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pivotTables/pivotTable6.xml" ContentType="application/vnd.openxmlformats-officedocument.spreadsheetml.pivotTable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pivotTables/pivotTable38.xml" ContentType="application/vnd.openxmlformats-officedocument.spreadsheetml.pivotTable+xml"/>
  <Override PartName="/xl/pivotTables/pivotTable49.xml" ContentType="application/vnd.openxmlformats-officedocument.spreadsheetml.pivotTable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pivotTables/pivotTable2.xml" ContentType="application/vnd.openxmlformats-officedocument.spreadsheetml.pivotTable+xml"/>
  <Override PartName="/xl/pivotTables/pivotTable27.xml" ContentType="application/vnd.openxmlformats-officedocument.spreadsheetml.pivotTable+xml"/>
  <Default Extension="xml" ContentType="application/xml"/>
  <Override PartName="/xl/pivotTables/pivotTable16.xml" ContentType="application/vnd.openxmlformats-officedocument.spreadsheetml.pivotTable+xml"/>
  <Override PartName="/xl/pivotTables/pivotTable34.xml" ContentType="application/vnd.openxmlformats-officedocument.spreadsheetml.pivotTable+xml"/>
  <Override PartName="/xl/pivotTables/pivotTable45.xml" ContentType="application/vnd.openxmlformats-officedocument.spreadsheetml.pivotTable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Tables/pivotTable23.xml" ContentType="application/vnd.openxmlformats-officedocument.spreadsheetml.pivotTable+xml"/>
  <Override PartName="/xl/pivotTables/pivotTable41.xml" ContentType="application/vnd.openxmlformats-officedocument.spreadsheetml.pivotTable+xml"/>
  <Override PartName="/xl/pivotTables/pivotTable52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30.xml" ContentType="application/vnd.openxmlformats-officedocument.spreadsheetml.pivotTable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pivotCache/pivotCacheRecords2.xml" ContentType="application/vnd.openxmlformats-officedocument.spreadsheetml.pivotCacheRecords+xml"/>
  <Override PartName="/xl/pivotTables/pivotTable7.xml" ContentType="application/vnd.openxmlformats-officedocument.spreadsheetml.pivotTable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pivotTables/pivotTable5.xml" ContentType="application/vnd.openxmlformats-officedocument.spreadsheetml.pivotTable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pivotTables/pivotTable3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39.xml" ContentType="application/vnd.openxmlformats-officedocument.spreadsheetml.pivotTable+xml"/>
  <Override PartName="/xl/pivotTables/pivotTable48.xml" ContentType="application/vnd.openxmlformats-officedocument.spreadsheetml.pivotTable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37.xml" ContentType="application/vnd.openxmlformats-officedocument.spreadsheetml.pivotTable+xml"/>
  <Override PartName="/xl/pivotTables/pivotTable46.xml" ContentType="application/vnd.openxmlformats-officedocument.spreadsheetml.pivotTable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pivotTables/pivotTable1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35.xml" ContentType="application/vnd.openxmlformats-officedocument.spreadsheetml.pivotTable+xml"/>
  <Override PartName="/xl/pivotTables/pivotTable44.xml" ContentType="application/vnd.openxmlformats-officedocument.spreadsheetml.pivotTab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pivotCache/pivotCacheDefinition3.xml" ContentType="application/vnd.openxmlformats-officedocument.spreadsheetml.pivotCacheDefinition+xml"/>
  <Override PartName="/xl/pivotTables/pivotTable1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33.xml" ContentType="application/vnd.openxmlformats-officedocument.spreadsheetml.pivotTable+xml"/>
  <Override PartName="/xl/pivotTables/pivotTable42.xml" ContentType="application/vnd.openxmlformats-officedocument.spreadsheetml.pivotTable+xml"/>
  <Override PartName="/xl/pivotTables/pivotTable51.xml" ContentType="application/vnd.openxmlformats-officedocument.spreadsheetml.pivotTable+xml"/>
  <Override PartName="/xl/worksheets/sheet5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Tables/pivotTable1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31.xml" ContentType="application/vnd.openxmlformats-officedocument.spreadsheetml.pivotTable+xml"/>
  <Override PartName="/xl/pivotTables/pivotTable40.xml" ContentType="application/vnd.openxmlformats-officedocument.spreadsheetml.pivotTable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pivotCache/pivotCacheRecords3.xml" ContentType="application/vnd.openxmlformats-officedocument.spreadsheetml.pivotCacheRecords+xml"/>
  <Override PartName="/xl/pivotTables/pivotTable20.xml" ContentType="application/vnd.openxmlformats-officedocument.spreadsheetml.pivotTable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pivotCache/pivotCacheRecords1.xml" ContentType="application/vnd.openxmlformats-officedocument.spreadsheetml.pivotCacheRecords+xml"/>
  <Override PartName="/xl/pivotTables/pivotTable8.xml" ContentType="application/vnd.openxmlformats-officedocument.spreadsheetml.pivotTable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pivotTables/pivotTable4.xml" ContentType="application/vnd.openxmlformats-officedocument.spreadsheetml.pivotTable+xml"/>
  <Override PartName="/xl/pivotTables/pivotTable29.xml" ContentType="application/vnd.openxmlformats-officedocument.spreadsheetml.pivotTable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pivotTables/pivotTable18.xml" ContentType="application/vnd.openxmlformats-officedocument.spreadsheetml.pivotTable+xml"/>
  <Override PartName="/xl/pivotTables/pivotTable36.xml" ContentType="application/vnd.openxmlformats-officedocument.spreadsheetml.pivotTable+xml"/>
  <Override PartName="/xl/pivotTables/pivotTable47.xml" ContentType="application/vnd.openxmlformats-officedocument.spreadsheetml.pivotTable+xml"/>
  <Default Extension="rels" ContentType="application/vnd.openxmlformats-package.relationships+xml"/>
  <Default Extension="wmf" ContentType="image/x-wmf"/>
  <Override PartName="/xl/worksheets/sheet5.xml" ContentType="application/vnd.openxmlformats-officedocument.spreadsheetml.worksheet+xml"/>
  <Override PartName="/xl/pivotTables/pivotTable25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32.xml" ContentType="application/vnd.openxmlformats-officedocument.spreadsheetml.pivotTable+xml"/>
  <Override PartName="/xl/pivotTables/pivotTable43.xml" ContentType="application/vnd.openxmlformats-officedocument.spreadsheetml.pivotTable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pivotTables/pivotTable21.xml" ContentType="application/vnd.openxmlformats-officedocument.spreadsheetml.pivotTable+xml"/>
  <Override PartName="/xl/pivotTables/pivotTable50.xml" ContentType="application/vnd.openxmlformats-officedocument.spreadsheetml.pivotTabl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5480" windowHeight="9450" activeTab="1"/>
  </bookViews>
  <sheets>
    <sheet name="Line Item GTM" sheetId="5" r:id="rId1"/>
    <sheet name="Item GTM" sheetId="14" r:id="rId2"/>
    <sheet name="Item GTEDA" sheetId="15" r:id="rId3"/>
    <sheet name="Line Item GTEDA" sheetId="16" r:id="rId4"/>
    <sheet name="Item WATER" sheetId="17" r:id="rId5"/>
    <sheet name="Item SEWER" sheetId="18" r:id="rId6"/>
    <sheet name="Item WATER &amp; SEWER" sheetId="19" r:id="rId7"/>
    <sheet name="Line Item PMU" sheetId="20" r:id="rId8"/>
    <sheet name="CAPT." sheetId="21" r:id="rId9"/>
    <sheet name="001 Prop Rates" sheetId="22" r:id="rId10"/>
    <sheet name="005 Serv. Chrarges" sheetId="23" r:id="rId11"/>
    <sheet name="016 Fines" sheetId="24" r:id="rId12"/>
    <sheet name="018 Lic Perm." sheetId="25" r:id="rId13"/>
    <sheet name="020 Agen Fees" sheetId="26" r:id="rId14"/>
    <sheet name="022 Grants" sheetId="27" r:id="rId15"/>
    <sheet name="024 Other Inc" sheetId="28" r:id="rId16"/>
    <sheet name="051 053 Sal" sheetId="29" r:id="rId17"/>
    <sheet name="058 Council Rem" sheetId="30" r:id="rId18"/>
    <sheet name="060 Bad Debt" sheetId="31" r:id="rId19"/>
    <sheet name="062 Collect. Cost" sheetId="32" r:id="rId20"/>
    <sheet name="063 Stores Losses" sheetId="33" r:id="rId21"/>
    <sheet name="1091 Depr." sheetId="34" r:id="rId22"/>
    <sheet name="2054 FDR" sheetId="35" r:id="rId23"/>
    <sheet name="066 R&amp;M" sheetId="36" r:id="rId24"/>
    <sheet name="072 Bulk Serv." sheetId="37" r:id="rId25"/>
    <sheet name="074 Cont. Serv." sheetId="38" r:id="rId26"/>
    <sheet name="076 Grants" sheetId="39" r:id="rId27"/>
    <sheet name="078 Gen Exp" sheetId="40" r:id="rId28"/>
    <sheet name="043 087 Int Charges" sheetId="41" r:id="rId29"/>
    <sheet name="1321 Entert." sheetId="42" r:id="rId30"/>
    <sheet name="1322 Pub Entert." sheetId="43" r:id="rId31"/>
    <sheet name="1310 Con &amp; Prof Fees" sheetId="44" r:id="rId32"/>
    <sheet name="1231 1232 Int. Paid" sheetId="45" r:id="rId33"/>
    <sheet name="133 Solid Waste" sheetId="46" r:id="rId34"/>
    <sheet name="115 Enviromental" sheetId="48" r:id="rId35"/>
    <sheet name="MM 1" sheetId="49" r:id="rId36"/>
    <sheet name="PED 1" sheetId="50" r:id="rId37"/>
    <sheet name="FINANCE 1" sheetId="51" r:id="rId38"/>
    <sheet name="CORP 1" sheetId="52" r:id="rId39"/>
    <sheet name="CED 1" sheetId="53" r:id="rId40"/>
    <sheet name="COMM 1" sheetId="54" r:id="rId41"/>
    <sheet name="EED 1" sheetId="55" r:id="rId42"/>
    <sheet name="GTEDA 1" sheetId="56" r:id="rId43"/>
    <sheet name="Sheet1" sheetId="57" r:id="rId44"/>
    <sheet name="Sheet3" sheetId="58" r:id="rId45"/>
    <sheet name="Sheet4" sheetId="59" r:id="rId46"/>
    <sheet name="Sheet5" sheetId="60" r:id="rId47"/>
    <sheet name="Sheet6" sheetId="61" r:id="rId48"/>
    <sheet name="BUDGET 1" sheetId="62" r:id="rId49"/>
    <sheet name="BUDGET 2" sheetId="63" r:id="rId50"/>
    <sheet name="Sheet9" sheetId="64" r:id="rId51"/>
    <sheet name="Sheet10" sheetId="65" r:id="rId52"/>
    <sheet name="johan fin stat" sheetId="1" r:id="rId53"/>
    <sheet name="Sheet2" sheetId="4" r:id="rId54"/>
    <sheet name="MM" sheetId="8" r:id="rId55"/>
    <sheet name="PED" sheetId="7" r:id="rId56"/>
    <sheet name="financ" sheetId="9" r:id="rId57"/>
    <sheet name="corp" sheetId="10" r:id="rId58"/>
    <sheet name="engineering" sheetId="11" r:id="rId59"/>
    <sheet name="community" sheetId="12" r:id="rId60"/>
    <sheet name="elec" sheetId="13" r:id="rId61"/>
  </sheets>
  <definedNames>
    <definedName name="_xlnm._FilterDatabase" localSheetId="52" hidden="1">'johan fin stat'!$A$1:$AK$2893</definedName>
    <definedName name="_xlnm.Print_Titles" localSheetId="59">community!$4:$4</definedName>
    <definedName name="_xlnm.Print_Titles" localSheetId="57">corp!$3:$3</definedName>
    <definedName name="_xlnm.Print_Titles" localSheetId="60">elec!$4:$4</definedName>
    <definedName name="_xlnm.Print_Titles" localSheetId="58">engineering!$4:$4</definedName>
    <definedName name="_xlnm.Print_Titles" localSheetId="56">financ!$3:$3</definedName>
    <definedName name="_xlnm.Print_Titles" localSheetId="54">MM!$7:$7</definedName>
    <definedName name="_xlnm.Print_Titles" localSheetId="55">PED!$4:$4</definedName>
  </definedNames>
  <calcPr calcId="125725"/>
  <pivotCaches>
    <pivotCache cacheId="0" r:id="rId62"/>
    <pivotCache cacheId="1" r:id="rId63"/>
    <pivotCache cacheId="2" r:id="rId64"/>
  </pivotCaches>
</workbook>
</file>

<file path=xl/calcChain.xml><?xml version="1.0" encoding="utf-8"?>
<calcChain xmlns="http://schemas.openxmlformats.org/spreadsheetml/2006/main">
  <c r="Q616" i="1"/>
  <c r="Q591"/>
  <c r="S605"/>
  <c r="S503"/>
  <c r="R605"/>
  <c r="R503"/>
  <c r="Q605"/>
  <c r="Q503"/>
  <c r="Q448"/>
  <c r="S634"/>
  <c r="S1120"/>
  <c r="R634"/>
  <c r="R1120"/>
  <c r="Q1120"/>
  <c r="Q634"/>
  <c r="E13" i="61"/>
  <c r="E12"/>
  <c r="E11"/>
  <c r="E10"/>
  <c r="E9"/>
  <c r="E8"/>
  <c r="E7"/>
  <c r="E6"/>
  <c r="D13"/>
  <c r="R448" i="1"/>
  <c r="S448" s="1"/>
  <c r="S627"/>
  <c r="Q2172"/>
  <c r="G617"/>
  <c r="F617"/>
  <c r="G586"/>
  <c r="F586"/>
  <c r="G521"/>
  <c r="F521"/>
  <c r="G606"/>
  <c r="F606"/>
  <c r="G504"/>
  <c r="F504"/>
  <c r="G607"/>
  <c r="F607"/>
  <c r="Q2109"/>
  <c r="R2109" s="1"/>
  <c r="S2109" s="1"/>
  <c r="Q2107"/>
  <c r="R2107" s="1"/>
  <c r="S2107" s="1"/>
  <c r="Q2105"/>
  <c r="Q1990"/>
  <c r="R1990" s="1"/>
  <c r="S1990" s="1"/>
  <c r="Q1988"/>
  <c r="R1988" s="1"/>
  <c r="S1988" s="1"/>
  <c r="Q2420"/>
  <c r="R2420"/>
  <c r="S2420" s="1"/>
  <c r="Q2412"/>
  <c r="Q2393"/>
  <c r="R2393" s="1"/>
  <c r="S2393" s="1"/>
  <c r="Q2374"/>
  <c r="Q2379"/>
  <c r="R2379" s="1"/>
  <c r="S2379" s="1"/>
  <c r="Q461"/>
  <c r="Q2146"/>
  <c r="R2259"/>
  <c r="Q2259"/>
  <c r="G2809"/>
  <c r="F2809"/>
  <c r="Q2339"/>
  <c r="Q2296"/>
  <c r="R2296" s="1"/>
  <c r="S2296" s="1"/>
  <c r="Q2122"/>
  <c r="R2122" s="1"/>
  <c r="S2122" s="1"/>
  <c r="Q447"/>
  <c r="Q2100"/>
  <c r="Q2272"/>
  <c r="R2272" s="1"/>
  <c r="S2272" s="1"/>
  <c r="Q2276"/>
  <c r="Q2098"/>
  <c r="R2098" s="1"/>
  <c r="S2098" s="1"/>
  <c r="Q2578"/>
  <c r="Q2161"/>
  <c r="Q2061"/>
  <c r="Q2047"/>
  <c r="Q2040"/>
  <c r="Q2279"/>
  <c r="R2279" s="1"/>
  <c r="S2279" s="1"/>
  <c r="Q2346"/>
  <c r="R2346" s="1"/>
  <c r="S2346" s="1"/>
  <c r="Q1156"/>
  <c r="Q2629"/>
  <c r="Q2627"/>
  <c r="R2627" s="1"/>
  <c r="S2627" s="1"/>
  <c r="Q2601"/>
  <c r="R2601" s="1"/>
  <c r="S2601" s="1"/>
  <c r="Q1164"/>
  <c r="R1164" s="1"/>
  <c r="S1164" s="1"/>
  <c r="Q1154"/>
  <c r="Q549"/>
  <c r="Q1151"/>
  <c r="Q1146"/>
  <c r="Q1126"/>
  <c r="G2808"/>
  <c r="F2808"/>
  <c r="G2812"/>
  <c r="F2812"/>
  <c r="G2802"/>
  <c r="F2802"/>
  <c r="G2793"/>
  <c r="G2794"/>
  <c r="G2795"/>
  <c r="G2796"/>
  <c r="G2797"/>
  <c r="G2798"/>
  <c r="G2799"/>
  <c r="G2800"/>
  <c r="G2801"/>
  <c r="G2803"/>
  <c r="G2804"/>
  <c r="G2805"/>
  <c r="G2806"/>
  <c r="G2807"/>
  <c r="G2810"/>
  <c r="G2811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F2793"/>
  <c r="F2794"/>
  <c r="F2795"/>
  <c r="F2796"/>
  <c r="F2797"/>
  <c r="F2798"/>
  <c r="F2799"/>
  <c r="F2800"/>
  <c r="F2801"/>
  <c r="F2803"/>
  <c r="F2804"/>
  <c r="F2805"/>
  <c r="F2806"/>
  <c r="F2807"/>
  <c r="F2810"/>
  <c r="F2811"/>
  <c r="F2813"/>
  <c r="F2814"/>
  <c r="F2815"/>
  <c r="F2816"/>
  <c r="F2817"/>
  <c r="F2818"/>
  <c r="F2819"/>
  <c r="F2820"/>
  <c r="F2821"/>
  <c r="F2822"/>
  <c r="F2823"/>
  <c r="F2824"/>
  <c r="F2825"/>
  <c r="F2826"/>
  <c r="F2827"/>
  <c r="F2828"/>
  <c r="F2829"/>
  <c r="F2830"/>
  <c r="F2831"/>
  <c r="F2832"/>
  <c r="F2833"/>
  <c r="F2834"/>
  <c r="F2835"/>
  <c r="F2836"/>
  <c r="F2837"/>
  <c r="F2838"/>
  <c r="F2839"/>
  <c r="F2840"/>
  <c r="Q2081"/>
  <c r="R2081" s="1"/>
  <c r="S2081" s="1"/>
  <c r="Q2087"/>
  <c r="R2087" s="1"/>
  <c r="S2087" s="1"/>
  <c r="Q2008"/>
  <c r="R2008" s="1"/>
  <c r="S2008" s="1"/>
  <c r="AK2051"/>
  <c r="AH2051"/>
  <c r="AI2051" s="1"/>
  <c r="R2051"/>
  <c r="S2051" s="1"/>
  <c r="G2051"/>
  <c r="F2051"/>
  <c r="Q2407"/>
  <c r="R2407" s="1"/>
  <c r="S2407" s="1"/>
  <c r="AK1751"/>
  <c r="AH1751"/>
  <c r="AI1751" s="1"/>
  <c r="R1751"/>
  <c r="S1751" s="1"/>
  <c r="G1751"/>
  <c r="F1751"/>
  <c r="AK1750"/>
  <c r="AH1750"/>
  <c r="AI1750" s="1"/>
  <c r="R1750"/>
  <c r="S1750" s="1"/>
  <c r="G1750"/>
  <c r="F1750"/>
  <c r="AK1749"/>
  <c r="AH1749"/>
  <c r="AI1749" s="1"/>
  <c r="R1749"/>
  <c r="S1749" s="1"/>
  <c r="G1749"/>
  <c r="F1749"/>
  <c r="AK1780"/>
  <c r="AH1780"/>
  <c r="AI1780" s="1"/>
  <c r="R1780"/>
  <c r="S1780" s="1"/>
  <c r="G1780"/>
  <c r="F1780"/>
  <c r="AK1558"/>
  <c r="AH1558"/>
  <c r="AI1558" s="1"/>
  <c r="R1558"/>
  <c r="S1558" s="1"/>
  <c r="G1558"/>
  <c r="F1558"/>
  <c r="Q2628"/>
  <c r="R2628" s="1"/>
  <c r="S2628" s="1"/>
  <c r="Q2623"/>
  <c r="Q2610"/>
  <c r="R2610" s="1"/>
  <c r="S2610" s="1"/>
  <c r="Q2596"/>
  <c r="R2596" s="1"/>
  <c r="S2596" s="1"/>
  <c r="Q2586"/>
  <c r="R2586" s="1"/>
  <c r="S2586" s="1"/>
  <c r="Q2576"/>
  <c r="Q2558"/>
  <c r="R2558" s="1"/>
  <c r="S2558" s="1"/>
  <c r="Q2543"/>
  <c r="R2543" s="1"/>
  <c r="S2543" s="1"/>
  <c r="Q2514"/>
  <c r="R2514" s="1"/>
  <c r="S2514" s="1"/>
  <c r="Q2498"/>
  <c r="R2498" s="1"/>
  <c r="S2498" s="1"/>
  <c r="Q2478"/>
  <c r="R2478" s="1"/>
  <c r="S2478" s="1"/>
  <c r="Q2465"/>
  <c r="R2465" s="1"/>
  <c r="S2465" s="1"/>
  <c r="Q2703"/>
  <c r="Q2672"/>
  <c r="Q2658"/>
  <c r="R2658" s="1"/>
  <c r="S2658" s="1"/>
  <c r="Q2644"/>
  <c r="R2644" s="1"/>
  <c r="S2644" s="1"/>
  <c r="Q2450"/>
  <c r="R2450" s="1"/>
  <c r="S2450" s="1"/>
  <c r="Q2435"/>
  <c r="Q2426"/>
  <c r="R2426" s="1"/>
  <c r="S2426" s="1"/>
  <c r="Q2413"/>
  <c r="R2413" s="1"/>
  <c r="S2413" s="1"/>
  <c r="Q2395"/>
  <c r="R2395" s="1"/>
  <c r="S2395" s="1"/>
  <c r="Q2373"/>
  <c r="Q2360"/>
  <c r="R2360" s="1"/>
  <c r="S2360" s="1"/>
  <c r="Q2338"/>
  <c r="R2338" s="1"/>
  <c r="S2338" s="1"/>
  <c r="Q2328"/>
  <c r="Q2315"/>
  <c r="R2315" s="1"/>
  <c r="S2315" s="1"/>
  <c r="Q2306"/>
  <c r="R2306" s="1"/>
  <c r="S2306" s="1"/>
  <c r="Q2294"/>
  <c r="R2294" s="1"/>
  <c r="S2294" s="1"/>
  <c r="Q2268"/>
  <c r="R2268" s="1"/>
  <c r="S2268" s="1"/>
  <c r="Q2237"/>
  <c r="R2237" s="1"/>
  <c r="S2237" s="1"/>
  <c r="Q2221"/>
  <c r="R2221" s="1"/>
  <c r="S2221" s="1"/>
  <c r="Q2208"/>
  <c r="Q2197"/>
  <c r="R2197" s="1"/>
  <c r="S2197" s="1"/>
  <c r="Q404"/>
  <c r="R404" s="1"/>
  <c r="S404" s="1"/>
  <c r="Q2187"/>
  <c r="R2187" s="1"/>
  <c r="S2187" s="1"/>
  <c r="Q2169"/>
  <c r="Q2159"/>
  <c r="R2159" s="1"/>
  <c r="S2159" s="1"/>
  <c r="Q2145"/>
  <c r="R2145" s="1"/>
  <c r="S2145" s="1"/>
  <c r="AK1438"/>
  <c r="AH1438"/>
  <c r="AI1438" s="1"/>
  <c r="R1438"/>
  <c r="S1438" s="1"/>
  <c r="G1438"/>
  <c r="F1438"/>
  <c r="AK1441"/>
  <c r="AH1441"/>
  <c r="AI1441" s="1"/>
  <c r="R1441"/>
  <c r="S1441" s="1"/>
  <c r="G1441"/>
  <c r="F1441"/>
  <c r="AK1440"/>
  <c r="AH1440"/>
  <c r="AI1440" s="1"/>
  <c r="R1440"/>
  <c r="S1440" s="1"/>
  <c r="G1440"/>
  <c r="F1440"/>
  <c r="AK1439"/>
  <c r="AH1439"/>
  <c r="AI1439" s="1"/>
  <c r="R1439"/>
  <c r="S1439" s="1"/>
  <c r="G1439"/>
  <c r="F1439"/>
  <c r="F1447"/>
  <c r="G1447"/>
  <c r="R1447"/>
  <c r="S1447" s="1"/>
  <c r="AH1447"/>
  <c r="AI1447" s="1"/>
  <c r="AK1447"/>
  <c r="F1448"/>
  <c r="G1448"/>
  <c r="R1448"/>
  <c r="S1448" s="1"/>
  <c r="AH1448"/>
  <c r="AI1448" s="1"/>
  <c r="AK1448"/>
  <c r="F1442"/>
  <c r="G1442"/>
  <c r="R1442"/>
  <c r="S1442" s="1"/>
  <c r="AH1442"/>
  <c r="AI1442" s="1"/>
  <c r="AK1442"/>
  <c r="AK1291"/>
  <c r="AH1291"/>
  <c r="AI1291" s="1"/>
  <c r="R1291"/>
  <c r="S1291" s="1"/>
  <c r="G1291"/>
  <c r="F1291"/>
  <c r="AK2122"/>
  <c r="AK2133"/>
  <c r="AK2115"/>
  <c r="AK2138"/>
  <c r="AK2137"/>
  <c r="AK2129"/>
  <c r="AK2120"/>
  <c r="AK2119"/>
  <c r="AK1929"/>
  <c r="AK1931"/>
  <c r="AK1930"/>
  <c r="AK1928"/>
  <c r="AK1927"/>
  <c r="AK1926"/>
  <c r="AK1925"/>
  <c r="AK1924"/>
  <c r="AK1923"/>
  <c r="AK1922"/>
  <c r="AK1921"/>
  <c r="AK1920"/>
  <c r="AK1919"/>
  <c r="AK1918"/>
  <c r="AK1917"/>
  <c r="AK1916"/>
  <c r="AK1915"/>
  <c r="AK1914"/>
  <c r="AK1913"/>
  <c r="AK633"/>
  <c r="AK632"/>
  <c r="AK578"/>
  <c r="AK573"/>
  <c r="AK566"/>
  <c r="AK557"/>
  <c r="AK551"/>
  <c r="AK488"/>
  <c r="AK475"/>
  <c r="AK455"/>
  <c r="AK451"/>
  <c r="AK446"/>
  <c r="AK417"/>
  <c r="AK366"/>
  <c r="AK1988"/>
  <c r="AK407"/>
  <c r="AK416"/>
  <c r="AK487"/>
  <c r="AK501"/>
  <c r="AK583"/>
  <c r="AK636"/>
  <c r="AK1108"/>
  <c r="AK2059"/>
  <c r="AK2096"/>
  <c r="AK2095"/>
  <c r="AK2094"/>
  <c r="AK2093"/>
  <c r="AK2092"/>
  <c r="AK2091"/>
  <c r="AK2090"/>
  <c r="AK2089"/>
  <c r="AK2088"/>
  <c r="AK2087"/>
  <c r="AK2086"/>
  <c r="AK2085"/>
  <c r="AK2084"/>
  <c r="AK2083"/>
  <c r="AK2082"/>
  <c r="AK2081"/>
  <c r="AK2080"/>
  <c r="AK2079"/>
  <c r="AK2078"/>
  <c r="AK2077"/>
  <c r="AK2076"/>
  <c r="AK2075"/>
  <c r="AK2074"/>
  <c r="AK2073"/>
  <c r="AK2072"/>
  <c r="AK2071"/>
  <c r="AK2070"/>
  <c r="AK2069"/>
  <c r="AK2068"/>
  <c r="AK2067"/>
  <c r="AK2066"/>
  <c r="AK2065"/>
  <c r="AK2064"/>
  <c r="AK2063"/>
  <c r="AK2062"/>
  <c r="AK2061"/>
  <c r="AK2060"/>
  <c r="AK2056"/>
  <c r="AK2058"/>
  <c r="AK2057"/>
  <c r="AK2055"/>
  <c r="AK2054"/>
  <c r="AK2053"/>
  <c r="AK2052"/>
  <c r="AK2050"/>
  <c r="AK2049"/>
  <c r="AK2048"/>
  <c r="AK2047"/>
  <c r="AK2046"/>
  <c r="AK2045"/>
  <c r="AK2044"/>
  <c r="AK2043"/>
  <c r="AK2042"/>
  <c r="AK2041"/>
  <c r="AK2040"/>
  <c r="AK2039"/>
  <c r="AK2038"/>
  <c r="AK2037"/>
  <c r="AK2036"/>
  <c r="AK2035"/>
  <c r="AK2034"/>
  <c r="AK2033"/>
  <c r="AK2032"/>
  <c r="AK2031"/>
  <c r="AK2030"/>
  <c r="AK2029"/>
  <c r="AK2028"/>
  <c r="AK2027"/>
  <c r="AK2026"/>
  <c r="AK2025"/>
  <c r="AK2024"/>
  <c r="AK2023"/>
  <c r="AK2022"/>
  <c r="AK2021"/>
  <c r="AK2020"/>
  <c r="AK2019"/>
  <c r="AK2018"/>
  <c r="AK2017"/>
  <c r="AK2016"/>
  <c r="AK2015"/>
  <c r="AK2014"/>
  <c r="AK2013"/>
  <c r="AK2012"/>
  <c r="AK2011"/>
  <c r="AK2010"/>
  <c r="AK2009"/>
  <c r="AK2008"/>
  <c r="AK2007"/>
  <c r="AK2006"/>
  <c r="AK2005"/>
  <c r="AK2004"/>
  <c r="AK2003"/>
  <c r="AK2002"/>
  <c r="AK2001"/>
  <c r="AK2000"/>
  <c r="AK1999"/>
  <c r="AK1998"/>
  <c r="AK1997"/>
  <c r="AK1996"/>
  <c r="AK1995"/>
  <c r="AK1994"/>
  <c r="AK1993"/>
  <c r="AK1992"/>
  <c r="AK1991"/>
  <c r="AK1990"/>
  <c r="AK1989"/>
  <c r="AK1987"/>
  <c r="AK1986"/>
  <c r="AK1985"/>
  <c r="AK1984"/>
  <c r="AK1983"/>
  <c r="AK1982"/>
  <c r="AK1981"/>
  <c r="AK1980"/>
  <c r="AK1979"/>
  <c r="AK1978"/>
  <c r="AK1977"/>
  <c r="AK1976"/>
  <c r="AK1975"/>
  <c r="AK1974"/>
  <c r="AK1973"/>
  <c r="AK1972"/>
  <c r="AK1971"/>
  <c r="AK1970"/>
  <c r="AK1969"/>
  <c r="AK1968"/>
  <c r="AK1967"/>
  <c r="AK1966"/>
  <c r="AK1965"/>
  <c r="AK1964"/>
  <c r="AK1963"/>
  <c r="AK1962"/>
  <c r="AK1961"/>
  <c r="AK1960"/>
  <c r="AK1959"/>
  <c r="AK1958"/>
  <c r="AK1957"/>
  <c r="AK1956"/>
  <c r="AK1955"/>
  <c r="AK1954"/>
  <c r="AK1953"/>
  <c r="AK1952"/>
  <c r="AK1951"/>
  <c r="AK1950"/>
  <c r="AK1949"/>
  <c r="AK1948"/>
  <c r="AK1947"/>
  <c r="AK1946"/>
  <c r="AK1945"/>
  <c r="AK1944"/>
  <c r="AK1943"/>
  <c r="AK1942"/>
  <c r="AK1941"/>
  <c r="AK1940"/>
  <c r="AK1939"/>
  <c r="AK1938"/>
  <c r="AK1937"/>
  <c r="AK1936"/>
  <c r="AK1935"/>
  <c r="AK1934"/>
  <c r="AK1933"/>
  <c r="AK1932"/>
  <c r="AK1912"/>
  <c r="AK1911"/>
  <c r="AK1910"/>
  <c r="AK1909"/>
  <c r="AK1908"/>
  <c r="AK1907"/>
  <c r="AK1906"/>
  <c r="AK1905"/>
  <c r="AK1904"/>
  <c r="AK1903"/>
  <c r="AK1902"/>
  <c r="AK1901"/>
  <c r="AK1900"/>
  <c r="AK1899"/>
  <c r="AK1898"/>
  <c r="AK1897"/>
  <c r="AK1896"/>
  <c r="AK1895"/>
  <c r="AK1894"/>
  <c r="AK1893"/>
  <c r="AK1892"/>
  <c r="AK1891"/>
  <c r="AK1890"/>
  <c r="AK1889"/>
  <c r="AK1888"/>
  <c r="AK1887"/>
  <c r="AK1886"/>
  <c r="AK1883"/>
  <c r="AK1882"/>
  <c r="AK1881"/>
  <c r="AK1880"/>
  <c r="AK1879"/>
  <c r="AK1878"/>
  <c r="AK1877"/>
  <c r="AK1876"/>
  <c r="AK1875"/>
  <c r="AK1874"/>
  <c r="AK1873"/>
  <c r="AK1872"/>
  <c r="AK1871"/>
  <c r="AK1870"/>
  <c r="AK1869"/>
  <c r="AK635"/>
  <c r="AK484"/>
  <c r="AK1867"/>
  <c r="AK1866"/>
  <c r="AK1865"/>
  <c r="AK1864"/>
  <c r="AK1863"/>
  <c r="AK1862"/>
  <c r="AK1861"/>
  <c r="AK1860"/>
  <c r="AK1859"/>
  <c r="AK1858"/>
  <c r="AK1857"/>
  <c r="AK1856"/>
  <c r="AK1855"/>
  <c r="AK1854"/>
  <c r="AK1853"/>
  <c r="AK1852"/>
  <c r="AK1851"/>
  <c r="AK1850"/>
  <c r="AK1849"/>
  <c r="AK1848"/>
  <c r="AK1847"/>
  <c r="AK1846"/>
  <c r="AK1845"/>
  <c r="AK1844"/>
  <c r="AK1843"/>
  <c r="AK1842"/>
  <c r="AK1841"/>
  <c r="AK1840"/>
  <c r="AK1191"/>
  <c r="AK414"/>
  <c r="AK429"/>
  <c r="AK1120"/>
  <c r="AK1119"/>
  <c r="AK1118"/>
  <c r="AK1117"/>
  <c r="AK1116"/>
  <c r="AK1115"/>
  <c r="AK1114"/>
  <c r="AK1113"/>
  <c r="AK1112"/>
  <c r="AK634"/>
  <c r="AK622"/>
  <c r="AK621"/>
  <c r="AK620"/>
  <c r="AK600"/>
  <c r="AK1167"/>
  <c r="AK1166"/>
  <c r="AK1165"/>
  <c r="AK1164"/>
  <c r="AK1163"/>
  <c r="AK1162"/>
  <c r="AK442"/>
  <c r="AK1143"/>
  <c r="AK1142"/>
  <c r="AK1141"/>
  <c r="AK1140"/>
  <c r="AK1139"/>
  <c r="AK1138"/>
  <c r="AK1137"/>
  <c r="AK1136"/>
  <c r="AK1135"/>
  <c r="AK1134"/>
  <c r="AK1133"/>
  <c r="AK1132"/>
  <c r="AK1131"/>
  <c r="AK1130"/>
  <c r="AK1129"/>
  <c r="AK1128"/>
  <c r="AK1127"/>
  <c r="AK1126"/>
  <c r="AK1125"/>
  <c r="AK1124"/>
  <c r="AK1123"/>
  <c r="AK599"/>
  <c r="AK588"/>
  <c r="AK589"/>
  <c r="AK590"/>
  <c r="AK591"/>
  <c r="AK592"/>
  <c r="AK593"/>
  <c r="AK594"/>
  <c r="AK595"/>
  <c r="AK596"/>
  <c r="AK597"/>
  <c r="AK598"/>
  <c r="AK601"/>
  <c r="AK602"/>
  <c r="AK603"/>
  <c r="AK604"/>
  <c r="AK605"/>
  <c r="AK608"/>
  <c r="AK609"/>
  <c r="AK610"/>
  <c r="AK611"/>
  <c r="AK612"/>
  <c r="AK1121"/>
  <c r="AK3"/>
  <c r="AK4"/>
  <c r="AK5"/>
  <c r="AK6"/>
  <c r="AK7"/>
  <c r="AK8"/>
  <c r="AK9"/>
  <c r="AK10"/>
  <c r="AK11"/>
  <c r="AK12"/>
  <c r="AK13"/>
  <c r="AK14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6"/>
  <c r="AK67"/>
  <c r="AK68"/>
  <c r="AK69"/>
  <c r="AK70"/>
  <c r="AK71"/>
  <c r="AK72"/>
  <c r="AK73"/>
  <c r="AK74"/>
  <c r="AK75"/>
  <c r="AK76"/>
  <c r="AK77"/>
  <c r="AK78"/>
  <c r="AK79"/>
  <c r="AK80"/>
  <c r="AK81"/>
  <c r="AK82"/>
  <c r="AK83"/>
  <c r="AK84"/>
  <c r="AK85"/>
  <c r="AK86"/>
  <c r="AK87"/>
  <c r="AK88"/>
  <c r="AK89"/>
  <c r="AK90"/>
  <c r="AK91"/>
  <c r="AK92"/>
  <c r="AK93"/>
  <c r="AK94"/>
  <c r="AK95"/>
  <c r="AK96"/>
  <c r="AK97"/>
  <c r="AK98"/>
  <c r="AK99"/>
  <c r="AK100"/>
  <c r="AK101"/>
  <c r="AK102"/>
  <c r="AK103"/>
  <c r="AK104"/>
  <c r="AK105"/>
  <c r="AK106"/>
  <c r="AK107"/>
  <c r="AK108"/>
  <c r="AK109"/>
  <c r="AK110"/>
  <c r="AK111"/>
  <c r="AK112"/>
  <c r="AK113"/>
  <c r="AK114"/>
  <c r="AK115"/>
  <c r="AK116"/>
  <c r="AK117"/>
  <c r="AK118"/>
  <c r="AK119"/>
  <c r="AK120"/>
  <c r="AK121"/>
  <c r="AK122"/>
  <c r="AK123"/>
  <c r="AK124"/>
  <c r="AK125"/>
  <c r="AK126"/>
  <c r="AK127"/>
  <c r="AK128"/>
  <c r="AK129"/>
  <c r="AK130"/>
  <c r="AK131"/>
  <c r="AK132"/>
  <c r="AK133"/>
  <c r="AK134"/>
  <c r="AK135"/>
  <c r="AK136"/>
  <c r="AK137"/>
  <c r="AK138"/>
  <c r="AK139"/>
  <c r="AK140"/>
  <c r="AK141"/>
  <c r="AK142"/>
  <c r="AK143"/>
  <c r="AK144"/>
  <c r="AK145"/>
  <c r="AK146"/>
  <c r="AK147"/>
  <c r="AK148"/>
  <c r="AK149"/>
  <c r="AK150"/>
  <c r="AK151"/>
  <c r="AK152"/>
  <c r="AK153"/>
  <c r="AK154"/>
  <c r="AK155"/>
  <c r="AK156"/>
  <c r="AK157"/>
  <c r="AK158"/>
  <c r="AK159"/>
  <c r="AK160"/>
  <c r="AK161"/>
  <c r="AK162"/>
  <c r="AK163"/>
  <c r="AK164"/>
  <c r="AK165"/>
  <c r="AK166"/>
  <c r="AK167"/>
  <c r="AK168"/>
  <c r="AK169"/>
  <c r="AK170"/>
  <c r="AK171"/>
  <c r="AK172"/>
  <c r="AK173"/>
  <c r="AK174"/>
  <c r="AK175"/>
  <c r="AK176"/>
  <c r="AK177"/>
  <c r="AK178"/>
  <c r="AK179"/>
  <c r="AK180"/>
  <c r="AK181"/>
  <c r="AK182"/>
  <c r="AK183"/>
  <c r="AK184"/>
  <c r="AK185"/>
  <c r="AK186"/>
  <c r="AK187"/>
  <c r="AK188"/>
  <c r="AK189"/>
  <c r="AK190"/>
  <c r="AK191"/>
  <c r="AK192"/>
  <c r="AK193"/>
  <c r="AK194"/>
  <c r="AK195"/>
  <c r="AK196"/>
  <c r="AK197"/>
  <c r="AK198"/>
  <c r="AK199"/>
  <c r="AK200"/>
  <c r="AK201"/>
  <c r="AK202"/>
  <c r="AK203"/>
  <c r="AK204"/>
  <c r="AK205"/>
  <c r="AK206"/>
  <c r="AK207"/>
  <c r="AK208"/>
  <c r="AK209"/>
  <c r="AK210"/>
  <c r="AK211"/>
  <c r="AK212"/>
  <c r="AK213"/>
  <c r="AK214"/>
  <c r="AK215"/>
  <c r="AK216"/>
  <c r="AK217"/>
  <c r="AK218"/>
  <c r="AK219"/>
  <c r="AK220"/>
  <c r="AK221"/>
  <c r="AK222"/>
  <c r="AK223"/>
  <c r="AK224"/>
  <c r="AK225"/>
  <c r="AK226"/>
  <c r="AK227"/>
  <c r="AK228"/>
  <c r="AK229"/>
  <c r="AK230"/>
  <c r="AK231"/>
  <c r="AK232"/>
  <c r="AK233"/>
  <c r="AK234"/>
  <c r="AK235"/>
  <c r="AK236"/>
  <c r="AK237"/>
  <c r="AK238"/>
  <c r="AK239"/>
  <c r="AK240"/>
  <c r="AK241"/>
  <c r="AK242"/>
  <c r="AK243"/>
  <c r="AK244"/>
  <c r="AK245"/>
  <c r="AK246"/>
  <c r="AK247"/>
  <c r="AK248"/>
  <c r="AK249"/>
  <c r="AK250"/>
  <c r="AK251"/>
  <c r="AK252"/>
  <c r="AK253"/>
  <c r="AK254"/>
  <c r="AK255"/>
  <c r="AK256"/>
  <c r="AK257"/>
  <c r="AK258"/>
  <c r="AK259"/>
  <c r="AK260"/>
  <c r="AK261"/>
  <c r="AK262"/>
  <c r="AK263"/>
  <c r="AK264"/>
  <c r="AK265"/>
  <c r="AK266"/>
  <c r="AK267"/>
  <c r="AK268"/>
  <c r="AK269"/>
  <c r="AK270"/>
  <c r="AK271"/>
  <c r="AK272"/>
  <c r="AK273"/>
  <c r="AK274"/>
  <c r="AK275"/>
  <c r="AK276"/>
  <c r="AK277"/>
  <c r="AK278"/>
  <c r="AK279"/>
  <c r="AK280"/>
  <c r="AK281"/>
  <c r="AK282"/>
  <c r="AK283"/>
  <c r="AK284"/>
  <c r="AK285"/>
  <c r="AK286"/>
  <c r="AK287"/>
  <c r="AK288"/>
  <c r="AK289"/>
  <c r="AK290"/>
  <c r="AK291"/>
  <c r="AK292"/>
  <c r="AK293"/>
  <c r="AK294"/>
  <c r="AK295"/>
  <c r="AK296"/>
  <c r="AK297"/>
  <c r="AK298"/>
  <c r="AK299"/>
  <c r="AK300"/>
  <c r="AK301"/>
  <c r="AK302"/>
  <c r="AK303"/>
  <c r="AK304"/>
  <c r="AK305"/>
  <c r="AK306"/>
  <c r="AK307"/>
  <c r="AK308"/>
  <c r="AK309"/>
  <c r="AK310"/>
  <c r="AK311"/>
  <c r="AK312"/>
  <c r="AK313"/>
  <c r="AK314"/>
  <c r="AK315"/>
  <c r="AK316"/>
  <c r="AK317"/>
  <c r="AK318"/>
  <c r="AK319"/>
  <c r="AK320"/>
  <c r="AK321"/>
  <c r="AK322"/>
  <c r="AK323"/>
  <c r="AK324"/>
  <c r="AK325"/>
  <c r="AK326"/>
  <c r="AK327"/>
  <c r="AK328"/>
  <c r="AK329"/>
  <c r="AK330"/>
  <c r="AK331"/>
  <c r="AK332"/>
  <c r="AK333"/>
  <c r="AK334"/>
  <c r="AK335"/>
  <c r="AK336"/>
  <c r="AK337"/>
  <c r="AK338"/>
  <c r="AK339"/>
  <c r="AK340"/>
  <c r="AK341"/>
  <c r="AK342"/>
  <c r="AK343"/>
  <c r="AK344"/>
  <c r="AK345"/>
  <c r="AK346"/>
  <c r="AK347"/>
  <c r="AK348"/>
  <c r="AK349"/>
  <c r="AK350"/>
  <c r="AK351"/>
  <c r="AK352"/>
  <c r="AK353"/>
  <c r="AK354"/>
  <c r="AK355"/>
  <c r="AK356"/>
  <c r="AK357"/>
  <c r="AK358"/>
  <c r="AK359"/>
  <c r="AK360"/>
  <c r="AK361"/>
  <c r="AK362"/>
  <c r="AK363"/>
  <c r="AK364"/>
  <c r="AK365"/>
  <c r="AK367"/>
  <c r="AK368"/>
  <c r="AK369"/>
  <c r="AK370"/>
  <c r="AK371"/>
  <c r="AK372"/>
  <c r="AK373"/>
  <c r="AK374"/>
  <c r="AK375"/>
  <c r="AK376"/>
  <c r="AK377"/>
  <c r="AK378"/>
  <c r="AK379"/>
  <c r="AK380"/>
  <c r="AK381"/>
  <c r="AK382"/>
  <c r="AK383"/>
  <c r="AK384"/>
  <c r="AK385"/>
  <c r="AK386"/>
  <c r="AK387"/>
  <c r="AK388"/>
  <c r="AK389"/>
  <c r="AK390"/>
  <c r="AK391"/>
  <c r="AK392"/>
  <c r="AK393"/>
  <c r="AK394"/>
  <c r="AK395"/>
  <c r="AK396"/>
  <c r="AK397"/>
  <c r="AK398"/>
  <c r="AK399"/>
  <c r="AK400"/>
  <c r="AK401"/>
  <c r="AK402"/>
  <c r="AK403"/>
  <c r="AK404"/>
  <c r="AK405"/>
  <c r="AK406"/>
  <c r="AK408"/>
  <c r="AK409"/>
  <c r="AK410"/>
  <c r="AK411"/>
  <c r="AK412"/>
  <c r="AK413"/>
  <c r="AK415"/>
  <c r="AK418"/>
  <c r="AK419"/>
  <c r="AK420"/>
  <c r="AK421"/>
  <c r="AK422"/>
  <c r="AK423"/>
  <c r="AK424"/>
  <c r="AK425"/>
  <c r="AK426"/>
  <c r="AK427"/>
  <c r="AK428"/>
  <c r="AK430"/>
  <c r="AK431"/>
  <c r="AK432"/>
  <c r="AK433"/>
  <c r="AK434"/>
  <c r="AK435"/>
  <c r="AK436"/>
  <c r="AK437"/>
  <c r="AK438"/>
  <c r="AK439"/>
  <c r="AK440"/>
  <c r="AK441"/>
  <c r="AK443"/>
  <c r="AK444"/>
  <c r="AK445"/>
  <c r="AK447"/>
  <c r="AK448"/>
  <c r="AK449"/>
  <c r="AK450"/>
  <c r="AK452"/>
  <c r="AK453"/>
  <c r="AK454"/>
  <c r="AK456"/>
  <c r="AK457"/>
  <c r="AK458"/>
  <c r="AK459"/>
  <c r="AK460"/>
  <c r="AK461"/>
  <c r="AK462"/>
  <c r="AK463"/>
  <c r="AK464"/>
  <c r="AK465"/>
  <c r="AK466"/>
  <c r="AK467"/>
  <c r="AK468"/>
  <c r="AK469"/>
  <c r="AK470"/>
  <c r="AK471"/>
  <c r="AK472"/>
  <c r="AK473"/>
  <c r="AK474"/>
  <c r="AK476"/>
  <c r="AK477"/>
  <c r="AK478"/>
  <c r="AK479"/>
  <c r="AK480"/>
  <c r="AK481"/>
  <c r="AK482"/>
  <c r="AK483"/>
  <c r="AK485"/>
  <c r="AK486"/>
  <c r="AK489"/>
  <c r="AK490"/>
  <c r="AK491"/>
  <c r="AK492"/>
  <c r="AK493"/>
  <c r="AK494"/>
  <c r="AK495"/>
  <c r="AK496"/>
  <c r="AK497"/>
  <c r="AK498"/>
  <c r="AK499"/>
  <c r="AK500"/>
  <c r="AK502"/>
  <c r="AK503"/>
  <c r="AK505"/>
  <c r="AK506"/>
  <c r="AK507"/>
  <c r="AK508"/>
  <c r="AK509"/>
  <c r="AK510"/>
  <c r="AK511"/>
  <c r="AK512"/>
  <c r="AK513"/>
  <c r="AK514"/>
  <c r="AK515"/>
  <c r="AK516"/>
  <c r="AK517"/>
  <c r="AK518"/>
  <c r="AK519"/>
  <c r="AK520"/>
  <c r="AK522"/>
  <c r="AK523"/>
  <c r="AK524"/>
  <c r="AK525"/>
  <c r="AK526"/>
  <c r="AK527"/>
  <c r="AK528"/>
  <c r="AK529"/>
  <c r="AK530"/>
  <c r="AK531"/>
  <c r="AK532"/>
  <c r="AK533"/>
  <c r="AK534"/>
  <c r="AK535"/>
  <c r="AK536"/>
  <c r="AK537"/>
  <c r="AK538"/>
  <c r="AK539"/>
  <c r="AK540"/>
  <c r="AK541"/>
  <c r="AK542"/>
  <c r="AK543"/>
  <c r="AK544"/>
  <c r="AK545"/>
  <c r="AK546"/>
  <c r="AK547"/>
  <c r="AK548"/>
  <c r="AK549"/>
  <c r="AK550"/>
  <c r="AK552"/>
  <c r="AK553"/>
  <c r="AK554"/>
  <c r="AK555"/>
  <c r="AK556"/>
  <c r="AK558"/>
  <c r="AK559"/>
  <c r="AK560"/>
  <c r="AK561"/>
  <c r="AK562"/>
  <c r="AK563"/>
  <c r="AK564"/>
  <c r="AK565"/>
  <c r="AK567"/>
  <c r="AK568"/>
  <c r="AK569"/>
  <c r="AK570"/>
  <c r="AK571"/>
  <c r="AK572"/>
  <c r="AK574"/>
  <c r="AK575"/>
  <c r="AK576"/>
  <c r="AK577"/>
  <c r="AK579"/>
  <c r="AK580"/>
  <c r="AK581"/>
  <c r="AK582"/>
  <c r="AK584"/>
  <c r="AK585"/>
  <c r="AK587"/>
  <c r="AK613"/>
  <c r="AK614"/>
  <c r="AK615"/>
  <c r="AK616"/>
  <c r="AK618"/>
  <c r="AK619"/>
  <c r="AK623"/>
  <c r="AK624"/>
  <c r="AK625"/>
  <c r="AK626"/>
  <c r="AK627"/>
  <c r="AK628"/>
  <c r="AK629"/>
  <c r="AK630"/>
  <c r="AK631"/>
  <c r="AK637"/>
  <c r="AK638"/>
  <c r="AK639"/>
  <c r="AK640"/>
  <c r="AK641"/>
  <c r="AK642"/>
  <c r="AK643"/>
  <c r="AK644"/>
  <c r="AK645"/>
  <c r="AK646"/>
  <c r="AK647"/>
  <c r="AK648"/>
  <c r="AK649"/>
  <c r="AK650"/>
  <c r="AK651"/>
  <c r="AK652"/>
  <c r="AK653"/>
  <c r="AK654"/>
  <c r="AK655"/>
  <c r="AK656"/>
  <c r="AK657"/>
  <c r="AK658"/>
  <c r="AK659"/>
  <c r="AK660"/>
  <c r="AK661"/>
  <c r="AK662"/>
  <c r="AK663"/>
  <c r="AK664"/>
  <c r="AK665"/>
  <c r="AK666"/>
  <c r="AK667"/>
  <c r="AK668"/>
  <c r="AK669"/>
  <c r="AK670"/>
  <c r="AK671"/>
  <c r="AK672"/>
  <c r="AK673"/>
  <c r="AK674"/>
  <c r="AK675"/>
  <c r="AK676"/>
  <c r="AK677"/>
  <c r="AK678"/>
  <c r="AK679"/>
  <c r="AK680"/>
  <c r="AK681"/>
  <c r="AK682"/>
  <c r="AK683"/>
  <c r="AK684"/>
  <c r="AK685"/>
  <c r="AK686"/>
  <c r="AK687"/>
  <c r="AK688"/>
  <c r="AK689"/>
  <c r="AK690"/>
  <c r="AK691"/>
  <c r="AK692"/>
  <c r="AK693"/>
  <c r="AK694"/>
  <c r="AK695"/>
  <c r="AK696"/>
  <c r="AK697"/>
  <c r="AK698"/>
  <c r="AK699"/>
  <c r="AK700"/>
  <c r="AK701"/>
  <c r="AK702"/>
  <c r="AK703"/>
  <c r="AK704"/>
  <c r="AK705"/>
  <c r="AK706"/>
  <c r="AK707"/>
  <c r="AK708"/>
  <c r="AK709"/>
  <c r="AK710"/>
  <c r="AK711"/>
  <c r="AK712"/>
  <c r="AK713"/>
  <c r="AK714"/>
  <c r="AK715"/>
  <c r="AK716"/>
  <c r="AK717"/>
  <c r="AK718"/>
  <c r="AK719"/>
  <c r="AK720"/>
  <c r="AK721"/>
  <c r="AK722"/>
  <c r="AK723"/>
  <c r="AK724"/>
  <c r="AK725"/>
  <c r="AK726"/>
  <c r="AK727"/>
  <c r="AK728"/>
  <c r="AK729"/>
  <c r="AK730"/>
  <c r="AK731"/>
  <c r="AK732"/>
  <c r="AK733"/>
  <c r="AK734"/>
  <c r="AK735"/>
  <c r="AK736"/>
  <c r="AK737"/>
  <c r="AK738"/>
  <c r="AK739"/>
  <c r="AK740"/>
  <c r="AK741"/>
  <c r="AK742"/>
  <c r="AK743"/>
  <c r="AK744"/>
  <c r="AK745"/>
  <c r="AK746"/>
  <c r="AK747"/>
  <c r="AK748"/>
  <c r="AK749"/>
  <c r="AK750"/>
  <c r="AK751"/>
  <c r="AK752"/>
  <c r="AK753"/>
  <c r="AK754"/>
  <c r="AK755"/>
  <c r="AK756"/>
  <c r="AK757"/>
  <c r="AK758"/>
  <c r="AK759"/>
  <c r="AK760"/>
  <c r="AK761"/>
  <c r="AK762"/>
  <c r="AK763"/>
  <c r="AK764"/>
  <c r="AK765"/>
  <c r="AK766"/>
  <c r="AK767"/>
  <c r="AK768"/>
  <c r="AK769"/>
  <c r="AK770"/>
  <c r="AK771"/>
  <c r="AK772"/>
  <c r="AK773"/>
  <c r="AK774"/>
  <c r="AK775"/>
  <c r="AK776"/>
  <c r="AK777"/>
  <c r="AK778"/>
  <c r="AK779"/>
  <c r="AK780"/>
  <c r="AK781"/>
  <c r="AK782"/>
  <c r="AK783"/>
  <c r="AK784"/>
  <c r="AK785"/>
  <c r="AK786"/>
  <c r="AK787"/>
  <c r="AK788"/>
  <c r="AK789"/>
  <c r="AK790"/>
  <c r="AK791"/>
  <c r="AK792"/>
  <c r="AK793"/>
  <c r="AK794"/>
  <c r="AK795"/>
  <c r="AK796"/>
  <c r="AK797"/>
  <c r="AK798"/>
  <c r="AK799"/>
  <c r="AK800"/>
  <c r="AK801"/>
  <c r="AK802"/>
  <c r="AK803"/>
  <c r="AK804"/>
  <c r="AK805"/>
  <c r="AK806"/>
  <c r="AK807"/>
  <c r="AK808"/>
  <c r="AK809"/>
  <c r="AK810"/>
  <c r="AK811"/>
  <c r="AK812"/>
  <c r="AK813"/>
  <c r="AK814"/>
  <c r="AK815"/>
  <c r="AK816"/>
  <c r="AK817"/>
  <c r="AK818"/>
  <c r="AK819"/>
  <c r="AK820"/>
  <c r="AK821"/>
  <c r="AK822"/>
  <c r="AK823"/>
  <c r="AK824"/>
  <c r="AK825"/>
  <c r="AK826"/>
  <c r="AK827"/>
  <c r="AK828"/>
  <c r="AK829"/>
  <c r="AK830"/>
  <c r="AK831"/>
  <c r="AK832"/>
  <c r="AK833"/>
  <c r="AK834"/>
  <c r="AK835"/>
  <c r="AK836"/>
  <c r="AK837"/>
  <c r="AK838"/>
  <c r="AK839"/>
  <c r="AK840"/>
  <c r="AK841"/>
  <c r="AK842"/>
  <c r="AK843"/>
  <c r="AK844"/>
  <c r="AK845"/>
  <c r="AK846"/>
  <c r="AK847"/>
  <c r="AK848"/>
  <c r="AK849"/>
  <c r="AK850"/>
  <c r="AK851"/>
  <c r="AK852"/>
  <c r="AK853"/>
  <c r="AK854"/>
  <c r="AK855"/>
  <c r="AK856"/>
  <c r="AK857"/>
  <c r="AK858"/>
  <c r="AK859"/>
  <c r="AK860"/>
  <c r="AK861"/>
  <c r="AK862"/>
  <c r="AK863"/>
  <c r="AK864"/>
  <c r="AK865"/>
  <c r="AK866"/>
  <c r="AK867"/>
  <c r="AK868"/>
  <c r="AK869"/>
  <c r="AK870"/>
  <c r="AK871"/>
  <c r="AK872"/>
  <c r="AK873"/>
  <c r="AK874"/>
  <c r="AK875"/>
  <c r="AK876"/>
  <c r="AK877"/>
  <c r="AK878"/>
  <c r="AK879"/>
  <c r="AK880"/>
  <c r="AK881"/>
  <c r="AK882"/>
  <c r="AK883"/>
  <c r="AK884"/>
  <c r="AK885"/>
  <c r="AK886"/>
  <c r="AK887"/>
  <c r="AK888"/>
  <c r="AK889"/>
  <c r="AK890"/>
  <c r="AK891"/>
  <c r="AK892"/>
  <c r="AK893"/>
  <c r="AK894"/>
  <c r="AK895"/>
  <c r="AK896"/>
  <c r="AK897"/>
  <c r="AK898"/>
  <c r="AK899"/>
  <c r="AK900"/>
  <c r="AK901"/>
  <c r="AK902"/>
  <c r="AK903"/>
  <c r="AK904"/>
  <c r="AK905"/>
  <c r="AK906"/>
  <c r="AK907"/>
  <c r="AK908"/>
  <c r="AK909"/>
  <c r="AK910"/>
  <c r="AK911"/>
  <c r="AK912"/>
  <c r="AK913"/>
  <c r="AK914"/>
  <c r="AK915"/>
  <c r="AK916"/>
  <c r="AK917"/>
  <c r="AK918"/>
  <c r="AK919"/>
  <c r="AK920"/>
  <c r="AK921"/>
  <c r="AK922"/>
  <c r="AK923"/>
  <c r="AK924"/>
  <c r="AK925"/>
  <c r="AK926"/>
  <c r="AK927"/>
  <c r="AK928"/>
  <c r="AK929"/>
  <c r="AK930"/>
  <c r="AK931"/>
  <c r="AK932"/>
  <c r="AK933"/>
  <c r="AK934"/>
  <c r="AK935"/>
  <c r="AK936"/>
  <c r="AK937"/>
  <c r="AK938"/>
  <c r="AK939"/>
  <c r="AK940"/>
  <c r="AK941"/>
  <c r="AK942"/>
  <c r="AK943"/>
  <c r="AK944"/>
  <c r="AK945"/>
  <c r="AK946"/>
  <c r="AK947"/>
  <c r="AK948"/>
  <c r="AK949"/>
  <c r="AK950"/>
  <c r="AK951"/>
  <c r="AK952"/>
  <c r="AK953"/>
  <c r="AK954"/>
  <c r="AK955"/>
  <c r="AK956"/>
  <c r="AK957"/>
  <c r="AK958"/>
  <c r="AK959"/>
  <c r="AK960"/>
  <c r="AK961"/>
  <c r="AK962"/>
  <c r="AK963"/>
  <c r="AK964"/>
  <c r="AK965"/>
  <c r="AK966"/>
  <c r="AK967"/>
  <c r="AK968"/>
  <c r="AK969"/>
  <c r="AK970"/>
  <c r="AK971"/>
  <c r="AK972"/>
  <c r="AK973"/>
  <c r="AK974"/>
  <c r="AK975"/>
  <c r="AK976"/>
  <c r="AK977"/>
  <c r="AK978"/>
  <c r="AK979"/>
  <c r="AK980"/>
  <c r="AK981"/>
  <c r="AK982"/>
  <c r="AK983"/>
  <c r="AK984"/>
  <c r="AK985"/>
  <c r="AK986"/>
  <c r="AK987"/>
  <c r="AK988"/>
  <c r="AK989"/>
  <c r="AK990"/>
  <c r="AK991"/>
  <c r="AK992"/>
  <c r="AK993"/>
  <c r="AK994"/>
  <c r="AK995"/>
  <c r="AK996"/>
  <c r="AK997"/>
  <c r="AK998"/>
  <c r="AK999"/>
  <c r="AK1000"/>
  <c r="AK1001"/>
  <c r="AK1002"/>
  <c r="AK1003"/>
  <c r="AK1004"/>
  <c r="AK1005"/>
  <c r="AK1006"/>
  <c r="AK1007"/>
  <c r="AK1008"/>
  <c r="AK1009"/>
  <c r="AK1010"/>
  <c r="AK1011"/>
  <c r="AK1012"/>
  <c r="AK1013"/>
  <c r="AK1014"/>
  <c r="AK1015"/>
  <c r="AK1016"/>
  <c r="AK1017"/>
  <c r="AK1018"/>
  <c r="AK1019"/>
  <c r="AK1020"/>
  <c r="AK1021"/>
  <c r="AK1022"/>
  <c r="AK1023"/>
  <c r="AK1024"/>
  <c r="AK1025"/>
  <c r="AK1026"/>
  <c r="AK1027"/>
  <c r="AK1028"/>
  <c r="AK1029"/>
  <c r="AK1030"/>
  <c r="AK1031"/>
  <c r="AK1032"/>
  <c r="AK1033"/>
  <c r="AK1034"/>
  <c r="AK1035"/>
  <c r="AK1036"/>
  <c r="AK1037"/>
  <c r="AK1038"/>
  <c r="AK1039"/>
  <c r="AK1040"/>
  <c r="AK1041"/>
  <c r="AK1042"/>
  <c r="AK1043"/>
  <c r="AK1044"/>
  <c r="AK1045"/>
  <c r="AK1046"/>
  <c r="AK1047"/>
  <c r="AK1048"/>
  <c r="AK1049"/>
  <c r="AK1050"/>
  <c r="AK1051"/>
  <c r="AK1052"/>
  <c r="AK1053"/>
  <c r="AK1054"/>
  <c r="AK1055"/>
  <c r="AK1056"/>
  <c r="AK1057"/>
  <c r="AK1058"/>
  <c r="AK1059"/>
  <c r="AK1060"/>
  <c r="AK1061"/>
  <c r="AK1062"/>
  <c r="AK1063"/>
  <c r="AK1064"/>
  <c r="AK1065"/>
  <c r="AK1066"/>
  <c r="AK1067"/>
  <c r="AK1068"/>
  <c r="AK1069"/>
  <c r="AK1070"/>
  <c r="AK1071"/>
  <c r="AK1072"/>
  <c r="AK1073"/>
  <c r="AK1074"/>
  <c r="AK1075"/>
  <c r="AK1076"/>
  <c r="AK1077"/>
  <c r="AK1078"/>
  <c r="AK1079"/>
  <c r="AK1080"/>
  <c r="AK1081"/>
  <c r="AK1082"/>
  <c r="AK1083"/>
  <c r="AK1084"/>
  <c r="AK1085"/>
  <c r="AK1086"/>
  <c r="AK1087"/>
  <c r="AK1088"/>
  <c r="AK1089"/>
  <c r="AK1090"/>
  <c r="AK1091"/>
  <c r="AK1092"/>
  <c r="AK1093"/>
  <c r="AK1094"/>
  <c r="AK1095"/>
  <c r="AK1096"/>
  <c r="AK1097"/>
  <c r="AK1098"/>
  <c r="AK1099"/>
  <c r="AK1100"/>
  <c r="AK1101"/>
  <c r="AK1102"/>
  <c r="AK1103"/>
  <c r="AK1104"/>
  <c r="AK1105"/>
  <c r="AK1106"/>
  <c r="AK1107"/>
  <c r="AK1109"/>
  <c r="AK1110"/>
  <c r="AK1111"/>
  <c r="AK1122"/>
  <c r="AK1144"/>
  <c r="AK1145"/>
  <c r="AK1146"/>
  <c r="AK1147"/>
  <c r="AK1148"/>
  <c r="AK1149"/>
  <c r="AK1150"/>
  <c r="AK1151"/>
  <c r="AK1152"/>
  <c r="AK1153"/>
  <c r="AK1154"/>
  <c r="AK1155"/>
  <c r="AK1156"/>
  <c r="AK1157"/>
  <c r="AK1158"/>
  <c r="AK1159"/>
  <c r="AK1160"/>
  <c r="AK1161"/>
  <c r="AK1168"/>
  <c r="AK1169"/>
  <c r="AK1170"/>
  <c r="AK1171"/>
  <c r="AK1172"/>
  <c r="AK1173"/>
  <c r="AK1174"/>
  <c r="AK1175"/>
  <c r="AK1176"/>
  <c r="AK1177"/>
  <c r="AK1178"/>
  <c r="AK1179"/>
  <c r="AK1180"/>
  <c r="AK1181"/>
  <c r="AK1182"/>
  <c r="AK1183"/>
  <c r="AK1184"/>
  <c r="AK1185"/>
  <c r="AK1186"/>
  <c r="AK1187"/>
  <c r="AK1188"/>
  <c r="AK1189"/>
  <c r="AK1190"/>
  <c r="AK1192"/>
  <c r="AK1193"/>
  <c r="AK1194"/>
  <c r="AK1195"/>
  <c r="AK1196"/>
  <c r="AK1197"/>
  <c r="AK1198"/>
  <c r="AK1199"/>
  <c r="AK1200"/>
  <c r="AK1201"/>
  <c r="AK1202"/>
  <c r="AK1203"/>
  <c r="AK1204"/>
  <c r="AK1205"/>
  <c r="AK1206"/>
  <c r="AK1207"/>
  <c r="AK1208"/>
  <c r="AK1209"/>
  <c r="AK1210"/>
  <c r="AK1211"/>
  <c r="AK1212"/>
  <c r="AK1213"/>
  <c r="AK1214"/>
  <c r="AK1215"/>
  <c r="AK1216"/>
  <c r="AK1217"/>
  <c r="AK1218"/>
  <c r="AK1219"/>
  <c r="AK1220"/>
  <c r="AK1221"/>
  <c r="AK1222"/>
  <c r="AK1223"/>
  <c r="AK1224"/>
  <c r="AK1225"/>
  <c r="AK1226"/>
  <c r="AK1227"/>
  <c r="AK1228"/>
  <c r="AK1229"/>
  <c r="AK1230"/>
  <c r="AK1231"/>
  <c r="AK1232"/>
  <c r="AK1233"/>
  <c r="AK1234"/>
  <c r="AK1235"/>
  <c r="AK1236"/>
  <c r="AK1237"/>
  <c r="AK1238"/>
  <c r="AK1239"/>
  <c r="AK1240"/>
  <c r="AK1241"/>
  <c r="AK1242"/>
  <c r="AK1243"/>
  <c r="AK1244"/>
  <c r="AK1245"/>
  <c r="AK1246"/>
  <c r="AK1247"/>
  <c r="AK1248"/>
  <c r="AK1249"/>
  <c r="AK1250"/>
  <c r="AK1251"/>
  <c r="AK1252"/>
  <c r="AK1253"/>
  <c r="AK1254"/>
  <c r="AK1255"/>
  <c r="AK1256"/>
  <c r="AK1257"/>
  <c r="AK1258"/>
  <c r="AK1259"/>
  <c r="AK1260"/>
  <c r="AK1261"/>
  <c r="AK1262"/>
  <c r="AK1263"/>
  <c r="AK1264"/>
  <c r="AK1265"/>
  <c r="AK1266"/>
  <c r="AK1267"/>
  <c r="AK1268"/>
  <c r="AK1269"/>
  <c r="AK1270"/>
  <c r="AK1271"/>
  <c r="AK1272"/>
  <c r="AK1273"/>
  <c r="AK1274"/>
  <c r="AK1275"/>
  <c r="AK1276"/>
  <c r="AK1277"/>
  <c r="AK1278"/>
  <c r="AK1279"/>
  <c r="AK1280"/>
  <c r="AK1281"/>
  <c r="AK1282"/>
  <c r="AK1283"/>
  <c r="AK1284"/>
  <c r="AK1285"/>
  <c r="AK1286"/>
  <c r="AK1287"/>
  <c r="AK1288"/>
  <c r="AK1289"/>
  <c r="AK1290"/>
  <c r="AK1292"/>
  <c r="AK1293"/>
  <c r="AK1294"/>
  <c r="AK1295"/>
  <c r="AK1296"/>
  <c r="AK1297"/>
  <c r="AK1298"/>
  <c r="AK1299"/>
  <c r="AK1300"/>
  <c r="AK1301"/>
  <c r="AK1302"/>
  <c r="AK1303"/>
  <c r="AK1304"/>
  <c r="AK1305"/>
  <c r="AK1306"/>
  <c r="AK1307"/>
  <c r="AK1308"/>
  <c r="AK1309"/>
  <c r="AK1310"/>
  <c r="AK1311"/>
  <c r="AK1312"/>
  <c r="AK1313"/>
  <c r="AK1314"/>
  <c r="AK1315"/>
  <c r="AK1316"/>
  <c r="AK1317"/>
  <c r="AK1318"/>
  <c r="AK1319"/>
  <c r="AK1320"/>
  <c r="AK1321"/>
  <c r="AK1322"/>
  <c r="AK1323"/>
  <c r="AK1324"/>
  <c r="AK1325"/>
  <c r="AK1326"/>
  <c r="AK1327"/>
  <c r="AK1328"/>
  <c r="AK1329"/>
  <c r="AK1330"/>
  <c r="AK1331"/>
  <c r="AK1332"/>
  <c r="AK1333"/>
  <c r="AK1334"/>
  <c r="AK1335"/>
  <c r="AK1336"/>
  <c r="AK1337"/>
  <c r="AK1338"/>
  <c r="AK1339"/>
  <c r="AK1340"/>
  <c r="AK1341"/>
  <c r="AK1342"/>
  <c r="AK1343"/>
  <c r="AK1344"/>
  <c r="AK1345"/>
  <c r="AK1346"/>
  <c r="AK1347"/>
  <c r="AK1348"/>
  <c r="AK1349"/>
  <c r="AK1350"/>
  <c r="AK1351"/>
  <c r="AK1352"/>
  <c r="AK1353"/>
  <c r="AK1354"/>
  <c r="AK1355"/>
  <c r="AK1356"/>
  <c r="AK1357"/>
  <c r="AK1358"/>
  <c r="AK1359"/>
  <c r="AK1360"/>
  <c r="AK1361"/>
  <c r="AK1362"/>
  <c r="AK1363"/>
  <c r="AK1364"/>
  <c r="AK1365"/>
  <c r="AK1366"/>
  <c r="AK1367"/>
  <c r="AK1368"/>
  <c r="AK1369"/>
  <c r="AK1370"/>
  <c r="AK1371"/>
  <c r="AK1372"/>
  <c r="AK1373"/>
  <c r="AK1374"/>
  <c r="AK1375"/>
  <c r="AK1376"/>
  <c r="AK1377"/>
  <c r="AK1378"/>
  <c r="AK1379"/>
  <c r="AK1380"/>
  <c r="AK1381"/>
  <c r="AK1382"/>
  <c r="AK1383"/>
  <c r="AK1384"/>
  <c r="AK1385"/>
  <c r="AK1386"/>
  <c r="AK1387"/>
  <c r="AK1388"/>
  <c r="AK1389"/>
  <c r="AK1390"/>
  <c r="AK1391"/>
  <c r="AK1392"/>
  <c r="AK1393"/>
  <c r="AK1394"/>
  <c r="AK1395"/>
  <c r="AK1396"/>
  <c r="AK1397"/>
  <c r="AK1398"/>
  <c r="AK1399"/>
  <c r="AK1400"/>
  <c r="AK1401"/>
  <c r="AK1402"/>
  <c r="AK1403"/>
  <c r="AK1404"/>
  <c r="AK1405"/>
  <c r="AK1406"/>
  <c r="AK1407"/>
  <c r="AK1408"/>
  <c r="AK1409"/>
  <c r="AK1410"/>
  <c r="AK1411"/>
  <c r="AK1412"/>
  <c r="AK1413"/>
  <c r="AK1414"/>
  <c r="AK1415"/>
  <c r="AK1416"/>
  <c r="AK1417"/>
  <c r="AK1418"/>
  <c r="AK1419"/>
  <c r="AK1420"/>
  <c r="AK1421"/>
  <c r="AK1422"/>
  <c r="AK1423"/>
  <c r="AK1424"/>
  <c r="AK1425"/>
  <c r="AK1426"/>
  <c r="AK1427"/>
  <c r="AK1428"/>
  <c r="AK1429"/>
  <c r="AK1430"/>
  <c r="AK1431"/>
  <c r="AK1432"/>
  <c r="AK1433"/>
  <c r="AK1434"/>
  <c r="AK1435"/>
  <c r="AK1436"/>
  <c r="AK1437"/>
  <c r="AK1443"/>
  <c r="AK1444"/>
  <c r="AK1445"/>
  <c r="AK1446"/>
  <c r="AK1449"/>
  <c r="AK1450"/>
  <c r="AK1451"/>
  <c r="AK1452"/>
  <c r="AK1453"/>
  <c r="AK1454"/>
  <c r="AK1455"/>
  <c r="AK1456"/>
  <c r="AK1457"/>
  <c r="AK1458"/>
  <c r="AK1459"/>
  <c r="AK1460"/>
  <c r="AK1461"/>
  <c r="AK1462"/>
  <c r="AK1463"/>
  <c r="AK1464"/>
  <c r="AK1465"/>
  <c r="AK1466"/>
  <c r="AK1467"/>
  <c r="AK1468"/>
  <c r="AK1469"/>
  <c r="AK1470"/>
  <c r="AK1471"/>
  <c r="AK1472"/>
  <c r="AK1473"/>
  <c r="AK1474"/>
  <c r="AK1475"/>
  <c r="AK1476"/>
  <c r="AK1477"/>
  <c r="AK1478"/>
  <c r="AK1479"/>
  <c r="AK1480"/>
  <c r="AK1481"/>
  <c r="AK1482"/>
  <c r="AK1483"/>
  <c r="AK1484"/>
  <c r="AK1485"/>
  <c r="AK1486"/>
  <c r="AK1487"/>
  <c r="AK1488"/>
  <c r="AK1489"/>
  <c r="AK1490"/>
  <c r="AK1491"/>
  <c r="AK1492"/>
  <c r="AK1493"/>
  <c r="AK1494"/>
  <c r="AK1495"/>
  <c r="AK1496"/>
  <c r="AK1497"/>
  <c r="AK1498"/>
  <c r="AK1499"/>
  <c r="AK1500"/>
  <c r="AK1501"/>
  <c r="AK1502"/>
  <c r="AK1503"/>
  <c r="AK1504"/>
  <c r="AK1505"/>
  <c r="AK1506"/>
  <c r="AK1507"/>
  <c r="AK1508"/>
  <c r="AK1509"/>
  <c r="AK1510"/>
  <c r="AK1511"/>
  <c r="AK1512"/>
  <c r="AK1513"/>
  <c r="AK1514"/>
  <c r="AK1515"/>
  <c r="AK1516"/>
  <c r="AK1517"/>
  <c r="AK1518"/>
  <c r="AK1519"/>
  <c r="AK1520"/>
  <c r="AK1521"/>
  <c r="AK1522"/>
  <c r="AK1523"/>
  <c r="AK1524"/>
  <c r="AK1525"/>
  <c r="AK1526"/>
  <c r="AK1527"/>
  <c r="AK1528"/>
  <c r="AK1529"/>
  <c r="AK1530"/>
  <c r="AK1531"/>
  <c r="AK1532"/>
  <c r="AK1533"/>
  <c r="AK1534"/>
  <c r="AK1535"/>
  <c r="AK1536"/>
  <c r="AK1537"/>
  <c r="AK1538"/>
  <c r="AK1539"/>
  <c r="AK1540"/>
  <c r="AK1541"/>
  <c r="AK1542"/>
  <c r="AK1543"/>
  <c r="AK1544"/>
  <c r="AK1545"/>
  <c r="AK1546"/>
  <c r="AK1547"/>
  <c r="AK1548"/>
  <c r="AK1549"/>
  <c r="AK1550"/>
  <c r="AK1551"/>
  <c r="AK1552"/>
  <c r="AK1553"/>
  <c r="AK1554"/>
  <c r="AK1555"/>
  <c r="AK1556"/>
  <c r="AK1557"/>
  <c r="AK1559"/>
  <c r="AK1560"/>
  <c r="AK1561"/>
  <c r="AK1562"/>
  <c r="AK1563"/>
  <c r="AK1564"/>
  <c r="AK1565"/>
  <c r="AK1566"/>
  <c r="AK1567"/>
  <c r="AK1568"/>
  <c r="AK1569"/>
  <c r="AK1570"/>
  <c r="AK1571"/>
  <c r="AK1572"/>
  <c r="AK1573"/>
  <c r="AK1574"/>
  <c r="AK1575"/>
  <c r="AK1576"/>
  <c r="AK1577"/>
  <c r="AK1578"/>
  <c r="AK1579"/>
  <c r="AK1580"/>
  <c r="AK1581"/>
  <c r="AK1582"/>
  <c r="AK1583"/>
  <c r="AK1584"/>
  <c r="AK1585"/>
  <c r="AK1586"/>
  <c r="AK1587"/>
  <c r="AK1588"/>
  <c r="AK1589"/>
  <c r="AK1590"/>
  <c r="AK1591"/>
  <c r="AK1592"/>
  <c r="AK1593"/>
  <c r="AK1594"/>
  <c r="AK1595"/>
  <c r="AK1596"/>
  <c r="AK1597"/>
  <c r="AK1598"/>
  <c r="AK1599"/>
  <c r="AK1600"/>
  <c r="AK1601"/>
  <c r="AK1602"/>
  <c r="AK1603"/>
  <c r="AK1604"/>
  <c r="AK1605"/>
  <c r="AK1606"/>
  <c r="AK1607"/>
  <c r="AK1608"/>
  <c r="AK1609"/>
  <c r="AK1610"/>
  <c r="AK1611"/>
  <c r="AK1612"/>
  <c r="AK1613"/>
  <c r="AK1614"/>
  <c r="AK1615"/>
  <c r="AK1616"/>
  <c r="AK1617"/>
  <c r="AK1618"/>
  <c r="AK1619"/>
  <c r="AK1620"/>
  <c r="AK1621"/>
  <c r="AK1622"/>
  <c r="AK1623"/>
  <c r="AK1624"/>
  <c r="AK1625"/>
  <c r="AK1626"/>
  <c r="AK1627"/>
  <c r="AK1628"/>
  <c r="AK1629"/>
  <c r="AK1630"/>
  <c r="AK1631"/>
  <c r="AK1632"/>
  <c r="AK1633"/>
  <c r="AK1634"/>
  <c r="AK1635"/>
  <c r="AK1636"/>
  <c r="AK1637"/>
  <c r="AK1638"/>
  <c r="AK1639"/>
  <c r="AK1640"/>
  <c r="AK1641"/>
  <c r="AK1642"/>
  <c r="AK1643"/>
  <c r="AK1644"/>
  <c r="AK1645"/>
  <c r="AK1646"/>
  <c r="AK1647"/>
  <c r="AK1648"/>
  <c r="AK1649"/>
  <c r="AK1650"/>
  <c r="AK1651"/>
  <c r="AK1652"/>
  <c r="AK1653"/>
  <c r="AK1654"/>
  <c r="AK1655"/>
  <c r="AK1656"/>
  <c r="AK1657"/>
  <c r="AK1658"/>
  <c r="AK1659"/>
  <c r="AK1660"/>
  <c r="AK1661"/>
  <c r="AK1662"/>
  <c r="AK1663"/>
  <c r="AK1664"/>
  <c r="AK1665"/>
  <c r="AK1666"/>
  <c r="AK1667"/>
  <c r="AK1668"/>
  <c r="AK1669"/>
  <c r="AK1670"/>
  <c r="AK1671"/>
  <c r="AK1672"/>
  <c r="AK1673"/>
  <c r="AK1674"/>
  <c r="AK1675"/>
  <c r="AK1676"/>
  <c r="AK1677"/>
  <c r="AK1678"/>
  <c r="AK1679"/>
  <c r="AK1680"/>
  <c r="AK1681"/>
  <c r="AK1682"/>
  <c r="AK1683"/>
  <c r="AK1684"/>
  <c r="AK1685"/>
  <c r="AK1686"/>
  <c r="AK1687"/>
  <c r="AK1688"/>
  <c r="AK1689"/>
  <c r="AK1690"/>
  <c r="AK1691"/>
  <c r="AK1692"/>
  <c r="AK1693"/>
  <c r="AK1694"/>
  <c r="AK1695"/>
  <c r="AK1696"/>
  <c r="AK1697"/>
  <c r="AK1698"/>
  <c r="AK1699"/>
  <c r="AK1700"/>
  <c r="AK1701"/>
  <c r="AK1702"/>
  <c r="AK1703"/>
  <c r="AK1704"/>
  <c r="AK1705"/>
  <c r="AK1706"/>
  <c r="AK1707"/>
  <c r="AK1708"/>
  <c r="AK1709"/>
  <c r="AK1710"/>
  <c r="AK1711"/>
  <c r="AK1712"/>
  <c r="AK1713"/>
  <c r="AK1714"/>
  <c r="AK1715"/>
  <c r="AK1716"/>
  <c r="AK1717"/>
  <c r="AK1718"/>
  <c r="AK1719"/>
  <c r="AK1720"/>
  <c r="AK1721"/>
  <c r="AK1722"/>
  <c r="AK1723"/>
  <c r="AK1724"/>
  <c r="AK1725"/>
  <c r="AK1726"/>
  <c r="AK1727"/>
  <c r="AK1728"/>
  <c r="AK1729"/>
  <c r="AK1730"/>
  <c r="AK1731"/>
  <c r="AK1732"/>
  <c r="AK1733"/>
  <c r="AK1734"/>
  <c r="AK1735"/>
  <c r="AK1736"/>
  <c r="AK1737"/>
  <c r="AK1738"/>
  <c r="AK1739"/>
  <c r="AK1740"/>
  <c r="AK1741"/>
  <c r="AK1742"/>
  <c r="AK1743"/>
  <c r="AK1744"/>
  <c r="AK1745"/>
  <c r="AK1746"/>
  <c r="AK1747"/>
  <c r="AK1748"/>
  <c r="AK1752"/>
  <c r="AK1753"/>
  <c r="AK1754"/>
  <c r="AK1755"/>
  <c r="AK1756"/>
  <c r="AK1757"/>
  <c r="AK1758"/>
  <c r="AK1759"/>
  <c r="AK1760"/>
  <c r="AK1761"/>
  <c r="AK1762"/>
  <c r="AK1763"/>
  <c r="AK1764"/>
  <c r="AK1765"/>
  <c r="AK1766"/>
  <c r="AK1767"/>
  <c r="AK1768"/>
  <c r="AK1769"/>
  <c r="AK1770"/>
  <c r="AK1771"/>
  <c r="AK1772"/>
  <c r="AK1773"/>
  <c r="AK1774"/>
  <c r="AK1775"/>
  <c r="AK1776"/>
  <c r="AK1777"/>
  <c r="AK1778"/>
  <c r="AK1779"/>
  <c r="AK1781"/>
  <c r="AK1782"/>
  <c r="AK1783"/>
  <c r="AK1784"/>
  <c r="AK1785"/>
  <c r="AK1786"/>
  <c r="AK1787"/>
  <c r="AK1788"/>
  <c r="AK1789"/>
  <c r="AK1790"/>
  <c r="AK1791"/>
  <c r="AK1792"/>
  <c r="AK1793"/>
  <c r="AK1794"/>
  <c r="AK1795"/>
  <c r="AK1796"/>
  <c r="AK1797"/>
  <c r="AK1798"/>
  <c r="AK1799"/>
  <c r="AK1800"/>
  <c r="AK1801"/>
  <c r="AK1802"/>
  <c r="AK1803"/>
  <c r="AK1804"/>
  <c r="AK1805"/>
  <c r="AK1806"/>
  <c r="AK1807"/>
  <c r="AK1808"/>
  <c r="AK1809"/>
  <c r="AK1810"/>
  <c r="AK1811"/>
  <c r="AK1812"/>
  <c r="AK1813"/>
  <c r="AK1814"/>
  <c r="AK1815"/>
  <c r="AK1816"/>
  <c r="AK1817"/>
  <c r="AK1818"/>
  <c r="AK1819"/>
  <c r="AK1820"/>
  <c r="AK1821"/>
  <c r="AK1822"/>
  <c r="AK1823"/>
  <c r="AK1824"/>
  <c r="AK1825"/>
  <c r="AK1826"/>
  <c r="AK1827"/>
  <c r="AK1828"/>
  <c r="AK1829"/>
  <c r="AK1830"/>
  <c r="AK1831"/>
  <c r="AK1832"/>
  <c r="AK1833"/>
  <c r="AK1834"/>
  <c r="AK1835"/>
  <c r="AK1836"/>
  <c r="AK1837"/>
  <c r="AK1838"/>
  <c r="AK1839"/>
  <c r="AK1868"/>
  <c r="AK1884"/>
  <c r="AK1885"/>
  <c r="AK2097"/>
  <c r="AK2098"/>
  <c r="AK2099"/>
  <c r="AK2100"/>
  <c r="AK2101"/>
  <c r="AK2102"/>
  <c r="AK2103"/>
  <c r="AK2104"/>
  <c r="AK2105"/>
  <c r="AK2106"/>
  <c r="AK2107"/>
  <c r="AK2108"/>
  <c r="AK2109"/>
  <c r="AK2110"/>
  <c r="AK2111"/>
  <c r="AK2112"/>
  <c r="AK2113"/>
  <c r="AK2114"/>
  <c r="AK2116"/>
  <c r="AK2117"/>
  <c r="AK2118"/>
  <c r="AK2121"/>
  <c r="AK2123"/>
  <c r="AK2124"/>
  <c r="AK2125"/>
  <c r="AK2126"/>
  <c r="AK2127"/>
  <c r="AK2128"/>
  <c r="AK2130"/>
  <c r="AK2131"/>
  <c r="AK2132"/>
  <c r="AK2134"/>
  <c r="AK2135"/>
  <c r="AK2136"/>
  <c r="AK2139"/>
  <c r="AK2140"/>
  <c r="AK2141"/>
  <c r="AK2142"/>
  <c r="AK2143"/>
  <c r="AK2144"/>
  <c r="AK2145"/>
  <c r="AK2146"/>
  <c r="AK2147"/>
  <c r="AK2148"/>
  <c r="AK2149"/>
  <c r="AK2150"/>
  <c r="AK2151"/>
  <c r="AK2152"/>
  <c r="AK2153"/>
  <c r="AK2154"/>
  <c r="AK2155"/>
  <c r="AK2156"/>
  <c r="AK2157"/>
  <c r="AK2158"/>
  <c r="AK2159"/>
  <c r="AK2160"/>
  <c r="AK2161"/>
  <c r="AK2162"/>
  <c r="AK2163"/>
  <c r="AK2164"/>
  <c r="AK2165"/>
  <c r="AK2166"/>
  <c r="AK2167"/>
  <c r="AK2168"/>
  <c r="AK2169"/>
  <c r="AK2170"/>
  <c r="AK2171"/>
  <c r="AK2172"/>
  <c r="AK2173"/>
  <c r="AK2174"/>
  <c r="AK2175"/>
  <c r="AK2176"/>
  <c r="AK2177"/>
  <c r="AK2178"/>
  <c r="AK2179"/>
  <c r="AK2180"/>
  <c r="AK2181"/>
  <c r="AK2182"/>
  <c r="AK2183"/>
  <c r="AK2184"/>
  <c r="AK2185"/>
  <c r="AK2186"/>
  <c r="AK2187"/>
  <c r="AK2188"/>
  <c r="AK2189"/>
  <c r="AK2190"/>
  <c r="AK2191"/>
  <c r="AK2192"/>
  <c r="AK2193"/>
  <c r="AK2194"/>
  <c r="AK2195"/>
  <c r="AK2196"/>
  <c r="AK2197"/>
  <c r="AK2198"/>
  <c r="AK2199"/>
  <c r="AK2200"/>
  <c r="AK2201"/>
  <c r="AK2202"/>
  <c r="AK2203"/>
  <c r="AK2204"/>
  <c r="AK2205"/>
  <c r="AK2206"/>
  <c r="AK2207"/>
  <c r="AK2208"/>
  <c r="AK2209"/>
  <c r="AK2210"/>
  <c r="AK2211"/>
  <c r="AK2212"/>
  <c r="AK2213"/>
  <c r="AK2214"/>
  <c r="AK2215"/>
  <c r="AK2216"/>
  <c r="AK2217"/>
  <c r="AK2218"/>
  <c r="AK2219"/>
  <c r="AK2220"/>
  <c r="AK2221"/>
  <c r="AK2222"/>
  <c r="AK2223"/>
  <c r="AK2224"/>
  <c r="AK2225"/>
  <c r="AK2226"/>
  <c r="AK2227"/>
  <c r="AK2228"/>
  <c r="AK2229"/>
  <c r="AK2230"/>
  <c r="AK2231"/>
  <c r="AK2232"/>
  <c r="AK2233"/>
  <c r="AK2234"/>
  <c r="AK2235"/>
  <c r="AK2236"/>
  <c r="AK2237"/>
  <c r="AK2238"/>
  <c r="AK2239"/>
  <c r="AK2240"/>
  <c r="AK2241"/>
  <c r="AK2242"/>
  <c r="AK2243"/>
  <c r="AK2244"/>
  <c r="AK2245"/>
  <c r="AK2246"/>
  <c r="AK2247"/>
  <c r="AK2248"/>
  <c r="AK2249"/>
  <c r="AK2250"/>
  <c r="AK2251"/>
  <c r="AK2252"/>
  <c r="AK2253"/>
  <c r="AK2254"/>
  <c r="AK2255"/>
  <c r="AK2256"/>
  <c r="AK2257"/>
  <c r="AK2258"/>
  <c r="AK2259"/>
  <c r="AK2260"/>
  <c r="AK2261"/>
  <c r="AK2262"/>
  <c r="AK2263"/>
  <c r="AK2264"/>
  <c r="AK2265"/>
  <c r="AK2266"/>
  <c r="AK2267"/>
  <c r="AK2268"/>
  <c r="AK2269"/>
  <c r="AK2270"/>
  <c r="AK2271"/>
  <c r="AK2272"/>
  <c r="AK2273"/>
  <c r="AK2274"/>
  <c r="AK2275"/>
  <c r="AK2276"/>
  <c r="AK2277"/>
  <c r="AK2278"/>
  <c r="AK2279"/>
  <c r="AK2280"/>
  <c r="AK2281"/>
  <c r="AK2282"/>
  <c r="AK2283"/>
  <c r="AK2284"/>
  <c r="AK2285"/>
  <c r="AK2286"/>
  <c r="AK2287"/>
  <c r="AK2288"/>
  <c r="AK2289"/>
  <c r="AK2290"/>
  <c r="AK2291"/>
  <c r="AK2292"/>
  <c r="AK2293"/>
  <c r="AK2294"/>
  <c r="AK2295"/>
  <c r="AK2296"/>
  <c r="AK2297"/>
  <c r="AK2298"/>
  <c r="AK2299"/>
  <c r="AK2300"/>
  <c r="AK2301"/>
  <c r="AK2302"/>
  <c r="AK2303"/>
  <c r="AK2304"/>
  <c r="AK2305"/>
  <c r="AK2306"/>
  <c r="AK2307"/>
  <c r="AK2308"/>
  <c r="AK2309"/>
  <c r="AK2310"/>
  <c r="AK2311"/>
  <c r="AK2312"/>
  <c r="AK2313"/>
  <c r="AK2314"/>
  <c r="AK2315"/>
  <c r="AK2316"/>
  <c r="AK2317"/>
  <c r="AK2318"/>
  <c r="AK2319"/>
  <c r="AK2320"/>
  <c r="AK2321"/>
  <c r="AK2322"/>
  <c r="AK2323"/>
  <c r="AK2324"/>
  <c r="AK2325"/>
  <c r="AK2326"/>
  <c r="AK2327"/>
  <c r="AK2328"/>
  <c r="AK2329"/>
  <c r="AK2330"/>
  <c r="AK2331"/>
  <c r="AK2332"/>
  <c r="AK2333"/>
  <c r="AK2334"/>
  <c r="AK2335"/>
  <c r="AK2336"/>
  <c r="AK2337"/>
  <c r="AK2338"/>
  <c r="AK2339"/>
  <c r="AK2340"/>
  <c r="AK2341"/>
  <c r="AK2342"/>
  <c r="AK2343"/>
  <c r="AK2344"/>
  <c r="AK2345"/>
  <c r="AK2346"/>
  <c r="AK2347"/>
  <c r="AK2348"/>
  <c r="AK2349"/>
  <c r="AK2350"/>
  <c r="AK2351"/>
  <c r="AK2352"/>
  <c r="AK2353"/>
  <c r="AK2354"/>
  <c r="AK2355"/>
  <c r="AK2356"/>
  <c r="AK2357"/>
  <c r="AK2358"/>
  <c r="AK2359"/>
  <c r="AK2360"/>
  <c r="AK2361"/>
  <c r="AK2362"/>
  <c r="AK2363"/>
  <c r="AK2364"/>
  <c r="AK2365"/>
  <c r="AK2366"/>
  <c r="AK2367"/>
  <c r="AK2368"/>
  <c r="AK2369"/>
  <c r="AK2370"/>
  <c r="AK2371"/>
  <c r="AK2372"/>
  <c r="AK2373"/>
  <c r="AK2374"/>
  <c r="AK2375"/>
  <c r="AK2376"/>
  <c r="AK2377"/>
  <c r="AK2378"/>
  <c r="AK2379"/>
  <c r="AK2380"/>
  <c r="AK2381"/>
  <c r="AK2382"/>
  <c r="AK2383"/>
  <c r="AK2384"/>
  <c r="AK2385"/>
  <c r="AK2386"/>
  <c r="AK2387"/>
  <c r="AK2388"/>
  <c r="AK2389"/>
  <c r="AK2390"/>
  <c r="AK2391"/>
  <c r="AK2392"/>
  <c r="AK2393"/>
  <c r="AK2394"/>
  <c r="AK2395"/>
  <c r="AK2396"/>
  <c r="AK2397"/>
  <c r="AK2398"/>
  <c r="AK2399"/>
  <c r="AK2400"/>
  <c r="AK2401"/>
  <c r="AK2402"/>
  <c r="AK2403"/>
  <c r="AK2404"/>
  <c r="AK2405"/>
  <c r="AK2406"/>
  <c r="AK2407"/>
  <c r="AK2408"/>
  <c r="AK2409"/>
  <c r="AK2410"/>
  <c r="AK2411"/>
  <c r="AK2412"/>
  <c r="AK2413"/>
  <c r="AK2414"/>
  <c r="AK2415"/>
  <c r="AK2416"/>
  <c r="AK2417"/>
  <c r="AK2418"/>
  <c r="AK2419"/>
  <c r="AK2420"/>
  <c r="AK2421"/>
  <c r="AK2422"/>
  <c r="AK2423"/>
  <c r="AK2424"/>
  <c r="AK2425"/>
  <c r="AK2426"/>
  <c r="AK2427"/>
  <c r="AK2428"/>
  <c r="AK2429"/>
  <c r="AK2430"/>
  <c r="AK2431"/>
  <c r="AK2432"/>
  <c r="AK2433"/>
  <c r="AK2434"/>
  <c r="AK2435"/>
  <c r="AK2436"/>
  <c r="AK2437"/>
  <c r="AK2438"/>
  <c r="AK2439"/>
  <c r="AK2440"/>
  <c r="AK2441"/>
  <c r="AK2442"/>
  <c r="AK2443"/>
  <c r="AK2444"/>
  <c r="AK2445"/>
  <c r="AK2446"/>
  <c r="AK2447"/>
  <c r="AK2448"/>
  <c r="AK2449"/>
  <c r="AK2450"/>
  <c r="AK2451"/>
  <c r="AK2452"/>
  <c r="AK2453"/>
  <c r="AK2454"/>
  <c r="AK2455"/>
  <c r="AK2456"/>
  <c r="AK2457"/>
  <c r="AK2458"/>
  <c r="AK2459"/>
  <c r="AK2460"/>
  <c r="AK2461"/>
  <c r="AK2462"/>
  <c r="AK2463"/>
  <c r="AK2464"/>
  <c r="AK2465"/>
  <c r="AK2466"/>
  <c r="AK2467"/>
  <c r="AK2468"/>
  <c r="AK2469"/>
  <c r="AK2470"/>
  <c r="AK2471"/>
  <c r="AK2472"/>
  <c r="AK2473"/>
  <c r="AK2474"/>
  <c r="AK2475"/>
  <c r="AK2476"/>
  <c r="AK2477"/>
  <c r="AK2478"/>
  <c r="AK2479"/>
  <c r="AK2480"/>
  <c r="AK2481"/>
  <c r="AK2482"/>
  <c r="AK2483"/>
  <c r="AK2484"/>
  <c r="AK2485"/>
  <c r="AK2486"/>
  <c r="AK2487"/>
  <c r="AK2488"/>
  <c r="AK2489"/>
  <c r="AK2490"/>
  <c r="AK2491"/>
  <c r="AK2492"/>
  <c r="AK2493"/>
  <c r="AK2494"/>
  <c r="AK2495"/>
  <c r="AK2496"/>
  <c r="AK2497"/>
  <c r="AK2498"/>
  <c r="AK2499"/>
  <c r="AK2500"/>
  <c r="AK2501"/>
  <c r="AK2502"/>
  <c r="AK2503"/>
  <c r="AK2504"/>
  <c r="AK2505"/>
  <c r="AK2506"/>
  <c r="AK2507"/>
  <c r="AK2508"/>
  <c r="AK2509"/>
  <c r="AK2510"/>
  <c r="AK2511"/>
  <c r="AK2512"/>
  <c r="AK2513"/>
  <c r="AK2514"/>
  <c r="AK2515"/>
  <c r="AK2516"/>
  <c r="AK2517"/>
  <c r="AK2518"/>
  <c r="AK2519"/>
  <c r="AK2520"/>
  <c r="AK2521"/>
  <c r="AK2522"/>
  <c r="AK2523"/>
  <c r="AK2524"/>
  <c r="AK2525"/>
  <c r="AK2526"/>
  <c r="AK2527"/>
  <c r="AK2528"/>
  <c r="AK2529"/>
  <c r="AK2530"/>
  <c r="AK2531"/>
  <c r="AK2532"/>
  <c r="AK2533"/>
  <c r="AK2534"/>
  <c r="AK2535"/>
  <c r="AK2536"/>
  <c r="AK2537"/>
  <c r="AK2538"/>
  <c r="AK2539"/>
  <c r="AK2540"/>
  <c r="AK2541"/>
  <c r="AK2542"/>
  <c r="AK2543"/>
  <c r="AK2544"/>
  <c r="AK2545"/>
  <c r="AK2546"/>
  <c r="AK2547"/>
  <c r="AK2548"/>
  <c r="AK2549"/>
  <c r="AK2550"/>
  <c r="AK2551"/>
  <c r="AK2552"/>
  <c r="AK2553"/>
  <c r="AK2554"/>
  <c r="AK2555"/>
  <c r="AK2556"/>
  <c r="AK2557"/>
  <c r="AK2558"/>
  <c r="AK2559"/>
  <c r="AK2560"/>
  <c r="AK2561"/>
  <c r="AK2562"/>
  <c r="AK2563"/>
  <c r="AK2564"/>
  <c r="AK2565"/>
  <c r="AK2566"/>
  <c r="AK2567"/>
  <c r="AK2568"/>
  <c r="AK2569"/>
  <c r="AK2570"/>
  <c r="AK2571"/>
  <c r="AK2572"/>
  <c r="AK2573"/>
  <c r="AK2574"/>
  <c r="AK2575"/>
  <c r="AK2576"/>
  <c r="AK2577"/>
  <c r="AK2578"/>
  <c r="AK2579"/>
  <c r="AK2580"/>
  <c r="AK2581"/>
  <c r="AK2582"/>
  <c r="AK2583"/>
  <c r="AK2584"/>
  <c r="AK2585"/>
  <c r="AK2586"/>
  <c r="AK2587"/>
  <c r="AK2588"/>
  <c r="AK2589"/>
  <c r="AK2590"/>
  <c r="AK2591"/>
  <c r="AK2592"/>
  <c r="AK2593"/>
  <c r="AK2594"/>
  <c r="AK2595"/>
  <c r="AK2596"/>
  <c r="AK2597"/>
  <c r="AK2598"/>
  <c r="AK2599"/>
  <c r="AK2600"/>
  <c r="AK2601"/>
  <c r="AK2602"/>
  <c r="AK2603"/>
  <c r="AK2604"/>
  <c r="AK2605"/>
  <c r="AK2606"/>
  <c r="AK2607"/>
  <c r="AK2608"/>
  <c r="AK2609"/>
  <c r="AK2610"/>
  <c r="AK2611"/>
  <c r="AK2612"/>
  <c r="AK2613"/>
  <c r="AK2614"/>
  <c r="AK2615"/>
  <c r="AK2616"/>
  <c r="AK2617"/>
  <c r="AK2618"/>
  <c r="AK2619"/>
  <c r="AK2620"/>
  <c r="AK2621"/>
  <c r="AK2622"/>
  <c r="AK2623"/>
  <c r="AK2624"/>
  <c r="AK2625"/>
  <c r="AK2626"/>
  <c r="AK2627"/>
  <c r="AK2628"/>
  <c r="AK2629"/>
  <c r="AK2630"/>
  <c r="AK2631"/>
  <c r="AK2632"/>
  <c r="AK2633"/>
  <c r="AK2634"/>
  <c r="AK2635"/>
  <c r="AK2636"/>
  <c r="AK2637"/>
  <c r="AK2638"/>
  <c r="AK2639"/>
  <c r="AK2640"/>
  <c r="AK2641"/>
  <c r="AK2642"/>
  <c r="AK2643"/>
  <c r="AK2644"/>
  <c r="AK2645"/>
  <c r="AK2646"/>
  <c r="AK2647"/>
  <c r="AK2648"/>
  <c r="AK2649"/>
  <c r="AK2650"/>
  <c r="AK2651"/>
  <c r="AK2652"/>
  <c r="AK2653"/>
  <c r="AK2654"/>
  <c r="AK2655"/>
  <c r="AK2656"/>
  <c r="AK2657"/>
  <c r="AK2658"/>
  <c r="AK2659"/>
  <c r="AK2660"/>
  <c r="AK2661"/>
  <c r="AK2662"/>
  <c r="AK2663"/>
  <c r="AK2664"/>
  <c r="AK2665"/>
  <c r="AK2666"/>
  <c r="AK2667"/>
  <c r="AK2668"/>
  <c r="AK2669"/>
  <c r="AK2670"/>
  <c r="AK2671"/>
  <c r="AK2672"/>
  <c r="AK2673"/>
  <c r="AK2674"/>
  <c r="AK2675"/>
  <c r="AK2676"/>
  <c r="AK2677"/>
  <c r="AK2678"/>
  <c r="AK2679"/>
  <c r="AK2680"/>
  <c r="AK2681"/>
  <c r="AK2682"/>
  <c r="AK2683"/>
  <c r="AK2684"/>
  <c r="AK2685"/>
  <c r="AK2686"/>
  <c r="AK2687"/>
  <c r="AK2688"/>
  <c r="AK2689"/>
  <c r="AK2690"/>
  <c r="AK2691"/>
  <c r="AK2692"/>
  <c r="AK2693"/>
  <c r="AK2694"/>
  <c r="AK2695"/>
  <c r="AK2696"/>
  <c r="AK2697"/>
  <c r="AK2698"/>
  <c r="AK2699"/>
  <c r="AK2700"/>
  <c r="AK2701"/>
  <c r="AK2702"/>
  <c r="AK2703"/>
  <c r="AK2704"/>
  <c r="AK2705"/>
  <c r="AK2706"/>
  <c r="AK2707"/>
  <c r="AK2708"/>
  <c r="AK2709"/>
  <c r="AK2710"/>
  <c r="AK2711"/>
  <c r="AK2712"/>
  <c r="AK2713"/>
  <c r="AK2714"/>
  <c r="AK2715"/>
  <c r="AK2716"/>
  <c r="AK2717"/>
  <c r="AK2718"/>
  <c r="AK2719"/>
  <c r="AK2720"/>
  <c r="AK2721"/>
  <c r="AK2722"/>
  <c r="AK2723"/>
  <c r="AK2724"/>
  <c r="AK2725"/>
  <c r="AK2726"/>
  <c r="AK2727"/>
  <c r="AK2728"/>
  <c r="AK2729"/>
  <c r="AK2730"/>
  <c r="AK2731"/>
  <c r="AK2732"/>
  <c r="AK2733"/>
  <c r="AK2734"/>
  <c r="AK2735"/>
  <c r="AK2736"/>
  <c r="AK2737"/>
  <c r="AK2738"/>
  <c r="AK2739"/>
  <c r="AK2740"/>
  <c r="AK2741"/>
  <c r="AK2742"/>
  <c r="AK2743"/>
  <c r="AK2744"/>
  <c r="AK2745"/>
  <c r="AK2746"/>
  <c r="AK2747"/>
  <c r="AK2748"/>
  <c r="AK2749"/>
  <c r="AK2750"/>
  <c r="AK2751"/>
  <c r="AK2752"/>
  <c r="AK2753"/>
  <c r="AK2754"/>
  <c r="AK2755"/>
  <c r="AK2756"/>
  <c r="AK2757"/>
  <c r="AK2758"/>
  <c r="AK2759"/>
  <c r="AK2760"/>
  <c r="AK2761"/>
  <c r="AK2762"/>
  <c r="AK2763"/>
  <c r="AK2764"/>
  <c r="AK2765"/>
  <c r="AK2766"/>
  <c r="AK2767"/>
  <c r="AK2768"/>
  <c r="AK2769"/>
  <c r="AK2770"/>
  <c r="AK2771"/>
  <c r="AK2772"/>
  <c r="AK2773"/>
  <c r="AK2774"/>
  <c r="AK2775"/>
  <c r="AK2776"/>
  <c r="AK2777"/>
  <c r="AK2778"/>
  <c r="AK2779"/>
  <c r="AK2780"/>
  <c r="AK2781"/>
  <c r="AK2782"/>
  <c r="AK2783"/>
  <c r="AK2784"/>
  <c r="AK2785"/>
  <c r="AK2786"/>
  <c r="AK2787"/>
  <c r="AK2788"/>
  <c r="AK2789"/>
  <c r="AK2790"/>
  <c r="AK2791"/>
  <c r="AK2792"/>
  <c r="AK2793"/>
  <c r="AK2841"/>
  <c r="AK2842"/>
  <c r="AK2843"/>
  <c r="AK2844"/>
  <c r="AK2845"/>
  <c r="AK2846"/>
  <c r="AK2847"/>
  <c r="AK2848"/>
  <c r="AK2849"/>
  <c r="AK2850"/>
  <c r="AK2851"/>
  <c r="AK2852"/>
  <c r="AK2853"/>
  <c r="AK2854"/>
  <c r="AK2855"/>
  <c r="AK2856"/>
  <c r="AK2857"/>
  <c r="AK2858"/>
  <c r="AK2859"/>
  <c r="AK2860"/>
  <c r="AK2861"/>
  <c r="AK2862"/>
  <c r="AK2863"/>
  <c r="AK2864"/>
  <c r="AK2865"/>
  <c r="AK2866"/>
  <c r="AK2867"/>
  <c r="AK2868"/>
  <c r="AK2869"/>
  <c r="AK2870"/>
  <c r="AK2871"/>
  <c r="AK2872"/>
  <c r="AK2873"/>
  <c r="AK2874"/>
  <c r="AK2875"/>
  <c r="AK2876"/>
  <c r="AK2877"/>
  <c r="AK2878"/>
  <c r="AK2879"/>
  <c r="AK2880"/>
  <c r="AK2881"/>
  <c r="AK2882"/>
  <c r="AK2883"/>
  <c r="AK2884"/>
  <c r="AK2885"/>
  <c r="AK2886"/>
  <c r="AK2887"/>
  <c r="AK2888"/>
  <c r="AK2889"/>
  <c r="AK2890"/>
  <c r="AK2891"/>
  <c r="AK2892"/>
  <c r="AK2893"/>
  <c r="AK2"/>
  <c r="R2893"/>
  <c r="S2893" s="1"/>
  <c r="R2892"/>
  <c r="S2892" s="1"/>
  <c r="R2891"/>
  <c r="S2891" s="1"/>
  <c r="R2890"/>
  <c r="S2890" s="1"/>
  <c r="R2889"/>
  <c r="S2889" s="1"/>
  <c r="R2888"/>
  <c r="S2888" s="1"/>
  <c r="R2887"/>
  <c r="S2887" s="1"/>
  <c r="R2886"/>
  <c r="S2886" s="1"/>
  <c r="R2885"/>
  <c r="S2885" s="1"/>
  <c r="R2884"/>
  <c r="S2884" s="1"/>
  <c r="R2883"/>
  <c r="S2883" s="1"/>
  <c r="R2882"/>
  <c r="S2882" s="1"/>
  <c r="R2881"/>
  <c r="S2881" s="1"/>
  <c r="R2880"/>
  <c r="S2880" s="1"/>
  <c r="R2879"/>
  <c r="S2879" s="1"/>
  <c r="R2878"/>
  <c r="S2878" s="1"/>
  <c r="R2877"/>
  <c r="S2877" s="1"/>
  <c r="R2876"/>
  <c r="S2876" s="1"/>
  <c r="R2875"/>
  <c r="S2875" s="1"/>
  <c r="R2874"/>
  <c r="S2874" s="1"/>
  <c r="R2873"/>
  <c r="S2873" s="1"/>
  <c r="R2872"/>
  <c r="S2872" s="1"/>
  <c r="R2871"/>
  <c r="S2871" s="1"/>
  <c r="R2870"/>
  <c r="S2870" s="1"/>
  <c r="R2869"/>
  <c r="S2869" s="1"/>
  <c r="R2868"/>
  <c r="S2868" s="1"/>
  <c r="R2867"/>
  <c r="S2867" s="1"/>
  <c r="R2866"/>
  <c r="S2866" s="1"/>
  <c r="R2865"/>
  <c r="S2865" s="1"/>
  <c r="R2864"/>
  <c r="S2864" s="1"/>
  <c r="R2863"/>
  <c r="S2863" s="1"/>
  <c r="R2862"/>
  <c r="S2862" s="1"/>
  <c r="R2861"/>
  <c r="S2861" s="1"/>
  <c r="R2860"/>
  <c r="S2860" s="1"/>
  <c r="R2859"/>
  <c r="S2859" s="1"/>
  <c r="R2858"/>
  <c r="S2858" s="1"/>
  <c r="R2857"/>
  <c r="S2857" s="1"/>
  <c r="R2856"/>
  <c r="S2856" s="1"/>
  <c r="R2855"/>
  <c r="S2855" s="1"/>
  <c r="R2854"/>
  <c r="S2854" s="1"/>
  <c r="R2853"/>
  <c r="S2853" s="1"/>
  <c r="R2852"/>
  <c r="S2852" s="1"/>
  <c r="R2851"/>
  <c r="S2851" s="1"/>
  <c r="R2850"/>
  <c r="S2850" s="1"/>
  <c r="R2849"/>
  <c r="S2849" s="1"/>
  <c r="R2848"/>
  <c r="S2848" s="1"/>
  <c r="R2847"/>
  <c r="S2847" s="1"/>
  <c r="R2846"/>
  <c r="S2846" s="1"/>
  <c r="R2845"/>
  <c r="S2845" s="1"/>
  <c r="R2844"/>
  <c r="S2844" s="1"/>
  <c r="R2843"/>
  <c r="S2843" s="1"/>
  <c r="R2842"/>
  <c r="S2842" s="1"/>
  <c r="R2841"/>
  <c r="S2841" s="1"/>
  <c r="R2793"/>
  <c r="S2793" s="1"/>
  <c r="R2792"/>
  <c r="S2792" s="1"/>
  <c r="R2791"/>
  <c r="S2791" s="1"/>
  <c r="R2790"/>
  <c r="S2790" s="1"/>
  <c r="R2789"/>
  <c r="S2789" s="1"/>
  <c r="R2788"/>
  <c r="S2788" s="1"/>
  <c r="R2787"/>
  <c r="S2787" s="1"/>
  <c r="R2786"/>
  <c r="S2786" s="1"/>
  <c r="R2785"/>
  <c r="S2785" s="1"/>
  <c r="R2784"/>
  <c r="S2784" s="1"/>
  <c r="R2783"/>
  <c r="S2783" s="1"/>
  <c r="R2782"/>
  <c r="S2782" s="1"/>
  <c r="R2781"/>
  <c r="S2781" s="1"/>
  <c r="R2780"/>
  <c r="S2780" s="1"/>
  <c r="R2779"/>
  <c r="S2779" s="1"/>
  <c r="R2778"/>
  <c r="S2778" s="1"/>
  <c r="R2777"/>
  <c r="S2777" s="1"/>
  <c r="R2776"/>
  <c r="S2776" s="1"/>
  <c r="R2775"/>
  <c r="S2775" s="1"/>
  <c r="R2774"/>
  <c r="S2774" s="1"/>
  <c r="R2773"/>
  <c r="S2773" s="1"/>
  <c r="R2772"/>
  <c r="S2772" s="1"/>
  <c r="R2771"/>
  <c r="S2771" s="1"/>
  <c r="R2770"/>
  <c r="S2770" s="1"/>
  <c r="R2769"/>
  <c r="S2769" s="1"/>
  <c r="R2768"/>
  <c r="S2768" s="1"/>
  <c r="R2767"/>
  <c r="S2767" s="1"/>
  <c r="R2766"/>
  <c r="S2766" s="1"/>
  <c r="R2765"/>
  <c r="S2765" s="1"/>
  <c r="R2764"/>
  <c r="S2764" s="1"/>
  <c r="R2763"/>
  <c r="S2763" s="1"/>
  <c r="R2762"/>
  <c r="S2762" s="1"/>
  <c r="R2761"/>
  <c r="S2761" s="1"/>
  <c r="R2760"/>
  <c r="S2760" s="1"/>
  <c r="R2759"/>
  <c r="S2759" s="1"/>
  <c r="R2758"/>
  <c r="S2758" s="1"/>
  <c r="R2757"/>
  <c r="S2757" s="1"/>
  <c r="R2756"/>
  <c r="S2756" s="1"/>
  <c r="R2755"/>
  <c r="S2755" s="1"/>
  <c r="R2754"/>
  <c r="S2754" s="1"/>
  <c r="R2753"/>
  <c r="S2753" s="1"/>
  <c r="R2752"/>
  <c r="S2752" s="1"/>
  <c r="R2751"/>
  <c r="S2751" s="1"/>
  <c r="R2750"/>
  <c r="S2750" s="1"/>
  <c r="R2749"/>
  <c r="S2749" s="1"/>
  <c r="R2748"/>
  <c r="S2748" s="1"/>
  <c r="R2747"/>
  <c r="S2747" s="1"/>
  <c r="R2746"/>
  <c r="S2746" s="1"/>
  <c r="R2745"/>
  <c r="S2745" s="1"/>
  <c r="R2744"/>
  <c r="S2744" s="1"/>
  <c r="R2743"/>
  <c r="S2743" s="1"/>
  <c r="R2742"/>
  <c r="S2742" s="1"/>
  <c r="R2741"/>
  <c r="S2741" s="1"/>
  <c r="R2740"/>
  <c r="S2740" s="1"/>
  <c r="R2739"/>
  <c r="S2739" s="1"/>
  <c r="R2738"/>
  <c r="S2738" s="1"/>
  <c r="R2737"/>
  <c r="S2737" s="1"/>
  <c r="R2736"/>
  <c r="S2736" s="1"/>
  <c r="R2735"/>
  <c r="S2735" s="1"/>
  <c r="R2734"/>
  <c r="S2734" s="1"/>
  <c r="R2733"/>
  <c r="S2733" s="1"/>
  <c r="R2732"/>
  <c r="S2732" s="1"/>
  <c r="R2731"/>
  <c r="S2731" s="1"/>
  <c r="R2730"/>
  <c r="S2730" s="1"/>
  <c r="R2729"/>
  <c r="S2729" s="1"/>
  <c r="R2728"/>
  <c r="S2728" s="1"/>
  <c r="R2727"/>
  <c r="S2727" s="1"/>
  <c r="R2726"/>
  <c r="S2726" s="1"/>
  <c r="R2725"/>
  <c r="S2725" s="1"/>
  <c r="R2724"/>
  <c r="S2724" s="1"/>
  <c r="R2723"/>
  <c r="S2723" s="1"/>
  <c r="R2722"/>
  <c r="S2722" s="1"/>
  <c r="R2721"/>
  <c r="S2721" s="1"/>
  <c r="R2720"/>
  <c r="S2720" s="1"/>
  <c r="R2719"/>
  <c r="S2719" s="1"/>
  <c r="R2718"/>
  <c r="S2718" s="1"/>
  <c r="R2717"/>
  <c r="S2717" s="1"/>
  <c r="R2716"/>
  <c r="S2716" s="1"/>
  <c r="R2715"/>
  <c r="S2715" s="1"/>
  <c r="R2714"/>
  <c r="S2714" s="1"/>
  <c r="R2713"/>
  <c r="S2713" s="1"/>
  <c r="R2712"/>
  <c r="S2712" s="1"/>
  <c r="R2711"/>
  <c r="S2711" s="1"/>
  <c r="R2710"/>
  <c r="S2710" s="1"/>
  <c r="R2709"/>
  <c r="S2709" s="1"/>
  <c r="R2708"/>
  <c r="S2708" s="1"/>
  <c r="R2707"/>
  <c r="S2707" s="1"/>
  <c r="R2706"/>
  <c r="S2706" s="1"/>
  <c r="R2705"/>
  <c r="S2705" s="1"/>
  <c r="R2704"/>
  <c r="S2704" s="1"/>
  <c r="R2703"/>
  <c r="S2703" s="1"/>
  <c r="R2702"/>
  <c r="S2702" s="1"/>
  <c r="R2701"/>
  <c r="S2701" s="1"/>
  <c r="R2700"/>
  <c r="S2700" s="1"/>
  <c r="R2699"/>
  <c r="S2699" s="1"/>
  <c r="R2698"/>
  <c r="S2698" s="1"/>
  <c r="R2697"/>
  <c r="S2697" s="1"/>
  <c r="R2696"/>
  <c r="S2696" s="1"/>
  <c r="R2695"/>
  <c r="S2695" s="1"/>
  <c r="R2694"/>
  <c r="S2694" s="1"/>
  <c r="R2693"/>
  <c r="S2693" s="1"/>
  <c r="R2692"/>
  <c r="S2692" s="1"/>
  <c r="R2691"/>
  <c r="S2691" s="1"/>
  <c r="R2690"/>
  <c r="S2690" s="1"/>
  <c r="R2689"/>
  <c r="S2689" s="1"/>
  <c r="R2688"/>
  <c r="S2688" s="1"/>
  <c r="R2687"/>
  <c r="S2687" s="1"/>
  <c r="R2686"/>
  <c r="S2686" s="1"/>
  <c r="R2685"/>
  <c r="S2685" s="1"/>
  <c r="R2684"/>
  <c r="S2684" s="1"/>
  <c r="R2683"/>
  <c r="S2683" s="1"/>
  <c r="R2682"/>
  <c r="S2682" s="1"/>
  <c r="R2681"/>
  <c r="S2681" s="1"/>
  <c r="R2680"/>
  <c r="S2680" s="1"/>
  <c r="R2679"/>
  <c r="S2679" s="1"/>
  <c r="R2678"/>
  <c r="S2678" s="1"/>
  <c r="R2677"/>
  <c r="S2677" s="1"/>
  <c r="R2676"/>
  <c r="S2676" s="1"/>
  <c r="R2675"/>
  <c r="S2675" s="1"/>
  <c r="R2674"/>
  <c r="S2674" s="1"/>
  <c r="R2673"/>
  <c r="S2673" s="1"/>
  <c r="R2672"/>
  <c r="S2672" s="1"/>
  <c r="R2671"/>
  <c r="S2671" s="1"/>
  <c r="R2670"/>
  <c r="S2670" s="1"/>
  <c r="R2669"/>
  <c r="S2669" s="1"/>
  <c r="R2668"/>
  <c r="S2668" s="1"/>
  <c r="R2667"/>
  <c r="S2667" s="1"/>
  <c r="R2666"/>
  <c r="S2666" s="1"/>
  <c r="R2665"/>
  <c r="S2665" s="1"/>
  <c r="R2664"/>
  <c r="S2664" s="1"/>
  <c r="R2663"/>
  <c r="S2663" s="1"/>
  <c r="R2662"/>
  <c r="S2662" s="1"/>
  <c r="R2661"/>
  <c r="S2661" s="1"/>
  <c r="R2660"/>
  <c r="S2660" s="1"/>
  <c r="R2659"/>
  <c r="S2659" s="1"/>
  <c r="R2657"/>
  <c r="S2657" s="1"/>
  <c r="R2656"/>
  <c r="S2656" s="1"/>
  <c r="R2655"/>
  <c r="S2655" s="1"/>
  <c r="R2654"/>
  <c r="S2654" s="1"/>
  <c r="R2653"/>
  <c r="S2653" s="1"/>
  <c r="R2652"/>
  <c r="S2652" s="1"/>
  <c r="R2651"/>
  <c r="S2651" s="1"/>
  <c r="R2650"/>
  <c r="S2650" s="1"/>
  <c r="R2649"/>
  <c r="S2649" s="1"/>
  <c r="R2648"/>
  <c r="S2648" s="1"/>
  <c r="R2647"/>
  <c r="S2647" s="1"/>
  <c r="R2646"/>
  <c r="S2646" s="1"/>
  <c r="R2645"/>
  <c r="S2645" s="1"/>
  <c r="R2643"/>
  <c r="S2643" s="1"/>
  <c r="R2642"/>
  <c r="S2642" s="1"/>
  <c r="R2641"/>
  <c r="S2641" s="1"/>
  <c r="R2640"/>
  <c r="S2640" s="1"/>
  <c r="R2639"/>
  <c r="S2639" s="1"/>
  <c r="R2638"/>
  <c r="S2638" s="1"/>
  <c r="R2637"/>
  <c r="S2637" s="1"/>
  <c r="R2636"/>
  <c r="S2636" s="1"/>
  <c r="R2635"/>
  <c r="S2635" s="1"/>
  <c r="R2634"/>
  <c r="S2634" s="1"/>
  <c r="R2633"/>
  <c r="S2633" s="1"/>
  <c r="R2632"/>
  <c r="S2632" s="1"/>
  <c r="R2631"/>
  <c r="S2631" s="1"/>
  <c r="R2630"/>
  <c r="S2630" s="1"/>
  <c r="R2629"/>
  <c r="S2629" s="1"/>
  <c r="R2626"/>
  <c r="S2626" s="1"/>
  <c r="R2625"/>
  <c r="S2625" s="1"/>
  <c r="R2624"/>
  <c r="S2624" s="1"/>
  <c r="R2623"/>
  <c r="S2623" s="1"/>
  <c r="R2622"/>
  <c r="S2622" s="1"/>
  <c r="R2621"/>
  <c r="S2621" s="1"/>
  <c r="R2620"/>
  <c r="S2620" s="1"/>
  <c r="R2619"/>
  <c r="S2619" s="1"/>
  <c r="R2618"/>
  <c r="S2618" s="1"/>
  <c r="R2617"/>
  <c r="S2617" s="1"/>
  <c r="R2616"/>
  <c r="S2616" s="1"/>
  <c r="R2615"/>
  <c r="S2615" s="1"/>
  <c r="R2614"/>
  <c r="S2614" s="1"/>
  <c r="R2613"/>
  <c r="S2613" s="1"/>
  <c r="R2612"/>
  <c r="S2612" s="1"/>
  <c r="R2611"/>
  <c r="S2611" s="1"/>
  <c r="R2609"/>
  <c r="S2609" s="1"/>
  <c r="R2608"/>
  <c r="S2608" s="1"/>
  <c r="R2607"/>
  <c r="S2607" s="1"/>
  <c r="R2606"/>
  <c r="S2606" s="1"/>
  <c r="R2605"/>
  <c r="S2605" s="1"/>
  <c r="R2604"/>
  <c r="S2604" s="1"/>
  <c r="R2603"/>
  <c r="S2603" s="1"/>
  <c r="R2602"/>
  <c r="S2602" s="1"/>
  <c r="R2600"/>
  <c r="S2600" s="1"/>
  <c r="R2599"/>
  <c r="S2599" s="1"/>
  <c r="R2598"/>
  <c r="S2598" s="1"/>
  <c r="R2597"/>
  <c r="S2597" s="1"/>
  <c r="R2595"/>
  <c r="S2595" s="1"/>
  <c r="R2594"/>
  <c r="S2594" s="1"/>
  <c r="R2593"/>
  <c r="S2593" s="1"/>
  <c r="R2592"/>
  <c r="S2592" s="1"/>
  <c r="R2591"/>
  <c r="S2591" s="1"/>
  <c r="R2590"/>
  <c r="S2590" s="1"/>
  <c r="R2589"/>
  <c r="S2589" s="1"/>
  <c r="R2588"/>
  <c r="S2588" s="1"/>
  <c r="R2587"/>
  <c r="S2587" s="1"/>
  <c r="R2585"/>
  <c r="S2585" s="1"/>
  <c r="R2584"/>
  <c r="S2584" s="1"/>
  <c r="R2583"/>
  <c r="S2583" s="1"/>
  <c r="R2582"/>
  <c r="S2582" s="1"/>
  <c r="R2581"/>
  <c r="S2581" s="1"/>
  <c r="R2580"/>
  <c r="S2580" s="1"/>
  <c r="R2579"/>
  <c r="S2579" s="1"/>
  <c r="R2578"/>
  <c r="S2578" s="1"/>
  <c r="R2577"/>
  <c r="S2577" s="1"/>
  <c r="R2576"/>
  <c r="S2576" s="1"/>
  <c r="R2575"/>
  <c r="S2575" s="1"/>
  <c r="R2574"/>
  <c r="S2574" s="1"/>
  <c r="R2573"/>
  <c r="S2573" s="1"/>
  <c r="R2572"/>
  <c r="S2572" s="1"/>
  <c r="R2571"/>
  <c r="S2571" s="1"/>
  <c r="R2570"/>
  <c r="S2570" s="1"/>
  <c r="R2569"/>
  <c r="S2569" s="1"/>
  <c r="R2568"/>
  <c r="S2568" s="1"/>
  <c r="R2567"/>
  <c r="S2567" s="1"/>
  <c r="R2566"/>
  <c r="S2566" s="1"/>
  <c r="R2565"/>
  <c r="S2565" s="1"/>
  <c r="R2564"/>
  <c r="S2564" s="1"/>
  <c r="R2563"/>
  <c r="S2563" s="1"/>
  <c r="R2562"/>
  <c r="S2562" s="1"/>
  <c r="R2561"/>
  <c r="S2561" s="1"/>
  <c r="R2560"/>
  <c r="S2560" s="1"/>
  <c r="R2559"/>
  <c r="S2559" s="1"/>
  <c r="R2557"/>
  <c r="S2557" s="1"/>
  <c r="R2556"/>
  <c r="S2556" s="1"/>
  <c r="R2555"/>
  <c r="S2555" s="1"/>
  <c r="R2554"/>
  <c r="S2554" s="1"/>
  <c r="R2553"/>
  <c r="S2553" s="1"/>
  <c r="R2552"/>
  <c r="S2552" s="1"/>
  <c r="R2551"/>
  <c r="S2551" s="1"/>
  <c r="R2550"/>
  <c r="S2550" s="1"/>
  <c r="R2549"/>
  <c r="S2549" s="1"/>
  <c r="R2548"/>
  <c r="S2548" s="1"/>
  <c r="R2547"/>
  <c r="S2547" s="1"/>
  <c r="R2546"/>
  <c r="S2546" s="1"/>
  <c r="R2545"/>
  <c r="S2545" s="1"/>
  <c r="R2544"/>
  <c r="S2544" s="1"/>
  <c r="R2542"/>
  <c r="S2542" s="1"/>
  <c r="R2541"/>
  <c r="S2541" s="1"/>
  <c r="R2540"/>
  <c r="S2540" s="1"/>
  <c r="R2539"/>
  <c r="S2539" s="1"/>
  <c r="R2538"/>
  <c r="S2538" s="1"/>
  <c r="R2537"/>
  <c r="S2537" s="1"/>
  <c r="R2536"/>
  <c r="S2536" s="1"/>
  <c r="R2535"/>
  <c r="S2535" s="1"/>
  <c r="R2534"/>
  <c r="S2534" s="1"/>
  <c r="R2533"/>
  <c r="S2533" s="1"/>
  <c r="R2532"/>
  <c r="S2532" s="1"/>
  <c r="R2531"/>
  <c r="S2531" s="1"/>
  <c r="R2530"/>
  <c r="S2530" s="1"/>
  <c r="R2529"/>
  <c r="S2529" s="1"/>
  <c r="R2528"/>
  <c r="S2528" s="1"/>
  <c r="R2527"/>
  <c r="S2527" s="1"/>
  <c r="R2526"/>
  <c r="S2526" s="1"/>
  <c r="R2525"/>
  <c r="S2525" s="1"/>
  <c r="R2524"/>
  <c r="S2524" s="1"/>
  <c r="R2523"/>
  <c r="S2523" s="1"/>
  <c r="R2522"/>
  <c r="S2522" s="1"/>
  <c r="R2521"/>
  <c r="S2521" s="1"/>
  <c r="R2520"/>
  <c r="S2520" s="1"/>
  <c r="R2519"/>
  <c r="S2519" s="1"/>
  <c r="R2518"/>
  <c r="S2518" s="1"/>
  <c r="R2517"/>
  <c r="S2517" s="1"/>
  <c r="R2516"/>
  <c r="S2516" s="1"/>
  <c r="R2515"/>
  <c r="S2515" s="1"/>
  <c r="R2513"/>
  <c r="S2513" s="1"/>
  <c r="R2512"/>
  <c r="S2512" s="1"/>
  <c r="R2511"/>
  <c r="S2511" s="1"/>
  <c r="R2510"/>
  <c r="S2510" s="1"/>
  <c r="R2509"/>
  <c r="S2509" s="1"/>
  <c r="R2508"/>
  <c r="S2508" s="1"/>
  <c r="R2507"/>
  <c r="S2507" s="1"/>
  <c r="R2506"/>
  <c r="S2506" s="1"/>
  <c r="R2505"/>
  <c r="S2505" s="1"/>
  <c r="R2504"/>
  <c r="S2504" s="1"/>
  <c r="R2503"/>
  <c r="S2503" s="1"/>
  <c r="R2502"/>
  <c r="S2502" s="1"/>
  <c r="R2501"/>
  <c r="S2501" s="1"/>
  <c r="R2500"/>
  <c r="S2500" s="1"/>
  <c r="R2499"/>
  <c r="S2499" s="1"/>
  <c r="R2497"/>
  <c r="S2497" s="1"/>
  <c r="R2496"/>
  <c r="S2496" s="1"/>
  <c r="R2495"/>
  <c r="S2495" s="1"/>
  <c r="R2494"/>
  <c r="S2494" s="1"/>
  <c r="R2493"/>
  <c r="S2493" s="1"/>
  <c r="R2492"/>
  <c r="S2492" s="1"/>
  <c r="R2491"/>
  <c r="S2491" s="1"/>
  <c r="R2490"/>
  <c r="S2490" s="1"/>
  <c r="R2489"/>
  <c r="S2489" s="1"/>
  <c r="R2488"/>
  <c r="S2488" s="1"/>
  <c r="R2487"/>
  <c r="S2487" s="1"/>
  <c r="R2486"/>
  <c r="S2486" s="1"/>
  <c r="R2485"/>
  <c r="S2485" s="1"/>
  <c r="R2484"/>
  <c r="S2484" s="1"/>
  <c r="R2483"/>
  <c r="S2483" s="1"/>
  <c r="R2482"/>
  <c r="S2482" s="1"/>
  <c r="R2481"/>
  <c r="S2481" s="1"/>
  <c r="R2480"/>
  <c r="S2480" s="1"/>
  <c r="R2479"/>
  <c r="S2479" s="1"/>
  <c r="R2477"/>
  <c r="S2477" s="1"/>
  <c r="R2476"/>
  <c r="S2476" s="1"/>
  <c r="R2475"/>
  <c r="S2475" s="1"/>
  <c r="R2474"/>
  <c r="S2474" s="1"/>
  <c r="R2473"/>
  <c r="S2473" s="1"/>
  <c r="R2472"/>
  <c r="S2472" s="1"/>
  <c r="R2471"/>
  <c r="S2471" s="1"/>
  <c r="R2470"/>
  <c r="S2470" s="1"/>
  <c r="R2469"/>
  <c r="S2469" s="1"/>
  <c r="R2468"/>
  <c r="S2468" s="1"/>
  <c r="R2467"/>
  <c r="S2467" s="1"/>
  <c r="R2466"/>
  <c r="S2466" s="1"/>
  <c r="R2464"/>
  <c r="S2464" s="1"/>
  <c r="R2463"/>
  <c r="S2463" s="1"/>
  <c r="R2462"/>
  <c r="S2462" s="1"/>
  <c r="R2461"/>
  <c r="S2461" s="1"/>
  <c r="R2460"/>
  <c r="S2460" s="1"/>
  <c r="R2459"/>
  <c r="S2459" s="1"/>
  <c r="R2458"/>
  <c r="S2458" s="1"/>
  <c r="R2457"/>
  <c r="S2457" s="1"/>
  <c r="R2456"/>
  <c r="S2456" s="1"/>
  <c r="R2455"/>
  <c r="S2455" s="1"/>
  <c r="R2454"/>
  <c r="S2454" s="1"/>
  <c r="R2453"/>
  <c r="S2453" s="1"/>
  <c r="R2452"/>
  <c r="S2452" s="1"/>
  <c r="R2451"/>
  <c r="S2451" s="1"/>
  <c r="R2449"/>
  <c r="S2449" s="1"/>
  <c r="R2448"/>
  <c r="S2448" s="1"/>
  <c r="R2447"/>
  <c r="S2447" s="1"/>
  <c r="R2446"/>
  <c r="S2446" s="1"/>
  <c r="R2445"/>
  <c r="S2445" s="1"/>
  <c r="R2444"/>
  <c r="S2444" s="1"/>
  <c r="R2443"/>
  <c r="S2443" s="1"/>
  <c r="R2442"/>
  <c r="S2442" s="1"/>
  <c r="R2441"/>
  <c r="S2441" s="1"/>
  <c r="R2440"/>
  <c r="S2440" s="1"/>
  <c r="R2439"/>
  <c r="S2439" s="1"/>
  <c r="R2438"/>
  <c r="S2438" s="1"/>
  <c r="R2437"/>
  <c r="S2437" s="1"/>
  <c r="R2436"/>
  <c r="S2436" s="1"/>
  <c r="R2435"/>
  <c r="S2435" s="1"/>
  <c r="R2434"/>
  <c r="S2434" s="1"/>
  <c r="R2433"/>
  <c r="S2433" s="1"/>
  <c r="R2432"/>
  <c r="S2432" s="1"/>
  <c r="R2431"/>
  <c r="S2431" s="1"/>
  <c r="R2430"/>
  <c r="S2430" s="1"/>
  <c r="R2429"/>
  <c r="S2429" s="1"/>
  <c r="R2428"/>
  <c r="S2428" s="1"/>
  <c r="R2427"/>
  <c r="S2427" s="1"/>
  <c r="R2425"/>
  <c r="S2425" s="1"/>
  <c r="R2424"/>
  <c r="S2424" s="1"/>
  <c r="R2423"/>
  <c r="S2423" s="1"/>
  <c r="R2422"/>
  <c r="S2422" s="1"/>
  <c r="R2421"/>
  <c r="S2421" s="1"/>
  <c r="R2419"/>
  <c r="S2419" s="1"/>
  <c r="R2418"/>
  <c r="S2418" s="1"/>
  <c r="R2417"/>
  <c r="S2417" s="1"/>
  <c r="R2416"/>
  <c r="S2416" s="1"/>
  <c r="R2415"/>
  <c r="S2415" s="1"/>
  <c r="R2414"/>
  <c r="S2414" s="1"/>
  <c r="R2412"/>
  <c r="S2412" s="1"/>
  <c r="R2411"/>
  <c r="S2411" s="1"/>
  <c r="R2410"/>
  <c r="S2410" s="1"/>
  <c r="R2409"/>
  <c r="S2409" s="1"/>
  <c r="R2408"/>
  <c r="S2408" s="1"/>
  <c r="R2406"/>
  <c r="S2406" s="1"/>
  <c r="R2405"/>
  <c r="S2405" s="1"/>
  <c r="R2404"/>
  <c r="S2404" s="1"/>
  <c r="R2403"/>
  <c r="S2403" s="1"/>
  <c r="R2402"/>
  <c r="S2402" s="1"/>
  <c r="R2401"/>
  <c r="S2401" s="1"/>
  <c r="R2400"/>
  <c r="S2400" s="1"/>
  <c r="R2399"/>
  <c r="S2399" s="1"/>
  <c r="R2398"/>
  <c r="S2398" s="1"/>
  <c r="R2397"/>
  <c r="S2397" s="1"/>
  <c r="R2396"/>
  <c r="S2396" s="1"/>
  <c r="R2394"/>
  <c r="S2394" s="1"/>
  <c r="R2392"/>
  <c r="S2392" s="1"/>
  <c r="R2391"/>
  <c r="S2391" s="1"/>
  <c r="R2390"/>
  <c r="S2390" s="1"/>
  <c r="R2389"/>
  <c r="S2389" s="1"/>
  <c r="R2388"/>
  <c r="S2388" s="1"/>
  <c r="R2387"/>
  <c r="S2387" s="1"/>
  <c r="R2386"/>
  <c r="S2386" s="1"/>
  <c r="R2385"/>
  <c r="S2385" s="1"/>
  <c r="R2384"/>
  <c r="S2384" s="1"/>
  <c r="R2383"/>
  <c r="S2383" s="1"/>
  <c r="R2382"/>
  <c r="S2382" s="1"/>
  <c r="R2381"/>
  <c r="S2381" s="1"/>
  <c r="R2380"/>
  <c r="S2380" s="1"/>
  <c r="R2378"/>
  <c r="S2378" s="1"/>
  <c r="R2377"/>
  <c r="S2377" s="1"/>
  <c r="R2376"/>
  <c r="S2376" s="1"/>
  <c r="R2375"/>
  <c r="S2375" s="1"/>
  <c r="R2374"/>
  <c r="S2374" s="1"/>
  <c r="R2373"/>
  <c r="S2373" s="1"/>
  <c r="R2372"/>
  <c r="S2372" s="1"/>
  <c r="R2371"/>
  <c r="S2371" s="1"/>
  <c r="R2370"/>
  <c r="S2370" s="1"/>
  <c r="R2369"/>
  <c r="S2369" s="1"/>
  <c r="R2368"/>
  <c r="S2368" s="1"/>
  <c r="R2367"/>
  <c r="S2367" s="1"/>
  <c r="R2366"/>
  <c r="S2366" s="1"/>
  <c r="R2365"/>
  <c r="S2365" s="1"/>
  <c r="R2364"/>
  <c r="S2364" s="1"/>
  <c r="R2363"/>
  <c r="S2363" s="1"/>
  <c r="R2362"/>
  <c r="S2362" s="1"/>
  <c r="R2361"/>
  <c r="S2361" s="1"/>
  <c r="R2359"/>
  <c r="S2359" s="1"/>
  <c r="R2358"/>
  <c r="S2358" s="1"/>
  <c r="R2357"/>
  <c r="S2357" s="1"/>
  <c r="R2356"/>
  <c r="S2356" s="1"/>
  <c r="R2355"/>
  <c r="S2355" s="1"/>
  <c r="R2354"/>
  <c r="S2354" s="1"/>
  <c r="R2353"/>
  <c r="S2353" s="1"/>
  <c r="R2352"/>
  <c r="S2352" s="1"/>
  <c r="R2351"/>
  <c r="S2351" s="1"/>
  <c r="R2350"/>
  <c r="S2350" s="1"/>
  <c r="R2349"/>
  <c r="S2349" s="1"/>
  <c r="R2348"/>
  <c r="S2348" s="1"/>
  <c r="R2347"/>
  <c r="S2347" s="1"/>
  <c r="R2345"/>
  <c r="S2345" s="1"/>
  <c r="R2344"/>
  <c r="S2344" s="1"/>
  <c r="R2343"/>
  <c r="S2343" s="1"/>
  <c r="R2342"/>
  <c r="S2342" s="1"/>
  <c r="R2341"/>
  <c r="S2341" s="1"/>
  <c r="R2340"/>
  <c r="S2340" s="1"/>
  <c r="R2339"/>
  <c r="S2339" s="1"/>
  <c r="R2337"/>
  <c r="S2337" s="1"/>
  <c r="R2336"/>
  <c r="S2336" s="1"/>
  <c r="R2335"/>
  <c r="S2335" s="1"/>
  <c r="R2334"/>
  <c r="S2334" s="1"/>
  <c r="R2333"/>
  <c r="S2333" s="1"/>
  <c r="R2332"/>
  <c r="S2332" s="1"/>
  <c r="R2331"/>
  <c r="S2331" s="1"/>
  <c r="R2330"/>
  <c r="S2330" s="1"/>
  <c r="R2329"/>
  <c r="S2329" s="1"/>
  <c r="R2328"/>
  <c r="S2328" s="1"/>
  <c r="R2327"/>
  <c r="S2327" s="1"/>
  <c r="R2326"/>
  <c r="S2326" s="1"/>
  <c r="R2325"/>
  <c r="S2325" s="1"/>
  <c r="R2324"/>
  <c r="S2324" s="1"/>
  <c r="R2323"/>
  <c r="S2323" s="1"/>
  <c r="R2322"/>
  <c r="S2322" s="1"/>
  <c r="R2321"/>
  <c r="S2321" s="1"/>
  <c r="R2320"/>
  <c r="S2320" s="1"/>
  <c r="R2319"/>
  <c r="S2319" s="1"/>
  <c r="R2318"/>
  <c r="S2318" s="1"/>
  <c r="R2317"/>
  <c r="S2317" s="1"/>
  <c r="R2316"/>
  <c r="S2316" s="1"/>
  <c r="R2314"/>
  <c r="S2314" s="1"/>
  <c r="R2313"/>
  <c r="S2313" s="1"/>
  <c r="R2312"/>
  <c r="S2312" s="1"/>
  <c r="R2311"/>
  <c r="S2311" s="1"/>
  <c r="R2310"/>
  <c r="S2310" s="1"/>
  <c r="R2309"/>
  <c r="S2309" s="1"/>
  <c r="R2308"/>
  <c r="S2308" s="1"/>
  <c r="R2307"/>
  <c r="S2307" s="1"/>
  <c r="R2305"/>
  <c r="S2305" s="1"/>
  <c r="R2304"/>
  <c r="S2304" s="1"/>
  <c r="R2303"/>
  <c r="S2303" s="1"/>
  <c r="R2302"/>
  <c r="S2302" s="1"/>
  <c r="R2301"/>
  <c r="S2301" s="1"/>
  <c r="R2300"/>
  <c r="S2300" s="1"/>
  <c r="R2299"/>
  <c r="S2299" s="1"/>
  <c r="R2298"/>
  <c r="S2298" s="1"/>
  <c r="R2297"/>
  <c r="S2297" s="1"/>
  <c r="R2295"/>
  <c r="S2295" s="1"/>
  <c r="R2293"/>
  <c r="S2293" s="1"/>
  <c r="R2292"/>
  <c r="S2292" s="1"/>
  <c r="R2291"/>
  <c r="S2291" s="1"/>
  <c r="R2290"/>
  <c r="S2290" s="1"/>
  <c r="R2289"/>
  <c r="S2289" s="1"/>
  <c r="R2288"/>
  <c r="S2288" s="1"/>
  <c r="R2287"/>
  <c r="S2287" s="1"/>
  <c r="R2286"/>
  <c r="S2286" s="1"/>
  <c r="R2285"/>
  <c r="S2285" s="1"/>
  <c r="R2284"/>
  <c r="S2284" s="1"/>
  <c r="R2283"/>
  <c r="S2283" s="1"/>
  <c r="R2282"/>
  <c r="S2282" s="1"/>
  <c r="R2281"/>
  <c r="S2281" s="1"/>
  <c r="R2280"/>
  <c r="S2280" s="1"/>
  <c r="R2278"/>
  <c r="S2278" s="1"/>
  <c r="R2277"/>
  <c r="S2277" s="1"/>
  <c r="R2276"/>
  <c r="S2276" s="1"/>
  <c r="R2275"/>
  <c r="S2275" s="1"/>
  <c r="R2274"/>
  <c r="S2274" s="1"/>
  <c r="R2273"/>
  <c r="S2273" s="1"/>
  <c r="R2271"/>
  <c r="S2271" s="1"/>
  <c r="R2270"/>
  <c r="S2270" s="1"/>
  <c r="R2269"/>
  <c r="S2269" s="1"/>
  <c r="R2267"/>
  <c r="S2267" s="1"/>
  <c r="R2266"/>
  <c r="S2266" s="1"/>
  <c r="R2265"/>
  <c r="S2265" s="1"/>
  <c r="R2264"/>
  <c r="S2264" s="1"/>
  <c r="R2263"/>
  <c r="S2263" s="1"/>
  <c r="R2262"/>
  <c r="S2262" s="1"/>
  <c r="R2261"/>
  <c r="S2261" s="1"/>
  <c r="R2260"/>
  <c r="S2260" s="1"/>
  <c r="R2258"/>
  <c r="S2258" s="1"/>
  <c r="R2257"/>
  <c r="S2257" s="1"/>
  <c r="R2256"/>
  <c r="S2256" s="1"/>
  <c r="R2255"/>
  <c r="S2255" s="1"/>
  <c r="R2254"/>
  <c r="S2254" s="1"/>
  <c r="R2253"/>
  <c r="S2253" s="1"/>
  <c r="R2252"/>
  <c r="S2252" s="1"/>
  <c r="R2251"/>
  <c r="S2251" s="1"/>
  <c r="R2250"/>
  <c r="S2250" s="1"/>
  <c r="R2249"/>
  <c r="S2249" s="1"/>
  <c r="R2248"/>
  <c r="S2248" s="1"/>
  <c r="R2247"/>
  <c r="S2247" s="1"/>
  <c r="R2246"/>
  <c r="S2246" s="1"/>
  <c r="R2245"/>
  <c r="S2245" s="1"/>
  <c r="R2244"/>
  <c r="S2244" s="1"/>
  <c r="R2243"/>
  <c r="S2243" s="1"/>
  <c r="R2242"/>
  <c r="S2242" s="1"/>
  <c r="R2241"/>
  <c r="S2241" s="1"/>
  <c r="R2240"/>
  <c r="S2240" s="1"/>
  <c r="R2239"/>
  <c r="S2239" s="1"/>
  <c r="R2238"/>
  <c r="S2238" s="1"/>
  <c r="R2236"/>
  <c r="S2236" s="1"/>
  <c r="R2235"/>
  <c r="S2235" s="1"/>
  <c r="R2234"/>
  <c r="S2234" s="1"/>
  <c r="R2233"/>
  <c r="S2233" s="1"/>
  <c r="R2232"/>
  <c r="S2232" s="1"/>
  <c r="R2231"/>
  <c r="S2231" s="1"/>
  <c r="R2230"/>
  <c r="S2230" s="1"/>
  <c r="R2229"/>
  <c r="S2229" s="1"/>
  <c r="R2228"/>
  <c r="S2228" s="1"/>
  <c r="R2227"/>
  <c r="S2227" s="1"/>
  <c r="R2226"/>
  <c r="S2226" s="1"/>
  <c r="R2225"/>
  <c r="S2225" s="1"/>
  <c r="R2224"/>
  <c r="S2224" s="1"/>
  <c r="R2223"/>
  <c r="S2223" s="1"/>
  <c r="R2222"/>
  <c r="S2222" s="1"/>
  <c r="R2220"/>
  <c r="S2220" s="1"/>
  <c r="R2219"/>
  <c r="S2219" s="1"/>
  <c r="R2218"/>
  <c r="S2218" s="1"/>
  <c r="R2217"/>
  <c r="S2217" s="1"/>
  <c r="R2216"/>
  <c r="S2216" s="1"/>
  <c r="R2215"/>
  <c r="S2215" s="1"/>
  <c r="R2214"/>
  <c r="S2214" s="1"/>
  <c r="R2213"/>
  <c r="S2213" s="1"/>
  <c r="R2212"/>
  <c r="S2212" s="1"/>
  <c r="R2211"/>
  <c r="S2211" s="1"/>
  <c r="R2210"/>
  <c r="S2210" s="1"/>
  <c r="R2209"/>
  <c r="S2209" s="1"/>
  <c r="R2208"/>
  <c r="S2208" s="1"/>
  <c r="R2207"/>
  <c r="S2207" s="1"/>
  <c r="R2205"/>
  <c r="S2205" s="1"/>
  <c r="R2204"/>
  <c r="S2204" s="1"/>
  <c r="R2203"/>
  <c r="S2203" s="1"/>
  <c r="R2202"/>
  <c r="S2202" s="1"/>
  <c r="R2201"/>
  <c r="S2201" s="1"/>
  <c r="R2200"/>
  <c r="S2200" s="1"/>
  <c r="R2199"/>
  <c r="S2199" s="1"/>
  <c r="R2198"/>
  <c r="S2198" s="1"/>
  <c r="R2196"/>
  <c r="S2196" s="1"/>
  <c r="R2195"/>
  <c r="S2195" s="1"/>
  <c r="R2194"/>
  <c r="S2194" s="1"/>
  <c r="R2193"/>
  <c r="S2193" s="1"/>
  <c r="R2192"/>
  <c r="S2192" s="1"/>
  <c r="R2191"/>
  <c r="S2191" s="1"/>
  <c r="R2190"/>
  <c r="S2190" s="1"/>
  <c r="R2189"/>
  <c r="S2189" s="1"/>
  <c r="R2188"/>
  <c r="S2188" s="1"/>
  <c r="R2186"/>
  <c r="S2186" s="1"/>
  <c r="R2185"/>
  <c r="S2185" s="1"/>
  <c r="R2184"/>
  <c r="S2184" s="1"/>
  <c r="R2183"/>
  <c r="S2183" s="1"/>
  <c r="R2182"/>
  <c r="S2182" s="1"/>
  <c r="R2181"/>
  <c r="S2181" s="1"/>
  <c r="R2180"/>
  <c r="S2180" s="1"/>
  <c r="R2179"/>
  <c r="S2179" s="1"/>
  <c r="R2178"/>
  <c r="S2178" s="1"/>
  <c r="R2177"/>
  <c r="S2177" s="1"/>
  <c r="R2176"/>
  <c r="S2176" s="1"/>
  <c r="R2175"/>
  <c r="S2175" s="1"/>
  <c r="R2174"/>
  <c r="S2174" s="1"/>
  <c r="R2173"/>
  <c r="S2173" s="1"/>
  <c r="R2172"/>
  <c r="S2172" s="1"/>
  <c r="R2171"/>
  <c r="S2171" s="1"/>
  <c r="R2170"/>
  <c r="S2170" s="1"/>
  <c r="R2169"/>
  <c r="S2169" s="1"/>
  <c r="R2168"/>
  <c r="S2168" s="1"/>
  <c r="R2167"/>
  <c r="S2167" s="1"/>
  <c r="R2166"/>
  <c r="S2166" s="1"/>
  <c r="R2165"/>
  <c r="S2165" s="1"/>
  <c r="R2164"/>
  <c r="S2164" s="1"/>
  <c r="R2163"/>
  <c r="S2163" s="1"/>
  <c r="R2162"/>
  <c r="S2162" s="1"/>
  <c r="R2161"/>
  <c r="S2161" s="1"/>
  <c r="R2160"/>
  <c r="S2160" s="1"/>
  <c r="R2158"/>
  <c r="S2158" s="1"/>
  <c r="R2157"/>
  <c r="S2157" s="1"/>
  <c r="R2156"/>
  <c r="S2156" s="1"/>
  <c r="R2155"/>
  <c r="S2155" s="1"/>
  <c r="R2154"/>
  <c r="S2154" s="1"/>
  <c r="R2153"/>
  <c r="S2153" s="1"/>
  <c r="R2152"/>
  <c r="S2152" s="1"/>
  <c r="R2151"/>
  <c r="S2151" s="1"/>
  <c r="R2150"/>
  <c r="S2150" s="1"/>
  <c r="R2149"/>
  <c r="S2149" s="1"/>
  <c r="R2148"/>
  <c r="S2148" s="1"/>
  <c r="R2147"/>
  <c r="S2147" s="1"/>
  <c r="R2146"/>
  <c r="S2146" s="1"/>
  <c r="R2144"/>
  <c r="S2144" s="1"/>
  <c r="R2143"/>
  <c r="S2143" s="1"/>
  <c r="R2142"/>
  <c r="S2142" s="1"/>
  <c r="R2141"/>
  <c r="S2141" s="1"/>
  <c r="R2140"/>
  <c r="S2140" s="1"/>
  <c r="R2139"/>
  <c r="S2139" s="1"/>
  <c r="S2137"/>
  <c r="R2136"/>
  <c r="S2136" s="1"/>
  <c r="R2135"/>
  <c r="S2135" s="1"/>
  <c r="R2134"/>
  <c r="S2134" s="1"/>
  <c r="R2133"/>
  <c r="S2133" s="1"/>
  <c r="R2132"/>
  <c r="S2132" s="1"/>
  <c r="R2131"/>
  <c r="S2131" s="1"/>
  <c r="R2130"/>
  <c r="S2130" s="1"/>
  <c r="R2129"/>
  <c r="S2129" s="1"/>
  <c r="R2128"/>
  <c r="S2128" s="1"/>
  <c r="R2127"/>
  <c r="S2127" s="1"/>
  <c r="R2126"/>
  <c r="S2126" s="1"/>
  <c r="R2125"/>
  <c r="S2125" s="1"/>
  <c r="R2124"/>
  <c r="S2124" s="1"/>
  <c r="R2123"/>
  <c r="S2123" s="1"/>
  <c r="R2121"/>
  <c r="S2121" s="1"/>
  <c r="R2118"/>
  <c r="S2118" s="1"/>
  <c r="R2117"/>
  <c r="S2117" s="1"/>
  <c r="R2116"/>
  <c r="S2116" s="1"/>
  <c r="R2115"/>
  <c r="S2115" s="1"/>
  <c r="R2114"/>
  <c r="S2114" s="1"/>
  <c r="R2113"/>
  <c r="S2113" s="1"/>
  <c r="R2112"/>
  <c r="S2112" s="1"/>
  <c r="R2111"/>
  <c r="S2111" s="1"/>
  <c r="R2110"/>
  <c r="S2110" s="1"/>
  <c r="R2108"/>
  <c r="S2108" s="1"/>
  <c r="R2106"/>
  <c r="S2106" s="1"/>
  <c r="R2105"/>
  <c r="S2105" s="1"/>
  <c r="R2104"/>
  <c r="S2104" s="1"/>
  <c r="R2103"/>
  <c r="S2103" s="1"/>
  <c r="R2102"/>
  <c r="S2102" s="1"/>
  <c r="R2101"/>
  <c r="S2101" s="1"/>
  <c r="R2100"/>
  <c r="S2100" s="1"/>
  <c r="R2099"/>
  <c r="S2099" s="1"/>
  <c r="R2097"/>
  <c r="S2097" s="1"/>
  <c r="R2096"/>
  <c r="S2096" s="1"/>
  <c r="R2095"/>
  <c r="S2095" s="1"/>
  <c r="R2094"/>
  <c r="S2094" s="1"/>
  <c r="R2093"/>
  <c r="S2093" s="1"/>
  <c r="R2092"/>
  <c r="S2092" s="1"/>
  <c r="R2091"/>
  <c r="S2091" s="1"/>
  <c r="R2090"/>
  <c r="S2090" s="1"/>
  <c r="R2089"/>
  <c r="S2089" s="1"/>
  <c r="R2088"/>
  <c r="S2088" s="1"/>
  <c r="R2086"/>
  <c r="S2086" s="1"/>
  <c r="R2085"/>
  <c r="S2085" s="1"/>
  <c r="R2084"/>
  <c r="S2084" s="1"/>
  <c r="R2083"/>
  <c r="S2083" s="1"/>
  <c r="R2082"/>
  <c r="S2082" s="1"/>
  <c r="R2080"/>
  <c r="S2080" s="1"/>
  <c r="R2079"/>
  <c r="S2079" s="1"/>
  <c r="R2078"/>
  <c r="S2078" s="1"/>
  <c r="R2077"/>
  <c r="S2077" s="1"/>
  <c r="R2076"/>
  <c r="S2076" s="1"/>
  <c r="R2075"/>
  <c r="S2075" s="1"/>
  <c r="R2074"/>
  <c r="S2074" s="1"/>
  <c r="R2073"/>
  <c r="S2073" s="1"/>
  <c r="R2072"/>
  <c r="S2072" s="1"/>
  <c r="R2071"/>
  <c r="S2071" s="1"/>
  <c r="R2070"/>
  <c r="S2070" s="1"/>
  <c r="R2069"/>
  <c r="S2069" s="1"/>
  <c r="R2068"/>
  <c r="S2068" s="1"/>
  <c r="R2067"/>
  <c r="S2067" s="1"/>
  <c r="R2066"/>
  <c r="S2066" s="1"/>
  <c r="R2065"/>
  <c r="S2065" s="1"/>
  <c r="R2064"/>
  <c r="S2064" s="1"/>
  <c r="R2063"/>
  <c r="S2063" s="1"/>
  <c r="R2062"/>
  <c r="S2062" s="1"/>
  <c r="R2061"/>
  <c r="S2061" s="1"/>
  <c r="R2060"/>
  <c r="S2060" s="1"/>
  <c r="R2059"/>
  <c r="S2059" s="1"/>
  <c r="R2058"/>
  <c r="S2058" s="1"/>
  <c r="R2057"/>
  <c r="S2057" s="1"/>
  <c r="R2056"/>
  <c r="S2056" s="1"/>
  <c r="R2055"/>
  <c r="S2055" s="1"/>
  <c r="R2054"/>
  <c r="S2054" s="1"/>
  <c r="R2053"/>
  <c r="S2053" s="1"/>
  <c r="R2052"/>
  <c r="S2052" s="1"/>
  <c r="R2050"/>
  <c r="S2050" s="1"/>
  <c r="R2049"/>
  <c r="S2049" s="1"/>
  <c r="R2048"/>
  <c r="S2048" s="1"/>
  <c r="R2047"/>
  <c r="S2047" s="1"/>
  <c r="R2046"/>
  <c r="S2046" s="1"/>
  <c r="R2045"/>
  <c r="S2045" s="1"/>
  <c r="R2044"/>
  <c r="S2044" s="1"/>
  <c r="R2043"/>
  <c r="S2043" s="1"/>
  <c r="R2042"/>
  <c r="S2042" s="1"/>
  <c r="R2041"/>
  <c r="S2041" s="1"/>
  <c r="R2040"/>
  <c r="S2040" s="1"/>
  <c r="R2039"/>
  <c r="S2039" s="1"/>
  <c r="R2038"/>
  <c r="S2038" s="1"/>
  <c r="R2037"/>
  <c r="S2037" s="1"/>
  <c r="R2036"/>
  <c r="S2036" s="1"/>
  <c r="R2035"/>
  <c r="S2035" s="1"/>
  <c r="R2034"/>
  <c r="S2034" s="1"/>
  <c r="R2033"/>
  <c r="S2033" s="1"/>
  <c r="R2032"/>
  <c r="S2032" s="1"/>
  <c r="R2031"/>
  <c r="S2031" s="1"/>
  <c r="R2030"/>
  <c r="S2030" s="1"/>
  <c r="R2029"/>
  <c r="S2029" s="1"/>
  <c r="R2028"/>
  <c r="S2028" s="1"/>
  <c r="R2027"/>
  <c r="S2027" s="1"/>
  <c r="R2026"/>
  <c r="S2026" s="1"/>
  <c r="R2025"/>
  <c r="S2025" s="1"/>
  <c r="R2024"/>
  <c r="S2024" s="1"/>
  <c r="R2023"/>
  <c r="S2023" s="1"/>
  <c r="R2022"/>
  <c r="S2022" s="1"/>
  <c r="R2021"/>
  <c r="S2021" s="1"/>
  <c r="R2020"/>
  <c r="S2020" s="1"/>
  <c r="R2019"/>
  <c r="S2019" s="1"/>
  <c r="R2018"/>
  <c r="S2018" s="1"/>
  <c r="R2017"/>
  <c r="S2017" s="1"/>
  <c r="R2016"/>
  <c r="S2016" s="1"/>
  <c r="R2015"/>
  <c r="S2015" s="1"/>
  <c r="R2014"/>
  <c r="S2014" s="1"/>
  <c r="R2013"/>
  <c r="S2013" s="1"/>
  <c r="R2012"/>
  <c r="S2012" s="1"/>
  <c r="R2011"/>
  <c r="S2011" s="1"/>
  <c r="R2010"/>
  <c r="S2010" s="1"/>
  <c r="R2009"/>
  <c r="S2009" s="1"/>
  <c r="R2007"/>
  <c r="S2007" s="1"/>
  <c r="R2006"/>
  <c r="S2006" s="1"/>
  <c r="R2005"/>
  <c r="S2005" s="1"/>
  <c r="R2004"/>
  <c r="S2004" s="1"/>
  <c r="R2003"/>
  <c r="S2003" s="1"/>
  <c r="R2002"/>
  <c r="S2002" s="1"/>
  <c r="R2001"/>
  <c r="S2001" s="1"/>
  <c r="R2000"/>
  <c r="S2000" s="1"/>
  <c r="R1999"/>
  <c r="S1999" s="1"/>
  <c r="R1998"/>
  <c r="S1998" s="1"/>
  <c r="R1997"/>
  <c r="S1997" s="1"/>
  <c r="R1996"/>
  <c r="S1996" s="1"/>
  <c r="R1995"/>
  <c r="S1995" s="1"/>
  <c r="R1994"/>
  <c r="S1994" s="1"/>
  <c r="R1993"/>
  <c r="S1993" s="1"/>
  <c r="R1992"/>
  <c r="S1992" s="1"/>
  <c r="R1991"/>
  <c r="S1991" s="1"/>
  <c r="R1989"/>
  <c r="S1989" s="1"/>
  <c r="R1987"/>
  <c r="S1987" s="1"/>
  <c r="R1986"/>
  <c r="S1986" s="1"/>
  <c r="R1985"/>
  <c r="S1985" s="1"/>
  <c r="R1984"/>
  <c r="S1984" s="1"/>
  <c r="R1983"/>
  <c r="S1983" s="1"/>
  <c r="R1982"/>
  <c r="S1982" s="1"/>
  <c r="R1981"/>
  <c r="S1981" s="1"/>
  <c r="R1980"/>
  <c r="S1980" s="1"/>
  <c r="R1979"/>
  <c r="S1979" s="1"/>
  <c r="R1978"/>
  <c r="S1978" s="1"/>
  <c r="R1977"/>
  <c r="S1977" s="1"/>
  <c r="R1976"/>
  <c r="S1976" s="1"/>
  <c r="R1975"/>
  <c r="S1975" s="1"/>
  <c r="R1974"/>
  <c r="S1974" s="1"/>
  <c r="R1973"/>
  <c r="S1973" s="1"/>
  <c r="R1972"/>
  <c r="S1972" s="1"/>
  <c r="R1971"/>
  <c r="S1971" s="1"/>
  <c r="R1970"/>
  <c r="S1970" s="1"/>
  <c r="R1969"/>
  <c r="S1969" s="1"/>
  <c r="R1968"/>
  <c r="S1968" s="1"/>
  <c r="R1967"/>
  <c r="S1967" s="1"/>
  <c r="R1966"/>
  <c r="S1966" s="1"/>
  <c r="R1965"/>
  <c r="S1965" s="1"/>
  <c r="R1964"/>
  <c r="S1964" s="1"/>
  <c r="R1963"/>
  <c r="S1963" s="1"/>
  <c r="R1962"/>
  <c r="S1962" s="1"/>
  <c r="R1961"/>
  <c r="S1961" s="1"/>
  <c r="R1960"/>
  <c r="S1960" s="1"/>
  <c r="R1959"/>
  <c r="S1959" s="1"/>
  <c r="R1958"/>
  <c r="S1958" s="1"/>
  <c r="R1957"/>
  <c r="S1957" s="1"/>
  <c r="R1956"/>
  <c r="S1956" s="1"/>
  <c r="R1955"/>
  <c r="S1955" s="1"/>
  <c r="R1954"/>
  <c r="S1954" s="1"/>
  <c r="R1953"/>
  <c r="S1953" s="1"/>
  <c r="R1952"/>
  <c r="S1952" s="1"/>
  <c r="R1951"/>
  <c r="S1951" s="1"/>
  <c r="R1950"/>
  <c r="S1950" s="1"/>
  <c r="R1949"/>
  <c r="S1949" s="1"/>
  <c r="R1948"/>
  <c r="S1948" s="1"/>
  <c r="R1947"/>
  <c r="S1947" s="1"/>
  <c r="R1946"/>
  <c r="S1946" s="1"/>
  <c r="R1945"/>
  <c r="S1945" s="1"/>
  <c r="R1944"/>
  <c r="S1944" s="1"/>
  <c r="R1943"/>
  <c r="S1943" s="1"/>
  <c r="R1942"/>
  <c r="S1942" s="1"/>
  <c r="R1941"/>
  <c r="S1941" s="1"/>
  <c r="R1940"/>
  <c r="S1940" s="1"/>
  <c r="R1939"/>
  <c r="S1939" s="1"/>
  <c r="R1938"/>
  <c r="S1938" s="1"/>
  <c r="R1937"/>
  <c r="S1937" s="1"/>
  <c r="R1936"/>
  <c r="S1936" s="1"/>
  <c r="R1935"/>
  <c r="S1935" s="1"/>
  <c r="R1934"/>
  <c r="S1934" s="1"/>
  <c r="R1933"/>
  <c r="S1933" s="1"/>
  <c r="R1932"/>
  <c r="S1932" s="1"/>
  <c r="R1931"/>
  <c r="S1931" s="1"/>
  <c r="R1930"/>
  <c r="S1930" s="1"/>
  <c r="R1929"/>
  <c r="S1929" s="1"/>
  <c r="R1928"/>
  <c r="S1928" s="1"/>
  <c r="R1927"/>
  <c r="S1927" s="1"/>
  <c r="R1926"/>
  <c r="S1926" s="1"/>
  <c r="R1925"/>
  <c r="S1925" s="1"/>
  <c r="R1924"/>
  <c r="S1924" s="1"/>
  <c r="R1923"/>
  <c r="S1923" s="1"/>
  <c r="R1922"/>
  <c r="S1922" s="1"/>
  <c r="R1921"/>
  <c r="S1921" s="1"/>
  <c r="R1920"/>
  <c r="S1920" s="1"/>
  <c r="R1919"/>
  <c r="S1919" s="1"/>
  <c r="R1918"/>
  <c r="S1918" s="1"/>
  <c r="R1917"/>
  <c r="S1917" s="1"/>
  <c r="R1916"/>
  <c r="S1916" s="1"/>
  <c r="R1915"/>
  <c r="S1915" s="1"/>
  <c r="R1914"/>
  <c r="S1914" s="1"/>
  <c r="R1913"/>
  <c r="S1913" s="1"/>
  <c r="R1911"/>
  <c r="S1911" s="1"/>
  <c r="R1902"/>
  <c r="S1902" s="1"/>
  <c r="R1894"/>
  <c r="S1894" s="1"/>
  <c r="R1885"/>
  <c r="S1885" s="1"/>
  <c r="R1884"/>
  <c r="S1884" s="1"/>
  <c r="R1879"/>
  <c r="S1879" s="1"/>
  <c r="R1878"/>
  <c r="S1878" s="1"/>
  <c r="R1868"/>
  <c r="S1868" s="1"/>
  <c r="R1867"/>
  <c r="S1867" s="1"/>
  <c r="R1866"/>
  <c r="S1866" s="1"/>
  <c r="R1865"/>
  <c r="S1865" s="1"/>
  <c r="R1864"/>
  <c r="S1864" s="1"/>
  <c r="R1863"/>
  <c r="S1863" s="1"/>
  <c r="R1862"/>
  <c r="S1862" s="1"/>
  <c r="R1861"/>
  <c r="S1861" s="1"/>
  <c r="R1860"/>
  <c r="S1860" s="1"/>
  <c r="R1859"/>
  <c r="S1859" s="1"/>
  <c r="R1858"/>
  <c r="S1858" s="1"/>
  <c r="R1857"/>
  <c r="S1857" s="1"/>
  <c r="R1856"/>
  <c r="S1856" s="1"/>
  <c r="R1855"/>
  <c r="S1855" s="1"/>
  <c r="R1854"/>
  <c r="S1854" s="1"/>
  <c r="R1853"/>
  <c r="S1853" s="1"/>
  <c r="R1852"/>
  <c r="S1852" s="1"/>
  <c r="R1851"/>
  <c r="S1851" s="1"/>
  <c r="R1850"/>
  <c r="S1850" s="1"/>
  <c r="R1849"/>
  <c r="S1849" s="1"/>
  <c r="R1848"/>
  <c r="S1848" s="1"/>
  <c r="R1847"/>
  <c r="S1847" s="1"/>
  <c r="R1846"/>
  <c r="S1846" s="1"/>
  <c r="R1845"/>
  <c r="S1845" s="1"/>
  <c r="R1844"/>
  <c r="S1844" s="1"/>
  <c r="R1843"/>
  <c r="S1843" s="1"/>
  <c r="R1842"/>
  <c r="S1842" s="1"/>
  <c r="R1841"/>
  <c r="S1841" s="1"/>
  <c r="R1840"/>
  <c r="S1840" s="1"/>
  <c r="R1839"/>
  <c r="S1839" s="1"/>
  <c r="R1838"/>
  <c r="S1838" s="1"/>
  <c r="R1837"/>
  <c r="S1837" s="1"/>
  <c r="R1836"/>
  <c r="S1836" s="1"/>
  <c r="R1835"/>
  <c r="S1835" s="1"/>
  <c r="R1834"/>
  <c r="S1834" s="1"/>
  <c r="R1833"/>
  <c r="S1833" s="1"/>
  <c r="R1832"/>
  <c r="S1832" s="1"/>
  <c r="R1831"/>
  <c r="S1831" s="1"/>
  <c r="R1830"/>
  <c r="S1830" s="1"/>
  <c r="R1829"/>
  <c r="S1829" s="1"/>
  <c r="R1828"/>
  <c r="S1828" s="1"/>
  <c r="R1827"/>
  <c r="S1827" s="1"/>
  <c r="R1826"/>
  <c r="S1826" s="1"/>
  <c r="R1825"/>
  <c r="S1825" s="1"/>
  <c r="R1824"/>
  <c r="S1824" s="1"/>
  <c r="R1823"/>
  <c r="S1823" s="1"/>
  <c r="R1822"/>
  <c r="S1822" s="1"/>
  <c r="R1821"/>
  <c r="S1821" s="1"/>
  <c r="R1820"/>
  <c r="S1820" s="1"/>
  <c r="R1819"/>
  <c r="S1819" s="1"/>
  <c r="R1818"/>
  <c r="S1818" s="1"/>
  <c r="R1817"/>
  <c r="S1817" s="1"/>
  <c r="R1816"/>
  <c r="S1816" s="1"/>
  <c r="R1815"/>
  <c r="S1815" s="1"/>
  <c r="R1814"/>
  <c r="S1814" s="1"/>
  <c r="R1813"/>
  <c r="S1813" s="1"/>
  <c r="R1812"/>
  <c r="S1812" s="1"/>
  <c r="R1811"/>
  <c r="S1811" s="1"/>
  <c r="R1810"/>
  <c r="S1810" s="1"/>
  <c r="R1809"/>
  <c r="S1809" s="1"/>
  <c r="R1808"/>
  <c r="S1808" s="1"/>
  <c r="R1807"/>
  <c r="S1807" s="1"/>
  <c r="R1806"/>
  <c r="S1806" s="1"/>
  <c r="R1805"/>
  <c r="S1805" s="1"/>
  <c r="R1804"/>
  <c r="S1804" s="1"/>
  <c r="R1803"/>
  <c r="S1803" s="1"/>
  <c r="R1802"/>
  <c r="S1802" s="1"/>
  <c r="R1801"/>
  <c r="S1801" s="1"/>
  <c r="R1800"/>
  <c r="S1800" s="1"/>
  <c r="R1799"/>
  <c r="S1799" s="1"/>
  <c r="R1798"/>
  <c r="S1798" s="1"/>
  <c r="R1797"/>
  <c r="S1797" s="1"/>
  <c r="R1796"/>
  <c r="S1796" s="1"/>
  <c r="R1795"/>
  <c r="S1795" s="1"/>
  <c r="R1794"/>
  <c r="S1794" s="1"/>
  <c r="R1793"/>
  <c r="S1793" s="1"/>
  <c r="R1792"/>
  <c r="S1792" s="1"/>
  <c r="R1791"/>
  <c r="S1791" s="1"/>
  <c r="R1790"/>
  <c r="S1790" s="1"/>
  <c r="R1789"/>
  <c r="S1789" s="1"/>
  <c r="R1788"/>
  <c r="S1788" s="1"/>
  <c r="R1787"/>
  <c r="S1787" s="1"/>
  <c r="R1786"/>
  <c r="S1786" s="1"/>
  <c r="R1785"/>
  <c r="S1785" s="1"/>
  <c r="R1784"/>
  <c r="S1784" s="1"/>
  <c r="R1783"/>
  <c r="S1783" s="1"/>
  <c r="R1782"/>
  <c r="S1782" s="1"/>
  <c r="R1781"/>
  <c r="S1781" s="1"/>
  <c r="R1779"/>
  <c r="S1779" s="1"/>
  <c r="R1778"/>
  <c r="S1778" s="1"/>
  <c r="R1777"/>
  <c r="S1777" s="1"/>
  <c r="R1776"/>
  <c r="S1776" s="1"/>
  <c r="R1775"/>
  <c r="S1775" s="1"/>
  <c r="R1774"/>
  <c r="S1774" s="1"/>
  <c r="R1773"/>
  <c r="S1773" s="1"/>
  <c r="R1772"/>
  <c r="S1772" s="1"/>
  <c r="R1771"/>
  <c r="S1771" s="1"/>
  <c r="R1770"/>
  <c r="S1770" s="1"/>
  <c r="R1769"/>
  <c r="S1769" s="1"/>
  <c r="R1768"/>
  <c r="S1768" s="1"/>
  <c r="R1767"/>
  <c r="S1767" s="1"/>
  <c r="R1766"/>
  <c r="S1766" s="1"/>
  <c r="R1765"/>
  <c r="S1765" s="1"/>
  <c r="R1764"/>
  <c r="S1764" s="1"/>
  <c r="R1763"/>
  <c r="S1763" s="1"/>
  <c r="R1762"/>
  <c r="S1762" s="1"/>
  <c r="R1761"/>
  <c r="S1761" s="1"/>
  <c r="R1760"/>
  <c r="S1760" s="1"/>
  <c r="R1759"/>
  <c r="S1759" s="1"/>
  <c r="R1758"/>
  <c r="S1758" s="1"/>
  <c r="R1757"/>
  <c r="S1757" s="1"/>
  <c r="R1756"/>
  <c r="S1756" s="1"/>
  <c r="R1755"/>
  <c r="S1755" s="1"/>
  <c r="R1754"/>
  <c r="S1754" s="1"/>
  <c r="R1753"/>
  <c r="S1753" s="1"/>
  <c r="R1752"/>
  <c r="S1752" s="1"/>
  <c r="R1748"/>
  <c r="S1748" s="1"/>
  <c r="R1747"/>
  <c r="S1747" s="1"/>
  <c r="R1746"/>
  <c r="S1746" s="1"/>
  <c r="R1745"/>
  <c r="S1745" s="1"/>
  <c r="R1744"/>
  <c r="S1744" s="1"/>
  <c r="R1743"/>
  <c r="S1743" s="1"/>
  <c r="R1742"/>
  <c r="S1742" s="1"/>
  <c r="R1741"/>
  <c r="S1741" s="1"/>
  <c r="R1740"/>
  <c r="S1740" s="1"/>
  <c r="R1739"/>
  <c r="S1739" s="1"/>
  <c r="R1738"/>
  <c r="S1738" s="1"/>
  <c r="R1737"/>
  <c r="S1737" s="1"/>
  <c r="R1736"/>
  <c r="S1736" s="1"/>
  <c r="R1735"/>
  <c r="S1735" s="1"/>
  <c r="R1734"/>
  <c r="S1734" s="1"/>
  <c r="R1733"/>
  <c r="S1733" s="1"/>
  <c r="R1732"/>
  <c r="S1732" s="1"/>
  <c r="R1731"/>
  <c r="S1731" s="1"/>
  <c r="R1730"/>
  <c r="S1730" s="1"/>
  <c r="R1729"/>
  <c r="S1729" s="1"/>
  <c r="R1728"/>
  <c r="S1728" s="1"/>
  <c r="R1727"/>
  <c r="S1727" s="1"/>
  <c r="R1726"/>
  <c r="S1726" s="1"/>
  <c r="R1725"/>
  <c r="S1725" s="1"/>
  <c r="R1724"/>
  <c r="S1724" s="1"/>
  <c r="R1723"/>
  <c r="S1723" s="1"/>
  <c r="R1722"/>
  <c r="S1722" s="1"/>
  <c r="R1721"/>
  <c r="S1721" s="1"/>
  <c r="R1720"/>
  <c r="S1720" s="1"/>
  <c r="R1719"/>
  <c r="S1719" s="1"/>
  <c r="R1718"/>
  <c r="S1718" s="1"/>
  <c r="R1717"/>
  <c r="S1717" s="1"/>
  <c r="R1716"/>
  <c r="S1716" s="1"/>
  <c r="R1715"/>
  <c r="S1715" s="1"/>
  <c r="R1714"/>
  <c r="S1714" s="1"/>
  <c r="R1713"/>
  <c r="S1713" s="1"/>
  <c r="R1712"/>
  <c r="S1712" s="1"/>
  <c r="R1711"/>
  <c r="S1711" s="1"/>
  <c r="R1710"/>
  <c r="S1710" s="1"/>
  <c r="R1709"/>
  <c r="S1709" s="1"/>
  <c r="R1708"/>
  <c r="S1708" s="1"/>
  <c r="R1707"/>
  <c r="S1707" s="1"/>
  <c r="R1706"/>
  <c r="S1706" s="1"/>
  <c r="R1705"/>
  <c r="S1705" s="1"/>
  <c r="R1704"/>
  <c r="S1704" s="1"/>
  <c r="R1703"/>
  <c r="S1703" s="1"/>
  <c r="R1702"/>
  <c r="S1702" s="1"/>
  <c r="R1701"/>
  <c r="S1701" s="1"/>
  <c r="R1700"/>
  <c r="S1700" s="1"/>
  <c r="R1699"/>
  <c r="S1699" s="1"/>
  <c r="R1698"/>
  <c r="S1698" s="1"/>
  <c r="R1697"/>
  <c r="S1697" s="1"/>
  <c r="R1696"/>
  <c r="S1696" s="1"/>
  <c r="R1695"/>
  <c r="S1695" s="1"/>
  <c r="R1694"/>
  <c r="S1694" s="1"/>
  <c r="R1693"/>
  <c r="S1693" s="1"/>
  <c r="R1692"/>
  <c r="S1692" s="1"/>
  <c r="R1691"/>
  <c r="S1691" s="1"/>
  <c r="R1690"/>
  <c r="S1690" s="1"/>
  <c r="R1689"/>
  <c r="S1689" s="1"/>
  <c r="R1688"/>
  <c r="S1688" s="1"/>
  <c r="R1687"/>
  <c r="S1687" s="1"/>
  <c r="R1686"/>
  <c r="S1686" s="1"/>
  <c r="R1685"/>
  <c r="S1685" s="1"/>
  <c r="R1684"/>
  <c r="S1684" s="1"/>
  <c r="R1683"/>
  <c r="S1683" s="1"/>
  <c r="R1682"/>
  <c r="S1682" s="1"/>
  <c r="R1681"/>
  <c r="S1681" s="1"/>
  <c r="R1680"/>
  <c r="S1680" s="1"/>
  <c r="R1679"/>
  <c r="S1679" s="1"/>
  <c r="R1678"/>
  <c r="S1678" s="1"/>
  <c r="R1677"/>
  <c r="S1677" s="1"/>
  <c r="R1676"/>
  <c r="S1676" s="1"/>
  <c r="R1675"/>
  <c r="S1675" s="1"/>
  <c r="R1674"/>
  <c r="S1674" s="1"/>
  <c r="R1673"/>
  <c r="S1673" s="1"/>
  <c r="R1672"/>
  <c r="S1672" s="1"/>
  <c r="R1671"/>
  <c r="S1671" s="1"/>
  <c r="R1670"/>
  <c r="S1670" s="1"/>
  <c r="R1669"/>
  <c r="S1669" s="1"/>
  <c r="R1668"/>
  <c r="S1668" s="1"/>
  <c r="R1667"/>
  <c r="S1667" s="1"/>
  <c r="R1666"/>
  <c r="S1666" s="1"/>
  <c r="R1665"/>
  <c r="S1665" s="1"/>
  <c r="R1664"/>
  <c r="S1664" s="1"/>
  <c r="R1663"/>
  <c r="S1663" s="1"/>
  <c r="R1662"/>
  <c r="S1662" s="1"/>
  <c r="R1661"/>
  <c r="S1661" s="1"/>
  <c r="R1660"/>
  <c r="S1660" s="1"/>
  <c r="R1659"/>
  <c r="S1659" s="1"/>
  <c r="R1658"/>
  <c r="S1658" s="1"/>
  <c r="R1657"/>
  <c r="S1657" s="1"/>
  <c r="R1656"/>
  <c r="S1656" s="1"/>
  <c r="R1655"/>
  <c r="S1655" s="1"/>
  <c r="R1654"/>
  <c r="S1654" s="1"/>
  <c r="R1653"/>
  <c r="S1653" s="1"/>
  <c r="R1652"/>
  <c r="S1652" s="1"/>
  <c r="R1651"/>
  <c r="S1651" s="1"/>
  <c r="R1650"/>
  <c r="S1650" s="1"/>
  <c r="R1649"/>
  <c r="S1649" s="1"/>
  <c r="R1648"/>
  <c r="S1648" s="1"/>
  <c r="R1647"/>
  <c r="S1647" s="1"/>
  <c r="R1646"/>
  <c r="S1646" s="1"/>
  <c r="R1645"/>
  <c r="S1645" s="1"/>
  <c r="R1644"/>
  <c r="S1644" s="1"/>
  <c r="R1643"/>
  <c r="S1643" s="1"/>
  <c r="R1642"/>
  <c r="S1642" s="1"/>
  <c r="R1641"/>
  <c r="S1641" s="1"/>
  <c r="R1640"/>
  <c r="S1640" s="1"/>
  <c r="R1639"/>
  <c r="S1639" s="1"/>
  <c r="R1638"/>
  <c r="S1638" s="1"/>
  <c r="R1637"/>
  <c r="S1637" s="1"/>
  <c r="R1636"/>
  <c r="S1636" s="1"/>
  <c r="R1635"/>
  <c r="S1635" s="1"/>
  <c r="R1634"/>
  <c r="S1634" s="1"/>
  <c r="R1633"/>
  <c r="S1633" s="1"/>
  <c r="R1632"/>
  <c r="S1632" s="1"/>
  <c r="R1631"/>
  <c r="S1631" s="1"/>
  <c r="R1630"/>
  <c r="S1630" s="1"/>
  <c r="R1629"/>
  <c r="S1629" s="1"/>
  <c r="R1628"/>
  <c r="S1628" s="1"/>
  <c r="R1627"/>
  <c r="S1627" s="1"/>
  <c r="R1626"/>
  <c r="S1626" s="1"/>
  <c r="R1625"/>
  <c r="S1625" s="1"/>
  <c r="R1624"/>
  <c r="S1624" s="1"/>
  <c r="R1623"/>
  <c r="S1623" s="1"/>
  <c r="R1622"/>
  <c r="S1622" s="1"/>
  <c r="R1621"/>
  <c r="S1621" s="1"/>
  <c r="R1620"/>
  <c r="S1620" s="1"/>
  <c r="R1619"/>
  <c r="S1619" s="1"/>
  <c r="R1618"/>
  <c r="S1618" s="1"/>
  <c r="R1617"/>
  <c r="S1617" s="1"/>
  <c r="R1616"/>
  <c r="S1616" s="1"/>
  <c r="R1615"/>
  <c r="S1615" s="1"/>
  <c r="R1614"/>
  <c r="S1614" s="1"/>
  <c r="R1613"/>
  <c r="S1613" s="1"/>
  <c r="R1612"/>
  <c r="S1612" s="1"/>
  <c r="R1611"/>
  <c r="S1611" s="1"/>
  <c r="R1610"/>
  <c r="S1610" s="1"/>
  <c r="R1609"/>
  <c r="S1609" s="1"/>
  <c r="R1608"/>
  <c r="S1608" s="1"/>
  <c r="R1607"/>
  <c r="S1607" s="1"/>
  <c r="R1606"/>
  <c r="S1606" s="1"/>
  <c r="R1605"/>
  <c r="S1605" s="1"/>
  <c r="R1604"/>
  <c r="S1604" s="1"/>
  <c r="R1603"/>
  <c r="S1603" s="1"/>
  <c r="R1602"/>
  <c r="S1602" s="1"/>
  <c r="R1601"/>
  <c r="S1601" s="1"/>
  <c r="R1600"/>
  <c r="S1600" s="1"/>
  <c r="R1599"/>
  <c r="S1599" s="1"/>
  <c r="R1598"/>
  <c r="S1598" s="1"/>
  <c r="R1597"/>
  <c r="S1597" s="1"/>
  <c r="R1596"/>
  <c r="S1596" s="1"/>
  <c r="R1595"/>
  <c r="S1595" s="1"/>
  <c r="R1594"/>
  <c r="S1594" s="1"/>
  <c r="R1593"/>
  <c r="S1593" s="1"/>
  <c r="R1592"/>
  <c r="S1592" s="1"/>
  <c r="R1591"/>
  <c r="S1591" s="1"/>
  <c r="R1590"/>
  <c r="S1590" s="1"/>
  <c r="R1589"/>
  <c r="S1589" s="1"/>
  <c r="R1588"/>
  <c r="S1588" s="1"/>
  <c r="R1587"/>
  <c r="S1587" s="1"/>
  <c r="R1586"/>
  <c r="S1586" s="1"/>
  <c r="R1585"/>
  <c r="S1585" s="1"/>
  <c r="R1584"/>
  <c r="S1584" s="1"/>
  <c r="R1583"/>
  <c r="S1583" s="1"/>
  <c r="R1582"/>
  <c r="S1582" s="1"/>
  <c r="R1581"/>
  <c r="S1581" s="1"/>
  <c r="R1580"/>
  <c r="S1580" s="1"/>
  <c r="R1579"/>
  <c r="S1579" s="1"/>
  <c r="R1578"/>
  <c r="S1578" s="1"/>
  <c r="R1577"/>
  <c r="S1577" s="1"/>
  <c r="R1576"/>
  <c r="S1576" s="1"/>
  <c r="R1575"/>
  <c r="S1575" s="1"/>
  <c r="R1574"/>
  <c r="S1574" s="1"/>
  <c r="R1573"/>
  <c r="S1573" s="1"/>
  <c r="R1572"/>
  <c r="S1572" s="1"/>
  <c r="R1571"/>
  <c r="S1571" s="1"/>
  <c r="R1570"/>
  <c r="S1570" s="1"/>
  <c r="R1569"/>
  <c r="S1569" s="1"/>
  <c r="R1568"/>
  <c r="S1568" s="1"/>
  <c r="R1567"/>
  <c r="S1567" s="1"/>
  <c r="R1566"/>
  <c r="S1566" s="1"/>
  <c r="R1565"/>
  <c r="S1565" s="1"/>
  <c r="R1564"/>
  <c r="S1564" s="1"/>
  <c r="R1563"/>
  <c r="S1563" s="1"/>
  <c r="R1562"/>
  <c r="S1562" s="1"/>
  <c r="R1561"/>
  <c r="S1561" s="1"/>
  <c r="R1560"/>
  <c r="S1560" s="1"/>
  <c r="R1559"/>
  <c r="S1559" s="1"/>
  <c r="R1557"/>
  <c r="S1557" s="1"/>
  <c r="R1556"/>
  <c r="S1556" s="1"/>
  <c r="R1555"/>
  <c r="S1555" s="1"/>
  <c r="R1554"/>
  <c r="S1554" s="1"/>
  <c r="R1553"/>
  <c r="S1553" s="1"/>
  <c r="R1552"/>
  <c r="S1552" s="1"/>
  <c r="R1551"/>
  <c r="S1551" s="1"/>
  <c r="R1550"/>
  <c r="S1550" s="1"/>
  <c r="R1549"/>
  <c r="S1549" s="1"/>
  <c r="R1548"/>
  <c r="S1548" s="1"/>
  <c r="R1547"/>
  <c r="S1547" s="1"/>
  <c r="R1546"/>
  <c r="S1546" s="1"/>
  <c r="R1545"/>
  <c r="S1545" s="1"/>
  <c r="R1544"/>
  <c r="S1544" s="1"/>
  <c r="R1543"/>
  <c r="S1543" s="1"/>
  <c r="R1542"/>
  <c r="S1542" s="1"/>
  <c r="R1541"/>
  <c r="S1541" s="1"/>
  <c r="R1540"/>
  <c r="S1540" s="1"/>
  <c r="R1539"/>
  <c r="S1539" s="1"/>
  <c r="R1538"/>
  <c r="S1538" s="1"/>
  <c r="R1537"/>
  <c r="S1537" s="1"/>
  <c r="R1536"/>
  <c r="S1536" s="1"/>
  <c r="R1535"/>
  <c r="S1535" s="1"/>
  <c r="R1534"/>
  <c r="S1534" s="1"/>
  <c r="R1533"/>
  <c r="S1533" s="1"/>
  <c r="R1532"/>
  <c r="S1532" s="1"/>
  <c r="R1531"/>
  <c r="S1531" s="1"/>
  <c r="R1530"/>
  <c r="S1530" s="1"/>
  <c r="R1529"/>
  <c r="S1529" s="1"/>
  <c r="R1528"/>
  <c r="S1528" s="1"/>
  <c r="R1527"/>
  <c r="S1527" s="1"/>
  <c r="R1526"/>
  <c r="S1526" s="1"/>
  <c r="R1525"/>
  <c r="S1525" s="1"/>
  <c r="R1524"/>
  <c r="S1524" s="1"/>
  <c r="R1523"/>
  <c r="S1523" s="1"/>
  <c r="R1522"/>
  <c r="S1522" s="1"/>
  <c r="R1521"/>
  <c r="S1521" s="1"/>
  <c r="R1520"/>
  <c r="S1520" s="1"/>
  <c r="R1519"/>
  <c r="S1519" s="1"/>
  <c r="R1518"/>
  <c r="S1518" s="1"/>
  <c r="R1517"/>
  <c r="S1517" s="1"/>
  <c r="R1516"/>
  <c r="S1516" s="1"/>
  <c r="R1515"/>
  <c r="S1515" s="1"/>
  <c r="R1514"/>
  <c r="S1514" s="1"/>
  <c r="R1513"/>
  <c r="S1513" s="1"/>
  <c r="R1512"/>
  <c r="S1512" s="1"/>
  <c r="R1511"/>
  <c r="S1511" s="1"/>
  <c r="R1510"/>
  <c r="S1510" s="1"/>
  <c r="R1509"/>
  <c r="S1509" s="1"/>
  <c r="R1508"/>
  <c r="S1508" s="1"/>
  <c r="R1507"/>
  <c r="S1507" s="1"/>
  <c r="R1506"/>
  <c r="S1506" s="1"/>
  <c r="R1505"/>
  <c r="S1505" s="1"/>
  <c r="R1504"/>
  <c r="S1504" s="1"/>
  <c r="R1503"/>
  <c r="S1503" s="1"/>
  <c r="R1502"/>
  <c r="S1502" s="1"/>
  <c r="R1501"/>
  <c r="S1501" s="1"/>
  <c r="R1500"/>
  <c r="S1500" s="1"/>
  <c r="R1499"/>
  <c r="S1499" s="1"/>
  <c r="R1498"/>
  <c r="S1498" s="1"/>
  <c r="R1497"/>
  <c r="S1497" s="1"/>
  <c r="R1496"/>
  <c r="S1496" s="1"/>
  <c r="R1495"/>
  <c r="S1495" s="1"/>
  <c r="R1494"/>
  <c r="S1494" s="1"/>
  <c r="R1493"/>
  <c r="S1493" s="1"/>
  <c r="R1492"/>
  <c r="S1492" s="1"/>
  <c r="R1491"/>
  <c r="S1491" s="1"/>
  <c r="R1490"/>
  <c r="S1490" s="1"/>
  <c r="R1489"/>
  <c r="S1489" s="1"/>
  <c r="R1488"/>
  <c r="S1488" s="1"/>
  <c r="R1487"/>
  <c r="S1487" s="1"/>
  <c r="R1486"/>
  <c r="S1486" s="1"/>
  <c r="R1485"/>
  <c r="S1485" s="1"/>
  <c r="R1484"/>
  <c r="S1484" s="1"/>
  <c r="R1483"/>
  <c r="S1483" s="1"/>
  <c r="R1482"/>
  <c r="S1482" s="1"/>
  <c r="R1481"/>
  <c r="S1481" s="1"/>
  <c r="R1480"/>
  <c r="S1480" s="1"/>
  <c r="R1479"/>
  <c r="S1479" s="1"/>
  <c r="R1478"/>
  <c r="S1478" s="1"/>
  <c r="R1477"/>
  <c r="S1477" s="1"/>
  <c r="R1476"/>
  <c r="S1476" s="1"/>
  <c r="R1475"/>
  <c r="S1475" s="1"/>
  <c r="R1474"/>
  <c r="S1474" s="1"/>
  <c r="R1473"/>
  <c r="S1473" s="1"/>
  <c r="R1472"/>
  <c r="S1472" s="1"/>
  <c r="R1471"/>
  <c r="S1471" s="1"/>
  <c r="R1470"/>
  <c r="S1470" s="1"/>
  <c r="R1469"/>
  <c r="S1469" s="1"/>
  <c r="R1468"/>
  <c r="S1468" s="1"/>
  <c r="R1467"/>
  <c r="S1467" s="1"/>
  <c r="R1466"/>
  <c r="S1466" s="1"/>
  <c r="R1465"/>
  <c r="S1465" s="1"/>
  <c r="R1464"/>
  <c r="S1464" s="1"/>
  <c r="R1463"/>
  <c r="S1463" s="1"/>
  <c r="R1462"/>
  <c r="S1462" s="1"/>
  <c r="R1461"/>
  <c r="S1461" s="1"/>
  <c r="R1460"/>
  <c r="S1460" s="1"/>
  <c r="R1459"/>
  <c r="S1459" s="1"/>
  <c r="R1458"/>
  <c r="S1458" s="1"/>
  <c r="R1457"/>
  <c r="S1457" s="1"/>
  <c r="R1456"/>
  <c r="S1456" s="1"/>
  <c r="R1455"/>
  <c r="S1455" s="1"/>
  <c r="R1454"/>
  <c r="S1454" s="1"/>
  <c r="R1453"/>
  <c r="S1453" s="1"/>
  <c r="R1452"/>
  <c r="S1452" s="1"/>
  <c r="R1451"/>
  <c r="S1451" s="1"/>
  <c r="R1450"/>
  <c r="S1450" s="1"/>
  <c r="R1449"/>
  <c r="S1449" s="1"/>
  <c r="R1446"/>
  <c r="S1446" s="1"/>
  <c r="R1445"/>
  <c r="S1445" s="1"/>
  <c r="R1444"/>
  <c r="S1444" s="1"/>
  <c r="R1443"/>
  <c r="S1443" s="1"/>
  <c r="R1437"/>
  <c r="S1437" s="1"/>
  <c r="R1436"/>
  <c r="S1436" s="1"/>
  <c r="R1435"/>
  <c r="S1435" s="1"/>
  <c r="R1434"/>
  <c r="S1434" s="1"/>
  <c r="R1433"/>
  <c r="S1433" s="1"/>
  <c r="R1432"/>
  <c r="S1432" s="1"/>
  <c r="R1431"/>
  <c r="S1431" s="1"/>
  <c r="R1430"/>
  <c r="S1430" s="1"/>
  <c r="R1429"/>
  <c r="S1429" s="1"/>
  <c r="R1428"/>
  <c r="S1428" s="1"/>
  <c r="R1427"/>
  <c r="S1427" s="1"/>
  <c r="R1426"/>
  <c r="S1426" s="1"/>
  <c r="R1425"/>
  <c r="S1425" s="1"/>
  <c r="R1424"/>
  <c r="S1424" s="1"/>
  <c r="R1423"/>
  <c r="S1423" s="1"/>
  <c r="R1422"/>
  <c r="S1422" s="1"/>
  <c r="R1421"/>
  <c r="S1421" s="1"/>
  <c r="R1420"/>
  <c r="S1420" s="1"/>
  <c r="R1419"/>
  <c r="S1419" s="1"/>
  <c r="R1418"/>
  <c r="S1418" s="1"/>
  <c r="R1417"/>
  <c r="S1417" s="1"/>
  <c r="R1416"/>
  <c r="S1416" s="1"/>
  <c r="R1415"/>
  <c r="S1415" s="1"/>
  <c r="R1414"/>
  <c r="S1414" s="1"/>
  <c r="R1413"/>
  <c r="S1413" s="1"/>
  <c r="R1412"/>
  <c r="S1412" s="1"/>
  <c r="R1411"/>
  <c r="S1411" s="1"/>
  <c r="R1410"/>
  <c r="S1410" s="1"/>
  <c r="R1409"/>
  <c r="S1409" s="1"/>
  <c r="R1408"/>
  <c r="S1408" s="1"/>
  <c r="R1407"/>
  <c r="S1407" s="1"/>
  <c r="R1406"/>
  <c r="S1406" s="1"/>
  <c r="R1405"/>
  <c r="S1405" s="1"/>
  <c r="R1404"/>
  <c r="S1404" s="1"/>
  <c r="R1403"/>
  <c r="S1403" s="1"/>
  <c r="R1402"/>
  <c r="S1402" s="1"/>
  <c r="R1401"/>
  <c r="S1401" s="1"/>
  <c r="R1400"/>
  <c r="S1400" s="1"/>
  <c r="R1399"/>
  <c r="S1399" s="1"/>
  <c r="R1398"/>
  <c r="S1398" s="1"/>
  <c r="R1397"/>
  <c r="S1397" s="1"/>
  <c r="R1396"/>
  <c r="S1396" s="1"/>
  <c r="R1395"/>
  <c r="S1395" s="1"/>
  <c r="R1394"/>
  <c r="S1394" s="1"/>
  <c r="R1393"/>
  <c r="S1393" s="1"/>
  <c r="R1392"/>
  <c r="S1392" s="1"/>
  <c r="R1391"/>
  <c r="S1391" s="1"/>
  <c r="R1390"/>
  <c r="S1390" s="1"/>
  <c r="R1389"/>
  <c r="S1389" s="1"/>
  <c r="R1388"/>
  <c r="S1388" s="1"/>
  <c r="R1387"/>
  <c r="S1387" s="1"/>
  <c r="R1386"/>
  <c r="S1386" s="1"/>
  <c r="R1385"/>
  <c r="S1385" s="1"/>
  <c r="R1384"/>
  <c r="S1384" s="1"/>
  <c r="R1383"/>
  <c r="S1383" s="1"/>
  <c r="R1382"/>
  <c r="S1382" s="1"/>
  <c r="R1381"/>
  <c r="S1381" s="1"/>
  <c r="R1380"/>
  <c r="S1380" s="1"/>
  <c r="R1379"/>
  <c r="S1379" s="1"/>
  <c r="R1378"/>
  <c r="S1378" s="1"/>
  <c r="R1377"/>
  <c r="S1377" s="1"/>
  <c r="R1376"/>
  <c r="S1376" s="1"/>
  <c r="R1375"/>
  <c r="S1375" s="1"/>
  <c r="R1374"/>
  <c r="S1374" s="1"/>
  <c r="R1373"/>
  <c r="S1373" s="1"/>
  <c r="R1372"/>
  <c r="S1372" s="1"/>
  <c r="R1371"/>
  <c r="S1371" s="1"/>
  <c r="R1370"/>
  <c r="S1370" s="1"/>
  <c r="R1369"/>
  <c r="S1369" s="1"/>
  <c r="R1368"/>
  <c r="S1368" s="1"/>
  <c r="R1367"/>
  <c r="S1367" s="1"/>
  <c r="R1366"/>
  <c r="S1366" s="1"/>
  <c r="R1365"/>
  <c r="S1365" s="1"/>
  <c r="R1364"/>
  <c r="S1364" s="1"/>
  <c r="R1363"/>
  <c r="S1363" s="1"/>
  <c r="R1362"/>
  <c r="S1362" s="1"/>
  <c r="R1361"/>
  <c r="S1361" s="1"/>
  <c r="R1360"/>
  <c r="S1360" s="1"/>
  <c r="R1359"/>
  <c r="S1359" s="1"/>
  <c r="R1358"/>
  <c r="S1358" s="1"/>
  <c r="R1357"/>
  <c r="S1357" s="1"/>
  <c r="R1356"/>
  <c r="S1356" s="1"/>
  <c r="R1355"/>
  <c r="S1355" s="1"/>
  <c r="R1354"/>
  <c r="S1354" s="1"/>
  <c r="R1353"/>
  <c r="S1353" s="1"/>
  <c r="R1352"/>
  <c r="S1352" s="1"/>
  <c r="R1351"/>
  <c r="S1351" s="1"/>
  <c r="R1350"/>
  <c r="S1350" s="1"/>
  <c r="R1349"/>
  <c r="S1349" s="1"/>
  <c r="R1348"/>
  <c r="S1348" s="1"/>
  <c r="R1347"/>
  <c r="S1347" s="1"/>
  <c r="R1346"/>
  <c r="S1346" s="1"/>
  <c r="R1345"/>
  <c r="S1345" s="1"/>
  <c r="R1344"/>
  <c r="S1344" s="1"/>
  <c r="R1343"/>
  <c r="S1343" s="1"/>
  <c r="R1342"/>
  <c r="S1342" s="1"/>
  <c r="R1341"/>
  <c r="S1341" s="1"/>
  <c r="R1340"/>
  <c r="S1340" s="1"/>
  <c r="R1339"/>
  <c r="S1339" s="1"/>
  <c r="R1338"/>
  <c r="S1338" s="1"/>
  <c r="R1337"/>
  <c r="S1337" s="1"/>
  <c r="R1336"/>
  <c r="S1336" s="1"/>
  <c r="R1335"/>
  <c r="S1335" s="1"/>
  <c r="R1334"/>
  <c r="S1334" s="1"/>
  <c r="R1333"/>
  <c r="S1333" s="1"/>
  <c r="R1332"/>
  <c r="S1332" s="1"/>
  <c r="R1331"/>
  <c r="S1331" s="1"/>
  <c r="R1330"/>
  <c r="S1330" s="1"/>
  <c r="R1329"/>
  <c r="S1329" s="1"/>
  <c r="R1328"/>
  <c r="S1328" s="1"/>
  <c r="R1327"/>
  <c r="S1327" s="1"/>
  <c r="R1326"/>
  <c r="S1326" s="1"/>
  <c r="R1325"/>
  <c r="S1325" s="1"/>
  <c r="R1324"/>
  <c r="S1324" s="1"/>
  <c r="R1323"/>
  <c r="S1323" s="1"/>
  <c r="R1322"/>
  <c r="S1322" s="1"/>
  <c r="R1321"/>
  <c r="S1321" s="1"/>
  <c r="R1320"/>
  <c r="S1320" s="1"/>
  <c r="R1319"/>
  <c r="S1319" s="1"/>
  <c r="R1318"/>
  <c r="S1318" s="1"/>
  <c r="R1317"/>
  <c r="S1317" s="1"/>
  <c r="R1316"/>
  <c r="S1316" s="1"/>
  <c r="R1315"/>
  <c r="S1315" s="1"/>
  <c r="R1314"/>
  <c r="S1314" s="1"/>
  <c r="R1313"/>
  <c r="S1313" s="1"/>
  <c r="R1312"/>
  <c r="S1312" s="1"/>
  <c r="R1311"/>
  <c r="S1311" s="1"/>
  <c r="R1310"/>
  <c r="S1310" s="1"/>
  <c r="R1309"/>
  <c r="S1309" s="1"/>
  <c r="R1308"/>
  <c r="S1308" s="1"/>
  <c r="R1307"/>
  <c r="S1307" s="1"/>
  <c r="R1306"/>
  <c r="S1306" s="1"/>
  <c r="R1305"/>
  <c r="S1305" s="1"/>
  <c r="R1304"/>
  <c r="S1304" s="1"/>
  <c r="R1303"/>
  <c r="S1303" s="1"/>
  <c r="R1302"/>
  <c r="S1302" s="1"/>
  <c r="R1301"/>
  <c r="S1301" s="1"/>
  <c r="R1300"/>
  <c r="S1300" s="1"/>
  <c r="R1299"/>
  <c r="S1299" s="1"/>
  <c r="R1298"/>
  <c r="S1298" s="1"/>
  <c r="R1297"/>
  <c r="S1297" s="1"/>
  <c r="R1296"/>
  <c r="S1296" s="1"/>
  <c r="R1295"/>
  <c r="S1295" s="1"/>
  <c r="R1294"/>
  <c r="S1294" s="1"/>
  <c r="R1293"/>
  <c r="S1293" s="1"/>
  <c r="R1292"/>
  <c r="S1292" s="1"/>
  <c r="R1290"/>
  <c r="S1290" s="1"/>
  <c r="R1289"/>
  <c r="S1289" s="1"/>
  <c r="R1288"/>
  <c r="S1288" s="1"/>
  <c r="R1287"/>
  <c r="S1287" s="1"/>
  <c r="R1286"/>
  <c r="S1286" s="1"/>
  <c r="R1285"/>
  <c r="S1285" s="1"/>
  <c r="R1284"/>
  <c r="S1284" s="1"/>
  <c r="R1283"/>
  <c r="S1283" s="1"/>
  <c r="R1282"/>
  <c r="S1282" s="1"/>
  <c r="R1281"/>
  <c r="S1281" s="1"/>
  <c r="R1280"/>
  <c r="S1280" s="1"/>
  <c r="R1279"/>
  <c r="S1279" s="1"/>
  <c r="R1278"/>
  <c r="S1278" s="1"/>
  <c r="R1277"/>
  <c r="S1277" s="1"/>
  <c r="R1276"/>
  <c r="S1276" s="1"/>
  <c r="R1275"/>
  <c r="S1275" s="1"/>
  <c r="R1274"/>
  <c r="S1274" s="1"/>
  <c r="R1273"/>
  <c r="S1273" s="1"/>
  <c r="R1272"/>
  <c r="S1272" s="1"/>
  <c r="R1271"/>
  <c r="S1271" s="1"/>
  <c r="R1270"/>
  <c r="S1270" s="1"/>
  <c r="R1269"/>
  <c r="S1269" s="1"/>
  <c r="R1268"/>
  <c r="S1268" s="1"/>
  <c r="R1267"/>
  <c r="S1267" s="1"/>
  <c r="R1266"/>
  <c r="S1266" s="1"/>
  <c r="R1265"/>
  <c r="S1265" s="1"/>
  <c r="R1264"/>
  <c r="S1264" s="1"/>
  <c r="R1263"/>
  <c r="S1263" s="1"/>
  <c r="R1262"/>
  <c r="S1262" s="1"/>
  <c r="R1261"/>
  <c r="S1261" s="1"/>
  <c r="R1260"/>
  <c r="S1260" s="1"/>
  <c r="R1259"/>
  <c r="S1259" s="1"/>
  <c r="R1258"/>
  <c r="S1258" s="1"/>
  <c r="R1257"/>
  <c r="S1257" s="1"/>
  <c r="R1256"/>
  <c r="S1256" s="1"/>
  <c r="R1255"/>
  <c r="S1255" s="1"/>
  <c r="R1254"/>
  <c r="S1254" s="1"/>
  <c r="R1253"/>
  <c r="S1253" s="1"/>
  <c r="R1252"/>
  <c r="S1252" s="1"/>
  <c r="R1251"/>
  <c r="S1251" s="1"/>
  <c r="R1250"/>
  <c r="S1250" s="1"/>
  <c r="R1249"/>
  <c r="S1249" s="1"/>
  <c r="R1248"/>
  <c r="S1248" s="1"/>
  <c r="R1247"/>
  <c r="S1247" s="1"/>
  <c r="R1246"/>
  <c r="S1246" s="1"/>
  <c r="R1245"/>
  <c r="S1245" s="1"/>
  <c r="R1244"/>
  <c r="S1244" s="1"/>
  <c r="R1243"/>
  <c r="S1243" s="1"/>
  <c r="R1242"/>
  <c r="S1242" s="1"/>
  <c r="R1241"/>
  <c r="S1241" s="1"/>
  <c r="R1240"/>
  <c r="S1240" s="1"/>
  <c r="R1239"/>
  <c r="S1239" s="1"/>
  <c r="R1238"/>
  <c r="S1238" s="1"/>
  <c r="R1237"/>
  <c r="S1237" s="1"/>
  <c r="R1236"/>
  <c r="S1236" s="1"/>
  <c r="R1235"/>
  <c r="S1235" s="1"/>
  <c r="R1234"/>
  <c r="S1234" s="1"/>
  <c r="R1233"/>
  <c r="S1233" s="1"/>
  <c r="R1232"/>
  <c r="S1232" s="1"/>
  <c r="R1231"/>
  <c r="S1231" s="1"/>
  <c r="R1230"/>
  <c r="S1230" s="1"/>
  <c r="R1229"/>
  <c r="S1229" s="1"/>
  <c r="R1228"/>
  <c r="S1228" s="1"/>
  <c r="R1227"/>
  <c r="S1227" s="1"/>
  <c r="R1226"/>
  <c r="S1226" s="1"/>
  <c r="R1225"/>
  <c r="S1225" s="1"/>
  <c r="R1224"/>
  <c r="S1224" s="1"/>
  <c r="R1223"/>
  <c r="S1223" s="1"/>
  <c r="R1222"/>
  <c r="S1222" s="1"/>
  <c r="R1221"/>
  <c r="S1221" s="1"/>
  <c r="R1220"/>
  <c r="S1220" s="1"/>
  <c r="R1219"/>
  <c r="S1219" s="1"/>
  <c r="R1218"/>
  <c r="S1218" s="1"/>
  <c r="R1217"/>
  <c r="S1217" s="1"/>
  <c r="R1216"/>
  <c r="S1216" s="1"/>
  <c r="R1215"/>
  <c r="S1215" s="1"/>
  <c r="R1214"/>
  <c r="S1214" s="1"/>
  <c r="R1213"/>
  <c r="S1213" s="1"/>
  <c r="R1212"/>
  <c r="S1212" s="1"/>
  <c r="R1211"/>
  <c r="S1211" s="1"/>
  <c r="R1210"/>
  <c r="S1210" s="1"/>
  <c r="R1209"/>
  <c r="S1209" s="1"/>
  <c r="R1208"/>
  <c r="S1208" s="1"/>
  <c r="R1207"/>
  <c r="S1207" s="1"/>
  <c r="R1206"/>
  <c r="S1206" s="1"/>
  <c r="R1205"/>
  <c r="S1205" s="1"/>
  <c r="R1204"/>
  <c r="S1204" s="1"/>
  <c r="R1203"/>
  <c r="S1203" s="1"/>
  <c r="R1202"/>
  <c r="S1202" s="1"/>
  <c r="R1201"/>
  <c r="S1201" s="1"/>
  <c r="R1200"/>
  <c r="S1200" s="1"/>
  <c r="R1199"/>
  <c r="S1199" s="1"/>
  <c r="R1198"/>
  <c r="S1198" s="1"/>
  <c r="R1197"/>
  <c r="S1197" s="1"/>
  <c r="R1196"/>
  <c r="S1196" s="1"/>
  <c r="R1195"/>
  <c r="S1195" s="1"/>
  <c r="R1194"/>
  <c r="S1194" s="1"/>
  <c r="R1193"/>
  <c r="S1193" s="1"/>
  <c r="R1192"/>
  <c r="S1192" s="1"/>
  <c r="R1191"/>
  <c r="S1191" s="1"/>
  <c r="R1190"/>
  <c r="S1190" s="1"/>
  <c r="R1189"/>
  <c r="S1189" s="1"/>
  <c r="R1188"/>
  <c r="S1188" s="1"/>
  <c r="R1187"/>
  <c r="S1187" s="1"/>
  <c r="R1186"/>
  <c r="S1186" s="1"/>
  <c r="R1185"/>
  <c r="S1185" s="1"/>
  <c r="R1184"/>
  <c r="S1184" s="1"/>
  <c r="R1183"/>
  <c r="S1183" s="1"/>
  <c r="R1182"/>
  <c r="S1182" s="1"/>
  <c r="R1181"/>
  <c r="S1181" s="1"/>
  <c r="R1180"/>
  <c r="S1180" s="1"/>
  <c r="R1179"/>
  <c r="S1179" s="1"/>
  <c r="R1178"/>
  <c r="S1178" s="1"/>
  <c r="R1177"/>
  <c r="S1177" s="1"/>
  <c r="R1176"/>
  <c r="S1176" s="1"/>
  <c r="R1175"/>
  <c r="S1175" s="1"/>
  <c r="R1174"/>
  <c r="S1174" s="1"/>
  <c r="R1173"/>
  <c r="S1173" s="1"/>
  <c r="R1172"/>
  <c r="S1172" s="1"/>
  <c r="R1171"/>
  <c r="S1171" s="1"/>
  <c r="R1170"/>
  <c r="S1170" s="1"/>
  <c r="R1169"/>
  <c r="S1169" s="1"/>
  <c r="R1168"/>
  <c r="S1168" s="1"/>
  <c r="R1167"/>
  <c r="S1167" s="1"/>
  <c r="R1166"/>
  <c r="S1166" s="1"/>
  <c r="R1165"/>
  <c r="S1165" s="1"/>
  <c r="R1163"/>
  <c r="S1163" s="1"/>
  <c r="R1162"/>
  <c r="S1162" s="1"/>
  <c r="R1161"/>
  <c r="S1161" s="1"/>
  <c r="R1160"/>
  <c r="S1160" s="1"/>
  <c r="R1159"/>
  <c r="S1159" s="1"/>
  <c r="R1158"/>
  <c r="S1158" s="1"/>
  <c r="R1157"/>
  <c r="S1157" s="1"/>
  <c r="R1156"/>
  <c r="S1156" s="1"/>
  <c r="R1155"/>
  <c r="S1155" s="1"/>
  <c r="R1154"/>
  <c r="S1154" s="1"/>
  <c r="R1153"/>
  <c r="S1153" s="1"/>
  <c r="R1152"/>
  <c r="S1152" s="1"/>
  <c r="R1151"/>
  <c r="S1151" s="1"/>
  <c r="R1150"/>
  <c r="S1150" s="1"/>
  <c r="R1149"/>
  <c r="S1149" s="1"/>
  <c r="R1148"/>
  <c r="S1148" s="1"/>
  <c r="R1147"/>
  <c r="S1147" s="1"/>
  <c r="R1146"/>
  <c r="S1146" s="1"/>
  <c r="R1145"/>
  <c r="S1145" s="1"/>
  <c r="R1144"/>
  <c r="S1144" s="1"/>
  <c r="R1143"/>
  <c r="S1143" s="1"/>
  <c r="R1142"/>
  <c r="S1142" s="1"/>
  <c r="R1141"/>
  <c r="S1141" s="1"/>
  <c r="R1140"/>
  <c r="S1140" s="1"/>
  <c r="R1139"/>
  <c r="S1139" s="1"/>
  <c r="R1138"/>
  <c r="S1138" s="1"/>
  <c r="R1137"/>
  <c r="S1137" s="1"/>
  <c r="R1136"/>
  <c r="S1136" s="1"/>
  <c r="R1135"/>
  <c r="S1135" s="1"/>
  <c r="R1134"/>
  <c r="S1134" s="1"/>
  <c r="R1133"/>
  <c r="S1133" s="1"/>
  <c r="R1132"/>
  <c r="S1132" s="1"/>
  <c r="R1131"/>
  <c r="S1131" s="1"/>
  <c r="R1130"/>
  <c r="S1130" s="1"/>
  <c r="R1129"/>
  <c r="S1129" s="1"/>
  <c r="R1128"/>
  <c r="S1128" s="1"/>
  <c r="R1127"/>
  <c r="S1127" s="1"/>
  <c r="R1126"/>
  <c r="S1126" s="1"/>
  <c r="R1125"/>
  <c r="S1125" s="1"/>
  <c r="R1124"/>
  <c r="S1124" s="1"/>
  <c r="R1123"/>
  <c r="S1123" s="1"/>
  <c r="R1122"/>
  <c r="S1122" s="1"/>
  <c r="R1121"/>
  <c r="S1121" s="1"/>
  <c r="S1118"/>
  <c r="R1116"/>
  <c r="S1116" s="1"/>
  <c r="R1113"/>
  <c r="S1113" s="1"/>
  <c r="R1112"/>
  <c r="S1112" s="1"/>
  <c r="R1110"/>
  <c r="S1110" s="1"/>
  <c r="R1109"/>
  <c r="S1109" s="1"/>
  <c r="R1108"/>
  <c r="S1108" s="1"/>
  <c r="R1107"/>
  <c r="S1107" s="1"/>
  <c r="R1106"/>
  <c r="S1106" s="1"/>
  <c r="R1104"/>
  <c r="S1104" s="1"/>
  <c r="R1103"/>
  <c r="S1103" s="1"/>
  <c r="R1102"/>
  <c r="S1102" s="1"/>
  <c r="R1101"/>
  <c r="S1101" s="1"/>
  <c r="R1100"/>
  <c r="S1100" s="1"/>
  <c r="R1099"/>
  <c r="S1099" s="1"/>
  <c r="R1098"/>
  <c r="S1098" s="1"/>
  <c r="R1096"/>
  <c r="S1096" s="1"/>
  <c r="R1095"/>
  <c r="S1095" s="1"/>
  <c r="R1091"/>
  <c r="S1091" s="1"/>
  <c r="R1090"/>
  <c r="S1090" s="1"/>
  <c r="R1088"/>
  <c r="S1088" s="1"/>
  <c r="R1086"/>
  <c r="S1086" s="1"/>
  <c r="R1084"/>
  <c r="S1084" s="1"/>
  <c r="R1083"/>
  <c r="S1083" s="1"/>
  <c r="R1082"/>
  <c r="S1082" s="1"/>
  <c r="R1080"/>
  <c r="S1080" s="1"/>
  <c r="R1079"/>
  <c r="S1079" s="1"/>
  <c r="R1078"/>
  <c r="S1078" s="1"/>
  <c r="R1077"/>
  <c r="S1077" s="1"/>
  <c r="R1076"/>
  <c r="S1076" s="1"/>
  <c r="R1075"/>
  <c r="S1075" s="1"/>
  <c r="R1074"/>
  <c r="S1074" s="1"/>
  <c r="R1073"/>
  <c r="S1073" s="1"/>
  <c r="R1072"/>
  <c r="S1072" s="1"/>
  <c r="R1071"/>
  <c r="S1071" s="1"/>
  <c r="R1070"/>
  <c r="S1070" s="1"/>
  <c r="R1067"/>
  <c r="S1067" s="1"/>
  <c r="R1066"/>
  <c r="S1066" s="1"/>
  <c r="R1065"/>
  <c r="S1065" s="1"/>
  <c r="R1064"/>
  <c r="S1064" s="1"/>
  <c r="R1063"/>
  <c r="S1063" s="1"/>
  <c r="R1062"/>
  <c r="S1062" s="1"/>
  <c r="R1061"/>
  <c r="S1061" s="1"/>
  <c r="R1060"/>
  <c r="S1060" s="1"/>
  <c r="R1059"/>
  <c r="S1059" s="1"/>
  <c r="R1058"/>
  <c r="S1058" s="1"/>
  <c r="R1057"/>
  <c r="S1057" s="1"/>
  <c r="R1056"/>
  <c r="S1056" s="1"/>
  <c r="R1055"/>
  <c r="S1055" s="1"/>
  <c r="R1054"/>
  <c r="S1054" s="1"/>
  <c r="R1053"/>
  <c r="S1053" s="1"/>
  <c r="R1052"/>
  <c r="S1052" s="1"/>
  <c r="R1051"/>
  <c r="S1051" s="1"/>
  <c r="R1050"/>
  <c r="S1050" s="1"/>
  <c r="R1049"/>
  <c r="S1049" s="1"/>
  <c r="R1048"/>
  <c r="S1048" s="1"/>
  <c r="R1047"/>
  <c r="S1047" s="1"/>
  <c r="R1046"/>
  <c r="S1046" s="1"/>
  <c r="R1045"/>
  <c r="S1045" s="1"/>
  <c r="R1044"/>
  <c r="S1044" s="1"/>
  <c r="R1043"/>
  <c r="S1043" s="1"/>
  <c r="R1042"/>
  <c r="S1042" s="1"/>
  <c r="R1041"/>
  <c r="S1041" s="1"/>
  <c r="R1040"/>
  <c r="S1040" s="1"/>
  <c r="R1039"/>
  <c r="S1039" s="1"/>
  <c r="R1038"/>
  <c r="S1038" s="1"/>
  <c r="R1037"/>
  <c r="S1037" s="1"/>
  <c r="R1036"/>
  <c r="S1036" s="1"/>
  <c r="R1035"/>
  <c r="S1035" s="1"/>
  <c r="R1034"/>
  <c r="S1034" s="1"/>
  <c r="R1033"/>
  <c r="S1033" s="1"/>
  <c r="R1032"/>
  <c r="S1032" s="1"/>
  <c r="R1031"/>
  <c r="S1031" s="1"/>
  <c r="R1030"/>
  <c r="S1030" s="1"/>
  <c r="R1029"/>
  <c r="S1029" s="1"/>
  <c r="R1028"/>
  <c r="S1028" s="1"/>
  <c r="R1027"/>
  <c r="S1027" s="1"/>
  <c r="R1026"/>
  <c r="S1026" s="1"/>
  <c r="R1025"/>
  <c r="S1025" s="1"/>
  <c r="R1024"/>
  <c r="S1024" s="1"/>
  <c r="R1023"/>
  <c r="S1023" s="1"/>
  <c r="R1022"/>
  <c r="S1022" s="1"/>
  <c r="R1021"/>
  <c r="S1021" s="1"/>
  <c r="R1020"/>
  <c r="S1020" s="1"/>
  <c r="R1019"/>
  <c r="S1019" s="1"/>
  <c r="R1018"/>
  <c r="S1018" s="1"/>
  <c r="R1017"/>
  <c r="S1017" s="1"/>
  <c r="R1016"/>
  <c r="S1016" s="1"/>
  <c r="R1015"/>
  <c r="S1015" s="1"/>
  <c r="R1014"/>
  <c r="S1014" s="1"/>
  <c r="R1013"/>
  <c r="S1013" s="1"/>
  <c r="R1012"/>
  <c r="S1012" s="1"/>
  <c r="R1011"/>
  <c r="S1011" s="1"/>
  <c r="R1010"/>
  <c r="S1010" s="1"/>
  <c r="R1009"/>
  <c r="S1009" s="1"/>
  <c r="R1008"/>
  <c r="S1008" s="1"/>
  <c r="R1007"/>
  <c r="S1007" s="1"/>
  <c r="R1006"/>
  <c r="S1006" s="1"/>
  <c r="R1005"/>
  <c r="S1005" s="1"/>
  <c r="R1004"/>
  <c r="S1004" s="1"/>
  <c r="R1003"/>
  <c r="S1003" s="1"/>
  <c r="R1002"/>
  <c r="S1002" s="1"/>
  <c r="R1001"/>
  <c r="S1001" s="1"/>
  <c r="R1000"/>
  <c r="S1000" s="1"/>
  <c r="R999"/>
  <c r="S999" s="1"/>
  <c r="R998"/>
  <c r="S998" s="1"/>
  <c r="R997"/>
  <c r="S997" s="1"/>
  <c r="R996"/>
  <c r="S996" s="1"/>
  <c r="R995"/>
  <c r="S995" s="1"/>
  <c r="R994"/>
  <c r="S994" s="1"/>
  <c r="R993"/>
  <c r="S993" s="1"/>
  <c r="R992"/>
  <c r="S992" s="1"/>
  <c r="R991"/>
  <c r="S991" s="1"/>
  <c r="R990"/>
  <c r="S990" s="1"/>
  <c r="R989"/>
  <c r="S989" s="1"/>
  <c r="R988"/>
  <c r="S988" s="1"/>
  <c r="R987"/>
  <c r="S987" s="1"/>
  <c r="R986"/>
  <c r="S986" s="1"/>
  <c r="R985"/>
  <c r="S985" s="1"/>
  <c r="R984"/>
  <c r="S984" s="1"/>
  <c r="R983"/>
  <c r="S983" s="1"/>
  <c r="R982"/>
  <c r="S982" s="1"/>
  <c r="R981"/>
  <c r="S981" s="1"/>
  <c r="R980"/>
  <c r="S980" s="1"/>
  <c r="R979"/>
  <c r="S979" s="1"/>
  <c r="R978"/>
  <c r="S978" s="1"/>
  <c r="R977"/>
  <c r="S977" s="1"/>
  <c r="R976"/>
  <c r="S976" s="1"/>
  <c r="R975"/>
  <c r="S975" s="1"/>
  <c r="R974"/>
  <c r="S974" s="1"/>
  <c r="R973"/>
  <c r="S973" s="1"/>
  <c r="R972"/>
  <c r="S972" s="1"/>
  <c r="R971"/>
  <c r="S971" s="1"/>
  <c r="R970"/>
  <c r="S970" s="1"/>
  <c r="R969"/>
  <c r="S969" s="1"/>
  <c r="R968"/>
  <c r="S968" s="1"/>
  <c r="R967"/>
  <c r="S967" s="1"/>
  <c r="R966"/>
  <c r="S966" s="1"/>
  <c r="R965"/>
  <c r="S965" s="1"/>
  <c r="R964"/>
  <c r="S964" s="1"/>
  <c r="R963"/>
  <c r="S963" s="1"/>
  <c r="R962"/>
  <c r="S962" s="1"/>
  <c r="R961"/>
  <c r="S961" s="1"/>
  <c r="R960"/>
  <c r="S960" s="1"/>
  <c r="R959"/>
  <c r="S959" s="1"/>
  <c r="R958"/>
  <c r="S958" s="1"/>
  <c r="R957"/>
  <c r="S957" s="1"/>
  <c r="R956"/>
  <c r="S956" s="1"/>
  <c r="R955"/>
  <c r="S955" s="1"/>
  <c r="R954"/>
  <c r="S954" s="1"/>
  <c r="R953"/>
  <c r="S953" s="1"/>
  <c r="R952"/>
  <c r="S952" s="1"/>
  <c r="R951"/>
  <c r="S951" s="1"/>
  <c r="R950"/>
  <c r="S950" s="1"/>
  <c r="R949"/>
  <c r="S949" s="1"/>
  <c r="R948"/>
  <c r="S948" s="1"/>
  <c r="R947"/>
  <c r="S947" s="1"/>
  <c r="R946"/>
  <c r="S946" s="1"/>
  <c r="R945"/>
  <c r="S945" s="1"/>
  <c r="R944"/>
  <c r="S944" s="1"/>
  <c r="R943"/>
  <c r="S943" s="1"/>
  <c r="R942"/>
  <c r="S942" s="1"/>
  <c r="R941"/>
  <c r="S941" s="1"/>
  <c r="R940"/>
  <c r="S940" s="1"/>
  <c r="R939"/>
  <c r="S939" s="1"/>
  <c r="R938"/>
  <c r="S938" s="1"/>
  <c r="R937"/>
  <c r="S937" s="1"/>
  <c r="R936"/>
  <c r="S936" s="1"/>
  <c r="R935"/>
  <c r="S935" s="1"/>
  <c r="R934"/>
  <c r="S934" s="1"/>
  <c r="R933"/>
  <c r="S933" s="1"/>
  <c r="R932"/>
  <c r="S932" s="1"/>
  <c r="R931"/>
  <c r="S931" s="1"/>
  <c r="R930"/>
  <c r="S930" s="1"/>
  <c r="R929"/>
  <c r="S929" s="1"/>
  <c r="R928"/>
  <c r="S928" s="1"/>
  <c r="R927"/>
  <c r="S927" s="1"/>
  <c r="R926"/>
  <c r="S926" s="1"/>
  <c r="R925"/>
  <c r="S925" s="1"/>
  <c r="R924"/>
  <c r="S924" s="1"/>
  <c r="R923"/>
  <c r="S923" s="1"/>
  <c r="R922"/>
  <c r="S922" s="1"/>
  <c r="R921"/>
  <c r="S921" s="1"/>
  <c r="R920"/>
  <c r="S920" s="1"/>
  <c r="R919"/>
  <c r="S919" s="1"/>
  <c r="R918"/>
  <c r="S918" s="1"/>
  <c r="R917"/>
  <c r="S917" s="1"/>
  <c r="R916"/>
  <c r="S916" s="1"/>
  <c r="R915"/>
  <c r="S915" s="1"/>
  <c r="R914"/>
  <c r="S914" s="1"/>
  <c r="R913"/>
  <c r="S913" s="1"/>
  <c r="R912"/>
  <c r="S912" s="1"/>
  <c r="R911"/>
  <c r="S911" s="1"/>
  <c r="R910"/>
  <c r="S910" s="1"/>
  <c r="R909"/>
  <c r="S909" s="1"/>
  <c r="R908"/>
  <c r="S908" s="1"/>
  <c r="R907"/>
  <c r="S907" s="1"/>
  <c r="R906"/>
  <c r="S906" s="1"/>
  <c r="R905"/>
  <c r="S905" s="1"/>
  <c r="R904"/>
  <c r="S904" s="1"/>
  <c r="R903"/>
  <c r="S903" s="1"/>
  <c r="R902"/>
  <c r="S902" s="1"/>
  <c r="R901"/>
  <c r="S901" s="1"/>
  <c r="R900"/>
  <c r="S900" s="1"/>
  <c r="R899"/>
  <c r="S899" s="1"/>
  <c r="R898"/>
  <c r="S898" s="1"/>
  <c r="R897"/>
  <c r="S897" s="1"/>
  <c r="R896"/>
  <c r="S896" s="1"/>
  <c r="R895"/>
  <c r="S895" s="1"/>
  <c r="R894"/>
  <c r="S894" s="1"/>
  <c r="R893"/>
  <c r="S893" s="1"/>
  <c r="R892"/>
  <c r="S892" s="1"/>
  <c r="R891"/>
  <c r="S891" s="1"/>
  <c r="R890"/>
  <c r="S890" s="1"/>
  <c r="R889"/>
  <c r="S889" s="1"/>
  <c r="R888"/>
  <c r="S888" s="1"/>
  <c r="R887"/>
  <c r="S887" s="1"/>
  <c r="R886"/>
  <c r="S886" s="1"/>
  <c r="R885"/>
  <c r="S885" s="1"/>
  <c r="R884"/>
  <c r="S884" s="1"/>
  <c r="R883"/>
  <c r="S883" s="1"/>
  <c r="R882"/>
  <c r="S882" s="1"/>
  <c r="R881"/>
  <c r="S881" s="1"/>
  <c r="R880"/>
  <c r="S880" s="1"/>
  <c r="R879"/>
  <c r="S879" s="1"/>
  <c r="R878"/>
  <c r="S878" s="1"/>
  <c r="R877"/>
  <c r="S877" s="1"/>
  <c r="R876"/>
  <c r="S876" s="1"/>
  <c r="R875"/>
  <c r="S875" s="1"/>
  <c r="R874"/>
  <c r="S874" s="1"/>
  <c r="R873"/>
  <c r="S873" s="1"/>
  <c r="R872"/>
  <c r="S872" s="1"/>
  <c r="R871"/>
  <c r="S871" s="1"/>
  <c r="R870"/>
  <c r="S870" s="1"/>
  <c r="R869"/>
  <c r="S869" s="1"/>
  <c r="R868"/>
  <c r="S868" s="1"/>
  <c r="R867"/>
  <c r="S867" s="1"/>
  <c r="R866"/>
  <c r="S866" s="1"/>
  <c r="R865"/>
  <c r="S865" s="1"/>
  <c r="R864"/>
  <c r="S864" s="1"/>
  <c r="R863"/>
  <c r="S863" s="1"/>
  <c r="R862"/>
  <c r="S862" s="1"/>
  <c r="R861"/>
  <c r="S861" s="1"/>
  <c r="R860"/>
  <c r="S860" s="1"/>
  <c r="R859"/>
  <c r="S859" s="1"/>
  <c r="R858"/>
  <c r="S858" s="1"/>
  <c r="R857"/>
  <c r="S857" s="1"/>
  <c r="R856"/>
  <c r="S856" s="1"/>
  <c r="R855"/>
  <c r="S855" s="1"/>
  <c r="R854"/>
  <c r="S854" s="1"/>
  <c r="R853"/>
  <c r="S853" s="1"/>
  <c r="R852"/>
  <c r="S852" s="1"/>
  <c r="R851"/>
  <c r="S851" s="1"/>
  <c r="R850"/>
  <c r="S850" s="1"/>
  <c r="R849"/>
  <c r="S849" s="1"/>
  <c r="R848"/>
  <c r="S848" s="1"/>
  <c r="R847"/>
  <c r="S847" s="1"/>
  <c r="R846"/>
  <c r="S846" s="1"/>
  <c r="R845"/>
  <c r="S845" s="1"/>
  <c r="R844"/>
  <c r="S844" s="1"/>
  <c r="R843"/>
  <c r="S843" s="1"/>
  <c r="R842"/>
  <c r="S842" s="1"/>
  <c r="R841"/>
  <c r="S841" s="1"/>
  <c r="R840"/>
  <c r="S840" s="1"/>
  <c r="R839"/>
  <c r="S839" s="1"/>
  <c r="R838"/>
  <c r="S838" s="1"/>
  <c r="R837"/>
  <c r="S837" s="1"/>
  <c r="R836"/>
  <c r="S836" s="1"/>
  <c r="R835"/>
  <c r="S835" s="1"/>
  <c r="R834"/>
  <c r="S834" s="1"/>
  <c r="R833"/>
  <c r="S833" s="1"/>
  <c r="R832"/>
  <c r="S832" s="1"/>
  <c r="R831"/>
  <c r="S831" s="1"/>
  <c r="R830"/>
  <c r="S830" s="1"/>
  <c r="R829"/>
  <c r="S829" s="1"/>
  <c r="R828"/>
  <c r="S828" s="1"/>
  <c r="R827"/>
  <c r="S827" s="1"/>
  <c r="R826"/>
  <c r="S826" s="1"/>
  <c r="R825"/>
  <c r="S825" s="1"/>
  <c r="R824"/>
  <c r="S824" s="1"/>
  <c r="R823"/>
  <c r="S823" s="1"/>
  <c r="R822"/>
  <c r="S822" s="1"/>
  <c r="R821"/>
  <c r="S821" s="1"/>
  <c r="R820"/>
  <c r="S820" s="1"/>
  <c r="R819"/>
  <c r="S819" s="1"/>
  <c r="R818"/>
  <c r="S818" s="1"/>
  <c r="R817"/>
  <c r="S817" s="1"/>
  <c r="R816"/>
  <c r="S816" s="1"/>
  <c r="R815"/>
  <c r="S815" s="1"/>
  <c r="R814"/>
  <c r="S814" s="1"/>
  <c r="R813"/>
  <c r="S813" s="1"/>
  <c r="R812"/>
  <c r="S812" s="1"/>
  <c r="R811"/>
  <c r="S811" s="1"/>
  <c r="R810"/>
  <c r="S810" s="1"/>
  <c r="R809"/>
  <c r="S809" s="1"/>
  <c r="R808"/>
  <c r="S808" s="1"/>
  <c r="R807"/>
  <c r="S807" s="1"/>
  <c r="R806"/>
  <c r="S806" s="1"/>
  <c r="R805"/>
  <c r="S805" s="1"/>
  <c r="R804"/>
  <c r="S804" s="1"/>
  <c r="R803"/>
  <c r="S803" s="1"/>
  <c r="R802"/>
  <c r="S802" s="1"/>
  <c r="R801"/>
  <c r="S801" s="1"/>
  <c r="R800"/>
  <c r="S800" s="1"/>
  <c r="R799"/>
  <c r="S799" s="1"/>
  <c r="R798"/>
  <c r="S798" s="1"/>
  <c r="R797"/>
  <c r="S797" s="1"/>
  <c r="R796"/>
  <c r="S796" s="1"/>
  <c r="R795"/>
  <c r="S795" s="1"/>
  <c r="R794"/>
  <c r="S794" s="1"/>
  <c r="R793"/>
  <c r="S793" s="1"/>
  <c r="R792"/>
  <c r="S792" s="1"/>
  <c r="R791"/>
  <c r="S791" s="1"/>
  <c r="R790"/>
  <c r="S790" s="1"/>
  <c r="R789"/>
  <c r="S789" s="1"/>
  <c r="R788"/>
  <c r="S788" s="1"/>
  <c r="R787"/>
  <c r="S787" s="1"/>
  <c r="R786"/>
  <c r="S786" s="1"/>
  <c r="R785"/>
  <c r="S785" s="1"/>
  <c r="R784"/>
  <c r="S784" s="1"/>
  <c r="R783"/>
  <c r="S783" s="1"/>
  <c r="R782"/>
  <c r="S782" s="1"/>
  <c r="R781"/>
  <c r="S781" s="1"/>
  <c r="R780"/>
  <c r="S780" s="1"/>
  <c r="R779"/>
  <c r="S779" s="1"/>
  <c r="R778"/>
  <c r="S778" s="1"/>
  <c r="R777"/>
  <c r="S777" s="1"/>
  <c r="R776"/>
  <c r="S776" s="1"/>
  <c r="R775"/>
  <c r="S775" s="1"/>
  <c r="R774"/>
  <c r="S774" s="1"/>
  <c r="R773"/>
  <c r="S773" s="1"/>
  <c r="R772"/>
  <c r="S772" s="1"/>
  <c r="R771"/>
  <c r="S771" s="1"/>
  <c r="R770"/>
  <c r="S770" s="1"/>
  <c r="R769"/>
  <c r="S769" s="1"/>
  <c r="R768"/>
  <c r="S768" s="1"/>
  <c r="R767"/>
  <c r="S767" s="1"/>
  <c r="R766"/>
  <c r="S766" s="1"/>
  <c r="R765"/>
  <c r="S765" s="1"/>
  <c r="R764"/>
  <c r="S764" s="1"/>
  <c r="R763"/>
  <c r="S763" s="1"/>
  <c r="R762"/>
  <c r="S762" s="1"/>
  <c r="R761"/>
  <c r="S761" s="1"/>
  <c r="R760"/>
  <c r="S760" s="1"/>
  <c r="R759"/>
  <c r="S759" s="1"/>
  <c r="R758"/>
  <c r="S758" s="1"/>
  <c r="R757"/>
  <c r="S757" s="1"/>
  <c r="R756"/>
  <c r="S756" s="1"/>
  <c r="R755"/>
  <c r="S755" s="1"/>
  <c r="R754"/>
  <c r="S754" s="1"/>
  <c r="R753"/>
  <c r="S753" s="1"/>
  <c r="R752"/>
  <c r="S752" s="1"/>
  <c r="R751"/>
  <c r="S751" s="1"/>
  <c r="R750"/>
  <c r="S750" s="1"/>
  <c r="R749"/>
  <c r="S749" s="1"/>
  <c r="R748"/>
  <c r="S748" s="1"/>
  <c r="R747"/>
  <c r="S747" s="1"/>
  <c r="R746"/>
  <c r="S746" s="1"/>
  <c r="R745"/>
  <c r="S745" s="1"/>
  <c r="R744"/>
  <c r="S744" s="1"/>
  <c r="R743"/>
  <c r="S743" s="1"/>
  <c r="R742"/>
  <c r="S742" s="1"/>
  <c r="R741"/>
  <c r="S741" s="1"/>
  <c r="R740"/>
  <c r="S740" s="1"/>
  <c r="R739"/>
  <c r="S739" s="1"/>
  <c r="R738"/>
  <c r="S738" s="1"/>
  <c r="R737"/>
  <c r="S737" s="1"/>
  <c r="R736"/>
  <c r="S736" s="1"/>
  <c r="R735"/>
  <c r="S735" s="1"/>
  <c r="R734"/>
  <c r="S734" s="1"/>
  <c r="R733"/>
  <c r="S733" s="1"/>
  <c r="R732"/>
  <c r="S732" s="1"/>
  <c r="R731"/>
  <c r="S731" s="1"/>
  <c r="R730"/>
  <c r="S730" s="1"/>
  <c r="R729"/>
  <c r="S729" s="1"/>
  <c r="R728"/>
  <c r="S728" s="1"/>
  <c r="R727"/>
  <c r="S727" s="1"/>
  <c r="R726"/>
  <c r="S726" s="1"/>
  <c r="R725"/>
  <c r="S725" s="1"/>
  <c r="R724"/>
  <c r="S724" s="1"/>
  <c r="R723"/>
  <c r="S723" s="1"/>
  <c r="R722"/>
  <c r="S722" s="1"/>
  <c r="R721"/>
  <c r="S721" s="1"/>
  <c r="R720"/>
  <c r="S720" s="1"/>
  <c r="R719"/>
  <c r="S719" s="1"/>
  <c r="R718"/>
  <c r="S718" s="1"/>
  <c r="R717"/>
  <c r="S717" s="1"/>
  <c r="R716"/>
  <c r="S716" s="1"/>
  <c r="R715"/>
  <c r="S715" s="1"/>
  <c r="R714"/>
  <c r="S714" s="1"/>
  <c r="R713"/>
  <c r="S713" s="1"/>
  <c r="R712"/>
  <c r="S712" s="1"/>
  <c r="R711"/>
  <c r="S711" s="1"/>
  <c r="R710"/>
  <c r="S710" s="1"/>
  <c r="R709"/>
  <c r="S709" s="1"/>
  <c r="R708"/>
  <c r="S708" s="1"/>
  <c r="R707"/>
  <c r="S707" s="1"/>
  <c r="R706"/>
  <c r="S706" s="1"/>
  <c r="R705"/>
  <c r="S705" s="1"/>
  <c r="R704"/>
  <c r="S704" s="1"/>
  <c r="R703"/>
  <c r="S703" s="1"/>
  <c r="R702"/>
  <c r="S702" s="1"/>
  <c r="R701"/>
  <c r="S701" s="1"/>
  <c r="R700"/>
  <c r="S700" s="1"/>
  <c r="R699"/>
  <c r="S699" s="1"/>
  <c r="R698"/>
  <c r="S698" s="1"/>
  <c r="R697"/>
  <c r="S697" s="1"/>
  <c r="R696"/>
  <c r="S696" s="1"/>
  <c r="R695"/>
  <c r="S695" s="1"/>
  <c r="R694"/>
  <c r="S694" s="1"/>
  <c r="R693"/>
  <c r="S693" s="1"/>
  <c r="R692"/>
  <c r="S692" s="1"/>
  <c r="R691"/>
  <c r="S691" s="1"/>
  <c r="R690"/>
  <c r="S690" s="1"/>
  <c r="R689"/>
  <c r="S689" s="1"/>
  <c r="R688"/>
  <c r="S688" s="1"/>
  <c r="R687"/>
  <c r="S687" s="1"/>
  <c r="R686"/>
  <c r="S686" s="1"/>
  <c r="R685"/>
  <c r="S685" s="1"/>
  <c r="R684"/>
  <c r="S684" s="1"/>
  <c r="R683"/>
  <c r="S683" s="1"/>
  <c r="R682"/>
  <c r="S682" s="1"/>
  <c r="R681"/>
  <c r="S681" s="1"/>
  <c r="R680"/>
  <c r="S680" s="1"/>
  <c r="R679"/>
  <c r="S679" s="1"/>
  <c r="R678"/>
  <c r="S678" s="1"/>
  <c r="R677"/>
  <c r="S677" s="1"/>
  <c r="R676"/>
  <c r="S676" s="1"/>
  <c r="R675"/>
  <c r="S675" s="1"/>
  <c r="R674"/>
  <c r="S674" s="1"/>
  <c r="R673"/>
  <c r="S673" s="1"/>
  <c r="R672"/>
  <c r="S672" s="1"/>
  <c r="R671"/>
  <c r="S671" s="1"/>
  <c r="R670"/>
  <c r="S670" s="1"/>
  <c r="R669"/>
  <c r="S669" s="1"/>
  <c r="R668"/>
  <c r="S668" s="1"/>
  <c r="R667"/>
  <c r="S667" s="1"/>
  <c r="R666"/>
  <c r="S666" s="1"/>
  <c r="R665"/>
  <c r="S665" s="1"/>
  <c r="R664"/>
  <c r="S664" s="1"/>
  <c r="R663"/>
  <c r="S663" s="1"/>
  <c r="R662"/>
  <c r="S662" s="1"/>
  <c r="R661"/>
  <c r="S661" s="1"/>
  <c r="R660"/>
  <c r="S660" s="1"/>
  <c r="R659"/>
  <c r="S659" s="1"/>
  <c r="R658"/>
  <c r="S658" s="1"/>
  <c r="R657"/>
  <c r="S657" s="1"/>
  <c r="R656"/>
  <c r="S656" s="1"/>
  <c r="R655"/>
  <c r="S655" s="1"/>
  <c r="R654"/>
  <c r="S654" s="1"/>
  <c r="R653"/>
  <c r="S653" s="1"/>
  <c r="R652"/>
  <c r="S652" s="1"/>
  <c r="R651"/>
  <c r="S651" s="1"/>
  <c r="R650"/>
  <c r="S650" s="1"/>
  <c r="R649"/>
  <c r="S649" s="1"/>
  <c r="R648"/>
  <c r="S648" s="1"/>
  <c r="R647"/>
  <c r="S647" s="1"/>
  <c r="R646"/>
  <c r="S646" s="1"/>
  <c r="R645"/>
  <c r="S645" s="1"/>
  <c r="R644"/>
  <c r="S644" s="1"/>
  <c r="R643"/>
  <c r="S643" s="1"/>
  <c r="R642"/>
  <c r="S642" s="1"/>
  <c r="R641"/>
  <c r="S641" s="1"/>
  <c r="R640"/>
  <c r="S640" s="1"/>
  <c r="R639"/>
  <c r="S639" s="1"/>
  <c r="R636"/>
  <c r="S636" s="1"/>
  <c r="R633"/>
  <c r="S633" s="1"/>
  <c r="R632"/>
  <c r="S632" s="1"/>
  <c r="R630"/>
  <c r="S630" s="1"/>
  <c r="R624"/>
  <c r="S624" s="1"/>
  <c r="R623"/>
  <c r="S623" s="1"/>
  <c r="R622"/>
  <c r="S622" s="1"/>
  <c r="R620"/>
  <c r="S620" s="1"/>
  <c r="R603"/>
  <c r="S603" s="1"/>
  <c r="R602"/>
  <c r="S602" s="1"/>
  <c r="R601"/>
  <c r="S601" s="1"/>
  <c r="R599"/>
  <c r="S599" s="1"/>
  <c r="R590"/>
  <c r="S590" s="1"/>
  <c r="R589"/>
  <c r="S589" s="1"/>
  <c r="R588"/>
  <c r="S588" s="1"/>
  <c r="R584"/>
  <c r="S584" s="1"/>
  <c r="R583"/>
  <c r="S583" s="1"/>
  <c r="R582"/>
  <c r="S582" s="1"/>
  <c r="R580"/>
  <c r="S580" s="1"/>
  <c r="R579"/>
  <c r="S579" s="1"/>
  <c r="R578"/>
  <c r="S578" s="1"/>
  <c r="R573"/>
  <c r="S573" s="1"/>
  <c r="R572"/>
  <c r="S572" s="1"/>
  <c r="R569"/>
  <c r="S569" s="1"/>
  <c r="R568"/>
  <c r="S568" s="1"/>
  <c r="R566"/>
  <c r="S566" s="1"/>
  <c r="R565"/>
  <c r="S565" s="1"/>
  <c r="R564"/>
  <c r="S564" s="1"/>
  <c r="R557"/>
  <c r="S557" s="1"/>
  <c r="R551"/>
  <c r="S551" s="1"/>
  <c r="R550"/>
  <c r="S550" s="1"/>
  <c r="R549"/>
  <c r="S549" s="1"/>
  <c r="R546"/>
  <c r="S546" s="1"/>
  <c r="R545"/>
  <c r="S545" s="1"/>
  <c r="R544"/>
  <c r="S544" s="1"/>
  <c r="R543"/>
  <c r="S543" s="1"/>
  <c r="R542"/>
  <c r="S542" s="1"/>
  <c r="R541"/>
  <c r="S541" s="1"/>
  <c r="R540"/>
  <c r="S540" s="1"/>
  <c r="R539"/>
  <c r="S539" s="1"/>
  <c r="R538"/>
  <c r="S538" s="1"/>
  <c r="R537"/>
  <c r="S537" s="1"/>
  <c r="R536"/>
  <c r="S536" s="1"/>
  <c r="R535"/>
  <c r="S535" s="1"/>
  <c r="R528"/>
  <c r="S528" s="1"/>
  <c r="R527"/>
  <c r="S527" s="1"/>
  <c r="R526"/>
  <c r="S526" s="1"/>
  <c r="R525"/>
  <c r="S525" s="1"/>
  <c r="R524"/>
  <c r="S524" s="1"/>
  <c r="R523"/>
  <c r="S523" s="1"/>
  <c r="R514"/>
  <c r="S514" s="1"/>
  <c r="R501"/>
  <c r="S501" s="1"/>
  <c r="R498"/>
  <c r="S498" s="1"/>
  <c r="R497"/>
  <c r="S497" s="1"/>
  <c r="R496"/>
  <c r="S496" s="1"/>
  <c r="R490"/>
  <c r="S490" s="1"/>
  <c r="R489"/>
  <c r="S489" s="1"/>
  <c r="R488"/>
  <c r="S488" s="1"/>
  <c r="R487"/>
  <c r="S487" s="1"/>
  <c r="R485"/>
  <c r="S485" s="1"/>
  <c r="R484"/>
  <c r="S484" s="1"/>
  <c r="R479"/>
  <c r="S479" s="1"/>
  <c r="R475"/>
  <c r="S475" s="1"/>
  <c r="R474"/>
  <c r="S474" s="1"/>
  <c r="R473"/>
  <c r="S473" s="1"/>
  <c r="R472"/>
  <c r="S472" s="1"/>
  <c r="R471"/>
  <c r="S471" s="1"/>
  <c r="R469"/>
  <c r="S469" s="1"/>
  <c r="R462"/>
  <c r="S462" s="1"/>
  <c r="R461"/>
  <c r="S461" s="1"/>
  <c r="R460"/>
  <c r="S460" s="1"/>
  <c r="R459"/>
  <c r="S459" s="1"/>
  <c r="R458"/>
  <c r="S458" s="1"/>
  <c r="R455"/>
  <c r="S455" s="1"/>
  <c r="R454"/>
  <c r="S454" s="1"/>
  <c r="R452"/>
  <c r="S452" s="1"/>
  <c r="R451"/>
  <c r="S451" s="1"/>
  <c r="R447"/>
  <c r="S447" s="1"/>
  <c r="R446"/>
  <c r="S446" s="1"/>
  <c r="R445"/>
  <c r="S445" s="1"/>
  <c r="R444"/>
  <c r="S444" s="1"/>
  <c r="R443"/>
  <c r="S443" s="1"/>
  <c r="R442"/>
  <c r="S442" s="1"/>
  <c r="R440"/>
  <c r="S440" s="1"/>
  <c r="R439"/>
  <c r="S439" s="1"/>
  <c r="R438"/>
  <c r="S438" s="1"/>
  <c r="R435"/>
  <c r="S435" s="1"/>
  <c r="R434"/>
  <c r="S434" s="1"/>
  <c r="R433"/>
  <c r="S433" s="1"/>
  <c r="R432"/>
  <c r="S432" s="1"/>
  <c r="R431"/>
  <c r="S431" s="1"/>
  <c r="R430"/>
  <c r="S430" s="1"/>
  <c r="R428"/>
  <c r="S428" s="1"/>
  <c r="R425"/>
  <c r="S425" s="1"/>
  <c r="R424"/>
  <c r="S424" s="1"/>
  <c r="R421"/>
  <c r="S421" s="1"/>
  <c r="R418"/>
  <c r="S418" s="1"/>
  <c r="R417"/>
  <c r="S417" s="1"/>
  <c r="R416"/>
  <c r="S416" s="1"/>
  <c r="R415"/>
  <c r="S415" s="1"/>
  <c r="R414"/>
  <c r="S414" s="1"/>
  <c r="R407"/>
  <c r="S407" s="1"/>
  <c r="R406"/>
  <c r="S406" s="1"/>
  <c r="R405"/>
  <c r="S405" s="1"/>
  <c r="R403"/>
  <c r="S403" s="1"/>
  <c r="R402"/>
  <c r="S402" s="1"/>
  <c r="R401"/>
  <c r="S401" s="1"/>
  <c r="R400"/>
  <c r="S400" s="1"/>
  <c r="R399"/>
  <c r="S399" s="1"/>
  <c r="R398"/>
  <c r="S398" s="1"/>
  <c r="R397"/>
  <c r="S397" s="1"/>
  <c r="R396"/>
  <c r="S396" s="1"/>
  <c r="R394"/>
  <c r="S394" s="1"/>
  <c r="R393"/>
  <c r="S393" s="1"/>
  <c r="R392"/>
  <c r="S392" s="1"/>
  <c r="R387"/>
  <c r="S387" s="1"/>
  <c r="R386"/>
  <c r="S386" s="1"/>
  <c r="R385"/>
  <c r="S385" s="1"/>
  <c r="R384"/>
  <c r="S384" s="1"/>
  <c r="R383"/>
  <c r="S383" s="1"/>
  <c r="R382"/>
  <c r="S382" s="1"/>
  <c r="R381"/>
  <c r="S381" s="1"/>
  <c r="R380"/>
  <c r="S380" s="1"/>
  <c r="R379"/>
  <c r="S379" s="1"/>
  <c r="R378"/>
  <c r="S378" s="1"/>
  <c r="R377"/>
  <c r="S377" s="1"/>
  <c r="R376"/>
  <c r="S376" s="1"/>
  <c r="R375"/>
  <c r="S375" s="1"/>
  <c r="R374"/>
  <c r="S374" s="1"/>
  <c r="R373"/>
  <c r="S373" s="1"/>
  <c r="R370"/>
  <c r="S370" s="1"/>
  <c r="R367"/>
  <c r="S367" s="1"/>
  <c r="R366"/>
  <c r="S366" s="1"/>
  <c r="R365"/>
  <c r="S365" s="1"/>
  <c r="R362"/>
  <c r="S362" s="1"/>
  <c r="R361"/>
  <c r="S361" s="1"/>
  <c r="R360"/>
  <c r="S360" s="1"/>
  <c r="R359"/>
  <c r="S359" s="1"/>
  <c r="R358"/>
  <c r="S358" s="1"/>
  <c r="R357"/>
  <c r="S357" s="1"/>
  <c r="R356"/>
  <c r="S356" s="1"/>
  <c r="R355"/>
  <c r="S355" s="1"/>
  <c r="R354"/>
  <c r="S354" s="1"/>
  <c r="R353"/>
  <c r="S353" s="1"/>
  <c r="R352"/>
  <c r="S352" s="1"/>
  <c r="R351"/>
  <c r="S351" s="1"/>
  <c r="R350"/>
  <c r="S350" s="1"/>
  <c r="R349"/>
  <c r="S349" s="1"/>
  <c r="R348"/>
  <c r="S348" s="1"/>
  <c r="R347"/>
  <c r="S347" s="1"/>
  <c r="R346"/>
  <c r="S346" s="1"/>
  <c r="R345"/>
  <c r="S345" s="1"/>
  <c r="R344"/>
  <c r="S344" s="1"/>
  <c r="R343"/>
  <c r="S343" s="1"/>
  <c r="R342"/>
  <c r="S342" s="1"/>
  <c r="R341"/>
  <c r="S341" s="1"/>
  <c r="R340"/>
  <c r="S340" s="1"/>
  <c r="R339"/>
  <c r="S339" s="1"/>
  <c r="R338"/>
  <c r="S338" s="1"/>
  <c r="R337"/>
  <c r="S337" s="1"/>
  <c r="R336"/>
  <c r="S336" s="1"/>
  <c r="R335"/>
  <c r="S335" s="1"/>
  <c r="R334"/>
  <c r="S334" s="1"/>
  <c r="R333"/>
  <c r="S333" s="1"/>
  <c r="R332"/>
  <c r="S332" s="1"/>
  <c r="R331"/>
  <c r="S331" s="1"/>
  <c r="R330"/>
  <c r="S330" s="1"/>
  <c r="R329"/>
  <c r="S329" s="1"/>
  <c r="R328"/>
  <c r="S328" s="1"/>
  <c r="R327"/>
  <c r="S327" s="1"/>
  <c r="R326"/>
  <c r="S326" s="1"/>
  <c r="R325"/>
  <c r="S325" s="1"/>
  <c r="R324"/>
  <c r="S324" s="1"/>
  <c r="R323"/>
  <c r="S323" s="1"/>
  <c r="R322"/>
  <c r="S322" s="1"/>
  <c r="R321"/>
  <c r="S321" s="1"/>
  <c r="R320"/>
  <c r="S320" s="1"/>
  <c r="R319"/>
  <c r="S319" s="1"/>
  <c r="R318"/>
  <c r="S318" s="1"/>
  <c r="R317"/>
  <c r="S317" s="1"/>
  <c r="R316"/>
  <c r="S316" s="1"/>
  <c r="R315"/>
  <c r="S315" s="1"/>
  <c r="R314"/>
  <c r="S314" s="1"/>
  <c r="R313"/>
  <c r="S313" s="1"/>
  <c r="R312"/>
  <c r="S312" s="1"/>
  <c r="R311"/>
  <c r="S311" s="1"/>
  <c r="R310"/>
  <c r="S310" s="1"/>
  <c r="R309"/>
  <c r="S309" s="1"/>
  <c r="R308"/>
  <c r="S308" s="1"/>
  <c r="R307"/>
  <c r="S307" s="1"/>
  <c r="R306"/>
  <c r="S306" s="1"/>
  <c r="R305"/>
  <c r="S305" s="1"/>
  <c r="R304"/>
  <c r="S304" s="1"/>
  <c r="R303"/>
  <c r="S303" s="1"/>
  <c r="R302"/>
  <c r="S302" s="1"/>
  <c r="R301"/>
  <c r="S301" s="1"/>
  <c r="R300"/>
  <c r="S300" s="1"/>
  <c r="R299"/>
  <c r="S299" s="1"/>
  <c r="R298"/>
  <c r="S298" s="1"/>
  <c r="R297"/>
  <c r="S297" s="1"/>
  <c r="R296"/>
  <c r="S296" s="1"/>
  <c r="R295"/>
  <c r="S295" s="1"/>
  <c r="R294"/>
  <c r="S294" s="1"/>
  <c r="R293"/>
  <c r="S293" s="1"/>
  <c r="R292"/>
  <c r="S292" s="1"/>
  <c r="R291"/>
  <c r="S291" s="1"/>
  <c r="R290"/>
  <c r="S290" s="1"/>
  <c r="R289"/>
  <c r="S289" s="1"/>
  <c r="R288"/>
  <c r="S288" s="1"/>
  <c r="R287"/>
  <c r="S287" s="1"/>
  <c r="R286"/>
  <c r="S286" s="1"/>
  <c r="R285"/>
  <c r="S285" s="1"/>
  <c r="R284"/>
  <c r="S284" s="1"/>
  <c r="R283"/>
  <c r="S283" s="1"/>
  <c r="R282"/>
  <c r="S282" s="1"/>
  <c r="R281"/>
  <c r="S281" s="1"/>
  <c r="R280"/>
  <c r="S280" s="1"/>
  <c r="R279"/>
  <c r="S279" s="1"/>
  <c r="R278"/>
  <c r="S278" s="1"/>
  <c r="R277"/>
  <c r="S277" s="1"/>
  <c r="R276"/>
  <c r="S276" s="1"/>
  <c r="R275"/>
  <c r="S275" s="1"/>
  <c r="R274"/>
  <c r="S274" s="1"/>
  <c r="R273"/>
  <c r="S273" s="1"/>
  <c r="R272"/>
  <c r="S272" s="1"/>
  <c r="R271"/>
  <c r="S271" s="1"/>
  <c r="R270"/>
  <c r="S270" s="1"/>
  <c r="R269"/>
  <c r="S269" s="1"/>
  <c r="R268"/>
  <c r="S268" s="1"/>
  <c r="R267"/>
  <c r="S267" s="1"/>
  <c r="R266"/>
  <c r="S266" s="1"/>
  <c r="R265"/>
  <c r="S265" s="1"/>
  <c r="R264"/>
  <c r="S264" s="1"/>
  <c r="R263"/>
  <c r="S263" s="1"/>
  <c r="R262"/>
  <c r="S262" s="1"/>
  <c r="R261"/>
  <c r="S261" s="1"/>
  <c r="R260"/>
  <c r="S260" s="1"/>
  <c r="R259"/>
  <c r="S259" s="1"/>
  <c r="R258"/>
  <c r="S258" s="1"/>
  <c r="R257"/>
  <c r="S257" s="1"/>
  <c r="R256"/>
  <c r="S256" s="1"/>
  <c r="R255"/>
  <c r="S255" s="1"/>
  <c r="R254"/>
  <c r="S254" s="1"/>
  <c r="R253"/>
  <c r="S253" s="1"/>
  <c r="R252"/>
  <c r="S252" s="1"/>
  <c r="R251"/>
  <c r="S251" s="1"/>
  <c r="R250"/>
  <c r="S250" s="1"/>
  <c r="R249"/>
  <c r="S249" s="1"/>
  <c r="R248"/>
  <c r="S248" s="1"/>
  <c r="R247"/>
  <c r="S247" s="1"/>
  <c r="R246"/>
  <c r="S246" s="1"/>
  <c r="R245"/>
  <c r="S245" s="1"/>
  <c r="R244"/>
  <c r="S244" s="1"/>
  <c r="R243"/>
  <c r="S243" s="1"/>
  <c r="R242"/>
  <c r="S242" s="1"/>
  <c r="R241"/>
  <c r="S241" s="1"/>
  <c r="R240"/>
  <c r="S240" s="1"/>
  <c r="R239"/>
  <c r="S239" s="1"/>
  <c r="R238"/>
  <c r="S238" s="1"/>
  <c r="R237"/>
  <c r="S237" s="1"/>
  <c r="R236"/>
  <c r="S236" s="1"/>
  <c r="R235"/>
  <c r="S235" s="1"/>
  <c r="R234"/>
  <c r="S234" s="1"/>
  <c r="R233"/>
  <c r="S233" s="1"/>
  <c r="R232"/>
  <c r="S232" s="1"/>
  <c r="R231"/>
  <c r="S231" s="1"/>
  <c r="R230"/>
  <c r="S230" s="1"/>
  <c r="R229"/>
  <c r="S229" s="1"/>
  <c r="R228"/>
  <c r="S228" s="1"/>
  <c r="R227"/>
  <c r="S227" s="1"/>
  <c r="R226"/>
  <c r="S226" s="1"/>
  <c r="R225"/>
  <c r="S225" s="1"/>
  <c r="R224"/>
  <c r="S224" s="1"/>
  <c r="R223"/>
  <c r="S223" s="1"/>
  <c r="R222"/>
  <c r="S222" s="1"/>
  <c r="R221"/>
  <c r="S221" s="1"/>
  <c r="R220"/>
  <c r="S220" s="1"/>
  <c r="R219"/>
  <c r="S219" s="1"/>
  <c r="R218"/>
  <c r="S218" s="1"/>
  <c r="R217"/>
  <c r="S217" s="1"/>
  <c r="R216"/>
  <c r="S216" s="1"/>
  <c r="R215"/>
  <c r="S215" s="1"/>
  <c r="R214"/>
  <c r="S214" s="1"/>
  <c r="R213"/>
  <c r="S213" s="1"/>
  <c r="R212"/>
  <c r="S212" s="1"/>
  <c r="R211"/>
  <c r="S211" s="1"/>
  <c r="R210"/>
  <c r="S210" s="1"/>
  <c r="R209"/>
  <c r="S209" s="1"/>
  <c r="R208"/>
  <c r="S208" s="1"/>
  <c r="R207"/>
  <c r="S207" s="1"/>
  <c r="R206"/>
  <c r="S206" s="1"/>
  <c r="R205"/>
  <c r="S205" s="1"/>
  <c r="R204"/>
  <c r="S204" s="1"/>
  <c r="R203"/>
  <c r="S203" s="1"/>
  <c r="R202"/>
  <c r="S202" s="1"/>
  <c r="R201"/>
  <c r="S201" s="1"/>
  <c r="R200"/>
  <c r="S200" s="1"/>
  <c r="R199"/>
  <c r="S199" s="1"/>
  <c r="R198"/>
  <c r="S198" s="1"/>
  <c r="R197"/>
  <c r="S197" s="1"/>
  <c r="R196"/>
  <c r="S196" s="1"/>
  <c r="R195"/>
  <c r="S195" s="1"/>
  <c r="R194"/>
  <c r="S194" s="1"/>
  <c r="R193"/>
  <c r="S193" s="1"/>
  <c r="R192"/>
  <c r="S192" s="1"/>
  <c r="R191"/>
  <c r="S191" s="1"/>
  <c r="R190"/>
  <c r="S190" s="1"/>
  <c r="R189"/>
  <c r="S189" s="1"/>
  <c r="R188"/>
  <c r="S188" s="1"/>
  <c r="R187"/>
  <c r="S187" s="1"/>
  <c r="R186"/>
  <c r="S186" s="1"/>
  <c r="R185"/>
  <c r="S185" s="1"/>
  <c r="R184"/>
  <c r="S184" s="1"/>
  <c r="R183"/>
  <c r="S183" s="1"/>
  <c r="R182"/>
  <c r="S182" s="1"/>
  <c r="R181"/>
  <c r="S181" s="1"/>
  <c r="R180"/>
  <c r="S180" s="1"/>
  <c r="R179"/>
  <c r="S179" s="1"/>
  <c r="R178"/>
  <c r="S178" s="1"/>
  <c r="R177"/>
  <c r="S177" s="1"/>
  <c r="R176"/>
  <c r="S176" s="1"/>
  <c r="R175"/>
  <c r="S175" s="1"/>
  <c r="R174"/>
  <c r="S174" s="1"/>
  <c r="R173"/>
  <c r="S173" s="1"/>
  <c r="R172"/>
  <c r="S172" s="1"/>
  <c r="R171"/>
  <c r="S171" s="1"/>
  <c r="R170"/>
  <c r="S170" s="1"/>
  <c r="R169"/>
  <c r="S169" s="1"/>
  <c r="R168"/>
  <c r="S168" s="1"/>
  <c r="R167"/>
  <c r="S167" s="1"/>
  <c r="R166"/>
  <c r="S166" s="1"/>
  <c r="R165"/>
  <c r="S165" s="1"/>
  <c r="R164"/>
  <c r="S164" s="1"/>
  <c r="R163"/>
  <c r="S163" s="1"/>
  <c r="R162"/>
  <c r="S162" s="1"/>
  <c r="R161"/>
  <c r="S161" s="1"/>
  <c r="R160"/>
  <c r="S160" s="1"/>
  <c r="R159"/>
  <c r="S159" s="1"/>
  <c r="R158"/>
  <c r="S158" s="1"/>
  <c r="R157"/>
  <c r="S157" s="1"/>
  <c r="R156"/>
  <c r="S156" s="1"/>
  <c r="R155"/>
  <c r="S155" s="1"/>
  <c r="R154"/>
  <c r="S154" s="1"/>
  <c r="R153"/>
  <c r="S153" s="1"/>
  <c r="R152"/>
  <c r="S152" s="1"/>
  <c r="R151"/>
  <c r="S151" s="1"/>
  <c r="R150"/>
  <c r="S150" s="1"/>
  <c r="R149"/>
  <c r="S149" s="1"/>
  <c r="R148"/>
  <c r="S148" s="1"/>
  <c r="R147"/>
  <c r="S147" s="1"/>
  <c r="R146"/>
  <c r="S146" s="1"/>
  <c r="R145"/>
  <c r="S145" s="1"/>
  <c r="R144"/>
  <c r="S144" s="1"/>
  <c r="R143"/>
  <c r="S143" s="1"/>
  <c r="R142"/>
  <c r="S142" s="1"/>
  <c r="R141"/>
  <c r="S141" s="1"/>
  <c r="R140"/>
  <c r="S140" s="1"/>
  <c r="R139"/>
  <c r="S139" s="1"/>
  <c r="R138"/>
  <c r="S138" s="1"/>
  <c r="R137"/>
  <c r="S137" s="1"/>
  <c r="R136"/>
  <c r="S136" s="1"/>
  <c r="R135"/>
  <c r="S135" s="1"/>
  <c r="R134"/>
  <c r="S134" s="1"/>
  <c r="R133"/>
  <c r="S133" s="1"/>
  <c r="R132"/>
  <c r="S132" s="1"/>
  <c r="R131"/>
  <c r="S131" s="1"/>
  <c r="R130"/>
  <c r="S130" s="1"/>
  <c r="R129"/>
  <c r="S129" s="1"/>
  <c r="R128"/>
  <c r="S128" s="1"/>
  <c r="R127"/>
  <c r="S127" s="1"/>
  <c r="R126"/>
  <c r="S126" s="1"/>
  <c r="R125"/>
  <c r="S125" s="1"/>
  <c r="R124"/>
  <c r="S124" s="1"/>
  <c r="R123"/>
  <c r="S123" s="1"/>
  <c r="R122"/>
  <c r="S122" s="1"/>
  <c r="R121"/>
  <c r="S121" s="1"/>
  <c r="R120"/>
  <c r="S120" s="1"/>
  <c r="R119"/>
  <c r="S119" s="1"/>
  <c r="R118"/>
  <c r="S118" s="1"/>
  <c r="R117"/>
  <c r="S117" s="1"/>
  <c r="R116"/>
  <c r="S116" s="1"/>
  <c r="R115"/>
  <c r="S115" s="1"/>
  <c r="R114"/>
  <c r="S114" s="1"/>
  <c r="R113"/>
  <c r="S113" s="1"/>
  <c r="R112"/>
  <c r="S112" s="1"/>
  <c r="R111"/>
  <c r="S111" s="1"/>
  <c r="R110"/>
  <c r="S110" s="1"/>
  <c r="R109"/>
  <c r="S109" s="1"/>
  <c r="R108"/>
  <c r="S108" s="1"/>
  <c r="R107"/>
  <c r="S107" s="1"/>
  <c r="R106"/>
  <c r="S106" s="1"/>
  <c r="R105"/>
  <c r="S105" s="1"/>
  <c r="R104"/>
  <c r="S104" s="1"/>
  <c r="R103"/>
  <c r="S103" s="1"/>
  <c r="R102"/>
  <c r="S102" s="1"/>
  <c r="R101"/>
  <c r="S101" s="1"/>
  <c r="R100"/>
  <c r="S100" s="1"/>
  <c r="R99"/>
  <c r="S99" s="1"/>
  <c r="R98"/>
  <c r="S98" s="1"/>
  <c r="R97"/>
  <c r="S97" s="1"/>
  <c r="R96"/>
  <c r="S96" s="1"/>
  <c r="R95"/>
  <c r="S95" s="1"/>
  <c r="R94"/>
  <c r="S94" s="1"/>
  <c r="R93"/>
  <c r="S93" s="1"/>
  <c r="R92"/>
  <c r="S92" s="1"/>
  <c r="R91"/>
  <c r="S91" s="1"/>
  <c r="R90"/>
  <c r="S90" s="1"/>
  <c r="R89"/>
  <c r="S89" s="1"/>
  <c r="R88"/>
  <c r="S88" s="1"/>
  <c r="R87"/>
  <c r="S87" s="1"/>
  <c r="R86"/>
  <c r="S86" s="1"/>
  <c r="R85"/>
  <c r="S85" s="1"/>
  <c r="R84"/>
  <c r="S84" s="1"/>
  <c r="R83"/>
  <c r="S83" s="1"/>
  <c r="R82"/>
  <c r="S82" s="1"/>
  <c r="R81"/>
  <c r="S81" s="1"/>
  <c r="R80"/>
  <c r="S80" s="1"/>
  <c r="R79"/>
  <c r="S79" s="1"/>
  <c r="R78"/>
  <c r="S78" s="1"/>
  <c r="R77"/>
  <c r="S77" s="1"/>
  <c r="R76"/>
  <c r="S76" s="1"/>
  <c r="R75"/>
  <c r="S75" s="1"/>
  <c r="R74"/>
  <c r="S74" s="1"/>
  <c r="R73"/>
  <c r="S73" s="1"/>
  <c r="R72"/>
  <c r="S72" s="1"/>
  <c r="R71"/>
  <c r="S71" s="1"/>
  <c r="R70"/>
  <c r="S70" s="1"/>
  <c r="R69"/>
  <c r="S69" s="1"/>
  <c r="R68"/>
  <c r="S68" s="1"/>
  <c r="R67"/>
  <c r="S67" s="1"/>
  <c r="R66"/>
  <c r="S66" s="1"/>
  <c r="R65"/>
  <c r="S65" s="1"/>
  <c r="R64"/>
  <c r="S64" s="1"/>
  <c r="R63"/>
  <c r="S63" s="1"/>
  <c r="R62"/>
  <c r="S62" s="1"/>
  <c r="R61"/>
  <c r="S61" s="1"/>
  <c r="R60"/>
  <c r="S60" s="1"/>
  <c r="R59"/>
  <c r="S59" s="1"/>
  <c r="R58"/>
  <c r="S58" s="1"/>
  <c r="R57"/>
  <c r="S57" s="1"/>
  <c r="R56"/>
  <c r="S56" s="1"/>
  <c r="R55"/>
  <c r="S55" s="1"/>
  <c r="R54"/>
  <c r="S54" s="1"/>
  <c r="R53"/>
  <c r="S53" s="1"/>
  <c r="R52"/>
  <c r="S52" s="1"/>
  <c r="R51"/>
  <c r="S51" s="1"/>
  <c r="R50"/>
  <c r="S50" s="1"/>
  <c r="R49"/>
  <c r="S49" s="1"/>
  <c r="R48"/>
  <c r="S48" s="1"/>
  <c r="R47"/>
  <c r="S47" s="1"/>
  <c r="R46"/>
  <c r="S46" s="1"/>
  <c r="R45"/>
  <c r="S45" s="1"/>
  <c r="R44"/>
  <c r="S44" s="1"/>
  <c r="R43"/>
  <c r="S43" s="1"/>
  <c r="R42"/>
  <c r="S42" s="1"/>
  <c r="R41"/>
  <c r="S41" s="1"/>
  <c r="R40"/>
  <c r="S40" s="1"/>
  <c r="R39"/>
  <c r="S39" s="1"/>
  <c r="R38"/>
  <c r="S38" s="1"/>
  <c r="R37"/>
  <c r="S37" s="1"/>
  <c r="R36"/>
  <c r="S36" s="1"/>
  <c r="R35"/>
  <c r="S35" s="1"/>
  <c r="R34"/>
  <c r="S34" s="1"/>
  <c r="R33"/>
  <c r="S33" s="1"/>
  <c r="R32"/>
  <c r="S32" s="1"/>
  <c r="R31"/>
  <c r="S31" s="1"/>
  <c r="R30"/>
  <c r="S30" s="1"/>
  <c r="R29"/>
  <c r="S29" s="1"/>
  <c r="R28"/>
  <c r="S28" s="1"/>
  <c r="R27"/>
  <c r="S27" s="1"/>
  <c r="R26"/>
  <c r="S26" s="1"/>
  <c r="R25"/>
  <c r="S25" s="1"/>
  <c r="R24"/>
  <c r="S24" s="1"/>
  <c r="R23"/>
  <c r="S23" s="1"/>
  <c r="R22"/>
  <c r="S22" s="1"/>
  <c r="R21"/>
  <c r="S21" s="1"/>
  <c r="R20"/>
  <c r="S20" s="1"/>
  <c r="R19"/>
  <c r="S19" s="1"/>
  <c r="R18"/>
  <c r="S18" s="1"/>
  <c r="R17"/>
  <c r="S17" s="1"/>
  <c r="R16"/>
  <c r="S16" s="1"/>
  <c r="R15"/>
  <c r="S15" s="1"/>
  <c r="R14"/>
  <c r="S14" s="1"/>
  <c r="R13"/>
  <c r="S13" s="1"/>
  <c r="R12"/>
  <c r="S12" s="1"/>
  <c r="R11"/>
  <c r="S11" s="1"/>
  <c r="R10"/>
  <c r="S10" s="1"/>
  <c r="R9"/>
  <c r="S9" s="1"/>
  <c r="R8"/>
  <c r="S8" s="1"/>
  <c r="R7"/>
  <c r="S7" s="1"/>
  <c r="R6"/>
  <c r="S6" s="1"/>
  <c r="R5"/>
  <c r="S5" s="1"/>
  <c r="R4"/>
  <c r="S4" s="1"/>
  <c r="R3"/>
  <c r="S3" s="1"/>
  <c r="R2"/>
  <c r="S2" s="1"/>
  <c r="E6" i="10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5"/>
  <c r="S2259" i="1" l="1"/>
  <c r="D493" i="10"/>
  <c r="D335" i="7"/>
  <c r="D247"/>
  <c r="D248"/>
  <c r="D267"/>
  <c r="D268"/>
  <c r="D269"/>
  <c r="D270"/>
  <c r="D271"/>
  <c r="D272"/>
  <c r="D273"/>
  <c r="D274"/>
  <c r="D275"/>
  <c r="D277"/>
  <c r="D278"/>
  <c r="D279"/>
  <c r="D280"/>
  <c r="D281"/>
  <c r="D282"/>
  <c r="D283"/>
  <c r="D284"/>
  <c r="D303"/>
  <c r="D304"/>
  <c r="D305"/>
  <c r="D306"/>
  <c r="D307"/>
  <c r="D308"/>
  <c r="D309"/>
  <c r="D310"/>
  <c r="D311"/>
  <c r="D312"/>
  <c r="D314"/>
  <c r="D315"/>
  <c r="D316"/>
  <c r="D317"/>
  <c r="D318"/>
  <c r="D319"/>
  <c r="D320"/>
  <c r="D321"/>
  <c r="D322"/>
  <c r="D323"/>
  <c r="D324"/>
  <c r="D325"/>
  <c r="D326"/>
  <c r="D327"/>
  <c r="D328"/>
  <c r="D330"/>
  <c r="D331"/>
  <c r="D332"/>
  <c r="D333"/>
  <c r="D334"/>
  <c r="D7" i="13"/>
  <c r="D8"/>
  <c r="D9"/>
  <c r="D10"/>
  <c r="D12"/>
  <c r="D14"/>
  <c r="D15"/>
  <c r="D16"/>
  <c r="D17"/>
  <c r="D18"/>
  <c r="D19"/>
  <c r="D20"/>
  <c r="D21"/>
  <c r="D22"/>
  <c r="D24"/>
  <c r="D25"/>
  <c r="D26"/>
  <c r="D27"/>
  <c r="D28"/>
  <c r="D29"/>
  <c r="D30"/>
  <c r="D31"/>
  <c r="D32"/>
  <c r="D33"/>
  <c r="D34"/>
  <c r="D35"/>
  <c r="D36"/>
  <c r="D37"/>
  <c r="D38"/>
  <c r="D39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4"/>
  <c r="D65"/>
  <c r="D66"/>
  <c r="D67"/>
  <c r="D68"/>
  <c r="D69"/>
  <c r="D70"/>
  <c r="D71"/>
  <c r="D72"/>
  <c r="D73"/>
  <c r="D74"/>
  <c r="D79"/>
  <c r="D80"/>
  <c r="D81"/>
  <c r="D82"/>
  <c r="D84"/>
  <c r="D85"/>
  <c r="D86"/>
  <c r="D87"/>
  <c r="D88"/>
  <c r="D90"/>
  <c r="D91"/>
  <c r="D92"/>
  <c r="D93"/>
  <c r="D94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54"/>
  <c r="D157"/>
  <c r="D162"/>
  <c r="D163"/>
  <c r="D164"/>
  <c r="D165"/>
  <c r="D166"/>
  <c r="D167"/>
  <c r="D168"/>
  <c r="D169"/>
  <c r="D170"/>
  <c r="D171"/>
  <c r="D172"/>
  <c r="D175"/>
  <c r="D176"/>
  <c r="D177"/>
  <c r="D178"/>
  <c r="D180"/>
  <c r="D181"/>
  <c r="D182"/>
  <c r="D183"/>
  <c r="D184"/>
  <c r="D186"/>
  <c r="D187"/>
  <c r="D188"/>
  <c r="D189"/>
  <c r="D190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3"/>
  <c r="D244"/>
  <c r="D245"/>
  <c r="D246"/>
  <c r="D250"/>
  <c r="D251"/>
  <c r="D253"/>
  <c r="D255"/>
  <c r="D256"/>
  <c r="D259"/>
  <c r="D262"/>
  <c r="D263"/>
  <c r="D264"/>
  <c r="D6"/>
  <c r="D442" i="12"/>
  <c r="D7"/>
  <c r="D8"/>
  <c r="D9"/>
  <c r="D10"/>
  <c r="D11"/>
  <c r="D12"/>
  <c r="D15"/>
  <c r="D16"/>
  <c r="D17"/>
  <c r="D18"/>
  <c r="D20"/>
  <c r="D21"/>
  <c r="D22"/>
  <c r="D23"/>
  <c r="D24"/>
  <c r="D26"/>
  <c r="D27"/>
  <c r="D28"/>
  <c r="D29"/>
  <c r="D30"/>
  <c r="D32"/>
  <c r="D33"/>
  <c r="D34"/>
  <c r="D35"/>
  <c r="D36"/>
  <c r="D37"/>
  <c r="D38"/>
  <c r="D39"/>
  <c r="D40"/>
  <c r="D41"/>
  <c r="D42"/>
  <c r="D43"/>
  <c r="D44"/>
  <c r="D46"/>
  <c r="D47"/>
  <c r="D48"/>
  <c r="D49"/>
  <c r="D50"/>
  <c r="D51"/>
  <c r="D52"/>
  <c r="D53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9"/>
  <c r="D90"/>
  <c r="D91"/>
  <c r="D92"/>
  <c r="D93"/>
  <c r="D108"/>
  <c r="D109"/>
  <c r="D110"/>
  <c r="D111"/>
  <c r="D114"/>
  <c r="D115"/>
  <c r="D117"/>
  <c r="D118"/>
  <c r="D119"/>
  <c r="D121"/>
  <c r="D122"/>
  <c r="D123"/>
  <c r="D124"/>
  <c r="D125"/>
  <c r="D126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2"/>
  <c r="D233"/>
  <c r="D234"/>
  <c r="D237"/>
  <c r="D238"/>
  <c r="D239"/>
  <c r="D240"/>
  <c r="D241"/>
  <c r="D243"/>
  <c r="D244"/>
  <c r="D245"/>
  <c r="D246"/>
  <c r="D247"/>
  <c r="D248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7"/>
  <c r="D298"/>
  <c r="D299"/>
  <c r="D300"/>
  <c r="D302"/>
  <c r="D303"/>
  <c r="D304"/>
  <c r="D305"/>
  <c r="D306"/>
  <c r="D308"/>
  <c r="D309"/>
  <c r="D310"/>
  <c r="D311"/>
  <c r="D312"/>
  <c r="D313"/>
  <c r="D314"/>
  <c r="D315"/>
  <c r="D316"/>
  <c r="D317"/>
  <c r="D318"/>
  <c r="D319"/>
  <c r="D320"/>
  <c r="D321"/>
  <c r="D322"/>
  <c r="D323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7"/>
  <c r="D358"/>
  <c r="D359"/>
  <c r="D360"/>
  <c r="D361"/>
  <c r="D363"/>
  <c r="D364"/>
  <c r="D365"/>
  <c r="D366"/>
  <c r="D367"/>
  <c r="D368"/>
  <c r="D369"/>
  <c r="D370"/>
  <c r="D371"/>
  <c r="D372"/>
  <c r="D374"/>
  <c r="D375"/>
  <c r="D378"/>
  <c r="D379"/>
  <c r="D380"/>
  <c r="D381"/>
  <c r="D382"/>
  <c r="D384"/>
  <c r="D385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2"/>
  <c r="D413"/>
  <c r="D414"/>
  <c r="D415"/>
  <c r="D416"/>
  <c r="D417"/>
  <c r="D418"/>
  <c r="D419"/>
  <c r="D421"/>
  <c r="D422"/>
  <c r="D425"/>
  <c r="D426"/>
  <c r="D427"/>
  <c r="D428"/>
  <c r="D429"/>
  <c r="D431"/>
  <c r="D432"/>
  <c r="D433"/>
  <c r="D434"/>
  <c r="D435"/>
  <c r="D436"/>
  <c r="D437"/>
  <c r="D438"/>
  <c r="D439"/>
  <c r="D443"/>
  <c r="D444"/>
  <c r="D445"/>
  <c r="D446"/>
  <c r="D447"/>
  <c r="D448"/>
  <c r="D449"/>
  <c r="D450"/>
  <c r="D451"/>
  <c r="D453"/>
  <c r="D454"/>
  <c r="D455"/>
  <c r="D456"/>
  <c r="D457"/>
  <c r="D458"/>
  <c r="D461"/>
  <c r="D462"/>
  <c r="D463"/>
  <c r="D464"/>
  <c r="D465"/>
  <c r="D466"/>
  <c r="D469"/>
  <c r="D471"/>
  <c r="D473"/>
  <c r="D474"/>
  <c r="D475"/>
  <c r="D476"/>
  <c r="D477"/>
  <c r="D478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500"/>
  <c r="D501"/>
  <c r="D502"/>
  <c r="D503"/>
  <c r="D504"/>
  <c r="D505"/>
  <c r="D506"/>
  <c r="D507"/>
  <c r="D509"/>
  <c r="D510"/>
  <c r="D511"/>
  <c r="D512"/>
  <c r="D513"/>
  <c r="D514"/>
  <c r="D515"/>
  <c r="D517"/>
  <c r="D518"/>
  <c r="D519"/>
  <c r="D520"/>
  <c r="D521"/>
  <c r="D523"/>
  <c r="D524"/>
  <c r="D525"/>
  <c r="D526"/>
  <c r="D528"/>
  <c r="D529"/>
  <c r="D530"/>
  <c r="D531"/>
  <c r="D532"/>
  <c r="D534"/>
  <c r="D535"/>
  <c r="D536"/>
  <c r="D537"/>
  <c r="D538"/>
  <c r="D539"/>
  <c r="D540"/>
  <c r="D541"/>
  <c r="D544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74"/>
  <c r="D575"/>
  <c r="D576"/>
  <c r="D577"/>
  <c r="D578"/>
  <c r="D579"/>
  <c r="D580"/>
  <c r="D581"/>
  <c r="D582"/>
  <c r="D583"/>
  <c r="D584"/>
  <c r="D585"/>
  <c r="D586"/>
  <c r="D588"/>
  <c r="D589"/>
  <c r="D590"/>
  <c r="D591"/>
  <c r="D592"/>
  <c r="D594"/>
  <c r="D595"/>
  <c r="D596"/>
  <c r="D597"/>
  <c r="D598"/>
  <c r="D600"/>
  <c r="D601"/>
  <c r="D602"/>
  <c r="D603"/>
  <c r="D604"/>
  <c r="D605"/>
  <c r="D606"/>
  <c r="D607"/>
  <c r="D608"/>
  <c r="D612"/>
  <c r="D613"/>
  <c r="D614"/>
  <c r="D615"/>
  <c r="D616"/>
  <c r="D617"/>
  <c r="D618"/>
  <c r="D619"/>
  <c r="D621"/>
  <c r="D622"/>
  <c r="D623"/>
  <c r="D625"/>
  <c r="D626"/>
  <c r="D627"/>
  <c r="D628"/>
  <c r="D629"/>
  <c r="D630"/>
  <c r="D631"/>
  <c r="D632"/>
  <c r="D633"/>
  <c r="D634"/>
  <c r="D635"/>
  <c r="D636"/>
  <c r="D637"/>
  <c r="D638"/>
  <c r="D639"/>
  <c r="D640"/>
  <c r="D641"/>
  <c r="D642"/>
  <c r="D643"/>
  <c r="D644"/>
  <c r="D645"/>
  <c r="D646"/>
  <c r="D647"/>
  <c r="D6"/>
  <c r="D544" i="11"/>
  <c r="D7"/>
  <c r="D8"/>
  <c r="D9"/>
  <c r="D10"/>
  <c r="D12"/>
  <c r="D13"/>
  <c r="D15"/>
  <c r="D16"/>
  <c r="D17"/>
  <c r="D18"/>
  <c r="D19"/>
  <c r="D20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8"/>
  <c r="D69"/>
  <c r="D70"/>
  <c r="D71"/>
  <c r="D72"/>
  <c r="D73"/>
  <c r="D74"/>
  <c r="D75"/>
  <c r="D76"/>
  <c r="D77"/>
  <c r="D80"/>
  <c r="D81"/>
  <c r="D82"/>
  <c r="D83"/>
  <c r="D84"/>
  <c r="D85"/>
  <c r="D86"/>
  <c r="D87"/>
  <c r="D88"/>
  <c r="D89"/>
  <c r="D91"/>
  <c r="D92"/>
  <c r="D93"/>
  <c r="D94"/>
  <c r="D95"/>
  <c r="D96"/>
  <c r="D97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1"/>
  <c r="D133"/>
  <c r="D134"/>
  <c r="D135"/>
  <c r="D137"/>
  <c r="D138"/>
  <c r="D139"/>
  <c r="D140"/>
  <c r="D141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201"/>
  <c r="D202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4"/>
  <c r="D425"/>
  <c r="D426"/>
  <c r="D427"/>
  <c r="D429"/>
  <c r="D430"/>
  <c r="D431"/>
  <c r="D432"/>
  <c r="D433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84"/>
  <c r="D485"/>
  <c r="D486"/>
  <c r="D489"/>
  <c r="D490"/>
  <c r="D491"/>
  <c r="D492"/>
  <c r="D493"/>
  <c r="D494"/>
  <c r="D495"/>
  <c r="D497"/>
  <c r="D498"/>
  <c r="D499"/>
  <c r="D502"/>
  <c r="D503"/>
  <c r="D504"/>
  <c r="D505"/>
  <c r="D507"/>
  <c r="D508"/>
  <c r="D509"/>
  <c r="D510"/>
  <c r="D511"/>
  <c r="D513"/>
  <c r="D514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6"/>
  <c r="D6" i="10"/>
  <c r="D7"/>
  <c r="D8"/>
  <c r="D9"/>
  <c r="D11"/>
  <c r="D12"/>
  <c r="D13"/>
  <c r="D14"/>
  <c r="D16"/>
  <c r="D17"/>
  <c r="D18"/>
  <c r="D19"/>
  <c r="D20"/>
  <c r="D22"/>
  <c r="D23"/>
  <c r="D24"/>
  <c r="D25"/>
  <c r="D26"/>
  <c r="D27"/>
  <c r="D28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8"/>
  <c r="D59"/>
  <c r="D60"/>
  <c r="D61"/>
  <c r="D62"/>
  <c r="D63"/>
  <c r="D64"/>
  <c r="D65"/>
  <c r="D67"/>
  <c r="D68"/>
  <c r="D70"/>
  <c r="D72"/>
  <c r="D73"/>
  <c r="D74"/>
  <c r="D75"/>
  <c r="D76"/>
  <c r="D78"/>
  <c r="D79"/>
  <c r="D80"/>
  <c r="D81"/>
  <c r="D82"/>
  <c r="D83"/>
  <c r="D84"/>
  <c r="D85"/>
  <c r="D87"/>
  <c r="D88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1"/>
  <c r="D113"/>
  <c r="D114"/>
  <c r="D115"/>
  <c r="D117"/>
  <c r="D118"/>
  <c r="D119"/>
  <c r="D120"/>
  <c r="D121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64"/>
  <c r="D165"/>
  <c r="D166"/>
  <c r="D167"/>
  <c r="D168"/>
  <c r="D169"/>
  <c r="D170"/>
  <c r="D171"/>
  <c r="D172"/>
  <c r="D173"/>
  <c r="D176"/>
  <c r="D177"/>
  <c r="D179"/>
  <c r="D180"/>
  <c r="D182"/>
  <c r="D183"/>
  <c r="D184"/>
  <c r="D186"/>
  <c r="D187"/>
  <c r="D188"/>
  <c r="D189"/>
  <c r="D190"/>
  <c r="D191"/>
  <c r="D203"/>
  <c r="D204"/>
  <c r="D205"/>
  <c r="D206"/>
  <c r="D207"/>
  <c r="D208"/>
  <c r="D210"/>
  <c r="D211"/>
  <c r="D212"/>
  <c r="D213"/>
  <c r="D214"/>
  <c r="D215"/>
  <c r="D217"/>
  <c r="D218"/>
  <c r="D219"/>
  <c r="D220"/>
  <c r="D221"/>
  <c r="D222"/>
  <c r="D223"/>
  <c r="D224"/>
  <c r="D225"/>
  <c r="D226"/>
  <c r="D227"/>
  <c r="D228"/>
  <c r="D231"/>
  <c r="D235"/>
  <c r="D236"/>
  <c r="D237"/>
  <c r="D240"/>
  <c r="D241"/>
  <c r="D242"/>
  <c r="D243"/>
  <c r="D244"/>
  <c r="D246"/>
  <c r="D247"/>
  <c r="D248"/>
  <c r="D249"/>
  <c r="D250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90"/>
  <c r="D291"/>
  <c r="D292"/>
  <c r="D293"/>
  <c r="D294"/>
  <c r="D297"/>
  <c r="D298"/>
  <c r="D299"/>
  <c r="D300"/>
  <c r="D301"/>
  <c r="D302"/>
  <c r="D303"/>
  <c r="D304"/>
  <c r="D305"/>
  <c r="D306"/>
  <c r="D307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7"/>
  <c r="D328"/>
  <c r="D329"/>
  <c r="D330"/>
  <c r="D332"/>
  <c r="D333"/>
  <c r="D334"/>
  <c r="D335"/>
  <c r="D336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8"/>
  <c r="D379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6"/>
  <c r="D447"/>
  <c r="D448"/>
  <c r="D449"/>
  <c r="D450"/>
  <c r="D451"/>
  <c r="D452"/>
  <c r="D453"/>
  <c r="D454"/>
  <c r="D455"/>
  <c r="D456"/>
  <c r="D458"/>
  <c r="D459"/>
  <c r="D460"/>
  <c r="D461"/>
  <c r="D463"/>
  <c r="D464"/>
  <c r="D465"/>
  <c r="D466"/>
  <c r="D467"/>
  <c r="D469"/>
  <c r="D470"/>
  <c r="D473"/>
  <c r="D474"/>
  <c r="D475"/>
  <c r="D476"/>
  <c r="D477"/>
  <c r="D478"/>
  <c r="D479"/>
  <c r="D480"/>
  <c r="D481"/>
  <c r="D483"/>
  <c r="D484"/>
  <c r="D485"/>
  <c r="D486"/>
  <c r="D487"/>
  <c r="D488"/>
  <c r="D489"/>
  <c r="D490"/>
  <c r="D491"/>
  <c r="D492"/>
  <c r="D5"/>
  <c r="D6" i="9"/>
  <c r="D7"/>
  <c r="D8"/>
  <c r="D9"/>
  <c r="D10"/>
  <c r="D11"/>
  <c r="D13"/>
  <c r="D14"/>
  <c r="D15"/>
  <c r="D16"/>
  <c r="D17"/>
  <c r="D18"/>
  <c r="D19"/>
  <c r="D21"/>
  <c r="D22"/>
  <c r="D24"/>
  <c r="D25"/>
  <c r="D26"/>
  <c r="D27"/>
  <c r="D28"/>
  <c r="D29"/>
  <c r="D31"/>
  <c r="D32"/>
  <c r="D33"/>
  <c r="D34"/>
  <c r="D35"/>
  <c r="D36"/>
  <c r="D37"/>
  <c r="D38"/>
  <c r="D39"/>
  <c r="D40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74"/>
  <c r="D75"/>
  <c r="D76"/>
  <c r="D77"/>
  <c r="D78"/>
  <c r="D79"/>
  <c r="D81"/>
  <c r="D82"/>
  <c r="D83"/>
  <c r="D84"/>
  <c r="D85"/>
  <c r="D86"/>
  <c r="D87"/>
  <c r="D89"/>
  <c r="D90"/>
  <c r="D91"/>
  <c r="D94"/>
  <c r="D95"/>
  <c r="D96"/>
  <c r="D97"/>
  <c r="D98"/>
  <c r="D100"/>
  <c r="D101"/>
  <c r="D102"/>
  <c r="D103"/>
  <c r="D104"/>
  <c r="D105"/>
  <c r="D106"/>
  <c r="D107"/>
  <c r="D108"/>
  <c r="D109"/>
  <c r="D110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4"/>
  <c r="D135"/>
  <c r="D136"/>
  <c r="D137"/>
  <c r="D138"/>
  <c r="D139"/>
  <c r="D140"/>
  <c r="D141"/>
  <c r="D142"/>
  <c r="D143"/>
  <c r="D144"/>
  <c r="D145"/>
  <c r="D146"/>
  <c r="D147"/>
  <c r="D150"/>
  <c r="D151"/>
  <c r="D152"/>
  <c r="D154"/>
  <c r="D155"/>
  <c r="D156"/>
  <c r="D157"/>
  <c r="D158"/>
  <c r="D159"/>
  <c r="D160"/>
  <c r="D161"/>
  <c r="D162"/>
  <c r="D164"/>
  <c r="D165"/>
  <c r="D166"/>
  <c r="D167"/>
  <c r="D169"/>
  <c r="D170"/>
  <c r="D171"/>
  <c r="D172"/>
  <c r="D173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6"/>
  <c r="D227"/>
  <c r="D228"/>
  <c r="D229"/>
  <c r="D230"/>
  <c r="D231"/>
  <c r="D232"/>
  <c r="D233"/>
  <c r="D234"/>
  <c r="D235"/>
  <c r="D237"/>
  <c r="D238"/>
  <c r="D239"/>
  <c r="D240"/>
  <c r="D242"/>
  <c r="D243"/>
  <c r="D244"/>
  <c r="D245"/>
  <c r="D246"/>
  <c r="D248"/>
  <c r="D249"/>
  <c r="D250"/>
  <c r="D251"/>
  <c r="D252"/>
  <c r="D253"/>
  <c r="D254"/>
  <c r="D257"/>
  <c r="D258"/>
  <c r="D259"/>
  <c r="D260"/>
  <c r="D261"/>
  <c r="D262"/>
  <c r="D263"/>
  <c r="D264"/>
  <c r="D265"/>
  <c r="D266"/>
  <c r="D267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1"/>
  <c r="D292"/>
  <c r="D294"/>
  <c r="D295"/>
  <c r="D296"/>
  <c r="D297"/>
  <c r="D298"/>
  <c r="D299"/>
  <c r="D301"/>
  <c r="D302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40"/>
  <c r="D341"/>
  <c r="D342"/>
  <c r="D343"/>
  <c r="D345"/>
  <c r="D346"/>
  <c r="D347"/>
  <c r="D348"/>
  <c r="D349"/>
  <c r="D351"/>
  <c r="D352"/>
  <c r="D353"/>
  <c r="D354"/>
  <c r="D355"/>
  <c r="D356"/>
  <c r="D357"/>
  <c r="D358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5"/>
  <c r="D7" i="7"/>
  <c r="D8"/>
  <c r="D9"/>
  <c r="D10"/>
  <c r="D11"/>
  <c r="D12"/>
  <c r="D14"/>
  <c r="D15"/>
  <c r="D16"/>
  <c r="D18"/>
  <c r="D19"/>
  <c r="D20"/>
  <c r="D21"/>
  <c r="D22"/>
  <c r="D23"/>
  <c r="D25"/>
  <c r="D26"/>
  <c r="D27"/>
  <c r="D28"/>
  <c r="D29"/>
  <c r="D30"/>
  <c r="D36"/>
  <c r="D37"/>
  <c r="D38"/>
  <c r="D39"/>
  <c r="D40"/>
  <c r="D41"/>
  <c r="D42"/>
  <c r="D43"/>
  <c r="D44"/>
  <c r="D45"/>
  <c r="D46"/>
  <c r="D47"/>
  <c r="D49"/>
  <c r="D50"/>
  <c r="D51"/>
  <c r="D52"/>
  <c r="D53"/>
  <c r="D54"/>
  <c r="D55"/>
  <c r="D56"/>
  <c r="D57"/>
  <c r="D59"/>
  <c r="D62"/>
  <c r="D64"/>
  <c r="D65"/>
  <c r="D66"/>
  <c r="D67"/>
  <c r="D68"/>
  <c r="D69"/>
  <c r="D72"/>
  <c r="D73"/>
  <c r="D74"/>
  <c r="D75"/>
  <c r="D76"/>
  <c r="D77"/>
  <c r="D78"/>
  <c r="D79"/>
  <c r="D81"/>
  <c r="D82"/>
  <c r="D83"/>
  <c r="D84"/>
  <c r="D86"/>
  <c r="D87"/>
  <c r="D88"/>
  <c r="D89"/>
  <c r="D90"/>
  <c r="D92"/>
  <c r="D93"/>
  <c r="D94"/>
  <c r="D95"/>
  <c r="D96"/>
  <c r="D97"/>
  <c r="D98"/>
  <c r="D99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31"/>
  <c r="D132"/>
  <c r="D133"/>
  <c r="D134"/>
  <c r="D135"/>
  <c r="D136"/>
  <c r="D137"/>
  <c r="D140"/>
  <c r="D141"/>
  <c r="D142"/>
  <c r="D143"/>
  <c r="D145"/>
  <c r="D146"/>
  <c r="D147"/>
  <c r="D148"/>
  <c r="D149"/>
  <c r="D151"/>
  <c r="D152"/>
  <c r="D153"/>
  <c r="D154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4"/>
  <c r="D185"/>
  <c r="D186"/>
  <c r="D187"/>
  <c r="D191"/>
  <c r="D192"/>
  <c r="D193"/>
  <c r="D194"/>
  <c r="D196"/>
  <c r="D197"/>
  <c r="D198"/>
  <c r="D199"/>
  <c r="D201"/>
  <c r="D202"/>
  <c r="D203"/>
  <c r="D204"/>
  <c r="D205"/>
  <c r="D207"/>
  <c r="D208"/>
  <c r="D209"/>
  <c r="D210"/>
  <c r="D211"/>
  <c r="D212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6"/>
  <c r="D10" i="8"/>
  <c r="D11"/>
  <c r="D12"/>
  <c r="D15"/>
  <c r="D16"/>
  <c r="D17"/>
  <c r="D19"/>
  <c r="D20"/>
  <c r="D21"/>
  <c r="D22"/>
  <c r="D23"/>
  <c r="D24"/>
  <c r="D26"/>
  <c r="D27"/>
  <c r="D28"/>
  <c r="D29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1"/>
  <c r="D62"/>
  <c r="D63"/>
  <c r="D65"/>
  <c r="D67"/>
  <c r="D68"/>
  <c r="D69"/>
  <c r="D70"/>
  <c r="D71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101"/>
  <c r="D102"/>
  <c r="D103"/>
  <c r="D104"/>
  <c r="D105"/>
  <c r="D106"/>
  <c r="D107"/>
  <c r="D110"/>
  <c r="D111"/>
  <c r="D112"/>
  <c r="D113"/>
  <c r="D114"/>
  <c r="D115"/>
  <c r="D116"/>
  <c r="D117"/>
  <c r="D118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9"/>
  <c r="D140"/>
  <c r="D141"/>
  <c r="D142"/>
  <c r="D143"/>
  <c r="D144"/>
  <c r="D145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6"/>
  <c r="D188"/>
  <c r="D190"/>
  <c r="D191"/>
  <c r="D192"/>
  <c r="D193"/>
  <c r="D194"/>
  <c r="D195"/>
  <c r="D197"/>
  <c r="D198"/>
  <c r="D199"/>
  <c r="D200"/>
  <c r="D201"/>
  <c r="D202"/>
  <c r="D203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9"/>
  <c r="E6" i="4" l="1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5"/>
  <c r="AH2893" i="1"/>
  <c r="AI2893" s="1"/>
  <c r="AH2892"/>
  <c r="AI2892" s="1"/>
  <c r="AH2891"/>
  <c r="AI2891" s="1"/>
  <c r="AH2890"/>
  <c r="AI2890" s="1"/>
  <c r="AH2889"/>
  <c r="AI2889" s="1"/>
  <c r="AH2888"/>
  <c r="AI2888" s="1"/>
  <c r="AH2887"/>
  <c r="AI2887" s="1"/>
  <c r="AH2886"/>
  <c r="AI2886" s="1"/>
  <c r="AH2885"/>
  <c r="AI2885" s="1"/>
  <c r="AH2884"/>
  <c r="AI2884" s="1"/>
  <c r="AH2883"/>
  <c r="AI2883" s="1"/>
  <c r="AH2882"/>
  <c r="AI2882" s="1"/>
  <c r="AH2881"/>
  <c r="AI2881" s="1"/>
  <c r="AH2880"/>
  <c r="AI2880" s="1"/>
  <c r="AH2879"/>
  <c r="AI2879" s="1"/>
  <c r="AH2878"/>
  <c r="AI2878" s="1"/>
  <c r="AH2877"/>
  <c r="AI2877" s="1"/>
  <c r="AH2876"/>
  <c r="AI2876" s="1"/>
  <c r="AH2875"/>
  <c r="AI2875" s="1"/>
  <c r="AH2874"/>
  <c r="AI2874" s="1"/>
  <c r="AH2873"/>
  <c r="AI2873" s="1"/>
  <c r="AH2872"/>
  <c r="AI2872" s="1"/>
  <c r="AH2871"/>
  <c r="AI2871" s="1"/>
  <c r="AH2870"/>
  <c r="AI2870" s="1"/>
  <c r="AH2869"/>
  <c r="AI2869" s="1"/>
  <c r="AH2868"/>
  <c r="AI2868" s="1"/>
  <c r="AH2867"/>
  <c r="AI2867" s="1"/>
  <c r="AH2866"/>
  <c r="AI2866" s="1"/>
  <c r="AH2865"/>
  <c r="AI2865" s="1"/>
  <c r="AH2864"/>
  <c r="AI2864" s="1"/>
  <c r="AH2863"/>
  <c r="AI2863" s="1"/>
  <c r="AH2862"/>
  <c r="AI2862" s="1"/>
  <c r="AH2861"/>
  <c r="AI2861" s="1"/>
  <c r="AH2860"/>
  <c r="AI2860" s="1"/>
  <c r="AH2859"/>
  <c r="AI2859" s="1"/>
  <c r="AH2858"/>
  <c r="AI2858" s="1"/>
  <c r="AH2857"/>
  <c r="AI2857" s="1"/>
  <c r="AH2856"/>
  <c r="AI2856" s="1"/>
  <c r="AH2855"/>
  <c r="AI2855" s="1"/>
  <c r="AH2854"/>
  <c r="AI2854" s="1"/>
  <c r="AH2853"/>
  <c r="AI2853" s="1"/>
  <c r="AH2852"/>
  <c r="AI2852" s="1"/>
  <c r="AH2851"/>
  <c r="AI2851" s="1"/>
  <c r="AH2850"/>
  <c r="AI2850" s="1"/>
  <c r="AH2849"/>
  <c r="AI2849" s="1"/>
  <c r="AH2848"/>
  <c r="AI2848" s="1"/>
  <c r="AH2847"/>
  <c r="AI2847" s="1"/>
  <c r="AH2846"/>
  <c r="AI2846" s="1"/>
  <c r="AH2845"/>
  <c r="AI2845" s="1"/>
  <c r="AH2844"/>
  <c r="AI2844" s="1"/>
  <c r="AH2843"/>
  <c r="AI2843" s="1"/>
  <c r="AH2842"/>
  <c r="AI2842" s="1"/>
  <c r="AH2841"/>
  <c r="AI2841" s="1"/>
  <c r="AH2793"/>
  <c r="AI2793" s="1"/>
  <c r="AH2792"/>
  <c r="AI2792" s="1"/>
  <c r="AH2791"/>
  <c r="AI2791" s="1"/>
  <c r="AH2790"/>
  <c r="AI2790" s="1"/>
  <c r="AH2789"/>
  <c r="AI2789" s="1"/>
  <c r="AH2788"/>
  <c r="AI2788" s="1"/>
  <c r="AH2787"/>
  <c r="AI2787" s="1"/>
  <c r="AH2786"/>
  <c r="AI2786" s="1"/>
  <c r="AH2785"/>
  <c r="AI2785" s="1"/>
  <c r="AH2784"/>
  <c r="AI2784" s="1"/>
  <c r="AH2783"/>
  <c r="AI2783" s="1"/>
  <c r="AH2782"/>
  <c r="AI2782" s="1"/>
  <c r="AH2781"/>
  <c r="AI2781" s="1"/>
  <c r="AH2780"/>
  <c r="AI2780" s="1"/>
  <c r="AH2779"/>
  <c r="AI2779" s="1"/>
  <c r="AH2778"/>
  <c r="AI2778" s="1"/>
  <c r="AH2777"/>
  <c r="AI2777" s="1"/>
  <c r="AH2776"/>
  <c r="AI2776" s="1"/>
  <c r="AH2775"/>
  <c r="AI2775" s="1"/>
  <c r="AH2774"/>
  <c r="AI2774" s="1"/>
  <c r="AH2773"/>
  <c r="AI2773" s="1"/>
  <c r="AH2772"/>
  <c r="AI2772" s="1"/>
  <c r="AH2771"/>
  <c r="AI2771" s="1"/>
  <c r="AH2770"/>
  <c r="AI2770" s="1"/>
  <c r="AH2769"/>
  <c r="AI2769" s="1"/>
  <c r="AH2768"/>
  <c r="AI2768" s="1"/>
  <c r="AH2767"/>
  <c r="AI2767" s="1"/>
  <c r="AH2766"/>
  <c r="AI2766" s="1"/>
  <c r="AH2765"/>
  <c r="AI2765" s="1"/>
  <c r="AH2764"/>
  <c r="AI2764" s="1"/>
  <c r="AH2763"/>
  <c r="AI2763" s="1"/>
  <c r="AH2762"/>
  <c r="AI2762" s="1"/>
  <c r="AH2761"/>
  <c r="AI2761" s="1"/>
  <c r="AH2760"/>
  <c r="AI2760" s="1"/>
  <c r="AH2759"/>
  <c r="AI2759" s="1"/>
  <c r="AH2758"/>
  <c r="AI2758" s="1"/>
  <c r="AH2757"/>
  <c r="AI2757" s="1"/>
  <c r="AH2756"/>
  <c r="AI2756" s="1"/>
  <c r="AH2755"/>
  <c r="AI2755" s="1"/>
  <c r="AH2754"/>
  <c r="AI2754" s="1"/>
  <c r="AH2753"/>
  <c r="AI2753" s="1"/>
  <c r="AH2752"/>
  <c r="AI2752" s="1"/>
  <c r="AH2751"/>
  <c r="AI2751" s="1"/>
  <c r="AH2750"/>
  <c r="AI2750" s="1"/>
  <c r="AH2749"/>
  <c r="AI2749" s="1"/>
  <c r="AH2748"/>
  <c r="AI2748" s="1"/>
  <c r="AH2747"/>
  <c r="AI2747" s="1"/>
  <c r="AH2746"/>
  <c r="AI2746" s="1"/>
  <c r="AH2745"/>
  <c r="AI2745" s="1"/>
  <c r="AH2744"/>
  <c r="AI2744" s="1"/>
  <c r="AH2743"/>
  <c r="AI2743" s="1"/>
  <c r="AH2742"/>
  <c r="AI2742" s="1"/>
  <c r="AH2741"/>
  <c r="AI2741" s="1"/>
  <c r="AH2740"/>
  <c r="AI2740" s="1"/>
  <c r="AH2739"/>
  <c r="AI2739" s="1"/>
  <c r="AH2738"/>
  <c r="AI2738" s="1"/>
  <c r="AH2737"/>
  <c r="AI2737" s="1"/>
  <c r="AH2736"/>
  <c r="AI2736" s="1"/>
  <c r="AH2735"/>
  <c r="AI2735" s="1"/>
  <c r="AH2734"/>
  <c r="AI2734" s="1"/>
  <c r="AH2733"/>
  <c r="AI2733" s="1"/>
  <c r="AH2732"/>
  <c r="AI2732" s="1"/>
  <c r="AH2731"/>
  <c r="AI2731" s="1"/>
  <c r="AH2730"/>
  <c r="AI2730" s="1"/>
  <c r="AH2729"/>
  <c r="AI2729" s="1"/>
  <c r="AH2728"/>
  <c r="AI2728" s="1"/>
  <c r="AH2727"/>
  <c r="AI2727" s="1"/>
  <c r="AH2726"/>
  <c r="AI2726" s="1"/>
  <c r="AH2725"/>
  <c r="AI2725" s="1"/>
  <c r="AH2724"/>
  <c r="AI2724" s="1"/>
  <c r="AH2723"/>
  <c r="AI2723" s="1"/>
  <c r="AH2722"/>
  <c r="AI2722" s="1"/>
  <c r="AH2721"/>
  <c r="AI2721" s="1"/>
  <c r="AH2720"/>
  <c r="AI2720" s="1"/>
  <c r="AH2719"/>
  <c r="AI2719" s="1"/>
  <c r="AH2718"/>
  <c r="AI2718" s="1"/>
  <c r="AH2717"/>
  <c r="AI2717" s="1"/>
  <c r="AH2716"/>
  <c r="AI2716" s="1"/>
  <c r="AH2715"/>
  <c r="AI2715" s="1"/>
  <c r="AH2714"/>
  <c r="AI2714" s="1"/>
  <c r="AH2713"/>
  <c r="AI2713" s="1"/>
  <c r="AH2712"/>
  <c r="AI2712" s="1"/>
  <c r="AH2711"/>
  <c r="AI2711" s="1"/>
  <c r="AH2710"/>
  <c r="AI2710" s="1"/>
  <c r="AH2709"/>
  <c r="AI2709" s="1"/>
  <c r="AH2708"/>
  <c r="AI2708" s="1"/>
  <c r="AH2707"/>
  <c r="AI2707" s="1"/>
  <c r="AH2706"/>
  <c r="AI2706" s="1"/>
  <c r="AH2705"/>
  <c r="AI2705" s="1"/>
  <c r="AH2704"/>
  <c r="AI2704" s="1"/>
  <c r="AH2703"/>
  <c r="AI2703" s="1"/>
  <c r="AH2702"/>
  <c r="AI2702" s="1"/>
  <c r="AH2701"/>
  <c r="AI2701" s="1"/>
  <c r="AH2700"/>
  <c r="AI2700" s="1"/>
  <c r="AH2699"/>
  <c r="AI2699" s="1"/>
  <c r="AH2698"/>
  <c r="AI2698" s="1"/>
  <c r="AH2697"/>
  <c r="AI2697" s="1"/>
  <c r="AH2696"/>
  <c r="AI2696" s="1"/>
  <c r="AH2695"/>
  <c r="AI2695" s="1"/>
  <c r="AH2694"/>
  <c r="AI2694" s="1"/>
  <c r="AH2693"/>
  <c r="AI2693" s="1"/>
  <c r="AH2692"/>
  <c r="AI2692" s="1"/>
  <c r="AH2691"/>
  <c r="AI2691" s="1"/>
  <c r="AH2690"/>
  <c r="AI2690" s="1"/>
  <c r="AH2689"/>
  <c r="AI2689" s="1"/>
  <c r="AH2688"/>
  <c r="AI2688" s="1"/>
  <c r="AH2687"/>
  <c r="AI2687" s="1"/>
  <c r="AH2686"/>
  <c r="AI2686" s="1"/>
  <c r="AH2685"/>
  <c r="AI2685" s="1"/>
  <c r="AH2684"/>
  <c r="AI2684" s="1"/>
  <c r="AH2683"/>
  <c r="AI2683" s="1"/>
  <c r="AH2682"/>
  <c r="AI2682" s="1"/>
  <c r="AH2681"/>
  <c r="AI2681" s="1"/>
  <c r="AH2680"/>
  <c r="AI2680" s="1"/>
  <c r="AH2679"/>
  <c r="AI2679" s="1"/>
  <c r="AH2678"/>
  <c r="AI2678" s="1"/>
  <c r="AH2677"/>
  <c r="AI2677" s="1"/>
  <c r="AH2676"/>
  <c r="AI2676" s="1"/>
  <c r="AH2675"/>
  <c r="AI2675" s="1"/>
  <c r="AH2674"/>
  <c r="AI2674" s="1"/>
  <c r="AH2673"/>
  <c r="AI2673" s="1"/>
  <c r="AH2672"/>
  <c r="AI2672" s="1"/>
  <c r="AH2671"/>
  <c r="AI2671" s="1"/>
  <c r="AH2670"/>
  <c r="AI2670" s="1"/>
  <c r="AH2669"/>
  <c r="AI2669" s="1"/>
  <c r="AH2668"/>
  <c r="AI2668" s="1"/>
  <c r="AH2667"/>
  <c r="AI2667" s="1"/>
  <c r="AH2666"/>
  <c r="AI2666" s="1"/>
  <c r="AH2665"/>
  <c r="AI2665" s="1"/>
  <c r="AH2664"/>
  <c r="AI2664" s="1"/>
  <c r="AH2663"/>
  <c r="AI2663" s="1"/>
  <c r="AH2662"/>
  <c r="AI2662" s="1"/>
  <c r="AH2661"/>
  <c r="AI2661" s="1"/>
  <c r="AH2660"/>
  <c r="AI2660" s="1"/>
  <c r="AH2659"/>
  <c r="AI2659" s="1"/>
  <c r="AH2658"/>
  <c r="AI2658" s="1"/>
  <c r="AH2657"/>
  <c r="AI2657" s="1"/>
  <c r="AH2656"/>
  <c r="AI2656" s="1"/>
  <c r="AH2655"/>
  <c r="AI2655" s="1"/>
  <c r="AH2654"/>
  <c r="AI2654" s="1"/>
  <c r="AH2653"/>
  <c r="AI2653" s="1"/>
  <c r="AH2652"/>
  <c r="AI2652" s="1"/>
  <c r="AH2651"/>
  <c r="AI2651" s="1"/>
  <c r="AH2650"/>
  <c r="AI2650" s="1"/>
  <c r="AH2649"/>
  <c r="AI2649" s="1"/>
  <c r="AH2648"/>
  <c r="AI2648" s="1"/>
  <c r="AH2647"/>
  <c r="AI2647" s="1"/>
  <c r="AH2646"/>
  <c r="AI2646" s="1"/>
  <c r="AH2645"/>
  <c r="AI2645" s="1"/>
  <c r="AH2644"/>
  <c r="AI2644" s="1"/>
  <c r="AH2643"/>
  <c r="AI2643" s="1"/>
  <c r="AH2642"/>
  <c r="AI2642" s="1"/>
  <c r="AH2641"/>
  <c r="AI2641" s="1"/>
  <c r="AH2640"/>
  <c r="AI2640" s="1"/>
  <c r="AH2639"/>
  <c r="AI2639" s="1"/>
  <c r="AH2638"/>
  <c r="AI2638" s="1"/>
  <c r="AH2637"/>
  <c r="AI2637" s="1"/>
  <c r="AH2636"/>
  <c r="AI2636" s="1"/>
  <c r="AH2635"/>
  <c r="AI2635" s="1"/>
  <c r="AH2634"/>
  <c r="AI2634" s="1"/>
  <c r="AH2633"/>
  <c r="AI2633" s="1"/>
  <c r="AH2632"/>
  <c r="AI2632" s="1"/>
  <c r="AH2631"/>
  <c r="AI2631" s="1"/>
  <c r="AH2630"/>
  <c r="AI2630" s="1"/>
  <c r="AH2629"/>
  <c r="AI2629" s="1"/>
  <c r="AH2628"/>
  <c r="AI2628" s="1"/>
  <c r="AH2627"/>
  <c r="AI2627" s="1"/>
  <c r="AH2626"/>
  <c r="AI2626" s="1"/>
  <c r="AH2625"/>
  <c r="AI2625" s="1"/>
  <c r="AH2624"/>
  <c r="AI2624" s="1"/>
  <c r="AH2623"/>
  <c r="AI2623" s="1"/>
  <c r="AH2622"/>
  <c r="AI2622" s="1"/>
  <c r="AH2621"/>
  <c r="AI2621" s="1"/>
  <c r="AH2620"/>
  <c r="AI2620" s="1"/>
  <c r="AH2619"/>
  <c r="AI2619" s="1"/>
  <c r="AH2618"/>
  <c r="AI2618" s="1"/>
  <c r="AH2617"/>
  <c r="AI2617" s="1"/>
  <c r="AH2616"/>
  <c r="AI2616" s="1"/>
  <c r="AH2615"/>
  <c r="AI2615" s="1"/>
  <c r="AH2614"/>
  <c r="AI2614" s="1"/>
  <c r="AH2613"/>
  <c r="AI2613" s="1"/>
  <c r="AH2612"/>
  <c r="AI2612" s="1"/>
  <c r="AH2611"/>
  <c r="AI2611" s="1"/>
  <c r="AH2610"/>
  <c r="AI2610" s="1"/>
  <c r="AH2609"/>
  <c r="AI2609" s="1"/>
  <c r="AH2608"/>
  <c r="AI2608" s="1"/>
  <c r="AH2607"/>
  <c r="AI2607" s="1"/>
  <c r="AH2606"/>
  <c r="AI2606" s="1"/>
  <c r="AH2605"/>
  <c r="AI2605" s="1"/>
  <c r="AH2604"/>
  <c r="AI2604" s="1"/>
  <c r="AH2603"/>
  <c r="AI2603" s="1"/>
  <c r="AH2602"/>
  <c r="AI2602" s="1"/>
  <c r="AH2601"/>
  <c r="AI2601" s="1"/>
  <c r="AH2600"/>
  <c r="AI2600" s="1"/>
  <c r="AH2599"/>
  <c r="AI2599" s="1"/>
  <c r="AH2598"/>
  <c r="AI2598" s="1"/>
  <c r="AH2597"/>
  <c r="AI2597" s="1"/>
  <c r="AH2596"/>
  <c r="AI2596" s="1"/>
  <c r="AH2595"/>
  <c r="AI2595" s="1"/>
  <c r="AH2594"/>
  <c r="AI2594" s="1"/>
  <c r="AH2593"/>
  <c r="AI2593" s="1"/>
  <c r="AH2592"/>
  <c r="AI2592" s="1"/>
  <c r="AH2591"/>
  <c r="AI2591" s="1"/>
  <c r="AH2590"/>
  <c r="AI2590" s="1"/>
  <c r="AH2589"/>
  <c r="AI2589" s="1"/>
  <c r="AH2588"/>
  <c r="AI2588" s="1"/>
  <c r="AH2587"/>
  <c r="AI2587" s="1"/>
  <c r="AH2586"/>
  <c r="AI2586" s="1"/>
  <c r="AH2585"/>
  <c r="AI2585" s="1"/>
  <c r="AH2584"/>
  <c r="AI2584" s="1"/>
  <c r="AH2583"/>
  <c r="AI2583" s="1"/>
  <c r="AH2582"/>
  <c r="AI2582" s="1"/>
  <c r="AH2581"/>
  <c r="AI2581" s="1"/>
  <c r="AH2580"/>
  <c r="AI2580" s="1"/>
  <c r="AH2579"/>
  <c r="AI2579" s="1"/>
  <c r="AH2578"/>
  <c r="AI2578" s="1"/>
  <c r="AH2577"/>
  <c r="AI2577" s="1"/>
  <c r="AH2576"/>
  <c r="AI2576" s="1"/>
  <c r="AH2575"/>
  <c r="AI2575" s="1"/>
  <c r="AH2574"/>
  <c r="AI2574" s="1"/>
  <c r="AH2573"/>
  <c r="AI2573" s="1"/>
  <c r="AH2572"/>
  <c r="AI2572" s="1"/>
  <c r="AH2571"/>
  <c r="AI2571" s="1"/>
  <c r="AH2570"/>
  <c r="AI2570" s="1"/>
  <c r="AH2569"/>
  <c r="AI2569" s="1"/>
  <c r="AH2568"/>
  <c r="AI2568" s="1"/>
  <c r="AH2567"/>
  <c r="AI2567" s="1"/>
  <c r="AH2566"/>
  <c r="AI2566" s="1"/>
  <c r="AH2565"/>
  <c r="AI2565" s="1"/>
  <c r="AH2564"/>
  <c r="AI2564" s="1"/>
  <c r="AH2563"/>
  <c r="AI2563" s="1"/>
  <c r="AH2562"/>
  <c r="AI2562" s="1"/>
  <c r="AH2561"/>
  <c r="AI2561" s="1"/>
  <c r="AH2560"/>
  <c r="AI2560" s="1"/>
  <c r="AH2559"/>
  <c r="AI2559" s="1"/>
  <c r="AH2558"/>
  <c r="AI2558" s="1"/>
  <c r="AH2557"/>
  <c r="AI2557" s="1"/>
  <c r="AH2556"/>
  <c r="AI2556" s="1"/>
  <c r="AH2555"/>
  <c r="AI2555" s="1"/>
  <c r="AH2554"/>
  <c r="AI2554" s="1"/>
  <c r="AH2553"/>
  <c r="AI2553" s="1"/>
  <c r="AH2552"/>
  <c r="AI2552" s="1"/>
  <c r="AH2551"/>
  <c r="AI2551" s="1"/>
  <c r="AH2550"/>
  <c r="AI2550" s="1"/>
  <c r="AH2549"/>
  <c r="AI2549" s="1"/>
  <c r="AH2548"/>
  <c r="AI2548" s="1"/>
  <c r="AH2547"/>
  <c r="AI2547" s="1"/>
  <c r="AH2546"/>
  <c r="AI2546" s="1"/>
  <c r="AH2545"/>
  <c r="AI2545" s="1"/>
  <c r="AH2544"/>
  <c r="AI2544" s="1"/>
  <c r="AH2543"/>
  <c r="AI2543" s="1"/>
  <c r="AH2542"/>
  <c r="AI2542" s="1"/>
  <c r="AH2541"/>
  <c r="AI2541" s="1"/>
  <c r="AH2540"/>
  <c r="AI2540" s="1"/>
  <c r="AH2539"/>
  <c r="AI2539" s="1"/>
  <c r="AH2538"/>
  <c r="AI2538" s="1"/>
  <c r="AH2537"/>
  <c r="AI2537" s="1"/>
  <c r="AH2536"/>
  <c r="AI2536" s="1"/>
  <c r="AH2535"/>
  <c r="AI2535" s="1"/>
  <c r="AH2534"/>
  <c r="AI2534" s="1"/>
  <c r="AH2533"/>
  <c r="AI2533" s="1"/>
  <c r="AH2532"/>
  <c r="AI2532" s="1"/>
  <c r="AH2531"/>
  <c r="AI2531" s="1"/>
  <c r="AH2530"/>
  <c r="AI2530" s="1"/>
  <c r="AH2529"/>
  <c r="AI2529" s="1"/>
  <c r="AH2528"/>
  <c r="AI2528" s="1"/>
  <c r="AH2527"/>
  <c r="AI2527" s="1"/>
  <c r="AH2526"/>
  <c r="AI2526" s="1"/>
  <c r="AH2525"/>
  <c r="AI2525" s="1"/>
  <c r="AH2524"/>
  <c r="AI2524" s="1"/>
  <c r="AH2523"/>
  <c r="AI2523" s="1"/>
  <c r="AH2522"/>
  <c r="AI2522" s="1"/>
  <c r="AH2521"/>
  <c r="AI2521" s="1"/>
  <c r="AH2520"/>
  <c r="AI2520" s="1"/>
  <c r="AH2519"/>
  <c r="AI2519" s="1"/>
  <c r="AH2518"/>
  <c r="AI2518" s="1"/>
  <c r="AH2517"/>
  <c r="AI2517" s="1"/>
  <c r="AH2516"/>
  <c r="AI2516" s="1"/>
  <c r="AH2515"/>
  <c r="AI2515" s="1"/>
  <c r="AH2514"/>
  <c r="AI2514" s="1"/>
  <c r="AH2513"/>
  <c r="AI2513" s="1"/>
  <c r="AH2512"/>
  <c r="AI2512" s="1"/>
  <c r="AH2511"/>
  <c r="AI2511" s="1"/>
  <c r="AH2510"/>
  <c r="AI2510" s="1"/>
  <c r="AH2509"/>
  <c r="AI2509" s="1"/>
  <c r="AH2508"/>
  <c r="AI2508" s="1"/>
  <c r="AH2507"/>
  <c r="AI2507" s="1"/>
  <c r="AH2506"/>
  <c r="AI2506" s="1"/>
  <c r="AH2505"/>
  <c r="AI2505" s="1"/>
  <c r="AH2504"/>
  <c r="AI2504" s="1"/>
  <c r="AH2503"/>
  <c r="AI2503" s="1"/>
  <c r="AH2502"/>
  <c r="AI2502" s="1"/>
  <c r="AH2501"/>
  <c r="AI2501" s="1"/>
  <c r="AH2500"/>
  <c r="AI2500" s="1"/>
  <c r="AH2499"/>
  <c r="AI2499" s="1"/>
  <c r="AH2498"/>
  <c r="AI2498" s="1"/>
  <c r="AH2497"/>
  <c r="AI2497" s="1"/>
  <c r="AH2496"/>
  <c r="AI2496" s="1"/>
  <c r="AH2495"/>
  <c r="AI2495" s="1"/>
  <c r="AH2494"/>
  <c r="AI2494" s="1"/>
  <c r="AH2493"/>
  <c r="AI2493" s="1"/>
  <c r="AH2492"/>
  <c r="AI2492" s="1"/>
  <c r="AH2491"/>
  <c r="AI2491" s="1"/>
  <c r="AH2490"/>
  <c r="AI2490" s="1"/>
  <c r="AH2489"/>
  <c r="AI2489" s="1"/>
  <c r="AH2488"/>
  <c r="AI2488" s="1"/>
  <c r="AH2487"/>
  <c r="AI2487" s="1"/>
  <c r="AH2486"/>
  <c r="AI2486" s="1"/>
  <c r="AH2485"/>
  <c r="AI2485" s="1"/>
  <c r="AH2484"/>
  <c r="AI2484" s="1"/>
  <c r="AH2483"/>
  <c r="AI2483" s="1"/>
  <c r="AH2482"/>
  <c r="AI2482" s="1"/>
  <c r="AH2481"/>
  <c r="AI2481" s="1"/>
  <c r="AH2480"/>
  <c r="AI2480" s="1"/>
  <c r="AH2479"/>
  <c r="AI2479" s="1"/>
  <c r="AH2478"/>
  <c r="AI2478" s="1"/>
  <c r="AH2477"/>
  <c r="AI2477" s="1"/>
  <c r="AH2476"/>
  <c r="AI2476" s="1"/>
  <c r="AH2475"/>
  <c r="AI2475" s="1"/>
  <c r="AH2474"/>
  <c r="AI2474" s="1"/>
  <c r="AH2473"/>
  <c r="AI2473" s="1"/>
  <c r="AH2472"/>
  <c r="AI2472" s="1"/>
  <c r="AH2471"/>
  <c r="AI2471" s="1"/>
  <c r="AH2470"/>
  <c r="AI2470" s="1"/>
  <c r="AH2469"/>
  <c r="AI2469" s="1"/>
  <c r="AH2468"/>
  <c r="AI2468" s="1"/>
  <c r="AH2467"/>
  <c r="AI2467" s="1"/>
  <c r="AH2466"/>
  <c r="AI2466" s="1"/>
  <c r="AH2465"/>
  <c r="AI2465" s="1"/>
  <c r="AH2464"/>
  <c r="AI2464" s="1"/>
  <c r="AH2463"/>
  <c r="AI2463" s="1"/>
  <c r="AH2462"/>
  <c r="AI2462" s="1"/>
  <c r="AH2461"/>
  <c r="AI2461" s="1"/>
  <c r="AH2460"/>
  <c r="AI2460" s="1"/>
  <c r="AH2459"/>
  <c r="AI2459" s="1"/>
  <c r="AH2458"/>
  <c r="AI2458" s="1"/>
  <c r="AH2457"/>
  <c r="AI2457" s="1"/>
  <c r="AH2456"/>
  <c r="AI2456" s="1"/>
  <c r="AH2455"/>
  <c r="AI2455" s="1"/>
  <c r="AH2454"/>
  <c r="AI2454" s="1"/>
  <c r="AH2453"/>
  <c r="AI2453" s="1"/>
  <c r="AH2452"/>
  <c r="AI2452" s="1"/>
  <c r="AH2451"/>
  <c r="AI2451" s="1"/>
  <c r="AH2450"/>
  <c r="AI2450" s="1"/>
  <c r="AH2449"/>
  <c r="AI2449" s="1"/>
  <c r="AH2448"/>
  <c r="AI2448" s="1"/>
  <c r="AH2447"/>
  <c r="AI2447" s="1"/>
  <c r="AH2446"/>
  <c r="AI2446" s="1"/>
  <c r="AH2445"/>
  <c r="AI2445" s="1"/>
  <c r="AH2444"/>
  <c r="AI2444" s="1"/>
  <c r="AH2443"/>
  <c r="AI2443" s="1"/>
  <c r="AH2442"/>
  <c r="AI2442" s="1"/>
  <c r="AH2441"/>
  <c r="AI2441" s="1"/>
  <c r="AH2440"/>
  <c r="AI2440" s="1"/>
  <c r="AH2439"/>
  <c r="AI2439" s="1"/>
  <c r="AH2438"/>
  <c r="AI2438" s="1"/>
  <c r="AH2437"/>
  <c r="AI2437" s="1"/>
  <c r="AH2436"/>
  <c r="AI2436" s="1"/>
  <c r="AH2435"/>
  <c r="AI2435" s="1"/>
  <c r="AH2434"/>
  <c r="AI2434" s="1"/>
  <c r="AH2433"/>
  <c r="AI2433" s="1"/>
  <c r="AH2432"/>
  <c r="AI2432" s="1"/>
  <c r="AH2431"/>
  <c r="AI2431" s="1"/>
  <c r="AH2430"/>
  <c r="AI2430" s="1"/>
  <c r="AH2429"/>
  <c r="AI2429" s="1"/>
  <c r="AH2428"/>
  <c r="AI2428" s="1"/>
  <c r="AH2427"/>
  <c r="AI2427" s="1"/>
  <c r="AH2426"/>
  <c r="AI2426" s="1"/>
  <c r="AH2425"/>
  <c r="AI2425" s="1"/>
  <c r="AH2424"/>
  <c r="AI2424" s="1"/>
  <c r="AH2423"/>
  <c r="AI2423" s="1"/>
  <c r="AH2422"/>
  <c r="AI2422" s="1"/>
  <c r="AH2421"/>
  <c r="AI2421" s="1"/>
  <c r="AH2420"/>
  <c r="AI2420" s="1"/>
  <c r="AH2419"/>
  <c r="AI2419" s="1"/>
  <c r="AH2418"/>
  <c r="AI2418" s="1"/>
  <c r="AH2417"/>
  <c r="AI2417" s="1"/>
  <c r="AH2416"/>
  <c r="AI2416" s="1"/>
  <c r="AH2415"/>
  <c r="AI2415" s="1"/>
  <c r="AH2414"/>
  <c r="AI2414" s="1"/>
  <c r="AH2413"/>
  <c r="AI2413" s="1"/>
  <c r="AH2412"/>
  <c r="AI2412" s="1"/>
  <c r="AH2411"/>
  <c r="AI2411" s="1"/>
  <c r="AH2410"/>
  <c r="AI2410" s="1"/>
  <c r="AH2409"/>
  <c r="AI2409" s="1"/>
  <c r="AH2408"/>
  <c r="AI2408" s="1"/>
  <c r="AH2407"/>
  <c r="AI2407" s="1"/>
  <c r="AH2406"/>
  <c r="AI2406" s="1"/>
  <c r="AH2405"/>
  <c r="AI2405" s="1"/>
  <c r="AH2404"/>
  <c r="AI2404" s="1"/>
  <c r="AH2403"/>
  <c r="AI2403" s="1"/>
  <c r="AH2402"/>
  <c r="AI2402" s="1"/>
  <c r="AH2401"/>
  <c r="AI2401" s="1"/>
  <c r="AH2400"/>
  <c r="AI2400" s="1"/>
  <c r="AH2399"/>
  <c r="AI2399" s="1"/>
  <c r="AH2398"/>
  <c r="AI2398" s="1"/>
  <c r="AH2397"/>
  <c r="AI2397" s="1"/>
  <c r="AH2396"/>
  <c r="AI2396" s="1"/>
  <c r="AH2395"/>
  <c r="AI2395" s="1"/>
  <c r="AH2394"/>
  <c r="AI2394" s="1"/>
  <c r="AH2393"/>
  <c r="AI2393" s="1"/>
  <c r="AH2392"/>
  <c r="AI2392" s="1"/>
  <c r="AH2391"/>
  <c r="AI2391" s="1"/>
  <c r="AH2390"/>
  <c r="AI2390" s="1"/>
  <c r="AH2389"/>
  <c r="AI2389" s="1"/>
  <c r="AH2388"/>
  <c r="AI2388" s="1"/>
  <c r="AH2387"/>
  <c r="AI2387" s="1"/>
  <c r="AH2386"/>
  <c r="AI2386" s="1"/>
  <c r="AH2385"/>
  <c r="AI2385" s="1"/>
  <c r="AH2384"/>
  <c r="AI2384" s="1"/>
  <c r="AH2383"/>
  <c r="AI2383" s="1"/>
  <c r="AH2382"/>
  <c r="AI2382" s="1"/>
  <c r="AH2381"/>
  <c r="AI2381" s="1"/>
  <c r="AH2380"/>
  <c r="AI2380" s="1"/>
  <c r="AH2379"/>
  <c r="AI2379" s="1"/>
  <c r="AH2378"/>
  <c r="AI2378" s="1"/>
  <c r="AH2377"/>
  <c r="AI2377" s="1"/>
  <c r="AH2376"/>
  <c r="AI2376" s="1"/>
  <c r="AH2375"/>
  <c r="AI2375" s="1"/>
  <c r="AH2374"/>
  <c r="AI2374" s="1"/>
  <c r="AH2373"/>
  <c r="AI2373" s="1"/>
  <c r="AH2372"/>
  <c r="AI2372" s="1"/>
  <c r="AH2371"/>
  <c r="AI2371" s="1"/>
  <c r="AH2370"/>
  <c r="AI2370" s="1"/>
  <c r="AH2369"/>
  <c r="AI2369" s="1"/>
  <c r="AH2368"/>
  <c r="AI2368" s="1"/>
  <c r="AH2367"/>
  <c r="AI2367" s="1"/>
  <c r="AH2366"/>
  <c r="AI2366" s="1"/>
  <c r="AH2365"/>
  <c r="AI2365" s="1"/>
  <c r="AH2364"/>
  <c r="AI2364" s="1"/>
  <c r="AH2363"/>
  <c r="AI2363" s="1"/>
  <c r="AH2362"/>
  <c r="AI2362" s="1"/>
  <c r="AH2361"/>
  <c r="AI2361" s="1"/>
  <c r="AH2360"/>
  <c r="AI2360" s="1"/>
  <c r="AH2359"/>
  <c r="AI2359" s="1"/>
  <c r="AH2358"/>
  <c r="AI2358" s="1"/>
  <c r="AH2357"/>
  <c r="AI2357" s="1"/>
  <c r="AH2356"/>
  <c r="AI2356" s="1"/>
  <c r="AH2355"/>
  <c r="AI2355" s="1"/>
  <c r="AH2354"/>
  <c r="AI2354" s="1"/>
  <c r="AH2353"/>
  <c r="AI2353" s="1"/>
  <c r="AH2352"/>
  <c r="AI2352" s="1"/>
  <c r="AH2351"/>
  <c r="AI2351" s="1"/>
  <c r="AH2350"/>
  <c r="AI2350" s="1"/>
  <c r="AH2349"/>
  <c r="AI2349" s="1"/>
  <c r="AH2348"/>
  <c r="AI2348" s="1"/>
  <c r="AH2347"/>
  <c r="AI2347" s="1"/>
  <c r="AH2346"/>
  <c r="AI2346" s="1"/>
  <c r="AH2345"/>
  <c r="AI2345" s="1"/>
  <c r="AH2344"/>
  <c r="AI2344" s="1"/>
  <c r="AH2343"/>
  <c r="AI2343" s="1"/>
  <c r="AH2342"/>
  <c r="AI2342" s="1"/>
  <c r="AH2341"/>
  <c r="AI2341" s="1"/>
  <c r="AH2340"/>
  <c r="AI2340" s="1"/>
  <c r="AH2339"/>
  <c r="AI2339" s="1"/>
  <c r="AH2338"/>
  <c r="AI2338" s="1"/>
  <c r="AH2337"/>
  <c r="AI2337" s="1"/>
  <c r="AH2336"/>
  <c r="AI2336" s="1"/>
  <c r="AH2335"/>
  <c r="AI2335" s="1"/>
  <c r="AH2334"/>
  <c r="AI2334" s="1"/>
  <c r="AH2333"/>
  <c r="AI2333" s="1"/>
  <c r="AH2332"/>
  <c r="AI2332" s="1"/>
  <c r="AH2331"/>
  <c r="AI2331" s="1"/>
  <c r="AH2330"/>
  <c r="AI2330" s="1"/>
  <c r="AH2329"/>
  <c r="AI2329" s="1"/>
  <c r="AH2328"/>
  <c r="AI2328" s="1"/>
  <c r="AH2327"/>
  <c r="AI2327" s="1"/>
  <c r="AH2326"/>
  <c r="AI2326" s="1"/>
  <c r="AH2325"/>
  <c r="AI2325" s="1"/>
  <c r="AH2324"/>
  <c r="AI2324" s="1"/>
  <c r="AH2323"/>
  <c r="AI2323" s="1"/>
  <c r="AH2322"/>
  <c r="AI2322" s="1"/>
  <c r="AH2321"/>
  <c r="AI2321" s="1"/>
  <c r="AH2320"/>
  <c r="AI2320" s="1"/>
  <c r="AH2319"/>
  <c r="AI2319" s="1"/>
  <c r="AH2318"/>
  <c r="AI2318" s="1"/>
  <c r="AH2317"/>
  <c r="AI2317" s="1"/>
  <c r="AH2316"/>
  <c r="AI2316" s="1"/>
  <c r="AH2315"/>
  <c r="AI2315" s="1"/>
  <c r="AH2314"/>
  <c r="AI2314" s="1"/>
  <c r="AH2313"/>
  <c r="AI2313" s="1"/>
  <c r="AH2312"/>
  <c r="AI2312" s="1"/>
  <c r="AH2311"/>
  <c r="AI2311" s="1"/>
  <c r="AH2310"/>
  <c r="AI2310" s="1"/>
  <c r="AH2309"/>
  <c r="AI2309" s="1"/>
  <c r="AH2308"/>
  <c r="AI2308" s="1"/>
  <c r="AH2307"/>
  <c r="AI2307" s="1"/>
  <c r="AH2306"/>
  <c r="AI2306" s="1"/>
  <c r="AH2305"/>
  <c r="AI2305" s="1"/>
  <c r="AH2304"/>
  <c r="AI2304" s="1"/>
  <c r="AH2303"/>
  <c r="AI2303" s="1"/>
  <c r="AH2302"/>
  <c r="AI2302" s="1"/>
  <c r="AH2301"/>
  <c r="AI2301" s="1"/>
  <c r="AH2300"/>
  <c r="AI2300" s="1"/>
  <c r="AH2299"/>
  <c r="AI2299" s="1"/>
  <c r="AH2298"/>
  <c r="AI2298" s="1"/>
  <c r="AH2297"/>
  <c r="AI2297" s="1"/>
  <c r="AH2296"/>
  <c r="AI2296" s="1"/>
  <c r="AH2295"/>
  <c r="AI2295" s="1"/>
  <c r="AH2294"/>
  <c r="AI2294" s="1"/>
  <c r="AH2293"/>
  <c r="AI2293" s="1"/>
  <c r="AH2292"/>
  <c r="AI2292" s="1"/>
  <c r="AH2291"/>
  <c r="AI2291" s="1"/>
  <c r="AH2290"/>
  <c r="AI2290" s="1"/>
  <c r="AH2289"/>
  <c r="AI2289" s="1"/>
  <c r="AH2288"/>
  <c r="AI2288" s="1"/>
  <c r="AH2287"/>
  <c r="AI2287" s="1"/>
  <c r="AH2286"/>
  <c r="AI2286" s="1"/>
  <c r="AH2285"/>
  <c r="AI2285" s="1"/>
  <c r="AH2284"/>
  <c r="AI2284" s="1"/>
  <c r="AH2283"/>
  <c r="AI2283" s="1"/>
  <c r="AH2282"/>
  <c r="AI2282" s="1"/>
  <c r="AH2281"/>
  <c r="AI2281" s="1"/>
  <c r="AH2280"/>
  <c r="AI2280" s="1"/>
  <c r="AH2279"/>
  <c r="AI2279" s="1"/>
  <c r="AH2278"/>
  <c r="AI2278" s="1"/>
  <c r="AH2277"/>
  <c r="AI2277" s="1"/>
  <c r="AH2276"/>
  <c r="AI2276" s="1"/>
  <c r="AH2275"/>
  <c r="AI2275" s="1"/>
  <c r="AH2274"/>
  <c r="AI2274" s="1"/>
  <c r="AH2273"/>
  <c r="AI2273" s="1"/>
  <c r="AH2272"/>
  <c r="AI2272" s="1"/>
  <c r="AH2271"/>
  <c r="AI2271" s="1"/>
  <c r="AH2270"/>
  <c r="AI2270" s="1"/>
  <c r="AH2269"/>
  <c r="AI2269" s="1"/>
  <c r="AH2268"/>
  <c r="AI2268" s="1"/>
  <c r="AH2267"/>
  <c r="AI2267" s="1"/>
  <c r="AH2266"/>
  <c r="AI2266" s="1"/>
  <c r="AH2265"/>
  <c r="AI2265" s="1"/>
  <c r="AH2264"/>
  <c r="AI2264" s="1"/>
  <c r="AH2263"/>
  <c r="AI2263" s="1"/>
  <c r="AH2262"/>
  <c r="AI2262" s="1"/>
  <c r="AH2261"/>
  <c r="AI2261" s="1"/>
  <c r="AH2260"/>
  <c r="AI2260" s="1"/>
  <c r="AH2259"/>
  <c r="AI2259" s="1"/>
  <c r="AH2258"/>
  <c r="AI2258" s="1"/>
  <c r="AH2257"/>
  <c r="AI2257" s="1"/>
  <c r="AH2256"/>
  <c r="AI2256" s="1"/>
  <c r="AH2255"/>
  <c r="AI2255" s="1"/>
  <c r="AH2254"/>
  <c r="AI2254" s="1"/>
  <c r="AH2253"/>
  <c r="AI2253" s="1"/>
  <c r="AH2252"/>
  <c r="AI2252" s="1"/>
  <c r="AH2251"/>
  <c r="AI2251" s="1"/>
  <c r="AH2250"/>
  <c r="AI2250" s="1"/>
  <c r="AH2249"/>
  <c r="AI2249" s="1"/>
  <c r="AH2248"/>
  <c r="AI2248" s="1"/>
  <c r="AH2247"/>
  <c r="AI2247" s="1"/>
  <c r="AH2246"/>
  <c r="AI2246" s="1"/>
  <c r="AH2245"/>
  <c r="AI2245" s="1"/>
  <c r="AH2244"/>
  <c r="AI2244" s="1"/>
  <c r="AH2243"/>
  <c r="AI2243" s="1"/>
  <c r="AH2242"/>
  <c r="AI2242" s="1"/>
  <c r="AH2241"/>
  <c r="AI2241" s="1"/>
  <c r="AH2240"/>
  <c r="AI2240" s="1"/>
  <c r="AH2239"/>
  <c r="AI2239" s="1"/>
  <c r="AH2238"/>
  <c r="AI2238" s="1"/>
  <c r="AH2237"/>
  <c r="AI2237" s="1"/>
  <c r="AH2236"/>
  <c r="AI2236" s="1"/>
  <c r="AH2235"/>
  <c r="AI2235" s="1"/>
  <c r="AH2234"/>
  <c r="AI2234" s="1"/>
  <c r="AH2233"/>
  <c r="AI2233" s="1"/>
  <c r="AH2232"/>
  <c r="AI2232" s="1"/>
  <c r="AH2231"/>
  <c r="AI2231" s="1"/>
  <c r="AH2230"/>
  <c r="AI2230" s="1"/>
  <c r="AH2229"/>
  <c r="AI2229" s="1"/>
  <c r="AH2228"/>
  <c r="AI2228" s="1"/>
  <c r="AH2227"/>
  <c r="AI2227" s="1"/>
  <c r="AH2226"/>
  <c r="AI2226" s="1"/>
  <c r="AH2225"/>
  <c r="AI2225" s="1"/>
  <c r="AH2224"/>
  <c r="AI2224" s="1"/>
  <c r="AH2223"/>
  <c r="AI2223" s="1"/>
  <c r="AH2222"/>
  <c r="AI2222" s="1"/>
  <c r="AH2221"/>
  <c r="AI2221" s="1"/>
  <c r="AH2220"/>
  <c r="AI2220" s="1"/>
  <c r="AH2219"/>
  <c r="AI2219" s="1"/>
  <c r="AH2218"/>
  <c r="AI2218" s="1"/>
  <c r="AH2217"/>
  <c r="AI2217" s="1"/>
  <c r="AH2216"/>
  <c r="AI2216" s="1"/>
  <c r="AH2215"/>
  <c r="AI2215" s="1"/>
  <c r="AH2214"/>
  <c r="AI2214" s="1"/>
  <c r="AH2213"/>
  <c r="AI2213" s="1"/>
  <c r="AH2212"/>
  <c r="AI2212" s="1"/>
  <c r="AH2211"/>
  <c r="AI2211" s="1"/>
  <c r="AH2210"/>
  <c r="AI2210" s="1"/>
  <c r="AH2209"/>
  <c r="AI2209" s="1"/>
  <c r="AH2208"/>
  <c r="AI2208" s="1"/>
  <c r="AH2207"/>
  <c r="AI2207" s="1"/>
  <c r="AH2206"/>
  <c r="AI2206" s="1"/>
  <c r="AH2205"/>
  <c r="AI2205" s="1"/>
  <c r="AH2204"/>
  <c r="AI2204" s="1"/>
  <c r="AH2203"/>
  <c r="AI2203" s="1"/>
  <c r="AH2202"/>
  <c r="AI2202" s="1"/>
  <c r="AH2201"/>
  <c r="AI2201" s="1"/>
  <c r="AH2200"/>
  <c r="AI2200" s="1"/>
  <c r="AH2199"/>
  <c r="AI2199" s="1"/>
  <c r="AH2198"/>
  <c r="AI2198" s="1"/>
  <c r="AH2197"/>
  <c r="AI2197" s="1"/>
  <c r="AH2196"/>
  <c r="AI2196" s="1"/>
  <c r="AH2195"/>
  <c r="AI2195" s="1"/>
  <c r="AH2194"/>
  <c r="AI2194" s="1"/>
  <c r="AH2193"/>
  <c r="AI2193" s="1"/>
  <c r="AH2192"/>
  <c r="AI2192" s="1"/>
  <c r="AH2191"/>
  <c r="AI2191" s="1"/>
  <c r="AH2190"/>
  <c r="AI2190" s="1"/>
  <c r="AH2189"/>
  <c r="AI2189" s="1"/>
  <c r="AH2188"/>
  <c r="AI2188" s="1"/>
  <c r="AH2187"/>
  <c r="AI2187" s="1"/>
  <c r="AH2186"/>
  <c r="AI2186" s="1"/>
  <c r="AH2185"/>
  <c r="AI2185" s="1"/>
  <c r="AH2184"/>
  <c r="AI2184" s="1"/>
  <c r="AH2183"/>
  <c r="AI2183" s="1"/>
  <c r="AH2182"/>
  <c r="AI2182" s="1"/>
  <c r="AH2181"/>
  <c r="AI2181" s="1"/>
  <c r="AH2180"/>
  <c r="AI2180" s="1"/>
  <c r="AH2179"/>
  <c r="AI2179" s="1"/>
  <c r="AH2178"/>
  <c r="AI2178" s="1"/>
  <c r="AH2177"/>
  <c r="AI2177" s="1"/>
  <c r="AH2176"/>
  <c r="AI2176" s="1"/>
  <c r="AH2175"/>
  <c r="AI2175" s="1"/>
  <c r="AH2174"/>
  <c r="AI2174" s="1"/>
  <c r="AH2173"/>
  <c r="AI2173" s="1"/>
  <c r="AH2172"/>
  <c r="AI2172" s="1"/>
  <c r="AH2171"/>
  <c r="AI2171" s="1"/>
  <c r="AH2170"/>
  <c r="AI2170" s="1"/>
  <c r="AH2169"/>
  <c r="AI2169" s="1"/>
  <c r="AH2168"/>
  <c r="AI2168" s="1"/>
  <c r="AH2167"/>
  <c r="AI2167" s="1"/>
  <c r="AH2166"/>
  <c r="AI2166" s="1"/>
  <c r="AH2165"/>
  <c r="AI2165" s="1"/>
  <c r="AH2164"/>
  <c r="AI2164" s="1"/>
  <c r="AH2163"/>
  <c r="AI2163" s="1"/>
  <c r="AH2162"/>
  <c r="AI2162" s="1"/>
  <c r="AH2161"/>
  <c r="AI2161" s="1"/>
  <c r="AH2160"/>
  <c r="AI2160" s="1"/>
  <c r="AH2159"/>
  <c r="AI2159" s="1"/>
  <c r="AH2158"/>
  <c r="AI2158" s="1"/>
  <c r="AH2157"/>
  <c r="AI2157" s="1"/>
  <c r="AH2156"/>
  <c r="AI2156" s="1"/>
  <c r="AH2155"/>
  <c r="AI2155" s="1"/>
  <c r="AH2154"/>
  <c r="AI2154" s="1"/>
  <c r="AH2153"/>
  <c r="AI2153" s="1"/>
  <c r="AH2152"/>
  <c r="AI2152" s="1"/>
  <c r="AH2151"/>
  <c r="AI2151" s="1"/>
  <c r="AH2150"/>
  <c r="AI2150" s="1"/>
  <c r="AH2149"/>
  <c r="AI2149" s="1"/>
  <c r="AH2148"/>
  <c r="AI2148" s="1"/>
  <c r="AH2147"/>
  <c r="AI2147" s="1"/>
  <c r="AH2146"/>
  <c r="AI2146" s="1"/>
  <c r="AH2145"/>
  <c r="AI2145" s="1"/>
  <c r="AH2144"/>
  <c r="AI2144" s="1"/>
  <c r="AH2143"/>
  <c r="AI2143" s="1"/>
  <c r="AH2142"/>
  <c r="AI2142" s="1"/>
  <c r="AH2141"/>
  <c r="AI2141" s="1"/>
  <c r="AH2140"/>
  <c r="AI2140" s="1"/>
  <c r="AH2139"/>
  <c r="AI2139" s="1"/>
  <c r="AH2138"/>
  <c r="AI2138" s="1"/>
  <c r="AH2137"/>
  <c r="AI2137" s="1"/>
  <c r="AH2136"/>
  <c r="AI2136" s="1"/>
  <c r="AH2135"/>
  <c r="AI2135" s="1"/>
  <c r="AH2134"/>
  <c r="AI2134" s="1"/>
  <c r="AH2133"/>
  <c r="AI2133" s="1"/>
  <c r="AH2132"/>
  <c r="AI2132" s="1"/>
  <c r="AH2131"/>
  <c r="AI2131" s="1"/>
  <c r="AH2130"/>
  <c r="AI2130" s="1"/>
  <c r="AH2129"/>
  <c r="AI2129" s="1"/>
  <c r="AH2128"/>
  <c r="AI2128" s="1"/>
  <c r="AH2127"/>
  <c r="AI2127" s="1"/>
  <c r="AH2126"/>
  <c r="AI2126" s="1"/>
  <c r="AH2125"/>
  <c r="AI2125" s="1"/>
  <c r="AH2124"/>
  <c r="AI2124" s="1"/>
  <c r="AH2123"/>
  <c r="AI2123" s="1"/>
  <c r="AH2122"/>
  <c r="AI2122" s="1"/>
  <c r="AH2121"/>
  <c r="AI2121" s="1"/>
  <c r="AH2120"/>
  <c r="AI2120" s="1"/>
  <c r="AH2119"/>
  <c r="AI2119" s="1"/>
  <c r="AH2118"/>
  <c r="AI2118" s="1"/>
  <c r="AH2117"/>
  <c r="AI2117" s="1"/>
  <c r="AH2116"/>
  <c r="AI2116" s="1"/>
  <c r="AH2115"/>
  <c r="AI2115" s="1"/>
  <c r="AH2114"/>
  <c r="AI2114" s="1"/>
  <c r="AH2113"/>
  <c r="AI2113" s="1"/>
  <c r="AH2112"/>
  <c r="AI2112" s="1"/>
  <c r="AH2111"/>
  <c r="AI2111" s="1"/>
  <c r="AH2110"/>
  <c r="AI2110" s="1"/>
  <c r="AH2109"/>
  <c r="AI2109" s="1"/>
  <c r="AH2108"/>
  <c r="AI2108" s="1"/>
  <c r="AH2107"/>
  <c r="AI2107" s="1"/>
  <c r="AH2106"/>
  <c r="AI2106" s="1"/>
  <c r="AH2105"/>
  <c r="AI2105" s="1"/>
  <c r="AH2104"/>
  <c r="AI2104" s="1"/>
  <c r="AH2103"/>
  <c r="AI2103" s="1"/>
  <c r="AH2102"/>
  <c r="AI2102" s="1"/>
  <c r="AH2101"/>
  <c r="AI2101" s="1"/>
  <c r="AH2100"/>
  <c r="AI2100" s="1"/>
  <c r="AH2099"/>
  <c r="AI2099" s="1"/>
  <c r="AH2098"/>
  <c r="AI2098" s="1"/>
  <c r="AH2097"/>
  <c r="AI2097" s="1"/>
  <c r="AH2096"/>
  <c r="AI2096" s="1"/>
  <c r="AH2095"/>
  <c r="AI2095" s="1"/>
  <c r="AH2094"/>
  <c r="AI2094" s="1"/>
  <c r="AH2093"/>
  <c r="AI2093" s="1"/>
  <c r="AH2092"/>
  <c r="AI2092" s="1"/>
  <c r="AH2091"/>
  <c r="AI2091" s="1"/>
  <c r="AH2090"/>
  <c r="AI2090" s="1"/>
  <c r="AH2089"/>
  <c r="AI2089" s="1"/>
  <c r="AH2088"/>
  <c r="AI2088" s="1"/>
  <c r="AH2087"/>
  <c r="AI2087" s="1"/>
  <c r="AH2086"/>
  <c r="AI2086" s="1"/>
  <c r="AH2085"/>
  <c r="AI2085" s="1"/>
  <c r="AH2084"/>
  <c r="AI2084" s="1"/>
  <c r="AH2083"/>
  <c r="AI2083" s="1"/>
  <c r="AH2082"/>
  <c r="AI2082" s="1"/>
  <c r="AH2081"/>
  <c r="AI2081" s="1"/>
  <c r="AH2080"/>
  <c r="AI2080" s="1"/>
  <c r="AH2079"/>
  <c r="AI2079" s="1"/>
  <c r="AH2078"/>
  <c r="AI2078" s="1"/>
  <c r="AH2077"/>
  <c r="AI2077" s="1"/>
  <c r="AH2076"/>
  <c r="AI2076" s="1"/>
  <c r="AH2075"/>
  <c r="AI2075" s="1"/>
  <c r="AH2074"/>
  <c r="AI2074" s="1"/>
  <c r="AH2073"/>
  <c r="AI2073" s="1"/>
  <c r="AH2072"/>
  <c r="AI2072" s="1"/>
  <c r="AH2071"/>
  <c r="AI2071" s="1"/>
  <c r="AH2070"/>
  <c r="AI2070" s="1"/>
  <c r="AH2069"/>
  <c r="AI2069" s="1"/>
  <c r="AH2068"/>
  <c r="AI2068" s="1"/>
  <c r="AH2067"/>
  <c r="AI2067" s="1"/>
  <c r="AH2066"/>
  <c r="AI2066" s="1"/>
  <c r="AH2065"/>
  <c r="AI2065" s="1"/>
  <c r="AH2064"/>
  <c r="AI2064" s="1"/>
  <c r="AH2063"/>
  <c r="AI2063" s="1"/>
  <c r="AH2062"/>
  <c r="AI2062" s="1"/>
  <c r="AH2061"/>
  <c r="AI2061" s="1"/>
  <c r="AH2060"/>
  <c r="AI2060" s="1"/>
  <c r="AH2059"/>
  <c r="AI2059" s="1"/>
  <c r="AH2058"/>
  <c r="AI2058" s="1"/>
  <c r="AH2057"/>
  <c r="AI2057" s="1"/>
  <c r="AH2056"/>
  <c r="AI2056" s="1"/>
  <c r="AH2055"/>
  <c r="AI2055" s="1"/>
  <c r="AH2054"/>
  <c r="AI2054" s="1"/>
  <c r="AH2053"/>
  <c r="AI2053" s="1"/>
  <c r="AH2052"/>
  <c r="AI2052" s="1"/>
  <c r="AH2050"/>
  <c r="AI2050" s="1"/>
  <c r="AH2049"/>
  <c r="AI2049" s="1"/>
  <c r="AH2048"/>
  <c r="AI2048" s="1"/>
  <c r="AH2047"/>
  <c r="AI2047" s="1"/>
  <c r="AH2046"/>
  <c r="AI2046" s="1"/>
  <c r="AH2045"/>
  <c r="AI2045" s="1"/>
  <c r="AH2044"/>
  <c r="AI2044" s="1"/>
  <c r="AH2043"/>
  <c r="AI2043" s="1"/>
  <c r="AH2042"/>
  <c r="AI2042" s="1"/>
  <c r="AH2041"/>
  <c r="AI2041" s="1"/>
  <c r="AH2040"/>
  <c r="AI2040" s="1"/>
  <c r="AH2039"/>
  <c r="AI2039" s="1"/>
  <c r="AH2038"/>
  <c r="AI2038" s="1"/>
  <c r="AH2037"/>
  <c r="AI2037" s="1"/>
  <c r="AH2036"/>
  <c r="AI2036" s="1"/>
  <c r="AH2035"/>
  <c r="AI2035" s="1"/>
  <c r="AH2034"/>
  <c r="AI2034" s="1"/>
  <c r="AH2033"/>
  <c r="AI2033" s="1"/>
  <c r="AH2032"/>
  <c r="AI2032" s="1"/>
  <c r="AH2031"/>
  <c r="AI2031" s="1"/>
  <c r="AH2030"/>
  <c r="AI2030" s="1"/>
  <c r="AH2029"/>
  <c r="AI2029" s="1"/>
  <c r="AH2028"/>
  <c r="AI2028" s="1"/>
  <c r="AH2027"/>
  <c r="AI2027" s="1"/>
  <c r="AH2026"/>
  <c r="AI2026" s="1"/>
  <c r="AH2025"/>
  <c r="AI2025" s="1"/>
  <c r="AH2024"/>
  <c r="AI2024" s="1"/>
  <c r="AH2023"/>
  <c r="AI2023" s="1"/>
  <c r="AH2022"/>
  <c r="AI2022" s="1"/>
  <c r="AH2021"/>
  <c r="AI2021" s="1"/>
  <c r="AH2020"/>
  <c r="AI2020" s="1"/>
  <c r="AH2019"/>
  <c r="AI2019" s="1"/>
  <c r="AH2018"/>
  <c r="AI2018" s="1"/>
  <c r="AH2017"/>
  <c r="AI2017" s="1"/>
  <c r="AH2016"/>
  <c r="AI2016" s="1"/>
  <c r="AH2015"/>
  <c r="AI2015" s="1"/>
  <c r="AH2014"/>
  <c r="AI2014" s="1"/>
  <c r="AH2013"/>
  <c r="AI2013" s="1"/>
  <c r="AH2012"/>
  <c r="AI2012" s="1"/>
  <c r="AH2011"/>
  <c r="AI2011" s="1"/>
  <c r="AH2010"/>
  <c r="AI2010" s="1"/>
  <c r="AH2009"/>
  <c r="AI2009" s="1"/>
  <c r="AH2008"/>
  <c r="AI2008" s="1"/>
  <c r="AH2007"/>
  <c r="AI2007" s="1"/>
  <c r="AH2006"/>
  <c r="AI2006" s="1"/>
  <c r="AH2005"/>
  <c r="AI2005" s="1"/>
  <c r="AH2004"/>
  <c r="AI2004" s="1"/>
  <c r="AH2003"/>
  <c r="AI2003" s="1"/>
  <c r="AH2002"/>
  <c r="AI2002" s="1"/>
  <c r="AH2001"/>
  <c r="AI2001" s="1"/>
  <c r="AH2000"/>
  <c r="AI2000" s="1"/>
  <c r="AH1999"/>
  <c r="AI1999" s="1"/>
  <c r="AH1998"/>
  <c r="AI1998" s="1"/>
  <c r="AH1997"/>
  <c r="AI1997" s="1"/>
  <c r="AH1996"/>
  <c r="AI1996" s="1"/>
  <c r="AH1995"/>
  <c r="AI1995" s="1"/>
  <c r="AH1994"/>
  <c r="AI1994" s="1"/>
  <c r="AH1993"/>
  <c r="AI1993" s="1"/>
  <c r="AH1992"/>
  <c r="AI1992" s="1"/>
  <c r="AH1991"/>
  <c r="AI1991" s="1"/>
  <c r="AH1990"/>
  <c r="AI1990" s="1"/>
  <c r="AH1989"/>
  <c r="AI1989" s="1"/>
  <c r="AH1988"/>
  <c r="AI1988" s="1"/>
  <c r="AH1987"/>
  <c r="AI1987" s="1"/>
  <c r="AH1986"/>
  <c r="AI1986" s="1"/>
  <c r="AH1985"/>
  <c r="AI1985" s="1"/>
  <c r="AH1984"/>
  <c r="AI1984" s="1"/>
  <c r="AH1983"/>
  <c r="AI1983" s="1"/>
  <c r="AH1982"/>
  <c r="AI1982" s="1"/>
  <c r="AH1981"/>
  <c r="AI1981" s="1"/>
  <c r="AH1980"/>
  <c r="AI1980" s="1"/>
  <c r="AH1979"/>
  <c r="AI1979" s="1"/>
  <c r="AH1978"/>
  <c r="AI1978" s="1"/>
  <c r="AH1977"/>
  <c r="AI1977" s="1"/>
  <c r="AH1976"/>
  <c r="AI1976" s="1"/>
  <c r="AH1975"/>
  <c r="AI1975" s="1"/>
  <c r="AH1974"/>
  <c r="AI1974" s="1"/>
  <c r="AH1973"/>
  <c r="AI1973" s="1"/>
  <c r="AH1972"/>
  <c r="AI1972" s="1"/>
  <c r="AH1971"/>
  <c r="AI1971" s="1"/>
  <c r="AH1970"/>
  <c r="AI1970" s="1"/>
  <c r="AH1969"/>
  <c r="AI1969" s="1"/>
  <c r="AH1968"/>
  <c r="AI1968" s="1"/>
  <c r="AH1967"/>
  <c r="AI1967" s="1"/>
  <c r="AH1966"/>
  <c r="AI1966" s="1"/>
  <c r="AH1965"/>
  <c r="AI1965" s="1"/>
  <c r="AH1964"/>
  <c r="AI1964" s="1"/>
  <c r="AH1963"/>
  <c r="AI1963" s="1"/>
  <c r="AH1962"/>
  <c r="AI1962" s="1"/>
  <c r="AH1961"/>
  <c r="AI1961" s="1"/>
  <c r="AH1960"/>
  <c r="AI1960" s="1"/>
  <c r="AH1959"/>
  <c r="AI1959" s="1"/>
  <c r="AH1958"/>
  <c r="AI1958" s="1"/>
  <c r="AH1957"/>
  <c r="AI1957" s="1"/>
  <c r="AH1956"/>
  <c r="AI1956" s="1"/>
  <c r="AH1955"/>
  <c r="AI1955" s="1"/>
  <c r="AH1954"/>
  <c r="AI1954" s="1"/>
  <c r="AH1953"/>
  <c r="AI1953" s="1"/>
  <c r="AH1952"/>
  <c r="AI1952" s="1"/>
  <c r="AH1951"/>
  <c r="AI1951" s="1"/>
  <c r="AH1950"/>
  <c r="AI1950" s="1"/>
  <c r="AH1949"/>
  <c r="AI1949" s="1"/>
  <c r="AH1948"/>
  <c r="AI1948" s="1"/>
  <c r="AH1947"/>
  <c r="AI1947" s="1"/>
  <c r="AH1946"/>
  <c r="AI1946" s="1"/>
  <c r="AH1945"/>
  <c r="AI1945" s="1"/>
  <c r="AH1944"/>
  <c r="AI1944" s="1"/>
  <c r="AH1943"/>
  <c r="AI1943" s="1"/>
  <c r="AH1942"/>
  <c r="AI1942" s="1"/>
  <c r="AH1941"/>
  <c r="AI1941" s="1"/>
  <c r="AH1940"/>
  <c r="AI1940" s="1"/>
  <c r="AH1939"/>
  <c r="AI1939" s="1"/>
  <c r="AH1938"/>
  <c r="AI1938" s="1"/>
  <c r="AH1937"/>
  <c r="AI1937" s="1"/>
  <c r="AH1936"/>
  <c r="AI1936" s="1"/>
  <c r="AH1935"/>
  <c r="AI1935" s="1"/>
  <c r="AH1934"/>
  <c r="AI1934" s="1"/>
  <c r="AH1933"/>
  <c r="AI1933" s="1"/>
  <c r="AH1932"/>
  <c r="AI1932" s="1"/>
  <c r="AH1931"/>
  <c r="AI1931" s="1"/>
  <c r="AH1930"/>
  <c r="AI1930" s="1"/>
  <c r="AH1929"/>
  <c r="AI1929" s="1"/>
  <c r="AH1928"/>
  <c r="AI1928" s="1"/>
  <c r="AH1927"/>
  <c r="AI1927" s="1"/>
  <c r="AH1926"/>
  <c r="AI1926" s="1"/>
  <c r="AH1925"/>
  <c r="AI1925" s="1"/>
  <c r="AH1924"/>
  <c r="AI1924" s="1"/>
  <c r="AH1923"/>
  <c r="AI1923" s="1"/>
  <c r="AH1922"/>
  <c r="AI1922" s="1"/>
  <c r="AH1921"/>
  <c r="AI1921" s="1"/>
  <c r="AH1920"/>
  <c r="AI1920" s="1"/>
  <c r="AH1919"/>
  <c r="AI1919" s="1"/>
  <c r="AH1918"/>
  <c r="AI1918" s="1"/>
  <c r="AH1917"/>
  <c r="AI1917" s="1"/>
  <c r="AH1916"/>
  <c r="AI1916" s="1"/>
  <c r="AH1915"/>
  <c r="AI1915" s="1"/>
  <c r="AH1914"/>
  <c r="AI1914" s="1"/>
  <c r="AH1913"/>
  <c r="AI1913" s="1"/>
  <c r="AH1912"/>
  <c r="AI1912" s="1"/>
  <c r="AH1911"/>
  <c r="AI1911" s="1"/>
  <c r="AH1910"/>
  <c r="AI1910" s="1"/>
  <c r="AH1909"/>
  <c r="AI1909" s="1"/>
  <c r="AH1908"/>
  <c r="AI1908" s="1"/>
  <c r="AH1907"/>
  <c r="AI1907" s="1"/>
  <c r="AH1906"/>
  <c r="AI1906" s="1"/>
  <c r="AH1905"/>
  <c r="AI1905" s="1"/>
  <c r="AH1904"/>
  <c r="AI1904" s="1"/>
  <c r="AH1903"/>
  <c r="AI1903" s="1"/>
  <c r="AH1902"/>
  <c r="AI1902" s="1"/>
  <c r="AH1901"/>
  <c r="AI1901" s="1"/>
  <c r="AH1900"/>
  <c r="AI1900" s="1"/>
  <c r="AH1899"/>
  <c r="AI1899" s="1"/>
  <c r="AH1898"/>
  <c r="AI1898" s="1"/>
  <c r="AH1897"/>
  <c r="AI1897" s="1"/>
  <c r="AH1896"/>
  <c r="AI1896" s="1"/>
  <c r="AH1895"/>
  <c r="AI1895" s="1"/>
  <c r="AH1894"/>
  <c r="AI1894" s="1"/>
  <c r="AH1893"/>
  <c r="AI1893" s="1"/>
  <c r="AH1892"/>
  <c r="AI1892" s="1"/>
  <c r="AH1891"/>
  <c r="AI1891" s="1"/>
  <c r="AH1890"/>
  <c r="AI1890" s="1"/>
  <c r="AH1889"/>
  <c r="AI1889" s="1"/>
  <c r="AH1888"/>
  <c r="AI1888" s="1"/>
  <c r="AH1887"/>
  <c r="AI1887" s="1"/>
  <c r="AH1886"/>
  <c r="AI1886" s="1"/>
  <c r="AH1885"/>
  <c r="AI1885" s="1"/>
  <c r="AH1884"/>
  <c r="AI1884" s="1"/>
  <c r="AH1883"/>
  <c r="AI1883" s="1"/>
  <c r="AH1882"/>
  <c r="AI1882" s="1"/>
  <c r="AH1881"/>
  <c r="AI1881" s="1"/>
  <c r="AH1880"/>
  <c r="AI1880" s="1"/>
  <c r="AH1879"/>
  <c r="AI1879" s="1"/>
  <c r="AH1878"/>
  <c r="AI1878" s="1"/>
  <c r="AH1877"/>
  <c r="AI1877" s="1"/>
  <c r="AH1876"/>
  <c r="AI1876" s="1"/>
  <c r="AH1875"/>
  <c r="AI1875" s="1"/>
  <c r="AH1874"/>
  <c r="AI1874" s="1"/>
  <c r="AH1873"/>
  <c r="AI1873" s="1"/>
  <c r="AH1872"/>
  <c r="AI1872" s="1"/>
  <c r="AH1871"/>
  <c r="AI1871" s="1"/>
  <c r="AH1870"/>
  <c r="AI1870" s="1"/>
  <c r="AH1869"/>
  <c r="AI1869" s="1"/>
  <c r="AH1868"/>
  <c r="AI1868" s="1"/>
  <c r="AH1867"/>
  <c r="AI1867" s="1"/>
  <c r="AH1866"/>
  <c r="AI1866" s="1"/>
  <c r="AH1865"/>
  <c r="AI1865" s="1"/>
  <c r="AH1864"/>
  <c r="AI1864" s="1"/>
  <c r="AH1863"/>
  <c r="AI1863" s="1"/>
  <c r="AH1862"/>
  <c r="AI1862" s="1"/>
  <c r="AH1861"/>
  <c r="AI1861" s="1"/>
  <c r="AH1860"/>
  <c r="AI1860" s="1"/>
  <c r="AH1859"/>
  <c r="AI1859" s="1"/>
  <c r="AH1858"/>
  <c r="AI1858" s="1"/>
  <c r="AH1857"/>
  <c r="AI1857" s="1"/>
  <c r="AH1856"/>
  <c r="AI1856" s="1"/>
  <c r="AH1855"/>
  <c r="AI1855" s="1"/>
  <c r="AH1854"/>
  <c r="AI1854" s="1"/>
  <c r="AH1853"/>
  <c r="AI1853" s="1"/>
  <c r="AH1852"/>
  <c r="AI1852" s="1"/>
  <c r="AH1851"/>
  <c r="AI1851" s="1"/>
  <c r="AH1850"/>
  <c r="AI1850" s="1"/>
  <c r="AH1849"/>
  <c r="AI1849" s="1"/>
  <c r="AH1848"/>
  <c r="AI1848" s="1"/>
  <c r="AH1847"/>
  <c r="AI1847" s="1"/>
  <c r="AH1846"/>
  <c r="AI1846" s="1"/>
  <c r="AH1845"/>
  <c r="AI1845" s="1"/>
  <c r="AH1844"/>
  <c r="AI1844" s="1"/>
  <c r="AH1843"/>
  <c r="AI1843" s="1"/>
  <c r="AH1842"/>
  <c r="AI1842" s="1"/>
  <c r="AH1841"/>
  <c r="AI1841" s="1"/>
  <c r="AH1840"/>
  <c r="AI1840" s="1"/>
  <c r="AH1839"/>
  <c r="AI1839" s="1"/>
  <c r="AH1838"/>
  <c r="AI1838" s="1"/>
  <c r="AH1837"/>
  <c r="AI1837" s="1"/>
  <c r="AH1836"/>
  <c r="AI1836" s="1"/>
  <c r="AH1835"/>
  <c r="AI1835" s="1"/>
  <c r="AH1834"/>
  <c r="AI1834" s="1"/>
  <c r="AH1833"/>
  <c r="AI1833" s="1"/>
  <c r="AH1832"/>
  <c r="AI1832" s="1"/>
  <c r="AH1831"/>
  <c r="AI1831" s="1"/>
  <c r="AH1830"/>
  <c r="AI1830" s="1"/>
  <c r="AH1829"/>
  <c r="AI1829" s="1"/>
  <c r="AH1828"/>
  <c r="AI1828" s="1"/>
  <c r="AH1827"/>
  <c r="AI1827" s="1"/>
  <c r="AH1826"/>
  <c r="AI1826" s="1"/>
  <c r="AH1825"/>
  <c r="AI1825" s="1"/>
  <c r="AH1824"/>
  <c r="AI1824" s="1"/>
  <c r="AH1823"/>
  <c r="AI1823" s="1"/>
  <c r="AH1822"/>
  <c r="AI1822" s="1"/>
  <c r="AH1821"/>
  <c r="AI1821" s="1"/>
  <c r="AH1820"/>
  <c r="AI1820" s="1"/>
  <c r="AH1819"/>
  <c r="AI1819" s="1"/>
  <c r="AH1818"/>
  <c r="AI1818" s="1"/>
  <c r="AH1817"/>
  <c r="AI1817" s="1"/>
  <c r="AH1816"/>
  <c r="AI1816" s="1"/>
  <c r="AH1815"/>
  <c r="AI1815" s="1"/>
  <c r="AH1814"/>
  <c r="AI1814" s="1"/>
  <c r="AH1813"/>
  <c r="AI1813" s="1"/>
  <c r="AH1812"/>
  <c r="AI1812" s="1"/>
  <c r="AH1811"/>
  <c r="AI1811" s="1"/>
  <c r="AH1810"/>
  <c r="AI1810" s="1"/>
  <c r="AH1809"/>
  <c r="AI1809" s="1"/>
  <c r="AH1808"/>
  <c r="AI1808" s="1"/>
  <c r="AH1807"/>
  <c r="AI1807" s="1"/>
  <c r="AH1806"/>
  <c r="AI1806" s="1"/>
  <c r="AH1805"/>
  <c r="AI1805" s="1"/>
  <c r="AH1804"/>
  <c r="AI1804" s="1"/>
  <c r="AH1803"/>
  <c r="AI1803" s="1"/>
  <c r="AH1802"/>
  <c r="AI1802" s="1"/>
  <c r="AH1801"/>
  <c r="AI1801" s="1"/>
  <c r="AH1800"/>
  <c r="AI1800" s="1"/>
  <c r="AH1799"/>
  <c r="AI1799" s="1"/>
  <c r="AH1798"/>
  <c r="AI1798" s="1"/>
  <c r="AH1797"/>
  <c r="AI1797" s="1"/>
  <c r="AH1796"/>
  <c r="AI1796" s="1"/>
  <c r="AH1795"/>
  <c r="AI1795" s="1"/>
  <c r="AH1794"/>
  <c r="AI1794" s="1"/>
  <c r="AH1793"/>
  <c r="AI1793" s="1"/>
  <c r="AH1792"/>
  <c r="AI1792" s="1"/>
  <c r="AH1791"/>
  <c r="AI1791" s="1"/>
  <c r="AH1790"/>
  <c r="AI1790" s="1"/>
  <c r="AH1789"/>
  <c r="AI1789" s="1"/>
  <c r="AH1788"/>
  <c r="AI1788" s="1"/>
  <c r="AH1787"/>
  <c r="AI1787" s="1"/>
  <c r="AH1786"/>
  <c r="AI1786" s="1"/>
  <c r="AH1785"/>
  <c r="AI1785" s="1"/>
  <c r="AH1784"/>
  <c r="AI1784" s="1"/>
  <c r="AH1783"/>
  <c r="AI1783" s="1"/>
  <c r="AH1782"/>
  <c r="AI1782" s="1"/>
  <c r="AH1781"/>
  <c r="AI1781" s="1"/>
  <c r="AH1779"/>
  <c r="AI1779" s="1"/>
  <c r="AH1778"/>
  <c r="AI1778" s="1"/>
  <c r="AH1777"/>
  <c r="AI1777" s="1"/>
  <c r="AH1776"/>
  <c r="AI1776" s="1"/>
  <c r="AH1775"/>
  <c r="AI1775" s="1"/>
  <c r="AH1774"/>
  <c r="AI1774" s="1"/>
  <c r="AH1773"/>
  <c r="AI1773" s="1"/>
  <c r="AH1772"/>
  <c r="AI1772" s="1"/>
  <c r="AH1771"/>
  <c r="AI1771" s="1"/>
  <c r="AH1770"/>
  <c r="AI1770" s="1"/>
  <c r="AH1769"/>
  <c r="AI1769" s="1"/>
  <c r="AH1768"/>
  <c r="AI1768" s="1"/>
  <c r="AH1767"/>
  <c r="AI1767" s="1"/>
  <c r="AH1766"/>
  <c r="AI1766" s="1"/>
  <c r="AH1765"/>
  <c r="AI1765" s="1"/>
  <c r="AH1764"/>
  <c r="AI1764" s="1"/>
  <c r="AH1763"/>
  <c r="AI1763" s="1"/>
  <c r="AH1762"/>
  <c r="AI1762" s="1"/>
  <c r="AH1761"/>
  <c r="AI1761" s="1"/>
  <c r="AH1760"/>
  <c r="AI1760" s="1"/>
  <c r="AH1759"/>
  <c r="AI1759" s="1"/>
  <c r="AH1758"/>
  <c r="AI1758" s="1"/>
  <c r="AH1757"/>
  <c r="AI1757" s="1"/>
  <c r="AH1756"/>
  <c r="AI1756" s="1"/>
  <c r="AH1755"/>
  <c r="AI1755" s="1"/>
  <c r="AH1754"/>
  <c r="AI1754" s="1"/>
  <c r="AH1753"/>
  <c r="AI1753" s="1"/>
  <c r="AH1752"/>
  <c r="AI1752" s="1"/>
  <c r="AH1748"/>
  <c r="AI1748" s="1"/>
  <c r="AH1747"/>
  <c r="AI1747" s="1"/>
  <c r="AH1746"/>
  <c r="AI1746" s="1"/>
  <c r="AH1745"/>
  <c r="AI1745" s="1"/>
  <c r="AH1744"/>
  <c r="AI1744" s="1"/>
  <c r="AH1743"/>
  <c r="AI1743" s="1"/>
  <c r="AH1742"/>
  <c r="AI1742" s="1"/>
  <c r="AH1741"/>
  <c r="AI1741" s="1"/>
  <c r="AH1740"/>
  <c r="AI1740" s="1"/>
  <c r="AH1739"/>
  <c r="AI1739" s="1"/>
  <c r="AH1738"/>
  <c r="AI1738" s="1"/>
  <c r="AH1737"/>
  <c r="AI1737" s="1"/>
  <c r="AH1736"/>
  <c r="AI1736" s="1"/>
  <c r="AH1735"/>
  <c r="AI1735" s="1"/>
  <c r="AH1734"/>
  <c r="AI1734" s="1"/>
  <c r="AH1733"/>
  <c r="AI1733" s="1"/>
  <c r="AH1732"/>
  <c r="AI1732" s="1"/>
  <c r="AH1731"/>
  <c r="AI1731" s="1"/>
  <c r="AH1730"/>
  <c r="AI1730" s="1"/>
  <c r="AH1729"/>
  <c r="AI1729" s="1"/>
  <c r="AH1728"/>
  <c r="AI1728" s="1"/>
  <c r="AH1727"/>
  <c r="AI1727" s="1"/>
  <c r="AH1726"/>
  <c r="AI1726" s="1"/>
  <c r="AH1725"/>
  <c r="AI1725" s="1"/>
  <c r="AH1724"/>
  <c r="AI1724" s="1"/>
  <c r="AH1723"/>
  <c r="AI1723" s="1"/>
  <c r="AH1722"/>
  <c r="AI1722" s="1"/>
  <c r="AH1721"/>
  <c r="AI1721" s="1"/>
  <c r="AH1720"/>
  <c r="AI1720" s="1"/>
  <c r="AH1719"/>
  <c r="AI1719" s="1"/>
  <c r="AH1718"/>
  <c r="AI1718" s="1"/>
  <c r="AH1717"/>
  <c r="AI1717" s="1"/>
  <c r="AH1716"/>
  <c r="AI1716" s="1"/>
  <c r="AH1715"/>
  <c r="AI1715" s="1"/>
  <c r="AH1714"/>
  <c r="AI1714" s="1"/>
  <c r="AH1713"/>
  <c r="AI1713" s="1"/>
  <c r="AH1712"/>
  <c r="AI1712" s="1"/>
  <c r="AH1711"/>
  <c r="AI1711" s="1"/>
  <c r="AH1710"/>
  <c r="AI1710" s="1"/>
  <c r="AH1709"/>
  <c r="AI1709" s="1"/>
  <c r="AH1708"/>
  <c r="AI1708" s="1"/>
  <c r="AH1707"/>
  <c r="AI1707" s="1"/>
  <c r="AH1706"/>
  <c r="AI1706" s="1"/>
  <c r="AH1705"/>
  <c r="AI1705" s="1"/>
  <c r="AH1704"/>
  <c r="AI1704" s="1"/>
  <c r="AH1703"/>
  <c r="AI1703" s="1"/>
  <c r="AH1702"/>
  <c r="AI1702" s="1"/>
  <c r="AH1701"/>
  <c r="AI1701" s="1"/>
  <c r="AH1700"/>
  <c r="AI1700" s="1"/>
  <c r="AH1699"/>
  <c r="AI1699" s="1"/>
  <c r="AH1698"/>
  <c r="AI1698" s="1"/>
  <c r="AH1697"/>
  <c r="AI1697" s="1"/>
  <c r="AH1696"/>
  <c r="AI1696" s="1"/>
  <c r="AH1695"/>
  <c r="AI1695" s="1"/>
  <c r="AH1694"/>
  <c r="AI1694" s="1"/>
  <c r="AH1693"/>
  <c r="AI1693" s="1"/>
  <c r="AH1692"/>
  <c r="AI1692" s="1"/>
  <c r="AH1691"/>
  <c r="AI1691" s="1"/>
  <c r="AH1690"/>
  <c r="AI1690" s="1"/>
  <c r="AH1689"/>
  <c r="AI1689" s="1"/>
  <c r="AH1688"/>
  <c r="AI1688" s="1"/>
  <c r="AH1687"/>
  <c r="AI1687" s="1"/>
  <c r="AH1686"/>
  <c r="AI1686" s="1"/>
  <c r="AH1685"/>
  <c r="AI1685" s="1"/>
  <c r="AH1684"/>
  <c r="AI1684" s="1"/>
  <c r="AH1683"/>
  <c r="AI1683" s="1"/>
  <c r="AH1682"/>
  <c r="AI1682" s="1"/>
  <c r="AH1681"/>
  <c r="AI1681" s="1"/>
  <c r="AH1680"/>
  <c r="AI1680" s="1"/>
  <c r="AH1679"/>
  <c r="AI1679" s="1"/>
  <c r="AH1678"/>
  <c r="AI1678" s="1"/>
  <c r="AH1677"/>
  <c r="AI1677" s="1"/>
  <c r="AH1676"/>
  <c r="AI1676" s="1"/>
  <c r="AH1675"/>
  <c r="AI1675" s="1"/>
  <c r="AH1674"/>
  <c r="AI1674" s="1"/>
  <c r="AH1673"/>
  <c r="AI1673" s="1"/>
  <c r="AH1672"/>
  <c r="AI1672" s="1"/>
  <c r="AH1671"/>
  <c r="AI1671" s="1"/>
  <c r="AH1670"/>
  <c r="AI1670" s="1"/>
  <c r="AH1669"/>
  <c r="AI1669" s="1"/>
  <c r="AH1668"/>
  <c r="AI1668" s="1"/>
  <c r="AH1667"/>
  <c r="AI1667" s="1"/>
  <c r="AH1666"/>
  <c r="AI1666" s="1"/>
  <c r="AH1665"/>
  <c r="AI1665" s="1"/>
  <c r="AH1664"/>
  <c r="AI1664" s="1"/>
  <c r="AH1663"/>
  <c r="AI1663" s="1"/>
  <c r="AH1662"/>
  <c r="AI1662" s="1"/>
  <c r="AH1661"/>
  <c r="AI1661" s="1"/>
  <c r="AH1660"/>
  <c r="AI1660" s="1"/>
  <c r="AH1659"/>
  <c r="AI1659" s="1"/>
  <c r="AH1658"/>
  <c r="AI1658" s="1"/>
  <c r="AH1657"/>
  <c r="AI1657" s="1"/>
  <c r="AH1656"/>
  <c r="AI1656" s="1"/>
  <c r="AH1655"/>
  <c r="AI1655" s="1"/>
  <c r="AH1654"/>
  <c r="AI1654" s="1"/>
  <c r="AH1653"/>
  <c r="AI1653" s="1"/>
  <c r="AH1652"/>
  <c r="AI1652" s="1"/>
  <c r="AH1651"/>
  <c r="AI1651" s="1"/>
  <c r="AH1650"/>
  <c r="AI1650" s="1"/>
  <c r="AH1649"/>
  <c r="AI1649" s="1"/>
  <c r="AH1648"/>
  <c r="AI1648" s="1"/>
  <c r="AH1647"/>
  <c r="AI1647" s="1"/>
  <c r="AH1646"/>
  <c r="AI1646" s="1"/>
  <c r="AH1645"/>
  <c r="AI1645" s="1"/>
  <c r="AH1644"/>
  <c r="AI1644" s="1"/>
  <c r="AH1643"/>
  <c r="AI1643" s="1"/>
  <c r="AH1642"/>
  <c r="AI1642" s="1"/>
  <c r="AH1641"/>
  <c r="AI1641" s="1"/>
  <c r="AH1640"/>
  <c r="AI1640" s="1"/>
  <c r="AH1639"/>
  <c r="AI1639" s="1"/>
  <c r="AH1638"/>
  <c r="AI1638" s="1"/>
  <c r="AH1637"/>
  <c r="AI1637" s="1"/>
  <c r="AH1636"/>
  <c r="AI1636" s="1"/>
  <c r="AH1635"/>
  <c r="AI1635" s="1"/>
  <c r="AH1634"/>
  <c r="AI1634" s="1"/>
  <c r="AH1633"/>
  <c r="AI1633" s="1"/>
  <c r="AH1632"/>
  <c r="AI1632" s="1"/>
  <c r="AH1631"/>
  <c r="AI1631" s="1"/>
  <c r="AH1630"/>
  <c r="AI1630" s="1"/>
  <c r="AH1629"/>
  <c r="AI1629" s="1"/>
  <c r="AH1628"/>
  <c r="AI1628" s="1"/>
  <c r="AH1627"/>
  <c r="AI1627" s="1"/>
  <c r="AH1626"/>
  <c r="AI1626" s="1"/>
  <c r="AH1625"/>
  <c r="AI1625" s="1"/>
  <c r="AH1624"/>
  <c r="AI1624" s="1"/>
  <c r="AH1623"/>
  <c r="AI1623" s="1"/>
  <c r="AH1622"/>
  <c r="AI1622" s="1"/>
  <c r="AH1621"/>
  <c r="AI1621" s="1"/>
  <c r="AH1620"/>
  <c r="AI1620" s="1"/>
  <c r="AH1619"/>
  <c r="AI1619" s="1"/>
  <c r="AH1618"/>
  <c r="AI1618" s="1"/>
  <c r="AH1617"/>
  <c r="AI1617" s="1"/>
  <c r="AH1616"/>
  <c r="AI1616" s="1"/>
  <c r="AH1615"/>
  <c r="AI1615" s="1"/>
  <c r="AH1614"/>
  <c r="AI1614" s="1"/>
  <c r="AH1613"/>
  <c r="AI1613" s="1"/>
  <c r="AH1612"/>
  <c r="AI1612" s="1"/>
  <c r="AH1611"/>
  <c r="AI1611" s="1"/>
  <c r="AH1610"/>
  <c r="AI1610" s="1"/>
  <c r="AH1609"/>
  <c r="AI1609" s="1"/>
  <c r="AH1608"/>
  <c r="AI1608" s="1"/>
  <c r="AH1607"/>
  <c r="AI1607" s="1"/>
  <c r="AH1606"/>
  <c r="AI1606" s="1"/>
  <c r="AH1605"/>
  <c r="AI1605" s="1"/>
  <c r="AH1604"/>
  <c r="AI1604" s="1"/>
  <c r="AH1603"/>
  <c r="AI1603" s="1"/>
  <c r="AH1602"/>
  <c r="AI1602" s="1"/>
  <c r="AH1601"/>
  <c r="AI1601" s="1"/>
  <c r="AH1600"/>
  <c r="AI1600" s="1"/>
  <c r="AH1599"/>
  <c r="AI1599" s="1"/>
  <c r="AH1598"/>
  <c r="AI1598" s="1"/>
  <c r="AH1597"/>
  <c r="AI1597" s="1"/>
  <c r="AH1596"/>
  <c r="AI1596" s="1"/>
  <c r="AH1595"/>
  <c r="AI1595" s="1"/>
  <c r="AH1594"/>
  <c r="AI1594" s="1"/>
  <c r="AH1593"/>
  <c r="AI1593" s="1"/>
  <c r="AH1592"/>
  <c r="AI1592" s="1"/>
  <c r="AH1591"/>
  <c r="AI1591" s="1"/>
  <c r="AH1590"/>
  <c r="AI1590" s="1"/>
  <c r="AH1589"/>
  <c r="AI1589" s="1"/>
  <c r="AH1588"/>
  <c r="AI1588" s="1"/>
  <c r="AH1587"/>
  <c r="AI1587" s="1"/>
  <c r="AH1586"/>
  <c r="AI1586" s="1"/>
  <c r="AH1585"/>
  <c r="AI1585" s="1"/>
  <c r="AH1584"/>
  <c r="AI1584" s="1"/>
  <c r="AH1583"/>
  <c r="AI1583" s="1"/>
  <c r="AH1582"/>
  <c r="AI1582" s="1"/>
  <c r="AH1581"/>
  <c r="AI1581" s="1"/>
  <c r="AH1580"/>
  <c r="AI1580" s="1"/>
  <c r="AH1579"/>
  <c r="AI1579" s="1"/>
  <c r="AH1578"/>
  <c r="AI1578" s="1"/>
  <c r="AH1577"/>
  <c r="AI1577" s="1"/>
  <c r="AH1576"/>
  <c r="AI1576" s="1"/>
  <c r="AH1575"/>
  <c r="AI1575" s="1"/>
  <c r="AH1574"/>
  <c r="AI1574" s="1"/>
  <c r="AH1573"/>
  <c r="AI1573" s="1"/>
  <c r="AH1572"/>
  <c r="AI1572" s="1"/>
  <c r="AH1571"/>
  <c r="AI1571" s="1"/>
  <c r="AH1570"/>
  <c r="AI1570" s="1"/>
  <c r="AH1569"/>
  <c r="AI1569" s="1"/>
  <c r="AH1568"/>
  <c r="AI1568" s="1"/>
  <c r="AH1567"/>
  <c r="AI1567" s="1"/>
  <c r="AH1566"/>
  <c r="AI1566" s="1"/>
  <c r="AH1565"/>
  <c r="AI1565" s="1"/>
  <c r="AH1564"/>
  <c r="AI1564" s="1"/>
  <c r="AH1563"/>
  <c r="AI1563" s="1"/>
  <c r="AH1562"/>
  <c r="AI1562" s="1"/>
  <c r="AH1561"/>
  <c r="AI1561" s="1"/>
  <c r="AH1560"/>
  <c r="AI1560" s="1"/>
  <c r="AH1559"/>
  <c r="AI1559" s="1"/>
  <c r="AH1557"/>
  <c r="AI1557" s="1"/>
  <c r="AH1556"/>
  <c r="AI1556" s="1"/>
  <c r="AH1555"/>
  <c r="AI1555" s="1"/>
  <c r="AH1554"/>
  <c r="AI1554" s="1"/>
  <c r="AH1553"/>
  <c r="AI1553" s="1"/>
  <c r="AH1552"/>
  <c r="AI1552" s="1"/>
  <c r="AH1551"/>
  <c r="AI1551" s="1"/>
  <c r="AH1550"/>
  <c r="AI1550" s="1"/>
  <c r="AH1549"/>
  <c r="AI1549" s="1"/>
  <c r="AH1548"/>
  <c r="AI1548" s="1"/>
  <c r="AH1547"/>
  <c r="AI1547" s="1"/>
  <c r="AH1546"/>
  <c r="AI1546" s="1"/>
  <c r="AH1545"/>
  <c r="AI1545" s="1"/>
  <c r="AH1544"/>
  <c r="AI1544" s="1"/>
  <c r="AH1543"/>
  <c r="AI1543" s="1"/>
  <c r="AH1542"/>
  <c r="AI1542" s="1"/>
  <c r="AH1541"/>
  <c r="AI1541" s="1"/>
  <c r="AH1540"/>
  <c r="AI1540" s="1"/>
  <c r="AH1539"/>
  <c r="AI1539" s="1"/>
  <c r="AH1538"/>
  <c r="AI1538" s="1"/>
  <c r="AH1537"/>
  <c r="AI1537" s="1"/>
  <c r="AH1536"/>
  <c r="AI1536" s="1"/>
  <c r="AH1535"/>
  <c r="AI1535" s="1"/>
  <c r="AH1534"/>
  <c r="AI1534" s="1"/>
  <c r="AH1533"/>
  <c r="AI1533" s="1"/>
  <c r="AH1532"/>
  <c r="AI1532" s="1"/>
  <c r="AH1531"/>
  <c r="AI1531" s="1"/>
  <c r="AH1530"/>
  <c r="AI1530" s="1"/>
  <c r="AH1529"/>
  <c r="AI1529" s="1"/>
  <c r="AH1528"/>
  <c r="AI1528" s="1"/>
  <c r="AH1527"/>
  <c r="AI1527" s="1"/>
  <c r="AH1526"/>
  <c r="AI1526" s="1"/>
  <c r="AH1525"/>
  <c r="AI1525" s="1"/>
  <c r="AH1524"/>
  <c r="AI1524" s="1"/>
  <c r="AH1523"/>
  <c r="AI1523" s="1"/>
  <c r="AH1522"/>
  <c r="AI1522" s="1"/>
  <c r="AH1521"/>
  <c r="AI1521" s="1"/>
  <c r="AH1520"/>
  <c r="AI1520" s="1"/>
  <c r="AH1519"/>
  <c r="AI1519" s="1"/>
  <c r="AH1518"/>
  <c r="AI1518" s="1"/>
  <c r="AH1517"/>
  <c r="AI1517" s="1"/>
  <c r="AH1516"/>
  <c r="AI1516" s="1"/>
  <c r="AH1515"/>
  <c r="AI1515" s="1"/>
  <c r="AH1514"/>
  <c r="AI1514" s="1"/>
  <c r="AH1513"/>
  <c r="AI1513" s="1"/>
  <c r="AH1512"/>
  <c r="AI1512" s="1"/>
  <c r="AH1511"/>
  <c r="AI1511" s="1"/>
  <c r="AH1510"/>
  <c r="AI1510" s="1"/>
  <c r="AH1509"/>
  <c r="AI1509" s="1"/>
  <c r="AH1508"/>
  <c r="AI1508" s="1"/>
  <c r="AH1507"/>
  <c r="AI1507" s="1"/>
  <c r="AH1506"/>
  <c r="AI1506" s="1"/>
  <c r="AH1505"/>
  <c r="AI1505" s="1"/>
  <c r="AH1504"/>
  <c r="AI1504" s="1"/>
  <c r="AH1503"/>
  <c r="AI1503" s="1"/>
  <c r="AH1502"/>
  <c r="AI1502" s="1"/>
  <c r="AH1501"/>
  <c r="AI1501" s="1"/>
  <c r="AH1500"/>
  <c r="AI1500" s="1"/>
  <c r="AH1499"/>
  <c r="AI1499" s="1"/>
  <c r="AH1498"/>
  <c r="AI1498" s="1"/>
  <c r="AH1497"/>
  <c r="AI1497" s="1"/>
  <c r="AH1496"/>
  <c r="AI1496" s="1"/>
  <c r="AH1495"/>
  <c r="AI1495" s="1"/>
  <c r="AH1494"/>
  <c r="AI1494" s="1"/>
  <c r="AH1493"/>
  <c r="AI1493" s="1"/>
  <c r="AH1492"/>
  <c r="AI1492" s="1"/>
  <c r="AH1491"/>
  <c r="AI1491" s="1"/>
  <c r="AH1490"/>
  <c r="AI1490" s="1"/>
  <c r="AH1489"/>
  <c r="AI1489" s="1"/>
  <c r="AH1488"/>
  <c r="AI1488" s="1"/>
  <c r="AH1487"/>
  <c r="AI1487" s="1"/>
  <c r="AH1486"/>
  <c r="AI1486" s="1"/>
  <c r="AH1485"/>
  <c r="AI1485" s="1"/>
  <c r="AH1484"/>
  <c r="AI1484" s="1"/>
  <c r="AH1483"/>
  <c r="AI1483" s="1"/>
  <c r="AH1482"/>
  <c r="AI1482" s="1"/>
  <c r="AH1481"/>
  <c r="AI1481" s="1"/>
  <c r="AH1480"/>
  <c r="AI1480" s="1"/>
  <c r="AH1479"/>
  <c r="AI1479" s="1"/>
  <c r="AH1478"/>
  <c r="AI1478" s="1"/>
  <c r="AH1477"/>
  <c r="AI1477" s="1"/>
  <c r="AH1476"/>
  <c r="AI1476" s="1"/>
  <c r="AH1475"/>
  <c r="AI1475" s="1"/>
  <c r="AH1474"/>
  <c r="AI1474" s="1"/>
  <c r="AH1473"/>
  <c r="AI1473" s="1"/>
  <c r="AH1472"/>
  <c r="AI1472" s="1"/>
  <c r="AH1471"/>
  <c r="AI1471" s="1"/>
  <c r="AH1470"/>
  <c r="AI1470" s="1"/>
  <c r="AH1469"/>
  <c r="AI1469" s="1"/>
  <c r="AH1468"/>
  <c r="AI1468" s="1"/>
  <c r="AH1467"/>
  <c r="AI1467" s="1"/>
  <c r="AH1466"/>
  <c r="AI1466" s="1"/>
  <c r="AH1465"/>
  <c r="AI1465" s="1"/>
  <c r="AH1464"/>
  <c r="AI1464" s="1"/>
  <c r="AH1463"/>
  <c r="AI1463" s="1"/>
  <c r="AH1462"/>
  <c r="AI1462" s="1"/>
  <c r="AH1461"/>
  <c r="AI1461" s="1"/>
  <c r="AH1460"/>
  <c r="AI1460" s="1"/>
  <c r="AH1459"/>
  <c r="AI1459" s="1"/>
  <c r="AH1458"/>
  <c r="AI1458" s="1"/>
  <c r="AH1457"/>
  <c r="AI1457" s="1"/>
  <c r="AH1456"/>
  <c r="AI1456" s="1"/>
  <c r="AH1455"/>
  <c r="AI1455" s="1"/>
  <c r="AH1454"/>
  <c r="AI1454" s="1"/>
  <c r="AH1453"/>
  <c r="AI1453" s="1"/>
  <c r="AH1452"/>
  <c r="AI1452" s="1"/>
  <c r="AH1451"/>
  <c r="AI1451" s="1"/>
  <c r="AH1450"/>
  <c r="AI1450" s="1"/>
  <c r="AH1449"/>
  <c r="AI1449" s="1"/>
  <c r="AH1446"/>
  <c r="AI1446" s="1"/>
  <c r="AH1445"/>
  <c r="AI1445" s="1"/>
  <c r="AH1444"/>
  <c r="AI1444" s="1"/>
  <c r="AH1443"/>
  <c r="AI1443" s="1"/>
  <c r="AH1437"/>
  <c r="AI1437" s="1"/>
  <c r="AH1436"/>
  <c r="AI1436" s="1"/>
  <c r="AH1435"/>
  <c r="AI1435" s="1"/>
  <c r="AH1434"/>
  <c r="AI1434" s="1"/>
  <c r="AH1433"/>
  <c r="AI1433" s="1"/>
  <c r="AH1432"/>
  <c r="AI1432" s="1"/>
  <c r="AH1431"/>
  <c r="AI1431" s="1"/>
  <c r="AH1430"/>
  <c r="AI1430" s="1"/>
  <c r="AH1429"/>
  <c r="AI1429" s="1"/>
  <c r="AH1428"/>
  <c r="AI1428" s="1"/>
  <c r="AH1427"/>
  <c r="AI1427" s="1"/>
  <c r="AH1426"/>
  <c r="AI1426" s="1"/>
  <c r="AH1425"/>
  <c r="AI1425" s="1"/>
  <c r="AH1424"/>
  <c r="AI1424" s="1"/>
  <c r="AH1423"/>
  <c r="AI1423" s="1"/>
  <c r="AH1422"/>
  <c r="AI1422" s="1"/>
  <c r="AH1421"/>
  <c r="AI1421" s="1"/>
  <c r="AH1420"/>
  <c r="AI1420" s="1"/>
  <c r="AH1419"/>
  <c r="AI1419" s="1"/>
  <c r="AH1418"/>
  <c r="AI1418" s="1"/>
  <c r="AH1417"/>
  <c r="AI1417" s="1"/>
  <c r="AH1416"/>
  <c r="AI1416" s="1"/>
  <c r="AH1415"/>
  <c r="AI1415" s="1"/>
  <c r="AH1414"/>
  <c r="AI1414" s="1"/>
  <c r="AH1413"/>
  <c r="AI1413" s="1"/>
  <c r="AH1412"/>
  <c r="AI1412" s="1"/>
  <c r="AH1411"/>
  <c r="AI1411" s="1"/>
  <c r="AH1410"/>
  <c r="AI1410" s="1"/>
  <c r="AH1409"/>
  <c r="AI1409" s="1"/>
  <c r="AH1408"/>
  <c r="AI1408" s="1"/>
  <c r="AH1407"/>
  <c r="AI1407" s="1"/>
  <c r="AH1406"/>
  <c r="AI1406" s="1"/>
  <c r="AH1405"/>
  <c r="AI1405" s="1"/>
  <c r="AH1404"/>
  <c r="AI1404" s="1"/>
  <c r="AH1403"/>
  <c r="AI1403" s="1"/>
  <c r="AH1402"/>
  <c r="AI1402" s="1"/>
  <c r="AH1401"/>
  <c r="AI1401" s="1"/>
  <c r="AH1400"/>
  <c r="AI1400" s="1"/>
  <c r="AH1399"/>
  <c r="AI1399" s="1"/>
  <c r="AH1398"/>
  <c r="AI1398" s="1"/>
  <c r="AH1397"/>
  <c r="AI1397" s="1"/>
  <c r="AH1396"/>
  <c r="AI1396" s="1"/>
  <c r="AH1395"/>
  <c r="AI1395" s="1"/>
  <c r="AH1394"/>
  <c r="AI1394" s="1"/>
  <c r="AH1393"/>
  <c r="AI1393" s="1"/>
  <c r="AH1392"/>
  <c r="AI1392" s="1"/>
  <c r="AH1391"/>
  <c r="AI1391" s="1"/>
  <c r="AH1390"/>
  <c r="AI1390" s="1"/>
  <c r="AH1389"/>
  <c r="AI1389" s="1"/>
  <c r="AH1388"/>
  <c r="AI1388" s="1"/>
  <c r="AH1387"/>
  <c r="AI1387" s="1"/>
  <c r="AH1386"/>
  <c r="AI1386" s="1"/>
  <c r="AH1385"/>
  <c r="AI1385" s="1"/>
  <c r="AH1384"/>
  <c r="AI1384" s="1"/>
  <c r="AH1383"/>
  <c r="AI1383" s="1"/>
  <c r="AH1382"/>
  <c r="AI1382" s="1"/>
  <c r="AH1381"/>
  <c r="AI1381" s="1"/>
  <c r="AH1380"/>
  <c r="AI1380" s="1"/>
  <c r="AH1379"/>
  <c r="AI1379" s="1"/>
  <c r="AH1378"/>
  <c r="AI1378" s="1"/>
  <c r="AH1377"/>
  <c r="AI1377" s="1"/>
  <c r="AH1376"/>
  <c r="AI1376" s="1"/>
  <c r="AH1375"/>
  <c r="AI1375" s="1"/>
  <c r="AH1374"/>
  <c r="AI1374" s="1"/>
  <c r="AH1373"/>
  <c r="AI1373" s="1"/>
  <c r="AH1372"/>
  <c r="AI1372" s="1"/>
  <c r="AH1371"/>
  <c r="AI1371" s="1"/>
  <c r="AH1370"/>
  <c r="AI1370" s="1"/>
  <c r="AH1369"/>
  <c r="AI1369" s="1"/>
  <c r="AH1368"/>
  <c r="AI1368" s="1"/>
  <c r="AH1367"/>
  <c r="AI1367" s="1"/>
  <c r="AH1366"/>
  <c r="AI1366" s="1"/>
  <c r="AH1365"/>
  <c r="AI1365" s="1"/>
  <c r="AH1364"/>
  <c r="AI1364" s="1"/>
  <c r="AH1363"/>
  <c r="AI1363" s="1"/>
  <c r="AH1362"/>
  <c r="AI1362" s="1"/>
  <c r="AH1361"/>
  <c r="AI1361" s="1"/>
  <c r="AH1360"/>
  <c r="AI1360" s="1"/>
  <c r="AH1359"/>
  <c r="AI1359" s="1"/>
  <c r="AH1358"/>
  <c r="AI1358" s="1"/>
  <c r="AH1357"/>
  <c r="AI1357" s="1"/>
  <c r="AH1356"/>
  <c r="AI1356" s="1"/>
  <c r="AH1355"/>
  <c r="AI1355" s="1"/>
  <c r="AH1354"/>
  <c r="AI1354" s="1"/>
  <c r="AH1353"/>
  <c r="AI1353" s="1"/>
  <c r="AH1352"/>
  <c r="AI1352" s="1"/>
  <c r="AH1351"/>
  <c r="AI1351" s="1"/>
  <c r="AH1350"/>
  <c r="AI1350" s="1"/>
  <c r="AH1349"/>
  <c r="AI1349" s="1"/>
  <c r="AH1348"/>
  <c r="AI1348" s="1"/>
  <c r="AH1347"/>
  <c r="AI1347" s="1"/>
  <c r="AH1346"/>
  <c r="AI1346" s="1"/>
  <c r="AH1345"/>
  <c r="AI1345" s="1"/>
  <c r="AH1344"/>
  <c r="AI1344" s="1"/>
  <c r="AH1343"/>
  <c r="AI1343" s="1"/>
  <c r="AH1342"/>
  <c r="AI1342" s="1"/>
  <c r="AH1341"/>
  <c r="AI1341" s="1"/>
  <c r="AH1340"/>
  <c r="AI1340" s="1"/>
  <c r="AH1339"/>
  <c r="AI1339" s="1"/>
  <c r="AH1338"/>
  <c r="AI1338" s="1"/>
  <c r="AH1337"/>
  <c r="AI1337" s="1"/>
  <c r="AH1336"/>
  <c r="AI1336" s="1"/>
  <c r="AH1335"/>
  <c r="AI1335" s="1"/>
  <c r="AH1334"/>
  <c r="AI1334" s="1"/>
  <c r="AH1333"/>
  <c r="AI1333" s="1"/>
  <c r="AH1332"/>
  <c r="AI1332" s="1"/>
  <c r="AH1331"/>
  <c r="AI1331" s="1"/>
  <c r="AH1330"/>
  <c r="AI1330" s="1"/>
  <c r="AH1329"/>
  <c r="AI1329" s="1"/>
  <c r="AH1328"/>
  <c r="AI1328" s="1"/>
  <c r="AH1327"/>
  <c r="AI1327" s="1"/>
  <c r="AH1326"/>
  <c r="AI1326" s="1"/>
  <c r="AH1325"/>
  <c r="AI1325" s="1"/>
  <c r="AH1324"/>
  <c r="AI1324" s="1"/>
  <c r="AH1323"/>
  <c r="AI1323" s="1"/>
  <c r="AH1322"/>
  <c r="AI1322" s="1"/>
  <c r="AH1321"/>
  <c r="AI1321" s="1"/>
  <c r="AH1320"/>
  <c r="AI1320" s="1"/>
  <c r="AH1319"/>
  <c r="AI1319" s="1"/>
  <c r="AH1318"/>
  <c r="AI1318" s="1"/>
  <c r="AH1317"/>
  <c r="AI1317" s="1"/>
  <c r="AH1316"/>
  <c r="AI1316" s="1"/>
  <c r="AH1315"/>
  <c r="AI1315" s="1"/>
  <c r="AH1314"/>
  <c r="AI1314" s="1"/>
  <c r="AH1313"/>
  <c r="AI1313" s="1"/>
  <c r="AH1312"/>
  <c r="AI1312" s="1"/>
  <c r="AH1311"/>
  <c r="AI1311" s="1"/>
  <c r="AH1310"/>
  <c r="AI1310" s="1"/>
  <c r="AH1309"/>
  <c r="AI1309" s="1"/>
  <c r="AH1308"/>
  <c r="AI1308" s="1"/>
  <c r="AH1307"/>
  <c r="AI1307" s="1"/>
  <c r="AH1306"/>
  <c r="AI1306" s="1"/>
  <c r="AH1305"/>
  <c r="AI1305" s="1"/>
  <c r="AH1304"/>
  <c r="AI1304" s="1"/>
  <c r="AH1303"/>
  <c r="AI1303" s="1"/>
  <c r="AH1302"/>
  <c r="AI1302" s="1"/>
  <c r="AH1301"/>
  <c r="AI1301" s="1"/>
  <c r="AH1300"/>
  <c r="AI1300" s="1"/>
  <c r="AH1299"/>
  <c r="AI1299" s="1"/>
  <c r="AH1298"/>
  <c r="AI1298" s="1"/>
  <c r="AH1297"/>
  <c r="AI1297" s="1"/>
  <c r="AH1296"/>
  <c r="AI1296" s="1"/>
  <c r="AH1295"/>
  <c r="AI1295" s="1"/>
  <c r="AH1294"/>
  <c r="AI1294" s="1"/>
  <c r="AH1293"/>
  <c r="AI1293" s="1"/>
  <c r="AH1292"/>
  <c r="AI1292" s="1"/>
  <c r="AH1290"/>
  <c r="AI1290" s="1"/>
  <c r="AH1289"/>
  <c r="AI1289" s="1"/>
  <c r="AH1288"/>
  <c r="AI1288" s="1"/>
  <c r="AH1287"/>
  <c r="AI1287" s="1"/>
  <c r="AH1286"/>
  <c r="AI1286" s="1"/>
  <c r="AH1285"/>
  <c r="AI1285" s="1"/>
  <c r="AH1284"/>
  <c r="AI1284" s="1"/>
  <c r="AH1283"/>
  <c r="AI1283" s="1"/>
  <c r="AH1282"/>
  <c r="AI1282" s="1"/>
  <c r="AH1281"/>
  <c r="AI1281" s="1"/>
  <c r="AH1280"/>
  <c r="AI1280" s="1"/>
  <c r="AH1279"/>
  <c r="AI1279" s="1"/>
  <c r="AH1278"/>
  <c r="AI1278" s="1"/>
  <c r="AH1277"/>
  <c r="AI1277" s="1"/>
  <c r="AH1276"/>
  <c r="AI1276" s="1"/>
  <c r="AH1275"/>
  <c r="AI1275" s="1"/>
  <c r="AH1274"/>
  <c r="AI1274" s="1"/>
  <c r="AH1273"/>
  <c r="AI1273" s="1"/>
  <c r="AH1272"/>
  <c r="AI1272" s="1"/>
  <c r="AH1271"/>
  <c r="AI1271" s="1"/>
  <c r="AH1270"/>
  <c r="AI1270" s="1"/>
  <c r="AH1269"/>
  <c r="AI1269" s="1"/>
  <c r="AH1268"/>
  <c r="AI1268" s="1"/>
  <c r="AH1267"/>
  <c r="AI1267" s="1"/>
  <c r="AH1266"/>
  <c r="AI1266" s="1"/>
  <c r="AH1265"/>
  <c r="AI1265" s="1"/>
  <c r="AH1264"/>
  <c r="AI1264" s="1"/>
  <c r="AH1263"/>
  <c r="AI1263" s="1"/>
  <c r="AH1262"/>
  <c r="AI1262" s="1"/>
  <c r="AH1261"/>
  <c r="AI1261" s="1"/>
  <c r="AH1260"/>
  <c r="AI1260" s="1"/>
  <c r="AH1259"/>
  <c r="AI1259" s="1"/>
  <c r="AH1258"/>
  <c r="AI1258" s="1"/>
  <c r="AH1257"/>
  <c r="AI1257" s="1"/>
  <c r="AH1256"/>
  <c r="AI1256" s="1"/>
  <c r="AH1255"/>
  <c r="AI1255" s="1"/>
  <c r="AH1254"/>
  <c r="AI1254" s="1"/>
  <c r="AH1253"/>
  <c r="AI1253" s="1"/>
  <c r="AH1252"/>
  <c r="AI1252" s="1"/>
  <c r="AH1251"/>
  <c r="AI1251" s="1"/>
  <c r="AH1250"/>
  <c r="AI1250" s="1"/>
  <c r="AH1249"/>
  <c r="AI1249" s="1"/>
  <c r="AH1248"/>
  <c r="AI1248" s="1"/>
  <c r="AH1247"/>
  <c r="AI1247" s="1"/>
  <c r="AH1246"/>
  <c r="AI1246" s="1"/>
  <c r="AH1245"/>
  <c r="AI1245" s="1"/>
  <c r="AH1244"/>
  <c r="AI1244" s="1"/>
  <c r="AH1243"/>
  <c r="AI1243" s="1"/>
  <c r="AH1242"/>
  <c r="AI1242" s="1"/>
  <c r="AH1241"/>
  <c r="AI1241" s="1"/>
  <c r="AH1240"/>
  <c r="AI1240" s="1"/>
  <c r="AH1239"/>
  <c r="AI1239" s="1"/>
  <c r="AH1238"/>
  <c r="AI1238" s="1"/>
  <c r="AH1237"/>
  <c r="AI1237" s="1"/>
  <c r="AH1236"/>
  <c r="AI1236" s="1"/>
  <c r="AH1235"/>
  <c r="AI1235" s="1"/>
  <c r="AH1234"/>
  <c r="AI1234" s="1"/>
  <c r="AH1233"/>
  <c r="AI1233" s="1"/>
  <c r="AH1232"/>
  <c r="AI1232" s="1"/>
  <c r="AH1231"/>
  <c r="AI1231" s="1"/>
  <c r="AH1230"/>
  <c r="AI1230" s="1"/>
  <c r="AH1229"/>
  <c r="AI1229" s="1"/>
  <c r="AH1228"/>
  <c r="AI1228" s="1"/>
  <c r="AH1227"/>
  <c r="AI1227" s="1"/>
  <c r="AH1226"/>
  <c r="AI1226" s="1"/>
  <c r="AH1225"/>
  <c r="AI1225" s="1"/>
  <c r="AH1224"/>
  <c r="AI1224" s="1"/>
  <c r="AH1223"/>
  <c r="AI1223" s="1"/>
  <c r="AH1222"/>
  <c r="AI1222" s="1"/>
  <c r="AH1221"/>
  <c r="AI1221" s="1"/>
  <c r="AH1220"/>
  <c r="AI1220" s="1"/>
  <c r="AH1219"/>
  <c r="AI1219" s="1"/>
  <c r="AH1218"/>
  <c r="AI1218" s="1"/>
  <c r="AH1217"/>
  <c r="AI1217" s="1"/>
  <c r="AH1216"/>
  <c r="AI1216" s="1"/>
  <c r="AH1215"/>
  <c r="AI1215" s="1"/>
  <c r="AH1214"/>
  <c r="AI1214" s="1"/>
  <c r="AH1213"/>
  <c r="AI1213" s="1"/>
  <c r="AH1212"/>
  <c r="AI1212" s="1"/>
  <c r="AH1211"/>
  <c r="AI1211" s="1"/>
  <c r="AH1210"/>
  <c r="AI1210" s="1"/>
  <c r="AH1209"/>
  <c r="AI1209" s="1"/>
  <c r="AH1208"/>
  <c r="AI1208" s="1"/>
  <c r="AH1207"/>
  <c r="AI1207" s="1"/>
  <c r="AH1206"/>
  <c r="AI1206" s="1"/>
  <c r="AH1205"/>
  <c r="AI1205" s="1"/>
  <c r="AH1204"/>
  <c r="AI1204" s="1"/>
  <c r="AH1203"/>
  <c r="AI1203" s="1"/>
  <c r="AH1202"/>
  <c r="AI1202" s="1"/>
  <c r="AH1201"/>
  <c r="AI1201" s="1"/>
  <c r="AH1200"/>
  <c r="AI1200" s="1"/>
  <c r="AH1199"/>
  <c r="AI1199" s="1"/>
  <c r="AH1198"/>
  <c r="AI1198" s="1"/>
  <c r="AH1197"/>
  <c r="AI1197" s="1"/>
  <c r="AH1196"/>
  <c r="AI1196" s="1"/>
  <c r="AH1195"/>
  <c r="AI1195" s="1"/>
  <c r="AH1194"/>
  <c r="AI1194" s="1"/>
  <c r="AH1193"/>
  <c r="AI1193" s="1"/>
  <c r="AH1192"/>
  <c r="AI1192" s="1"/>
  <c r="AH1191"/>
  <c r="AI1191" s="1"/>
  <c r="AH1190"/>
  <c r="AI1190" s="1"/>
  <c r="AH1189"/>
  <c r="AI1189" s="1"/>
  <c r="AH1188"/>
  <c r="AI1188" s="1"/>
  <c r="AH1187"/>
  <c r="AI1187" s="1"/>
  <c r="AH1186"/>
  <c r="AI1186" s="1"/>
  <c r="AH1185"/>
  <c r="AI1185" s="1"/>
  <c r="AH1184"/>
  <c r="AI1184" s="1"/>
  <c r="AH1183"/>
  <c r="AI1183" s="1"/>
  <c r="AH1182"/>
  <c r="AI1182" s="1"/>
  <c r="AH1181"/>
  <c r="AI1181" s="1"/>
  <c r="AH1180"/>
  <c r="AI1180" s="1"/>
  <c r="AH1179"/>
  <c r="AI1179" s="1"/>
  <c r="AH1178"/>
  <c r="AI1178" s="1"/>
  <c r="AH1177"/>
  <c r="AI1177" s="1"/>
  <c r="AH1176"/>
  <c r="AI1176" s="1"/>
  <c r="AH1175"/>
  <c r="AI1175" s="1"/>
  <c r="AH1174"/>
  <c r="AI1174" s="1"/>
  <c r="AH1173"/>
  <c r="AI1173" s="1"/>
  <c r="AH1172"/>
  <c r="AI1172" s="1"/>
  <c r="AH1171"/>
  <c r="AI1171" s="1"/>
  <c r="AH1170"/>
  <c r="AI1170" s="1"/>
  <c r="AH1169"/>
  <c r="AI1169" s="1"/>
  <c r="AH1168"/>
  <c r="AI1168" s="1"/>
  <c r="AH1167"/>
  <c r="AI1167" s="1"/>
  <c r="AH1166"/>
  <c r="AI1166" s="1"/>
  <c r="AH1165"/>
  <c r="AI1165" s="1"/>
  <c r="AH1164"/>
  <c r="AI1164" s="1"/>
  <c r="AH1163"/>
  <c r="AI1163" s="1"/>
  <c r="AH1162"/>
  <c r="AI1162" s="1"/>
  <c r="AH1161"/>
  <c r="AI1161" s="1"/>
  <c r="AH1160"/>
  <c r="AI1160" s="1"/>
  <c r="AH1159"/>
  <c r="AI1159" s="1"/>
  <c r="AH1158"/>
  <c r="AI1158" s="1"/>
  <c r="AH1157"/>
  <c r="AI1157" s="1"/>
  <c r="AH1156"/>
  <c r="AI1156" s="1"/>
  <c r="AH1155"/>
  <c r="AI1155" s="1"/>
  <c r="AH1154"/>
  <c r="AI1154" s="1"/>
  <c r="AH1153"/>
  <c r="AI1153" s="1"/>
  <c r="AH1152"/>
  <c r="AI1152" s="1"/>
  <c r="AH1151"/>
  <c r="AI1151" s="1"/>
  <c r="AH1150"/>
  <c r="AI1150" s="1"/>
  <c r="AH1149"/>
  <c r="AI1149" s="1"/>
  <c r="AH1148"/>
  <c r="AI1148" s="1"/>
  <c r="AH1147"/>
  <c r="AI1147" s="1"/>
  <c r="AH1146"/>
  <c r="AI1146" s="1"/>
  <c r="AH1145"/>
  <c r="AI1145" s="1"/>
  <c r="AH1144"/>
  <c r="AI1144" s="1"/>
  <c r="AH1143"/>
  <c r="AI1143" s="1"/>
  <c r="AH1142"/>
  <c r="AI1142" s="1"/>
  <c r="AH1141"/>
  <c r="AI1141" s="1"/>
  <c r="AH1140"/>
  <c r="AI1140" s="1"/>
  <c r="AH1139"/>
  <c r="AI1139" s="1"/>
  <c r="AH1138"/>
  <c r="AI1138" s="1"/>
  <c r="AH1137"/>
  <c r="AI1137" s="1"/>
  <c r="AH1136"/>
  <c r="AI1136" s="1"/>
  <c r="AH1135"/>
  <c r="AI1135" s="1"/>
  <c r="AH1134"/>
  <c r="AI1134" s="1"/>
  <c r="AH1133"/>
  <c r="AI1133" s="1"/>
  <c r="AH1132"/>
  <c r="AI1132" s="1"/>
  <c r="AH1131"/>
  <c r="AI1131" s="1"/>
  <c r="AH1130"/>
  <c r="AI1130" s="1"/>
  <c r="AH1129"/>
  <c r="AI1129" s="1"/>
  <c r="AH1128"/>
  <c r="AI1128" s="1"/>
  <c r="AH1127"/>
  <c r="AI1127" s="1"/>
  <c r="AH1126"/>
  <c r="AI1126" s="1"/>
  <c r="AH1125"/>
  <c r="AI1125" s="1"/>
  <c r="AH1124"/>
  <c r="AI1124" s="1"/>
  <c r="AH1123"/>
  <c r="AI1123" s="1"/>
  <c r="AH1122"/>
  <c r="AI1122" s="1"/>
  <c r="AH1121"/>
  <c r="AI1121" s="1"/>
  <c r="AH1120"/>
  <c r="AI1120" s="1"/>
  <c r="AH1119"/>
  <c r="AI1119" s="1"/>
  <c r="AH1118"/>
  <c r="AI1118" s="1"/>
  <c r="AH1117"/>
  <c r="AI1117" s="1"/>
  <c r="AH1116"/>
  <c r="AI1116" s="1"/>
  <c r="AH1115"/>
  <c r="AI1115" s="1"/>
  <c r="AH1114"/>
  <c r="AI1114" s="1"/>
  <c r="AH1113"/>
  <c r="AI1113" s="1"/>
  <c r="AH1112"/>
  <c r="AI1112" s="1"/>
  <c r="AH1111"/>
  <c r="AI1111" s="1"/>
  <c r="AH1110"/>
  <c r="AI1110" s="1"/>
  <c r="AH1109"/>
  <c r="AI1109" s="1"/>
  <c r="AH1108"/>
  <c r="AI1108" s="1"/>
  <c r="AH1107"/>
  <c r="AI1107" s="1"/>
  <c r="AH1106"/>
  <c r="AI1106" s="1"/>
  <c r="AH1105"/>
  <c r="AI1105" s="1"/>
  <c r="AH1104"/>
  <c r="AI1104" s="1"/>
  <c r="AH1103"/>
  <c r="AI1103" s="1"/>
  <c r="AH1102"/>
  <c r="AI1102" s="1"/>
  <c r="AH1101"/>
  <c r="AI1101" s="1"/>
  <c r="AH1100"/>
  <c r="AI1100" s="1"/>
  <c r="AH1099"/>
  <c r="AI1099" s="1"/>
  <c r="AH1098"/>
  <c r="AI1098" s="1"/>
  <c r="AH1097"/>
  <c r="AI1097" s="1"/>
  <c r="AH1096"/>
  <c r="AI1096" s="1"/>
  <c r="AH1095"/>
  <c r="AI1095" s="1"/>
  <c r="AH1094"/>
  <c r="AI1094" s="1"/>
  <c r="AH1093"/>
  <c r="AI1093" s="1"/>
  <c r="AH1092"/>
  <c r="AI1092" s="1"/>
  <c r="AH1091"/>
  <c r="AI1091" s="1"/>
  <c r="AH1090"/>
  <c r="AI1090" s="1"/>
  <c r="AH1089"/>
  <c r="AI1089" s="1"/>
  <c r="AH1088"/>
  <c r="AI1088" s="1"/>
  <c r="AH1087"/>
  <c r="AI1087" s="1"/>
  <c r="AH1086"/>
  <c r="AI1086" s="1"/>
  <c r="AH1085"/>
  <c r="AI1085" s="1"/>
  <c r="AH1084"/>
  <c r="AI1084" s="1"/>
  <c r="AH1083"/>
  <c r="AI1083" s="1"/>
  <c r="AH1082"/>
  <c r="AI1082" s="1"/>
  <c r="AH1081"/>
  <c r="AI1081" s="1"/>
  <c r="AH1080"/>
  <c r="AI1080" s="1"/>
  <c r="AH1079"/>
  <c r="AI1079" s="1"/>
  <c r="AH1078"/>
  <c r="AI1078" s="1"/>
  <c r="AH1077"/>
  <c r="AI1077" s="1"/>
  <c r="AH1076"/>
  <c r="AI1076" s="1"/>
  <c r="AH1075"/>
  <c r="AI1075" s="1"/>
  <c r="AH1074"/>
  <c r="AI1074" s="1"/>
  <c r="AH1073"/>
  <c r="AI1073" s="1"/>
  <c r="AH1072"/>
  <c r="AI1072" s="1"/>
  <c r="AH1071"/>
  <c r="AI1071" s="1"/>
  <c r="AH1070"/>
  <c r="AI1070" s="1"/>
  <c r="AH1069"/>
  <c r="AI1069" s="1"/>
  <c r="AH1068"/>
  <c r="AI1068" s="1"/>
  <c r="AH1067"/>
  <c r="AI1067" s="1"/>
  <c r="AH1066"/>
  <c r="AI1066" s="1"/>
  <c r="AH1065"/>
  <c r="AI1065" s="1"/>
  <c r="AH1064"/>
  <c r="AI1064" s="1"/>
  <c r="AH1063"/>
  <c r="AI1063" s="1"/>
  <c r="AH1062"/>
  <c r="AI1062" s="1"/>
  <c r="AH1061"/>
  <c r="AI1061" s="1"/>
  <c r="AH1060"/>
  <c r="AI1060" s="1"/>
  <c r="AH1059"/>
  <c r="AI1059" s="1"/>
  <c r="AH1058"/>
  <c r="AI1058" s="1"/>
  <c r="AH1057"/>
  <c r="AI1057" s="1"/>
  <c r="AH1056"/>
  <c r="AI1056" s="1"/>
  <c r="AH1055"/>
  <c r="AI1055" s="1"/>
  <c r="AH1054"/>
  <c r="AI1054" s="1"/>
  <c r="AH1053"/>
  <c r="AI1053" s="1"/>
  <c r="AH1052"/>
  <c r="AI1052" s="1"/>
  <c r="AH1051"/>
  <c r="AI1051" s="1"/>
  <c r="AH1050"/>
  <c r="AI1050" s="1"/>
  <c r="AH1049"/>
  <c r="AI1049" s="1"/>
  <c r="AH1048"/>
  <c r="AI1048" s="1"/>
  <c r="AH1047"/>
  <c r="AI1047" s="1"/>
  <c r="AH1046"/>
  <c r="AI1046" s="1"/>
  <c r="AH1045"/>
  <c r="AI1045" s="1"/>
  <c r="AH1044"/>
  <c r="AI1044" s="1"/>
  <c r="AH1043"/>
  <c r="AI1043" s="1"/>
  <c r="AH1042"/>
  <c r="AI1042" s="1"/>
  <c r="AH1041"/>
  <c r="AI1041" s="1"/>
  <c r="AH1040"/>
  <c r="AI1040" s="1"/>
  <c r="AH1039"/>
  <c r="AI1039" s="1"/>
  <c r="AH1038"/>
  <c r="AI1038" s="1"/>
  <c r="AH1037"/>
  <c r="AI1037" s="1"/>
  <c r="AH1036"/>
  <c r="AI1036" s="1"/>
  <c r="AH1035"/>
  <c r="AI1035" s="1"/>
  <c r="AH1034"/>
  <c r="AI1034" s="1"/>
  <c r="AH1033"/>
  <c r="AI1033" s="1"/>
  <c r="AH1032"/>
  <c r="AI1032" s="1"/>
  <c r="AH1031"/>
  <c r="AI1031" s="1"/>
  <c r="AH1030"/>
  <c r="AI1030" s="1"/>
  <c r="AH1029"/>
  <c r="AI1029" s="1"/>
  <c r="AH1028"/>
  <c r="AI1028" s="1"/>
  <c r="AH1027"/>
  <c r="AI1027" s="1"/>
  <c r="AH1026"/>
  <c r="AI1026" s="1"/>
  <c r="AH1025"/>
  <c r="AI1025" s="1"/>
  <c r="AH1024"/>
  <c r="AI1024" s="1"/>
  <c r="AH1023"/>
  <c r="AI1023" s="1"/>
  <c r="AH1022"/>
  <c r="AI1022" s="1"/>
  <c r="AH1021"/>
  <c r="AI1021" s="1"/>
  <c r="AH1020"/>
  <c r="AI1020" s="1"/>
  <c r="AH1019"/>
  <c r="AI1019" s="1"/>
  <c r="AH1018"/>
  <c r="AI1018" s="1"/>
  <c r="AH1017"/>
  <c r="AI1017" s="1"/>
  <c r="AH1016"/>
  <c r="AI1016" s="1"/>
  <c r="AH1015"/>
  <c r="AI1015" s="1"/>
  <c r="AH1014"/>
  <c r="AI1014" s="1"/>
  <c r="AH1013"/>
  <c r="AI1013" s="1"/>
  <c r="AH1012"/>
  <c r="AI1012" s="1"/>
  <c r="AH1011"/>
  <c r="AI1011" s="1"/>
  <c r="AH1010"/>
  <c r="AI1010" s="1"/>
  <c r="AH1009"/>
  <c r="AI1009" s="1"/>
  <c r="AH1008"/>
  <c r="AI1008" s="1"/>
  <c r="AH1007"/>
  <c r="AI1007" s="1"/>
  <c r="AH1006"/>
  <c r="AI1006" s="1"/>
  <c r="AH1005"/>
  <c r="AI1005" s="1"/>
  <c r="AH1004"/>
  <c r="AI1004" s="1"/>
  <c r="AH1003"/>
  <c r="AI1003" s="1"/>
  <c r="AH1002"/>
  <c r="AI1002" s="1"/>
  <c r="AH1001"/>
  <c r="AI1001" s="1"/>
  <c r="AH1000"/>
  <c r="AI1000" s="1"/>
  <c r="AH999"/>
  <c r="AI999" s="1"/>
  <c r="AH998"/>
  <c r="AI998" s="1"/>
  <c r="AH997"/>
  <c r="AI997" s="1"/>
  <c r="AH996"/>
  <c r="AI996" s="1"/>
  <c r="AH995"/>
  <c r="AI995" s="1"/>
  <c r="AH994"/>
  <c r="AI994" s="1"/>
  <c r="AH993"/>
  <c r="AI993" s="1"/>
  <c r="AH992"/>
  <c r="AI992" s="1"/>
  <c r="AH991"/>
  <c r="AI991" s="1"/>
  <c r="AH990"/>
  <c r="AI990" s="1"/>
  <c r="AH989"/>
  <c r="AI989" s="1"/>
  <c r="AH988"/>
  <c r="AI988" s="1"/>
  <c r="AH987"/>
  <c r="AI987" s="1"/>
  <c r="AH986"/>
  <c r="AI986" s="1"/>
  <c r="AH985"/>
  <c r="AI985" s="1"/>
  <c r="AH984"/>
  <c r="AI984" s="1"/>
  <c r="AH983"/>
  <c r="AI983" s="1"/>
  <c r="AH982"/>
  <c r="AI982" s="1"/>
  <c r="AH981"/>
  <c r="AI981" s="1"/>
  <c r="AH980"/>
  <c r="AI980" s="1"/>
  <c r="AH979"/>
  <c r="AI979" s="1"/>
  <c r="AH978"/>
  <c r="AI978" s="1"/>
  <c r="AH977"/>
  <c r="AI977" s="1"/>
  <c r="AH976"/>
  <c r="AI976" s="1"/>
  <c r="AH975"/>
  <c r="AI975" s="1"/>
  <c r="AH974"/>
  <c r="AI974" s="1"/>
  <c r="AH973"/>
  <c r="AI973" s="1"/>
  <c r="AH972"/>
  <c r="AI972" s="1"/>
  <c r="AH971"/>
  <c r="AI971" s="1"/>
  <c r="AH970"/>
  <c r="AI970" s="1"/>
  <c r="AH969"/>
  <c r="AI969" s="1"/>
  <c r="AH968"/>
  <c r="AI968" s="1"/>
  <c r="AH967"/>
  <c r="AI967" s="1"/>
  <c r="AH966"/>
  <c r="AI966" s="1"/>
  <c r="AH965"/>
  <c r="AI965" s="1"/>
  <c r="AH964"/>
  <c r="AI964" s="1"/>
  <c r="AH963"/>
  <c r="AI963" s="1"/>
  <c r="AH962"/>
  <c r="AI962" s="1"/>
  <c r="AH961"/>
  <c r="AI961" s="1"/>
  <c r="AH960"/>
  <c r="AI960" s="1"/>
  <c r="AH959"/>
  <c r="AI959" s="1"/>
  <c r="AH958"/>
  <c r="AI958" s="1"/>
  <c r="AH957"/>
  <c r="AI957" s="1"/>
  <c r="AH956"/>
  <c r="AI956" s="1"/>
  <c r="AH955"/>
  <c r="AI955" s="1"/>
  <c r="AH954"/>
  <c r="AI954" s="1"/>
  <c r="AH953"/>
  <c r="AI953" s="1"/>
  <c r="AH952"/>
  <c r="AI952" s="1"/>
  <c r="AH951"/>
  <c r="AI951" s="1"/>
  <c r="AH950"/>
  <c r="AI950" s="1"/>
  <c r="AH949"/>
  <c r="AI949" s="1"/>
  <c r="AH948"/>
  <c r="AI948" s="1"/>
  <c r="AH947"/>
  <c r="AI947" s="1"/>
  <c r="AH946"/>
  <c r="AI946" s="1"/>
  <c r="AH945"/>
  <c r="AI945" s="1"/>
  <c r="AH944"/>
  <c r="AI944" s="1"/>
  <c r="AH943"/>
  <c r="AI943" s="1"/>
  <c r="AH942"/>
  <c r="AI942" s="1"/>
  <c r="AH941"/>
  <c r="AI941" s="1"/>
  <c r="AH940"/>
  <c r="AI940" s="1"/>
  <c r="AH939"/>
  <c r="AI939" s="1"/>
  <c r="AH938"/>
  <c r="AI938" s="1"/>
  <c r="AH937"/>
  <c r="AI937" s="1"/>
  <c r="AH936"/>
  <c r="AI936" s="1"/>
  <c r="AH935"/>
  <c r="AI935" s="1"/>
  <c r="AH934"/>
  <c r="AI934" s="1"/>
  <c r="AH933"/>
  <c r="AI933" s="1"/>
  <c r="AH932"/>
  <c r="AI932" s="1"/>
  <c r="AH931"/>
  <c r="AI931" s="1"/>
  <c r="AH930"/>
  <c r="AI930" s="1"/>
  <c r="AH929"/>
  <c r="AI929" s="1"/>
  <c r="AH928"/>
  <c r="AI928" s="1"/>
  <c r="AH927"/>
  <c r="AI927" s="1"/>
  <c r="AH926"/>
  <c r="AI926" s="1"/>
  <c r="AH925"/>
  <c r="AI925" s="1"/>
  <c r="AH924"/>
  <c r="AI924" s="1"/>
  <c r="AH923"/>
  <c r="AI923" s="1"/>
  <c r="AH922"/>
  <c r="AI922" s="1"/>
  <c r="AH921"/>
  <c r="AI921" s="1"/>
  <c r="AH920"/>
  <c r="AI920" s="1"/>
  <c r="AH919"/>
  <c r="AI919" s="1"/>
  <c r="AH918"/>
  <c r="AI918" s="1"/>
  <c r="AH917"/>
  <c r="AI917" s="1"/>
  <c r="AH916"/>
  <c r="AI916" s="1"/>
  <c r="AH915"/>
  <c r="AI915" s="1"/>
  <c r="AH914"/>
  <c r="AI914" s="1"/>
  <c r="AH913"/>
  <c r="AI913" s="1"/>
  <c r="AH912"/>
  <c r="AI912" s="1"/>
  <c r="AH911"/>
  <c r="AI911" s="1"/>
  <c r="AH910"/>
  <c r="AI910" s="1"/>
  <c r="AH909"/>
  <c r="AI909" s="1"/>
  <c r="AH908"/>
  <c r="AI908" s="1"/>
  <c r="AH907"/>
  <c r="AI907" s="1"/>
  <c r="AH906"/>
  <c r="AI906" s="1"/>
  <c r="AH905"/>
  <c r="AI905" s="1"/>
  <c r="AH904"/>
  <c r="AI904" s="1"/>
  <c r="AH903"/>
  <c r="AI903" s="1"/>
  <c r="AH902"/>
  <c r="AI902" s="1"/>
  <c r="AH901"/>
  <c r="AI901" s="1"/>
  <c r="AH900"/>
  <c r="AI900" s="1"/>
  <c r="AH899"/>
  <c r="AI899" s="1"/>
  <c r="AH898"/>
  <c r="AI898" s="1"/>
  <c r="AH897"/>
  <c r="AI897" s="1"/>
  <c r="AH896"/>
  <c r="AI896" s="1"/>
  <c r="AH895"/>
  <c r="AI895" s="1"/>
  <c r="AH894"/>
  <c r="AI894" s="1"/>
  <c r="AH893"/>
  <c r="AI893" s="1"/>
  <c r="AH892"/>
  <c r="AI892" s="1"/>
  <c r="AH891"/>
  <c r="AI891" s="1"/>
  <c r="AH890"/>
  <c r="AI890" s="1"/>
  <c r="AH889"/>
  <c r="AI889" s="1"/>
  <c r="AH888"/>
  <c r="AI888" s="1"/>
  <c r="AH887"/>
  <c r="AI887" s="1"/>
  <c r="AH886"/>
  <c r="AI886" s="1"/>
  <c r="AH885"/>
  <c r="AI885" s="1"/>
  <c r="AH884"/>
  <c r="AI884" s="1"/>
  <c r="AH883"/>
  <c r="AI883" s="1"/>
  <c r="AH882"/>
  <c r="AI882" s="1"/>
  <c r="AH881"/>
  <c r="AI881" s="1"/>
  <c r="AH880"/>
  <c r="AI880" s="1"/>
  <c r="AH879"/>
  <c r="AI879" s="1"/>
  <c r="AH878"/>
  <c r="AI878" s="1"/>
  <c r="AH877"/>
  <c r="AI877" s="1"/>
  <c r="AH876"/>
  <c r="AI876" s="1"/>
  <c r="AH875"/>
  <c r="AI875" s="1"/>
  <c r="AH874"/>
  <c r="AI874" s="1"/>
  <c r="AH873"/>
  <c r="AI873" s="1"/>
  <c r="AH872"/>
  <c r="AI872" s="1"/>
  <c r="AH871"/>
  <c r="AI871" s="1"/>
  <c r="AH870"/>
  <c r="AI870" s="1"/>
  <c r="AH869"/>
  <c r="AI869" s="1"/>
  <c r="AH868"/>
  <c r="AI868" s="1"/>
  <c r="AH867"/>
  <c r="AI867" s="1"/>
  <c r="AH866"/>
  <c r="AI866" s="1"/>
  <c r="AH865"/>
  <c r="AI865" s="1"/>
  <c r="AH864"/>
  <c r="AI864" s="1"/>
  <c r="AH863"/>
  <c r="AI863" s="1"/>
  <c r="AH862"/>
  <c r="AI862" s="1"/>
  <c r="AH861"/>
  <c r="AI861" s="1"/>
  <c r="AH860"/>
  <c r="AI860" s="1"/>
  <c r="AH859"/>
  <c r="AI859" s="1"/>
  <c r="AH858"/>
  <c r="AI858" s="1"/>
  <c r="AH857"/>
  <c r="AI857" s="1"/>
  <c r="AH856"/>
  <c r="AI856" s="1"/>
  <c r="AH855"/>
  <c r="AI855" s="1"/>
  <c r="AH854"/>
  <c r="AI854" s="1"/>
  <c r="AH853"/>
  <c r="AI853" s="1"/>
  <c r="AH852"/>
  <c r="AI852" s="1"/>
  <c r="AH851"/>
  <c r="AI851" s="1"/>
  <c r="AH850"/>
  <c r="AI850" s="1"/>
  <c r="AH849"/>
  <c r="AI849" s="1"/>
  <c r="AH848"/>
  <c r="AI848" s="1"/>
  <c r="AH847"/>
  <c r="AI847" s="1"/>
  <c r="AH846"/>
  <c r="AI846" s="1"/>
  <c r="AH845"/>
  <c r="AI845" s="1"/>
  <c r="AH844"/>
  <c r="AI844" s="1"/>
  <c r="AH843"/>
  <c r="AI843" s="1"/>
  <c r="AH842"/>
  <c r="AI842" s="1"/>
  <c r="AH841"/>
  <c r="AI841" s="1"/>
  <c r="AH840"/>
  <c r="AI840" s="1"/>
  <c r="AH839"/>
  <c r="AI839" s="1"/>
  <c r="AH838"/>
  <c r="AI838" s="1"/>
  <c r="AH837"/>
  <c r="AI837" s="1"/>
  <c r="AH836"/>
  <c r="AI836" s="1"/>
  <c r="AH835"/>
  <c r="AI835" s="1"/>
  <c r="AH834"/>
  <c r="AI834" s="1"/>
  <c r="AH833"/>
  <c r="AI833" s="1"/>
  <c r="AH832"/>
  <c r="AI832" s="1"/>
  <c r="AH831"/>
  <c r="AI831" s="1"/>
  <c r="AH830"/>
  <c r="AI830" s="1"/>
  <c r="AH829"/>
  <c r="AI829" s="1"/>
  <c r="AH828"/>
  <c r="AI828" s="1"/>
  <c r="AH827"/>
  <c r="AI827" s="1"/>
  <c r="AH826"/>
  <c r="AI826" s="1"/>
  <c r="AH825"/>
  <c r="AI825" s="1"/>
  <c r="AH824"/>
  <c r="AI824" s="1"/>
  <c r="AH823"/>
  <c r="AI823" s="1"/>
  <c r="AH822"/>
  <c r="AI822" s="1"/>
  <c r="AH821"/>
  <c r="AI821" s="1"/>
  <c r="AH820"/>
  <c r="AI820" s="1"/>
  <c r="AH819"/>
  <c r="AI819" s="1"/>
  <c r="AH818"/>
  <c r="AI818" s="1"/>
  <c r="AH817"/>
  <c r="AI817" s="1"/>
  <c r="AH816"/>
  <c r="AI816" s="1"/>
  <c r="AH815"/>
  <c r="AI815" s="1"/>
  <c r="AH814"/>
  <c r="AI814" s="1"/>
  <c r="AH813"/>
  <c r="AI813" s="1"/>
  <c r="AH812"/>
  <c r="AI812" s="1"/>
  <c r="AH811"/>
  <c r="AI811" s="1"/>
  <c r="AH810"/>
  <c r="AI810" s="1"/>
  <c r="AH809"/>
  <c r="AI809" s="1"/>
  <c r="AH808"/>
  <c r="AI808" s="1"/>
  <c r="AH807"/>
  <c r="AI807" s="1"/>
  <c r="AH806"/>
  <c r="AI806" s="1"/>
  <c r="AH805"/>
  <c r="AI805" s="1"/>
  <c r="AH804"/>
  <c r="AI804" s="1"/>
  <c r="AH803"/>
  <c r="AI803" s="1"/>
  <c r="AH802"/>
  <c r="AI802" s="1"/>
  <c r="AH801"/>
  <c r="AI801" s="1"/>
  <c r="AH800"/>
  <c r="AI800" s="1"/>
  <c r="AH799"/>
  <c r="AI799" s="1"/>
  <c r="AH798"/>
  <c r="AI798" s="1"/>
  <c r="AH797"/>
  <c r="AI797" s="1"/>
  <c r="AH796"/>
  <c r="AI796" s="1"/>
  <c r="AH795"/>
  <c r="AI795" s="1"/>
  <c r="AH794"/>
  <c r="AI794" s="1"/>
  <c r="AH793"/>
  <c r="AI793" s="1"/>
  <c r="AH792"/>
  <c r="AI792" s="1"/>
  <c r="AH791"/>
  <c r="AI791" s="1"/>
  <c r="AH790"/>
  <c r="AI790" s="1"/>
  <c r="AH789"/>
  <c r="AI789" s="1"/>
  <c r="AH788"/>
  <c r="AI788" s="1"/>
  <c r="AH787"/>
  <c r="AI787" s="1"/>
  <c r="AH786"/>
  <c r="AI786" s="1"/>
  <c r="AH785"/>
  <c r="AI785" s="1"/>
  <c r="AH784"/>
  <c r="AI784" s="1"/>
  <c r="AH783"/>
  <c r="AI783" s="1"/>
  <c r="AH782"/>
  <c r="AI782" s="1"/>
  <c r="AH781"/>
  <c r="AI781" s="1"/>
  <c r="AH780"/>
  <c r="AI780" s="1"/>
  <c r="AH779"/>
  <c r="AI779" s="1"/>
  <c r="AH778"/>
  <c r="AI778" s="1"/>
  <c r="AH777"/>
  <c r="AI777" s="1"/>
  <c r="AH776"/>
  <c r="AI776" s="1"/>
  <c r="AH775"/>
  <c r="AI775" s="1"/>
  <c r="AH774"/>
  <c r="AI774" s="1"/>
  <c r="AH773"/>
  <c r="AI773" s="1"/>
  <c r="AH772"/>
  <c r="AI772" s="1"/>
  <c r="AH771"/>
  <c r="AI771" s="1"/>
  <c r="AH770"/>
  <c r="AI770" s="1"/>
  <c r="AH769"/>
  <c r="AI769" s="1"/>
  <c r="AH768"/>
  <c r="AI768" s="1"/>
  <c r="AH767"/>
  <c r="AI767" s="1"/>
  <c r="AH766"/>
  <c r="AI766" s="1"/>
  <c r="AH765"/>
  <c r="AI765" s="1"/>
  <c r="AH764"/>
  <c r="AI764" s="1"/>
  <c r="AH763"/>
  <c r="AI763" s="1"/>
  <c r="AH762"/>
  <c r="AI762" s="1"/>
  <c r="AH761"/>
  <c r="AI761" s="1"/>
  <c r="AH760"/>
  <c r="AI760" s="1"/>
  <c r="AH759"/>
  <c r="AI759" s="1"/>
  <c r="AH758"/>
  <c r="AI758" s="1"/>
  <c r="AH757"/>
  <c r="AI757" s="1"/>
  <c r="AH756"/>
  <c r="AI756" s="1"/>
  <c r="AH755"/>
  <c r="AI755" s="1"/>
  <c r="AH754"/>
  <c r="AI754" s="1"/>
  <c r="AH753"/>
  <c r="AI753" s="1"/>
  <c r="AH752"/>
  <c r="AI752" s="1"/>
  <c r="AH751"/>
  <c r="AI751" s="1"/>
  <c r="AH750"/>
  <c r="AI750" s="1"/>
  <c r="AH749"/>
  <c r="AI749" s="1"/>
  <c r="AH748"/>
  <c r="AI748" s="1"/>
  <c r="AH747"/>
  <c r="AI747" s="1"/>
  <c r="AH746"/>
  <c r="AI746" s="1"/>
  <c r="AH745"/>
  <c r="AI745" s="1"/>
  <c r="AH744"/>
  <c r="AI744" s="1"/>
  <c r="AH743"/>
  <c r="AI743" s="1"/>
  <c r="AH742"/>
  <c r="AI742" s="1"/>
  <c r="AH741"/>
  <c r="AI741" s="1"/>
  <c r="AH740"/>
  <c r="AI740" s="1"/>
  <c r="AH739"/>
  <c r="AI739" s="1"/>
  <c r="AH738"/>
  <c r="AI738" s="1"/>
  <c r="AH737"/>
  <c r="AI737" s="1"/>
  <c r="AH736"/>
  <c r="AI736" s="1"/>
  <c r="AH735"/>
  <c r="AI735" s="1"/>
  <c r="AH734"/>
  <c r="AI734" s="1"/>
  <c r="AH733"/>
  <c r="AI733" s="1"/>
  <c r="AH732"/>
  <c r="AI732" s="1"/>
  <c r="AH731"/>
  <c r="AI731" s="1"/>
  <c r="AH730"/>
  <c r="AI730" s="1"/>
  <c r="AH729"/>
  <c r="AI729" s="1"/>
  <c r="AH728"/>
  <c r="AI728" s="1"/>
  <c r="AH727"/>
  <c r="AI727" s="1"/>
  <c r="AH726"/>
  <c r="AI726" s="1"/>
  <c r="AH725"/>
  <c r="AI725" s="1"/>
  <c r="AH724"/>
  <c r="AI724" s="1"/>
  <c r="AH723"/>
  <c r="AI723" s="1"/>
  <c r="AH722"/>
  <c r="AI722" s="1"/>
  <c r="AH721"/>
  <c r="AI721" s="1"/>
  <c r="AH720"/>
  <c r="AI720" s="1"/>
  <c r="AH719"/>
  <c r="AI719" s="1"/>
  <c r="AH718"/>
  <c r="AI718" s="1"/>
  <c r="AH717"/>
  <c r="AI717" s="1"/>
  <c r="AH716"/>
  <c r="AI716" s="1"/>
  <c r="AH715"/>
  <c r="AI715" s="1"/>
  <c r="AH714"/>
  <c r="AI714" s="1"/>
  <c r="AH713"/>
  <c r="AI713" s="1"/>
  <c r="AH712"/>
  <c r="AI712" s="1"/>
  <c r="AH711"/>
  <c r="AI711" s="1"/>
  <c r="AH710"/>
  <c r="AI710" s="1"/>
  <c r="AH709"/>
  <c r="AI709" s="1"/>
  <c r="AH708"/>
  <c r="AI708" s="1"/>
  <c r="AH707"/>
  <c r="AI707" s="1"/>
  <c r="AH706"/>
  <c r="AI706" s="1"/>
  <c r="AH705"/>
  <c r="AI705" s="1"/>
  <c r="AH704"/>
  <c r="AI704" s="1"/>
  <c r="AH703"/>
  <c r="AI703" s="1"/>
  <c r="AH702"/>
  <c r="AI702" s="1"/>
  <c r="AH701"/>
  <c r="AI701" s="1"/>
  <c r="AH700"/>
  <c r="AI700" s="1"/>
  <c r="AH699"/>
  <c r="AI699" s="1"/>
  <c r="AH698"/>
  <c r="AI698" s="1"/>
  <c r="AH697"/>
  <c r="AI697" s="1"/>
  <c r="AH696"/>
  <c r="AI696" s="1"/>
  <c r="AH695"/>
  <c r="AI695" s="1"/>
  <c r="AH694"/>
  <c r="AI694" s="1"/>
  <c r="AH693"/>
  <c r="AI693" s="1"/>
  <c r="AH692"/>
  <c r="AI692" s="1"/>
  <c r="AH691"/>
  <c r="AI691" s="1"/>
  <c r="AH690"/>
  <c r="AI690" s="1"/>
  <c r="AH689"/>
  <c r="AI689" s="1"/>
  <c r="AH688"/>
  <c r="AI688" s="1"/>
  <c r="AH687"/>
  <c r="AI687" s="1"/>
  <c r="AH686"/>
  <c r="AI686" s="1"/>
  <c r="AH685"/>
  <c r="AI685" s="1"/>
  <c r="AH684"/>
  <c r="AI684" s="1"/>
  <c r="AH683"/>
  <c r="AI683" s="1"/>
  <c r="AH682"/>
  <c r="AI682" s="1"/>
  <c r="AH681"/>
  <c r="AI681" s="1"/>
  <c r="AH680"/>
  <c r="AI680" s="1"/>
  <c r="AH679"/>
  <c r="AI679" s="1"/>
  <c r="AH678"/>
  <c r="AI678" s="1"/>
  <c r="AH677"/>
  <c r="AI677" s="1"/>
  <c r="AH676"/>
  <c r="AI676" s="1"/>
  <c r="AH675"/>
  <c r="AI675" s="1"/>
  <c r="AH674"/>
  <c r="AI674" s="1"/>
  <c r="AH673"/>
  <c r="AI673" s="1"/>
  <c r="AH672"/>
  <c r="AI672" s="1"/>
  <c r="AH671"/>
  <c r="AI671" s="1"/>
  <c r="AH670"/>
  <c r="AI670" s="1"/>
  <c r="AH669"/>
  <c r="AI669" s="1"/>
  <c r="AH668"/>
  <c r="AI668" s="1"/>
  <c r="AH667"/>
  <c r="AI667" s="1"/>
  <c r="AH666"/>
  <c r="AI666" s="1"/>
  <c r="AH665"/>
  <c r="AI665" s="1"/>
  <c r="AH664"/>
  <c r="AI664" s="1"/>
  <c r="AH663"/>
  <c r="AI663" s="1"/>
  <c r="AH662"/>
  <c r="AI662" s="1"/>
  <c r="AH661"/>
  <c r="AI661" s="1"/>
  <c r="AH660"/>
  <c r="AI660" s="1"/>
  <c r="AH659"/>
  <c r="AI659" s="1"/>
  <c r="AH658"/>
  <c r="AI658" s="1"/>
  <c r="AH657"/>
  <c r="AI657" s="1"/>
  <c r="AH656"/>
  <c r="AI656" s="1"/>
  <c r="AH655"/>
  <c r="AI655" s="1"/>
  <c r="AH654"/>
  <c r="AI654" s="1"/>
  <c r="AH653"/>
  <c r="AI653" s="1"/>
  <c r="AH652"/>
  <c r="AI652" s="1"/>
  <c r="AH651"/>
  <c r="AI651" s="1"/>
  <c r="AH650"/>
  <c r="AI650" s="1"/>
  <c r="AH649"/>
  <c r="AI649" s="1"/>
  <c r="AH648"/>
  <c r="AI648" s="1"/>
  <c r="AH647"/>
  <c r="AI647" s="1"/>
  <c r="AH646"/>
  <c r="AI646" s="1"/>
  <c r="AH645"/>
  <c r="AI645" s="1"/>
  <c r="AH644"/>
  <c r="AI644" s="1"/>
  <c r="AH643"/>
  <c r="AI643" s="1"/>
  <c r="AH642"/>
  <c r="AI642" s="1"/>
  <c r="AH641"/>
  <c r="AI641" s="1"/>
  <c r="AH640"/>
  <c r="AI640" s="1"/>
  <c r="AH639"/>
  <c r="AI639" s="1"/>
  <c r="AH638"/>
  <c r="AI638" s="1"/>
  <c r="AH637"/>
  <c r="AI637" s="1"/>
  <c r="AH636"/>
  <c r="AI636" s="1"/>
  <c r="AH635"/>
  <c r="AI635" s="1"/>
  <c r="AH634"/>
  <c r="AI634" s="1"/>
  <c r="AH633"/>
  <c r="AI633" s="1"/>
  <c r="AH632"/>
  <c r="AI632" s="1"/>
  <c r="AH631"/>
  <c r="AI631" s="1"/>
  <c r="AH630"/>
  <c r="AI630" s="1"/>
  <c r="AH629"/>
  <c r="AI629" s="1"/>
  <c r="AH628"/>
  <c r="AI628" s="1"/>
  <c r="AH627"/>
  <c r="AI627" s="1"/>
  <c r="AH626"/>
  <c r="AI626" s="1"/>
  <c r="AH625"/>
  <c r="AI625" s="1"/>
  <c r="AH624"/>
  <c r="AI624" s="1"/>
  <c r="AH623"/>
  <c r="AI623" s="1"/>
  <c r="AH622"/>
  <c r="AI622" s="1"/>
  <c r="AH621"/>
  <c r="AI621" s="1"/>
  <c r="AH620"/>
  <c r="AI620" s="1"/>
  <c r="AH619"/>
  <c r="AI619" s="1"/>
  <c r="AH618"/>
  <c r="AI618" s="1"/>
  <c r="AH616"/>
  <c r="AI616" s="1"/>
  <c r="AH615"/>
  <c r="AI615" s="1"/>
  <c r="AH614"/>
  <c r="AI614" s="1"/>
  <c r="AH613"/>
  <c r="AI613" s="1"/>
  <c r="AH612"/>
  <c r="AI612" s="1"/>
  <c r="AH611"/>
  <c r="AI611" s="1"/>
  <c r="AH610"/>
  <c r="AI610" s="1"/>
  <c r="AH609"/>
  <c r="AI609" s="1"/>
  <c r="AH608"/>
  <c r="AI608" s="1"/>
  <c r="AH605"/>
  <c r="AI605" s="1"/>
  <c r="AH604"/>
  <c r="AI604" s="1"/>
  <c r="AH603"/>
  <c r="AI603" s="1"/>
  <c r="AH602"/>
  <c r="AI602" s="1"/>
  <c r="AH601"/>
  <c r="AI601" s="1"/>
  <c r="AH600"/>
  <c r="AI600" s="1"/>
  <c r="AH599"/>
  <c r="AI599" s="1"/>
  <c r="AH598"/>
  <c r="AI598" s="1"/>
  <c r="AH597"/>
  <c r="AI597" s="1"/>
  <c r="AH596"/>
  <c r="AI596" s="1"/>
  <c r="AH595"/>
  <c r="AI595" s="1"/>
  <c r="AH594"/>
  <c r="AI594" s="1"/>
  <c r="AH593"/>
  <c r="AI593" s="1"/>
  <c r="AH592"/>
  <c r="AI592" s="1"/>
  <c r="AH591"/>
  <c r="AI591" s="1"/>
  <c r="AH590"/>
  <c r="AI590" s="1"/>
  <c r="AH589"/>
  <c r="AI589" s="1"/>
  <c r="AH588"/>
  <c r="AI588" s="1"/>
  <c r="AH587"/>
  <c r="AI587" s="1"/>
  <c r="AH585"/>
  <c r="AI585" s="1"/>
  <c r="AH584"/>
  <c r="AI584" s="1"/>
  <c r="AH583"/>
  <c r="AI583" s="1"/>
  <c r="AH582"/>
  <c r="AI582" s="1"/>
  <c r="AH581"/>
  <c r="AI581" s="1"/>
  <c r="AH580"/>
  <c r="AI580" s="1"/>
  <c r="AH579"/>
  <c r="AI579" s="1"/>
  <c r="AH578"/>
  <c r="AI578" s="1"/>
  <c r="AH577"/>
  <c r="AI577" s="1"/>
  <c r="AH576"/>
  <c r="AI576" s="1"/>
  <c r="AH575"/>
  <c r="AI575" s="1"/>
  <c r="AH574"/>
  <c r="AI574" s="1"/>
  <c r="AH573"/>
  <c r="AI573" s="1"/>
  <c r="AH572"/>
  <c r="AI572" s="1"/>
  <c r="AH571"/>
  <c r="AI571" s="1"/>
  <c r="AH570"/>
  <c r="AI570" s="1"/>
  <c r="AH569"/>
  <c r="AI569" s="1"/>
  <c r="AH568"/>
  <c r="AI568" s="1"/>
  <c r="AH567"/>
  <c r="AI567" s="1"/>
  <c r="AH566"/>
  <c r="AI566" s="1"/>
  <c r="AH565"/>
  <c r="AI565" s="1"/>
  <c r="AH564"/>
  <c r="AI564" s="1"/>
  <c r="AH563"/>
  <c r="AI563" s="1"/>
  <c r="AH562"/>
  <c r="AI562" s="1"/>
  <c r="AH561"/>
  <c r="AI561" s="1"/>
  <c r="AH560"/>
  <c r="AI560" s="1"/>
  <c r="AH559"/>
  <c r="AI559" s="1"/>
  <c r="AH558"/>
  <c r="AI558" s="1"/>
  <c r="AH557"/>
  <c r="AI557" s="1"/>
  <c r="AH556"/>
  <c r="AI556" s="1"/>
  <c r="AH555"/>
  <c r="AI555" s="1"/>
  <c r="AH554"/>
  <c r="AI554" s="1"/>
  <c r="AH553"/>
  <c r="AI553" s="1"/>
  <c r="AH552"/>
  <c r="AI552" s="1"/>
  <c r="AH551"/>
  <c r="AI551" s="1"/>
  <c r="AH550"/>
  <c r="AI550" s="1"/>
  <c r="AH549"/>
  <c r="AI549" s="1"/>
  <c r="AH548"/>
  <c r="AI548" s="1"/>
  <c r="AH547"/>
  <c r="AI547" s="1"/>
  <c r="AH546"/>
  <c r="AI546" s="1"/>
  <c r="AH545"/>
  <c r="AI545" s="1"/>
  <c r="AH544"/>
  <c r="AI544" s="1"/>
  <c r="AH543"/>
  <c r="AI543" s="1"/>
  <c r="AH542"/>
  <c r="AI542" s="1"/>
  <c r="AH541"/>
  <c r="AI541" s="1"/>
  <c r="AH540"/>
  <c r="AI540" s="1"/>
  <c r="AH539"/>
  <c r="AI539" s="1"/>
  <c r="AH538"/>
  <c r="AI538" s="1"/>
  <c r="AH537"/>
  <c r="AI537" s="1"/>
  <c r="AH536"/>
  <c r="AI536" s="1"/>
  <c r="AH535"/>
  <c r="AI535" s="1"/>
  <c r="AH534"/>
  <c r="AI534" s="1"/>
  <c r="AH533"/>
  <c r="AI533" s="1"/>
  <c r="AH532"/>
  <c r="AI532" s="1"/>
  <c r="AH531"/>
  <c r="AI531" s="1"/>
  <c r="AH530"/>
  <c r="AI530" s="1"/>
  <c r="AH529"/>
  <c r="AI529" s="1"/>
  <c r="AH528"/>
  <c r="AI528" s="1"/>
  <c r="AH527"/>
  <c r="AI527" s="1"/>
  <c r="AH526"/>
  <c r="AI526" s="1"/>
  <c r="AH525"/>
  <c r="AI525" s="1"/>
  <c r="AH524"/>
  <c r="AI524" s="1"/>
  <c r="AH523"/>
  <c r="AI523" s="1"/>
  <c r="AH522"/>
  <c r="AI522" s="1"/>
  <c r="AH520"/>
  <c r="AI520" s="1"/>
  <c r="AH519"/>
  <c r="AI519" s="1"/>
  <c r="AH518"/>
  <c r="AI518" s="1"/>
  <c r="AH517"/>
  <c r="AI517" s="1"/>
  <c r="AH516"/>
  <c r="AI516" s="1"/>
  <c r="AH515"/>
  <c r="AI515" s="1"/>
  <c r="AH514"/>
  <c r="AI514" s="1"/>
  <c r="AH513"/>
  <c r="AI513" s="1"/>
  <c r="AH512"/>
  <c r="AI512" s="1"/>
  <c r="AH511"/>
  <c r="AI511" s="1"/>
  <c r="AH510"/>
  <c r="AI510" s="1"/>
  <c r="AH509"/>
  <c r="AI509" s="1"/>
  <c r="AH508"/>
  <c r="AI508" s="1"/>
  <c r="AH507"/>
  <c r="AI507" s="1"/>
  <c r="AH506"/>
  <c r="AI506" s="1"/>
  <c r="AH505"/>
  <c r="AI505" s="1"/>
  <c r="AH503"/>
  <c r="AI503" s="1"/>
  <c r="AH502"/>
  <c r="AI502" s="1"/>
  <c r="AH501"/>
  <c r="AI501" s="1"/>
  <c r="AH500"/>
  <c r="AI500" s="1"/>
  <c r="AH499"/>
  <c r="AI499" s="1"/>
  <c r="AH498"/>
  <c r="AI498" s="1"/>
  <c r="AH497"/>
  <c r="AI497" s="1"/>
  <c r="AH496"/>
  <c r="AI496" s="1"/>
  <c r="AH495"/>
  <c r="AI495" s="1"/>
  <c r="AH494"/>
  <c r="AI494" s="1"/>
  <c r="AH493"/>
  <c r="AI493" s="1"/>
  <c r="AH492"/>
  <c r="AI492" s="1"/>
  <c r="AH491"/>
  <c r="AI491" s="1"/>
  <c r="AH490"/>
  <c r="AI490" s="1"/>
  <c r="AH489"/>
  <c r="AI489" s="1"/>
  <c r="AH488"/>
  <c r="AI488" s="1"/>
  <c r="AH487"/>
  <c r="AI487" s="1"/>
  <c r="AH486"/>
  <c r="AI486" s="1"/>
  <c r="AH485"/>
  <c r="AI485" s="1"/>
  <c r="AH484"/>
  <c r="AI484" s="1"/>
  <c r="AH483"/>
  <c r="AI483" s="1"/>
  <c r="AH482"/>
  <c r="AI482" s="1"/>
  <c r="AH481"/>
  <c r="AI481" s="1"/>
  <c r="AH480"/>
  <c r="AI480" s="1"/>
  <c r="AH479"/>
  <c r="AI479" s="1"/>
  <c r="AH478"/>
  <c r="AI478" s="1"/>
  <c r="AH477"/>
  <c r="AI477" s="1"/>
  <c r="AH476"/>
  <c r="AI476" s="1"/>
  <c r="AH475"/>
  <c r="AI475" s="1"/>
  <c r="AH474"/>
  <c r="AI474" s="1"/>
  <c r="AH473"/>
  <c r="AI473" s="1"/>
  <c r="AH472"/>
  <c r="AI472" s="1"/>
  <c r="AH471"/>
  <c r="AI471" s="1"/>
  <c r="AH470"/>
  <c r="AI470" s="1"/>
  <c r="AH469"/>
  <c r="AI469" s="1"/>
  <c r="AH468"/>
  <c r="AI468" s="1"/>
  <c r="AH467"/>
  <c r="AI467" s="1"/>
  <c r="AH466"/>
  <c r="AI466" s="1"/>
  <c r="AH465"/>
  <c r="AI465" s="1"/>
  <c r="AH464"/>
  <c r="AI464" s="1"/>
  <c r="AH463"/>
  <c r="AI463" s="1"/>
  <c r="AH462"/>
  <c r="AI462" s="1"/>
  <c r="AH461"/>
  <c r="AI461" s="1"/>
  <c r="AH460"/>
  <c r="AI460" s="1"/>
  <c r="AH459"/>
  <c r="AI459" s="1"/>
  <c r="AH458"/>
  <c r="AI458" s="1"/>
  <c r="AH457"/>
  <c r="AI457" s="1"/>
  <c r="AH456"/>
  <c r="AI456" s="1"/>
  <c r="AH455"/>
  <c r="AI455" s="1"/>
  <c r="AH454"/>
  <c r="AI454" s="1"/>
  <c r="AH453"/>
  <c r="AI453" s="1"/>
  <c r="AH452"/>
  <c r="AI452" s="1"/>
  <c r="AH451"/>
  <c r="AI451" s="1"/>
  <c r="AH450"/>
  <c r="AI450" s="1"/>
  <c r="AH449"/>
  <c r="AI449" s="1"/>
  <c r="AH448"/>
  <c r="AI448" s="1"/>
  <c r="AH447"/>
  <c r="AI447" s="1"/>
  <c r="AH446"/>
  <c r="AI446" s="1"/>
  <c r="AH445"/>
  <c r="AI445" s="1"/>
  <c r="AH444"/>
  <c r="AI444" s="1"/>
  <c r="AH443"/>
  <c r="AI443" s="1"/>
  <c r="AH442"/>
  <c r="AI442" s="1"/>
  <c r="AH441"/>
  <c r="AI441" s="1"/>
  <c r="AH440"/>
  <c r="AI440" s="1"/>
  <c r="AH439"/>
  <c r="AI439" s="1"/>
  <c r="AH438"/>
  <c r="AI438" s="1"/>
  <c r="AH437"/>
  <c r="AI437" s="1"/>
  <c r="AH436"/>
  <c r="AI436" s="1"/>
  <c r="AH435"/>
  <c r="AI435" s="1"/>
  <c r="AH434"/>
  <c r="AI434" s="1"/>
  <c r="AH433"/>
  <c r="AI433" s="1"/>
  <c r="AH432"/>
  <c r="AI432" s="1"/>
  <c r="AH431"/>
  <c r="AI431" s="1"/>
  <c r="AH430"/>
  <c r="AI430" s="1"/>
  <c r="AH429"/>
  <c r="AI429" s="1"/>
  <c r="AH428"/>
  <c r="AI428" s="1"/>
  <c r="AH427"/>
  <c r="AI427" s="1"/>
  <c r="AH426"/>
  <c r="AI426" s="1"/>
  <c r="AH425"/>
  <c r="AI425" s="1"/>
  <c r="AH424"/>
  <c r="AI424" s="1"/>
  <c r="AH423"/>
  <c r="AI423" s="1"/>
  <c r="AH422"/>
  <c r="AI422" s="1"/>
  <c r="AH421"/>
  <c r="AI421" s="1"/>
  <c r="AH420"/>
  <c r="AI420" s="1"/>
  <c r="AH419"/>
  <c r="AI419" s="1"/>
  <c r="AH418"/>
  <c r="AI418" s="1"/>
  <c r="AH417"/>
  <c r="AI417" s="1"/>
  <c r="AH416"/>
  <c r="AI416" s="1"/>
  <c r="AH415"/>
  <c r="AI415" s="1"/>
  <c r="AH414"/>
  <c r="AI414" s="1"/>
  <c r="AH413"/>
  <c r="AI413" s="1"/>
  <c r="AH412"/>
  <c r="AI412" s="1"/>
  <c r="AH411"/>
  <c r="AI411" s="1"/>
  <c r="AH410"/>
  <c r="AI410" s="1"/>
  <c r="AH409"/>
  <c r="AI409" s="1"/>
  <c r="AH408"/>
  <c r="AI408" s="1"/>
  <c r="AH407"/>
  <c r="AI407" s="1"/>
  <c r="AH406"/>
  <c r="AI406" s="1"/>
  <c r="AH405"/>
  <c r="AI405" s="1"/>
  <c r="AH404"/>
  <c r="AI404" s="1"/>
  <c r="AH403"/>
  <c r="AI403" s="1"/>
  <c r="AH402"/>
  <c r="AI402" s="1"/>
  <c r="AH401"/>
  <c r="AI401" s="1"/>
  <c r="AH400"/>
  <c r="AI400" s="1"/>
  <c r="AH399"/>
  <c r="AI399" s="1"/>
  <c r="AH398"/>
  <c r="AI398" s="1"/>
  <c r="AH397"/>
  <c r="AI397" s="1"/>
  <c r="AH396"/>
  <c r="AI396" s="1"/>
  <c r="AH395"/>
  <c r="AI395" s="1"/>
  <c r="AH394"/>
  <c r="AI394" s="1"/>
  <c r="AH393"/>
  <c r="AI393" s="1"/>
  <c r="AH392"/>
  <c r="AI392" s="1"/>
  <c r="AH391"/>
  <c r="AI391" s="1"/>
  <c r="AH390"/>
  <c r="AI390" s="1"/>
  <c r="AH389"/>
  <c r="AI389" s="1"/>
  <c r="AH388"/>
  <c r="AI388" s="1"/>
  <c r="AH387"/>
  <c r="AI387" s="1"/>
  <c r="AH386"/>
  <c r="AI386" s="1"/>
  <c r="AH385"/>
  <c r="AI385" s="1"/>
  <c r="AH384"/>
  <c r="AI384" s="1"/>
  <c r="AH383"/>
  <c r="AI383" s="1"/>
  <c r="AH382"/>
  <c r="AI382" s="1"/>
  <c r="AH381"/>
  <c r="AI381" s="1"/>
  <c r="AH380"/>
  <c r="AI380" s="1"/>
  <c r="AH379"/>
  <c r="AI379" s="1"/>
  <c r="AH378"/>
  <c r="AI378" s="1"/>
  <c r="AH377"/>
  <c r="AI377" s="1"/>
  <c r="AH376"/>
  <c r="AI376" s="1"/>
  <c r="AH375"/>
  <c r="AI375" s="1"/>
  <c r="AH374"/>
  <c r="AI374" s="1"/>
  <c r="AH373"/>
  <c r="AI373" s="1"/>
  <c r="AH372"/>
  <c r="AI372" s="1"/>
  <c r="AH371"/>
  <c r="AI371" s="1"/>
  <c r="AH370"/>
  <c r="AI370" s="1"/>
  <c r="AH369"/>
  <c r="AI369" s="1"/>
  <c r="AH368"/>
  <c r="AI368" s="1"/>
  <c r="AH367"/>
  <c r="AI367" s="1"/>
  <c r="AH366"/>
  <c r="AI366" s="1"/>
  <c r="AH365"/>
  <c r="AI365" s="1"/>
  <c r="AH364"/>
  <c r="AI364" s="1"/>
  <c r="AH363"/>
  <c r="AI363" s="1"/>
  <c r="AH362"/>
  <c r="AI362" s="1"/>
  <c r="AH361"/>
  <c r="AI361" s="1"/>
  <c r="AH360"/>
  <c r="AI360" s="1"/>
  <c r="AH359"/>
  <c r="AI359" s="1"/>
  <c r="AH358"/>
  <c r="AI358" s="1"/>
  <c r="AH357"/>
  <c r="AI357" s="1"/>
  <c r="AH356"/>
  <c r="AI356" s="1"/>
  <c r="AH355"/>
  <c r="AI355" s="1"/>
  <c r="AH354"/>
  <c r="AI354" s="1"/>
  <c r="AH353"/>
  <c r="AI353" s="1"/>
  <c r="AH352"/>
  <c r="AI352" s="1"/>
  <c r="AH351"/>
  <c r="AI351" s="1"/>
  <c r="AH350"/>
  <c r="AI350" s="1"/>
  <c r="AH349"/>
  <c r="AI349" s="1"/>
  <c r="AH348"/>
  <c r="AI348" s="1"/>
  <c r="AH347"/>
  <c r="AI347" s="1"/>
  <c r="AH346"/>
  <c r="AI346" s="1"/>
  <c r="AH345"/>
  <c r="AI345" s="1"/>
  <c r="AH344"/>
  <c r="AI344" s="1"/>
  <c r="AH343"/>
  <c r="AI343" s="1"/>
  <c r="AH342"/>
  <c r="AI342" s="1"/>
  <c r="AH341"/>
  <c r="AI341" s="1"/>
  <c r="AH340"/>
  <c r="AI340" s="1"/>
  <c r="AH339"/>
  <c r="AI339" s="1"/>
  <c r="AH338"/>
  <c r="AI338" s="1"/>
  <c r="AH337"/>
  <c r="AI337" s="1"/>
  <c r="AH336"/>
  <c r="AI336" s="1"/>
  <c r="AH335"/>
  <c r="AI335" s="1"/>
  <c r="AH334"/>
  <c r="AI334" s="1"/>
  <c r="AH333"/>
  <c r="AI333" s="1"/>
  <c r="AH332"/>
  <c r="AI332" s="1"/>
  <c r="AH331"/>
  <c r="AI331" s="1"/>
  <c r="AH330"/>
  <c r="AI330" s="1"/>
  <c r="AH329"/>
  <c r="AI329" s="1"/>
  <c r="AH328"/>
  <c r="AI328" s="1"/>
  <c r="AH327"/>
  <c r="AI327" s="1"/>
  <c r="AH326"/>
  <c r="AI326" s="1"/>
  <c r="AH325"/>
  <c r="AI325" s="1"/>
  <c r="AH324"/>
  <c r="AI324" s="1"/>
  <c r="AH323"/>
  <c r="AI323" s="1"/>
  <c r="AH322"/>
  <c r="AI322" s="1"/>
  <c r="AH321"/>
  <c r="AI321" s="1"/>
  <c r="AH320"/>
  <c r="AI320" s="1"/>
  <c r="AH319"/>
  <c r="AI319" s="1"/>
  <c r="AH318"/>
  <c r="AI318" s="1"/>
  <c r="AH317"/>
  <c r="AI317" s="1"/>
  <c r="AH316"/>
  <c r="AI316" s="1"/>
  <c r="AH315"/>
  <c r="AI315" s="1"/>
  <c r="AH314"/>
  <c r="AI314" s="1"/>
  <c r="AH313"/>
  <c r="AI313" s="1"/>
  <c r="AH312"/>
  <c r="AI312" s="1"/>
  <c r="AH311"/>
  <c r="AI311" s="1"/>
  <c r="AH310"/>
  <c r="AI310" s="1"/>
  <c r="AH309"/>
  <c r="AI309" s="1"/>
  <c r="AH308"/>
  <c r="AI308" s="1"/>
  <c r="AH307"/>
  <c r="AI307" s="1"/>
  <c r="AH306"/>
  <c r="AI306" s="1"/>
  <c r="AH305"/>
  <c r="AI305" s="1"/>
  <c r="AH304"/>
  <c r="AI304" s="1"/>
  <c r="AH303"/>
  <c r="AI303" s="1"/>
  <c r="AH302"/>
  <c r="AI302" s="1"/>
  <c r="AH301"/>
  <c r="AI301" s="1"/>
  <c r="AH300"/>
  <c r="AI300" s="1"/>
  <c r="AH299"/>
  <c r="AI299" s="1"/>
  <c r="AH298"/>
  <c r="AI298" s="1"/>
  <c r="AH297"/>
  <c r="AI297" s="1"/>
  <c r="AH296"/>
  <c r="AI296" s="1"/>
  <c r="AH295"/>
  <c r="AI295" s="1"/>
  <c r="AH294"/>
  <c r="AI294" s="1"/>
  <c r="AH293"/>
  <c r="AI293" s="1"/>
  <c r="AH292"/>
  <c r="AI292" s="1"/>
  <c r="AH291"/>
  <c r="AI291" s="1"/>
  <c r="AH290"/>
  <c r="AI290" s="1"/>
  <c r="AH289"/>
  <c r="AI289" s="1"/>
  <c r="AH288"/>
  <c r="AI288" s="1"/>
  <c r="AH287"/>
  <c r="AI287" s="1"/>
  <c r="AH286"/>
  <c r="AI286" s="1"/>
  <c r="AH285"/>
  <c r="AI285" s="1"/>
  <c r="AH284"/>
  <c r="AI284" s="1"/>
  <c r="AH283"/>
  <c r="AI283" s="1"/>
  <c r="AH282"/>
  <c r="AI282" s="1"/>
  <c r="AH281"/>
  <c r="AI281" s="1"/>
  <c r="AH280"/>
  <c r="AI280" s="1"/>
  <c r="AH279"/>
  <c r="AI279" s="1"/>
  <c r="AH278"/>
  <c r="AI278" s="1"/>
  <c r="AH277"/>
  <c r="AI277" s="1"/>
  <c r="AH276"/>
  <c r="AI276" s="1"/>
  <c r="AH275"/>
  <c r="AI275" s="1"/>
  <c r="AH274"/>
  <c r="AI274" s="1"/>
  <c r="AH273"/>
  <c r="AI273" s="1"/>
  <c r="AH272"/>
  <c r="AI272" s="1"/>
  <c r="AH271"/>
  <c r="AI271" s="1"/>
  <c r="AH270"/>
  <c r="AI270" s="1"/>
  <c r="AH269"/>
  <c r="AI269" s="1"/>
  <c r="AH268"/>
  <c r="AI268" s="1"/>
  <c r="AH267"/>
  <c r="AI267" s="1"/>
  <c r="AH266"/>
  <c r="AI266" s="1"/>
  <c r="AH265"/>
  <c r="AI265" s="1"/>
  <c r="AH264"/>
  <c r="AI264" s="1"/>
  <c r="AH263"/>
  <c r="AI263" s="1"/>
  <c r="AH262"/>
  <c r="AI262" s="1"/>
  <c r="AH261"/>
  <c r="AI261" s="1"/>
  <c r="AH260"/>
  <c r="AI260" s="1"/>
  <c r="AH259"/>
  <c r="AI259" s="1"/>
  <c r="AH258"/>
  <c r="AI258" s="1"/>
  <c r="AH257"/>
  <c r="AI257" s="1"/>
  <c r="AH256"/>
  <c r="AI256" s="1"/>
  <c r="AH255"/>
  <c r="AI255" s="1"/>
  <c r="AH254"/>
  <c r="AI254" s="1"/>
  <c r="AH253"/>
  <c r="AI253" s="1"/>
  <c r="AH252"/>
  <c r="AI252" s="1"/>
  <c r="AH251"/>
  <c r="AI251" s="1"/>
  <c r="AH250"/>
  <c r="AI250" s="1"/>
  <c r="AH249"/>
  <c r="AI249" s="1"/>
  <c r="AH248"/>
  <c r="AI248" s="1"/>
  <c r="AH247"/>
  <c r="AI247" s="1"/>
  <c r="AH246"/>
  <c r="AI246" s="1"/>
  <c r="AH245"/>
  <c r="AI245" s="1"/>
  <c r="AH244"/>
  <c r="AI244" s="1"/>
  <c r="AH243"/>
  <c r="AI243" s="1"/>
  <c r="AH242"/>
  <c r="AI242" s="1"/>
  <c r="AH241"/>
  <c r="AI241" s="1"/>
  <c r="AH240"/>
  <c r="AI240" s="1"/>
  <c r="AH239"/>
  <c r="AI239" s="1"/>
  <c r="AH238"/>
  <c r="AI238" s="1"/>
  <c r="AH237"/>
  <c r="AI237" s="1"/>
  <c r="AH236"/>
  <c r="AI236" s="1"/>
  <c r="AH235"/>
  <c r="AI235" s="1"/>
  <c r="AH234"/>
  <c r="AI234" s="1"/>
  <c r="AH233"/>
  <c r="AI233" s="1"/>
  <c r="AH232"/>
  <c r="AI232" s="1"/>
  <c r="AH231"/>
  <c r="AI231" s="1"/>
  <c r="AH230"/>
  <c r="AI230" s="1"/>
  <c r="AH229"/>
  <c r="AI229" s="1"/>
  <c r="AH228"/>
  <c r="AI228" s="1"/>
  <c r="AH227"/>
  <c r="AI227" s="1"/>
  <c r="AH226"/>
  <c r="AI226" s="1"/>
  <c r="AH225"/>
  <c r="AI225" s="1"/>
  <c r="AH224"/>
  <c r="AI224" s="1"/>
  <c r="AH223"/>
  <c r="AI223" s="1"/>
  <c r="AH222"/>
  <c r="AI222" s="1"/>
  <c r="AH221"/>
  <c r="AI221" s="1"/>
  <c r="AH220"/>
  <c r="AI220" s="1"/>
  <c r="AH219"/>
  <c r="AI219" s="1"/>
  <c r="AH218"/>
  <c r="AI218" s="1"/>
  <c r="AH217"/>
  <c r="AI217" s="1"/>
  <c r="AH216"/>
  <c r="AI216" s="1"/>
  <c r="AH215"/>
  <c r="AI215" s="1"/>
  <c r="AH214"/>
  <c r="AI214" s="1"/>
  <c r="AH213"/>
  <c r="AI213" s="1"/>
  <c r="AH212"/>
  <c r="AI212" s="1"/>
  <c r="AH211"/>
  <c r="AI211" s="1"/>
  <c r="AH210"/>
  <c r="AI210" s="1"/>
  <c r="AH209"/>
  <c r="AI209" s="1"/>
  <c r="AH208"/>
  <c r="AI208" s="1"/>
  <c r="AH207"/>
  <c r="AI207" s="1"/>
  <c r="AH206"/>
  <c r="AI206" s="1"/>
  <c r="AH205"/>
  <c r="AI205" s="1"/>
  <c r="AH204"/>
  <c r="AI204" s="1"/>
  <c r="AH203"/>
  <c r="AI203" s="1"/>
  <c r="AH202"/>
  <c r="AI202" s="1"/>
  <c r="AH201"/>
  <c r="AI201" s="1"/>
  <c r="AH200"/>
  <c r="AI200" s="1"/>
  <c r="AH199"/>
  <c r="AI199" s="1"/>
  <c r="AH198"/>
  <c r="AI198" s="1"/>
  <c r="AH197"/>
  <c r="AI197" s="1"/>
  <c r="AH196"/>
  <c r="AI196" s="1"/>
  <c r="AH195"/>
  <c r="AI195" s="1"/>
  <c r="AH194"/>
  <c r="AI194" s="1"/>
  <c r="AH193"/>
  <c r="AI193" s="1"/>
  <c r="AH192"/>
  <c r="AI192" s="1"/>
  <c r="AH191"/>
  <c r="AI191" s="1"/>
  <c r="AH190"/>
  <c r="AI190" s="1"/>
  <c r="AH189"/>
  <c r="AI189" s="1"/>
  <c r="AH188"/>
  <c r="AI188" s="1"/>
  <c r="AH187"/>
  <c r="AI187" s="1"/>
  <c r="AH186"/>
  <c r="AI186" s="1"/>
  <c r="AH185"/>
  <c r="AI185" s="1"/>
  <c r="AH184"/>
  <c r="AI184" s="1"/>
  <c r="AH183"/>
  <c r="AI183" s="1"/>
  <c r="AH182"/>
  <c r="AI182" s="1"/>
  <c r="AH181"/>
  <c r="AI181" s="1"/>
  <c r="AH180"/>
  <c r="AI180" s="1"/>
  <c r="AH179"/>
  <c r="AI179" s="1"/>
  <c r="AH178"/>
  <c r="AI178" s="1"/>
  <c r="AH177"/>
  <c r="AI177" s="1"/>
  <c r="AH176"/>
  <c r="AI176" s="1"/>
  <c r="AH175"/>
  <c r="AI175" s="1"/>
  <c r="AH174"/>
  <c r="AI174" s="1"/>
  <c r="AH173"/>
  <c r="AI173" s="1"/>
  <c r="AH172"/>
  <c r="AI172" s="1"/>
  <c r="AH171"/>
  <c r="AI171" s="1"/>
  <c r="AH170"/>
  <c r="AI170" s="1"/>
  <c r="AH169"/>
  <c r="AI169" s="1"/>
  <c r="AH168"/>
  <c r="AI168" s="1"/>
  <c r="AH167"/>
  <c r="AI167" s="1"/>
  <c r="AH166"/>
  <c r="AI166" s="1"/>
  <c r="AH165"/>
  <c r="AI165" s="1"/>
  <c r="AH164"/>
  <c r="AI164" s="1"/>
  <c r="AH163"/>
  <c r="AI163" s="1"/>
  <c r="AH162"/>
  <c r="AI162" s="1"/>
  <c r="AH161"/>
  <c r="AI161" s="1"/>
  <c r="AH160"/>
  <c r="AI160" s="1"/>
  <c r="AH159"/>
  <c r="AI159" s="1"/>
  <c r="AH158"/>
  <c r="AI158" s="1"/>
  <c r="AH157"/>
  <c r="AI157" s="1"/>
  <c r="AH156"/>
  <c r="AI156" s="1"/>
  <c r="AH155"/>
  <c r="AI155" s="1"/>
  <c r="AH154"/>
  <c r="AI154" s="1"/>
  <c r="AH153"/>
  <c r="AI153" s="1"/>
  <c r="AH152"/>
  <c r="AI152" s="1"/>
  <c r="AH151"/>
  <c r="AI151" s="1"/>
  <c r="AH150"/>
  <c r="AI150" s="1"/>
  <c r="AH149"/>
  <c r="AI149" s="1"/>
  <c r="AH148"/>
  <c r="AI148" s="1"/>
  <c r="AH147"/>
  <c r="AI147" s="1"/>
  <c r="AH146"/>
  <c r="AI146" s="1"/>
  <c r="AH145"/>
  <c r="AI145" s="1"/>
  <c r="AH144"/>
  <c r="AI144" s="1"/>
  <c r="AH143"/>
  <c r="AI143" s="1"/>
  <c r="AH142"/>
  <c r="AI142" s="1"/>
  <c r="AH141"/>
  <c r="AI141" s="1"/>
  <c r="AH140"/>
  <c r="AI140" s="1"/>
  <c r="AH139"/>
  <c r="AI139" s="1"/>
  <c r="AH138"/>
  <c r="AI138" s="1"/>
  <c r="AH137"/>
  <c r="AI137" s="1"/>
  <c r="AH136"/>
  <c r="AI136" s="1"/>
  <c r="AH135"/>
  <c r="AI135" s="1"/>
  <c r="AH134"/>
  <c r="AI134" s="1"/>
  <c r="AH133"/>
  <c r="AI133" s="1"/>
  <c r="AH132"/>
  <c r="AI132" s="1"/>
  <c r="AH131"/>
  <c r="AI131" s="1"/>
  <c r="AH130"/>
  <c r="AI130" s="1"/>
  <c r="AH129"/>
  <c r="AI129" s="1"/>
  <c r="AH128"/>
  <c r="AI128" s="1"/>
  <c r="AH127"/>
  <c r="AI127" s="1"/>
  <c r="AH126"/>
  <c r="AI126" s="1"/>
  <c r="AH125"/>
  <c r="AI125" s="1"/>
  <c r="AH124"/>
  <c r="AI124" s="1"/>
  <c r="AH123"/>
  <c r="AI123" s="1"/>
  <c r="AH122"/>
  <c r="AI122" s="1"/>
  <c r="AH121"/>
  <c r="AI121" s="1"/>
  <c r="AH120"/>
  <c r="AI120" s="1"/>
  <c r="AH119"/>
  <c r="AI119" s="1"/>
  <c r="AH118"/>
  <c r="AI118" s="1"/>
  <c r="AH117"/>
  <c r="AI117" s="1"/>
  <c r="AH116"/>
  <c r="AI116" s="1"/>
  <c r="AH115"/>
  <c r="AI115" s="1"/>
  <c r="AH114"/>
  <c r="AI114" s="1"/>
  <c r="AH113"/>
  <c r="AI113" s="1"/>
  <c r="AH112"/>
  <c r="AI112" s="1"/>
  <c r="AH111"/>
  <c r="AI111" s="1"/>
  <c r="AH110"/>
  <c r="AI110" s="1"/>
  <c r="AH109"/>
  <c r="AI109" s="1"/>
  <c r="AH108"/>
  <c r="AI108" s="1"/>
  <c r="AH107"/>
  <c r="AI107" s="1"/>
  <c r="AH106"/>
  <c r="AI106" s="1"/>
  <c r="AH105"/>
  <c r="AI105" s="1"/>
  <c r="AH104"/>
  <c r="AI104" s="1"/>
  <c r="AH103"/>
  <c r="AI103" s="1"/>
  <c r="AH102"/>
  <c r="AI102" s="1"/>
  <c r="AH101"/>
  <c r="AI101" s="1"/>
  <c r="AH100"/>
  <c r="AI100" s="1"/>
  <c r="AH99"/>
  <c r="AI99" s="1"/>
  <c r="AH98"/>
  <c r="AI98" s="1"/>
  <c r="AH97"/>
  <c r="AI97" s="1"/>
  <c r="AH96"/>
  <c r="AI96" s="1"/>
  <c r="AH95"/>
  <c r="AI95" s="1"/>
  <c r="AH94"/>
  <c r="AI94" s="1"/>
  <c r="AH93"/>
  <c r="AI93" s="1"/>
  <c r="AH92"/>
  <c r="AI92" s="1"/>
  <c r="AH91"/>
  <c r="AI91" s="1"/>
  <c r="AH90"/>
  <c r="AI90" s="1"/>
  <c r="AH89"/>
  <c r="AI89" s="1"/>
  <c r="AH88"/>
  <c r="AI88" s="1"/>
  <c r="AH87"/>
  <c r="AI87" s="1"/>
  <c r="AH86"/>
  <c r="AI86" s="1"/>
  <c r="AH85"/>
  <c r="AI85" s="1"/>
  <c r="AH84"/>
  <c r="AI84" s="1"/>
  <c r="AH83"/>
  <c r="AI83" s="1"/>
  <c r="AH82"/>
  <c r="AI82" s="1"/>
  <c r="AH81"/>
  <c r="AI81" s="1"/>
  <c r="AH80"/>
  <c r="AI80" s="1"/>
  <c r="AH79"/>
  <c r="AI79" s="1"/>
  <c r="AH78"/>
  <c r="AI78" s="1"/>
  <c r="AH77"/>
  <c r="AI77" s="1"/>
  <c r="AH76"/>
  <c r="AI76" s="1"/>
  <c r="AH75"/>
  <c r="AI75" s="1"/>
  <c r="AH74"/>
  <c r="AI74" s="1"/>
  <c r="AH73"/>
  <c r="AI73" s="1"/>
  <c r="AH72"/>
  <c r="AI72" s="1"/>
  <c r="AH71"/>
  <c r="AI71" s="1"/>
  <c r="AH70"/>
  <c r="AI70" s="1"/>
  <c r="AH69"/>
  <c r="AI69" s="1"/>
  <c r="AH68"/>
  <c r="AI68" s="1"/>
  <c r="AH67"/>
  <c r="AI67" s="1"/>
  <c r="AH66"/>
  <c r="AI66" s="1"/>
  <c r="AH65"/>
  <c r="AI65" s="1"/>
  <c r="AH64"/>
  <c r="AI64" s="1"/>
  <c r="AH63"/>
  <c r="AI63" s="1"/>
  <c r="AH62"/>
  <c r="AI62" s="1"/>
  <c r="AH61"/>
  <c r="AI61" s="1"/>
  <c r="AH60"/>
  <c r="AI60" s="1"/>
  <c r="AH59"/>
  <c r="AI59" s="1"/>
  <c r="AH58"/>
  <c r="AI58" s="1"/>
  <c r="AH57"/>
  <c r="AI57" s="1"/>
  <c r="AH56"/>
  <c r="AI56" s="1"/>
  <c r="AH55"/>
  <c r="AI55" s="1"/>
  <c r="AH54"/>
  <c r="AI54" s="1"/>
  <c r="AH53"/>
  <c r="AI53" s="1"/>
  <c r="AH52"/>
  <c r="AI52" s="1"/>
  <c r="AH51"/>
  <c r="AI51" s="1"/>
  <c r="AH50"/>
  <c r="AI50" s="1"/>
  <c r="AH49"/>
  <c r="AI49" s="1"/>
  <c r="AH48"/>
  <c r="AI48" s="1"/>
  <c r="AH47"/>
  <c r="AI47" s="1"/>
  <c r="AH46"/>
  <c r="AI46" s="1"/>
  <c r="AH45"/>
  <c r="AI45" s="1"/>
  <c r="AH44"/>
  <c r="AI44" s="1"/>
  <c r="AH43"/>
  <c r="AI43" s="1"/>
  <c r="AH42"/>
  <c r="AI42" s="1"/>
  <c r="AH41"/>
  <c r="AI41" s="1"/>
  <c r="AH40"/>
  <c r="AI40" s="1"/>
  <c r="AH39"/>
  <c r="AI39" s="1"/>
  <c r="AH38"/>
  <c r="AI38" s="1"/>
  <c r="AH37"/>
  <c r="AI37" s="1"/>
  <c r="AH36"/>
  <c r="AI36" s="1"/>
  <c r="AH35"/>
  <c r="AI35" s="1"/>
  <c r="AH34"/>
  <c r="AI34" s="1"/>
  <c r="AH33"/>
  <c r="AI33" s="1"/>
  <c r="AH32"/>
  <c r="AI32" s="1"/>
  <c r="AH31"/>
  <c r="AI31" s="1"/>
  <c r="AH30"/>
  <c r="AI30" s="1"/>
  <c r="AH29"/>
  <c r="AI29" s="1"/>
  <c r="AH28"/>
  <c r="AI28" s="1"/>
  <c r="AH27"/>
  <c r="AI27" s="1"/>
  <c r="AH26"/>
  <c r="AI26" s="1"/>
  <c r="AH25"/>
  <c r="AI25" s="1"/>
  <c r="AH24"/>
  <c r="AI24" s="1"/>
  <c r="AH23"/>
  <c r="AI23" s="1"/>
  <c r="AH22"/>
  <c r="AI22" s="1"/>
  <c r="AH21"/>
  <c r="AI21" s="1"/>
  <c r="AH20"/>
  <c r="AI20" s="1"/>
  <c r="AH19"/>
  <c r="AI19" s="1"/>
  <c r="AH18"/>
  <c r="AI18" s="1"/>
  <c r="AH17"/>
  <c r="AI17" s="1"/>
  <c r="AH16"/>
  <c r="AI16" s="1"/>
  <c r="AH15"/>
  <c r="AI15" s="1"/>
  <c r="AH14"/>
  <c r="AI14" s="1"/>
  <c r="AH13"/>
  <c r="AI13" s="1"/>
  <c r="AH12"/>
  <c r="AI12" s="1"/>
  <c r="AH11"/>
  <c r="AI11" s="1"/>
  <c r="AH10"/>
  <c r="AI10" s="1"/>
  <c r="AH9"/>
  <c r="AI9" s="1"/>
  <c r="AH8"/>
  <c r="AI8" s="1"/>
  <c r="AH7"/>
  <c r="AI7" s="1"/>
  <c r="AH6"/>
  <c r="AI6" s="1"/>
  <c r="AH5"/>
  <c r="AI5" s="1"/>
  <c r="AH4"/>
  <c r="AI4" s="1"/>
  <c r="AH3"/>
  <c r="AI3" s="1"/>
  <c r="AH2"/>
  <c r="AI2" s="1"/>
  <c r="F3"/>
  <c r="G3"/>
  <c r="F4"/>
  <c r="G4"/>
  <c r="F5"/>
  <c r="G5"/>
  <c r="F6"/>
  <c r="G6"/>
  <c r="F7"/>
  <c r="G7"/>
  <c r="F8"/>
  <c r="G8"/>
  <c r="F9"/>
  <c r="G9"/>
  <c r="F10"/>
  <c r="G10"/>
  <c r="F11"/>
  <c r="G11"/>
  <c r="F12"/>
  <c r="G12"/>
  <c r="F13"/>
  <c r="G13"/>
  <c r="F14"/>
  <c r="G14"/>
  <c r="F15"/>
  <c r="G15"/>
  <c r="F16"/>
  <c r="G16"/>
  <c r="F17"/>
  <c r="G17"/>
  <c r="F18"/>
  <c r="G18"/>
  <c r="F19"/>
  <c r="G19"/>
  <c r="F20"/>
  <c r="G20"/>
  <c r="F21"/>
  <c r="G21"/>
  <c r="F22"/>
  <c r="G22"/>
  <c r="F23"/>
  <c r="G23"/>
  <c r="F24"/>
  <c r="G24"/>
  <c r="F25"/>
  <c r="G25"/>
  <c r="F26"/>
  <c r="G26"/>
  <c r="F27"/>
  <c r="G27"/>
  <c r="F28"/>
  <c r="G28"/>
  <c r="F29"/>
  <c r="G29"/>
  <c r="F30"/>
  <c r="G30"/>
  <c r="F31"/>
  <c r="G31"/>
  <c r="F32"/>
  <c r="G32"/>
  <c r="F33"/>
  <c r="G33"/>
  <c r="F34"/>
  <c r="G34"/>
  <c r="F35"/>
  <c r="G35"/>
  <c r="F36"/>
  <c r="G36"/>
  <c r="F37"/>
  <c r="G37"/>
  <c r="F38"/>
  <c r="G38"/>
  <c r="F39"/>
  <c r="G39"/>
  <c r="F40"/>
  <c r="G40"/>
  <c r="F41"/>
  <c r="G41"/>
  <c r="F42"/>
  <c r="G42"/>
  <c r="F43"/>
  <c r="G43"/>
  <c r="F44"/>
  <c r="G44"/>
  <c r="F45"/>
  <c r="G45"/>
  <c r="F46"/>
  <c r="G46"/>
  <c r="F47"/>
  <c r="G47"/>
  <c r="F48"/>
  <c r="G48"/>
  <c r="F49"/>
  <c r="G49"/>
  <c r="F50"/>
  <c r="G50"/>
  <c r="F51"/>
  <c r="G51"/>
  <c r="F52"/>
  <c r="G52"/>
  <c r="F53"/>
  <c r="G53"/>
  <c r="F54"/>
  <c r="G54"/>
  <c r="F55"/>
  <c r="G55"/>
  <c r="F56"/>
  <c r="G56"/>
  <c r="F57"/>
  <c r="G57"/>
  <c r="F58"/>
  <c r="G58"/>
  <c r="F59"/>
  <c r="G59"/>
  <c r="F60"/>
  <c r="G60"/>
  <c r="F61"/>
  <c r="G61"/>
  <c r="F62"/>
  <c r="G62"/>
  <c r="F63"/>
  <c r="G63"/>
  <c r="F64"/>
  <c r="G64"/>
  <c r="F65"/>
  <c r="G65"/>
  <c r="F66"/>
  <c r="G66"/>
  <c r="F67"/>
  <c r="G67"/>
  <c r="F68"/>
  <c r="G68"/>
  <c r="F69"/>
  <c r="G69"/>
  <c r="F70"/>
  <c r="G70"/>
  <c r="F71"/>
  <c r="G71"/>
  <c r="F72"/>
  <c r="G72"/>
  <c r="F73"/>
  <c r="G73"/>
  <c r="F74"/>
  <c r="G74"/>
  <c r="F75"/>
  <c r="G75"/>
  <c r="F76"/>
  <c r="G76"/>
  <c r="F77"/>
  <c r="G77"/>
  <c r="F78"/>
  <c r="G78"/>
  <c r="F79"/>
  <c r="G79"/>
  <c r="F80"/>
  <c r="G80"/>
  <c r="F81"/>
  <c r="G81"/>
  <c r="F82"/>
  <c r="G82"/>
  <c r="F83"/>
  <c r="G83"/>
  <c r="F84"/>
  <c r="G84"/>
  <c r="F85"/>
  <c r="G85"/>
  <c r="F86"/>
  <c r="G86"/>
  <c r="F87"/>
  <c r="G87"/>
  <c r="F88"/>
  <c r="G88"/>
  <c r="F89"/>
  <c r="G89"/>
  <c r="F90"/>
  <c r="G90"/>
  <c r="F91"/>
  <c r="G91"/>
  <c r="F92"/>
  <c r="G92"/>
  <c r="F93"/>
  <c r="G93"/>
  <c r="F94"/>
  <c r="G94"/>
  <c r="F95"/>
  <c r="G95"/>
  <c r="F96"/>
  <c r="G96"/>
  <c r="F97"/>
  <c r="G97"/>
  <c r="F98"/>
  <c r="G98"/>
  <c r="F99"/>
  <c r="G99"/>
  <c r="F100"/>
  <c r="G100"/>
  <c r="F101"/>
  <c r="G101"/>
  <c r="F102"/>
  <c r="G102"/>
  <c r="F103"/>
  <c r="G103"/>
  <c r="F104"/>
  <c r="G104"/>
  <c r="F105"/>
  <c r="G105"/>
  <c r="F106"/>
  <c r="G106"/>
  <c r="F107"/>
  <c r="G107"/>
  <c r="F108"/>
  <c r="G108"/>
  <c r="F109"/>
  <c r="G109"/>
  <c r="F110"/>
  <c r="G110"/>
  <c r="F111"/>
  <c r="G111"/>
  <c r="F112"/>
  <c r="G112"/>
  <c r="F113"/>
  <c r="G113"/>
  <c r="F114"/>
  <c r="G114"/>
  <c r="F115"/>
  <c r="G115"/>
  <c r="F116"/>
  <c r="G116"/>
  <c r="F117"/>
  <c r="G117"/>
  <c r="F118"/>
  <c r="G118"/>
  <c r="F119"/>
  <c r="G119"/>
  <c r="F120"/>
  <c r="G120"/>
  <c r="F121"/>
  <c r="G121"/>
  <c r="F122"/>
  <c r="G122"/>
  <c r="F123"/>
  <c r="G123"/>
  <c r="F124"/>
  <c r="G124"/>
  <c r="F125"/>
  <c r="G125"/>
  <c r="F126"/>
  <c r="G126"/>
  <c r="F127"/>
  <c r="G127"/>
  <c r="F128"/>
  <c r="G128"/>
  <c r="F129"/>
  <c r="G129"/>
  <c r="F130"/>
  <c r="G130"/>
  <c r="F131"/>
  <c r="G131"/>
  <c r="F132"/>
  <c r="G132"/>
  <c r="F133"/>
  <c r="G133"/>
  <c r="F134"/>
  <c r="G134"/>
  <c r="F135"/>
  <c r="G135"/>
  <c r="F136"/>
  <c r="G136"/>
  <c r="F137"/>
  <c r="G137"/>
  <c r="F138"/>
  <c r="G138"/>
  <c r="F139"/>
  <c r="G139"/>
  <c r="F140"/>
  <c r="G140"/>
  <c r="F141"/>
  <c r="G141"/>
  <c r="F142"/>
  <c r="G142"/>
  <c r="F143"/>
  <c r="G143"/>
  <c r="F144"/>
  <c r="G144"/>
  <c r="F145"/>
  <c r="G145"/>
  <c r="F146"/>
  <c r="G146"/>
  <c r="F147"/>
  <c r="G147"/>
  <c r="F148"/>
  <c r="G148"/>
  <c r="F149"/>
  <c r="G149"/>
  <c r="F150"/>
  <c r="G150"/>
  <c r="F151"/>
  <c r="G151"/>
  <c r="F152"/>
  <c r="G152"/>
  <c r="F153"/>
  <c r="G153"/>
  <c r="F154"/>
  <c r="G154"/>
  <c r="F155"/>
  <c r="G155"/>
  <c r="F156"/>
  <c r="G156"/>
  <c r="F157"/>
  <c r="G157"/>
  <c r="F158"/>
  <c r="G158"/>
  <c r="F159"/>
  <c r="G159"/>
  <c r="F160"/>
  <c r="G160"/>
  <c r="F161"/>
  <c r="G161"/>
  <c r="F162"/>
  <c r="G162"/>
  <c r="F163"/>
  <c r="G163"/>
  <c r="F164"/>
  <c r="G164"/>
  <c r="F165"/>
  <c r="G165"/>
  <c r="F166"/>
  <c r="G166"/>
  <c r="F167"/>
  <c r="G167"/>
  <c r="F168"/>
  <c r="G168"/>
  <c r="F169"/>
  <c r="G169"/>
  <c r="F170"/>
  <c r="G170"/>
  <c r="F171"/>
  <c r="G171"/>
  <c r="F172"/>
  <c r="G172"/>
  <c r="F173"/>
  <c r="G173"/>
  <c r="F174"/>
  <c r="G174"/>
  <c r="F175"/>
  <c r="G175"/>
  <c r="F176"/>
  <c r="G176"/>
  <c r="F177"/>
  <c r="G177"/>
  <c r="F178"/>
  <c r="G178"/>
  <c r="F179"/>
  <c r="G179"/>
  <c r="F180"/>
  <c r="G180"/>
  <c r="F181"/>
  <c r="G181"/>
  <c r="F182"/>
  <c r="G182"/>
  <c r="F183"/>
  <c r="G183"/>
  <c r="F184"/>
  <c r="G184"/>
  <c r="F185"/>
  <c r="G185"/>
  <c r="F186"/>
  <c r="G186"/>
  <c r="F187"/>
  <c r="G187"/>
  <c r="F188"/>
  <c r="G188"/>
  <c r="F189"/>
  <c r="G189"/>
  <c r="F190"/>
  <c r="G190"/>
  <c r="F191"/>
  <c r="G191"/>
  <c r="F192"/>
  <c r="G192"/>
  <c r="F193"/>
  <c r="G193"/>
  <c r="F194"/>
  <c r="G194"/>
  <c r="F195"/>
  <c r="G195"/>
  <c r="F196"/>
  <c r="G196"/>
  <c r="F197"/>
  <c r="G197"/>
  <c r="F198"/>
  <c r="G198"/>
  <c r="F199"/>
  <c r="G199"/>
  <c r="F200"/>
  <c r="G200"/>
  <c r="F201"/>
  <c r="G201"/>
  <c r="F202"/>
  <c r="G202"/>
  <c r="F203"/>
  <c r="G203"/>
  <c r="F204"/>
  <c r="G204"/>
  <c r="F205"/>
  <c r="G205"/>
  <c r="F206"/>
  <c r="G206"/>
  <c r="F207"/>
  <c r="G207"/>
  <c r="F208"/>
  <c r="G208"/>
  <c r="F209"/>
  <c r="G209"/>
  <c r="F210"/>
  <c r="G210"/>
  <c r="F211"/>
  <c r="G211"/>
  <c r="F212"/>
  <c r="G212"/>
  <c r="F213"/>
  <c r="G213"/>
  <c r="F214"/>
  <c r="G214"/>
  <c r="F215"/>
  <c r="G215"/>
  <c r="F216"/>
  <c r="G216"/>
  <c r="F217"/>
  <c r="G217"/>
  <c r="F218"/>
  <c r="G218"/>
  <c r="F219"/>
  <c r="G219"/>
  <c r="F220"/>
  <c r="G220"/>
  <c r="F221"/>
  <c r="G221"/>
  <c r="F222"/>
  <c r="G222"/>
  <c r="F223"/>
  <c r="G223"/>
  <c r="F224"/>
  <c r="G224"/>
  <c r="F225"/>
  <c r="G225"/>
  <c r="F226"/>
  <c r="G226"/>
  <c r="F227"/>
  <c r="G227"/>
  <c r="F228"/>
  <c r="G228"/>
  <c r="F229"/>
  <c r="G229"/>
  <c r="F230"/>
  <c r="G230"/>
  <c r="F231"/>
  <c r="G231"/>
  <c r="F232"/>
  <c r="G232"/>
  <c r="F233"/>
  <c r="G233"/>
  <c r="F234"/>
  <c r="G234"/>
  <c r="F235"/>
  <c r="G235"/>
  <c r="F236"/>
  <c r="G236"/>
  <c r="F237"/>
  <c r="G237"/>
  <c r="F238"/>
  <c r="G238"/>
  <c r="F239"/>
  <c r="G239"/>
  <c r="F240"/>
  <c r="G240"/>
  <c r="F241"/>
  <c r="G241"/>
  <c r="F242"/>
  <c r="G242"/>
  <c r="F243"/>
  <c r="G243"/>
  <c r="F244"/>
  <c r="G244"/>
  <c r="F245"/>
  <c r="G245"/>
  <c r="F246"/>
  <c r="G246"/>
  <c r="F247"/>
  <c r="G247"/>
  <c r="F248"/>
  <c r="G248"/>
  <c r="F249"/>
  <c r="G249"/>
  <c r="F250"/>
  <c r="G250"/>
  <c r="F251"/>
  <c r="G251"/>
  <c r="F252"/>
  <c r="G252"/>
  <c r="F253"/>
  <c r="G253"/>
  <c r="F254"/>
  <c r="G254"/>
  <c r="F255"/>
  <c r="G255"/>
  <c r="F256"/>
  <c r="G256"/>
  <c r="F257"/>
  <c r="G257"/>
  <c r="F258"/>
  <c r="G258"/>
  <c r="F259"/>
  <c r="G259"/>
  <c r="F260"/>
  <c r="G260"/>
  <c r="F261"/>
  <c r="G261"/>
  <c r="F262"/>
  <c r="G262"/>
  <c r="F263"/>
  <c r="G263"/>
  <c r="F264"/>
  <c r="G264"/>
  <c r="F265"/>
  <c r="G265"/>
  <c r="F266"/>
  <c r="G266"/>
  <c r="F267"/>
  <c r="G267"/>
  <c r="F268"/>
  <c r="G268"/>
  <c r="F269"/>
  <c r="G269"/>
  <c r="F270"/>
  <c r="G270"/>
  <c r="F271"/>
  <c r="G271"/>
  <c r="F272"/>
  <c r="G272"/>
  <c r="F273"/>
  <c r="G273"/>
  <c r="F274"/>
  <c r="G274"/>
  <c r="F275"/>
  <c r="G275"/>
  <c r="F276"/>
  <c r="G276"/>
  <c r="F277"/>
  <c r="G277"/>
  <c r="F278"/>
  <c r="G278"/>
  <c r="F279"/>
  <c r="G279"/>
  <c r="F280"/>
  <c r="G280"/>
  <c r="F281"/>
  <c r="G281"/>
  <c r="F282"/>
  <c r="G282"/>
  <c r="F283"/>
  <c r="G283"/>
  <c r="F284"/>
  <c r="G284"/>
  <c r="F285"/>
  <c r="G285"/>
  <c r="F286"/>
  <c r="G286"/>
  <c r="F287"/>
  <c r="G287"/>
  <c r="F288"/>
  <c r="G288"/>
  <c r="F289"/>
  <c r="G289"/>
  <c r="F290"/>
  <c r="G290"/>
  <c r="F291"/>
  <c r="G291"/>
  <c r="F292"/>
  <c r="G292"/>
  <c r="F293"/>
  <c r="G293"/>
  <c r="F294"/>
  <c r="G294"/>
  <c r="F295"/>
  <c r="G295"/>
  <c r="F296"/>
  <c r="G296"/>
  <c r="F297"/>
  <c r="G297"/>
  <c r="F298"/>
  <c r="G298"/>
  <c r="F299"/>
  <c r="G299"/>
  <c r="F300"/>
  <c r="G300"/>
  <c r="F301"/>
  <c r="G301"/>
  <c r="F302"/>
  <c r="G302"/>
  <c r="F303"/>
  <c r="G303"/>
  <c r="F304"/>
  <c r="G304"/>
  <c r="F305"/>
  <c r="G305"/>
  <c r="F306"/>
  <c r="G306"/>
  <c r="F307"/>
  <c r="G307"/>
  <c r="F308"/>
  <c r="G308"/>
  <c r="F309"/>
  <c r="G309"/>
  <c r="F310"/>
  <c r="G310"/>
  <c r="F311"/>
  <c r="G311"/>
  <c r="F312"/>
  <c r="G312"/>
  <c r="F313"/>
  <c r="G313"/>
  <c r="F314"/>
  <c r="G314"/>
  <c r="F315"/>
  <c r="G315"/>
  <c r="F316"/>
  <c r="G316"/>
  <c r="F317"/>
  <c r="G317"/>
  <c r="F318"/>
  <c r="G318"/>
  <c r="F319"/>
  <c r="G319"/>
  <c r="F320"/>
  <c r="G320"/>
  <c r="F321"/>
  <c r="G321"/>
  <c r="F322"/>
  <c r="G322"/>
  <c r="F323"/>
  <c r="G323"/>
  <c r="F324"/>
  <c r="G324"/>
  <c r="F325"/>
  <c r="G325"/>
  <c r="F326"/>
  <c r="G326"/>
  <c r="F327"/>
  <c r="G327"/>
  <c r="F328"/>
  <c r="G328"/>
  <c r="F329"/>
  <c r="G329"/>
  <c r="F330"/>
  <c r="G330"/>
  <c r="F331"/>
  <c r="G331"/>
  <c r="F332"/>
  <c r="G332"/>
  <c r="F333"/>
  <c r="G333"/>
  <c r="F334"/>
  <c r="G334"/>
  <c r="F335"/>
  <c r="G335"/>
  <c r="F336"/>
  <c r="G336"/>
  <c r="F337"/>
  <c r="G337"/>
  <c r="F338"/>
  <c r="G338"/>
  <c r="F339"/>
  <c r="G339"/>
  <c r="F340"/>
  <c r="G340"/>
  <c r="F341"/>
  <c r="G341"/>
  <c r="F342"/>
  <c r="G342"/>
  <c r="F343"/>
  <c r="G343"/>
  <c r="F344"/>
  <c r="G344"/>
  <c r="F345"/>
  <c r="G345"/>
  <c r="F346"/>
  <c r="G346"/>
  <c r="F347"/>
  <c r="G347"/>
  <c r="F348"/>
  <c r="G348"/>
  <c r="F349"/>
  <c r="G349"/>
  <c r="F350"/>
  <c r="G350"/>
  <c r="F351"/>
  <c r="G351"/>
  <c r="F352"/>
  <c r="G352"/>
  <c r="F353"/>
  <c r="G353"/>
  <c r="F354"/>
  <c r="G354"/>
  <c r="F355"/>
  <c r="G355"/>
  <c r="F356"/>
  <c r="G356"/>
  <c r="F357"/>
  <c r="G357"/>
  <c r="F358"/>
  <c r="G358"/>
  <c r="F359"/>
  <c r="G359"/>
  <c r="F360"/>
  <c r="G360"/>
  <c r="F361"/>
  <c r="G361"/>
  <c r="F362"/>
  <c r="G362"/>
  <c r="F363"/>
  <c r="G363"/>
  <c r="F364"/>
  <c r="G364"/>
  <c r="F365"/>
  <c r="G365"/>
  <c r="F366"/>
  <c r="G366"/>
  <c r="F367"/>
  <c r="G367"/>
  <c r="F368"/>
  <c r="G368"/>
  <c r="F369"/>
  <c r="G369"/>
  <c r="F370"/>
  <c r="G370"/>
  <c r="F371"/>
  <c r="G371"/>
  <c r="F372"/>
  <c r="G372"/>
  <c r="F373"/>
  <c r="G373"/>
  <c r="F374"/>
  <c r="G374"/>
  <c r="F375"/>
  <c r="G375"/>
  <c r="F376"/>
  <c r="G376"/>
  <c r="F377"/>
  <c r="G377"/>
  <c r="F378"/>
  <c r="G378"/>
  <c r="F379"/>
  <c r="G379"/>
  <c r="F380"/>
  <c r="G380"/>
  <c r="F381"/>
  <c r="G381"/>
  <c r="F382"/>
  <c r="G382"/>
  <c r="F383"/>
  <c r="G383"/>
  <c r="F384"/>
  <c r="G384"/>
  <c r="F385"/>
  <c r="G385"/>
  <c r="F386"/>
  <c r="G386"/>
  <c r="F387"/>
  <c r="G387"/>
  <c r="F388"/>
  <c r="G388"/>
  <c r="F389"/>
  <c r="G389"/>
  <c r="F390"/>
  <c r="G390"/>
  <c r="F391"/>
  <c r="G391"/>
  <c r="F392"/>
  <c r="G392"/>
  <c r="F393"/>
  <c r="G393"/>
  <c r="F394"/>
  <c r="G394"/>
  <c r="F395"/>
  <c r="G395"/>
  <c r="F396"/>
  <c r="G396"/>
  <c r="F397"/>
  <c r="G397"/>
  <c r="F398"/>
  <c r="G398"/>
  <c r="F399"/>
  <c r="G399"/>
  <c r="F400"/>
  <c r="G400"/>
  <c r="F401"/>
  <c r="G401"/>
  <c r="F402"/>
  <c r="G402"/>
  <c r="F403"/>
  <c r="G403"/>
  <c r="F404"/>
  <c r="G404"/>
  <c r="F405"/>
  <c r="G405"/>
  <c r="F406"/>
  <c r="G406"/>
  <c r="F407"/>
  <c r="G407"/>
  <c r="F408"/>
  <c r="G408"/>
  <c r="F409"/>
  <c r="G409"/>
  <c r="F410"/>
  <c r="G410"/>
  <c r="F411"/>
  <c r="G411"/>
  <c r="F412"/>
  <c r="G412"/>
  <c r="F413"/>
  <c r="G413"/>
  <c r="F414"/>
  <c r="G414"/>
  <c r="F415"/>
  <c r="G415"/>
  <c r="F416"/>
  <c r="G416"/>
  <c r="F417"/>
  <c r="G417"/>
  <c r="F418"/>
  <c r="G418"/>
  <c r="F419"/>
  <c r="G419"/>
  <c r="F420"/>
  <c r="G420"/>
  <c r="F421"/>
  <c r="G421"/>
  <c r="F422"/>
  <c r="G422"/>
  <c r="F423"/>
  <c r="G423"/>
  <c r="F424"/>
  <c r="G424"/>
  <c r="F425"/>
  <c r="G425"/>
  <c r="F426"/>
  <c r="G426"/>
  <c r="F427"/>
  <c r="G427"/>
  <c r="F428"/>
  <c r="G428"/>
  <c r="F429"/>
  <c r="G429"/>
  <c r="F430"/>
  <c r="G430"/>
  <c r="F431"/>
  <c r="G431"/>
  <c r="F432"/>
  <c r="G432"/>
  <c r="F433"/>
  <c r="G433"/>
  <c r="F434"/>
  <c r="G434"/>
  <c r="F435"/>
  <c r="G435"/>
  <c r="F436"/>
  <c r="G436"/>
  <c r="F437"/>
  <c r="G437"/>
  <c r="F438"/>
  <c r="G438"/>
  <c r="F439"/>
  <c r="G439"/>
  <c r="F440"/>
  <c r="G440"/>
  <c r="F441"/>
  <c r="G441"/>
  <c r="F442"/>
  <c r="G442"/>
  <c r="F443"/>
  <c r="G443"/>
  <c r="F444"/>
  <c r="G444"/>
  <c r="F445"/>
  <c r="G445"/>
  <c r="F446"/>
  <c r="G446"/>
  <c r="F447"/>
  <c r="G447"/>
  <c r="F448"/>
  <c r="G448"/>
  <c r="F449"/>
  <c r="G449"/>
  <c r="F450"/>
  <c r="G450"/>
  <c r="F451"/>
  <c r="G451"/>
  <c r="F452"/>
  <c r="G452"/>
  <c r="F453"/>
  <c r="G453"/>
  <c r="F454"/>
  <c r="G454"/>
  <c r="F455"/>
  <c r="G455"/>
  <c r="F456"/>
  <c r="G456"/>
  <c r="F457"/>
  <c r="G457"/>
  <c r="F458"/>
  <c r="G458"/>
  <c r="F459"/>
  <c r="G459"/>
  <c r="F460"/>
  <c r="G460"/>
  <c r="F461"/>
  <c r="G461"/>
  <c r="F462"/>
  <c r="G462"/>
  <c r="F463"/>
  <c r="G463"/>
  <c r="F464"/>
  <c r="G464"/>
  <c r="F465"/>
  <c r="G465"/>
  <c r="F466"/>
  <c r="G466"/>
  <c r="F467"/>
  <c r="G467"/>
  <c r="F468"/>
  <c r="G468"/>
  <c r="F469"/>
  <c r="G469"/>
  <c r="F470"/>
  <c r="G470"/>
  <c r="F471"/>
  <c r="G471"/>
  <c r="F472"/>
  <c r="G472"/>
  <c r="F473"/>
  <c r="G473"/>
  <c r="F474"/>
  <c r="G474"/>
  <c r="F475"/>
  <c r="G475"/>
  <c r="F476"/>
  <c r="G476"/>
  <c r="F477"/>
  <c r="G477"/>
  <c r="F478"/>
  <c r="G478"/>
  <c r="F479"/>
  <c r="G479"/>
  <c r="F480"/>
  <c r="G480"/>
  <c r="F481"/>
  <c r="G481"/>
  <c r="F482"/>
  <c r="G482"/>
  <c r="F483"/>
  <c r="G483"/>
  <c r="F484"/>
  <c r="G484"/>
  <c r="F485"/>
  <c r="G485"/>
  <c r="F486"/>
  <c r="G486"/>
  <c r="F487"/>
  <c r="G487"/>
  <c r="F488"/>
  <c r="G488"/>
  <c r="F489"/>
  <c r="G489"/>
  <c r="F490"/>
  <c r="G490"/>
  <c r="F491"/>
  <c r="G491"/>
  <c r="F492"/>
  <c r="G492"/>
  <c r="F493"/>
  <c r="G493"/>
  <c r="F494"/>
  <c r="G494"/>
  <c r="F495"/>
  <c r="G495"/>
  <c r="F496"/>
  <c r="G496"/>
  <c r="F497"/>
  <c r="G497"/>
  <c r="F498"/>
  <c r="G498"/>
  <c r="F499"/>
  <c r="G499"/>
  <c r="F500"/>
  <c r="G500"/>
  <c r="F501"/>
  <c r="G501"/>
  <c r="F502"/>
  <c r="G502"/>
  <c r="F503"/>
  <c r="G503"/>
  <c r="F505"/>
  <c r="G505"/>
  <c r="F506"/>
  <c r="G506"/>
  <c r="F507"/>
  <c r="G507"/>
  <c r="F508"/>
  <c r="G508"/>
  <c r="F509"/>
  <c r="G509"/>
  <c r="F510"/>
  <c r="G510"/>
  <c r="F511"/>
  <c r="G511"/>
  <c r="F512"/>
  <c r="G512"/>
  <c r="F513"/>
  <c r="G513"/>
  <c r="F514"/>
  <c r="G514"/>
  <c r="F515"/>
  <c r="G515"/>
  <c r="F516"/>
  <c r="G516"/>
  <c r="F517"/>
  <c r="G517"/>
  <c r="F518"/>
  <c r="G518"/>
  <c r="F519"/>
  <c r="G519"/>
  <c r="F520"/>
  <c r="G520"/>
  <c r="F522"/>
  <c r="G522"/>
  <c r="F523"/>
  <c r="G523"/>
  <c r="F524"/>
  <c r="G524"/>
  <c r="F525"/>
  <c r="G525"/>
  <c r="F526"/>
  <c r="G526"/>
  <c r="F527"/>
  <c r="G527"/>
  <c r="F528"/>
  <c r="G528"/>
  <c r="F529"/>
  <c r="G529"/>
  <c r="F530"/>
  <c r="G530"/>
  <c r="F531"/>
  <c r="G531"/>
  <c r="F532"/>
  <c r="G532"/>
  <c r="F533"/>
  <c r="G533"/>
  <c r="F534"/>
  <c r="G534"/>
  <c r="F535"/>
  <c r="G535"/>
  <c r="F536"/>
  <c r="G536"/>
  <c r="F537"/>
  <c r="G537"/>
  <c r="F538"/>
  <c r="G538"/>
  <c r="F539"/>
  <c r="G539"/>
  <c r="F540"/>
  <c r="G540"/>
  <c r="F541"/>
  <c r="G541"/>
  <c r="F542"/>
  <c r="G542"/>
  <c r="F543"/>
  <c r="G543"/>
  <c r="F544"/>
  <c r="G544"/>
  <c r="F545"/>
  <c r="G545"/>
  <c r="F546"/>
  <c r="G546"/>
  <c r="F547"/>
  <c r="G547"/>
  <c r="F548"/>
  <c r="G548"/>
  <c r="F549"/>
  <c r="G549"/>
  <c r="F550"/>
  <c r="G550"/>
  <c r="F551"/>
  <c r="G551"/>
  <c r="F552"/>
  <c r="G552"/>
  <c r="F553"/>
  <c r="G553"/>
  <c r="F554"/>
  <c r="G554"/>
  <c r="F555"/>
  <c r="G555"/>
  <c r="F556"/>
  <c r="G556"/>
  <c r="F557"/>
  <c r="G557"/>
  <c r="F558"/>
  <c r="G558"/>
  <c r="F559"/>
  <c r="G559"/>
  <c r="F560"/>
  <c r="G560"/>
  <c r="F561"/>
  <c r="G561"/>
  <c r="F562"/>
  <c r="G562"/>
  <c r="F563"/>
  <c r="G563"/>
  <c r="F564"/>
  <c r="G564"/>
  <c r="F565"/>
  <c r="G565"/>
  <c r="F566"/>
  <c r="G566"/>
  <c r="F567"/>
  <c r="G567"/>
  <c r="F568"/>
  <c r="G568"/>
  <c r="F569"/>
  <c r="G569"/>
  <c r="F570"/>
  <c r="G570"/>
  <c r="F571"/>
  <c r="G571"/>
  <c r="F572"/>
  <c r="G572"/>
  <c r="F573"/>
  <c r="G573"/>
  <c r="F574"/>
  <c r="G574"/>
  <c r="F575"/>
  <c r="G575"/>
  <c r="F576"/>
  <c r="G576"/>
  <c r="F577"/>
  <c r="G577"/>
  <c r="F578"/>
  <c r="G578"/>
  <c r="F579"/>
  <c r="G579"/>
  <c r="F580"/>
  <c r="G580"/>
  <c r="F581"/>
  <c r="G581"/>
  <c r="F582"/>
  <c r="G582"/>
  <c r="F583"/>
  <c r="G583"/>
  <c r="F584"/>
  <c r="G584"/>
  <c r="F585"/>
  <c r="G585"/>
  <c r="F587"/>
  <c r="G587"/>
  <c r="F588"/>
  <c r="G588"/>
  <c r="F589"/>
  <c r="G589"/>
  <c r="F590"/>
  <c r="G590"/>
  <c r="F591"/>
  <c r="G591"/>
  <c r="F592"/>
  <c r="G592"/>
  <c r="F593"/>
  <c r="G593"/>
  <c r="F594"/>
  <c r="G594"/>
  <c r="F595"/>
  <c r="G595"/>
  <c r="F596"/>
  <c r="G596"/>
  <c r="F597"/>
  <c r="G597"/>
  <c r="F598"/>
  <c r="G598"/>
  <c r="F599"/>
  <c r="G599"/>
  <c r="F600"/>
  <c r="G600"/>
  <c r="F601"/>
  <c r="G601"/>
  <c r="F602"/>
  <c r="G602"/>
  <c r="F603"/>
  <c r="G603"/>
  <c r="F604"/>
  <c r="G604"/>
  <c r="F605"/>
  <c r="G605"/>
  <c r="F608"/>
  <c r="G608"/>
  <c r="F609"/>
  <c r="G609"/>
  <c r="F610"/>
  <c r="G610"/>
  <c r="F611"/>
  <c r="G611"/>
  <c r="F612"/>
  <c r="G612"/>
  <c r="F613"/>
  <c r="G613"/>
  <c r="F614"/>
  <c r="G614"/>
  <c r="F615"/>
  <c r="G615"/>
  <c r="F616"/>
  <c r="G616"/>
  <c r="F618"/>
  <c r="G618"/>
  <c r="F619"/>
  <c r="G619"/>
  <c r="F620"/>
  <c r="G620"/>
  <c r="F621"/>
  <c r="G621"/>
  <c r="F622"/>
  <c r="G622"/>
  <c r="F623"/>
  <c r="G623"/>
  <c r="F624"/>
  <c r="G624"/>
  <c r="F625"/>
  <c r="G625"/>
  <c r="F626"/>
  <c r="G626"/>
  <c r="F627"/>
  <c r="G627"/>
  <c r="F628"/>
  <c r="G628"/>
  <c r="F629"/>
  <c r="G629"/>
  <c r="F630"/>
  <c r="G630"/>
  <c r="F631"/>
  <c r="G631"/>
  <c r="F632"/>
  <c r="G632"/>
  <c r="F633"/>
  <c r="G633"/>
  <c r="F634"/>
  <c r="G634"/>
  <c r="F635"/>
  <c r="G635"/>
  <c r="F636"/>
  <c r="G636"/>
  <c r="F637"/>
  <c r="G637"/>
  <c r="F638"/>
  <c r="G638"/>
  <c r="F639"/>
  <c r="G639"/>
  <c r="F640"/>
  <c r="G640"/>
  <c r="F641"/>
  <c r="G641"/>
  <c r="F642"/>
  <c r="G642"/>
  <c r="F643"/>
  <c r="G643"/>
  <c r="F644"/>
  <c r="G644"/>
  <c r="F645"/>
  <c r="G645"/>
  <c r="F646"/>
  <c r="G646"/>
  <c r="F647"/>
  <c r="G647"/>
  <c r="F648"/>
  <c r="G648"/>
  <c r="F649"/>
  <c r="G649"/>
  <c r="F650"/>
  <c r="G650"/>
  <c r="F651"/>
  <c r="G651"/>
  <c r="F652"/>
  <c r="G652"/>
  <c r="F653"/>
  <c r="G653"/>
  <c r="F654"/>
  <c r="G654"/>
  <c r="F655"/>
  <c r="G655"/>
  <c r="F656"/>
  <c r="G656"/>
  <c r="F657"/>
  <c r="G657"/>
  <c r="F658"/>
  <c r="G658"/>
  <c r="F659"/>
  <c r="G659"/>
  <c r="F660"/>
  <c r="G660"/>
  <c r="F661"/>
  <c r="G661"/>
  <c r="F662"/>
  <c r="G662"/>
  <c r="F663"/>
  <c r="G663"/>
  <c r="F664"/>
  <c r="G664"/>
  <c r="F665"/>
  <c r="G665"/>
  <c r="F666"/>
  <c r="G666"/>
  <c r="F667"/>
  <c r="G667"/>
  <c r="F668"/>
  <c r="G668"/>
  <c r="F669"/>
  <c r="G669"/>
  <c r="F670"/>
  <c r="G670"/>
  <c r="F671"/>
  <c r="G671"/>
  <c r="F672"/>
  <c r="G672"/>
  <c r="F673"/>
  <c r="G673"/>
  <c r="F674"/>
  <c r="G674"/>
  <c r="F675"/>
  <c r="G675"/>
  <c r="F676"/>
  <c r="G676"/>
  <c r="F677"/>
  <c r="G677"/>
  <c r="F678"/>
  <c r="G678"/>
  <c r="F679"/>
  <c r="G679"/>
  <c r="F680"/>
  <c r="G680"/>
  <c r="F681"/>
  <c r="G681"/>
  <c r="F682"/>
  <c r="G682"/>
  <c r="F683"/>
  <c r="G683"/>
  <c r="F684"/>
  <c r="G684"/>
  <c r="F685"/>
  <c r="G685"/>
  <c r="F686"/>
  <c r="G686"/>
  <c r="F687"/>
  <c r="G687"/>
  <c r="F688"/>
  <c r="G688"/>
  <c r="F689"/>
  <c r="G689"/>
  <c r="F690"/>
  <c r="G690"/>
  <c r="F691"/>
  <c r="G691"/>
  <c r="F692"/>
  <c r="G692"/>
  <c r="F693"/>
  <c r="G693"/>
  <c r="F694"/>
  <c r="G694"/>
  <c r="F695"/>
  <c r="G695"/>
  <c r="F696"/>
  <c r="G696"/>
  <c r="F697"/>
  <c r="G697"/>
  <c r="F698"/>
  <c r="G698"/>
  <c r="F699"/>
  <c r="G699"/>
  <c r="F700"/>
  <c r="G700"/>
  <c r="F701"/>
  <c r="G701"/>
  <c r="F702"/>
  <c r="G702"/>
  <c r="F703"/>
  <c r="G703"/>
  <c r="F704"/>
  <c r="G704"/>
  <c r="F705"/>
  <c r="G705"/>
  <c r="F706"/>
  <c r="G706"/>
  <c r="F707"/>
  <c r="G707"/>
  <c r="F708"/>
  <c r="G708"/>
  <c r="F709"/>
  <c r="G709"/>
  <c r="F710"/>
  <c r="G710"/>
  <c r="F711"/>
  <c r="G711"/>
  <c r="F712"/>
  <c r="G712"/>
  <c r="F713"/>
  <c r="G713"/>
  <c r="F714"/>
  <c r="G714"/>
  <c r="F715"/>
  <c r="G715"/>
  <c r="F716"/>
  <c r="G716"/>
  <c r="F717"/>
  <c r="G717"/>
  <c r="F718"/>
  <c r="G718"/>
  <c r="F719"/>
  <c r="G719"/>
  <c r="F720"/>
  <c r="G720"/>
  <c r="F721"/>
  <c r="G721"/>
  <c r="F722"/>
  <c r="G722"/>
  <c r="F723"/>
  <c r="G723"/>
  <c r="F724"/>
  <c r="G724"/>
  <c r="F725"/>
  <c r="G725"/>
  <c r="F726"/>
  <c r="G726"/>
  <c r="F727"/>
  <c r="G727"/>
  <c r="F728"/>
  <c r="G728"/>
  <c r="F729"/>
  <c r="G729"/>
  <c r="F730"/>
  <c r="G730"/>
  <c r="F731"/>
  <c r="G731"/>
  <c r="F732"/>
  <c r="G732"/>
  <c r="F733"/>
  <c r="G733"/>
  <c r="F734"/>
  <c r="G734"/>
  <c r="F735"/>
  <c r="G735"/>
  <c r="F736"/>
  <c r="G736"/>
  <c r="F737"/>
  <c r="G737"/>
  <c r="F738"/>
  <c r="G738"/>
  <c r="F739"/>
  <c r="G739"/>
  <c r="F740"/>
  <c r="G740"/>
  <c r="F741"/>
  <c r="G741"/>
  <c r="F742"/>
  <c r="G742"/>
  <c r="F743"/>
  <c r="G743"/>
  <c r="F744"/>
  <c r="G744"/>
  <c r="F745"/>
  <c r="G745"/>
  <c r="F746"/>
  <c r="G746"/>
  <c r="F747"/>
  <c r="G747"/>
  <c r="F748"/>
  <c r="G748"/>
  <c r="F749"/>
  <c r="G749"/>
  <c r="F750"/>
  <c r="G750"/>
  <c r="F751"/>
  <c r="G751"/>
  <c r="F752"/>
  <c r="G752"/>
  <c r="F753"/>
  <c r="G753"/>
  <c r="F754"/>
  <c r="G754"/>
  <c r="F755"/>
  <c r="G755"/>
  <c r="F756"/>
  <c r="G756"/>
  <c r="F757"/>
  <c r="G757"/>
  <c r="F758"/>
  <c r="G758"/>
  <c r="F759"/>
  <c r="G759"/>
  <c r="F760"/>
  <c r="G760"/>
  <c r="F761"/>
  <c r="G761"/>
  <c r="F762"/>
  <c r="G762"/>
  <c r="F763"/>
  <c r="G763"/>
  <c r="F764"/>
  <c r="G764"/>
  <c r="F765"/>
  <c r="G765"/>
  <c r="F766"/>
  <c r="G766"/>
  <c r="F767"/>
  <c r="G767"/>
  <c r="F768"/>
  <c r="G768"/>
  <c r="F769"/>
  <c r="G769"/>
  <c r="F770"/>
  <c r="G770"/>
  <c r="F771"/>
  <c r="G771"/>
  <c r="F772"/>
  <c r="G772"/>
  <c r="F773"/>
  <c r="G773"/>
  <c r="F774"/>
  <c r="G774"/>
  <c r="F775"/>
  <c r="G775"/>
  <c r="F776"/>
  <c r="G776"/>
  <c r="F777"/>
  <c r="G777"/>
  <c r="F778"/>
  <c r="G778"/>
  <c r="F779"/>
  <c r="G779"/>
  <c r="F780"/>
  <c r="G780"/>
  <c r="F781"/>
  <c r="G781"/>
  <c r="F782"/>
  <c r="G782"/>
  <c r="F783"/>
  <c r="G783"/>
  <c r="F784"/>
  <c r="G784"/>
  <c r="F785"/>
  <c r="G785"/>
  <c r="F786"/>
  <c r="G786"/>
  <c r="F787"/>
  <c r="G787"/>
  <c r="F788"/>
  <c r="G788"/>
  <c r="F789"/>
  <c r="G789"/>
  <c r="F790"/>
  <c r="G790"/>
  <c r="F791"/>
  <c r="G791"/>
  <c r="F792"/>
  <c r="G792"/>
  <c r="F793"/>
  <c r="G793"/>
  <c r="F794"/>
  <c r="G794"/>
  <c r="F795"/>
  <c r="G795"/>
  <c r="F796"/>
  <c r="G796"/>
  <c r="F797"/>
  <c r="G797"/>
  <c r="F798"/>
  <c r="G798"/>
  <c r="F799"/>
  <c r="G799"/>
  <c r="F800"/>
  <c r="G800"/>
  <c r="F801"/>
  <c r="G801"/>
  <c r="F802"/>
  <c r="G802"/>
  <c r="F803"/>
  <c r="G803"/>
  <c r="F804"/>
  <c r="G804"/>
  <c r="F805"/>
  <c r="G805"/>
  <c r="F806"/>
  <c r="G806"/>
  <c r="F807"/>
  <c r="G807"/>
  <c r="F808"/>
  <c r="G808"/>
  <c r="F809"/>
  <c r="G809"/>
  <c r="F810"/>
  <c r="G810"/>
  <c r="F811"/>
  <c r="G811"/>
  <c r="F812"/>
  <c r="G812"/>
  <c r="F813"/>
  <c r="G813"/>
  <c r="F814"/>
  <c r="G814"/>
  <c r="F815"/>
  <c r="G815"/>
  <c r="F816"/>
  <c r="G816"/>
  <c r="F817"/>
  <c r="G817"/>
  <c r="F818"/>
  <c r="G818"/>
  <c r="F819"/>
  <c r="G819"/>
  <c r="F820"/>
  <c r="G820"/>
  <c r="F821"/>
  <c r="G821"/>
  <c r="F822"/>
  <c r="G822"/>
  <c r="F823"/>
  <c r="G823"/>
  <c r="F824"/>
  <c r="G824"/>
  <c r="F825"/>
  <c r="G825"/>
  <c r="F826"/>
  <c r="G826"/>
  <c r="F827"/>
  <c r="G827"/>
  <c r="F828"/>
  <c r="G828"/>
  <c r="F829"/>
  <c r="G829"/>
  <c r="F830"/>
  <c r="G830"/>
  <c r="F831"/>
  <c r="G831"/>
  <c r="F832"/>
  <c r="G832"/>
  <c r="F833"/>
  <c r="G833"/>
  <c r="F834"/>
  <c r="G834"/>
  <c r="F835"/>
  <c r="G835"/>
  <c r="F836"/>
  <c r="G836"/>
  <c r="F837"/>
  <c r="G837"/>
  <c r="F838"/>
  <c r="G838"/>
  <c r="F839"/>
  <c r="G839"/>
  <c r="F840"/>
  <c r="G840"/>
  <c r="F841"/>
  <c r="G841"/>
  <c r="F842"/>
  <c r="G842"/>
  <c r="F843"/>
  <c r="G843"/>
  <c r="F844"/>
  <c r="G844"/>
  <c r="F845"/>
  <c r="G845"/>
  <c r="F846"/>
  <c r="G846"/>
  <c r="F847"/>
  <c r="G847"/>
  <c r="F848"/>
  <c r="G848"/>
  <c r="F849"/>
  <c r="G849"/>
  <c r="F850"/>
  <c r="G850"/>
  <c r="F851"/>
  <c r="G851"/>
  <c r="F852"/>
  <c r="G852"/>
  <c r="F853"/>
  <c r="G853"/>
  <c r="F854"/>
  <c r="G854"/>
  <c r="F855"/>
  <c r="G855"/>
  <c r="F856"/>
  <c r="G856"/>
  <c r="F857"/>
  <c r="G857"/>
  <c r="F858"/>
  <c r="G858"/>
  <c r="F859"/>
  <c r="G859"/>
  <c r="F860"/>
  <c r="G860"/>
  <c r="F861"/>
  <c r="G861"/>
  <c r="F862"/>
  <c r="G862"/>
  <c r="F863"/>
  <c r="G863"/>
  <c r="F864"/>
  <c r="G864"/>
  <c r="F865"/>
  <c r="G865"/>
  <c r="F866"/>
  <c r="G866"/>
  <c r="F867"/>
  <c r="G867"/>
  <c r="F868"/>
  <c r="G868"/>
  <c r="F869"/>
  <c r="G869"/>
  <c r="F870"/>
  <c r="G870"/>
  <c r="F871"/>
  <c r="G871"/>
  <c r="F872"/>
  <c r="G872"/>
  <c r="F873"/>
  <c r="G873"/>
  <c r="F874"/>
  <c r="G874"/>
  <c r="F875"/>
  <c r="G875"/>
  <c r="F876"/>
  <c r="G876"/>
  <c r="F877"/>
  <c r="G877"/>
  <c r="F878"/>
  <c r="G878"/>
  <c r="F879"/>
  <c r="G879"/>
  <c r="F880"/>
  <c r="G880"/>
  <c r="F881"/>
  <c r="G881"/>
  <c r="F882"/>
  <c r="G882"/>
  <c r="F883"/>
  <c r="G883"/>
  <c r="F884"/>
  <c r="G884"/>
  <c r="F885"/>
  <c r="G885"/>
  <c r="F886"/>
  <c r="G886"/>
  <c r="F887"/>
  <c r="G887"/>
  <c r="F888"/>
  <c r="G888"/>
  <c r="F889"/>
  <c r="G889"/>
  <c r="F890"/>
  <c r="G890"/>
  <c r="F891"/>
  <c r="G891"/>
  <c r="F892"/>
  <c r="G892"/>
  <c r="F893"/>
  <c r="G893"/>
  <c r="F894"/>
  <c r="G894"/>
  <c r="F895"/>
  <c r="G895"/>
  <c r="F896"/>
  <c r="G896"/>
  <c r="F897"/>
  <c r="G897"/>
  <c r="F898"/>
  <c r="G898"/>
  <c r="F899"/>
  <c r="G899"/>
  <c r="F900"/>
  <c r="G900"/>
  <c r="F901"/>
  <c r="G901"/>
  <c r="F902"/>
  <c r="G902"/>
  <c r="F903"/>
  <c r="G903"/>
  <c r="F904"/>
  <c r="G904"/>
  <c r="F905"/>
  <c r="G905"/>
  <c r="F906"/>
  <c r="G906"/>
  <c r="F907"/>
  <c r="G907"/>
  <c r="F908"/>
  <c r="G908"/>
  <c r="F909"/>
  <c r="G909"/>
  <c r="F910"/>
  <c r="G910"/>
  <c r="F911"/>
  <c r="G911"/>
  <c r="F912"/>
  <c r="G912"/>
  <c r="F913"/>
  <c r="G913"/>
  <c r="F914"/>
  <c r="G914"/>
  <c r="F915"/>
  <c r="G915"/>
  <c r="F916"/>
  <c r="G916"/>
  <c r="F917"/>
  <c r="G917"/>
  <c r="F918"/>
  <c r="G918"/>
  <c r="F919"/>
  <c r="G919"/>
  <c r="F920"/>
  <c r="G920"/>
  <c r="F921"/>
  <c r="G921"/>
  <c r="F922"/>
  <c r="G922"/>
  <c r="F923"/>
  <c r="G923"/>
  <c r="F924"/>
  <c r="G924"/>
  <c r="F925"/>
  <c r="G925"/>
  <c r="F926"/>
  <c r="G926"/>
  <c r="F927"/>
  <c r="G927"/>
  <c r="F928"/>
  <c r="G928"/>
  <c r="F929"/>
  <c r="G929"/>
  <c r="F930"/>
  <c r="G930"/>
  <c r="F931"/>
  <c r="G931"/>
  <c r="F932"/>
  <c r="G932"/>
  <c r="F933"/>
  <c r="G933"/>
  <c r="F934"/>
  <c r="G934"/>
  <c r="F935"/>
  <c r="G935"/>
  <c r="F936"/>
  <c r="G936"/>
  <c r="F937"/>
  <c r="G937"/>
  <c r="F938"/>
  <c r="G938"/>
  <c r="F939"/>
  <c r="G939"/>
  <c r="F940"/>
  <c r="G940"/>
  <c r="F941"/>
  <c r="G941"/>
  <c r="F942"/>
  <c r="G942"/>
  <c r="F943"/>
  <c r="G943"/>
  <c r="F944"/>
  <c r="G944"/>
  <c r="F945"/>
  <c r="G945"/>
  <c r="F946"/>
  <c r="G946"/>
  <c r="F947"/>
  <c r="G947"/>
  <c r="F948"/>
  <c r="G948"/>
  <c r="F949"/>
  <c r="G949"/>
  <c r="F950"/>
  <c r="G950"/>
  <c r="F951"/>
  <c r="G951"/>
  <c r="F952"/>
  <c r="G952"/>
  <c r="F953"/>
  <c r="G953"/>
  <c r="F954"/>
  <c r="G954"/>
  <c r="F955"/>
  <c r="G955"/>
  <c r="F956"/>
  <c r="G956"/>
  <c r="F957"/>
  <c r="G957"/>
  <c r="F958"/>
  <c r="G958"/>
  <c r="F959"/>
  <c r="G959"/>
  <c r="F960"/>
  <c r="G960"/>
  <c r="F961"/>
  <c r="G961"/>
  <c r="F962"/>
  <c r="G962"/>
  <c r="F963"/>
  <c r="G963"/>
  <c r="F964"/>
  <c r="G964"/>
  <c r="F965"/>
  <c r="G965"/>
  <c r="F966"/>
  <c r="G966"/>
  <c r="F967"/>
  <c r="G967"/>
  <c r="F968"/>
  <c r="G968"/>
  <c r="F969"/>
  <c r="G969"/>
  <c r="F970"/>
  <c r="G970"/>
  <c r="F971"/>
  <c r="G971"/>
  <c r="F972"/>
  <c r="G972"/>
  <c r="F973"/>
  <c r="G973"/>
  <c r="F974"/>
  <c r="G974"/>
  <c r="F975"/>
  <c r="G975"/>
  <c r="F976"/>
  <c r="G976"/>
  <c r="F977"/>
  <c r="G977"/>
  <c r="F978"/>
  <c r="G978"/>
  <c r="F979"/>
  <c r="G979"/>
  <c r="F980"/>
  <c r="G980"/>
  <c r="F981"/>
  <c r="G981"/>
  <c r="F982"/>
  <c r="G982"/>
  <c r="F983"/>
  <c r="G983"/>
  <c r="F984"/>
  <c r="G984"/>
  <c r="F985"/>
  <c r="G985"/>
  <c r="F986"/>
  <c r="G986"/>
  <c r="F987"/>
  <c r="G987"/>
  <c r="F988"/>
  <c r="G988"/>
  <c r="F989"/>
  <c r="G989"/>
  <c r="F990"/>
  <c r="G990"/>
  <c r="F991"/>
  <c r="G991"/>
  <c r="F992"/>
  <c r="G992"/>
  <c r="F993"/>
  <c r="G993"/>
  <c r="F994"/>
  <c r="G994"/>
  <c r="F995"/>
  <c r="G995"/>
  <c r="F996"/>
  <c r="G996"/>
  <c r="F997"/>
  <c r="G997"/>
  <c r="F998"/>
  <c r="G998"/>
  <c r="F999"/>
  <c r="G999"/>
  <c r="F1000"/>
  <c r="G1000"/>
  <c r="F1001"/>
  <c r="G1001"/>
  <c r="F1002"/>
  <c r="G1002"/>
  <c r="F1003"/>
  <c r="G1003"/>
  <c r="F1004"/>
  <c r="G1004"/>
  <c r="F1005"/>
  <c r="G1005"/>
  <c r="F1006"/>
  <c r="G1006"/>
  <c r="F1007"/>
  <c r="G1007"/>
  <c r="F1008"/>
  <c r="G1008"/>
  <c r="F1009"/>
  <c r="G1009"/>
  <c r="F1010"/>
  <c r="G1010"/>
  <c r="F1011"/>
  <c r="G1011"/>
  <c r="F1012"/>
  <c r="G1012"/>
  <c r="F1013"/>
  <c r="G1013"/>
  <c r="F1014"/>
  <c r="G1014"/>
  <c r="F1015"/>
  <c r="G1015"/>
  <c r="F1016"/>
  <c r="G1016"/>
  <c r="F1017"/>
  <c r="G1017"/>
  <c r="F1018"/>
  <c r="G1018"/>
  <c r="F1019"/>
  <c r="G1019"/>
  <c r="F1020"/>
  <c r="G1020"/>
  <c r="F1021"/>
  <c r="G1021"/>
  <c r="F1022"/>
  <c r="G1022"/>
  <c r="F1023"/>
  <c r="G1023"/>
  <c r="F1024"/>
  <c r="G1024"/>
  <c r="F1025"/>
  <c r="G1025"/>
  <c r="F1026"/>
  <c r="G1026"/>
  <c r="F1027"/>
  <c r="G1027"/>
  <c r="F1028"/>
  <c r="G1028"/>
  <c r="F1029"/>
  <c r="G1029"/>
  <c r="F1030"/>
  <c r="G1030"/>
  <c r="F1031"/>
  <c r="G1031"/>
  <c r="F1032"/>
  <c r="G1032"/>
  <c r="F1033"/>
  <c r="G1033"/>
  <c r="F1034"/>
  <c r="G1034"/>
  <c r="F1035"/>
  <c r="G1035"/>
  <c r="F1036"/>
  <c r="G1036"/>
  <c r="F1037"/>
  <c r="G1037"/>
  <c r="F1038"/>
  <c r="G1038"/>
  <c r="F1039"/>
  <c r="G1039"/>
  <c r="F1040"/>
  <c r="G1040"/>
  <c r="F1041"/>
  <c r="G1041"/>
  <c r="F1042"/>
  <c r="G1042"/>
  <c r="F1043"/>
  <c r="G1043"/>
  <c r="F1044"/>
  <c r="G1044"/>
  <c r="F1045"/>
  <c r="G1045"/>
  <c r="F1046"/>
  <c r="G1046"/>
  <c r="F1047"/>
  <c r="G1047"/>
  <c r="F1048"/>
  <c r="G1048"/>
  <c r="F1049"/>
  <c r="G1049"/>
  <c r="F1050"/>
  <c r="G1050"/>
  <c r="F1051"/>
  <c r="G1051"/>
  <c r="F1052"/>
  <c r="G1052"/>
  <c r="F1053"/>
  <c r="G1053"/>
  <c r="F1054"/>
  <c r="G1054"/>
  <c r="F1055"/>
  <c r="G1055"/>
  <c r="F1056"/>
  <c r="G1056"/>
  <c r="F1057"/>
  <c r="G1057"/>
  <c r="F1058"/>
  <c r="G1058"/>
  <c r="F1059"/>
  <c r="G1059"/>
  <c r="F1060"/>
  <c r="G1060"/>
  <c r="F1061"/>
  <c r="G1061"/>
  <c r="F1062"/>
  <c r="G1062"/>
  <c r="F1063"/>
  <c r="G1063"/>
  <c r="F1064"/>
  <c r="G1064"/>
  <c r="F1065"/>
  <c r="G1065"/>
  <c r="F1066"/>
  <c r="G1066"/>
  <c r="F1067"/>
  <c r="G1067"/>
  <c r="F1068"/>
  <c r="G1068"/>
  <c r="F1069"/>
  <c r="G1069"/>
  <c r="F1070"/>
  <c r="G1070"/>
  <c r="F1071"/>
  <c r="G1071"/>
  <c r="F1072"/>
  <c r="G1072"/>
  <c r="F1073"/>
  <c r="G1073"/>
  <c r="F1074"/>
  <c r="G1074"/>
  <c r="F1075"/>
  <c r="G1075"/>
  <c r="F1076"/>
  <c r="G1076"/>
  <c r="F1077"/>
  <c r="G1077"/>
  <c r="F1078"/>
  <c r="G1078"/>
  <c r="F1079"/>
  <c r="G1079"/>
  <c r="F1080"/>
  <c r="G1080"/>
  <c r="F1081"/>
  <c r="G1081"/>
  <c r="F1082"/>
  <c r="G1082"/>
  <c r="F1083"/>
  <c r="G1083"/>
  <c r="F1084"/>
  <c r="G1084"/>
  <c r="F1085"/>
  <c r="G1085"/>
  <c r="F1086"/>
  <c r="G1086"/>
  <c r="F1087"/>
  <c r="G1087"/>
  <c r="F1088"/>
  <c r="G1088"/>
  <c r="F1089"/>
  <c r="G1089"/>
  <c r="F1090"/>
  <c r="G1090"/>
  <c r="F1091"/>
  <c r="G1091"/>
  <c r="F1092"/>
  <c r="G1092"/>
  <c r="F1093"/>
  <c r="G1093"/>
  <c r="F1094"/>
  <c r="G1094"/>
  <c r="F1095"/>
  <c r="G1095"/>
  <c r="F1096"/>
  <c r="G1096"/>
  <c r="F1097"/>
  <c r="G1097"/>
  <c r="F1098"/>
  <c r="G1098"/>
  <c r="F1099"/>
  <c r="G1099"/>
  <c r="F1100"/>
  <c r="G1100"/>
  <c r="F1101"/>
  <c r="G1101"/>
  <c r="F1102"/>
  <c r="G1102"/>
  <c r="F1103"/>
  <c r="G1103"/>
  <c r="F1104"/>
  <c r="G1104"/>
  <c r="F1105"/>
  <c r="G1105"/>
  <c r="F1106"/>
  <c r="G1106"/>
  <c r="F1107"/>
  <c r="G1107"/>
  <c r="F1108"/>
  <c r="G1108"/>
  <c r="F1109"/>
  <c r="G1109"/>
  <c r="F1110"/>
  <c r="G1110"/>
  <c r="F1111"/>
  <c r="G1111"/>
  <c r="F1112"/>
  <c r="G1112"/>
  <c r="F1113"/>
  <c r="G1113"/>
  <c r="F1114"/>
  <c r="G1114"/>
  <c r="F1115"/>
  <c r="G1115"/>
  <c r="F1116"/>
  <c r="G1116"/>
  <c r="F1117"/>
  <c r="G1117"/>
  <c r="F1118"/>
  <c r="G1118"/>
  <c r="F1119"/>
  <c r="G1119"/>
  <c r="F1120"/>
  <c r="G1120"/>
  <c r="F1121"/>
  <c r="G1121"/>
  <c r="F1122"/>
  <c r="G1122"/>
  <c r="F1123"/>
  <c r="G1123"/>
  <c r="F1124"/>
  <c r="G1124"/>
  <c r="F1125"/>
  <c r="G1125"/>
  <c r="F1126"/>
  <c r="G1126"/>
  <c r="F1127"/>
  <c r="G1127"/>
  <c r="F1128"/>
  <c r="G1128"/>
  <c r="F1129"/>
  <c r="G1129"/>
  <c r="F1130"/>
  <c r="G1130"/>
  <c r="F1131"/>
  <c r="G1131"/>
  <c r="F1132"/>
  <c r="G1132"/>
  <c r="F1133"/>
  <c r="G1133"/>
  <c r="F1134"/>
  <c r="G1134"/>
  <c r="F1135"/>
  <c r="G1135"/>
  <c r="F1136"/>
  <c r="G1136"/>
  <c r="F1137"/>
  <c r="G1137"/>
  <c r="F1138"/>
  <c r="G1138"/>
  <c r="F1139"/>
  <c r="G1139"/>
  <c r="F1140"/>
  <c r="G1140"/>
  <c r="F1141"/>
  <c r="G1141"/>
  <c r="F1142"/>
  <c r="G1142"/>
  <c r="F1143"/>
  <c r="G1143"/>
  <c r="F1144"/>
  <c r="G1144"/>
  <c r="F1145"/>
  <c r="G1145"/>
  <c r="F1146"/>
  <c r="G1146"/>
  <c r="F1147"/>
  <c r="G1147"/>
  <c r="F1148"/>
  <c r="G1148"/>
  <c r="F1149"/>
  <c r="G1149"/>
  <c r="F1150"/>
  <c r="G1150"/>
  <c r="F1151"/>
  <c r="G1151"/>
  <c r="F1152"/>
  <c r="G1152"/>
  <c r="F1153"/>
  <c r="G1153"/>
  <c r="F1154"/>
  <c r="G1154"/>
  <c r="F1155"/>
  <c r="G1155"/>
  <c r="F1156"/>
  <c r="G1156"/>
  <c r="F1157"/>
  <c r="G1157"/>
  <c r="F1158"/>
  <c r="G1158"/>
  <c r="F1159"/>
  <c r="G1159"/>
  <c r="F1160"/>
  <c r="G1160"/>
  <c r="F1161"/>
  <c r="G1161"/>
  <c r="F1162"/>
  <c r="G1162"/>
  <c r="F1163"/>
  <c r="G1163"/>
  <c r="F1164"/>
  <c r="G1164"/>
  <c r="F1165"/>
  <c r="G1165"/>
  <c r="F1166"/>
  <c r="G1166"/>
  <c r="F1167"/>
  <c r="G1167"/>
  <c r="F1168"/>
  <c r="G1168"/>
  <c r="F1169"/>
  <c r="G1169"/>
  <c r="F1170"/>
  <c r="G1170"/>
  <c r="F1171"/>
  <c r="G1171"/>
  <c r="F1172"/>
  <c r="G1172"/>
  <c r="F1173"/>
  <c r="G1173"/>
  <c r="F1174"/>
  <c r="G1174"/>
  <c r="F1175"/>
  <c r="G1175"/>
  <c r="F1176"/>
  <c r="G1176"/>
  <c r="F1177"/>
  <c r="G1177"/>
  <c r="F1178"/>
  <c r="G1178"/>
  <c r="F1179"/>
  <c r="G1179"/>
  <c r="F1180"/>
  <c r="G1180"/>
  <c r="F1181"/>
  <c r="G1181"/>
  <c r="F1182"/>
  <c r="G1182"/>
  <c r="F1183"/>
  <c r="G1183"/>
  <c r="F1184"/>
  <c r="G1184"/>
  <c r="F1185"/>
  <c r="G1185"/>
  <c r="F1186"/>
  <c r="G1186"/>
  <c r="F1187"/>
  <c r="G1187"/>
  <c r="F1188"/>
  <c r="G1188"/>
  <c r="F1189"/>
  <c r="G1189"/>
  <c r="F1190"/>
  <c r="G1190"/>
  <c r="F1191"/>
  <c r="G1191"/>
  <c r="F1192"/>
  <c r="G1192"/>
  <c r="F1193"/>
  <c r="G1193"/>
  <c r="F1194"/>
  <c r="G1194"/>
  <c r="F1195"/>
  <c r="G1195"/>
  <c r="F1196"/>
  <c r="G1196"/>
  <c r="F1197"/>
  <c r="G1197"/>
  <c r="F1198"/>
  <c r="G1198"/>
  <c r="F1199"/>
  <c r="G1199"/>
  <c r="F1200"/>
  <c r="G1200"/>
  <c r="F1201"/>
  <c r="G1201"/>
  <c r="F1202"/>
  <c r="G1202"/>
  <c r="F1203"/>
  <c r="G1203"/>
  <c r="F1204"/>
  <c r="G1204"/>
  <c r="F1205"/>
  <c r="G1205"/>
  <c r="F1206"/>
  <c r="G1206"/>
  <c r="F1207"/>
  <c r="G1207"/>
  <c r="F1208"/>
  <c r="G1208"/>
  <c r="F1209"/>
  <c r="G1209"/>
  <c r="F1210"/>
  <c r="G1210"/>
  <c r="F1211"/>
  <c r="G1211"/>
  <c r="F1212"/>
  <c r="G1212"/>
  <c r="F1213"/>
  <c r="G1213"/>
  <c r="F1214"/>
  <c r="G1214"/>
  <c r="F1215"/>
  <c r="G1215"/>
  <c r="F1216"/>
  <c r="G1216"/>
  <c r="F1217"/>
  <c r="G1217"/>
  <c r="F1218"/>
  <c r="G1218"/>
  <c r="F1219"/>
  <c r="G1219"/>
  <c r="F1220"/>
  <c r="G1220"/>
  <c r="F1221"/>
  <c r="G1221"/>
  <c r="F1222"/>
  <c r="G1222"/>
  <c r="F1223"/>
  <c r="G1223"/>
  <c r="F1224"/>
  <c r="G1224"/>
  <c r="F1225"/>
  <c r="G1225"/>
  <c r="F1226"/>
  <c r="G1226"/>
  <c r="F1227"/>
  <c r="G1227"/>
  <c r="F1228"/>
  <c r="G1228"/>
  <c r="F1229"/>
  <c r="G1229"/>
  <c r="F1230"/>
  <c r="G1230"/>
  <c r="F1231"/>
  <c r="G1231"/>
  <c r="F1232"/>
  <c r="G1232"/>
  <c r="F1233"/>
  <c r="G1233"/>
  <c r="F1234"/>
  <c r="G1234"/>
  <c r="F1235"/>
  <c r="G1235"/>
  <c r="F1236"/>
  <c r="G1236"/>
  <c r="F1237"/>
  <c r="G1237"/>
  <c r="F1238"/>
  <c r="G1238"/>
  <c r="F1239"/>
  <c r="G1239"/>
  <c r="F1240"/>
  <c r="G1240"/>
  <c r="F1241"/>
  <c r="G1241"/>
  <c r="F1242"/>
  <c r="G1242"/>
  <c r="F1243"/>
  <c r="G1243"/>
  <c r="F1244"/>
  <c r="G1244"/>
  <c r="F1245"/>
  <c r="G1245"/>
  <c r="F1246"/>
  <c r="G1246"/>
  <c r="F1247"/>
  <c r="G1247"/>
  <c r="F1248"/>
  <c r="G1248"/>
  <c r="F1249"/>
  <c r="G1249"/>
  <c r="F1250"/>
  <c r="G1250"/>
  <c r="F1251"/>
  <c r="G1251"/>
  <c r="F1252"/>
  <c r="G1252"/>
  <c r="F1253"/>
  <c r="G1253"/>
  <c r="F1254"/>
  <c r="G1254"/>
  <c r="F1255"/>
  <c r="G1255"/>
  <c r="F1256"/>
  <c r="G1256"/>
  <c r="F1257"/>
  <c r="G1257"/>
  <c r="F1258"/>
  <c r="G1258"/>
  <c r="F1259"/>
  <c r="G1259"/>
  <c r="F1260"/>
  <c r="G1260"/>
  <c r="F1261"/>
  <c r="G1261"/>
  <c r="F1262"/>
  <c r="G1262"/>
  <c r="F1263"/>
  <c r="G1263"/>
  <c r="F1264"/>
  <c r="G1264"/>
  <c r="F1265"/>
  <c r="G1265"/>
  <c r="F1266"/>
  <c r="G1266"/>
  <c r="F1267"/>
  <c r="G1267"/>
  <c r="F1268"/>
  <c r="G1268"/>
  <c r="F1269"/>
  <c r="G1269"/>
  <c r="F1270"/>
  <c r="G1270"/>
  <c r="F1271"/>
  <c r="G1271"/>
  <c r="F1272"/>
  <c r="G1272"/>
  <c r="F1273"/>
  <c r="G1273"/>
  <c r="F1274"/>
  <c r="G1274"/>
  <c r="F1275"/>
  <c r="G1275"/>
  <c r="F1276"/>
  <c r="G1276"/>
  <c r="F1277"/>
  <c r="G1277"/>
  <c r="F1278"/>
  <c r="G1278"/>
  <c r="F1279"/>
  <c r="G1279"/>
  <c r="F1280"/>
  <c r="G1280"/>
  <c r="F1281"/>
  <c r="G1281"/>
  <c r="F1282"/>
  <c r="G1282"/>
  <c r="F1283"/>
  <c r="G1283"/>
  <c r="F1284"/>
  <c r="G1284"/>
  <c r="F1285"/>
  <c r="G1285"/>
  <c r="F1286"/>
  <c r="G1286"/>
  <c r="F1287"/>
  <c r="G1287"/>
  <c r="F1288"/>
  <c r="G1288"/>
  <c r="F1289"/>
  <c r="G1289"/>
  <c r="F1290"/>
  <c r="G1290"/>
  <c r="F1292"/>
  <c r="G1292"/>
  <c r="F1293"/>
  <c r="G1293"/>
  <c r="F1294"/>
  <c r="G1294"/>
  <c r="F1295"/>
  <c r="G1295"/>
  <c r="F1296"/>
  <c r="G1296"/>
  <c r="F1297"/>
  <c r="G1297"/>
  <c r="F1298"/>
  <c r="G1298"/>
  <c r="F1299"/>
  <c r="G1299"/>
  <c r="F1300"/>
  <c r="G1300"/>
  <c r="F1301"/>
  <c r="G1301"/>
  <c r="F1302"/>
  <c r="G1302"/>
  <c r="F1303"/>
  <c r="G1303"/>
  <c r="F1304"/>
  <c r="G1304"/>
  <c r="F1305"/>
  <c r="G1305"/>
  <c r="F1306"/>
  <c r="G1306"/>
  <c r="F1307"/>
  <c r="G1307"/>
  <c r="F1308"/>
  <c r="G1308"/>
  <c r="F1309"/>
  <c r="G1309"/>
  <c r="F1310"/>
  <c r="G1310"/>
  <c r="F1311"/>
  <c r="G1311"/>
  <c r="F1312"/>
  <c r="G1312"/>
  <c r="F1313"/>
  <c r="G1313"/>
  <c r="F1314"/>
  <c r="G1314"/>
  <c r="F1315"/>
  <c r="G1315"/>
  <c r="F1316"/>
  <c r="G1316"/>
  <c r="F1317"/>
  <c r="G1317"/>
  <c r="F1318"/>
  <c r="G1318"/>
  <c r="F1319"/>
  <c r="G1319"/>
  <c r="F1320"/>
  <c r="G1320"/>
  <c r="F1321"/>
  <c r="G1321"/>
  <c r="F1322"/>
  <c r="G1322"/>
  <c r="F1323"/>
  <c r="G1323"/>
  <c r="F1324"/>
  <c r="G1324"/>
  <c r="F1325"/>
  <c r="G1325"/>
  <c r="F1326"/>
  <c r="G1326"/>
  <c r="F1327"/>
  <c r="G1327"/>
  <c r="F1328"/>
  <c r="G1328"/>
  <c r="F1329"/>
  <c r="G1329"/>
  <c r="F1330"/>
  <c r="G1330"/>
  <c r="F1331"/>
  <c r="G1331"/>
  <c r="F1332"/>
  <c r="G1332"/>
  <c r="F1333"/>
  <c r="G1333"/>
  <c r="F1334"/>
  <c r="G1334"/>
  <c r="F1335"/>
  <c r="G1335"/>
  <c r="F1336"/>
  <c r="G1336"/>
  <c r="F1337"/>
  <c r="G1337"/>
  <c r="F1338"/>
  <c r="G1338"/>
  <c r="F1339"/>
  <c r="G1339"/>
  <c r="F1340"/>
  <c r="G1340"/>
  <c r="F1341"/>
  <c r="G1341"/>
  <c r="F1342"/>
  <c r="G1342"/>
  <c r="F1343"/>
  <c r="G1343"/>
  <c r="F1344"/>
  <c r="G1344"/>
  <c r="F1345"/>
  <c r="G1345"/>
  <c r="F1346"/>
  <c r="G1346"/>
  <c r="F1347"/>
  <c r="G1347"/>
  <c r="F1348"/>
  <c r="G1348"/>
  <c r="F1349"/>
  <c r="G1349"/>
  <c r="F1350"/>
  <c r="G1350"/>
  <c r="F1351"/>
  <c r="G1351"/>
  <c r="F1352"/>
  <c r="G1352"/>
  <c r="F1353"/>
  <c r="G1353"/>
  <c r="F1354"/>
  <c r="G1354"/>
  <c r="F1355"/>
  <c r="G1355"/>
  <c r="F1356"/>
  <c r="G1356"/>
  <c r="F1357"/>
  <c r="G1357"/>
  <c r="F1358"/>
  <c r="G1358"/>
  <c r="F1359"/>
  <c r="G1359"/>
  <c r="F1360"/>
  <c r="G1360"/>
  <c r="F1361"/>
  <c r="G1361"/>
  <c r="F1362"/>
  <c r="G1362"/>
  <c r="F1363"/>
  <c r="G1363"/>
  <c r="F1364"/>
  <c r="G1364"/>
  <c r="F1365"/>
  <c r="G1365"/>
  <c r="F1366"/>
  <c r="G1366"/>
  <c r="F1367"/>
  <c r="G1367"/>
  <c r="F1368"/>
  <c r="G1368"/>
  <c r="F1369"/>
  <c r="G1369"/>
  <c r="F1370"/>
  <c r="G1370"/>
  <c r="F1371"/>
  <c r="G1371"/>
  <c r="F1372"/>
  <c r="G1372"/>
  <c r="F1373"/>
  <c r="G1373"/>
  <c r="F1374"/>
  <c r="G1374"/>
  <c r="F1375"/>
  <c r="G1375"/>
  <c r="F1376"/>
  <c r="G1376"/>
  <c r="F1377"/>
  <c r="G1377"/>
  <c r="F1378"/>
  <c r="G1378"/>
  <c r="F1379"/>
  <c r="G1379"/>
  <c r="F1380"/>
  <c r="G1380"/>
  <c r="F1381"/>
  <c r="G1381"/>
  <c r="F1382"/>
  <c r="G1382"/>
  <c r="F1383"/>
  <c r="G1383"/>
  <c r="F1384"/>
  <c r="G1384"/>
  <c r="F1385"/>
  <c r="G1385"/>
  <c r="F1386"/>
  <c r="G1386"/>
  <c r="F1387"/>
  <c r="G1387"/>
  <c r="F1388"/>
  <c r="G1388"/>
  <c r="F1389"/>
  <c r="G1389"/>
  <c r="F1390"/>
  <c r="G1390"/>
  <c r="F1391"/>
  <c r="G1391"/>
  <c r="F1392"/>
  <c r="G1392"/>
  <c r="F1393"/>
  <c r="G1393"/>
  <c r="F1394"/>
  <c r="G1394"/>
  <c r="F1395"/>
  <c r="G1395"/>
  <c r="F1396"/>
  <c r="G1396"/>
  <c r="F1397"/>
  <c r="G1397"/>
  <c r="F1398"/>
  <c r="G1398"/>
  <c r="F1399"/>
  <c r="G1399"/>
  <c r="F1400"/>
  <c r="G1400"/>
  <c r="F1401"/>
  <c r="G1401"/>
  <c r="F1402"/>
  <c r="G1402"/>
  <c r="F1403"/>
  <c r="G1403"/>
  <c r="F1404"/>
  <c r="G1404"/>
  <c r="F1405"/>
  <c r="G1405"/>
  <c r="F1406"/>
  <c r="G1406"/>
  <c r="F1407"/>
  <c r="G1407"/>
  <c r="F1408"/>
  <c r="G1408"/>
  <c r="F1409"/>
  <c r="G1409"/>
  <c r="F1410"/>
  <c r="G1410"/>
  <c r="F1411"/>
  <c r="G1411"/>
  <c r="F1412"/>
  <c r="G1412"/>
  <c r="F1413"/>
  <c r="G1413"/>
  <c r="F1414"/>
  <c r="G1414"/>
  <c r="F1415"/>
  <c r="G1415"/>
  <c r="F1416"/>
  <c r="G1416"/>
  <c r="F1417"/>
  <c r="G1417"/>
  <c r="F1418"/>
  <c r="G1418"/>
  <c r="F1419"/>
  <c r="G1419"/>
  <c r="F1420"/>
  <c r="G1420"/>
  <c r="F1421"/>
  <c r="G1421"/>
  <c r="F1422"/>
  <c r="G1422"/>
  <c r="F1423"/>
  <c r="G1423"/>
  <c r="F1424"/>
  <c r="G1424"/>
  <c r="F1425"/>
  <c r="G1425"/>
  <c r="F1426"/>
  <c r="G1426"/>
  <c r="F1427"/>
  <c r="G1427"/>
  <c r="F1428"/>
  <c r="G1428"/>
  <c r="F1429"/>
  <c r="G1429"/>
  <c r="F1430"/>
  <c r="G1430"/>
  <c r="F1431"/>
  <c r="G1431"/>
  <c r="F1432"/>
  <c r="G1432"/>
  <c r="F1433"/>
  <c r="G1433"/>
  <c r="F1434"/>
  <c r="G1434"/>
  <c r="F1435"/>
  <c r="G1435"/>
  <c r="F1436"/>
  <c r="G1436"/>
  <c r="F1437"/>
  <c r="G1437"/>
  <c r="F1443"/>
  <c r="G1443"/>
  <c r="F1444"/>
  <c r="G1444"/>
  <c r="F1445"/>
  <c r="G1445"/>
  <c r="F1446"/>
  <c r="G1446"/>
  <c r="F1449"/>
  <c r="G1449"/>
  <c r="F1450"/>
  <c r="G1450"/>
  <c r="F1451"/>
  <c r="G1451"/>
  <c r="F1452"/>
  <c r="G1452"/>
  <c r="F1453"/>
  <c r="G1453"/>
  <c r="F1454"/>
  <c r="G1454"/>
  <c r="F1455"/>
  <c r="G1455"/>
  <c r="F1456"/>
  <c r="G1456"/>
  <c r="F1457"/>
  <c r="G1457"/>
  <c r="F1458"/>
  <c r="G1458"/>
  <c r="F1459"/>
  <c r="G1459"/>
  <c r="F1460"/>
  <c r="G1460"/>
  <c r="F1461"/>
  <c r="G1461"/>
  <c r="F1462"/>
  <c r="G1462"/>
  <c r="F1463"/>
  <c r="G1463"/>
  <c r="F1464"/>
  <c r="G1464"/>
  <c r="F1465"/>
  <c r="G1465"/>
  <c r="F1466"/>
  <c r="G1466"/>
  <c r="F1467"/>
  <c r="G1467"/>
  <c r="F1468"/>
  <c r="G1468"/>
  <c r="F1469"/>
  <c r="G1469"/>
  <c r="F1470"/>
  <c r="G1470"/>
  <c r="F1471"/>
  <c r="G1471"/>
  <c r="F1472"/>
  <c r="G1472"/>
  <c r="F1473"/>
  <c r="G1473"/>
  <c r="F1474"/>
  <c r="G1474"/>
  <c r="F1475"/>
  <c r="G1475"/>
  <c r="F1476"/>
  <c r="G1476"/>
  <c r="F1477"/>
  <c r="G1477"/>
  <c r="F1478"/>
  <c r="G1478"/>
  <c r="F1479"/>
  <c r="G1479"/>
  <c r="F1480"/>
  <c r="G1480"/>
  <c r="F1481"/>
  <c r="G1481"/>
  <c r="F1482"/>
  <c r="G1482"/>
  <c r="F1483"/>
  <c r="G1483"/>
  <c r="F1484"/>
  <c r="G1484"/>
  <c r="F1485"/>
  <c r="G1485"/>
  <c r="F1486"/>
  <c r="G1486"/>
  <c r="F1487"/>
  <c r="G1487"/>
  <c r="F1488"/>
  <c r="G1488"/>
  <c r="F1489"/>
  <c r="G1489"/>
  <c r="F1490"/>
  <c r="G1490"/>
  <c r="F1491"/>
  <c r="G1491"/>
  <c r="F1492"/>
  <c r="G1492"/>
  <c r="F1493"/>
  <c r="G1493"/>
  <c r="F1494"/>
  <c r="G1494"/>
  <c r="F1495"/>
  <c r="G1495"/>
  <c r="F1496"/>
  <c r="G1496"/>
  <c r="F1497"/>
  <c r="G1497"/>
  <c r="F1498"/>
  <c r="G1498"/>
  <c r="F1499"/>
  <c r="G1499"/>
  <c r="F1500"/>
  <c r="G1500"/>
  <c r="F1501"/>
  <c r="G1501"/>
  <c r="F1502"/>
  <c r="G1502"/>
  <c r="F1503"/>
  <c r="G1503"/>
  <c r="F1504"/>
  <c r="G1504"/>
  <c r="F1505"/>
  <c r="G1505"/>
  <c r="F1506"/>
  <c r="G1506"/>
  <c r="F1507"/>
  <c r="G1507"/>
  <c r="F1508"/>
  <c r="G1508"/>
  <c r="F1509"/>
  <c r="G1509"/>
  <c r="F1510"/>
  <c r="G1510"/>
  <c r="F1511"/>
  <c r="G1511"/>
  <c r="F1512"/>
  <c r="G1512"/>
  <c r="F1513"/>
  <c r="G1513"/>
  <c r="F1514"/>
  <c r="G1514"/>
  <c r="F1515"/>
  <c r="G1515"/>
  <c r="F1516"/>
  <c r="G1516"/>
  <c r="F1517"/>
  <c r="G1517"/>
  <c r="F1518"/>
  <c r="G1518"/>
  <c r="F1519"/>
  <c r="G1519"/>
  <c r="F1520"/>
  <c r="G1520"/>
  <c r="F1521"/>
  <c r="G1521"/>
  <c r="F1522"/>
  <c r="G1522"/>
  <c r="F1523"/>
  <c r="G1523"/>
  <c r="F1524"/>
  <c r="G1524"/>
  <c r="F1525"/>
  <c r="G1525"/>
  <c r="F1526"/>
  <c r="G1526"/>
  <c r="F1527"/>
  <c r="G1527"/>
  <c r="F1528"/>
  <c r="G1528"/>
  <c r="F1529"/>
  <c r="G1529"/>
  <c r="F1530"/>
  <c r="G1530"/>
  <c r="F1531"/>
  <c r="G1531"/>
  <c r="F1532"/>
  <c r="G1532"/>
  <c r="F1533"/>
  <c r="G1533"/>
  <c r="F1534"/>
  <c r="G1534"/>
  <c r="F1535"/>
  <c r="G1535"/>
  <c r="F1536"/>
  <c r="G1536"/>
  <c r="F1537"/>
  <c r="G1537"/>
  <c r="F1538"/>
  <c r="G1538"/>
  <c r="F1539"/>
  <c r="G1539"/>
  <c r="F1540"/>
  <c r="G1540"/>
  <c r="F1541"/>
  <c r="G1541"/>
  <c r="F1542"/>
  <c r="G1542"/>
  <c r="F1543"/>
  <c r="G1543"/>
  <c r="F1544"/>
  <c r="G1544"/>
  <c r="F1545"/>
  <c r="G1545"/>
  <c r="F1546"/>
  <c r="G1546"/>
  <c r="F1547"/>
  <c r="G1547"/>
  <c r="F1548"/>
  <c r="G1548"/>
  <c r="F1549"/>
  <c r="G1549"/>
  <c r="F1550"/>
  <c r="G1550"/>
  <c r="F1551"/>
  <c r="G1551"/>
  <c r="F1552"/>
  <c r="G1552"/>
  <c r="F1553"/>
  <c r="G1553"/>
  <c r="F1554"/>
  <c r="G1554"/>
  <c r="F1555"/>
  <c r="G1555"/>
  <c r="F1556"/>
  <c r="G1556"/>
  <c r="F1557"/>
  <c r="G1557"/>
  <c r="F1559"/>
  <c r="G1559"/>
  <c r="F1560"/>
  <c r="G1560"/>
  <c r="F1561"/>
  <c r="G1561"/>
  <c r="F1562"/>
  <c r="G1562"/>
  <c r="F1563"/>
  <c r="G1563"/>
  <c r="F1564"/>
  <c r="G1564"/>
  <c r="F1565"/>
  <c r="G1565"/>
  <c r="F1566"/>
  <c r="G1566"/>
  <c r="F1567"/>
  <c r="G1567"/>
  <c r="F1568"/>
  <c r="G1568"/>
  <c r="F1569"/>
  <c r="G1569"/>
  <c r="F1570"/>
  <c r="G1570"/>
  <c r="F1571"/>
  <c r="G1571"/>
  <c r="F1572"/>
  <c r="G1572"/>
  <c r="F1573"/>
  <c r="G1573"/>
  <c r="F1574"/>
  <c r="G1574"/>
  <c r="F1575"/>
  <c r="G1575"/>
  <c r="F1576"/>
  <c r="G1576"/>
  <c r="F1577"/>
  <c r="G1577"/>
  <c r="F1578"/>
  <c r="G1578"/>
  <c r="F1579"/>
  <c r="G1579"/>
  <c r="F1580"/>
  <c r="G1580"/>
  <c r="F1581"/>
  <c r="G1581"/>
  <c r="F1582"/>
  <c r="G1582"/>
  <c r="F1583"/>
  <c r="G1583"/>
  <c r="F1584"/>
  <c r="G1584"/>
  <c r="F1585"/>
  <c r="G1585"/>
  <c r="F1586"/>
  <c r="G1586"/>
  <c r="F1587"/>
  <c r="G1587"/>
  <c r="F1588"/>
  <c r="G1588"/>
  <c r="F1589"/>
  <c r="G1589"/>
  <c r="F1590"/>
  <c r="G1590"/>
  <c r="F1591"/>
  <c r="G1591"/>
  <c r="F1592"/>
  <c r="G1592"/>
  <c r="F1593"/>
  <c r="G1593"/>
  <c r="F1594"/>
  <c r="G1594"/>
  <c r="F1595"/>
  <c r="G1595"/>
  <c r="F1596"/>
  <c r="G1596"/>
  <c r="F1597"/>
  <c r="G1597"/>
  <c r="F1598"/>
  <c r="G1598"/>
  <c r="F1599"/>
  <c r="G1599"/>
  <c r="F1600"/>
  <c r="G1600"/>
  <c r="F1601"/>
  <c r="G1601"/>
  <c r="F1602"/>
  <c r="G1602"/>
  <c r="F1603"/>
  <c r="G1603"/>
  <c r="F1604"/>
  <c r="G1604"/>
  <c r="F1605"/>
  <c r="G1605"/>
  <c r="F1606"/>
  <c r="G1606"/>
  <c r="F1607"/>
  <c r="G1607"/>
  <c r="F1608"/>
  <c r="G1608"/>
  <c r="F1609"/>
  <c r="G1609"/>
  <c r="F1610"/>
  <c r="G1610"/>
  <c r="F1611"/>
  <c r="G1611"/>
  <c r="F1612"/>
  <c r="G1612"/>
  <c r="F1613"/>
  <c r="G1613"/>
  <c r="F1614"/>
  <c r="G1614"/>
  <c r="F1615"/>
  <c r="G1615"/>
  <c r="F1616"/>
  <c r="G1616"/>
  <c r="F1617"/>
  <c r="G1617"/>
  <c r="F1618"/>
  <c r="G1618"/>
  <c r="F1619"/>
  <c r="G1619"/>
  <c r="F1620"/>
  <c r="G1620"/>
  <c r="F1621"/>
  <c r="G1621"/>
  <c r="F1622"/>
  <c r="G1622"/>
  <c r="F1623"/>
  <c r="G1623"/>
  <c r="F1624"/>
  <c r="G1624"/>
  <c r="F1625"/>
  <c r="G1625"/>
  <c r="F1626"/>
  <c r="G1626"/>
  <c r="F1627"/>
  <c r="G1627"/>
  <c r="F1628"/>
  <c r="G1628"/>
  <c r="F1629"/>
  <c r="G1629"/>
  <c r="F1630"/>
  <c r="G1630"/>
  <c r="F1631"/>
  <c r="G1631"/>
  <c r="F1632"/>
  <c r="G1632"/>
  <c r="F1633"/>
  <c r="G1633"/>
  <c r="F1634"/>
  <c r="G1634"/>
  <c r="F1635"/>
  <c r="G1635"/>
  <c r="F1636"/>
  <c r="G1636"/>
  <c r="F1637"/>
  <c r="G1637"/>
  <c r="F1638"/>
  <c r="G1638"/>
  <c r="F1639"/>
  <c r="G1639"/>
  <c r="F1640"/>
  <c r="G1640"/>
  <c r="F1641"/>
  <c r="G1641"/>
  <c r="F1642"/>
  <c r="G1642"/>
  <c r="F1643"/>
  <c r="G1643"/>
  <c r="F1644"/>
  <c r="G1644"/>
  <c r="F1645"/>
  <c r="G1645"/>
  <c r="F1646"/>
  <c r="G1646"/>
  <c r="F1647"/>
  <c r="G1647"/>
  <c r="F1648"/>
  <c r="G1648"/>
  <c r="F1649"/>
  <c r="G1649"/>
  <c r="F1650"/>
  <c r="G1650"/>
  <c r="F1651"/>
  <c r="G1651"/>
  <c r="F1652"/>
  <c r="G1652"/>
  <c r="F1653"/>
  <c r="G1653"/>
  <c r="F1654"/>
  <c r="G1654"/>
  <c r="F1655"/>
  <c r="G1655"/>
  <c r="F1656"/>
  <c r="G1656"/>
  <c r="F1657"/>
  <c r="G1657"/>
  <c r="F1658"/>
  <c r="G1658"/>
  <c r="F1659"/>
  <c r="G1659"/>
  <c r="F1660"/>
  <c r="G1660"/>
  <c r="F1661"/>
  <c r="G1661"/>
  <c r="F1662"/>
  <c r="G1662"/>
  <c r="F1663"/>
  <c r="G1663"/>
  <c r="F1664"/>
  <c r="G1664"/>
  <c r="F1665"/>
  <c r="G1665"/>
  <c r="F1666"/>
  <c r="G1666"/>
  <c r="F1667"/>
  <c r="G1667"/>
  <c r="F1668"/>
  <c r="G1668"/>
  <c r="F1669"/>
  <c r="G1669"/>
  <c r="F1670"/>
  <c r="G1670"/>
  <c r="F1671"/>
  <c r="G1671"/>
  <c r="F1672"/>
  <c r="G1672"/>
  <c r="F1673"/>
  <c r="G1673"/>
  <c r="F1674"/>
  <c r="G1674"/>
  <c r="F1675"/>
  <c r="G1675"/>
  <c r="F1676"/>
  <c r="G1676"/>
  <c r="F1677"/>
  <c r="G1677"/>
  <c r="F1678"/>
  <c r="G1678"/>
  <c r="F1679"/>
  <c r="G1679"/>
  <c r="F1680"/>
  <c r="G1680"/>
  <c r="F1681"/>
  <c r="G1681"/>
  <c r="F1682"/>
  <c r="G1682"/>
  <c r="F1683"/>
  <c r="G1683"/>
  <c r="F1684"/>
  <c r="G1684"/>
  <c r="F1685"/>
  <c r="G1685"/>
  <c r="F1686"/>
  <c r="G1686"/>
  <c r="F1687"/>
  <c r="G1687"/>
  <c r="F1688"/>
  <c r="G1688"/>
  <c r="F1689"/>
  <c r="G1689"/>
  <c r="F1690"/>
  <c r="G1690"/>
  <c r="F1691"/>
  <c r="G1691"/>
  <c r="F1692"/>
  <c r="G1692"/>
  <c r="F1693"/>
  <c r="G1693"/>
  <c r="F1694"/>
  <c r="G1694"/>
  <c r="F1695"/>
  <c r="G1695"/>
  <c r="F1696"/>
  <c r="G1696"/>
  <c r="F1697"/>
  <c r="G1697"/>
  <c r="F1698"/>
  <c r="G1698"/>
  <c r="F1699"/>
  <c r="G1699"/>
  <c r="F1700"/>
  <c r="G1700"/>
  <c r="F1701"/>
  <c r="G1701"/>
  <c r="F1702"/>
  <c r="G1702"/>
  <c r="F1703"/>
  <c r="G1703"/>
  <c r="F1704"/>
  <c r="G1704"/>
  <c r="F1705"/>
  <c r="G1705"/>
  <c r="F1706"/>
  <c r="G1706"/>
  <c r="F1707"/>
  <c r="G1707"/>
  <c r="F1708"/>
  <c r="G1708"/>
  <c r="F1709"/>
  <c r="G1709"/>
  <c r="F1710"/>
  <c r="G1710"/>
  <c r="F1711"/>
  <c r="G1711"/>
  <c r="F1712"/>
  <c r="G1712"/>
  <c r="F1713"/>
  <c r="G1713"/>
  <c r="F1714"/>
  <c r="G1714"/>
  <c r="F1715"/>
  <c r="G1715"/>
  <c r="F1716"/>
  <c r="G1716"/>
  <c r="F1717"/>
  <c r="G1717"/>
  <c r="F1718"/>
  <c r="G1718"/>
  <c r="F1719"/>
  <c r="G1719"/>
  <c r="F1720"/>
  <c r="G1720"/>
  <c r="F1721"/>
  <c r="G1721"/>
  <c r="F1722"/>
  <c r="G1722"/>
  <c r="F1723"/>
  <c r="G1723"/>
  <c r="F1724"/>
  <c r="G1724"/>
  <c r="F1725"/>
  <c r="G1725"/>
  <c r="F1726"/>
  <c r="G1726"/>
  <c r="F1727"/>
  <c r="G1727"/>
  <c r="F1728"/>
  <c r="G1728"/>
  <c r="F1729"/>
  <c r="G1729"/>
  <c r="F1730"/>
  <c r="G1730"/>
  <c r="F1731"/>
  <c r="G1731"/>
  <c r="F1732"/>
  <c r="G1732"/>
  <c r="F1733"/>
  <c r="G1733"/>
  <c r="F1734"/>
  <c r="G1734"/>
  <c r="F1735"/>
  <c r="G1735"/>
  <c r="F1736"/>
  <c r="G1736"/>
  <c r="F1737"/>
  <c r="G1737"/>
  <c r="F1738"/>
  <c r="G1738"/>
  <c r="F1739"/>
  <c r="G1739"/>
  <c r="F1740"/>
  <c r="G1740"/>
  <c r="F1741"/>
  <c r="G1741"/>
  <c r="F1742"/>
  <c r="G1742"/>
  <c r="F1743"/>
  <c r="G1743"/>
  <c r="F1744"/>
  <c r="G1744"/>
  <c r="F1745"/>
  <c r="G1745"/>
  <c r="F1746"/>
  <c r="G1746"/>
  <c r="F1747"/>
  <c r="G1747"/>
  <c r="F1748"/>
  <c r="G1748"/>
  <c r="F1752"/>
  <c r="G1752"/>
  <c r="F1753"/>
  <c r="G1753"/>
  <c r="F1754"/>
  <c r="G1754"/>
  <c r="F1755"/>
  <c r="G1755"/>
  <c r="F1756"/>
  <c r="G1756"/>
  <c r="F1757"/>
  <c r="G1757"/>
  <c r="F1758"/>
  <c r="G1758"/>
  <c r="F1759"/>
  <c r="G1759"/>
  <c r="F1760"/>
  <c r="G1760"/>
  <c r="F1761"/>
  <c r="G1761"/>
  <c r="F1762"/>
  <c r="G1762"/>
  <c r="F1763"/>
  <c r="G1763"/>
  <c r="F1764"/>
  <c r="G1764"/>
  <c r="F1765"/>
  <c r="G1765"/>
  <c r="F1766"/>
  <c r="G1766"/>
  <c r="F1767"/>
  <c r="G1767"/>
  <c r="F1768"/>
  <c r="G1768"/>
  <c r="F1769"/>
  <c r="G1769"/>
  <c r="F1770"/>
  <c r="G1770"/>
  <c r="F1771"/>
  <c r="G1771"/>
  <c r="F1772"/>
  <c r="G1772"/>
  <c r="F1773"/>
  <c r="G1773"/>
  <c r="F1774"/>
  <c r="G1774"/>
  <c r="F1775"/>
  <c r="G1775"/>
  <c r="F1776"/>
  <c r="G1776"/>
  <c r="F1777"/>
  <c r="G1777"/>
  <c r="F1778"/>
  <c r="G1778"/>
  <c r="F1779"/>
  <c r="G1779"/>
  <c r="F1781"/>
  <c r="G1781"/>
  <c r="F1782"/>
  <c r="G1782"/>
  <c r="F1783"/>
  <c r="G1783"/>
  <c r="F1784"/>
  <c r="G1784"/>
  <c r="F1785"/>
  <c r="G1785"/>
  <c r="F1786"/>
  <c r="G1786"/>
  <c r="F1787"/>
  <c r="G1787"/>
  <c r="F1788"/>
  <c r="G1788"/>
  <c r="F1789"/>
  <c r="G1789"/>
  <c r="F1790"/>
  <c r="G1790"/>
  <c r="F1791"/>
  <c r="G1791"/>
  <c r="F1792"/>
  <c r="G1792"/>
  <c r="F1793"/>
  <c r="G1793"/>
  <c r="F1794"/>
  <c r="G1794"/>
  <c r="F1795"/>
  <c r="G1795"/>
  <c r="F1796"/>
  <c r="G1796"/>
  <c r="F1797"/>
  <c r="G1797"/>
  <c r="F1798"/>
  <c r="G1798"/>
  <c r="F1799"/>
  <c r="G1799"/>
  <c r="F1800"/>
  <c r="G1800"/>
  <c r="F1801"/>
  <c r="G1801"/>
  <c r="F1802"/>
  <c r="G1802"/>
  <c r="F1803"/>
  <c r="G1803"/>
  <c r="F1804"/>
  <c r="G1804"/>
  <c r="F1805"/>
  <c r="G1805"/>
  <c r="F1806"/>
  <c r="G1806"/>
  <c r="F1807"/>
  <c r="G1807"/>
  <c r="F1808"/>
  <c r="G1808"/>
  <c r="F1809"/>
  <c r="G1809"/>
  <c r="F1810"/>
  <c r="G1810"/>
  <c r="F1811"/>
  <c r="G1811"/>
  <c r="F1812"/>
  <c r="G1812"/>
  <c r="F1813"/>
  <c r="G1813"/>
  <c r="F1814"/>
  <c r="G1814"/>
  <c r="F1815"/>
  <c r="G1815"/>
  <c r="F1816"/>
  <c r="G1816"/>
  <c r="F1817"/>
  <c r="G1817"/>
  <c r="F1818"/>
  <c r="G1818"/>
  <c r="F1819"/>
  <c r="G1819"/>
  <c r="F1820"/>
  <c r="G1820"/>
  <c r="F1821"/>
  <c r="G1821"/>
  <c r="F1822"/>
  <c r="G1822"/>
  <c r="F1823"/>
  <c r="G1823"/>
  <c r="F1824"/>
  <c r="G1824"/>
  <c r="F1825"/>
  <c r="G1825"/>
  <c r="F1826"/>
  <c r="G1826"/>
  <c r="F1827"/>
  <c r="G1827"/>
  <c r="F1828"/>
  <c r="G1828"/>
  <c r="F1829"/>
  <c r="G1829"/>
  <c r="F1830"/>
  <c r="G1830"/>
  <c r="F1831"/>
  <c r="G1831"/>
  <c r="F1832"/>
  <c r="G1832"/>
  <c r="F1833"/>
  <c r="G1833"/>
  <c r="F1834"/>
  <c r="G1834"/>
  <c r="F1835"/>
  <c r="G1835"/>
  <c r="F1836"/>
  <c r="G1836"/>
  <c r="F1837"/>
  <c r="G1837"/>
  <c r="F1838"/>
  <c r="G1838"/>
  <c r="F1839"/>
  <c r="G1839"/>
  <c r="F1840"/>
  <c r="G1840"/>
  <c r="F1841"/>
  <c r="G1841"/>
  <c r="F1842"/>
  <c r="G1842"/>
  <c r="F1843"/>
  <c r="G1843"/>
  <c r="F1844"/>
  <c r="G1844"/>
  <c r="F1845"/>
  <c r="G1845"/>
  <c r="F1846"/>
  <c r="G1846"/>
  <c r="F1847"/>
  <c r="G1847"/>
  <c r="F1848"/>
  <c r="G1848"/>
  <c r="F1849"/>
  <c r="G1849"/>
  <c r="F1850"/>
  <c r="G1850"/>
  <c r="F1851"/>
  <c r="G1851"/>
  <c r="F1852"/>
  <c r="G1852"/>
  <c r="F1853"/>
  <c r="G1853"/>
  <c r="F1854"/>
  <c r="G1854"/>
  <c r="F1855"/>
  <c r="G1855"/>
  <c r="F1856"/>
  <c r="G1856"/>
  <c r="F1857"/>
  <c r="G1857"/>
  <c r="F1858"/>
  <c r="G1858"/>
  <c r="F1859"/>
  <c r="G1859"/>
  <c r="F1860"/>
  <c r="G1860"/>
  <c r="F1861"/>
  <c r="G1861"/>
  <c r="F1862"/>
  <c r="G1862"/>
  <c r="F1863"/>
  <c r="G1863"/>
  <c r="F1864"/>
  <c r="G1864"/>
  <c r="F1865"/>
  <c r="G1865"/>
  <c r="F1866"/>
  <c r="G1866"/>
  <c r="F1867"/>
  <c r="G1867"/>
  <c r="F1868"/>
  <c r="G1868"/>
  <c r="F1869"/>
  <c r="G1869"/>
  <c r="F1870"/>
  <c r="G1870"/>
  <c r="F1871"/>
  <c r="G1871"/>
  <c r="F1872"/>
  <c r="G1872"/>
  <c r="F1873"/>
  <c r="G1873"/>
  <c r="F1874"/>
  <c r="G1874"/>
  <c r="F1875"/>
  <c r="G1875"/>
  <c r="F1876"/>
  <c r="G1876"/>
  <c r="F1877"/>
  <c r="G1877"/>
  <c r="F1878"/>
  <c r="G1878"/>
  <c r="F1879"/>
  <c r="G1879"/>
  <c r="F1880"/>
  <c r="G1880"/>
  <c r="F1881"/>
  <c r="G1881"/>
  <c r="F1882"/>
  <c r="G1882"/>
  <c r="F1883"/>
  <c r="G1883"/>
  <c r="F1884"/>
  <c r="G1884"/>
  <c r="F1885"/>
  <c r="G1885"/>
  <c r="F1886"/>
  <c r="G1886"/>
  <c r="F1887"/>
  <c r="G1887"/>
  <c r="F1888"/>
  <c r="G1888"/>
  <c r="F1889"/>
  <c r="G1889"/>
  <c r="F1890"/>
  <c r="G1890"/>
  <c r="F1891"/>
  <c r="G1891"/>
  <c r="F1892"/>
  <c r="G1892"/>
  <c r="F1893"/>
  <c r="G1893"/>
  <c r="F1894"/>
  <c r="G1894"/>
  <c r="F1895"/>
  <c r="G1895"/>
  <c r="F1896"/>
  <c r="G1896"/>
  <c r="F1897"/>
  <c r="G1897"/>
  <c r="F1898"/>
  <c r="G1898"/>
  <c r="F1899"/>
  <c r="G1899"/>
  <c r="F1900"/>
  <c r="G1900"/>
  <c r="F1901"/>
  <c r="G1901"/>
  <c r="F1902"/>
  <c r="G1902"/>
  <c r="F1903"/>
  <c r="G1903"/>
  <c r="F1904"/>
  <c r="G1904"/>
  <c r="F1905"/>
  <c r="G1905"/>
  <c r="F1906"/>
  <c r="G1906"/>
  <c r="F1907"/>
  <c r="G1907"/>
  <c r="F1908"/>
  <c r="G1908"/>
  <c r="F1909"/>
  <c r="G1909"/>
  <c r="F1910"/>
  <c r="G1910"/>
  <c r="F1911"/>
  <c r="G1911"/>
  <c r="F1912"/>
  <c r="G1912"/>
  <c r="F1913"/>
  <c r="G1913"/>
  <c r="F1914"/>
  <c r="G1914"/>
  <c r="F1915"/>
  <c r="G1915"/>
  <c r="F1916"/>
  <c r="G1916"/>
  <c r="F1917"/>
  <c r="G1917"/>
  <c r="F1918"/>
  <c r="G1918"/>
  <c r="F1919"/>
  <c r="G1919"/>
  <c r="F1920"/>
  <c r="G1920"/>
  <c r="F1921"/>
  <c r="G1921"/>
  <c r="F1922"/>
  <c r="G1922"/>
  <c r="F1923"/>
  <c r="G1923"/>
  <c r="F1924"/>
  <c r="G1924"/>
  <c r="F1925"/>
  <c r="G1925"/>
  <c r="F1926"/>
  <c r="G1926"/>
  <c r="F1927"/>
  <c r="G1927"/>
  <c r="F1928"/>
  <c r="G1928"/>
  <c r="F1929"/>
  <c r="G1929"/>
  <c r="F1930"/>
  <c r="G1930"/>
  <c r="F1931"/>
  <c r="G1931"/>
  <c r="F1932"/>
  <c r="G1932"/>
  <c r="F1933"/>
  <c r="G1933"/>
  <c r="F1934"/>
  <c r="G1934"/>
  <c r="F1935"/>
  <c r="G1935"/>
  <c r="F1936"/>
  <c r="G1936"/>
  <c r="F1937"/>
  <c r="G1937"/>
  <c r="F1938"/>
  <c r="G1938"/>
  <c r="F1939"/>
  <c r="G1939"/>
  <c r="F1940"/>
  <c r="G1940"/>
  <c r="F1941"/>
  <c r="G1941"/>
  <c r="F1942"/>
  <c r="G1942"/>
  <c r="F1943"/>
  <c r="G1943"/>
  <c r="F1944"/>
  <c r="G1944"/>
  <c r="F1945"/>
  <c r="G1945"/>
  <c r="F1946"/>
  <c r="G1946"/>
  <c r="F1947"/>
  <c r="G1947"/>
  <c r="F1948"/>
  <c r="G1948"/>
  <c r="F1949"/>
  <c r="G1949"/>
  <c r="F1950"/>
  <c r="G1950"/>
  <c r="F1951"/>
  <c r="G1951"/>
  <c r="F1952"/>
  <c r="G1952"/>
  <c r="F1953"/>
  <c r="G1953"/>
  <c r="F1954"/>
  <c r="G1954"/>
  <c r="F1955"/>
  <c r="G1955"/>
  <c r="F1956"/>
  <c r="G1956"/>
  <c r="F1957"/>
  <c r="G1957"/>
  <c r="F1958"/>
  <c r="G1958"/>
  <c r="F1959"/>
  <c r="G1959"/>
  <c r="F1960"/>
  <c r="G1960"/>
  <c r="F1961"/>
  <c r="G1961"/>
  <c r="F1962"/>
  <c r="G1962"/>
  <c r="F1963"/>
  <c r="G1963"/>
  <c r="F1964"/>
  <c r="G1964"/>
  <c r="F1965"/>
  <c r="G1965"/>
  <c r="F1966"/>
  <c r="G1966"/>
  <c r="F1967"/>
  <c r="G1967"/>
  <c r="F1968"/>
  <c r="G1968"/>
  <c r="F1969"/>
  <c r="G1969"/>
  <c r="F1970"/>
  <c r="G1970"/>
  <c r="F1971"/>
  <c r="G1971"/>
  <c r="F1972"/>
  <c r="G1972"/>
  <c r="F1973"/>
  <c r="G1973"/>
  <c r="F1974"/>
  <c r="G1974"/>
  <c r="F1975"/>
  <c r="G1975"/>
  <c r="F1976"/>
  <c r="G1976"/>
  <c r="F1977"/>
  <c r="G1977"/>
  <c r="F1978"/>
  <c r="G1978"/>
  <c r="F1979"/>
  <c r="G1979"/>
  <c r="F1980"/>
  <c r="G1980"/>
  <c r="F1981"/>
  <c r="G1981"/>
  <c r="F1982"/>
  <c r="G1982"/>
  <c r="F1983"/>
  <c r="G1983"/>
  <c r="F1984"/>
  <c r="G1984"/>
  <c r="F1985"/>
  <c r="G1985"/>
  <c r="F1986"/>
  <c r="G1986"/>
  <c r="F1987"/>
  <c r="G1987"/>
  <c r="F1988"/>
  <c r="G1988"/>
  <c r="F1989"/>
  <c r="G1989"/>
  <c r="F1990"/>
  <c r="G1990"/>
  <c r="F1991"/>
  <c r="G1991"/>
  <c r="F1992"/>
  <c r="G1992"/>
  <c r="F1993"/>
  <c r="G1993"/>
  <c r="F1994"/>
  <c r="G1994"/>
  <c r="F1995"/>
  <c r="G1995"/>
  <c r="F1996"/>
  <c r="G1996"/>
  <c r="F1997"/>
  <c r="G1997"/>
  <c r="F1998"/>
  <c r="G1998"/>
  <c r="F1999"/>
  <c r="G1999"/>
  <c r="F2000"/>
  <c r="G2000"/>
  <c r="F2001"/>
  <c r="G2001"/>
  <c r="F2002"/>
  <c r="G2002"/>
  <c r="F2003"/>
  <c r="G2003"/>
  <c r="F2004"/>
  <c r="G2004"/>
  <c r="F2005"/>
  <c r="G2005"/>
  <c r="F2006"/>
  <c r="G2006"/>
  <c r="F2007"/>
  <c r="G2007"/>
  <c r="F2008"/>
  <c r="G2008"/>
  <c r="F2009"/>
  <c r="G2009"/>
  <c r="F2010"/>
  <c r="G2010"/>
  <c r="F2011"/>
  <c r="G2011"/>
  <c r="F2012"/>
  <c r="G2012"/>
  <c r="F2013"/>
  <c r="G2013"/>
  <c r="F2014"/>
  <c r="G2014"/>
  <c r="F2015"/>
  <c r="G2015"/>
  <c r="F2016"/>
  <c r="G2016"/>
  <c r="F2017"/>
  <c r="G2017"/>
  <c r="F2018"/>
  <c r="G2018"/>
  <c r="F2019"/>
  <c r="G2019"/>
  <c r="F2020"/>
  <c r="G2020"/>
  <c r="F2021"/>
  <c r="G2021"/>
  <c r="F2022"/>
  <c r="G2022"/>
  <c r="F2023"/>
  <c r="G2023"/>
  <c r="F2024"/>
  <c r="G2024"/>
  <c r="F2025"/>
  <c r="G2025"/>
  <c r="F2026"/>
  <c r="G2026"/>
  <c r="F2027"/>
  <c r="G2027"/>
  <c r="F2028"/>
  <c r="G2028"/>
  <c r="F2029"/>
  <c r="G2029"/>
  <c r="F2030"/>
  <c r="G2030"/>
  <c r="F2031"/>
  <c r="G2031"/>
  <c r="F2032"/>
  <c r="G2032"/>
  <c r="F2033"/>
  <c r="G2033"/>
  <c r="F2034"/>
  <c r="G2034"/>
  <c r="F2035"/>
  <c r="G2035"/>
  <c r="F2036"/>
  <c r="G2036"/>
  <c r="F2037"/>
  <c r="G2037"/>
  <c r="F2038"/>
  <c r="G2038"/>
  <c r="F2039"/>
  <c r="G2039"/>
  <c r="F2040"/>
  <c r="G2040"/>
  <c r="F2041"/>
  <c r="G2041"/>
  <c r="F2042"/>
  <c r="G2042"/>
  <c r="F2043"/>
  <c r="G2043"/>
  <c r="F2044"/>
  <c r="G2044"/>
  <c r="F2045"/>
  <c r="G2045"/>
  <c r="F2046"/>
  <c r="G2046"/>
  <c r="F2047"/>
  <c r="G2047"/>
  <c r="F2048"/>
  <c r="G2048"/>
  <c r="F2049"/>
  <c r="G2049"/>
  <c r="F2050"/>
  <c r="G2050"/>
  <c r="F2052"/>
  <c r="G2052"/>
  <c r="F2053"/>
  <c r="G2053"/>
  <c r="F2054"/>
  <c r="G2054"/>
  <c r="F2055"/>
  <c r="G2055"/>
  <c r="F2056"/>
  <c r="G2056"/>
  <c r="F2057"/>
  <c r="G2057"/>
  <c r="F2058"/>
  <c r="G2058"/>
  <c r="F2059"/>
  <c r="G2059"/>
  <c r="F2060"/>
  <c r="G2060"/>
  <c r="F2061"/>
  <c r="G2061"/>
  <c r="F2062"/>
  <c r="G2062"/>
  <c r="F2063"/>
  <c r="G2063"/>
  <c r="F2064"/>
  <c r="G2064"/>
  <c r="F2065"/>
  <c r="G2065"/>
  <c r="F2066"/>
  <c r="G2066"/>
  <c r="F2067"/>
  <c r="G2067"/>
  <c r="F2068"/>
  <c r="G2068"/>
  <c r="F2069"/>
  <c r="G2069"/>
  <c r="F2070"/>
  <c r="G2070"/>
  <c r="F2071"/>
  <c r="G2071"/>
  <c r="F2072"/>
  <c r="G2072"/>
  <c r="F2073"/>
  <c r="G2073"/>
  <c r="F2074"/>
  <c r="G2074"/>
  <c r="F2075"/>
  <c r="G2075"/>
  <c r="F2076"/>
  <c r="G2076"/>
  <c r="F2077"/>
  <c r="G2077"/>
  <c r="F2078"/>
  <c r="G2078"/>
  <c r="F2079"/>
  <c r="G2079"/>
  <c r="F2080"/>
  <c r="G2080"/>
  <c r="F2081"/>
  <c r="G2081"/>
  <c r="F2082"/>
  <c r="G2082"/>
  <c r="F2083"/>
  <c r="G2083"/>
  <c r="F2084"/>
  <c r="G2084"/>
  <c r="F2085"/>
  <c r="G2085"/>
  <c r="F2086"/>
  <c r="G2086"/>
  <c r="F2087"/>
  <c r="G2087"/>
  <c r="F2088"/>
  <c r="G2088"/>
  <c r="F2089"/>
  <c r="G2089"/>
  <c r="F2090"/>
  <c r="G2090"/>
  <c r="F2091"/>
  <c r="G2091"/>
  <c r="F2092"/>
  <c r="G2092"/>
  <c r="F2093"/>
  <c r="G2093"/>
  <c r="F2094"/>
  <c r="G2094"/>
  <c r="F2095"/>
  <c r="G2095"/>
  <c r="F2096"/>
  <c r="G2096"/>
  <c r="F2097"/>
  <c r="G2097"/>
  <c r="F2098"/>
  <c r="G2098"/>
  <c r="F2099"/>
  <c r="G2099"/>
  <c r="F2100"/>
  <c r="G2100"/>
  <c r="F2101"/>
  <c r="G2101"/>
  <c r="F2102"/>
  <c r="G2102"/>
  <c r="F2103"/>
  <c r="G2103"/>
  <c r="F2104"/>
  <c r="G2104"/>
  <c r="F2105"/>
  <c r="G2105"/>
  <c r="F2106"/>
  <c r="G2106"/>
  <c r="F2107"/>
  <c r="G2107"/>
  <c r="F2108"/>
  <c r="G2108"/>
  <c r="F2109"/>
  <c r="G2109"/>
  <c r="F2110"/>
  <c r="G2110"/>
  <c r="F2111"/>
  <c r="G2111"/>
  <c r="F2112"/>
  <c r="G2112"/>
  <c r="F2113"/>
  <c r="G2113"/>
  <c r="F2114"/>
  <c r="G2114"/>
  <c r="F2115"/>
  <c r="G2115"/>
  <c r="F2116"/>
  <c r="G2116"/>
  <c r="F2117"/>
  <c r="G2117"/>
  <c r="F2118"/>
  <c r="G2118"/>
  <c r="F2119"/>
  <c r="G2119"/>
  <c r="F2120"/>
  <c r="G2120"/>
  <c r="F2121"/>
  <c r="G2121"/>
  <c r="F2122"/>
  <c r="G2122"/>
  <c r="F2123"/>
  <c r="G2123"/>
  <c r="F2124"/>
  <c r="G2124"/>
  <c r="F2125"/>
  <c r="G2125"/>
  <c r="F2126"/>
  <c r="G2126"/>
  <c r="F2127"/>
  <c r="G2127"/>
  <c r="F2128"/>
  <c r="G2128"/>
  <c r="F2129"/>
  <c r="G2129"/>
  <c r="F2130"/>
  <c r="G2130"/>
  <c r="F2131"/>
  <c r="G2131"/>
  <c r="F2132"/>
  <c r="G2132"/>
  <c r="F2133"/>
  <c r="G2133"/>
  <c r="F2134"/>
  <c r="G2134"/>
  <c r="F2135"/>
  <c r="G2135"/>
  <c r="F2136"/>
  <c r="G2136"/>
  <c r="F2137"/>
  <c r="G2137"/>
  <c r="F2138"/>
  <c r="G2138"/>
  <c r="F2139"/>
  <c r="G2139"/>
  <c r="F2140"/>
  <c r="G2140"/>
  <c r="F2141"/>
  <c r="G2141"/>
  <c r="F2142"/>
  <c r="G2142"/>
  <c r="F2143"/>
  <c r="G2143"/>
  <c r="F2144"/>
  <c r="G2144"/>
  <c r="F2145"/>
  <c r="G2145"/>
  <c r="F2146"/>
  <c r="G2146"/>
  <c r="F2147"/>
  <c r="G2147"/>
  <c r="F2148"/>
  <c r="G2148"/>
  <c r="F2149"/>
  <c r="G2149"/>
  <c r="F2150"/>
  <c r="G2150"/>
  <c r="F2151"/>
  <c r="G2151"/>
  <c r="F2152"/>
  <c r="G2152"/>
  <c r="F2153"/>
  <c r="G2153"/>
  <c r="F2154"/>
  <c r="G2154"/>
  <c r="F2155"/>
  <c r="G2155"/>
  <c r="F2156"/>
  <c r="G2156"/>
  <c r="F2157"/>
  <c r="G2157"/>
  <c r="F2158"/>
  <c r="G2158"/>
  <c r="F2159"/>
  <c r="G2159"/>
  <c r="F2160"/>
  <c r="G2160"/>
  <c r="F2161"/>
  <c r="G2161"/>
  <c r="F2162"/>
  <c r="G2162"/>
  <c r="F2163"/>
  <c r="G2163"/>
  <c r="F2164"/>
  <c r="G2164"/>
  <c r="F2165"/>
  <c r="G2165"/>
  <c r="F2166"/>
  <c r="G2166"/>
  <c r="F2167"/>
  <c r="G2167"/>
  <c r="F2168"/>
  <c r="G2168"/>
  <c r="F2169"/>
  <c r="G2169"/>
  <c r="F2170"/>
  <c r="G2170"/>
  <c r="F2171"/>
  <c r="G2171"/>
  <c r="F2172"/>
  <c r="G2172"/>
  <c r="F2173"/>
  <c r="G2173"/>
  <c r="F2174"/>
  <c r="G2174"/>
  <c r="F2175"/>
  <c r="G2175"/>
  <c r="F2176"/>
  <c r="G2176"/>
  <c r="F2177"/>
  <c r="G2177"/>
  <c r="F2178"/>
  <c r="G2178"/>
  <c r="F2179"/>
  <c r="G2179"/>
  <c r="F2180"/>
  <c r="G2180"/>
  <c r="F2181"/>
  <c r="G2181"/>
  <c r="F2182"/>
  <c r="G2182"/>
  <c r="F2183"/>
  <c r="G2183"/>
  <c r="F2184"/>
  <c r="G2184"/>
  <c r="F2185"/>
  <c r="G2185"/>
  <c r="F2186"/>
  <c r="G2186"/>
  <c r="F2187"/>
  <c r="G2187"/>
  <c r="F2188"/>
  <c r="G2188"/>
  <c r="F2189"/>
  <c r="G2189"/>
  <c r="F2190"/>
  <c r="G2190"/>
  <c r="F2191"/>
  <c r="G2191"/>
  <c r="F2192"/>
  <c r="G2192"/>
  <c r="F2193"/>
  <c r="G2193"/>
  <c r="F2194"/>
  <c r="G2194"/>
  <c r="F2195"/>
  <c r="G2195"/>
  <c r="F2196"/>
  <c r="G2196"/>
  <c r="F2197"/>
  <c r="G2197"/>
  <c r="F2198"/>
  <c r="G2198"/>
  <c r="F2199"/>
  <c r="G2199"/>
  <c r="F2200"/>
  <c r="G2200"/>
  <c r="F2201"/>
  <c r="G2201"/>
  <c r="F2202"/>
  <c r="G2202"/>
  <c r="F2203"/>
  <c r="G2203"/>
  <c r="F2204"/>
  <c r="G2204"/>
  <c r="F2205"/>
  <c r="G2205"/>
  <c r="F2206"/>
  <c r="G2206"/>
  <c r="F2207"/>
  <c r="G2207"/>
  <c r="F2208"/>
  <c r="G2208"/>
  <c r="F2209"/>
  <c r="G2209"/>
  <c r="F2210"/>
  <c r="G2210"/>
  <c r="F2211"/>
  <c r="G2211"/>
  <c r="F2212"/>
  <c r="G2212"/>
  <c r="F2213"/>
  <c r="G2213"/>
  <c r="F2214"/>
  <c r="G2214"/>
  <c r="F2215"/>
  <c r="G2215"/>
  <c r="F2216"/>
  <c r="G2216"/>
  <c r="F2217"/>
  <c r="G2217"/>
  <c r="F2218"/>
  <c r="G2218"/>
  <c r="F2219"/>
  <c r="G2219"/>
  <c r="F2220"/>
  <c r="G2220"/>
  <c r="F2221"/>
  <c r="G2221"/>
  <c r="F2222"/>
  <c r="G2222"/>
  <c r="F2223"/>
  <c r="G2223"/>
  <c r="F2224"/>
  <c r="G2224"/>
  <c r="F2225"/>
  <c r="G2225"/>
  <c r="F2226"/>
  <c r="G2226"/>
  <c r="F2227"/>
  <c r="G2227"/>
  <c r="F2228"/>
  <c r="G2228"/>
  <c r="F2229"/>
  <c r="G2229"/>
  <c r="F2230"/>
  <c r="G2230"/>
  <c r="F2231"/>
  <c r="G2231"/>
  <c r="F2232"/>
  <c r="G2232"/>
  <c r="F2233"/>
  <c r="G2233"/>
  <c r="F2234"/>
  <c r="G2234"/>
  <c r="F2235"/>
  <c r="G2235"/>
  <c r="F2236"/>
  <c r="G2236"/>
  <c r="F2237"/>
  <c r="G2237"/>
  <c r="F2238"/>
  <c r="G2238"/>
  <c r="F2239"/>
  <c r="G2239"/>
  <c r="F2240"/>
  <c r="G2240"/>
  <c r="F2241"/>
  <c r="G2241"/>
  <c r="F2242"/>
  <c r="G2242"/>
  <c r="F2243"/>
  <c r="G2243"/>
  <c r="F2244"/>
  <c r="G2244"/>
  <c r="F2245"/>
  <c r="G2245"/>
  <c r="F2246"/>
  <c r="G2246"/>
  <c r="F2247"/>
  <c r="G2247"/>
  <c r="F2248"/>
  <c r="G2248"/>
  <c r="F2249"/>
  <c r="G2249"/>
  <c r="F2250"/>
  <c r="G2250"/>
  <c r="F2251"/>
  <c r="G2251"/>
  <c r="F2252"/>
  <c r="G2252"/>
  <c r="F2253"/>
  <c r="G2253"/>
  <c r="F2254"/>
  <c r="G2254"/>
  <c r="F2255"/>
  <c r="G2255"/>
  <c r="F2256"/>
  <c r="G2256"/>
  <c r="F2257"/>
  <c r="G2257"/>
  <c r="F2258"/>
  <c r="G2258"/>
  <c r="F2259"/>
  <c r="G2259"/>
  <c r="F2260"/>
  <c r="G2260"/>
  <c r="F2261"/>
  <c r="G2261"/>
  <c r="F2262"/>
  <c r="G2262"/>
  <c r="F2263"/>
  <c r="G2263"/>
  <c r="F2264"/>
  <c r="G2264"/>
  <c r="F2265"/>
  <c r="G2265"/>
  <c r="F2266"/>
  <c r="G2266"/>
  <c r="F2267"/>
  <c r="G2267"/>
  <c r="F2268"/>
  <c r="G2268"/>
  <c r="F2269"/>
  <c r="G2269"/>
  <c r="F2270"/>
  <c r="G2270"/>
  <c r="F2271"/>
  <c r="G2271"/>
  <c r="F2272"/>
  <c r="G2272"/>
  <c r="F2273"/>
  <c r="G2273"/>
  <c r="F2274"/>
  <c r="G2274"/>
  <c r="F2275"/>
  <c r="G2275"/>
  <c r="F2276"/>
  <c r="G2276"/>
  <c r="F2277"/>
  <c r="G2277"/>
  <c r="F2278"/>
  <c r="G2278"/>
  <c r="F2279"/>
  <c r="G2279"/>
  <c r="F2280"/>
  <c r="G2280"/>
  <c r="F2281"/>
  <c r="G2281"/>
  <c r="F2282"/>
  <c r="G2282"/>
  <c r="F2283"/>
  <c r="G2283"/>
  <c r="F2284"/>
  <c r="G2284"/>
  <c r="F2285"/>
  <c r="G2285"/>
  <c r="F2286"/>
  <c r="G2286"/>
  <c r="F2287"/>
  <c r="G2287"/>
  <c r="F2288"/>
  <c r="G2288"/>
  <c r="F2289"/>
  <c r="G2289"/>
  <c r="F2290"/>
  <c r="G2290"/>
  <c r="F2291"/>
  <c r="G2291"/>
  <c r="F2292"/>
  <c r="G2292"/>
  <c r="F2293"/>
  <c r="G2293"/>
  <c r="F2294"/>
  <c r="G2294"/>
  <c r="F2295"/>
  <c r="G2295"/>
  <c r="F2296"/>
  <c r="G2296"/>
  <c r="F2297"/>
  <c r="G2297"/>
  <c r="F2298"/>
  <c r="G2298"/>
  <c r="F2299"/>
  <c r="G2299"/>
  <c r="F2300"/>
  <c r="G2300"/>
  <c r="F2301"/>
  <c r="G2301"/>
  <c r="F2302"/>
  <c r="G2302"/>
  <c r="F2303"/>
  <c r="G2303"/>
  <c r="F2304"/>
  <c r="G2304"/>
  <c r="F2305"/>
  <c r="G2305"/>
  <c r="F2306"/>
  <c r="G2306"/>
  <c r="F2307"/>
  <c r="G2307"/>
  <c r="F2308"/>
  <c r="G2308"/>
  <c r="F2309"/>
  <c r="G2309"/>
  <c r="F2310"/>
  <c r="G2310"/>
  <c r="F2311"/>
  <c r="G2311"/>
  <c r="F2312"/>
  <c r="G2312"/>
  <c r="F2313"/>
  <c r="G2313"/>
  <c r="F2314"/>
  <c r="G2314"/>
  <c r="F2315"/>
  <c r="G2315"/>
  <c r="F2316"/>
  <c r="G2316"/>
  <c r="F2317"/>
  <c r="G2317"/>
  <c r="F2318"/>
  <c r="G2318"/>
  <c r="F2319"/>
  <c r="G2319"/>
  <c r="F2320"/>
  <c r="G2320"/>
  <c r="F2321"/>
  <c r="G2321"/>
  <c r="F2322"/>
  <c r="G2322"/>
  <c r="F2323"/>
  <c r="G2323"/>
  <c r="F2324"/>
  <c r="G2324"/>
  <c r="F2325"/>
  <c r="G2325"/>
  <c r="F2326"/>
  <c r="G2326"/>
  <c r="F2327"/>
  <c r="G2327"/>
  <c r="F2328"/>
  <c r="G2328"/>
  <c r="F2329"/>
  <c r="G2329"/>
  <c r="F2330"/>
  <c r="G2330"/>
  <c r="F2331"/>
  <c r="G2331"/>
  <c r="F2332"/>
  <c r="G2332"/>
  <c r="F2333"/>
  <c r="G2333"/>
  <c r="F2334"/>
  <c r="G2334"/>
  <c r="F2335"/>
  <c r="G2335"/>
  <c r="F2336"/>
  <c r="G2336"/>
  <c r="F2337"/>
  <c r="G2337"/>
  <c r="F2338"/>
  <c r="G2338"/>
  <c r="F2339"/>
  <c r="G2339"/>
  <c r="F2340"/>
  <c r="G2340"/>
  <c r="F2341"/>
  <c r="G2341"/>
  <c r="F2342"/>
  <c r="G2342"/>
  <c r="F2343"/>
  <c r="G2343"/>
  <c r="F2344"/>
  <c r="G2344"/>
  <c r="F2345"/>
  <c r="G2345"/>
  <c r="F2346"/>
  <c r="G2346"/>
  <c r="F2347"/>
  <c r="G2347"/>
  <c r="F2348"/>
  <c r="G2348"/>
  <c r="F2349"/>
  <c r="G2349"/>
  <c r="F2350"/>
  <c r="G2350"/>
  <c r="F2351"/>
  <c r="G2351"/>
  <c r="F2352"/>
  <c r="G2352"/>
  <c r="F2353"/>
  <c r="G2353"/>
  <c r="F2354"/>
  <c r="G2354"/>
  <c r="F2355"/>
  <c r="G2355"/>
  <c r="F2356"/>
  <c r="G2356"/>
  <c r="F2357"/>
  <c r="G2357"/>
  <c r="F2358"/>
  <c r="G2358"/>
  <c r="F2359"/>
  <c r="G2359"/>
  <c r="F2360"/>
  <c r="G2360"/>
  <c r="F2361"/>
  <c r="G2361"/>
  <c r="F2362"/>
  <c r="G2362"/>
  <c r="F2363"/>
  <c r="G2363"/>
  <c r="F2364"/>
  <c r="G2364"/>
  <c r="F2365"/>
  <c r="G2365"/>
  <c r="F2366"/>
  <c r="G2366"/>
  <c r="F2367"/>
  <c r="G2367"/>
  <c r="F2368"/>
  <c r="G2368"/>
  <c r="F2369"/>
  <c r="G2369"/>
  <c r="F2370"/>
  <c r="G2370"/>
  <c r="F2371"/>
  <c r="G2371"/>
  <c r="F2372"/>
  <c r="G2372"/>
  <c r="F2373"/>
  <c r="G2373"/>
  <c r="F2374"/>
  <c r="G2374"/>
  <c r="F2375"/>
  <c r="G2375"/>
  <c r="F2376"/>
  <c r="G2376"/>
  <c r="F2377"/>
  <c r="G2377"/>
  <c r="F2378"/>
  <c r="G2378"/>
  <c r="F2379"/>
  <c r="G2379"/>
  <c r="F2380"/>
  <c r="G2380"/>
  <c r="F2381"/>
  <c r="G2381"/>
  <c r="F2382"/>
  <c r="G2382"/>
  <c r="F2383"/>
  <c r="G2383"/>
  <c r="F2384"/>
  <c r="G2384"/>
  <c r="F2385"/>
  <c r="G2385"/>
  <c r="F2386"/>
  <c r="G2386"/>
  <c r="F2387"/>
  <c r="G2387"/>
  <c r="F2388"/>
  <c r="G2388"/>
  <c r="F2389"/>
  <c r="G2389"/>
  <c r="F2390"/>
  <c r="G2390"/>
  <c r="F2391"/>
  <c r="G2391"/>
  <c r="F2392"/>
  <c r="G2392"/>
  <c r="F2393"/>
  <c r="G2393"/>
  <c r="F2394"/>
  <c r="G2394"/>
  <c r="F2395"/>
  <c r="G2395"/>
  <c r="F2396"/>
  <c r="G2396"/>
  <c r="F2397"/>
  <c r="G2397"/>
  <c r="F2398"/>
  <c r="G2398"/>
  <c r="F2399"/>
  <c r="G2399"/>
  <c r="F2400"/>
  <c r="G2400"/>
  <c r="F2401"/>
  <c r="G2401"/>
  <c r="F2402"/>
  <c r="G2402"/>
  <c r="F2403"/>
  <c r="G2403"/>
  <c r="F2404"/>
  <c r="G2404"/>
  <c r="F2405"/>
  <c r="G2405"/>
  <c r="F2406"/>
  <c r="G2406"/>
  <c r="F2407"/>
  <c r="G2407"/>
  <c r="F2408"/>
  <c r="G2408"/>
  <c r="F2409"/>
  <c r="G2409"/>
  <c r="F2410"/>
  <c r="G2410"/>
  <c r="F2411"/>
  <c r="G2411"/>
  <c r="F2412"/>
  <c r="G2412"/>
  <c r="F2413"/>
  <c r="G2413"/>
  <c r="F2414"/>
  <c r="G2414"/>
  <c r="F2415"/>
  <c r="G2415"/>
  <c r="F2416"/>
  <c r="G2416"/>
  <c r="F2417"/>
  <c r="G2417"/>
  <c r="F2418"/>
  <c r="G2418"/>
  <c r="F2419"/>
  <c r="G2419"/>
  <c r="F2420"/>
  <c r="G2420"/>
  <c r="F2421"/>
  <c r="G2421"/>
  <c r="F2422"/>
  <c r="G2422"/>
  <c r="F2423"/>
  <c r="G2423"/>
  <c r="F2424"/>
  <c r="G2424"/>
  <c r="F2425"/>
  <c r="G2425"/>
  <c r="F2426"/>
  <c r="G2426"/>
  <c r="F2427"/>
  <c r="G2427"/>
  <c r="F2428"/>
  <c r="G2428"/>
  <c r="F2429"/>
  <c r="G2429"/>
  <c r="F2430"/>
  <c r="G2430"/>
  <c r="F2431"/>
  <c r="G2431"/>
  <c r="F2432"/>
  <c r="G2432"/>
  <c r="F2433"/>
  <c r="G2433"/>
  <c r="F2434"/>
  <c r="G2434"/>
  <c r="F2435"/>
  <c r="G2435"/>
  <c r="F2436"/>
  <c r="G2436"/>
  <c r="F2437"/>
  <c r="G2437"/>
  <c r="F2438"/>
  <c r="G2438"/>
  <c r="F2439"/>
  <c r="G2439"/>
  <c r="F2440"/>
  <c r="G2440"/>
  <c r="F2441"/>
  <c r="G2441"/>
  <c r="F2442"/>
  <c r="G2442"/>
  <c r="F2443"/>
  <c r="G2443"/>
  <c r="F2444"/>
  <c r="G2444"/>
  <c r="F2445"/>
  <c r="G2445"/>
  <c r="F2446"/>
  <c r="G2446"/>
  <c r="F2447"/>
  <c r="G2447"/>
  <c r="F2448"/>
  <c r="G2448"/>
  <c r="F2449"/>
  <c r="G2449"/>
  <c r="F2450"/>
  <c r="G2450"/>
  <c r="F2451"/>
  <c r="G2451"/>
  <c r="F2452"/>
  <c r="G2452"/>
  <c r="F2453"/>
  <c r="G2453"/>
  <c r="F2454"/>
  <c r="G2454"/>
  <c r="F2455"/>
  <c r="G2455"/>
  <c r="F2456"/>
  <c r="G2456"/>
  <c r="F2457"/>
  <c r="G2457"/>
  <c r="F2458"/>
  <c r="G2458"/>
  <c r="F2459"/>
  <c r="G2459"/>
  <c r="F2460"/>
  <c r="G2460"/>
  <c r="F2461"/>
  <c r="G2461"/>
  <c r="F2462"/>
  <c r="G2462"/>
  <c r="F2463"/>
  <c r="G2463"/>
  <c r="F2464"/>
  <c r="G2464"/>
  <c r="F2465"/>
  <c r="G2465"/>
  <c r="F2466"/>
  <c r="G2466"/>
  <c r="F2467"/>
  <c r="G2467"/>
  <c r="F2468"/>
  <c r="G2468"/>
  <c r="F2469"/>
  <c r="G2469"/>
  <c r="F2470"/>
  <c r="G2470"/>
  <c r="F2471"/>
  <c r="G2471"/>
  <c r="F2472"/>
  <c r="G2472"/>
  <c r="F2473"/>
  <c r="G2473"/>
  <c r="F2474"/>
  <c r="G2474"/>
  <c r="F2475"/>
  <c r="G2475"/>
  <c r="F2476"/>
  <c r="G2476"/>
  <c r="F2477"/>
  <c r="G2477"/>
  <c r="F2478"/>
  <c r="G2478"/>
  <c r="F2479"/>
  <c r="G2479"/>
  <c r="F2480"/>
  <c r="G2480"/>
  <c r="F2481"/>
  <c r="G2481"/>
  <c r="F2482"/>
  <c r="G2482"/>
  <c r="F2483"/>
  <c r="G2483"/>
  <c r="F2484"/>
  <c r="G2484"/>
  <c r="F2485"/>
  <c r="G2485"/>
  <c r="F2486"/>
  <c r="G2486"/>
  <c r="F2487"/>
  <c r="G2487"/>
  <c r="F2488"/>
  <c r="G2488"/>
  <c r="F2489"/>
  <c r="G2489"/>
  <c r="F2490"/>
  <c r="G2490"/>
  <c r="F2491"/>
  <c r="G2491"/>
  <c r="F2492"/>
  <c r="G2492"/>
  <c r="F2493"/>
  <c r="G2493"/>
  <c r="F2494"/>
  <c r="G2494"/>
  <c r="F2495"/>
  <c r="G2495"/>
  <c r="F2496"/>
  <c r="G2496"/>
  <c r="F2497"/>
  <c r="G2497"/>
  <c r="F2498"/>
  <c r="G2498"/>
  <c r="F2499"/>
  <c r="G2499"/>
  <c r="F2500"/>
  <c r="G2500"/>
  <c r="F2501"/>
  <c r="G2501"/>
  <c r="F2502"/>
  <c r="G2502"/>
  <c r="F2503"/>
  <c r="G2503"/>
  <c r="F2504"/>
  <c r="G2504"/>
  <c r="F2505"/>
  <c r="G2505"/>
  <c r="F2506"/>
  <c r="G2506"/>
  <c r="F2507"/>
  <c r="G2507"/>
  <c r="F2508"/>
  <c r="G2508"/>
  <c r="F2509"/>
  <c r="G2509"/>
  <c r="F2510"/>
  <c r="G2510"/>
  <c r="F2511"/>
  <c r="G2511"/>
  <c r="F2512"/>
  <c r="G2512"/>
  <c r="F2513"/>
  <c r="G2513"/>
  <c r="F2514"/>
  <c r="G2514"/>
  <c r="F2515"/>
  <c r="G2515"/>
  <c r="F2516"/>
  <c r="G2516"/>
  <c r="F2517"/>
  <c r="G2517"/>
  <c r="F2518"/>
  <c r="G2518"/>
  <c r="F2519"/>
  <c r="G2519"/>
  <c r="F2520"/>
  <c r="G2520"/>
  <c r="F2521"/>
  <c r="G2521"/>
  <c r="F2522"/>
  <c r="G2522"/>
  <c r="F2523"/>
  <c r="G2523"/>
  <c r="F2524"/>
  <c r="G2524"/>
  <c r="F2525"/>
  <c r="G2525"/>
  <c r="F2526"/>
  <c r="G2526"/>
  <c r="F2527"/>
  <c r="G2527"/>
  <c r="F2528"/>
  <c r="G2528"/>
  <c r="F2529"/>
  <c r="G2529"/>
  <c r="F2530"/>
  <c r="G2530"/>
  <c r="F2531"/>
  <c r="G2531"/>
  <c r="F2532"/>
  <c r="G2532"/>
  <c r="F2533"/>
  <c r="G2533"/>
  <c r="F2534"/>
  <c r="G2534"/>
  <c r="F2535"/>
  <c r="G2535"/>
  <c r="F2536"/>
  <c r="G2536"/>
  <c r="F2537"/>
  <c r="G2537"/>
  <c r="F2538"/>
  <c r="G2538"/>
  <c r="F2539"/>
  <c r="G2539"/>
  <c r="F2540"/>
  <c r="G2540"/>
  <c r="F2541"/>
  <c r="G2541"/>
  <c r="F2542"/>
  <c r="G2542"/>
  <c r="F2543"/>
  <c r="G2543"/>
  <c r="F2544"/>
  <c r="G2544"/>
  <c r="F2545"/>
  <c r="G2545"/>
  <c r="F2546"/>
  <c r="G2546"/>
  <c r="F2547"/>
  <c r="G2547"/>
  <c r="F2548"/>
  <c r="G2548"/>
  <c r="F2549"/>
  <c r="G2549"/>
  <c r="F2550"/>
  <c r="G2550"/>
  <c r="F2551"/>
  <c r="G2551"/>
  <c r="F2552"/>
  <c r="G2552"/>
  <c r="F2553"/>
  <c r="G2553"/>
  <c r="F2554"/>
  <c r="G2554"/>
  <c r="F2555"/>
  <c r="G2555"/>
  <c r="F2556"/>
  <c r="G2556"/>
  <c r="F2557"/>
  <c r="G2557"/>
  <c r="F2558"/>
  <c r="G2558"/>
  <c r="F2559"/>
  <c r="G2559"/>
  <c r="F2560"/>
  <c r="G2560"/>
  <c r="F2561"/>
  <c r="G2561"/>
  <c r="F2562"/>
  <c r="G2562"/>
  <c r="F2563"/>
  <c r="G2563"/>
  <c r="F2564"/>
  <c r="G2564"/>
  <c r="F2565"/>
  <c r="G2565"/>
  <c r="F2566"/>
  <c r="G2566"/>
  <c r="F2567"/>
  <c r="G2567"/>
  <c r="F2568"/>
  <c r="G2568"/>
  <c r="F2569"/>
  <c r="G2569"/>
  <c r="F2570"/>
  <c r="G2570"/>
  <c r="F2571"/>
  <c r="G2571"/>
  <c r="F2572"/>
  <c r="G2572"/>
  <c r="F2573"/>
  <c r="G2573"/>
  <c r="F2574"/>
  <c r="G2574"/>
  <c r="F2575"/>
  <c r="G2575"/>
  <c r="F2576"/>
  <c r="G2576"/>
  <c r="F2577"/>
  <c r="G2577"/>
  <c r="F2578"/>
  <c r="G2578"/>
  <c r="F2579"/>
  <c r="G2579"/>
  <c r="F2580"/>
  <c r="G2580"/>
  <c r="F2581"/>
  <c r="G2581"/>
  <c r="F2582"/>
  <c r="G2582"/>
  <c r="F2583"/>
  <c r="G2583"/>
  <c r="F2584"/>
  <c r="G2584"/>
  <c r="F2585"/>
  <c r="G2585"/>
  <c r="F2586"/>
  <c r="G2586"/>
  <c r="F2587"/>
  <c r="G2587"/>
  <c r="F2588"/>
  <c r="G2588"/>
  <c r="F2589"/>
  <c r="G2589"/>
  <c r="F2590"/>
  <c r="G2590"/>
  <c r="F2591"/>
  <c r="G2591"/>
  <c r="F2592"/>
  <c r="G2592"/>
  <c r="F2593"/>
  <c r="G2593"/>
  <c r="F2594"/>
  <c r="G2594"/>
  <c r="F2595"/>
  <c r="G2595"/>
  <c r="F2596"/>
  <c r="G2596"/>
  <c r="F2597"/>
  <c r="G2597"/>
  <c r="F2598"/>
  <c r="G2598"/>
  <c r="F2599"/>
  <c r="G2599"/>
  <c r="F2600"/>
  <c r="G2600"/>
  <c r="F2601"/>
  <c r="G2601"/>
  <c r="F2602"/>
  <c r="G2602"/>
  <c r="F2603"/>
  <c r="G2603"/>
  <c r="F2604"/>
  <c r="G2604"/>
  <c r="F2605"/>
  <c r="G2605"/>
  <c r="F2606"/>
  <c r="G2606"/>
  <c r="F2607"/>
  <c r="G2607"/>
  <c r="F2608"/>
  <c r="G2608"/>
  <c r="F2609"/>
  <c r="G2609"/>
  <c r="F2610"/>
  <c r="G2610"/>
  <c r="F2611"/>
  <c r="G2611"/>
  <c r="F2612"/>
  <c r="G2612"/>
  <c r="F2613"/>
  <c r="G2613"/>
  <c r="F2614"/>
  <c r="G2614"/>
  <c r="F2615"/>
  <c r="G2615"/>
  <c r="F2616"/>
  <c r="G2616"/>
  <c r="F2617"/>
  <c r="G2617"/>
  <c r="F2618"/>
  <c r="G2618"/>
  <c r="F2619"/>
  <c r="G2619"/>
  <c r="F2620"/>
  <c r="G2620"/>
  <c r="F2621"/>
  <c r="G2621"/>
  <c r="F2622"/>
  <c r="G2622"/>
  <c r="F2623"/>
  <c r="G2623"/>
  <c r="F2624"/>
  <c r="G2624"/>
  <c r="F2625"/>
  <c r="G2625"/>
  <c r="F2626"/>
  <c r="G2626"/>
  <c r="F2627"/>
  <c r="G2627"/>
  <c r="F2628"/>
  <c r="G2628"/>
  <c r="F2629"/>
  <c r="G2629"/>
  <c r="F2630"/>
  <c r="G2630"/>
  <c r="F2631"/>
  <c r="G2631"/>
  <c r="F2632"/>
  <c r="G2632"/>
  <c r="F2633"/>
  <c r="G2633"/>
  <c r="F2634"/>
  <c r="G2634"/>
  <c r="F2635"/>
  <c r="G2635"/>
  <c r="F2636"/>
  <c r="G2636"/>
  <c r="F2637"/>
  <c r="G2637"/>
  <c r="F2638"/>
  <c r="G2638"/>
  <c r="F2639"/>
  <c r="G2639"/>
  <c r="F2640"/>
  <c r="G2640"/>
  <c r="F2641"/>
  <c r="G2641"/>
  <c r="F2642"/>
  <c r="G2642"/>
  <c r="F2643"/>
  <c r="G2643"/>
  <c r="F2644"/>
  <c r="G2644"/>
  <c r="F2645"/>
  <c r="G2645"/>
  <c r="F2646"/>
  <c r="G2646"/>
  <c r="F2647"/>
  <c r="G2647"/>
  <c r="F2648"/>
  <c r="G2648"/>
  <c r="F2649"/>
  <c r="G2649"/>
  <c r="F2650"/>
  <c r="G2650"/>
  <c r="F2651"/>
  <c r="G2651"/>
  <c r="F2652"/>
  <c r="G2652"/>
  <c r="F2653"/>
  <c r="G2653"/>
  <c r="F2654"/>
  <c r="G2654"/>
  <c r="F2655"/>
  <c r="G2655"/>
  <c r="F2656"/>
  <c r="G2656"/>
  <c r="F2657"/>
  <c r="G2657"/>
  <c r="F2658"/>
  <c r="G2658"/>
  <c r="F2659"/>
  <c r="G2659"/>
  <c r="F2660"/>
  <c r="G2660"/>
  <c r="F2661"/>
  <c r="G2661"/>
  <c r="F2662"/>
  <c r="G2662"/>
  <c r="F2663"/>
  <c r="G2663"/>
  <c r="F2664"/>
  <c r="G2664"/>
  <c r="F2665"/>
  <c r="G2665"/>
  <c r="F2666"/>
  <c r="G2666"/>
  <c r="F2667"/>
  <c r="G2667"/>
  <c r="F2668"/>
  <c r="G2668"/>
  <c r="F2669"/>
  <c r="G2669"/>
  <c r="F2670"/>
  <c r="G2670"/>
  <c r="F2671"/>
  <c r="G2671"/>
  <c r="F2672"/>
  <c r="G2672"/>
  <c r="F2673"/>
  <c r="G2673"/>
  <c r="F2674"/>
  <c r="G2674"/>
  <c r="F2675"/>
  <c r="G2675"/>
  <c r="F2676"/>
  <c r="G2676"/>
  <c r="F2677"/>
  <c r="G2677"/>
  <c r="F2678"/>
  <c r="G2678"/>
  <c r="F2679"/>
  <c r="G2679"/>
  <c r="F2680"/>
  <c r="G2680"/>
  <c r="F2681"/>
  <c r="G2681"/>
  <c r="F2682"/>
  <c r="G2682"/>
  <c r="F2683"/>
  <c r="G2683"/>
  <c r="F2684"/>
  <c r="G2684"/>
  <c r="F2685"/>
  <c r="G2685"/>
  <c r="F2686"/>
  <c r="G2686"/>
  <c r="F2687"/>
  <c r="G2687"/>
  <c r="F2688"/>
  <c r="G2688"/>
  <c r="F2689"/>
  <c r="G2689"/>
  <c r="F2690"/>
  <c r="G2690"/>
  <c r="F2691"/>
  <c r="G2691"/>
  <c r="F2692"/>
  <c r="G2692"/>
  <c r="F2693"/>
  <c r="G2693"/>
  <c r="F2694"/>
  <c r="G2694"/>
  <c r="F2695"/>
  <c r="G2695"/>
  <c r="F2696"/>
  <c r="G2696"/>
  <c r="F2697"/>
  <c r="G2697"/>
  <c r="F2698"/>
  <c r="G2698"/>
  <c r="F2699"/>
  <c r="G2699"/>
  <c r="F2700"/>
  <c r="G2700"/>
  <c r="F2701"/>
  <c r="G2701"/>
  <c r="F2702"/>
  <c r="G2702"/>
  <c r="F2703"/>
  <c r="G2703"/>
  <c r="F2704"/>
  <c r="G2704"/>
  <c r="F2705"/>
  <c r="G2705"/>
  <c r="F2706"/>
  <c r="G2706"/>
  <c r="F2707"/>
  <c r="G2707"/>
  <c r="F2708"/>
  <c r="G2708"/>
  <c r="F2709"/>
  <c r="G2709"/>
  <c r="F2710"/>
  <c r="G2710"/>
  <c r="F2711"/>
  <c r="G2711"/>
  <c r="F2712"/>
  <c r="G2712"/>
  <c r="F2713"/>
  <c r="G2713"/>
  <c r="F2714"/>
  <c r="G2714"/>
  <c r="F2715"/>
  <c r="G2715"/>
  <c r="F2716"/>
  <c r="G2716"/>
  <c r="F2717"/>
  <c r="G2717"/>
  <c r="F2718"/>
  <c r="G2718"/>
  <c r="F2719"/>
  <c r="G2719"/>
  <c r="F2720"/>
  <c r="G2720"/>
  <c r="F2721"/>
  <c r="G2721"/>
  <c r="F2722"/>
  <c r="G2722"/>
  <c r="F2723"/>
  <c r="G2723"/>
  <c r="F2724"/>
  <c r="G2724"/>
  <c r="F2725"/>
  <c r="G2725"/>
  <c r="F2726"/>
  <c r="G2726"/>
  <c r="F2727"/>
  <c r="G2727"/>
  <c r="F2728"/>
  <c r="G2728"/>
  <c r="F2729"/>
  <c r="G2729"/>
  <c r="F2730"/>
  <c r="G2730"/>
  <c r="F2731"/>
  <c r="G2731"/>
  <c r="F2732"/>
  <c r="G2732"/>
  <c r="F2733"/>
  <c r="G2733"/>
  <c r="F2734"/>
  <c r="G2734"/>
  <c r="F2735"/>
  <c r="G2735"/>
  <c r="F2736"/>
  <c r="G2736"/>
  <c r="F2737"/>
  <c r="G2737"/>
  <c r="F2738"/>
  <c r="G2738"/>
  <c r="F2739"/>
  <c r="G2739"/>
  <c r="F2740"/>
  <c r="G2740"/>
  <c r="F2741"/>
  <c r="G2741"/>
  <c r="F2742"/>
  <c r="G2742"/>
  <c r="F2743"/>
  <c r="G2743"/>
  <c r="F2744"/>
  <c r="G2744"/>
  <c r="F2745"/>
  <c r="G2745"/>
  <c r="F2746"/>
  <c r="G2746"/>
  <c r="F2747"/>
  <c r="G2747"/>
  <c r="F2748"/>
  <c r="G2748"/>
  <c r="F2749"/>
  <c r="G2749"/>
  <c r="F2750"/>
  <c r="G2750"/>
  <c r="F2751"/>
  <c r="G2751"/>
  <c r="F2752"/>
  <c r="G2752"/>
  <c r="F2753"/>
  <c r="G2753"/>
  <c r="F2754"/>
  <c r="G2754"/>
  <c r="F2755"/>
  <c r="G2755"/>
  <c r="F2756"/>
  <c r="G2756"/>
  <c r="F2757"/>
  <c r="G2757"/>
  <c r="F2758"/>
  <c r="G2758"/>
  <c r="F2759"/>
  <c r="G2759"/>
  <c r="F2760"/>
  <c r="G2760"/>
  <c r="F2761"/>
  <c r="G2761"/>
  <c r="F2762"/>
  <c r="G2762"/>
  <c r="F2763"/>
  <c r="G2763"/>
  <c r="F2764"/>
  <c r="G2764"/>
  <c r="F2765"/>
  <c r="G2765"/>
  <c r="F2766"/>
  <c r="G2766"/>
  <c r="F2767"/>
  <c r="G2767"/>
  <c r="F2768"/>
  <c r="G2768"/>
  <c r="F2769"/>
  <c r="G2769"/>
  <c r="F2770"/>
  <c r="G2770"/>
  <c r="F2771"/>
  <c r="G2771"/>
  <c r="F2772"/>
  <c r="G2772"/>
  <c r="F2773"/>
  <c r="G2773"/>
  <c r="F2774"/>
  <c r="G2774"/>
  <c r="F2775"/>
  <c r="G2775"/>
  <c r="F2776"/>
  <c r="G2776"/>
  <c r="F2777"/>
  <c r="G2777"/>
  <c r="F2778"/>
  <c r="G2778"/>
  <c r="F2779"/>
  <c r="G2779"/>
  <c r="F2780"/>
  <c r="G2780"/>
  <c r="F2781"/>
  <c r="G2781"/>
  <c r="F2782"/>
  <c r="G2782"/>
  <c r="F2783"/>
  <c r="G2783"/>
  <c r="F2784"/>
  <c r="G2784"/>
  <c r="F2785"/>
  <c r="G2785"/>
  <c r="F2786"/>
  <c r="G2786"/>
  <c r="F2787"/>
  <c r="G2787"/>
  <c r="F2788"/>
  <c r="G2788"/>
  <c r="F2789"/>
  <c r="G2789"/>
  <c r="F2790"/>
  <c r="G2790"/>
  <c r="F2791"/>
  <c r="G2791"/>
  <c r="F2792"/>
  <c r="G2792"/>
  <c r="F2841"/>
  <c r="G2841"/>
  <c r="F2842"/>
  <c r="G2842"/>
  <c r="F2843"/>
  <c r="G2843"/>
  <c r="F2844"/>
  <c r="G2844"/>
  <c r="F2845"/>
  <c r="G2845"/>
  <c r="F2846"/>
  <c r="G2846"/>
  <c r="F2847"/>
  <c r="G2847"/>
  <c r="F2848"/>
  <c r="G2848"/>
  <c r="F2849"/>
  <c r="G2849"/>
  <c r="F2850"/>
  <c r="G2850"/>
  <c r="F2851"/>
  <c r="G2851"/>
  <c r="F2852"/>
  <c r="G2852"/>
  <c r="F2853"/>
  <c r="G2853"/>
  <c r="F2854"/>
  <c r="G2854"/>
  <c r="F2855"/>
  <c r="G2855"/>
  <c r="F2856"/>
  <c r="G2856"/>
  <c r="F2857"/>
  <c r="G2857"/>
  <c r="F2858"/>
  <c r="G2858"/>
  <c r="F2859"/>
  <c r="G2859"/>
  <c r="F2860"/>
  <c r="G2860"/>
  <c r="F2861"/>
  <c r="G2861"/>
  <c r="F2862"/>
  <c r="G2862"/>
  <c r="F2863"/>
  <c r="G2863"/>
  <c r="F2864"/>
  <c r="G2864"/>
  <c r="F2865"/>
  <c r="G2865"/>
  <c r="F2866"/>
  <c r="G2866"/>
  <c r="F2867"/>
  <c r="G2867"/>
  <c r="F2868"/>
  <c r="G2868"/>
  <c r="F2869"/>
  <c r="G2869"/>
  <c r="F2870"/>
  <c r="G2870"/>
  <c r="F2871"/>
  <c r="G2871"/>
  <c r="F2872"/>
  <c r="G2872"/>
  <c r="F2873"/>
  <c r="G2873"/>
  <c r="F2874"/>
  <c r="G2874"/>
  <c r="F2875"/>
  <c r="G2875"/>
  <c r="F2876"/>
  <c r="G2876"/>
  <c r="F2877"/>
  <c r="G2877"/>
  <c r="F2878"/>
  <c r="G2878"/>
  <c r="F2879"/>
  <c r="G2879"/>
  <c r="F2880"/>
  <c r="G2880"/>
  <c r="F2881"/>
  <c r="G2881"/>
  <c r="F2882"/>
  <c r="G2882"/>
  <c r="F2883"/>
  <c r="G2883"/>
  <c r="F2884"/>
  <c r="G2884"/>
  <c r="F2885"/>
  <c r="G2885"/>
  <c r="F2886"/>
  <c r="G2886"/>
  <c r="F2887"/>
  <c r="G2887"/>
  <c r="F2888"/>
  <c r="G2888"/>
  <c r="F2889"/>
  <c r="G2889"/>
  <c r="F2890"/>
  <c r="G2890"/>
  <c r="F2891"/>
  <c r="G2891"/>
  <c r="F2892"/>
  <c r="G2892"/>
  <c r="F2893"/>
  <c r="G2893"/>
  <c r="G2"/>
  <c r="F2"/>
</calcChain>
</file>

<file path=xl/sharedStrings.xml><?xml version="1.0" encoding="utf-8"?>
<sst xmlns="http://schemas.openxmlformats.org/spreadsheetml/2006/main" count="35717" uniqueCount="1915">
  <si>
    <t>Boekjaar</t>
  </si>
  <si>
    <t>Bookyear</t>
  </si>
  <si>
    <t>Metro</t>
  </si>
  <si>
    <t>Dep-no</t>
  </si>
  <si>
    <t>Dep-desc</t>
  </si>
  <si>
    <t>Ite-no</t>
  </si>
  <si>
    <t>Ite-desc</t>
  </si>
  <si>
    <t>Pos-no</t>
  </si>
  <si>
    <t>Pos-desc</t>
  </si>
  <si>
    <t>Skadukoste</t>
  </si>
  <si>
    <t>tza</t>
  </si>
  <si>
    <t>315</t>
  </si>
  <si>
    <t>FUTURE DEPRECIATION RESERVE</t>
  </si>
  <si>
    <t>150</t>
  </si>
  <si>
    <t>UTILISED CAPITAL RECEIPTS (GRANTS)</t>
  </si>
  <si>
    <t>3000</t>
  </si>
  <si>
    <t>OPENING BALANCE</t>
  </si>
  <si>
    <t>3020</t>
  </si>
  <si>
    <t>APPROPRIATION FROM INCOME</t>
  </si>
  <si>
    <t>3050</t>
  </si>
  <si>
    <t>APPRPRIATIONS TO INCOME STATEMENT TO OFFSET DEPRECIATION CHARGE</t>
  </si>
  <si>
    <t>3052</t>
  </si>
  <si>
    <t>APPROPRIATIONS FROM STATEMENTS: DISPOSAL OF PROPERTY, PLANT &amp; EQUIPMENT</t>
  </si>
  <si>
    <t>160</t>
  </si>
  <si>
    <t>UTILISED CAPITAL RECEIPTS (PUBLIC CONTRIBUTIONS)</t>
  </si>
  <si>
    <t>190</t>
  </si>
  <si>
    <t>TRANSFER FROM ASSETS FINANCING FUND</t>
  </si>
  <si>
    <t>3045</t>
  </si>
  <si>
    <t>TRANSFER FROM THE ASSET FINANCING FUND</t>
  </si>
  <si>
    <t>3055</t>
  </si>
  <si>
    <t>TRANSFER TO INCOME STATEMENT: DISPOSAL OF PROPERTY,PLANT &amp; EQUIPMENT</t>
  </si>
  <si>
    <t>317</t>
  </si>
  <si>
    <t>INTERNAL ADVANCES</t>
  </si>
  <si>
    <t>195</t>
  </si>
  <si>
    <t>ADVANCES FROM EFF</t>
  </si>
  <si>
    <t>3065</t>
  </si>
  <si>
    <t>330</t>
  </si>
  <si>
    <t>DISTRIBUTABLE RESERVE</t>
  </si>
  <si>
    <t>200</t>
  </si>
  <si>
    <t>INSURANCE RESERVE</t>
  </si>
  <si>
    <t>3022</t>
  </si>
  <si>
    <t>APPROPRIATIONS</t>
  </si>
  <si>
    <t>3025</t>
  </si>
  <si>
    <t>APPROPRIATION: PUBLIC CONTRIBUTIONS</t>
  </si>
  <si>
    <t>3026</t>
  </si>
  <si>
    <t>APPROPRIATIONS: FDR</t>
  </si>
  <si>
    <t>210</t>
  </si>
  <si>
    <t>UNAPPROPRIATED SURPLUS</t>
  </si>
  <si>
    <t>3023</t>
  </si>
  <si>
    <t>APPROPRIATIONS: AFF</t>
  </si>
  <si>
    <t>3024</t>
  </si>
  <si>
    <t>APPROPRIATIONS: GRANTS</t>
  </si>
  <si>
    <t>3027</t>
  </si>
  <si>
    <t>APPROPRIATIONS: INSURANCE RESERVE</t>
  </si>
  <si>
    <t>3150</t>
  </si>
  <si>
    <t>NET SURPLUS BEFORE APPROPRIATION</t>
  </si>
  <si>
    <t>3160</t>
  </si>
  <si>
    <t>360</t>
  </si>
  <si>
    <t>LONG-TERM LIABILITIES</t>
  </si>
  <si>
    <t>250</t>
  </si>
  <si>
    <t>LOCAL REGISTERED STOCK</t>
  </si>
  <si>
    <t>3300</t>
  </si>
  <si>
    <t>EFF LOANS RAISED</t>
  </si>
  <si>
    <t>3301</t>
  </si>
  <si>
    <t>EFF LOANS REPAID</t>
  </si>
  <si>
    <t>251</t>
  </si>
  <si>
    <t>ANNUITY LOANS -NEW ABSA LOAN</t>
  </si>
  <si>
    <t>4040</t>
  </si>
  <si>
    <t>TRANSFERS</t>
  </si>
  <si>
    <t>252</t>
  </si>
  <si>
    <t>DEVELOPMENT BANK OF SA</t>
  </si>
  <si>
    <t>253</t>
  </si>
  <si>
    <t>ABSA</t>
  </si>
  <si>
    <t>254</t>
  </si>
  <si>
    <t>INCA</t>
  </si>
  <si>
    <t>255</t>
  </si>
  <si>
    <t>BOE BANK</t>
  </si>
  <si>
    <t>256</t>
  </si>
  <si>
    <t>DBSA</t>
  </si>
  <si>
    <t>257</t>
  </si>
  <si>
    <t>258</t>
  </si>
  <si>
    <t>STANDARD BANK 5 YEARS</t>
  </si>
  <si>
    <t>259</t>
  </si>
  <si>
    <t>STANDARD BANK 7 YEARS</t>
  </si>
  <si>
    <t>260</t>
  </si>
  <si>
    <t>EFF ADVANCES MADE TO FINANCE CAPITAL</t>
  </si>
  <si>
    <t>3320</t>
  </si>
  <si>
    <t>EFF ADVANCES MADE TO RATES &amp; GENERAL</t>
  </si>
  <si>
    <t>3325</t>
  </si>
  <si>
    <t>EFF ADVANCES MADE TO REFUSE</t>
  </si>
  <si>
    <t>3330</t>
  </si>
  <si>
    <t>EFF ADVANCE MADE TO ELECTRICITY</t>
  </si>
  <si>
    <t>3335</t>
  </si>
  <si>
    <t>EFF ADVANCES MADE TO WATER</t>
  </si>
  <si>
    <t>3340</t>
  </si>
  <si>
    <t>EFF ADVANCES MADE TO SEWERAGE</t>
  </si>
  <si>
    <t>3341</t>
  </si>
  <si>
    <t>EFF ADVANCES REPAID</t>
  </si>
  <si>
    <t>261</t>
  </si>
  <si>
    <t>REFUSE</t>
  </si>
  <si>
    <t>262</t>
  </si>
  <si>
    <t>ELECTRICITY</t>
  </si>
  <si>
    <t>263</t>
  </si>
  <si>
    <t>WATER</t>
  </si>
  <si>
    <t>264</t>
  </si>
  <si>
    <t>SEWER</t>
  </si>
  <si>
    <t>362</t>
  </si>
  <si>
    <t>FINANCE LEASE LIABILITY</t>
  </si>
  <si>
    <t>271</t>
  </si>
  <si>
    <t>RENTAL VEHICLES</t>
  </si>
  <si>
    <t>4005</t>
  </si>
  <si>
    <t>ADDITIONS</t>
  </si>
  <si>
    <t>272</t>
  </si>
  <si>
    <t>RENTAL PHOTOCOPIERS</t>
  </si>
  <si>
    <t>4010</t>
  </si>
  <si>
    <t>DISPOSALS</t>
  </si>
  <si>
    <t>4015</t>
  </si>
  <si>
    <t>DEPRECIATION</t>
  </si>
  <si>
    <t>273</t>
  </si>
  <si>
    <t>PANASONIC CAMERA'S</t>
  </si>
  <si>
    <t>274</t>
  </si>
  <si>
    <t>GRADERS</t>
  </si>
  <si>
    <t>275</t>
  </si>
  <si>
    <t>VEHICLES</t>
  </si>
  <si>
    <t>276</t>
  </si>
  <si>
    <t>COMPUTER EQUIPMENT</t>
  </si>
  <si>
    <t>277</t>
  </si>
  <si>
    <t>ABSA CCTV CAMERA'S</t>
  </si>
  <si>
    <t>363</t>
  </si>
  <si>
    <t>WORK IN PROGRESS</t>
  </si>
  <si>
    <t>400</t>
  </si>
  <si>
    <t>HISTORICAL COST</t>
  </si>
  <si>
    <t>410</t>
  </si>
  <si>
    <t>ACTUAL COST</t>
  </si>
  <si>
    <t>364</t>
  </si>
  <si>
    <t>LAND &amp; BUILDING COMM ASSETS</t>
  </si>
  <si>
    <t>402</t>
  </si>
  <si>
    <t>ACCUMULATED DEPRECIATION</t>
  </si>
  <si>
    <t>365</t>
  </si>
  <si>
    <t>ROADS(ls)2 INFRASTRUCTURE</t>
  </si>
  <si>
    <t>366</t>
  </si>
  <si>
    <t>ROADS, PAVEMENTS &amp; STORMWATER - INFRASTRUCTURE</t>
  </si>
  <si>
    <t>367</t>
  </si>
  <si>
    <t>WATER - INFRASTRUCTURE</t>
  </si>
  <si>
    <t>368</t>
  </si>
  <si>
    <t>WATER RESERVOIRS - INFRASTRUCTURE</t>
  </si>
  <si>
    <t>369</t>
  </si>
  <si>
    <t>TRAFFIC CENTRE</t>
  </si>
  <si>
    <t>370</t>
  </si>
  <si>
    <t>CAR PARKS, BUS TERMINALS &amp; TAXI RANKS</t>
  </si>
  <si>
    <t>371</t>
  </si>
  <si>
    <t>WATER NETWORK - INFRASTRUCTURE</t>
  </si>
  <si>
    <t>372</t>
  </si>
  <si>
    <t>ELECTRICITY RETICULATION - INFRASTRUCTURE</t>
  </si>
  <si>
    <t>373</t>
  </si>
  <si>
    <t>SEWERAGE - INFRASTRUCTURE</t>
  </si>
  <si>
    <t>374</t>
  </si>
  <si>
    <t>SEWERAGE PURIFICATIONS - INFRASTRUCTURE</t>
  </si>
  <si>
    <t>375</t>
  </si>
  <si>
    <t>CONSUMER DEPOSIT</t>
  </si>
  <si>
    <t>280</t>
  </si>
  <si>
    <t>ELECTRICITY SERVICES</t>
  </si>
  <si>
    <t>3500</t>
  </si>
  <si>
    <t>ELECTRICITY DEPOSIT</t>
  </si>
  <si>
    <t>376</t>
  </si>
  <si>
    <t>HOUSING</t>
  </si>
  <si>
    <t>377</t>
  </si>
  <si>
    <t>MUNICIPAL OFICES COMM ASSETS.</t>
  </si>
  <si>
    <t>378</t>
  </si>
  <si>
    <t>LAND</t>
  </si>
  <si>
    <t>379</t>
  </si>
  <si>
    <t>TRAFFIC(ls) INFRASTRUCTURE</t>
  </si>
  <si>
    <t>380</t>
  </si>
  <si>
    <t>REFUSE SITES - INFRASTRUCTURE</t>
  </si>
  <si>
    <t>382</t>
  </si>
  <si>
    <t>BUILDINGS - INFRASTRUCTURE</t>
  </si>
  <si>
    <t>384</t>
  </si>
  <si>
    <t>ELECTRICITY - INFRASTRUCTURE</t>
  </si>
  <si>
    <t>386</t>
  </si>
  <si>
    <t>PARKS - OTHER ASSETS</t>
  </si>
  <si>
    <t>388</t>
  </si>
  <si>
    <t>SPORTSFIELD - COMM ASSETS</t>
  </si>
  <si>
    <t>390</t>
  </si>
  <si>
    <t>LIBRARY COMM ASSET</t>
  </si>
  <si>
    <t>392</t>
  </si>
  <si>
    <t>LAND &amp; BUILDING - INFRASTRUCTURE</t>
  </si>
  <si>
    <t>394</t>
  </si>
  <si>
    <t>RECREATION FACILITIES - COMM ASSETS</t>
  </si>
  <si>
    <t>396</t>
  </si>
  <si>
    <t>ROADS - INFRASTRUCTURE</t>
  </si>
  <si>
    <t>398</t>
  </si>
  <si>
    <t>MUSEUM - COMM ASSET</t>
  </si>
  <si>
    <t>900</t>
  </si>
  <si>
    <t>TOTAL CONTROL VOTES</t>
  </si>
  <si>
    <t>ITEM CONTROL VOTES</t>
  </si>
  <si>
    <t>9000</t>
  </si>
  <si>
    <t>STORES STOCK TAKE-ON</t>
  </si>
  <si>
    <t>9002</t>
  </si>
  <si>
    <t>STORES PURCHASES</t>
  </si>
  <si>
    <t>9004</t>
  </si>
  <si>
    <t>STORES ISSUES</t>
  </si>
  <si>
    <t>9006</t>
  </si>
  <si>
    <t>STORES OVER/UNDER</t>
  </si>
  <si>
    <t>9008</t>
  </si>
  <si>
    <t>ACCOUNTS PAYABLE TRADE CREDITORS</t>
  </si>
  <si>
    <t>9010</t>
  </si>
  <si>
    <t>ACCOUNTS PAYABLE SUNDRY CREDITORS</t>
  </si>
  <si>
    <t>9012</t>
  </si>
  <si>
    <t>V.A.T. CONTROL ACCOUNT</t>
  </si>
  <si>
    <t>9014</t>
  </si>
  <si>
    <t>STORES CONTROL ACCOUNT ADMIN FEES</t>
  </si>
  <si>
    <t>9016</t>
  </si>
  <si>
    <t>V.A.T. RECOVERED</t>
  </si>
  <si>
    <t>9018</t>
  </si>
  <si>
    <t>AUTO CREDIT NOTES PREVIOUS YEAR</t>
  </si>
  <si>
    <t>9020</t>
  </si>
  <si>
    <t>AUTO CREDIT NOTES PRESENT YEAR</t>
  </si>
  <si>
    <t>9022</t>
  </si>
  <si>
    <t>INVOICE ADJUSTMENT JOURNAL</t>
  </si>
  <si>
    <t>9024</t>
  </si>
  <si>
    <t>V.A.T. CONTROL ACCOUNT ISSUES</t>
  </si>
  <si>
    <t>9025</t>
  </si>
  <si>
    <t>REFUND CONTROL</t>
  </si>
  <si>
    <t>9026</t>
  </si>
  <si>
    <t>OLD YEAR ACCOUNTS PAYABLE TRADE CREDITORS</t>
  </si>
  <si>
    <t>9028</t>
  </si>
  <si>
    <t>OVER/UNDER PROV. TRADE CREDITORS</t>
  </si>
  <si>
    <t>9030</t>
  </si>
  <si>
    <t>PREVIOUS YEAR GRN/GRT CONTROL ACCOUNT</t>
  </si>
  <si>
    <t>9032</t>
  </si>
  <si>
    <t>PREVIOUS YEAR PRICE ADJ. STORES UNPAID GRN'S</t>
  </si>
  <si>
    <t>9034</t>
  </si>
  <si>
    <t>PREV YEAR PRICE ADJ. STORES PAID GRN'S</t>
  </si>
  <si>
    <t>9036</t>
  </si>
  <si>
    <t>PREV YEAR PRICE ADJ. DIRECT GRN'S UNPAID</t>
  </si>
  <si>
    <t>9038</t>
  </si>
  <si>
    <t>PREV YEAR PRICE ADJ. DIRECT GRN'S PAID</t>
  </si>
  <si>
    <t>9040</t>
  </si>
  <si>
    <t>SETTLEMENT DISCOUNT</t>
  </si>
  <si>
    <t>9042</t>
  </si>
  <si>
    <t>STALE CHEQUES</t>
  </si>
  <si>
    <t>9043</t>
  </si>
  <si>
    <t>Cancel a import Salary Cheque</t>
  </si>
  <si>
    <t>9044</t>
  </si>
  <si>
    <t>UNCLAIMED CREDITS</t>
  </si>
  <si>
    <t>9046</t>
  </si>
  <si>
    <t>DEBTOR'S DEPOSITS</t>
  </si>
  <si>
    <t>9048</t>
  </si>
  <si>
    <t>DEBTOR'S CONTROL ACCOUNT</t>
  </si>
  <si>
    <t>9049</t>
  </si>
  <si>
    <t>DEBTORS SUSPENSE - DEBTORS CREDIT REFUNDS</t>
  </si>
  <si>
    <t>9050</t>
  </si>
  <si>
    <t>DEPOSIT REFUNDS CHEQUE CANCELLATION</t>
  </si>
  <si>
    <t>9051</t>
  </si>
  <si>
    <t>MOTOR VEHICLE - LOAN SUSPENSE</t>
  </si>
  <si>
    <t>9052</t>
  </si>
  <si>
    <t>PREV YEAR PRICE ADJ ISSUES DT</t>
  </si>
  <si>
    <t>9053</t>
  </si>
  <si>
    <t>CROSS METRO TRANSACTIONS</t>
  </si>
  <si>
    <t>9054</t>
  </si>
  <si>
    <t>PREVIOUS YEAR PRICE ADJ ISSUES CR</t>
  </si>
  <si>
    <t>9055</t>
  </si>
  <si>
    <t>DEBTORS INTERNAL ACCOUNT TRANSFERS</t>
  </si>
  <si>
    <t>9056</t>
  </si>
  <si>
    <t>PREVIOUS YEAR DBN CANCELLATION</t>
  </si>
  <si>
    <t>9057</t>
  </si>
  <si>
    <t>CV75</t>
  </si>
  <si>
    <t>9058</t>
  </si>
  <si>
    <t>OUTSTANDING ORDERS C/F SUSPENSE VOTE</t>
  </si>
  <si>
    <t>9059</t>
  </si>
  <si>
    <t>RELOCATION LOANS SUSPENSE</t>
  </si>
  <si>
    <t>9065</t>
  </si>
  <si>
    <t>TOOL LOANS SUSPENSE</t>
  </si>
  <si>
    <t>9127</t>
  </si>
  <si>
    <t>TELEPHONE CONTROL ACCOUNT</t>
  </si>
  <si>
    <t>908</t>
  </si>
  <si>
    <t>CONTROL VOTE TRADE CREDITORS</t>
  </si>
  <si>
    <t>CONTROL VOTE ACCOUNTS PAYABLE TRADE CREDITORS</t>
  </si>
  <si>
    <t>910</t>
  </si>
  <si>
    <t>CONTROL VOTE SUNDRY CREDITORS</t>
  </si>
  <si>
    <t>CONTROL VOTE ACCOUNTS PAYABLE SUNDRY CEDITORS</t>
  </si>
  <si>
    <t>912</t>
  </si>
  <si>
    <t>CONTROL VOTE V.A.T ACCOUNT</t>
  </si>
  <si>
    <t>CONTORL VOTE V.A.T ACCOUNT</t>
  </si>
  <si>
    <t>914</t>
  </si>
  <si>
    <t>CONTROL VOTE STORES</t>
  </si>
  <si>
    <t>916</t>
  </si>
  <si>
    <t>CONTROL VOTE V.A.T RECOVERED</t>
  </si>
  <si>
    <t>CONTROL VOTE V.A.T.RECOVERD</t>
  </si>
  <si>
    <t>918</t>
  </si>
  <si>
    <t>CONTROL VOTE AUTO CREDIT NOTE PREVIOUS</t>
  </si>
  <si>
    <t>CONTROL VOTE AUTO CREDIT NOTES PRIOUS YEAR</t>
  </si>
  <si>
    <t>920</t>
  </si>
  <si>
    <t>CONTROL VOTE AUTO CREDIT NOTES PRESENT</t>
  </si>
  <si>
    <t>CONTROL VOTE AUTO CREDIT NOTES PRESENT YEAR</t>
  </si>
  <si>
    <t>922</t>
  </si>
  <si>
    <t>CONTROL VOTE INVOICE ADJUSTMENT JOURNAL</t>
  </si>
  <si>
    <t>CONTROL VOTE INVOICE ADJ JOURNAL</t>
  </si>
  <si>
    <t>924</t>
  </si>
  <si>
    <t>CONTROL VOTE V.A.T. ACCOUNTS ISSUES</t>
  </si>
  <si>
    <t>V.A.T</t>
  </si>
  <si>
    <t>925</t>
  </si>
  <si>
    <t>CONTROL VOTE - REFUNDS</t>
  </si>
  <si>
    <t>926</t>
  </si>
  <si>
    <t>CONTROL VOTE OLD YEAR ACCOUNT PAYABLE</t>
  </si>
  <si>
    <t>CONTROL VOTE OLD YEAR ACCOUNTS PAYABLE</t>
  </si>
  <si>
    <t>927</t>
  </si>
  <si>
    <t>CONTROL VOTE TELEPHONE</t>
  </si>
  <si>
    <t>9027</t>
  </si>
  <si>
    <t>TELEPHONE</t>
  </si>
  <si>
    <t>928</t>
  </si>
  <si>
    <t>CONTROL VOTE OVER/UNDER PROV. TRAD CREDITORS</t>
  </si>
  <si>
    <t>CONTROL VOTE OVER/UNDER PRO. TRADE CREDITORS</t>
  </si>
  <si>
    <t>930</t>
  </si>
  <si>
    <t>CONTROL VOTE - PREV YEAR GRN/GRT</t>
  </si>
  <si>
    <t>932</t>
  </si>
  <si>
    <t>CONTROL VOTE - PREV YR PRICE ADJ STOR UNPAID</t>
  </si>
  <si>
    <t>934</t>
  </si>
  <si>
    <t>CONTROL VOTE - PREV YR PRICE ADJ STOR PAID</t>
  </si>
  <si>
    <t>936</t>
  </si>
  <si>
    <t>CONTROL VOTE PREV YEAR PRICE ADJ DIRE</t>
  </si>
  <si>
    <t>CONTROL VOTE PREV YEAR PRICE ADJ DIRECT GRN'S UNPAID</t>
  </si>
  <si>
    <t>938</t>
  </si>
  <si>
    <t>CONTROL VOTE PREV YEAR PRICE ADJ DIRECT GRN'S PAID</t>
  </si>
  <si>
    <t>CONTROL VOTE PREV YEAR PRICE ADJ DIRECT GRN' PAID</t>
  </si>
  <si>
    <t>940</t>
  </si>
  <si>
    <t>CONTROL VOTE SETTLEMENT DISCOUNT</t>
  </si>
  <si>
    <t>CONTROL VOTE SETTLEMENTS DISCOUNT</t>
  </si>
  <si>
    <t>942</t>
  </si>
  <si>
    <t>CONTROL VOTE STALE CHEQUES</t>
  </si>
  <si>
    <t>943</t>
  </si>
  <si>
    <t>CONTROL VOTE CANCEL A IMPORT SALARY CHEQ</t>
  </si>
  <si>
    <t>944</t>
  </si>
  <si>
    <t>CONTROL VOTE UNCLAIMED CREDITS</t>
  </si>
  <si>
    <t>946</t>
  </si>
  <si>
    <t>CONTROL VOTE DEBTOR'S DEPOSITS</t>
  </si>
  <si>
    <t>948</t>
  </si>
  <si>
    <t>CONTROL VOTE DEBTOR'S ACCOUNTS</t>
  </si>
  <si>
    <t>CONTROL VOTE DEBTORS</t>
  </si>
  <si>
    <t>949</t>
  </si>
  <si>
    <t>CONTROL VOTE DEBTORS SUSPENSE - DEBTOR</t>
  </si>
  <si>
    <t>CONTROL VOTE DEBTORS SUSPENSE</t>
  </si>
  <si>
    <t>951</t>
  </si>
  <si>
    <t>CONTROL VOTE MOTOR VEHICLE - LOAN SUSPENSE</t>
  </si>
  <si>
    <t>CONTROL VOTE MOTOR VEHICLE - LOANS SUSPENSE</t>
  </si>
  <si>
    <t>952</t>
  </si>
  <si>
    <t>CONTROL VOTE PREV PRICE ADJ ISSUE</t>
  </si>
  <si>
    <t>CONTROL VOTE PREV YEAR PRICE ADJ ISSUES</t>
  </si>
  <si>
    <t>953</t>
  </si>
  <si>
    <t>CONTROL VOTE CROSS METRO TRANSACTION</t>
  </si>
  <si>
    <t>CONTROL VOTE CROSS METRO TANSACTIONS</t>
  </si>
  <si>
    <t>954</t>
  </si>
  <si>
    <t>CONTROL VOTE PREVIOUS YEAR PRICE ADJ ISSUES CR</t>
  </si>
  <si>
    <t>955</t>
  </si>
  <si>
    <t>CONTROL VOTE DEBTORS INTERNAL ACCOUNT</t>
  </si>
  <si>
    <t>956</t>
  </si>
  <si>
    <t>CONTROL VOTE PREVIOUS YEAR DBN CANCELL</t>
  </si>
  <si>
    <t>957</t>
  </si>
  <si>
    <t>CONTROL VOTE CV75</t>
  </si>
  <si>
    <t>958</t>
  </si>
  <si>
    <t>CONTROL VOTE OUTSTANDING ORDERS C/F SUSPENSE</t>
  </si>
  <si>
    <t>CONTROL VOTE OUTSTANDING ORDERS C/F SUSPENSE VOTE</t>
  </si>
  <si>
    <t>959</t>
  </si>
  <si>
    <t>CONTROL VOTE RELOCATION LOANS SUSPENSE</t>
  </si>
  <si>
    <t>CONTORL VOTE RELOCATION LOANS SUSPENSE</t>
  </si>
  <si>
    <t>960</t>
  </si>
  <si>
    <t>BANK CONTROL ACCOUNT</t>
  </si>
  <si>
    <t>9060</t>
  </si>
  <si>
    <t>9061</t>
  </si>
  <si>
    <t>CALL DEPOSIT</t>
  </si>
  <si>
    <t>9062</t>
  </si>
  <si>
    <t>SAVINGS ACCOUNT</t>
  </si>
  <si>
    <t>9063</t>
  </si>
  <si>
    <t>BANK ACCOUNT - IGG GRANTS</t>
  </si>
  <si>
    <t>965</t>
  </si>
  <si>
    <t>CONTROL VOTE TOOL LOANS SUSPENSE</t>
  </si>
  <si>
    <t>985</t>
  </si>
  <si>
    <t>CONTROL VOTE - FUEL IMPORT</t>
  </si>
  <si>
    <t>9085</t>
  </si>
  <si>
    <t>Control Vote - Fuel Import</t>
  </si>
  <si>
    <t>999</t>
  </si>
  <si>
    <t>CONTROL ACCOUNT - TAKE-ON</t>
  </si>
  <si>
    <t>CONTROL VOTE - TAKE-ON</t>
  </si>
  <si>
    <t>9992</t>
  </si>
  <si>
    <t>RTMC FEES</t>
  </si>
  <si>
    <t>9996</t>
  </si>
  <si>
    <t>SALARY CONTROL ACCOUNT</t>
  </si>
  <si>
    <t>9999</t>
  </si>
  <si>
    <t>SURPLUS/DEFECIT CONTROL ACCOUNT - TAKE-ON - DEC 96</t>
  </si>
  <si>
    <t>002</t>
  </si>
  <si>
    <t>ADMINISTRATION MUNICIPAL MANAGER</t>
  </si>
  <si>
    <t>051</t>
  </si>
  <si>
    <t>EMPLOYEE RELATED COSTS - WAGES &amp; SALARIES</t>
  </si>
  <si>
    <t>1016</t>
  </si>
  <si>
    <t>PERFORMANCE INCENTIVE SCHEMES</t>
  </si>
  <si>
    <t>078</t>
  </si>
  <si>
    <t>GENERAL EXPENSES - OTHER</t>
  </si>
  <si>
    <t>1368</t>
  </si>
  <si>
    <t>TRAINING COSTS</t>
  </si>
  <si>
    <t>095</t>
  </si>
  <si>
    <t>TRANSFERS FROM / (TO) RESERVES</t>
  </si>
  <si>
    <t>2054</t>
  </si>
  <si>
    <t>TRANSFERS FROM/(TO) DISTRIBUTABLE RESERVES</t>
  </si>
  <si>
    <t>608</t>
  </si>
  <si>
    <t>OTHER ASSETS</t>
  </si>
  <si>
    <t>5023</t>
  </si>
  <si>
    <t>OFFICE EQUIPMENT</t>
  </si>
  <si>
    <t>003</t>
  </si>
  <si>
    <t>COMMUNICATIONS</t>
  </si>
  <si>
    <t>068</t>
  </si>
  <si>
    <t>INTEREST EXPENSE - EXTERNAL BORROWINGS</t>
  </si>
  <si>
    <t>1231</t>
  </si>
  <si>
    <t>INTEREST EXTERNAL LOANS</t>
  </si>
  <si>
    <t>1345</t>
  </si>
  <si>
    <t>NEWS LETTER</t>
  </si>
  <si>
    <t>5125</t>
  </si>
  <si>
    <t>AIR CONDITIONING CIVIC CENTER</t>
  </si>
  <si>
    <t>004</t>
  </si>
  <si>
    <t>INTERNAL AUDIT</t>
  </si>
  <si>
    <t>1002</t>
  </si>
  <si>
    <t>SALARIES &amp; WAGES - OVERTIME</t>
  </si>
  <si>
    <t>5025</t>
  </si>
  <si>
    <t>005</t>
  </si>
  <si>
    <t>STRATEGIC SUPPORT</t>
  </si>
  <si>
    <t>1001</t>
  </si>
  <si>
    <t>SALARIES &amp; WAGES - BASIC SCALE</t>
  </si>
  <si>
    <t>1003</t>
  </si>
  <si>
    <t>SALARIES &amp; WAGES - PENSIONABLE ALLOWANCE</t>
  </si>
  <si>
    <t>1004</t>
  </si>
  <si>
    <t>SALARIES &amp; WAGES - ANNUAL BONUS</t>
  </si>
  <si>
    <t>1010</t>
  </si>
  <si>
    <t>SALARIES &amp; WAGES - LEAVE PAYMENTS</t>
  </si>
  <si>
    <t>1012</t>
  </si>
  <si>
    <t>HOUSING ALLOWANCE</t>
  </si>
  <si>
    <t>1013</t>
  </si>
  <si>
    <t>TRAVEL ALLOWANCE</t>
  </si>
  <si>
    <t>053</t>
  </si>
  <si>
    <t>EMPLOYEE RELATED COSTS - SOCIAL CONTRIBUTIONS</t>
  </si>
  <si>
    <t>1021</t>
  </si>
  <si>
    <t>CONTRIBUTION - MEDICAL AID SCHEME</t>
  </si>
  <si>
    <t>1022</t>
  </si>
  <si>
    <t>CONTRIBUTION - PENSION SCHEMES</t>
  </si>
  <si>
    <t>1023</t>
  </si>
  <si>
    <t>CONTRIBUTION - UIF</t>
  </si>
  <si>
    <t>1024</t>
  </si>
  <si>
    <t>CONTRIBUTION - GROUP INSURANCE</t>
  </si>
  <si>
    <t>1027</t>
  </si>
  <si>
    <t>CONTRIBUTION - WORKERS COMPENSATION</t>
  </si>
  <si>
    <t>1028</t>
  </si>
  <si>
    <t>LEVIES - SETA</t>
  </si>
  <si>
    <t>1029</t>
  </si>
  <si>
    <t>LEVIES - BARGAINING COUNCIL</t>
  </si>
  <si>
    <t>1370</t>
  </si>
  <si>
    <t>YOUTH GENDER &amp; DISABILITY</t>
  </si>
  <si>
    <t>5123</t>
  </si>
  <si>
    <t>006</t>
  </si>
  <si>
    <t>PUBLIC PARTICIPATION &amp; PROJECT SUPPORT</t>
  </si>
  <si>
    <t>1310</t>
  </si>
  <si>
    <t>CONSULTANTS &amp; PROFFESIONAL FEES</t>
  </si>
  <si>
    <t>1336</t>
  </si>
  <si>
    <t>LICENCES &amp; PERMITS - NON VEHICLE</t>
  </si>
  <si>
    <t>007</t>
  </si>
  <si>
    <t>RISK MANAGEMENT</t>
  </si>
  <si>
    <t>1308</t>
  </si>
  <si>
    <t>CONFERENCE &amp; CONVENTION COST - DOMESTIC</t>
  </si>
  <si>
    <t>1311</t>
  </si>
  <si>
    <t>CONSUMABLE DOMESTIC ITEMS</t>
  </si>
  <si>
    <t>1321</t>
  </si>
  <si>
    <t>ENTERTAINMENT - OFFICIALS</t>
  </si>
  <si>
    <t>1344</t>
  </si>
  <si>
    <t>NON-CAPITAL TOOLS &amp; EQUIPMENT</t>
  </si>
  <si>
    <t>1347</t>
  </si>
  <si>
    <t>POSTAGE &amp; COURIER FEES</t>
  </si>
  <si>
    <t>1348</t>
  </si>
  <si>
    <t>PRINTING &amp; STATIONERY</t>
  </si>
  <si>
    <t>1350</t>
  </si>
  <si>
    <t>PROTECTIVE CLOTHING</t>
  </si>
  <si>
    <t>1364</t>
  </si>
  <si>
    <t>SUBSISTANCE &amp; TRAVELLING EXPENSES</t>
  </si>
  <si>
    <t>1366</t>
  </si>
  <si>
    <t>012</t>
  </si>
  <si>
    <t>ADMINISTRATION STRATEGY &amp; DEV</t>
  </si>
  <si>
    <t>066</t>
  </si>
  <si>
    <t>REPAIRS AND MAINTENANCE</t>
  </si>
  <si>
    <t>1211</t>
  </si>
  <si>
    <t>COUNCIL-OWNED LAND</t>
  </si>
  <si>
    <t>602</t>
  </si>
  <si>
    <t>COMMUNITY</t>
  </si>
  <si>
    <t>5001</t>
  </si>
  <si>
    <t>LAND &amp; BUILDINGS - INFRASTRUCTURE</t>
  </si>
  <si>
    <t>5211</t>
  </si>
  <si>
    <t>ESTABLISHMENT OF PARKS /GARDENS</t>
  </si>
  <si>
    <t>606</t>
  </si>
  <si>
    <t>INVESTMENT PROPERTY</t>
  </si>
  <si>
    <t>5020</t>
  </si>
  <si>
    <t>INVESTMENT PROPERTIES</t>
  </si>
  <si>
    <t>5010</t>
  </si>
  <si>
    <t>OTHER-INFRASTRUCTURE ASSETS</t>
  </si>
  <si>
    <t>014</t>
  </si>
  <si>
    <t>LOCAL ECONOMIC DEVELOPMENT &amp; SOCIAL DEVELOPMENT</t>
  </si>
  <si>
    <t>022</t>
  </si>
  <si>
    <t>OPERATING GRANTS &amp; SUBSIDIES</t>
  </si>
  <si>
    <t>0229</t>
  </si>
  <si>
    <t>PROVINCIAL LOCAL GOVERMENT</t>
  </si>
  <si>
    <t>1222</t>
  </si>
  <si>
    <t>COUNCIL-OWNED VEHICLES - COUNCIL-OWNED VEHICLE USAGE</t>
  </si>
  <si>
    <t>5013</t>
  </si>
  <si>
    <t>COMMUNITY HALLS</t>
  </si>
  <si>
    <t>015</t>
  </si>
  <si>
    <t>TOWN &amp; REGIONAL PLANNING</t>
  </si>
  <si>
    <t>5114</t>
  </si>
  <si>
    <t>LIBRARIES</t>
  </si>
  <si>
    <t>016</t>
  </si>
  <si>
    <t>HOUSING ADMINISTRATION &amp; PROPERTY VALUATION</t>
  </si>
  <si>
    <t>024</t>
  </si>
  <si>
    <t>OTHER REVENUE</t>
  </si>
  <si>
    <t>0249</t>
  </si>
  <si>
    <t>GAIN ON RECLASSIFICATION OF ASSETS</t>
  </si>
  <si>
    <t>SATELITE OFFICE: LENYENYE</t>
  </si>
  <si>
    <t>032</t>
  </si>
  <si>
    <t>ADMINISTRATION FINANCE</t>
  </si>
  <si>
    <t>0222</t>
  </si>
  <si>
    <t>NATIONAL - MSIG GRANT</t>
  </si>
  <si>
    <t>0252</t>
  </si>
  <si>
    <t>CREDIT CONTROL</t>
  </si>
  <si>
    <t>2057</t>
  </si>
  <si>
    <t>TRANSFERS FROM/(TO) NON-DISTRIBUTABLE RESERVES</t>
  </si>
  <si>
    <t>033</t>
  </si>
  <si>
    <t>FINANCIAL SERVICES, REPORTING, &amp; BUDGETS</t>
  </si>
  <si>
    <t>1301</t>
  </si>
  <si>
    <t>ADVERTISING - GENERAL</t>
  </si>
  <si>
    <t>2041</t>
  </si>
  <si>
    <t>TRANSFERS FROM/(TO) INSURANCE FUND</t>
  </si>
  <si>
    <t>034</t>
  </si>
  <si>
    <t>REVENUE</t>
  </si>
  <si>
    <t>020</t>
  </si>
  <si>
    <t>INCOME FROM AGENCY SERVICES</t>
  </si>
  <si>
    <t>0215</t>
  </si>
  <si>
    <t>AGENCY FEES - MOPANI DISTRICT</t>
  </si>
  <si>
    <t>0235</t>
  </si>
  <si>
    <t>SALE OF INVESTMENT PROPERTIES</t>
  </si>
  <si>
    <t>074</t>
  </si>
  <si>
    <t>CONTRACTED SERVICES</t>
  </si>
  <si>
    <t>1275</t>
  </si>
  <si>
    <t>CONTRACTED SERVICES - CREDIT CONTROL</t>
  </si>
  <si>
    <t>089</t>
  </si>
  <si>
    <t>CASH REQUIREMENTS</t>
  </si>
  <si>
    <t>1701</t>
  </si>
  <si>
    <t>LOAN REPAYMENTS</t>
  </si>
  <si>
    <t>035</t>
  </si>
  <si>
    <t>EXPENDITURE</t>
  </si>
  <si>
    <t>1313</t>
  </si>
  <si>
    <t>OTHER GENERAL EXPENSES</t>
  </si>
  <si>
    <t>036</t>
  </si>
  <si>
    <t>INVENTORY</t>
  </si>
  <si>
    <t>037</t>
  </si>
  <si>
    <t>FLEET MANAGEMENT</t>
  </si>
  <si>
    <t>1232</t>
  </si>
  <si>
    <t>INTEREST CAPITAL LEASES</t>
  </si>
  <si>
    <t>610</t>
  </si>
  <si>
    <t>SPECIALISED VEHICLES</t>
  </si>
  <si>
    <t>5021</t>
  </si>
  <si>
    <t>OTHER MOTOR VEHICLES</t>
  </si>
  <si>
    <t>038</t>
  </si>
  <si>
    <t>INFORMATION TECHNOLOGY</t>
  </si>
  <si>
    <t>1005</t>
  </si>
  <si>
    <t>SALARIES &amp; WAGES - STANDBY ALLOWANCE</t>
  </si>
  <si>
    <t>1332</t>
  </si>
  <si>
    <t>LEASES - PHOTOCOPIERS</t>
  </si>
  <si>
    <t>1359</t>
  </si>
  <si>
    <t>RENT - TELEPHONE EXCHANGE</t>
  </si>
  <si>
    <t>5022</t>
  </si>
  <si>
    <t>PLANT &amp; EQUIPMENT</t>
  </si>
  <si>
    <t>5122</t>
  </si>
  <si>
    <t>5610</t>
  </si>
  <si>
    <t>IT EQUIPMENT</t>
  </si>
  <si>
    <t>039</t>
  </si>
  <si>
    <t>SUPPLY CHAIN MANAGEMENT UNIT</t>
  </si>
  <si>
    <t>052</t>
  </si>
  <si>
    <t>ADMINISTRATION HR &amp; CORP</t>
  </si>
  <si>
    <t>HUMAN RESOURCES</t>
  </si>
  <si>
    <t>054</t>
  </si>
  <si>
    <t>OCCUPATIONAL HEALTH &amp; SAFETY</t>
  </si>
  <si>
    <t>064</t>
  </si>
  <si>
    <t>1091</t>
  </si>
  <si>
    <t>056</t>
  </si>
  <si>
    <t>CORPORATE SERVICES</t>
  </si>
  <si>
    <t>057</t>
  </si>
  <si>
    <t>COUNCIL EXPENDITURE</t>
  </si>
  <si>
    <t>5118</t>
  </si>
  <si>
    <t>OTHER COMMUNITY ASSETS</t>
  </si>
  <si>
    <t>058</t>
  </si>
  <si>
    <t>LEGAL SERVICES</t>
  </si>
  <si>
    <t>062</t>
  </si>
  <si>
    <t>ADMINISTRATION CIVIL ING.</t>
  </si>
  <si>
    <t>063</t>
  </si>
  <si>
    <t>ROADS &amp; STORMWATER MANAGEMENT</t>
  </si>
  <si>
    <t>1146</t>
  </si>
  <si>
    <t>SIDEWALKS &amp; PAVEMENTS</t>
  </si>
  <si>
    <t>600</t>
  </si>
  <si>
    <t>INFRASTRUCTURE</t>
  </si>
  <si>
    <t>5002</t>
  </si>
  <si>
    <t>ROADS, PAVEMENTS, BRIDGES &amp; STORMWATER</t>
  </si>
  <si>
    <t>5029</t>
  </si>
  <si>
    <t>R &amp; M RENEWAL OF ASSETS</t>
  </si>
  <si>
    <t>5102</t>
  </si>
  <si>
    <t>5202</t>
  </si>
  <si>
    <t>ROADS,PAVEMENTS,BRIDGES &amp; STORMWATER</t>
  </si>
  <si>
    <t>5103</t>
  </si>
  <si>
    <t>WATER,RESERVOIR &amp; RETICULATION</t>
  </si>
  <si>
    <t>103</t>
  </si>
  <si>
    <t>BUILDINGS &amp; HOUSING</t>
  </si>
  <si>
    <t>018</t>
  </si>
  <si>
    <t>LICENSES &amp; PERMITS</t>
  </si>
  <si>
    <t>0199</t>
  </si>
  <si>
    <t>PERMITS - BUILDING PLANS</t>
  </si>
  <si>
    <t>5101</t>
  </si>
  <si>
    <t>LAND &amp; BUILDINGS</t>
  </si>
  <si>
    <t>5108</t>
  </si>
  <si>
    <t>STREET LIGHTING</t>
  </si>
  <si>
    <t>5024</t>
  </si>
  <si>
    <t>SECURITY MEASURES</t>
  </si>
  <si>
    <t>5124</t>
  </si>
  <si>
    <t>105</t>
  </si>
  <si>
    <t>PARKS &amp; RECREATION</t>
  </si>
  <si>
    <t>031</t>
  </si>
  <si>
    <t>INCOME FOREGONE</t>
  </si>
  <si>
    <t>0291</t>
  </si>
  <si>
    <t>INCOME FOREGONE - USER CHARGES</t>
  </si>
  <si>
    <t>1276</t>
  </si>
  <si>
    <t>CONTRACTED SERVICES - COUNCIL OWNED LAND</t>
  </si>
  <si>
    <t>077</t>
  </si>
  <si>
    <t>GRANTS &amp; SUBSIDIES PAID-UNCONDITIONAL</t>
  </si>
  <si>
    <t>1281</t>
  </si>
  <si>
    <t>GRANT - MUSEUM</t>
  </si>
  <si>
    <t>1282</t>
  </si>
  <si>
    <t>GRANT - SPORTS COUNCIL</t>
  </si>
  <si>
    <t>1283</t>
  </si>
  <si>
    <t>GRANT - SPCA</t>
  </si>
  <si>
    <t>112</t>
  </si>
  <si>
    <t>ADMINISTRATION PUBLIC SERV.</t>
  </si>
  <si>
    <t>123</t>
  </si>
  <si>
    <t>LIBRARY SERVICES</t>
  </si>
  <si>
    <t>FINES</t>
  </si>
  <si>
    <t>0171</t>
  </si>
  <si>
    <t>LOST &amp; OVERDUE LIBRARY BOOKS</t>
  </si>
  <si>
    <t>0172</t>
  </si>
  <si>
    <t>DUPLICATE TICKETS</t>
  </si>
  <si>
    <t>5014</t>
  </si>
  <si>
    <t>133</t>
  </si>
  <si>
    <t>SOLID WASTE</t>
  </si>
  <si>
    <t>5009</t>
  </si>
  <si>
    <t>REFUSE SITES</t>
  </si>
  <si>
    <t>134</t>
  </si>
  <si>
    <t>STREET CLEANSING</t>
  </si>
  <si>
    <t>135</t>
  </si>
  <si>
    <t>PUBLIC TOILETS</t>
  </si>
  <si>
    <t>140</t>
  </si>
  <si>
    <t>ADMINISTRATION TRANSPORT, SAFETY, SECURITY AND LIAISON</t>
  </si>
  <si>
    <t>143</t>
  </si>
  <si>
    <t>VEHICLE LICENCING &amp; TESTING</t>
  </si>
  <si>
    <t>0191</t>
  </si>
  <si>
    <t>LICENSES - DOGS</t>
  </si>
  <si>
    <t>144</t>
  </si>
  <si>
    <t>TRAFFIC SERVICES</t>
  </si>
  <si>
    <t>1325</t>
  </si>
  <si>
    <t>FUEL - VEHICLES</t>
  </si>
  <si>
    <t>1342</t>
  </si>
  <si>
    <t>LEASES- CAMERAS</t>
  </si>
  <si>
    <t>153</t>
  </si>
  <si>
    <t>DISASTER MANAGEMENT</t>
  </si>
  <si>
    <t>162</t>
  </si>
  <si>
    <t>ADMINISTRATION ELEC. ING.</t>
  </si>
  <si>
    <t>173</t>
  </si>
  <si>
    <t>OPERATIONS &amp; MAINTENANCE: RURAL</t>
  </si>
  <si>
    <t>SERVICE CHARGES</t>
  </si>
  <si>
    <t>0046</t>
  </si>
  <si>
    <t>USER CHARGES - SERVICE CONTRIBUTIONS</t>
  </si>
  <si>
    <t>0246</t>
  </si>
  <si>
    <t>PRIVATE WORK</t>
  </si>
  <si>
    <t>5005</t>
  </si>
  <si>
    <t>5105</t>
  </si>
  <si>
    <t>ELECTRICITY RETICULATION</t>
  </si>
  <si>
    <t>5205</t>
  </si>
  <si>
    <t>183</t>
  </si>
  <si>
    <t>OPERATIONS &amp; MAINTENANCE: TOWN</t>
  </si>
  <si>
    <t>0223</t>
  </si>
  <si>
    <t>NATIONAL - GENERAL</t>
  </si>
  <si>
    <t>087</t>
  </si>
  <si>
    <t>INTERNAL CHARGES</t>
  </si>
  <si>
    <t>1534</t>
  </si>
  <si>
    <t>INTERNAL USER CHARGES - ELECTRICITY</t>
  </si>
  <si>
    <t>094</t>
  </si>
  <si>
    <t>CONTRIBUTIONS FROM OPERATING TO CAPITAL</t>
  </si>
  <si>
    <t>2031</t>
  </si>
  <si>
    <t>CONTRIBUTIONS TO ASSET FINANCING FUND</t>
  </si>
  <si>
    <t>5008</t>
  </si>
  <si>
    <t>STREET LIGHTNING - INFRASTRUCTURE</t>
  </si>
  <si>
    <t>PROJECT MANAGEMENT</t>
  </si>
  <si>
    <t>PMU</t>
  </si>
  <si>
    <t>076</t>
  </si>
  <si>
    <t>GRANTS &amp; SUBSIDIES PAID</t>
  </si>
  <si>
    <t>1299</t>
  </si>
  <si>
    <t>GRANTS - OTHER</t>
  </si>
  <si>
    <t>5212</t>
  </si>
  <si>
    <t>SPORTSFIELDS - COMMUNITY</t>
  </si>
  <si>
    <t>5215</t>
  </si>
  <si>
    <t>1341</t>
  </si>
  <si>
    <t>MEMBERSHIP FEES - SALGA</t>
  </si>
  <si>
    <t>5015</t>
  </si>
  <si>
    <t>RECREATIONAL FACILITIES</t>
  </si>
  <si>
    <t>MDC</t>
  </si>
  <si>
    <t>073</t>
  </si>
  <si>
    <t>WATER NETWORKS</t>
  </si>
  <si>
    <t>083</t>
  </si>
  <si>
    <t>WATER PURIFICATION</t>
  </si>
  <si>
    <t>093</t>
  </si>
  <si>
    <t>SEWERAGE PURIFICATION</t>
  </si>
  <si>
    <t>0218</t>
  </si>
  <si>
    <t>FREE BASIC WATER</t>
  </si>
  <si>
    <t>113</t>
  </si>
  <si>
    <t>COMMUNITY HEALTH SERVICES</t>
  </si>
  <si>
    <t>1101</t>
  </si>
  <si>
    <t>FURNITURE &amp; OFFICE EQUIPMENT</t>
  </si>
  <si>
    <t>115</t>
  </si>
  <si>
    <t>ENVIROMENTAL HEALTH SERVICES</t>
  </si>
  <si>
    <t>INTEREST EARNED - OUTSTANDING DEBTORS</t>
  </si>
  <si>
    <t>0151</t>
  </si>
  <si>
    <t>INTEREST EARNED - NON PROPERTY RATES - OUTSTANDING DEBTORS</t>
  </si>
  <si>
    <t>TZA</t>
  </si>
  <si>
    <t>BUILDINGS - OTHER ASSETS</t>
  </si>
  <si>
    <t>ELECTRICITY - OTHER ASSETS</t>
  </si>
  <si>
    <t>404</t>
  </si>
  <si>
    <t>406</t>
  </si>
  <si>
    <t>MOTOR VEHICLES - OTHER ASSETS</t>
  </si>
  <si>
    <t>408</t>
  </si>
  <si>
    <t>MACHINERY &amp; PLANT - OTHER ASSETS</t>
  </si>
  <si>
    <t>409</t>
  </si>
  <si>
    <t>COMPUTER EQUIPMENT - OTHER ASSETS</t>
  </si>
  <si>
    <t>OFFICE EQUIPMENT - OTHER ASSETS</t>
  </si>
  <si>
    <t>412</t>
  </si>
  <si>
    <t>CEMETRY - COMM ASSETS</t>
  </si>
  <si>
    <t>414</t>
  </si>
  <si>
    <t>FENCING - OTHER ASSETS</t>
  </si>
  <si>
    <t>415</t>
  </si>
  <si>
    <t>FURNITURE &amp; FITTINGS - OTHER ASSETS</t>
  </si>
  <si>
    <t>416</t>
  </si>
  <si>
    <t>AIRPORT COM ASSETS</t>
  </si>
  <si>
    <t>417</t>
  </si>
  <si>
    <t>WEAPONS - OTHER ASSETS</t>
  </si>
  <si>
    <t>418</t>
  </si>
  <si>
    <t>SECURITY MEASURES - OTHER ASSETS</t>
  </si>
  <si>
    <t>419</t>
  </si>
  <si>
    <t>OTHER(SPECIFY) - WATER CRAFT</t>
  </si>
  <si>
    <t>420</t>
  </si>
  <si>
    <t>421</t>
  </si>
  <si>
    <t>LAND - OTHER ASSETS</t>
  </si>
  <si>
    <t>422</t>
  </si>
  <si>
    <t>HEALTH EQUIPMENT - OTHER ASSETS</t>
  </si>
  <si>
    <t>423</t>
  </si>
  <si>
    <t>COMPUTOR - OTHER ASSETS</t>
  </si>
  <si>
    <t>424</t>
  </si>
  <si>
    <t>PLANT &amp; MACHINERY - OTHER ASSETS</t>
  </si>
  <si>
    <t>425</t>
  </si>
  <si>
    <t>INVESTMENT</t>
  </si>
  <si>
    <t>EXTRENAL FINANCING FUND</t>
  </si>
  <si>
    <t>4030</t>
  </si>
  <si>
    <t>INVESTMENT WITHDRAWN</t>
  </si>
  <si>
    <t>LONG TERM DEPOSITS</t>
  </si>
  <si>
    <t>4020</t>
  </si>
  <si>
    <t>INVESTMENT MADE</t>
  </si>
  <si>
    <t>SHORT TERM DEPOSITS</t>
  </si>
  <si>
    <t>COLLATERAL</t>
  </si>
  <si>
    <t>430</t>
  </si>
  <si>
    <t>LOANS TO STAFF</t>
  </si>
  <si>
    <t>VEHICLE LOANS</t>
  </si>
  <si>
    <t>4050</t>
  </si>
  <si>
    <t>RECEIPTS</t>
  </si>
  <si>
    <t>4060</t>
  </si>
  <si>
    <t>TOOL LOANS</t>
  </si>
  <si>
    <t>COMPUTER LOANS</t>
  </si>
  <si>
    <t>435</t>
  </si>
  <si>
    <t>OTHER</t>
  </si>
  <si>
    <t>432</t>
  </si>
  <si>
    <t>ELECTRICITY CONNECTIONS LOANS</t>
  </si>
  <si>
    <t>434</t>
  </si>
  <si>
    <t>LOANS TO SPORTS CLUBS</t>
  </si>
  <si>
    <t>436</t>
  </si>
  <si>
    <t>TOWNSHIP DEVELOPMENT DEBTORS</t>
  </si>
  <si>
    <t>437</t>
  </si>
  <si>
    <t>CAPACITY COST</t>
  </si>
  <si>
    <t>438</t>
  </si>
  <si>
    <t>DEBTOR ARRANGEMENTS</t>
  </si>
  <si>
    <t>505</t>
  </si>
  <si>
    <t>PROVISION OF BAD DEBTS</t>
  </si>
  <si>
    <t>4130</t>
  </si>
  <si>
    <t>PROVISION MADE</t>
  </si>
  <si>
    <t>440</t>
  </si>
  <si>
    <t>442</t>
  </si>
  <si>
    <t>CONSUMABLE STORES</t>
  </si>
  <si>
    <t>4070</t>
  </si>
  <si>
    <t>PURCHASES</t>
  </si>
  <si>
    <t>4080</t>
  </si>
  <si>
    <t>ISSUES</t>
  </si>
  <si>
    <t>4090</t>
  </si>
  <si>
    <t>RETURNS</t>
  </si>
  <si>
    <t>444</t>
  </si>
  <si>
    <t>RAW MATERIALS</t>
  </si>
  <si>
    <t>446</t>
  </si>
  <si>
    <t>447</t>
  </si>
  <si>
    <t>STAND</t>
  </si>
  <si>
    <t>448</t>
  </si>
  <si>
    <t>445</t>
  </si>
  <si>
    <t>CONSUMER DEBTORS</t>
  </si>
  <si>
    <t>4100</t>
  </si>
  <si>
    <t>LEVIES</t>
  </si>
  <si>
    <t>4105</t>
  </si>
  <si>
    <t>LESS: PROVISION FOR BAD DEBDTS</t>
  </si>
  <si>
    <t>449</t>
  </si>
  <si>
    <t>ASSESSMENT RATES</t>
  </si>
  <si>
    <t>451</t>
  </si>
  <si>
    <t>WASTE WATER AND SANITATION</t>
  </si>
  <si>
    <t>452</t>
  </si>
  <si>
    <t>453</t>
  </si>
  <si>
    <t>REFUSE REMOVAL</t>
  </si>
  <si>
    <t>488</t>
  </si>
  <si>
    <t>PROVISION FOR BAD DEDT: WATER</t>
  </si>
  <si>
    <t>490</t>
  </si>
  <si>
    <t>PROVISION FOR BAD DEDT: RATES</t>
  </si>
  <si>
    <t>492</t>
  </si>
  <si>
    <t>PROVISION FOR BAD DEDT: WATER &amp; SEWER</t>
  </si>
  <si>
    <t>494</t>
  </si>
  <si>
    <t>PROVISION FOR BAD DEDT: ELECTRICITY</t>
  </si>
  <si>
    <t>496</t>
  </si>
  <si>
    <t>PROVISION FOR BAD DEDT: REFUSE REMOVAL</t>
  </si>
  <si>
    <t>MOPANI DISTRICT</t>
  </si>
  <si>
    <t>470</t>
  </si>
  <si>
    <t>YEAR-END DEBTORS</t>
  </si>
  <si>
    <t>450</t>
  </si>
  <si>
    <t>OTHER DEBTORS</t>
  </si>
  <si>
    <t>454</t>
  </si>
  <si>
    <t>PROVINCIAL GOVERNMENT</t>
  </si>
  <si>
    <t>456</t>
  </si>
  <si>
    <t>REPAYMENT: VEHICLE INSURANCE</t>
  </si>
  <si>
    <t>458</t>
  </si>
  <si>
    <t>AMOUNT PAID IN ADVANCED</t>
  </si>
  <si>
    <t>460</t>
  </si>
  <si>
    <t>ELECTRICITY CONNECTION</t>
  </si>
  <si>
    <t>462</t>
  </si>
  <si>
    <t>WATER &amp; SEWER CONNECTIONS</t>
  </si>
  <si>
    <t>464</t>
  </si>
  <si>
    <t>RELOCATION LOANS</t>
  </si>
  <si>
    <t>466</t>
  </si>
  <si>
    <t>BURSARY LOANS</t>
  </si>
  <si>
    <t>468</t>
  </si>
  <si>
    <t>ADVANCES: EMPLOYEES</t>
  </si>
  <si>
    <t>472</t>
  </si>
  <si>
    <t>VAT CONTROL</t>
  </si>
  <si>
    <t>473</t>
  </si>
  <si>
    <t>DEPOSIT CONTROL</t>
  </si>
  <si>
    <t>474</t>
  </si>
  <si>
    <t>475</t>
  </si>
  <si>
    <t>DEBIT NOTES</t>
  </si>
  <si>
    <t>OPERATING LEASE ASSETS</t>
  </si>
  <si>
    <t>479</t>
  </si>
  <si>
    <t>455</t>
  </si>
  <si>
    <t>CASH RESOURCES</t>
  </si>
  <si>
    <t>476</t>
  </si>
  <si>
    <t>BANK: EFF</t>
  </si>
  <si>
    <t>4110</t>
  </si>
  <si>
    <t>DEPOSITS</t>
  </si>
  <si>
    <t>4120</t>
  </si>
  <si>
    <t>WITHDRAWALS</t>
  </si>
  <si>
    <t>477</t>
  </si>
  <si>
    <t>BANK: AFF</t>
  </si>
  <si>
    <t>478</t>
  </si>
  <si>
    <t>PETTY CASH</t>
  </si>
  <si>
    <t>480</t>
  </si>
  <si>
    <t>BANK: RATES &amp; GENERAL</t>
  </si>
  <si>
    <t>482</t>
  </si>
  <si>
    <t>BANK: GRANTS</t>
  </si>
  <si>
    <t>484</t>
  </si>
  <si>
    <t>BANK: PUBLIC CONTRIBUTIONS</t>
  </si>
  <si>
    <t>485</t>
  </si>
  <si>
    <t>CASH FLOAT</t>
  </si>
  <si>
    <t>PROVISIONS</t>
  </si>
  <si>
    <t>497</t>
  </si>
  <si>
    <t>POST - EMPLOYMENT HEALTH CARE BENEFITS</t>
  </si>
  <si>
    <t>498</t>
  </si>
  <si>
    <t>LONG SERVICE AWARDS</t>
  </si>
  <si>
    <t>499</t>
  </si>
  <si>
    <t>NON-CURRENT PROVISIONS</t>
  </si>
  <si>
    <t>500</t>
  </si>
  <si>
    <t>STAFF LEAVE</t>
  </si>
  <si>
    <t>501</t>
  </si>
  <si>
    <t>PROVISION PERFORMANCE BONUS</t>
  </si>
  <si>
    <t>CREDITORS</t>
  </si>
  <si>
    <t>502</t>
  </si>
  <si>
    <t>ELECTRICITY DEPOSITS</t>
  </si>
  <si>
    <t>503</t>
  </si>
  <si>
    <t>WATER DEPOSITS</t>
  </si>
  <si>
    <t>504</t>
  </si>
  <si>
    <t>TRADE CREDITORES</t>
  </si>
  <si>
    <t>506</t>
  </si>
  <si>
    <t>PAYMENTS IN ADVANCE (DEBT)</t>
  </si>
  <si>
    <t>508</t>
  </si>
  <si>
    <t>PAYMENTS IN ADVANCE (GENERAL)</t>
  </si>
  <si>
    <t>510</t>
  </si>
  <si>
    <t>MANAGER SUPPORT</t>
  </si>
  <si>
    <t>512</t>
  </si>
  <si>
    <t>YEAR-END CREDITORS</t>
  </si>
  <si>
    <t>514</t>
  </si>
  <si>
    <t>VAT</t>
  </si>
  <si>
    <t>516</t>
  </si>
  <si>
    <t>RETENSION</t>
  </si>
  <si>
    <t>518</t>
  </si>
  <si>
    <t>MEDICAL CONTRIBUTION</t>
  </si>
  <si>
    <t>520</t>
  </si>
  <si>
    <t>UNCLAIMED WAGES</t>
  </si>
  <si>
    <t>522</t>
  </si>
  <si>
    <t>UNCLAIMED LOAN PAYMENTS</t>
  </si>
  <si>
    <t>524</t>
  </si>
  <si>
    <t>526</t>
  </si>
  <si>
    <t>UNKOWN CONSUMER DEPOSITS</t>
  </si>
  <si>
    <t>528</t>
  </si>
  <si>
    <t>UNKNOWN DIRECT DEPOSITS</t>
  </si>
  <si>
    <t>530</t>
  </si>
  <si>
    <t>UNKOWN CONSUMER PAYMENTS</t>
  </si>
  <si>
    <t>532</t>
  </si>
  <si>
    <t>FINANCIAL MANAGEMENT SUPPORT</t>
  </si>
  <si>
    <t>534</t>
  </si>
  <si>
    <t>IDP DONATIONS</t>
  </si>
  <si>
    <t>536</t>
  </si>
  <si>
    <t>MUNICIPAL SYSTEM UPGRADE</t>
  </si>
  <si>
    <t>538</t>
  </si>
  <si>
    <t>GRANTS RSC &amp; OTHER</t>
  </si>
  <si>
    <t>1372</t>
  </si>
  <si>
    <t>WATER CHARGES</t>
  </si>
  <si>
    <t>1533</t>
  </si>
  <si>
    <t>INTERNAL FACILITIES COSTS</t>
  </si>
  <si>
    <t>5018</t>
  </si>
  <si>
    <t>1322</t>
  </si>
  <si>
    <t>ENTERTAINMENT - PUBLIC ENTERTAINMENT</t>
  </si>
  <si>
    <t>0225</t>
  </si>
  <si>
    <t>FINANCIAL MANAGEMENT GRANT</t>
  </si>
  <si>
    <t>0221</t>
  </si>
  <si>
    <t>NATIONAL - EQUITABLE SHARE</t>
  </si>
  <si>
    <t>0230</t>
  </si>
  <si>
    <t>SETA: GRANT</t>
  </si>
  <si>
    <t>001</t>
  </si>
  <si>
    <t>PROPERTY RATES</t>
  </si>
  <si>
    <t>0001</t>
  </si>
  <si>
    <t>PROPERTY RATES - RESIDENTIAL PROPERTIES</t>
  </si>
  <si>
    <t>PENALTIES IMPOSED AND COLLECTION CHARGES ON RATES</t>
  </si>
  <si>
    <t>0031</t>
  </si>
  <si>
    <t>LATE PAYMENT - INTEREST</t>
  </si>
  <si>
    <t>0101</t>
  </si>
  <si>
    <t>USER CHARGES - SALE OF DEVELOPED PROPERTIES</t>
  </si>
  <si>
    <t>0102</t>
  </si>
  <si>
    <t>INDIGENT CHARGES</t>
  </si>
  <si>
    <t>0087</t>
  </si>
  <si>
    <t>USER CHARGES - LANDING FEES</t>
  </si>
  <si>
    <t>0091</t>
  </si>
  <si>
    <t>USER CHARGES - CEMETRY FEES - ONCE OFF</t>
  </si>
  <si>
    <t>0081</t>
  </si>
  <si>
    <t>USER CHARGES - MEMBERSHIP LIBRARY</t>
  </si>
  <si>
    <t>0071</t>
  </si>
  <si>
    <t>USER CHARGES - WASTE MANAGEMENT</t>
  </si>
  <si>
    <t>0072</t>
  </si>
  <si>
    <t>USER CHARGES - MEDICAL WASTE</t>
  </si>
  <si>
    <t>0074</t>
  </si>
  <si>
    <t>USER CHARGES - LANDFILL TIPPING FEES</t>
  </si>
  <si>
    <t>0041</t>
  </si>
  <si>
    <t>USER CHARGES - ELECTRICITY</t>
  </si>
  <si>
    <t>0042</t>
  </si>
  <si>
    <t>USER CHARGES - ELECTRICITY CONNECTION FEES</t>
  </si>
  <si>
    <t>0043</t>
  </si>
  <si>
    <t>USER CHARGES - ELECTRICITY RE-CONNCTION FEES</t>
  </si>
  <si>
    <t>0044</t>
  </si>
  <si>
    <t>USER CHARGES - ELECTRICITY PRE-PAID METERS</t>
  </si>
  <si>
    <t>0045</t>
  </si>
  <si>
    <t>USER CHARGES - ELECTRICITY - TESTING OF METERS</t>
  </si>
  <si>
    <t>0052</t>
  </si>
  <si>
    <t>USER CHARGES - WATER CONNECTION FEES</t>
  </si>
  <si>
    <t>0053</t>
  </si>
  <si>
    <t>USER CHARGES - WATER RE-CONNECTION FEES</t>
  </si>
  <si>
    <t>0051</t>
  </si>
  <si>
    <t>USER CHARGES - WATER</t>
  </si>
  <si>
    <t>0061</t>
  </si>
  <si>
    <t>USER CHARGES - SEWERAGE FEES</t>
  </si>
  <si>
    <t>0066</t>
  </si>
  <si>
    <t>USER CHARGES - CLEARING OF BLOCKED DRAINS</t>
  </si>
  <si>
    <t>009</t>
  </si>
  <si>
    <t>RENT OF FACILITIES AND EQUIPMENT</t>
  </si>
  <si>
    <t>0125</t>
  </si>
  <si>
    <t>RENT - OLD AGE HOUSING</t>
  </si>
  <si>
    <t>0126</t>
  </si>
  <si>
    <t>RENT - CAR PORTS CIVIC CENTRE</t>
  </si>
  <si>
    <t>0140</t>
  </si>
  <si>
    <t>RENT - OTHER COUNCIL PROPERTY</t>
  </si>
  <si>
    <t>0132</t>
  </si>
  <si>
    <t>RENT - LIBRARY HALL</t>
  </si>
  <si>
    <t>0134</t>
  </si>
  <si>
    <t>RENT - AUDITORIUM</t>
  </si>
  <si>
    <t>011</t>
  </si>
  <si>
    <t>INTEREST EARNED - EXTERNAL INVESTMENTS</t>
  </si>
  <si>
    <t>0141</t>
  </si>
  <si>
    <t>INTEREST EARNED - EXTERNAL INVESTMENTS - SHORT TERM</t>
  </si>
  <si>
    <t>0142</t>
  </si>
  <si>
    <t>INTEREST EARNED - EXTERNAL INVESTMENTS - LONG TERM</t>
  </si>
  <si>
    <t>0180</t>
  </si>
  <si>
    <t>R/D CHEQUE FEES</t>
  </si>
  <si>
    <t>0177</t>
  </si>
  <si>
    <t>DISCIPLINARY FINES</t>
  </si>
  <si>
    <t>0183</t>
  </si>
  <si>
    <t>TRAFFIC &amp; PARKING FINES</t>
  </si>
  <si>
    <t>0205</t>
  </si>
  <si>
    <t>APPLICATION FEE - TOWN PLANNING</t>
  </si>
  <si>
    <t>0202</t>
  </si>
  <si>
    <t>PERMITS - CLEARANCE CERTIFICATES</t>
  </si>
  <si>
    <t>0196</t>
  </si>
  <si>
    <t>PERMITS - ADVERTISING &amp; BANNER FEES</t>
  </si>
  <si>
    <t>0206</t>
  </si>
  <si>
    <t>CERTIFICATES - INTRUCTURES DRIVING SCHOOL</t>
  </si>
  <si>
    <t>0209</t>
  </si>
  <si>
    <t>DRIVERS LICENCE INCOME</t>
  </si>
  <si>
    <t>0210</t>
  </si>
  <si>
    <t>AARTO FINES</t>
  </si>
  <si>
    <t>0211</t>
  </si>
  <si>
    <t>PRODIBA LICENSE FEE</t>
  </si>
  <si>
    <t>0212</t>
  </si>
  <si>
    <t>MOTOR VEHICLE LICENCE FEE : OWN INCOME</t>
  </si>
  <si>
    <t>0213</t>
  </si>
  <si>
    <t>NATIS DEBT</t>
  </si>
  <si>
    <t>0214</t>
  </si>
  <si>
    <t>PROVINCIAL MOTOR VEHICLE LICENSES</t>
  </si>
  <si>
    <t>0231</t>
  </si>
  <si>
    <t>PHOTO COPIES</t>
  </si>
  <si>
    <t>0237</t>
  </si>
  <si>
    <t>FAXES SEND/RECEIVED</t>
  </si>
  <si>
    <t>0256</t>
  </si>
  <si>
    <t>SUNDRY INCOME</t>
  </si>
  <si>
    <t>0242</t>
  </si>
  <si>
    <t>INCOME INSURANCE CLAIMS</t>
  </si>
  <si>
    <t>0240</t>
  </si>
  <si>
    <t>SUPPLY OF INFORMATION</t>
  </si>
  <si>
    <t>0243</t>
  </si>
  <si>
    <t>VALUATION CERTIFICATE</t>
  </si>
  <si>
    <t>0254</t>
  </si>
  <si>
    <t>NON- REFUNDABLE DEPOSIT</t>
  </si>
  <si>
    <t>0248</t>
  </si>
  <si>
    <t>COST RECOVERY - RAILWAY SIDINGS</t>
  </si>
  <si>
    <t>0251</t>
  </si>
  <si>
    <t>BUILDING INSPECTOR RE-INSPECTION FEES</t>
  </si>
  <si>
    <t>026</t>
  </si>
  <si>
    <t>GAIN ON DISPOSAL OF PROPERTY PLANT &amp; EQUIPMENT</t>
  </si>
  <si>
    <t>0262</t>
  </si>
  <si>
    <t>SURPLUS ON DISPOSAL OF ASSETS</t>
  </si>
  <si>
    <t>0271</t>
  </si>
  <si>
    <t>043</t>
  </si>
  <si>
    <t>INTERNAL RECOVERIES</t>
  </si>
  <si>
    <t>0331</t>
  </si>
  <si>
    <t>INTERNAL ADMINISTRATION COSTS</t>
  </si>
  <si>
    <t>023</t>
  </si>
  <si>
    <t>SATELITE OFFICE: NKOWANKOWA</t>
  </si>
  <si>
    <t>025</t>
  </si>
  <si>
    <t>SATELITE OFFICE: LETSITELE</t>
  </si>
  <si>
    <t>0332</t>
  </si>
  <si>
    <t>INTERNAL IT COSTS</t>
  </si>
  <si>
    <t>0333</t>
  </si>
  <si>
    <t>0338</t>
  </si>
  <si>
    <t>INTERNAL USER CHARGES - SANITATION &amp; REFUSE</t>
  </si>
  <si>
    <t>0334</t>
  </si>
  <si>
    <t>0335</t>
  </si>
  <si>
    <t>INTERNAL USER CHARGES - ELECTRICITY (STREETLIGHTS)</t>
  </si>
  <si>
    <t>0337</t>
  </si>
  <si>
    <t>INTERNAL USER CHARGES - WATER</t>
  </si>
  <si>
    <t>0336</t>
  </si>
  <si>
    <t>INTERNAL USER CHARGES - SEWERAGE</t>
  </si>
  <si>
    <t>1015</t>
  </si>
  <si>
    <t>MEDICAL EXAMINATION</t>
  </si>
  <si>
    <t>055</t>
  </si>
  <si>
    <t>EMPLOYEE COSTS CAPITALIZED</t>
  </si>
  <si>
    <t>1035</t>
  </si>
  <si>
    <t>EMPLOYEE COSTS CAPITALIZED - SALARIES &amp; WAGES</t>
  </si>
  <si>
    <t>EMPLOYEE COSTS ALLOCATED TO OTHER OPERATING ITEMS</t>
  </si>
  <si>
    <t>1041</t>
  </si>
  <si>
    <t>EMPLOYEE COSTS ALLOCATED - SALARIES &amp; WAGES</t>
  </si>
  <si>
    <t>1043</t>
  </si>
  <si>
    <t>INTERNAL VEHICLES</t>
  </si>
  <si>
    <t>REMUNERATIONS OF COUNCILLORS</t>
  </si>
  <si>
    <t>1051</t>
  </si>
  <si>
    <t>ALLOWANCE - MAYOR</t>
  </si>
  <si>
    <t>1052</t>
  </si>
  <si>
    <t>ALLOWANCE - FULL TIME COUNCILLORS</t>
  </si>
  <si>
    <t>1053</t>
  </si>
  <si>
    <t>ALLOWANCE - EXECUTIVE COMMITTEE</t>
  </si>
  <si>
    <t>1054</t>
  </si>
  <si>
    <t>ALLOWANCE - OTHER COUNCILLORS</t>
  </si>
  <si>
    <t>1057</t>
  </si>
  <si>
    <t>COUNCILLORS ALLOWANCE - TRAVEL</t>
  </si>
  <si>
    <t>1070</t>
  </si>
  <si>
    <t>CONTRIBUTION - COUNCILLORS - OTHER</t>
  </si>
  <si>
    <t>060</t>
  </si>
  <si>
    <t>BAD DEBTS</t>
  </si>
  <si>
    <t>1071</t>
  </si>
  <si>
    <t>PROVISION FOR BAD DEBTS</t>
  </si>
  <si>
    <t>COLLECTION COSTS</t>
  </si>
  <si>
    <t>1082</t>
  </si>
  <si>
    <t>COLLECTION COSTS - LEGAL FEES</t>
  </si>
  <si>
    <t>1090</t>
  </si>
  <si>
    <t>COLLECTION COSTS - RECOVERED</t>
  </si>
  <si>
    <t>INVENTORY SURPLUS/LOSS</t>
  </si>
  <si>
    <t>1095</t>
  </si>
  <si>
    <t>STORES SURPLUSSES</t>
  </si>
  <si>
    <t>1096</t>
  </si>
  <si>
    <t>STORE LOSSES</t>
  </si>
  <si>
    <t>072</t>
  </si>
  <si>
    <t>BULK PURCHASES</t>
  </si>
  <si>
    <t>1251</t>
  </si>
  <si>
    <t>BULK PURCHASES - ELECTRICITY</t>
  </si>
  <si>
    <t>1252</t>
  </si>
  <si>
    <t>BULK PURCHASES - WATER</t>
  </si>
  <si>
    <t>1111</t>
  </si>
  <si>
    <t>MACHINERY &amp; EQUIPMENT</t>
  </si>
  <si>
    <t>1215</t>
  </si>
  <si>
    <t>COUNCIL-OWNED BUILDINGS</t>
  </si>
  <si>
    <t>1224</t>
  </si>
  <si>
    <t>NON-COUNCIL-OWNED ASSETS - CONTRACTORS</t>
  </si>
  <si>
    <t>1117</t>
  </si>
  <si>
    <t>LAWNMOWERS</t>
  </si>
  <si>
    <t>1118</t>
  </si>
  <si>
    <t>LAWNMOWERS - INTERNAL LABOUR</t>
  </si>
  <si>
    <t>1212</t>
  </si>
  <si>
    <t>COUNCIL OWNED LAND - INTERNAL LABOUR</t>
  </si>
  <si>
    <t>1219</t>
  </si>
  <si>
    <t>COUNCIL-OWNED VEHICLES - MATERIALS</t>
  </si>
  <si>
    <t>1220</t>
  </si>
  <si>
    <t>COUNCIL-OWNED VEHICLES - COUNCIL-OWNED VEHICLE - GENERAL</t>
  </si>
  <si>
    <t>1221</t>
  </si>
  <si>
    <t>COUNCIL-OWNED VEHICLES - INTERNAL LABOUR</t>
  </si>
  <si>
    <t>1223</t>
  </si>
  <si>
    <t>COUNCIL-OWNED VEHICLES - CONTRACTORS</t>
  </si>
  <si>
    <t>1106</t>
  </si>
  <si>
    <t>COMPUTER EQUIPMENT &amp; SOFTWARE - CONTRACTORS</t>
  </si>
  <si>
    <t>1131</t>
  </si>
  <si>
    <t>DISTRIBUTION NETWORK - INTERNAL LABOUR</t>
  </si>
  <si>
    <t>1132</t>
  </si>
  <si>
    <t>RAILWAY SIDINGS</t>
  </si>
  <si>
    <t>1134</t>
  </si>
  <si>
    <t>STORMWATER DRAINAGE &amp; BRIDGES</t>
  </si>
  <si>
    <t>1135</t>
  </si>
  <si>
    <t>STORMWATER DRAINAGE &amp; BRIDGES - INTERNAL LABOUR</t>
  </si>
  <si>
    <t>1138</t>
  </si>
  <si>
    <t>TARRED ROADS</t>
  </si>
  <si>
    <t>1139</t>
  </si>
  <si>
    <t>TARRED ROAD - INTERNAL LABOUR</t>
  </si>
  <si>
    <t>1142</t>
  </si>
  <si>
    <t>GRAVEL ROADS</t>
  </si>
  <si>
    <t>1143</t>
  </si>
  <si>
    <t>GRAVEL ROAD - INTERNAL LABOUR</t>
  </si>
  <si>
    <t>1147</t>
  </si>
  <si>
    <t>SIDEWALK &amp; PAVEMENTS - INTERNAL LABOUR</t>
  </si>
  <si>
    <t>1216</t>
  </si>
  <si>
    <t>COUNCIL OWNED BUILDING - INTERNAL LABOUR</t>
  </si>
  <si>
    <t>1112</t>
  </si>
  <si>
    <t>MACHINERY &amp; EQUIPMENT - INTERNAL LABOUR</t>
  </si>
  <si>
    <t>1130</t>
  </si>
  <si>
    <t>DISTRIBUTION NETWORKS</t>
  </si>
  <si>
    <t>1182</t>
  </si>
  <si>
    <t>SWIMMING POOL - INTERNAL LABOUR</t>
  </si>
  <si>
    <t>1120</t>
  </si>
  <si>
    <t>REFUSE BINS</t>
  </si>
  <si>
    <t>1150</t>
  </si>
  <si>
    <t>TRAFFIC LIGHTS</t>
  </si>
  <si>
    <t>1154</t>
  </si>
  <si>
    <t>TRAFFIC &amp; ROAD SIGNS</t>
  </si>
  <si>
    <t>1151</t>
  </si>
  <si>
    <t>TRAFFIC LIGHTS - INTERNAL LABOUR</t>
  </si>
  <si>
    <t>1159</t>
  </si>
  <si>
    <t>STREETLIGHTS - INTERNAL LABOUR</t>
  </si>
  <si>
    <t>1114</t>
  </si>
  <si>
    <t>METERS</t>
  </si>
  <si>
    <t>1133</t>
  </si>
  <si>
    <t>DISTRIBUTION NETWORK - CONTRACTORS</t>
  </si>
  <si>
    <t>1158</t>
  </si>
  <si>
    <t>STREETLIGHTS</t>
  </si>
  <si>
    <t>1113</t>
  </si>
  <si>
    <t>MACHINERY &amp; EQUIPMENT - CONTRACTORS</t>
  </si>
  <si>
    <t>1270</t>
  </si>
  <si>
    <t>CONTRACTED SERVICES - INTERNAL AUDIT</t>
  </si>
  <si>
    <t>1267</t>
  </si>
  <si>
    <t>CONTRACTED SERVICES - TOWN PLANNING</t>
  </si>
  <si>
    <t>1266</t>
  </si>
  <si>
    <t>CONTRACTED SERVICES - VALUATION ROLL</t>
  </si>
  <si>
    <t>1262</t>
  </si>
  <si>
    <t>CONTRACTED SERVICES - METER READING</t>
  </si>
  <si>
    <t>1263</t>
  </si>
  <si>
    <t>CONTRACTED SERVICES - SECURITY SERVICES</t>
  </si>
  <si>
    <t>1261</t>
  </si>
  <si>
    <t>CONTRACTED SERVICES - INFORMATION TECHNOLOGY</t>
  </si>
  <si>
    <t>1268</t>
  </si>
  <si>
    <t>CONTRACTED SERVICES - AERODROME</t>
  </si>
  <si>
    <t>1264</t>
  </si>
  <si>
    <t>CONTRACTED SERVICES - REFUSE REMOVAL</t>
  </si>
  <si>
    <t>1274</t>
  </si>
  <si>
    <t>CONTRACTED SERVICES - EPWP</t>
  </si>
  <si>
    <t>1265</t>
  </si>
  <si>
    <t>CONTRACTED SERVICES - CLEANING SERVICES</t>
  </si>
  <si>
    <t>1273</t>
  </si>
  <si>
    <t>CONTRACTED SERVICES - WATER SUPPLY</t>
  </si>
  <si>
    <t>1297</t>
  </si>
  <si>
    <t>HOUSING PROJECTS</t>
  </si>
  <si>
    <t>1288</t>
  </si>
  <si>
    <t>GRANT - DEPARTMENT OF TRADE &amp; MINERAL</t>
  </si>
  <si>
    <t>1289</t>
  </si>
  <si>
    <t>MSIG GRANT</t>
  </si>
  <si>
    <t>1287</t>
  </si>
  <si>
    <t>GRANT - ESKOM EBSST</t>
  </si>
  <si>
    <t>1298</t>
  </si>
  <si>
    <t>SETA GRANT</t>
  </si>
  <si>
    <t>1284</t>
  </si>
  <si>
    <t>GRANT - ARTS &amp; CULTURAL</t>
  </si>
  <si>
    <t>1285</t>
  </si>
  <si>
    <t>GRANT - MAYOR SPECIAL ACCOUNT</t>
  </si>
  <si>
    <t>1286</t>
  </si>
  <si>
    <t>GRANT - MAYOR BURSARY ACCOUNT</t>
  </si>
  <si>
    <t>1312</t>
  </si>
  <si>
    <t>COUNCIL PHOTOGRAPHY &amp; ART WORK</t>
  </si>
  <si>
    <t>1353</t>
  </si>
  <si>
    <t>PUBLIC RELATIONS , TOURISM &amp; MARKETING</t>
  </si>
  <si>
    <t>1363</t>
  </si>
  <si>
    <t>SUBSCRIPTIONS</t>
  </si>
  <si>
    <t>1354</t>
  </si>
  <si>
    <t>PUBLIC EDUCATION AND TRAINING</t>
  </si>
  <si>
    <t>1309</t>
  </si>
  <si>
    <t>CONFERENCE &amp; CONVENTION COST - INTERNATIONAL</t>
  </si>
  <si>
    <t>1340</t>
  </si>
  <si>
    <t>MEMBERSHIP FEES - OTHER</t>
  </si>
  <si>
    <t>1355</t>
  </si>
  <si>
    <t>RECOGNITION DAY</t>
  </si>
  <si>
    <t>1315</t>
  </si>
  <si>
    <t>DEED NOTICES</t>
  </si>
  <si>
    <t>1327</t>
  </si>
  <si>
    <t>INSURANCE</t>
  </si>
  <si>
    <t>1333</t>
  </si>
  <si>
    <t>LEGAL FEES - OTHER</t>
  </si>
  <si>
    <t>1303</t>
  </si>
  <si>
    <t>AUDITORS FEES</t>
  </si>
  <si>
    <t>1329</t>
  </si>
  <si>
    <t>INSURANCE EXCESS PAYMENTS</t>
  </si>
  <si>
    <t>1330</t>
  </si>
  <si>
    <t>INSURANCE CLAIMS OWN EXPENDITURE</t>
  </si>
  <si>
    <t>1314</t>
  </si>
  <si>
    <t>COST OF SALES - INVESTMENT PROPERTIES</t>
  </si>
  <si>
    <t>1304</t>
  </si>
  <si>
    <t>AUCTIONEER FEES</t>
  </si>
  <si>
    <t>1306</t>
  </si>
  <si>
    <t>BANK ADMINISTRATION FEES &amp; INTEREST ON OVERDRAFT</t>
  </si>
  <si>
    <t>1331</t>
  </si>
  <si>
    <t>LEASES - VEHICLES</t>
  </si>
  <si>
    <t>1335</t>
  </si>
  <si>
    <t>LICENCE &amp; REGISTRATION FEES - VEHICLES</t>
  </si>
  <si>
    <t>1352</t>
  </si>
  <si>
    <t>PUBLIC DRIVERS PERMIT</t>
  </si>
  <si>
    <t>1358</t>
  </si>
  <si>
    <t>RENT - REPEATERS</t>
  </si>
  <si>
    <t>1360</t>
  </si>
  <si>
    <t>RENTAL COMPUTER</t>
  </si>
  <si>
    <t>1302</t>
  </si>
  <si>
    <t>ADVERTISING - RECRUITMENT</t>
  </si>
  <si>
    <t>1337</t>
  </si>
  <si>
    <t>1369</t>
  </si>
  <si>
    <t>TASK JOB EVALUATION(REGION 2)</t>
  </si>
  <si>
    <t>1324</t>
  </si>
  <si>
    <t>EMPLOYEE ASSISTANCE PROGRAMME</t>
  </si>
  <si>
    <t>1367</t>
  </si>
  <si>
    <t>TESTING OF SAMPLES</t>
  </si>
  <si>
    <t>1319</t>
  </si>
  <si>
    <t>ELECTION COSTS</t>
  </si>
  <si>
    <t>1320</t>
  </si>
  <si>
    <t>ENTERTAINMENT - EXECUTIVE COMMITTEE</t>
  </si>
  <si>
    <t>1328</t>
  </si>
  <si>
    <t>GIFTS AND REWARDS</t>
  </si>
  <si>
    <t>1371</t>
  </si>
  <si>
    <t>WATER RIGHTS PUSELA</t>
  </si>
  <si>
    <t>1323</t>
  </si>
  <si>
    <t>ELECTRICITY - ESKOM</t>
  </si>
  <si>
    <t>1377</t>
  </si>
  <si>
    <t>CULTURAL DAY</t>
  </si>
  <si>
    <t>1334</t>
  </si>
  <si>
    <t>LIBRARY SPECIAL ACTIVITIES</t>
  </si>
  <si>
    <t>1343</t>
  </si>
  <si>
    <t>NEW &amp; LOST BOOKS</t>
  </si>
  <si>
    <t>1349</t>
  </si>
  <si>
    <t>PRODIBA SHARE - DRIVERS LICENCE FEE</t>
  </si>
  <si>
    <t>1351</t>
  </si>
  <si>
    <t>PROVINCIAL SHARE - VEHICLE LICENCE FEE</t>
  </si>
  <si>
    <t>1357</t>
  </si>
  <si>
    <t>RENT - PROVINCIAL LICENCE TERMINAL</t>
  </si>
  <si>
    <t>1362</t>
  </si>
  <si>
    <t>STANDBY MEALS EXPENSES</t>
  </si>
  <si>
    <t>1316</t>
  </si>
  <si>
    <t>DISASTER RELIEF</t>
  </si>
  <si>
    <t>1373</t>
  </si>
  <si>
    <t>ELECTRICITY CHARGES</t>
  </si>
  <si>
    <t>1326</t>
  </si>
  <si>
    <t>IOD EXPENSE</t>
  </si>
  <si>
    <t>1305</t>
  </si>
  <si>
    <t>ABATEMENT OF PUBLIC NUISANCE</t>
  </si>
  <si>
    <t>1365</t>
  </si>
  <si>
    <t>SUPPORT TRAUMATIC INCIDENTS</t>
  </si>
  <si>
    <t>1531</t>
  </si>
  <si>
    <t>1532</t>
  </si>
  <si>
    <t>1538</t>
  </si>
  <si>
    <t>1536</t>
  </si>
  <si>
    <t>1537</t>
  </si>
  <si>
    <t>1535</t>
  </si>
  <si>
    <t>INTERNAL USER CHARGES - ELECTRICITY(STREETLIGHTS)</t>
  </si>
  <si>
    <t>100</t>
  </si>
  <si>
    <t>ASSET FINANCING FUND</t>
  </si>
  <si>
    <t>item</t>
  </si>
  <si>
    <t>line item</t>
  </si>
  <si>
    <t>cost centre</t>
  </si>
  <si>
    <t>inc/exp</t>
  </si>
  <si>
    <t>01-inc</t>
  </si>
  <si>
    <t>02-exp</t>
  </si>
  <si>
    <t>03-abc</t>
  </si>
  <si>
    <t>04-cap</t>
  </si>
  <si>
    <t>05-app</t>
  </si>
  <si>
    <t>06-general ledger</t>
  </si>
  <si>
    <t>Expenses 1</t>
  </si>
  <si>
    <t>Expenses 2</t>
  </si>
  <si>
    <t>Expenses 3</t>
  </si>
  <si>
    <t>Expenses 4</t>
  </si>
  <si>
    <t>Expenses 5</t>
  </si>
  <si>
    <t>Expenses 6</t>
  </si>
  <si>
    <t>Expenses 7</t>
  </si>
  <si>
    <t>Expenses 8</t>
  </si>
  <si>
    <t>Expenses 9</t>
  </si>
  <si>
    <t>Expenses 10</t>
  </si>
  <si>
    <t>Expenses 11</t>
  </si>
  <si>
    <t>Expenses 13</t>
  </si>
  <si>
    <t>actual july to december</t>
  </si>
  <si>
    <t>Row Labels</t>
  </si>
  <si>
    <t>Grand Total</t>
  </si>
  <si>
    <t>051EMPLOYEE RELATED COSTS - WAGES &amp; SALARIES</t>
  </si>
  <si>
    <t>053EMPLOYEE RELATED COSTS - SOCIAL CONTRIBUTIONS</t>
  </si>
  <si>
    <t>064DEPRECIATION</t>
  </si>
  <si>
    <t>068INTEREST EXPENSE - EXTERNAL BORROWINGS</t>
  </si>
  <si>
    <t>078GENERAL EXPENSES - OTHER</t>
  </si>
  <si>
    <t>074CONTRACTED SERVICES</t>
  </si>
  <si>
    <t>December</t>
  </si>
  <si>
    <t>066REPAIRS AND MAINTENANCE</t>
  </si>
  <si>
    <t>315FUTURE DEPRECIATION RESERVE</t>
  </si>
  <si>
    <t>317INTERNAL ADVANCES</t>
  </si>
  <si>
    <t>330DISTRIBUTABLE RESERVE</t>
  </si>
  <si>
    <t>360LONG-TERM LIABILITIES</t>
  </si>
  <si>
    <t>362FINANCE LEASE LIABILITY</t>
  </si>
  <si>
    <t>363WORK IN PROGRESS</t>
  </si>
  <si>
    <t>364LAND &amp; BUILDING COMM ASSETS</t>
  </si>
  <si>
    <t>365ROADS(ls)2 INFRASTRUCTURE</t>
  </si>
  <si>
    <t>366ROADS, PAVEMENTS &amp; STORMWATER - INFRASTRUCTURE</t>
  </si>
  <si>
    <t>367WATER - INFRASTRUCTURE</t>
  </si>
  <si>
    <t>368WATER RESERVOIRS - INFRASTRUCTURE</t>
  </si>
  <si>
    <t>369TRAFFIC CENTRE</t>
  </si>
  <si>
    <t>370CAR PARKS, BUS TERMINALS &amp; TAXI RANKS</t>
  </si>
  <si>
    <t>371WATER NETWORK - INFRASTRUCTURE</t>
  </si>
  <si>
    <t>372ELECTRICITY RETICULATION - INFRASTRUCTURE</t>
  </si>
  <si>
    <t>373SEWERAGE - INFRASTRUCTURE</t>
  </si>
  <si>
    <t>374SEWERAGE PURIFICATIONS - INFRASTRUCTURE</t>
  </si>
  <si>
    <t>375CONSUMER DEPOSIT</t>
  </si>
  <si>
    <t>376HOUSING</t>
  </si>
  <si>
    <t>377MUNICIPAL OFICES COMM ASSETS.</t>
  </si>
  <si>
    <t>378LAND</t>
  </si>
  <si>
    <t>379TRAFFIC(ls) INFRASTRUCTURE</t>
  </si>
  <si>
    <t>380REFUSE SITES - INFRASTRUCTURE</t>
  </si>
  <si>
    <t>382BUILDINGS - INFRASTRUCTURE</t>
  </si>
  <si>
    <t>384ELECTRICITY - INFRASTRUCTURE</t>
  </si>
  <si>
    <t>386PARKS - OTHER ASSETS</t>
  </si>
  <si>
    <t>388SPORTSFIELD - COMM ASSETS</t>
  </si>
  <si>
    <t>390LIBRARY COMM ASSET</t>
  </si>
  <si>
    <t>392LAND &amp; BUILDING - INFRASTRUCTURE</t>
  </si>
  <si>
    <t>394RECREATION FACILITIES - COMM ASSETS</t>
  </si>
  <si>
    <t>396ROADS - INFRASTRUCTURE</t>
  </si>
  <si>
    <t>398MUSEUM - COMM ASSET</t>
  </si>
  <si>
    <t>900TOTAL CONTROL VOTES</t>
  </si>
  <si>
    <t>908CONTROL VOTE TRADE CREDITORS</t>
  </si>
  <si>
    <t>910CONTROL VOTE SUNDRY CREDITORS</t>
  </si>
  <si>
    <t>912CONTROL VOTE V.A.T ACCOUNT</t>
  </si>
  <si>
    <t>914CONTROL VOTE STORES</t>
  </si>
  <si>
    <t>916CONTROL VOTE V.A.T RECOVERED</t>
  </si>
  <si>
    <t>918CONTROL VOTE AUTO CREDIT NOTE PREVIOUS</t>
  </si>
  <si>
    <t>920CONTROL VOTE AUTO CREDIT NOTES PRESENT</t>
  </si>
  <si>
    <t>922CONTROL VOTE INVOICE ADJUSTMENT JOURNAL</t>
  </si>
  <si>
    <t>924CONTROL VOTE V.A.T. ACCOUNTS ISSUES</t>
  </si>
  <si>
    <t>925CONTROL VOTE - REFUNDS</t>
  </si>
  <si>
    <t>926CONTROL VOTE OLD YEAR ACCOUNT PAYABLE</t>
  </si>
  <si>
    <t>927CONTROL VOTE TELEPHONE</t>
  </si>
  <si>
    <t>928CONTROL VOTE OVER/UNDER PROV. TRAD CREDITORS</t>
  </si>
  <si>
    <t>930CONTROL VOTE - PREV YEAR GRN/GRT</t>
  </si>
  <si>
    <t>932CONTROL VOTE - PREV YR PRICE ADJ STOR UNPAID</t>
  </si>
  <si>
    <t>934CONTROL VOTE - PREV YR PRICE ADJ STOR PAID</t>
  </si>
  <si>
    <t>936CONTROL VOTE PREV YEAR PRICE ADJ DIRE</t>
  </si>
  <si>
    <t>938CONTROL VOTE PREV YEAR PRICE ADJ DIRECT GRN'S PAID</t>
  </si>
  <si>
    <t>940CONTROL VOTE SETTLEMENT DISCOUNT</t>
  </si>
  <si>
    <t>942CONTROL VOTE STALE CHEQUES</t>
  </si>
  <si>
    <t>943CONTROL VOTE CANCEL A IMPORT SALARY CHEQ</t>
  </si>
  <si>
    <t>944CONTROL VOTE UNCLAIMED CREDITS</t>
  </si>
  <si>
    <t>946CONTROL VOTE DEBTOR'S DEPOSITS</t>
  </si>
  <si>
    <t>948CONTROL VOTE DEBTOR'S ACCOUNTS</t>
  </si>
  <si>
    <t>949CONTROL VOTE DEBTORS SUSPENSE - DEBTOR</t>
  </si>
  <si>
    <t>951CONTROL VOTE MOTOR VEHICLE - LOAN SUSPENSE</t>
  </si>
  <si>
    <t>952CONTROL VOTE PREV PRICE ADJ ISSUE</t>
  </si>
  <si>
    <t>953CONTROL VOTE CROSS METRO TRANSACTION</t>
  </si>
  <si>
    <t>954CONTROL VOTE PREVIOUS YEAR PRICE ADJ ISSUES CR</t>
  </si>
  <si>
    <t>955CONTROL VOTE DEBTORS INTERNAL ACCOUNT</t>
  </si>
  <si>
    <t>956CONTROL VOTE PREVIOUS YEAR DBN CANCELL</t>
  </si>
  <si>
    <t>957CONTROL VOTE CV75</t>
  </si>
  <si>
    <t>958CONTROL VOTE OUTSTANDING ORDERS C/F SUSPENSE</t>
  </si>
  <si>
    <t>959CONTROL VOTE RELOCATION LOANS SUSPENSE</t>
  </si>
  <si>
    <t>960BANK CONTROL ACCOUNT</t>
  </si>
  <si>
    <t>965CONTROL VOTE TOOL LOANS SUSPENSE</t>
  </si>
  <si>
    <t>985CONTROL VOTE - FUEL IMPORT</t>
  </si>
  <si>
    <t>999CONTROL ACCOUNT - TAKE-ON</t>
  </si>
  <si>
    <t>002ADMINISTRATION MUNICIPAL MANAGER</t>
  </si>
  <si>
    <t>003COMMUNICATIONS</t>
  </si>
  <si>
    <t>004INTERNAL AUDIT</t>
  </si>
  <si>
    <t>005STRATEGIC SUPPORT</t>
  </si>
  <si>
    <t>006PUBLIC PARTICIPATION &amp; PROJECT SUPPORT</t>
  </si>
  <si>
    <t>007RISK MANAGEMENT</t>
  </si>
  <si>
    <t>012ADMINISTRATION STRATEGY &amp; DEV</t>
  </si>
  <si>
    <t>014LOCAL ECONOMIC DEVELOPMENT &amp; SOCIAL DEVELOPMENT</t>
  </si>
  <si>
    <t>015TOWN &amp; REGIONAL PLANNING</t>
  </si>
  <si>
    <t>016HOUSING ADMINISTRATION &amp; PROPERTY VALUATION</t>
  </si>
  <si>
    <t>024SATELITE OFFICE: LENYENYE</t>
  </si>
  <si>
    <t>032ADMINISTRATION FINANCE</t>
  </si>
  <si>
    <t>033FINANCIAL SERVICES, REPORTING, &amp; BUDGETS</t>
  </si>
  <si>
    <t>034REVENUE</t>
  </si>
  <si>
    <t>035EXPENDITURE</t>
  </si>
  <si>
    <t>036INVENTORY</t>
  </si>
  <si>
    <t>037FLEET MANAGEMENT</t>
  </si>
  <si>
    <t>038INFORMATION TECHNOLOGY</t>
  </si>
  <si>
    <t>039SUPPLY CHAIN MANAGEMENT UNIT</t>
  </si>
  <si>
    <t>052ADMINISTRATION HR &amp; CORP</t>
  </si>
  <si>
    <t>053HUMAN RESOURCES</t>
  </si>
  <si>
    <t>054OCCUPATIONAL HEALTH &amp; SAFETY</t>
  </si>
  <si>
    <t>056CORPORATE SERVICES</t>
  </si>
  <si>
    <t>057COUNCIL EXPENDITURE</t>
  </si>
  <si>
    <t>058LEGAL SERVICES</t>
  </si>
  <si>
    <t>062ADMINISTRATION CIVIL ING.</t>
  </si>
  <si>
    <t>063ROADS &amp; STORMWATER MANAGEMENT</t>
  </si>
  <si>
    <t>103BUILDINGS &amp; HOUSING</t>
  </si>
  <si>
    <t>105PARKS &amp; RECREATION</t>
  </si>
  <si>
    <t>112ADMINISTRATION PUBLIC SERV.</t>
  </si>
  <si>
    <t>123LIBRARY SERVICES</t>
  </si>
  <si>
    <t>133SOLID WASTE</t>
  </si>
  <si>
    <t>134STREET CLEANSING</t>
  </si>
  <si>
    <t>135PUBLIC TOILETS</t>
  </si>
  <si>
    <t>140ADMINISTRATION TRANSPORT, SAFETY, SECURITY AND LIAISON</t>
  </si>
  <si>
    <t>143VEHICLE LICENCING &amp; TESTING</t>
  </si>
  <si>
    <t>144TRAFFIC SERVICES</t>
  </si>
  <si>
    <t>153DISASTER MANAGEMENT</t>
  </si>
  <si>
    <t>162ADMINISTRATION ELEC. ING.</t>
  </si>
  <si>
    <t>173OPERATIONS &amp; MAINTENANCE: RURAL</t>
  </si>
  <si>
    <t>183OPERATIONS &amp; MAINTENANCE: TOWN</t>
  </si>
  <si>
    <t>195PROJECT MANAGEMENT</t>
  </si>
  <si>
    <t>073WATER NETWORKS</t>
  </si>
  <si>
    <t>083WATER PURIFICATION</t>
  </si>
  <si>
    <t>093SEWERAGE PURIFICATION</t>
  </si>
  <si>
    <t>113COMMUNITY HEALTH SERVICES</t>
  </si>
  <si>
    <t>115ENVIROMENTAL HEALTH SERVICES</t>
  </si>
  <si>
    <t>400BUILDINGS - OTHER ASSETS</t>
  </si>
  <si>
    <t>402ELECTRICITY - OTHER ASSETS</t>
  </si>
  <si>
    <t>404INVESTMENT PROPERTIES</t>
  </si>
  <si>
    <t>406MOTOR VEHICLES - OTHER ASSETS</t>
  </si>
  <si>
    <t>408MACHINERY &amp; PLANT - OTHER ASSETS</t>
  </si>
  <si>
    <t>409COMPUTER EQUIPMENT - OTHER ASSETS</t>
  </si>
  <si>
    <t>410OFFICE EQUIPMENT - OTHER ASSETS</t>
  </si>
  <si>
    <t>412CEMETRY - COMM ASSETS</t>
  </si>
  <si>
    <t>414FENCING - OTHER ASSETS</t>
  </si>
  <si>
    <t>415FURNITURE &amp; FITTINGS - OTHER ASSETS</t>
  </si>
  <si>
    <t>416AIRPORT COM ASSETS</t>
  </si>
  <si>
    <t>417WEAPONS - OTHER ASSETS</t>
  </si>
  <si>
    <t>418SECURITY MEASURES - OTHER ASSETS</t>
  </si>
  <si>
    <t>419OTHER(SPECIFY) - WATER CRAFT</t>
  </si>
  <si>
    <t>420REFUSE</t>
  </si>
  <si>
    <t>421LAND - OTHER ASSETS</t>
  </si>
  <si>
    <t>422HEALTH EQUIPMENT - OTHER ASSETS</t>
  </si>
  <si>
    <t>423COMPUTOR - OTHER ASSETS</t>
  </si>
  <si>
    <t>424PLANT &amp; MACHINERY - OTHER ASSETS</t>
  </si>
  <si>
    <t>425INVESTMENT</t>
  </si>
  <si>
    <t>430LOANS TO STAFF</t>
  </si>
  <si>
    <t>435OTHER</t>
  </si>
  <si>
    <t>440INVENTORY</t>
  </si>
  <si>
    <t>445CONSUMER DEBTORS</t>
  </si>
  <si>
    <t>448MOPANI DISTRICT</t>
  </si>
  <si>
    <t>450OTHER DEBTORS</t>
  </si>
  <si>
    <t>451OPERATING LEASE ASSETS</t>
  </si>
  <si>
    <t>455CASH RESOURCES</t>
  </si>
  <si>
    <t>470PROVISIONS</t>
  </si>
  <si>
    <t>475CREDITORS</t>
  </si>
  <si>
    <t>023SATELITE OFFICE: NKOWANKOWA</t>
  </si>
  <si>
    <t>025SATELITE OFFICE: LETSITELE</t>
  </si>
  <si>
    <t>c schedule gfs</t>
  </si>
  <si>
    <t>1001SALARIES &amp; WAGES - BASIC SCALE</t>
  </si>
  <si>
    <t>1002SALARIES &amp; WAGES - OVERTIME</t>
  </si>
  <si>
    <t>1003SALARIES &amp; WAGES - PENSIONABLE ALLOWANCE</t>
  </si>
  <si>
    <t>1004SALARIES &amp; WAGES - ANNUAL BONUS</t>
  </si>
  <si>
    <t>1010SALARIES &amp; WAGES - LEAVE PAYMENTS</t>
  </si>
  <si>
    <t>1012HOUSING ALLOWANCE</t>
  </si>
  <si>
    <t>1013TRAVEL ALLOWANCE</t>
  </si>
  <si>
    <t>1016PERFORMANCE INCENTIVE SCHEMES</t>
  </si>
  <si>
    <t>1021CONTRIBUTION - MEDICAL AID SCHEME</t>
  </si>
  <si>
    <t>1022CONTRIBUTION - PENSION SCHEMES</t>
  </si>
  <si>
    <t>1023CONTRIBUTION - UIF</t>
  </si>
  <si>
    <t>1024CONTRIBUTION - GROUP INSURANCE</t>
  </si>
  <si>
    <t>1027CONTRIBUTION - WORKERS COMPENSATION</t>
  </si>
  <si>
    <t>1028LEVIES - SETA</t>
  </si>
  <si>
    <t>1029LEVIES - BARGAINING COUNCIL</t>
  </si>
  <si>
    <t>1091DEPRECIATION</t>
  </si>
  <si>
    <t>1222COUNCIL-OWNED VEHICLES - COUNCIL-OWNED VEHICLE USAGE</t>
  </si>
  <si>
    <t>1308CONFERENCE &amp; CONVENTION COST - DOMESTIC</t>
  </si>
  <si>
    <t>1321ENTERTAINMENT - OFFICIALS</t>
  </si>
  <si>
    <t>1341MEMBERSHIP FEES - SALGA</t>
  </si>
  <si>
    <t>1344NON-CAPITAL TOOLS &amp; EQUIPMENT</t>
  </si>
  <si>
    <t>1348PRINTING &amp; STATIONERY</t>
  </si>
  <si>
    <t>1364SUBSISTANCE &amp; TRAVELLING EXPENSES</t>
  </si>
  <si>
    <t>1366TELEPHONE</t>
  </si>
  <si>
    <t>1101FURNITURE &amp; OFFICE EQUIPMENT</t>
  </si>
  <si>
    <t>1336LICENCES &amp; PERMITS - NON VEHICLE</t>
  </si>
  <si>
    <t>1347POSTAGE &amp; COURIER FEES</t>
  </si>
  <si>
    <t>1363SUBSCRIPTIONS</t>
  </si>
  <si>
    <t>1311CONSUMABLE DOMESTIC ITEMS</t>
  </si>
  <si>
    <t>1350PROTECTIVE CLOTHING</t>
  </si>
  <si>
    <t>1327INSURANCE</t>
  </si>
  <si>
    <t>1111MACHINERY &amp; EQUIPMENT</t>
  </si>
  <si>
    <t>Values</t>
  </si>
  <si>
    <t>Sum of Original</t>
  </si>
  <si>
    <t>Sum of actual july to december</t>
  </si>
  <si>
    <t>060BAD DEBTS</t>
  </si>
  <si>
    <t>1071PROVISION FOR BAD DEBTS</t>
  </si>
  <si>
    <t>1211COUNCIL-OWNED LAND</t>
  </si>
  <si>
    <t>1224NON-COUNCIL-OWNED ASSETS - CONTRACTORS</t>
  </si>
  <si>
    <t>1231INTEREST EXTERNAL LOANS</t>
  </si>
  <si>
    <t>1264CONTRACTED SERVICES - REFUSE REMOVAL</t>
  </si>
  <si>
    <t>1274CONTRACTED SERVICES - EPWP</t>
  </si>
  <si>
    <t>076GRANTS &amp; SUBSIDIES PAID</t>
  </si>
  <si>
    <t>1299GRANTS - OTHER</t>
  </si>
  <si>
    <t>1301ADVERTISING - GENERAL</t>
  </si>
  <si>
    <t>1310CONSULTANTS &amp; PROFFESIONAL FEES</t>
  </si>
  <si>
    <t>1332LEASES - PHOTOCOPIERS</t>
  </si>
  <si>
    <t>1340MEMBERSHIP FEES - OTHER</t>
  </si>
  <si>
    <t>1352PUBLIC DRIVERS PERMIT</t>
  </si>
  <si>
    <t>1367TESTING OF SAMPLES</t>
  </si>
  <si>
    <t>1120REFUSE BINS</t>
  </si>
  <si>
    <t>1265CONTRACTED SERVICES - CLEANING SERVICES</t>
  </si>
  <si>
    <t>1215COUNCIL-OWNED BUILDINGS</t>
  </si>
  <si>
    <t>Sum of December</t>
  </si>
  <si>
    <t>Balance</t>
  </si>
  <si>
    <t>055EMPLOYEE COSTS CAPITALIZED</t>
  </si>
  <si>
    <t>056EMPLOYEE COSTS ALLOCATED TO OTHER OPERATING ITEMS</t>
  </si>
  <si>
    <t>058REMUNERATIONS OF COUNCILLORS</t>
  </si>
  <si>
    <t>062COLLECTION COSTS</t>
  </si>
  <si>
    <t>063INVENTORY SURPLUS/LOSS</t>
  </si>
  <si>
    <t>072BULK PURCHASES</t>
  </si>
  <si>
    <t>077GRANTS &amp; SUBSIDIES PAID-UNCONDITIONAL</t>
  </si>
  <si>
    <t>001-Mayor and council</t>
  </si>
  <si>
    <t>002-Municipal manager</t>
  </si>
  <si>
    <t>003-Budget and treasury office</t>
  </si>
  <si>
    <t>004-Human resource</t>
  </si>
  <si>
    <t>005-Information technology</t>
  </si>
  <si>
    <t>006-Property service</t>
  </si>
  <si>
    <t>007-Other admin</t>
  </si>
  <si>
    <t>008-Libraries</t>
  </si>
  <si>
    <t>009-Sport &amp; recreation</t>
  </si>
  <si>
    <t>010-Public safety</t>
  </si>
  <si>
    <t>011-Other public safety</t>
  </si>
  <si>
    <t>012-House</t>
  </si>
  <si>
    <t>014-Other health</t>
  </si>
  <si>
    <t>015-Economic development</t>
  </si>
  <si>
    <t>016-Town planning</t>
  </si>
  <si>
    <t>017-Roads</t>
  </si>
  <si>
    <t>018-Vehicle licencing</t>
  </si>
  <si>
    <t>019-Electricity distribution</t>
  </si>
  <si>
    <t>020-Public toilet</t>
  </si>
  <si>
    <t>021-Solid waste</t>
  </si>
  <si>
    <t>024OTHER REVENUE</t>
  </si>
  <si>
    <t>022OPERATING GRANTS &amp; SUBSIDIES</t>
  </si>
  <si>
    <t>018LICENSES &amp; PERMITS</t>
  </si>
  <si>
    <t>001PROPERTY RATES</t>
  </si>
  <si>
    <t>003PENALTIES IMPOSED AND COLLECTION CHARGES ON RATES</t>
  </si>
  <si>
    <t>005SERVICE CHARGES</t>
  </si>
  <si>
    <t>011INTEREST EARNED - EXTERNAL INVESTMENTS</t>
  </si>
  <si>
    <t>012INTEREST EARNED - OUTSTANDING DEBTORS</t>
  </si>
  <si>
    <t>016FINES</t>
  </si>
  <si>
    <t>020INCOME FROM AGENCY SERVICES</t>
  </si>
  <si>
    <t>026GAIN ON DISPOSAL OF PROPERTY PLANT &amp; EQUIPMENT</t>
  </si>
  <si>
    <t>031INCOME FOREGONE</t>
  </si>
  <si>
    <t>0223NATIONAL - GENERAL</t>
  </si>
  <si>
    <t>009RENT OF FACILITIES AND EQUIPMENT</t>
  </si>
  <si>
    <t>0246PRIVATE WORK</t>
  </si>
  <si>
    <t>0291INCOME FOREGONE - USER CHARGES</t>
  </si>
  <si>
    <t>department</t>
  </si>
  <si>
    <t>01-Municipal manager</t>
  </si>
  <si>
    <t>02-Planning &amp; Economic Development</t>
  </si>
  <si>
    <t>03-Financial Services</t>
  </si>
  <si>
    <t>04-Corporate Services</t>
  </si>
  <si>
    <t>05-Engineering Services</t>
  </si>
  <si>
    <t>06-Community Services</t>
  </si>
  <si>
    <t>07-Electrical Engineering</t>
  </si>
  <si>
    <t>Sum of Budget</t>
  </si>
  <si>
    <t>Percentage</t>
  </si>
  <si>
    <t>0087USER CHARGES - LANDING FEES</t>
  </si>
  <si>
    <t>0091USER CHARGES - CEMETRY FEES - ONCE OFF</t>
  </si>
  <si>
    <t>0256SUNDRY INCOME</t>
  </si>
  <si>
    <t>0081USER CHARGES - MEMBERSHIP LIBRARY</t>
  </si>
  <si>
    <t>0132RENT - LIBRARY HALL</t>
  </si>
  <si>
    <t>0134RENT - AUDITORIUM</t>
  </si>
  <si>
    <t>0171LOST &amp; OVERDUE LIBRARY BOOKS</t>
  </si>
  <si>
    <t>0172DUPLICATE TICKETS</t>
  </si>
  <si>
    <t>0231PHOTO COPIES</t>
  </si>
  <si>
    <t>0071USER CHARGES - WASTE MANAGEMENT</t>
  </si>
  <si>
    <t>0072USER CHARGES - MEDICAL WASTE</t>
  </si>
  <si>
    <t>0074USER CHARGES - LANDFILL TIPPING FEES</t>
  </si>
  <si>
    <t>0221NATIONAL - EQUITABLE SHARE</t>
  </si>
  <si>
    <t>0140RENT - OTHER COUNCIL PROPERTY</t>
  </si>
  <si>
    <t>0191LICENSES - DOGS</t>
  </si>
  <si>
    <t>0196PERMITS - ADVERTISING &amp; BANNER FEES</t>
  </si>
  <si>
    <t>0206CERTIFICATES - INTRUCTURES DRIVING SCHOOL</t>
  </si>
  <si>
    <t>0209DRIVERS LICENCE INCOME</t>
  </si>
  <si>
    <t>0210AARTO FINES</t>
  </si>
  <si>
    <t>0211PRODIBA LICENSE FEE</t>
  </si>
  <si>
    <t>0212MOTOR VEHICLE LICENCE FEE : OWN INCOME</t>
  </si>
  <si>
    <t>0213NATIS DEBT</t>
  </si>
  <si>
    <t>0214PROVINCIAL MOTOR VEHICLE LICENSES</t>
  </si>
  <si>
    <t>0183TRAFFIC &amp; PARKING FINES</t>
  </si>
  <si>
    <t>1005SALARIES &amp; WAGES - STANDBY ALLOWANCE</t>
  </si>
  <si>
    <t>1041EMPLOYEE COSTS ALLOCATED - SALARIES &amp; WAGES</t>
  </si>
  <si>
    <t>1112MACHINERY &amp; EQUIPMENT - INTERNAL LABOUR</t>
  </si>
  <si>
    <t>1118LAWNMOWERS - INTERNAL LABOUR</t>
  </si>
  <si>
    <t>1130DISTRIBUTION NETWORKS</t>
  </si>
  <si>
    <t>1182SWIMMING POOL - INTERNAL LABOUR</t>
  </si>
  <si>
    <t>1212COUNCIL OWNED LAND - INTERNAL LABOUR</t>
  </si>
  <si>
    <t>1276CONTRACTED SERVICES - COUNCIL OWNED LAND</t>
  </si>
  <si>
    <t>1281GRANT - MUSEUM</t>
  </si>
  <si>
    <t>1282GRANT - SPORTS COUNCIL</t>
  </si>
  <si>
    <t>1283GRANT - SPCA</t>
  </si>
  <si>
    <t>1323ELECTRICITY - ESKOM</t>
  </si>
  <si>
    <t>1325FUEL - VEHICLES</t>
  </si>
  <si>
    <t>1377CULTURAL DAY</t>
  </si>
  <si>
    <t>1326IOD EXPENSE</t>
  </si>
  <si>
    <t>1354PUBLIC EDUCATION AND TRAINING</t>
  </si>
  <si>
    <t>1305ABATEMENT OF PUBLIC NUISANCE</t>
  </si>
  <si>
    <t>1333LEGAL FEES - OTHER</t>
  </si>
  <si>
    <t>1365SUPPORT TRAUMATIC INCIDENTS</t>
  </si>
  <si>
    <t>1368TRAINING COSTS</t>
  </si>
  <si>
    <t>1334LIBRARY SPECIAL ACTIVITIES</t>
  </si>
  <si>
    <t>1343NEW &amp; LOST BOOKS</t>
  </si>
  <si>
    <t>1349PRODIBA SHARE - DRIVERS LICENCE FEE</t>
  </si>
  <si>
    <t>1351PROVINCIAL SHARE - VEHICLE LICENCE FEE</t>
  </si>
  <si>
    <t>1357RENT - PROVINCIAL LICENCE TERMINAL</t>
  </si>
  <si>
    <t>1150TRAFFIC LIGHTS</t>
  </si>
  <si>
    <t>1154TRAFFIC &amp; ROAD SIGNS</t>
  </si>
  <si>
    <t>1232INTEREST CAPITAL LEASES</t>
  </si>
  <si>
    <t>1263CONTRACTED SERVICES - SECURITY SERVICES</t>
  </si>
  <si>
    <t>1315DEED NOTICES</t>
  </si>
  <si>
    <t>1322ENTERTAINMENT - PUBLIC ENTERTAINMENT</t>
  </si>
  <si>
    <t>1342LEASES- CAMERAS</t>
  </si>
  <si>
    <t>1358RENT - REPEATERS</t>
  </si>
  <si>
    <t>1362STANDBY MEALS EXPENSES</t>
  </si>
  <si>
    <t>1270CONTRACTED SERVICES - INTERNAL AUDIT</t>
  </si>
  <si>
    <t>1370YOUTH GENDER &amp; DISABILITY</t>
  </si>
  <si>
    <t>1372WATER CHARGES</t>
  </si>
  <si>
    <t>1316DISASTER RELIEF</t>
  </si>
  <si>
    <t>Sum of Percentage</t>
  </si>
  <si>
    <t>0229PROVINCIAL LOCAL GOVERMENT</t>
  </si>
  <si>
    <t>0237FAXES SEND/RECEIVED</t>
  </si>
  <si>
    <t>0205APPLICATION FEE - TOWN PLANNING</t>
  </si>
  <si>
    <t>0249GAIN ON RECLASSIFICATION OF ASSETS</t>
  </si>
  <si>
    <t>1297HOUSING PROJECTS</t>
  </si>
  <si>
    <t>1309CONFERENCE &amp; CONVENTION COST - INTERNATIONAL</t>
  </si>
  <si>
    <t>1355RECOGNITION DAY</t>
  </si>
  <si>
    <t>1288GRANT - DEPARTMENT OF TRADE &amp; MINERAL</t>
  </si>
  <si>
    <t>1353PUBLIC RELATIONS , TOURISM &amp; MARKETING</t>
  </si>
  <si>
    <t>1267CONTRACTED SERVICES - TOWN PLANNING</t>
  </si>
  <si>
    <t>1266CONTRACTED SERVICES - VALUATION ROLL</t>
  </si>
  <si>
    <t>043INTERNAL RECOVERIES</t>
  </si>
  <si>
    <t>0331INTERNAL ADMINISTRATION COSTS</t>
  </si>
  <si>
    <t>087INTERNAL CHARGES</t>
  </si>
  <si>
    <t>1531INTERNAL ADMINISTRATION COSTS</t>
  </si>
  <si>
    <t>1532INTERNAL IT COSTS</t>
  </si>
  <si>
    <t>1533INTERNAL FACILITIES COSTS</t>
  </si>
  <si>
    <t>602COMMUNITY</t>
  </si>
  <si>
    <t>5001LAND &amp; BUILDINGS - INFRASTRUCTURE</t>
  </si>
  <si>
    <t>5211ESTABLISHMENT OF PARKS /GARDENS</t>
  </si>
  <si>
    <t>606INVESTMENT PROPERTY</t>
  </si>
  <si>
    <t>5020INVESTMENT PROPERTIES</t>
  </si>
  <si>
    <t>608OTHER ASSETS</t>
  </si>
  <si>
    <t>5010OTHER-INFRASTRUCTURE ASSETS</t>
  </si>
  <si>
    <t>5023OFFICE EQUIPMENT</t>
  </si>
  <si>
    <t>5013COMMUNITY HALLS</t>
  </si>
  <si>
    <t>5114LIBRARIES</t>
  </si>
  <si>
    <t>5018OTHER COMMUNITY ASSETS</t>
  </si>
  <si>
    <t>095TRANSFERS FROM / (TO) RESERVES</t>
  </si>
  <si>
    <t>2054TRANSFERS FROM/(TO) DISTRIBUTABLE RESERVES</t>
  </si>
  <si>
    <t>0%0</t>
  </si>
  <si>
    <t>5025OTHER ASSETS</t>
  </si>
  <si>
    <t>5123OFFICE EQUIPMENT</t>
  </si>
  <si>
    <t>5125AIR CONDITIONING CIVIC CENTER</t>
  </si>
  <si>
    <t>0001PROPERTY RATES - RESIDENTIAL PROPERTIES</t>
  </si>
  <si>
    <t>0222NATIONAL - MSIG GRANT</t>
  </si>
  <si>
    <t>0252CREDIT CONTROL</t>
  </si>
  <si>
    <t>0271PROPERTY RATES - RESIDENTIAL PROPERTIES</t>
  </si>
  <si>
    <t>1289MSIG GRANT</t>
  </si>
  <si>
    <t>1303AUDITORS FEES</t>
  </si>
  <si>
    <t>2057TRANSFERS FROM/(TO) NON-DISTRIBUTABLE RESERVES</t>
  </si>
  <si>
    <t>0141INTEREST EARNED - EXTERNAL INVESTMENTS - SHORT TERM</t>
  </si>
  <si>
    <t>0142INTEREST EARNED - EXTERNAL INVESTMENTS - LONG TERM</t>
  </si>
  <si>
    <t>0225FINANCIAL MANAGEMENT GRANT</t>
  </si>
  <si>
    <t>0242INCOME INSURANCE CLAIMS</t>
  </si>
  <si>
    <t>1329INSURANCE EXCESS PAYMENTS</t>
  </si>
  <si>
    <t>1330INSURANCE CLAIMS OWN EXPENDITURE</t>
  </si>
  <si>
    <t>2041TRANSFERS FROM/(TO) INSURANCE FUND</t>
  </si>
  <si>
    <t>0031LATE PAYMENT - INTEREST</t>
  </si>
  <si>
    <t>0101USER CHARGES - SALE OF DEVELOPED PROPERTIES</t>
  </si>
  <si>
    <t>0102INDIGENT CHARGES</t>
  </si>
  <si>
    <t>0151INTEREST EARNED - NON PROPERTY RATES - OUTSTANDING DEBTORS</t>
  </si>
  <si>
    <t>0180R/D CHEQUE FEES</t>
  </si>
  <si>
    <t>0202PERMITS - CLEARANCE CERTIFICATES</t>
  </si>
  <si>
    <t>0215AGENCY FEES - MOPANI DISTRICT</t>
  </si>
  <si>
    <t>0235SALE OF INVESTMENT PROPERTIES</t>
  </si>
  <si>
    <t>0240SUPPLY OF INFORMATION</t>
  </si>
  <si>
    <t>0243VALUATION CERTIFICATE</t>
  </si>
  <si>
    <t>0254NON- REFUNDABLE DEPOSIT</t>
  </si>
  <si>
    <t>1082COLLECTION COSTS - LEGAL FEES</t>
  </si>
  <si>
    <t>1090COLLECTION COSTS - RECOVERED</t>
  </si>
  <si>
    <t>1262CONTRACTED SERVICES - METER READING</t>
  </si>
  <si>
    <t>1275CONTRACTED SERVICES - CREDIT CONTROL</t>
  </si>
  <si>
    <t>1287GRANT - ESKOM EBSST</t>
  </si>
  <si>
    <t>1314COST OF SALES - INVESTMENT PROPERTIES</t>
  </si>
  <si>
    <t>089CASH REQUIREMENTS</t>
  </si>
  <si>
    <t>1701LOAN REPAYMENTS</t>
  </si>
  <si>
    <t>1304AUCTIONEER FEES</t>
  </si>
  <si>
    <t>1306BANK ADMINISTRATION FEES &amp; INTEREST ON OVERDRAFT</t>
  </si>
  <si>
    <t>1313OTHER GENERAL EXPENSES</t>
  </si>
  <si>
    <t>0262SURPLUS ON DISPOSAL OF ASSETS</t>
  </si>
  <si>
    <t>1095STORES SURPLUSSES</t>
  </si>
  <si>
    <t>1096STORE LOSSES</t>
  </si>
  <si>
    <t>1534INTERNAL USER CHARGES - ELECTRICITY</t>
  </si>
  <si>
    <t>1312COUNCIL PHOTOGRAPHY &amp; ART WORK</t>
  </si>
  <si>
    <t>1345NEWS LETTER</t>
  </si>
  <si>
    <t>1106COMPUTER EQUIPMENT &amp; SOFTWARE - CONTRACTORS</t>
  </si>
  <si>
    <t>1261CONTRACTED SERVICES - INFORMATION TECHNOLOGY</t>
  </si>
  <si>
    <t>1359RENT - TELEPHONE EXCHANGE</t>
  </si>
  <si>
    <t>1360RENTAL COMPUTER</t>
  </si>
  <si>
    <t>0332INTERNAL IT COSTS</t>
  </si>
  <si>
    <t>5022PLANT &amp; EQUIPMENT</t>
  </si>
  <si>
    <t>5122PLANT &amp; EQUIPMENT</t>
  </si>
  <si>
    <t>5610IT EQUIPMENT</t>
  </si>
  <si>
    <t>0230SETA: GRANT</t>
  </si>
  <si>
    <t>1015MEDICAL EXAMINATION</t>
  </si>
  <si>
    <t>1298SETA GRANT</t>
  </si>
  <si>
    <t>1302ADVERTISING - RECRUITMENT</t>
  </si>
  <si>
    <t>1337LONG SERVICE AWARDS</t>
  </si>
  <si>
    <t>1369TASK JOB EVALUATION(REGION 2)</t>
  </si>
  <si>
    <t>1324EMPLOYEE ASSISTANCE PROGRAMME</t>
  </si>
  <si>
    <t>0177DISCIPLINARY FINES</t>
  </si>
  <si>
    <t>1051ALLOWANCE - MAYOR</t>
  </si>
  <si>
    <t>1052ALLOWANCE - FULL TIME COUNCILLORS</t>
  </si>
  <si>
    <t>1053ALLOWANCE - EXECUTIVE COMMITTEE</t>
  </si>
  <si>
    <t>1054ALLOWANCE - OTHER COUNCILLORS</t>
  </si>
  <si>
    <t>1057COUNCILLORS ALLOWANCE - TRAVEL</t>
  </si>
  <si>
    <t>1070CONTRIBUTION - COUNCILLORS - OTHER</t>
  </si>
  <si>
    <t>1284GRANT - ARTS &amp; CULTURAL</t>
  </si>
  <si>
    <t>1285GRANT - MAYOR SPECIAL ACCOUNT</t>
  </si>
  <si>
    <t>1286GRANT - MAYOR BURSARY ACCOUNT</t>
  </si>
  <si>
    <t>1319ELECTION COSTS</t>
  </si>
  <si>
    <t>1320ENTERTAINMENT - EXECUTIVE COMMITTEE</t>
  </si>
  <si>
    <t>1328GIFTS AND REWARDS</t>
  </si>
  <si>
    <t>1371WATER RIGHTS PUSELA</t>
  </si>
  <si>
    <t>5021OTHER MOTOR VEHICLES</t>
  </si>
  <si>
    <t>5118OTHER COMMUNITY ASSETS</t>
  </si>
  <si>
    <t>1043INTERNAL VEHICLES</t>
  </si>
  <si>
    <t>1117LAWNMOWERS</t>
  </si>
  <si>
    <t>1219COUNCIL-OWNED VEHICLES - MATERIALS</t>
  </si>
  <si>
    <t>1220COUNCIL-OWNED VEHICLES - COUNCIL-OWNED VEHICLE - GENERAL</t>
  </si>
  <si>
    <t>1221COUNCIL-OWNED VEHICLES - INTERNAL LABOUR</t>
  </si>
  <si>
    <t>1223COUNCIL-OWNED VEHICLES - CONTRACTORS</t>
  </si>
  <si>
    <t>1331LEASES - VEHICLES</t>
  </si>
  <si>
    <t>1335LICENCE &amp; REGISTRATION FEES - VEHICLES</t>
  </si>
  <si>
    <t>1538INTERNAL USER CHARGES - SANITATION &amp; REFUSE</t>
  </si>
  <si>
    <t>610SPECIALISED VEHICLES</t>
  </si>
  <si>
    <t>0248COST RECOVERY - RAILWAY SIDINGS</t>
  </si>
  <si>
    <t>1035EMPLOYEE COSTS CAPITALIZED - SALARIES &amp; WAGES</t>
  </si>
  <si>
    <t>1131DISTRIBUTION NETWORK - INTERNAL LABOUR</t>
  </si>
  <si>
    <t>1132RAILWAY SIDINGS</t>
  </si>
  <si>
    <t>1134STORMWATER DRAINAGE &amp; BRIDGES</t>
  </si>
  <si>
    <t>1135STORMWATER DRAINAGE &amp; BRIDGES - INTERNAL LABOUR</t>
  </si>
  <si>
    <t>1138TARRED ROADS</t>
  </si>
  <si>
    <t>1139TARRED ROAD - INTERNAL LABOUR</t>
  </si>
  <si>
    <t>1142GRAVEL ROADS</t>
  </si>
  <si>
    <t>1143GRAVEL ROAD - INTERNAL LABOUR</t>
  </si>
  <si>
    <t>1146SIDEWALKS &amp; PAVEMENTS</t>
  </si>
  <si>
    <t>1147SIDEWALK &amp; PAVEMENTS - INTERNAL LABOUR</t>
  </si>
  <si>
    <t>1268CONTRACTED SERVICES - AERODROME</t>
  </si>
  <si>
    <t>600INFRASTRUCTURE</t>
  </si>
  <si>
    <t>5002ROADS, PAVEMENTS, BRIDGES &amp; STORMWATER</t>
  </si>
  <si>
    <t>5029R &amp; M RENEWAL OF ASSETS</t>
  </si>
  <si>
    <t>5102ROADS, PAVEMENTS, BRIDGES &amp; STORMWATER</t>
  </si>
  <si>
    <t>5202ROADS,PAVEMENTS,BRIDGES &amp; STORMWATER</t>
  </si>
  <si>
    <t>5103WATER,RESERVOIR &amp; RETICULATION</t>
  </si>
  <si>
    <t>0052USER CHARGES - WATER CONNECTION FEES</t>
  </si>
  <si>
    <t>0053USER CHARGES - WATER RE-CONNECTION FEES</t>
  </si>
  <si>
    <t>1113MACHINERY &amp; EQUIPMENT - CONTRACTORS</t>
  </si>
  <si>
    <t>1114METERS</t>
  </si>
  <si>
    <t>1273CONTRACTED SERVICES - WATER SUPPLY</t>
  </si>
  <si>
    <t>1373ELECTRICITY CHARGES</t>
  </si>
  <si>
    <t>0337INTERNAL USER CHARGES - WATER</t>
  </si>
  <si>
    <t>0051USER CHARGES - WATER</t>
  </si>
  <si>
    <t>0218FREE BASIC WATER</t>
  </si>
  <si>
    <t>1252BULK PURCHASES - WATER</t>
  </si>
  <si>
    <t>0061USER CHARGES - SEWERAGE FEES</t>
  </si>
  <si>
    <t>0066USER CHARGES - CLEARING OF BLOCKED DRAINS</t>
  </si>
  <si>
    <t>0336INTERNAL USER CHARGES - SEWERAGE</t>
  </si>
  <si>
    <t>1537INTERNAL USER CHARGES - WATER</t>
  </si>
  <si>
    <t>0125RENT - OLD AGE HOUSING</t>
  </si>
  <si>
    <t>0126RENT - CAR PORTS CIVIC CENTRE</t>
  </si>
  <si>
    <t>0199PERMITS - BUILDING PLANS</t>
  </si>
  <si>
    <t>0251BUILDING INSPECTOR RE-INSPECTION FEES</t>
  </si>
  <si>
    <t>1216COUNCIL OWNED BUILDING - INTERNAL LABOUR</t>
  </si>
  <si>
    <t>0333INTERNAL FACILITIES COSTS</t>
  </si>
  <si>
    <t>1536INTERNAL USER CHARGES - SEWERAGE</t>
  </si>
  <si>
    <t>5101LAND &amp; BUILDINGS</t>
  </si>
  <si>
    <t>5108STREET LIGHTING</t>
  </si>
  <si>
    <t>5024SECURITY MEASURES</t>
  </si>
  <si>
    <t>5124SECURITY MEASURES</t>
  </si>
  <si>
    <t>5015RECREATIONAL FACILITIES</t>
  </si>
  <si>
    <t>5212SPORTSFIELDS - COMMUNITY</t>
  </si>
  <si>
    <t>5215SPORTSFIELDS - COMMUNITY</t>
  </si>
  <si>
    <t>5014LIBRARIES</t>
  </si>
  <si>
    <t>0338INTERNAL USER CHARGES - SANITATION &amp; REFUSE</t>
  </si>
  <si>
    <t>5009REFUSE SITES</t>
  </si>
  <si>
    <t>1151TRAFFIC LIGHTS - INTERNAL LABOUR</t>
  </si>
  <si>
    <t>1159STREETLIGHTS - INTERNAL LABOUR</t>
  </si>
  <si>
    <t>0041USER CHARGES - ELECTRICITY</t>
  </si>
  <si>
    <t>0042USER CHARGES - ELECTRICITY CONNECTION FEES</t>
  </si>
  <si>
    <t>0043USER CHARGES - ELECTRICITY RE-CONNCTION FEES</t>
  </si>
  <si>
    <t>0046USER CHARGES - SERVICE CONTRIBUTIONS</t>
  </si>
  <si>
    <t>1133DISTRIBUTION NETWORK - CONTRACTORS</t>
  </si>
  <si>
    <t>1251BULK PURCHASES - ELECTRICITY</t>
  </si>
  <si>
    <t>5005ELECTRICITY RETICULATION - INFRASTRUCTURE</t>
  </si>
  <si>
    <t>5105ELECTRICITY RETICULATION</t>
  </si>
  <si>
    <t>5205ELECTRICITY RETICULATION</t>
  </si>
  <si>
    <t>0044USER CHARGES - ELECTRICITY PRE-PAID METERS</t>
  </si>
  <si>
    <t>0045USER CHARGES - ELECTRICITY - TESTING OF METERS</t>
  </si>
  <si>
    <t>1158STREETLIGHTS</t>
  </si>
  <si>
    <t>0334INTERNAL USER CHARGES - ELECTRICITY</t>
  </si>
  <si>
    <t>0335INTERNAL USER CHARGES - ELECTRICITY (STREETLIGHTS)</t>
  </si>
  <si>
    <t>1535INTERNAL USER CHARGES - ELECTRICITY(STREETLIGHTS)</t>
  </si>
  <si>
    <t>5008STREET LIGHTNING - INFRASTRUCTURE</t>
  </si>
  <si>
    <t>094CONTRIBUTIONS FROM OPERATING TO CAPITAL</t>
  </si>
  <si>
    <t>2031CONTRIBUTIONS TO ASSET FINANCING FUND</t>
  </si>
  <si>
    <t>Sum of Actual July to December</t>
  </si>
  <si>
    <t>2015/2016 BUDGET AND 2014/2015 ADJUSTMENT BUDGET</t>
  </si>
  <si>
    <t>Available Balance</t>
  </si>
  <si>
    <t xml:space="preserve"> 2014 2015 Budget</t>
  </si>
  <si>
    <t>2016 2017 Budget</t>
  </si>
  <si>
    <t>2017 2018 Budget</t>
  </si>
  <si>
    <t xml:space="preserve"> 2015 2016 Budget</t>
  </si>
  <si>
    <t>actual 6 Months</t>
  </si>
  <si>
    <t>(blank)</t>
  </si>
  <si>
    <t>Sum of  2014 2015 Budget</t>
  </si>
  <si>
    <t>Sum of  2015 2016 Budget</t>
  </si>
  <si>
    <t>Sum of 2016 2017 Budget</t>
  </si>
  <si>
    <t>Sum of 2017 2018 Budget</t>
  </si>
  <si>
    <t>12 months projection</t>
  </si>
  <si>
    <t>GTD</t>
  </si>
  <si>
    <t>01-Inc</t>
  </si>
  <si>
    <t>013GREATER TZANEEN ECONOMIC DEVELOPMENT AGENCY</t>
  </si>
  <si>
    <t>0250FACILITATION FEE</t>
  </si>
  <si>
    <t>013</t>
  </si>
  <si>
    <t>GREATER TZANEEN ECONOMIC DEVELOPMENT AGENCY</t>
  </si>
  <si>
    <t>0250</t>
  </si>
  <si>
    <t>FACILITATION FEE</t>
  </si>
  <si>
    <t>0233MUNICIPAL GRANT</t>
  </si>
  <si>
    <t>0233</t>
  </si>
  <si>
    <t>MUNICIPAL GRANT</t>
  </si>
  <si>
    <t>0227IDC</t>
  </si>
  <si>
    <t>0227</t>
  </si>
  <si>
    <t>IDC</t>
  </si>
  <si>
    <t>02-Exp</t>
  </si>
  <si>
    <t>1277RENT PREMISES</t>
  </si>
  <si>
    <t>1277</t>
  </si>
  <si>
    <t>RENT PREMISES</t>
  </si>
  <si>
    <t>1307COMMUNITY BASED PLANNING</t>
  </si>
  <si>
    <t>1307</t>
  </si>
  <si>
    <t>COMMUNITY BASED PLANNING</t>
  </si>
  <si>
    <t>1379ACCOUNTING FEES</t>
  </si>
  <si>
    <t>1379</t>
  </si>
  <si>
    <t>ACCOUNTING FEES</t>
  </si>
  <si>
    <t>1378TEAM BUILDING</t>
  </si>
  <si>
    <t>1378</t>
  </si>
  <si>
    <t>TEAM BUILDING</t>
  </si>
  <si>
    <t>1380SOCIAL INCLUSION</t>
  </si>
  <si>
    <t>1380</t>
  </si>
  <si>
    <t>SOCIAL INCLUSION</t>
  </si>
  <si>
    <t>1381BURSARIES</t>
  </si>
  <si>
    <t>1381</t>
  </si>
  <si>
    <t>BURSARIES</t>
  </si>
  <si>
    <t>04-Cap</t>
  </si>
  <si>
    <t>08-GTEDA</t>
  </si>
  <si>
    <t>%</t>
  </si>
  <si>
    <t>2015 2016 CONSOLIDATED PROJECTIONS OF REVENUE AND EXPENDITURE BY VOTE ( GTM &amp; GTEDA)</t>
  </si>
  <si>
    <t>2015 2016 SEWER BUDGET PER LINE ITEM</t>
  </si>
</sst>
</file>

<file path=xl/styles.xml><?xml version="1.0" encoding="utf-8"?>
<styleSheet xmlns="http://schemas.openxmlformats.org/spreadsheetml/2006/main">
  <fonts count="6"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Arial"/>
      <family val="2"/>
    </font>
    <font>
      <b/>
      <sz val="14"/>
      <color rgb="FF000000"/>
      <name val="Arial"/>
      <family val="2"/>
    </font>
    <font>
      <sz val="10"/>
      <name val="Arial"/>
      <family val="2"/>
    </font>
    <font>
      <b/>
      <sz val="12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67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99">
    <xf numFmtId="0" fontId="0" fillId="0" borderId="0" xfId="0"/>
    <xf numFmtId="0" fontId="0" fillId="2" borderId="0" xfId="0" applyFill="1"/>
    <xf numFmtId="0" fontId="0" fillId="0" borderId="0" xfId="0"/>
    <xf numFmtId="3" fontId="0" fillId="0" borderId="0" xfId="0" applyNumberFormat="1"/>
    <xf numFmtId="3" fontId="1" fillId="0" borderId="1" xfId="0" applyNumberFormat="1" applyFont="1" applyBorder="1"/>
    <xf numFmtId="0" fontId="1" fillId="3" borderId="1" xfId="0" applyFont="1" applyFill="1" applyBorder="1"/>
    <xf numFmtId="3" fontId="1" fillId="3" borderId="1" xfId="0" applyNumberFormat="1" applyFont="1" applyFill="1" applyBorder="1"/>
    <xf numFmtId="3" fontId="1" fillId="3" borderId="1" xfId="0" applyNumberFormat="1" applyFont="1" applyFill="1" applyBorder="1" applyAlignment="1">
      <alignment wrapText="1"/>
    </xf>
    <xf numFmtId="0" fontId="1" fillId="3" borderId="1" xfId="0" applyFont="1" applyFill="1" applyBorder="1" applyAlignment="1">
      <alignment horizontal="left"/>
    </xf>
    <xf numFmtId="3" fontId="0" fillId="0" borderId="2" xfId="0" applyNumberFormat="1" applyBorder="1"/>
    <xf numFmtId="3" fontId="0" fillId="0" borderId="3" xfId="0" applyNumberFormat="1" applyBorder="1"/>
    <xf numFmtId="0" fontId="0" fillId="0" borderId="2" xfId="0" applyBorder="1" applyAlignment="1">
      <alignment horizontal="left" indent="2"/>
    </xf>
    <xf numFmtId="0" fontId="0" fillId="0" borderId="2" xfId="0" applyBorder="1" applyAlignment="1">
      <alignment horizontal="left" indent="3"/>
    </xf>
    <xf numFmtId="0" fontId="0" fillId="0" borderId="3" xfId="0" applyBorder="1" applyAlignment="1">
      <alignment horizontal="left" indent="3"/>
    </xf>
    <xf numFmtId="0" fontId="1" fillId="0" borderId="1" xfId="0" applyFont="1" applyBorder="1" applyAlignment="1">
      <alignment horizontal="left" indent="1"/>
    </xf>
    <xf numFmtId="3" fontId="1" fillId="0" borderId="4" xfId="0" applyNumberFormat="1" applyFont="1" applyBorder="1"/>
    <xf numFmtId="0" fontId="1" fillId="0" borderId="1" xfId="0" applyFont="1" applyBorder="1" applyAlignment="1">
      <alignment horizontal="left"/>
    </xf>
    <xf numFmtId="10" fontId="0" fillId="0" borderId="0" xfId="0" applyNumberFormat="1"/>
    <xf numFmtId="0" fontId="1" fillId="0" borderId="0" xfId="0" applyFont="1"/>
    <xf numFmtId="0" fontId="1" fillId="0" borderId="7" xfId="0" applyFont="1" applyBorder="1" applyAlignment="1">
      <alignment horizontal="left"/>
    </xf>
    <xf numFmtId="3" fontId="1" fillId="0" borderId="0" xfId="0" applyNumberFormat="1" applyFont="1" applyBorder="1"/>
    <xf numFmtId="0" fontId="1" fillId="0" borderId="7" xfId="0" applyFont="1" applyBorder="1" applyAlignment="1">
      <alignment horizontal="left" indent="1"/>
    </xf>
    <xf numFmtId="0" fontId="0" fillId="0" borderId="7" xfId="0" applyBorder="1" applyAlignment="1">
      <alignment horizontal="left" indent="3"/>
    </xf>
    <xf numFmtId="3" fontId="0" fillId="0" borderId="0" xfId="0" applyNumberFormat="1" applyBorder="1"/>
    <xf numFmtId="10" fontId="0" fillId="0" borderId="8" xfId="0" applyNumberFormat="1" applyBorder="1"/>
    <xf numFmtId="0" fontId="0" fillId="0" borderId="7" xfId="0" applyBorder="1" applyAlignment="1">
      <alignment horizontal="left" indent="4"/>
    </xf>
    <xf numFmtId="10" fontId="1" fillId="0" borderId="1" xfId="0" applyNumberFormat="1" applyFont="1" applyBorder="1"/>
    <xf numFmtId="0" fontId="1" fillId="0" borderId="1" xfId="0" applyFont="1" applyBorder="1" applyAlignment="1">
      <alignment horizontal="left" indent="2"/>
    </xf>
    <xf numFmtId="0" fontId="0" fillId="0" borderId="1" xfId="0" applyBorder="1" applyAlignment="1">
      <alignment horizontal="left" indent="3"/>
    </xf>
    <xf numFmtId="3" fontId="0" fillId="0" borderId="1" xfId="0" applyNumberFormat="1" applyBorder="1"/>
    <xf numFmtId="10" fontId="0" fillId="0" borderId="1" xfId="0" applyNumberFormat="1" applyBorder="1"/>
    <xf numFmtId="0" fontId="1" fillId="0" borderId="11" xfId="0" applyFont="1" applyBorder="1" applyAlignment="1">
      <alignment horizontal="left" indent="2"/>
    </xf>
    <xf numFmtId="0" fontId="0" fillId="0" borderId="11" xfId="0" applyBorder="1" applyAlignment="1">
      <alignment horizontal="left" indent="3"/>
    </xf>
    <xf numFmtId="3" fontId="1" fillId="0" borderId="2" xfId="0" applyNumberFormat="1" applyFont="1" applyBorder="1"/>
    <xf numFmtId="10" fontId="1" fillId="0" borderId="2" xfId="0" applyNumberFormat="1" applyFont="1" applyBorder="1"/>
    <xf numFmtId="10" fontId="0" fillId="0" borderId="2" xfId="0" applyNumberFormat="1" applyBorder="1"/>
    <xf numFmtId="0" fontId="0" fillId="0" borderId="1" xfId="0" applyBorder="1" applyAlignment="1">
      <alignment horizontal="left" indent="2"/>
    </xf>
    <xf numFmtId="10" fontId="1" fillId="0" borderId="3" xfId="0" applyNumberFormat="1" applyFont="1" applyBorder="1"/>
    <xf numFmtId="10" fontId="0" fillId="0" borderId="1" xfId="0" applyNumberFormat="1" applyFont="1" applyBorder="1"/>
    <xf numFmtId="10" fontId="0" fillId="0" borderId="2" xfId="0" applyNumberFormat="1" applyFont="1" applyBorder="1"/>
    <xf numFmtId="0" fontId="1" fillId="0" borderId="9" xfId="0" applyFont="1" applyBorder="1" applyAlignment="1">
      <alignment horizontal="left"/>
    </xf>
    <xf numFmtId="3" fontId="1" fillId="0" borderId="3" xfId="0" applyNumberFormat="1" applyFont="1" applyBorder="1"/>
    <xf numFmtId="0" fontId="1" fillId="0" borderId="1" xfId="0" applyFont="1" applyBorder="1"/>
    <xf numFmtId="3" fontId="1" fillId="0" borderId="1" xfId="0" pivotButton="1" applyNumberFormat="1" applyFont="1" applyBorder="1"/>
    <xf numFmtId="0" fontId="1" fillId="0" borderId="1" xfId="0" pivotButton="1" applyFont="1" applyBorder="1"/>
    <xf numFmtId="0" fontId="0" fillId="0" borderId="5" xfId="0" applyBorder="1"/>
    <xf numFmtId="3" fontId="0" fillId="0" borderId="6" xfId="0" applyNumberFormat="1" applyBorder="1"/>
    <xf numFmtId="3" fontId="0" fillId="0" borderId="12" xfId="0" applyNumberFormat="1" applyBorder="1"/>
    <xf numFmtId="0" fontId="0" fillId="0" borderId="1" xfId="0" applyBorder="1"/>
    <xf numFmtId="0" fontId="1" fillId="0" borderId="7" xfId="0" applyFont="1" applyBorder="1" applyAlignment="1">
      <alignment horizontal="left" indent="3"/>
    </xf>
    <xf numFmtId="0" fontId="0" fillId="0" borderId="7" xfId="0" applyBorder="1"/>
    <xf numFmtId="10" fontId="0" fillId="0" borderId="12" xfId="0" applyNumberFormat="1" applyBorder="1"/>
    <xf numFmtId="3" fontId="1" fillId="0" borderId="10" xfId="0" applyNumberFormat="1" applyFont="1" applyBorder="1"/>
    <xf numFmtId="0" fontId="0" fillId="0" borderId="1" xfId="0" applyBorder="1" applyAlignment="1">
      <alignment horizontal="left" indent="4"/>
    </xf>
    <xf numFmtId="0" fontId="1" fillId="0" borderId="1" xfId="0" applyFont="1" applyBorder="1" applyAlignment="1">
      <alignment horizontal="left" indent="3"/>
    </xf>
    <xf numFmtId="0" fontId="0" fillId="0" borderId="1" xfId="0" applyFont="1" applyBorder="1" applyAlignment="1">
      <alignment horizontal="left" indent="3"/>
    </xf>
    <xf numFmtId="3" fontId="0" fillId="0" borderId="1" xfId="0" applyNumberFormat="1" applyFont="1" applyBorder="1"/>
    <xf numFmtId="0" fontId="1" fillId="0" borderId="7" xfId="0" applyFont="1" applyBorder="1"/>
    <xf numFmtId="3" fontId="1" fillId="0" borderId="2" xfId="0" pivotButton="1" applyNumberFormat="1" applyFont="1" applyBorder="1"/>
    <xf numFmtId="3" fontId="0" fillId="0" borderId="4" xfId="0" applyNumberFormat="1" applyBorder="1"/>
    <xf numFmtId="0" fontId="2" fillId="4" borderId="1" xfId="0" applyFont="1" applyFill="1" applyBorder="1" applyAlignment="1">
      <alignment horizontal="left"/>
    </xf>
    <xf numFmtId="3" fontId="2" fillId="4" borderId="1" xfId="0" applyNumberFormat="1" applyFont="1" applyFill="1" applyBorder="1"/>
    <xf numFmtId="10" fontId="2" fillId="4" borderId="1" xfId="0" applyNumberFormat="1" applyFont="1" applyFill="1" applyBorder="1"/>
    <xf numFmtId="3" fontId="1" fillId="0" borderId="1" xfId="0" applyNumberFormat="1" applyFont="1" applyBorder="1" applyAlignment="1">
      <alignment horizontal="center" wrapText="1"/>
    </xf>
    <xf numFmtId="0" fontId="3" fillId="0" borderId="0" xfId="0" applyFont="1"/>
    <xf numFmtId="0" fontId="0" fillId="5" borderId="0" xfId="0" applyFill="1"/>
    <xf numFmtId="3" fontId="0" fillId="2" borderId="0" xfId="0" applyNumberFormat="1" applyFill="1"/>
    <xf numFmtId="0" fontId="0" fillId="0" borderId="0" xfId="0" applyFill="1"/>
    <xf numFmtId="3" fontId="0" fillId="5" borderId="0" xfId="0" applyNumberFormat="1" applyFill="1"/>
    <xf numFmtId="3" fontId="0" fillId="0" borderId="0" xfId="0" applyNumberFormat="1" applyFill="1"/>
    <xf numFmtId="0" fontId="0" fillId="0" borderId="0" xfId="0" quotePrefix="1"/>
    <xf numFmtId="0" fontId="0" fillId="0" borderId="0" xfId="0"/>
    <xf numFmtId="3" fontId="0" fillId="0" borderId="0" xfId="0" applyNumberFormat="1"/>
    <xf numFmtId="0" fontId="0" fillId="0" borderId="0" xfId="0" quotePrefix="1"/>
    <xf numFmtId="0" fontId="0" fillId="0" borderId="0" xfId="0"/>
    <xf numFmtId="3" fontId="0" fillId="0" borderId="0" xfId="0" applyNumberFormat="1"/>
    <xf numFmtId="0" fontId="0" fillId="0" borderId="0" xfId="0" quotePrefix="1"/>
    <xf numFmtId="0" fontId="0" fillId="0" borderId="0" xfId="0"/>
    <xf numFmtId="3" fontId="0" fillId="0" borderId="0" xfId="0" applyNumberFormat="1"/>
    <xf numFmtId="3" fontId="0" fillId="2" borderId="0" xfId="0" applyNumberFormat="1" applyFill="1"/>
    <xf numFmtId="0" fontId="0" fillId="0" borderId="0" xfId="0" quotePrefix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3" fontId="0" fillId="0" borderId="0" xfId="0" pivotButton="1" applyNumberFormat="1"/>
    <xf numFmtId="3" fontId="0" fillId="0" borderId="0" xfId="0" applyNumberFormat="1" applyFill="1"/>
    <xf numFmtId="0" fontId="0" fillId="0" borderId="0" xfId="0" applyFill="1"/>
    <xf numFmtId="0" fontId="0" fillId="0" borderId="0" xfId="0" applyAlignment="1">
      <alignment horizontal="left" indent="4"/>
    </xf>
    <xf numFmtId="3" fontId="0" fillId="6" borderId="0" xfId="0" applyNumberFormat="1" applyFill="1"/>
    <xf numFmtId="3" fontId="0" fillId="0" borderId="13" xfId="0" applyNumberFormat="1" applyFill="1" applyBorder="1"/>
    <xf numFmtId="0" fontId="0" fillId="0" borderId="0" xfId="0" applyFill="1" applyAlignment="1">
      <alignment horizontal="left" indent="2"/>
    </xf>
    <xf numFmtId="3" fontId="0" fillId="5" borderId="13" xfId="0" applyNumberFormat="1" applyFill="1" applyBorder="1"/>
    <xf numFmtId="3" fontId="1" fillId="0" borderId="0" xfId="0" applyNumberFormat="1" applyFont="1" applyAlignment="1">
      <alignment horizontal="center"/>
    </xf>
    <xf numFmtId="3" fontId="1" fillId="0" borderId="0" xfId="0" applyNumberFormat="1" applyFont="1"/>
    <xf numFmtId="3" fontId="4" fillId="0" borderId="0" xfId="0" applyNumberFormat="1" applyFont="1" applyFill="1"/>
    <xf numFmtId="0" fontId="4" fillId="0" borderId="0" xfId="0" applyFont="1" applyFill="1"/>
    <xf numFmtId="0" fontId="5" fillId="0" borderId="0" xfId="0" applyFont="1"/>
  </cellXfs>
  <cellStyles count="1">
    <cellStyle name="Normal" xfId="0" builtinId="0"/>
  </cellStyles>
  <dxfs count="662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theme="6" tint="0.59999389629810485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rgb="FFFFFF00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9" defaultPivotStyle="PivotStyleLight16"/>
  <colors>
    <mruColors>
      <color rgb="FFFF3300"/>
      <color rgb="FFFF66FF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pivotCacheDefinition" Target="pivotCache/pivotCacheDefinition2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pivotCacheDefinition" Target="pivotCache/pivotCacheDefinition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anB" refreshedDate="42144.377032523145" createdVersion="3" refreshedVersion="3" minRefreshableVersion="3" recordCount="2893">
  <cacheSource type="worksheet">
    <worksheetSource ref="A1:AJ1048576" sheet="johan fin stat"/>
  </cacheSource>
  <cacheFields count="36">
    <cacheField name="Boekjaar" numFmtId="0">
      <sharedItems containsString="0" containsBlank="1" containsNumber="1" containsInteger="1" minValue="14" maxValue="14"/>
    </cacheField>
    <cacheField name="Bookyear" numFmtId="0">
      <sharedItems containsString="0" containsBlank="1" containsNumber="1" containsInteger="1" minValue="15" maxValue="15"/>
    </cacheField>
    <cacheField name="Metro" numFmtId="0">
      <sharedItems containsBlank="1"/>
    </cacheField>
    <cacheField name="cost centre" numFmtId="0">
      <sharedItems containsBlank="1" count="152">
        <s v="315FUTURE DEPRECIATION RESERVE"/>
        <s v="317INTERNAL ADVANCES"/>
        <s v="330DISTRIBUTABLE RESERVE"/>
        <s v="360LONG-TERM LIABILITIES"/>
        <s v="362FINANCE LEASE LIABILITY"/>
        <s v="363WORK IN PROGRESS"/>
        <s v="364LAND &amp; BUILDING COMM ASSETS"/>
        <s v="365ROADS(ls)2 INFRASTRUCTURE"/>
        <s v="366ROADS, PAVEMENTS &amp; STORMWATER - INFRASTRUCTURE"/>
        <s v="367WATER - INFRASTRUCTURE"/>
        <s v="368WATER RESERVOIRS - INFRASTRUCTURE"/>
        <s v="369TRAFFIC CENTRE"/>
        <s v="370CAR PARKS, BUS TERMINALS &amp; TAXI RANKS"/>
        <s v="371WATER NETWORK - INFRASTRUCTURE"/>
        <s v="372ELECTRICITY RETICULATION - INFRASTRUCTURE"/>
        <s v="373SEWERAGE - INFRASTRUCTURE"/>
        <s v="374SEWERAGE PURIFICATIONS - INFRASTRUCTURE"/>
        <s v="375CONSUMER DEPOSIT"/>
        <s v="376HOUSING"/>
        <s v="377MUNICIPAL OFICES COMM ASSETS."/>
        <s v="378LAND"/>
        <s v="379TRAFFIC(ls) INFRASTRUCTURE"/>
        <s v="380REFUSE SITES - INFRASTRUCTURE"/>
        <s v="382BUILDINGS - INFRASTRUCTURE"/>
        <s v="384ELECTRICITY - INFRASTRUCTURE"/>
        <s v="386PARKS - OTHER ASSETS"/>
        <s v="388SPORTSFIELD - COMM ASSETS"/>
        <s v="390LIBRARY COMM ASSET"/>
        <s v="392LAND &amp; BUILDING - INFRASTRUCTURE"/>
        <s v="394RECREATION FACILITIES - COMM ASSETS"/>
        <s v="396ROADS - INFRASTRUCTURE"/>
        <s v="398MUSEUM - COMM ASSET"/>
        <s v="900TOTAL CONTROL VOTES"/>
        <s v="908CONTROL VOTE TRADE CREDITORS"/>
        <s v="910CONTROL VOTE SUNDRY CREDITORS"/>
        <s v="912CONTROL VOTE V.A.T ACCOUNT"/>
        <s v="914CONTROL VOTE STORES"/>
        <s v="916CONTROL VOTE V.A.T RECOVERED"/>
        <s v="918CONTROL VOTE AUTO CREDIT NOTE PREVIOUS"/>
        <s v="920CONTROL VOTE AUTO CREDIT NOTES PRESENT"/>
        <s v="922CONTROL VOTE INVOICE ADJUSTMENT JOURNAL"/>
        <s v="924CONTROL VOTE V.A.T. ACCOUNTS ISSUES"/>
        <s v="925CONTROL VOTE - REFUNDS"/>
        <s v="926CONTROL VOTE OLD YEAR ACCOUNT PAYABLE"/>
        <s v="927CONTROL VOTE TELEPHONE"/>
        <s v="928CONTROL VOTE OVER/UNDER PROV. TRAD CREDITORS"/>
        <s v="930CONTROL VOTE - PREV YEAR GRN/GRT"/>
        <s v="932CONTROL VOTE - PREV YR PRICE ADJ STOR UNPAID"/>
        <s v="934CONTROL VOTE - PREV YR PRICE ADJ STOR PAID"/>
        <s v="936CONTROL VOTE PREV YEAR PRICE ADJ DIRE"/>
        <s v="938CONTROL VOTE PREV YEAR PRICE ADJ DIRECT GRN'S PAID"/>
        <s v="940CONTROL VOTE SETTLEMENT DISCOUNT"/>
        <s v="942CONTROL VOTE STALE CHEQUES"/>
        <s v="943CONTROL VOTE CANCEL A IMPORT SALARY CHEQ"/>
        <s v="944CONTROL VOTE UNCLAIMED CREDITS"/>
        <s v="946CONTROL VOTE DEBTOR'S DEPOSITS"/>
        <s v="948CONTROL VOTE DEBTOR'S ACCOUNTS"/>
        <s v="949CONTROL VOTE DEBTORS SUSPENSE - DEBTOR"/>
        <s v="951CONTROL VOTE MOTOR VEHICLE - LOAN SUSPENSE"/>
        <s v="952CONTROL VOTE PREV PRICE ADJ ISSUE"/>
        <s v="953CONTROL VOTE CROSS METRO TRANSACTION"/>
        <s v="954CONTROL VOTE PREVIOUS YEAR PRICE ADJ ISSUES CR"/>
        <s v="955CONTROL VOTE DEBTORS INTERNAL ACCOUNT"/>
        <s v="956CONTROL VOTE PREVIOUS YEAR DBN CANCELL"/>
        <s v="957CONTROL VOTE CV75"/>
        <s v="958CONTROL VOTE OUTSTANDING ORDERS C/F SUSPENSE"/>
        <s v="959CONTROL VOTE RELOCATION LOANS SUSPENSE"/>
        <s v="960BANK CONTROL ACCOUNT"/>
        <s v="965CONTROL VOTE TOOL LOANS SUSPENSE"/>
        <s v="985CONTROL VOTE - FUEL IMPORT"/>
        <s v="999CONTROL ACCOUNT - TAKE-ON"/>
        <s v="002ADMINISTRATION MUNICIPAL MANAGER"/>
        <s v="003COMMUNICATIONS"/>
        <s v="004INTERNAL AUDIT"/>
        <s v="005STRATEGIC SUPPORT"/>
        <s v="006PUBLIC PARTICIPATION &amp; PROJECT SUPPORT"/>
        <s v="007RISK MANAGEMENT"/>
        <s v="012ADMINISTRATION STRATEGY &amp; DEV"/>
        <s v="014LOCAL ECONOMIC DEVELOPMENT &amp; SOCIAL DEVELOPMENT"/>
        <s v="015TOWN &amp; REGIONAL PLANNING"/>
        <s v="016HOUSING ADMINISTRATION &amp; PROPERTY VALUATION"/>
        <s v="024SATELITE OFFICE: LENYENYE"/>
        <s v="032ADMINISTRATION FINANCE"/>
        <s v="033FINANCIAL SERVICES, REPORTING, &amp; BUDGETS"/>
        <s v="034REVENUE"/>
        <s v="035EXPENDITURE"/>
        <s v="036INVENTORY"/>
        <s v="037FLEET MANAGEMENT"/>
        <s v="038INFORMATION TECHNOLOGY"/>
        <s v="039SUPPLY CHAIN MANAGEMENT UNIT"/>
        <s v="052ADMINISTRATION HR &amp; CORP"/>
        <s v="053HUMAN RESOURCES"/>
        <s v="054OCCUPATIONAL HEALTH &amp; SAFETY"/>
        <s v="056CORPORATE SERVICES"/>
        <s v="057COUNCIL EXPENDITURE"/>
        <s v="058LEGAL SERVICES"/>
        <s v="062ADMINISTRATION CIVIL ING."/>
        <s v="063ROADS &amp; STORMWATER MANAGEMENT"/>
        <s v="103BUILDINGS &amp; HOUSING"/>
        <s v="105PARKS &amp; RECREATION"/>
        <s v="112ADMINISTRATION PUBLIC SERV."/>
        <s v="123LIBRARY SERVICES"/>
        <s v="133SOLID WASTE"/>
        <s v="134STREET CLEANSING"/>
        <s v="135PUBLIC TOILETS"/>
        <s v="140ADMINISTRATION TRANSPORT, SAFETY, SECURITY AND LIAISON"/>
        <s v="143VEHICLE LICENCING &amp; TESTING"/>
        <s v="144TRAFFIC SERVICES"/>
        <s v="153DISASTER MANAGEMENT"/>
        <s v="162ADMINISTRATION ELEC. ING."/>
        <s v="173OPERATIONS &amp; MAINTENANCE: RURAL"/>
        <s v="183OPERATIONS &amp; MAINTENANCE: TOWN"/>
        <s v="195PROJECT MANAGEMENT"/>
        <s v="073WATER NETWORKS"/>
        <s v="083WATER PURIFICATION"/>
        <s v="093SEWERAGE PURIFICATION"/>
        <s v="113COMMUNITY HEALTH SERVICES"/>
        <s v="115ENVIROMENTAL HEALTH SERVICES"/>
        <s v="400BUILDINGS - OTHER ASSETS"/>
        <s v="402ELECTRICITY - OTHER ASSETS"/>
        <s v="404INVESTMENT PROPERTIES"/>
        <s v="406MOTOR VEHICLES - OTHER ASSETS"/>
        <s v="408MACHINERY &amp; PLANT - OTHER ASSETS"/>
        <s v="409COMPUTER EQUIPMENT - OTHER ASSETS"/>
        <s v="410OFFICE EQUIPMENT - OTHER ASSETS"/>
        <s v="412CEMETRY - COMM ASSETS"/>
        <s v="414FENCING - OTHER ASSETS"/>
        <s v="415FURNITURE &amp; FITTINGS - OTHER ASSETS"/>
        <s v="416AIRPORT COM ASSETS"/>
        <s v="417WEAPONS - OTHER ASSETS"/>
        <s v="418SECURITY MEASURES - OTHER ASSETS"/>
        <s v="419OTHER(SPECIFY) - WATER CRAFT"/>
        <s v="420REFUSE"/>
        <s v="421LAND - OTHER ASSETS"/>
        <s v="422HEALTH EQUIPMENT - OTHER ASSETS"/>
        <s v="423COMPUTOR - OTHER ASSETS"/>
        <s v="424PLANT &amp; MACHINERY - OTHER ASSETS"/>
        <s v="425INVESTMENT"/>
        <s v="430LOANS TO STAFF"/>
        <s v="435OTHER"/>
        <s v="440INVENTORY"/>
        <s v="445CONSUMER DEBTORS"/>
        <s v="448MOPANI DISTRICT"/>
        <s v="450OTHER DEBTORS"/>
        <s v="451OPERATING LEASE ASSETS"/>
        <s v="455CASH RESOURCES"/>
        <s v="470PROVISIONS"/>
        <s v="475CREDITORS"/>
        <s v="023SATELITE OFFICE: NKOWANKOWA"/>
        <s v="025SATELITE OFFICE: LETSITELE"/>
        <s v="013GREATER TZANEEN ECONOMIC DEVELOPMENT AGENCY"/>
        <m/>
      </sharedItems>
    </cacheField>
    <cacheField name="department" numFmtId="0">
      <sharedItems containsBlank="1" count="9">
        <m/>
        <s v="01-Municipal manager"/>
        <s v="04-Corporate Services"/>
        <s v="02-Planning &amp; Economic Development"/>
        <s v="03-Financial Services"/>
        <s v="05-Engineering Services"/>
        <s v="06-Community Services"/>
        <s v="07-Electrical Engineering"/>
        <s v="08-GTEDA"/>
      </sharedItems>
    </cacheField>
    <cacheField name="item" numFmtId="0">
      <sharedItems containsBlank="1" count="185">
        <s v="150UTILISED CAPITAL RECEIPTS (GRANTS)"/>
        <s v="160UTILISED CAPITAL RECEIPTS (PUBLIC CONTRIBUTIONS)"/>
        <s v="190TRANSFER FROM ASSETS FINANCING FUND"/>
        <s v="195ADVANCES FROM EFF"/>
        <s v="200INSURANCE RESERVE"/>
        <s v="210UNAPPROPRIATED SURPLUS"/>
        <s v="250LOCAL REGISTERED STOCK"/>
        <s v="251ANNUITY LOANS -NEW ABSA LOAN"/>
        <s v="252DEVELOPMENT BANK OF SA"/>
        <s v="253ABSA"/>
        <s v="254INCA"/>
        <s v="255BOE BANK"/>
        <s v="256DBSA"/>
        <s v="257ABSA"/>
        <s v="258STANDARD BANK 5 YEARS"/>
        <s v="259STANDARD BANK 7 YEARS"/>
        <s v="260EFF ADVANCES MADE TO FINANCE CAPITAL"/>
        <s v="261REFUSE"/>
        <s v="262ELECTRICITY"/>
        <s v="263WATER"/>
        <s v="264SEWER"/>
        <s v="271RENTAL VEHICLES"/>
        <s v="272RENTAL PHOTOCOPIERS"/>
        <s v="273PANASONIC CAMERA'S"/>
        <s v="274GRADERS"/>
        <s v="275VEHICLES"/>
        <s v="276COMPUTER EQUIPMENT"/>
        <s v="277ABSA CCTV CAMERA'S"/>
        <s v="400HISTORICAL COST"/>
        <s v="410ACTUAL COST"/>
        <s v="402ACCUMULATED DEPRECIATION"/>
        <s v="280ELECTRICITY SERVICES"/>
        <s v="900ITEM CONTROL VOTES"/>
        <s v="908CONTROL VOTE ACCOUNTS PAYABLE TRADE CREDITORS"/>
        <s v="910CONTROL VOTE ACCOUNTS PAYABLE SUNDRY CEDITORS"/>
        <s v="912CONTORL VOTE V.A.T ACCOUNT"/>
        <s v="914CONTROL VOTE STORES"/>
        <s v="916CONTROL VOTE V.A.T.RECOVERD"/>
        <s v="918CONTROL VOTE AUTO CREDIT NOTES PRIOUS YEAR"/>
        <s v="920CONTROL VOTE AUTO CREDIT NOTES PRESENT YEAR"/>
        <s v="922CONTROL VOTE INVOICE ADJ JOURNAL"/>
        <s v="924V.A.T"/>
        <s v="925CONTROL VOTE - REFUNDS"/>
        <s v="926CONTROL VOTE OLD YEAR ACCOUNTS PAYABLE"/>
        <s v="927CONTROL VOTE TELEPHONE"/>
        <s v="928CONTROL VOTE OVER/UNDER PRO. TRADE CREDITORS"/>
        <s v="930CONTROL VOTE - PREV YEAR GRN/GRT"/>
        <s v="932CONTROL VOTE - PREV YR PRICE ADJ STOR UNPAID"/>
        <s v="934CONTROL VOTE - PREV YR PRICE ADJ STOR PAID"/>
        <s v="936CONTROL VOTE PREV YEAR PRICE ADJ DIRECT GRN'S UNPAID"/>
        <s v="938CONTROL VOTE PREV YEAR PRICE ADJ DIRECT GRN' PAID"/>
        <s v="940CONTROL VOTE SETTLEMENTS DISCOUNT"/>
        <s v="942CONTROL VOTE STALE CHEQUES"/>
        <s v="943CONTROL VOTE CANCEL A IMPORT SALARY CHEQ"/>
        <s v="944CONTROL VOTE UNCLAIMED CREDITS"/>
        <s v="946CONTROL VOTE DEBTOR'S DEPOSITS"/>
        <s v="948CONTROL VOTE DEBTORS"/>
        <s v="949CONTROL VOTE DEBTORS SUSPENSE"/>
        <s v="951CONTROL VOTE MOTOR VEHICLE - LOANS SUSPENSE"/>
        <s v="952CONTROL VOTE PREV YEAR PRICE ADJ ISSUES"/>
        <s v="953CONTROL VOTE CROSS METRO TANSACTIONS"/>
        <s v="954CONTROL VOTE PREVIOUS YEAR PRICE ADJ ISSUES CR"/>
        <s v="955CONTROL VOTE DEBTORS INTERNAL ACCOUNT"/>
        <s v="956CONTROL VOTE PREVIOUS YEAR DBN CANCELL"/>
        <s v="957CONTROL VOTE CV75"/>
        <s v="958CONTROL VOTE OUTSTANDING ORDERS C/F SUSPENSE VOTE"/>
        <s v="959CONTORL VOTE RELOCATION LOANS SUSPENSE"/>
        <s v="960BANK CONTROL ACCOUNT"/>
        <s v="965CONTROL VOTE TOOL LOANS SUSPENSE"/>
        <s v="985CONTROL VOTE - FUEL IMPORT"/>
        <s v="999CONTROL VOTE - TAKE-ON"/>
        <s v="051EMPLOYEE RELATED COSTS - WAGES &amp; SALARIES"/>
        <s v="078GENERAL EXPENSES - OTHER"/>
        <s v="095TRANSFERS FROM / (TO) RESERVES"/>
        <s v="608OTHER ASSETS"/>
        <s v="068INTEREST EXPENSE - EXTERNAL BORROWINGS"/>
        <s v="053EMPLOYEE RELATED COSTS - SOCIAL CONTRIBUTIONS"/>
        <s v="066REPAIRS AND MAINTENANCE"/>
        <s v="602COMMUNITY"/>
        <s v="606INVESTMENT PROPERTY"/>
        <s v="022OPERATING GRANTS &amp; SUBSIDIES"/>
        <s v="024OTHER REVENUE"/>
        <s v="020INCOME FROM AGENCY SERVICES"/>
        <s v="074CONTRACTED SERVICES"/>
        <s v="089CASH REQUIREMENTS"/>
        <s v="610SPECIALISED VEHICLES"/>
        <s v="064DEPRECIATION"/>
        <s v="600INFRASTRUCTURE"/>
        <s v="018LICENSES &amp; PERMITS"/>
        <s v="031INCOME FOREGONE"/>
        <s v="077GRANTS &amp; SUBSIDIES PAID-UNCONDITIONAL"/>
        <s v="016FINES"/>
        <s v="005SERVICE CHARGES"/>
        <s v="087INTERNAL CHARGES"/>
        <s v="094CONTRIBUTIONS FROM OPERATING TO CAPITAL"/>
        <s v="076GRANTS &amp; SUBSIDIES PAID"/>
        <s v="012INTEREST EARNED - OUTSTANDING DEBTORS"/>
        <s v="414EXTRENAL FINANCING FUND"/>
        <s v="416LONG TERM DEPOSITS"/>
        <s v="418SHORT TERM DEPOSITS"/>
        <s v="419COLLATERAL"/>
        <s v="420VEHICLE LOANS"/>
        <s v="422TOOL LOANS"/>
        <s v="424COMPUTER LOANS"/>
        <s v="432ELECTRICITY CONNECTIONS LOANS"/>
        <s v="434LOANS TO SPORTS CLUBS"/>
        <s v="436TOWNSHIP DEVELOPMENT DEBTORS"/>
        <s v="437CAPACITY COST"/>
        <s v="438DEBTOR ARRANGEMENTS"/>
        <s v="505PROVISION OF BAD DEBTS"/>
        <s v="442CONSUMABLE STORES"/>
        <s v="444RAW MATERIALS"/>
        <s v="446WATER"/>
        <s v="447STAND"/>
        <s v="448WATER"/>
        <s v="449ASSESSMENT RATES"/>
        <s v="451WASTE WATER AND SANITATION"/>
        <s v="452ELECTRICITY"/>
        <s v="453REFUSE REMOVAL"/>
        <s v="488PROVISION FOR BAD DEDT: WATER"/>
        <s v="490PROVISION FOR BAD DEDT: RATES"/>
        <s v="492PROVISION FOR BAD DEDT: WATER &amp; SEWER"/>
        <s v="494PROVISION FOR BAD DEDT: ELECTRICITY"/>
        <s v="496PROVISION FOR BAD DEDT: REFUSE REMOVAL"/>
        <s v="470YEAR-END DEBTORS"/>
        <s v="454PROVINCIAL GOVERNMENT"/>
        <s v="456REPAYMENT: VEHICLE INSURANCE"/>
        <s v="458AMOUNT PAID IN ADVANCED"/>
        <s v="460ELECTRICITY CONNECTION"/>
        <s v="462WATER &amp; SEWER CONNECTIONS"/>
        <s v="464RELOCATION LOANS"/>
        <s v="466BURSARY LOANS"/>
        <s v="468ADVANCES: EMPLOYEES"/>
        <s v="472VAT CONTROL"/>
        <s v="473DEPOSIT CONTROL"/>
        <s v="474OTHER"/>
        <s v="475DEBIT NOTES"/>
        <s v="479OTHER"/>
        <s v="476BANK: EFF"/>
        <s v="477BANK: AFF"/>
        <s v="478PETTY CASH"/>
        <s v="480BANK: RATES &amp; GENERAL"/>
        <s v="482BANK: GRANTS"/>
        <s v="484BANK: PUBLIC CONTRIBUTIONS"/>
        <s v="485CASH FLOAT"/>
        <s v="497POST - EMPLOYMENT HEALTH CARE BENEFITS"/>
        <s v="498LONG SERVICE AWARDS"/>
        <s v="499NON-CURRENT PROVISIONS"/>
        <s v="500STAFF LEAVE"/>
        <s v="501PROVISION PERFORMANCE BONUS"/>
        <s v="502ELECTRICITY DEPOSITS"/>
        <s v="503WATER DEPOSITS"/>
        <s v="504TRADE CREDITORES"/>
        <s v="506PAYMENTS IN ADVANCE (DEBT)"/>
        <s v="508PAYMENTS IN ADVANCE (GENERAL)"/>
        <s v="510MANAGER SUPPORT"/>
        <s v="512YEAR-END CREDITORS"/>
        <s v="514VAT"/>
        <s v="516RETENSION"/>
        <s v="518MEDICAL CONTRIBUTION"/>
        <s v="520UNCLAIMED WAGES"/>
        <s v="522UNCLAIMED LOAN PAYMENTS"/>
        <s v="524DEPOSITS"/>
        <s v="526UNKOWN CONSUMER DEPOSITS"/>
        <s v="528UNKNOWN DIRECT DEPOSITS"/>
        <s v="530UNKOWN CONSUMER PAYMENTS"/>
        <s v="532FINANCIAL MANAGEMENT SUPPORT"/>
        <s v="534IDP DONATIONS"/>
        <s v="536MUNICIPAL SYSTEM UPGRADE"/>
        <s v="538GRANTS RSC &amp; OTHER"/>
        <s v="001PROPERTY RATES"/>
        <s v="003PENALTIES IMPOSED AND COLLECTION CHARGES ON RATES"/>
        <s v="009RENT OF FACILITIES AND EQUIPMENT"/>
        <s v="011INTEREST EARNED - EXTERNAL INVESTMENTS"/>
        <s v="026GAIN ON DISPOSAL OF PROPERTY PLANT &amp; EQUIPMENT"/>
        <s v="043INTERNAL RECOVERIES"/>
        <s v="055EMPLOYEE COSTS CAPITALIZED"/>
        <s v="056EMPLOYEE COSTS ALLOCATED TO OTHER OPERATING ITEMS"/>
        <s v="058REMUNERATIONS OF COUNCILLORS"/>
        <s v="060BAD DEBTS"/>
        <s v="062COLLECTION COSTS"/>
        <s v="063INVENTORY SURPLUS/LOSS"/>
        <s v="072BULK PURCHASES"/>
        <s v="100ASSET FINANCING FUND"/>
        <m/>
      </sharedItems>
    </cacheField>
    <cacheField name="line item" numFmtId="0">
      <sharedItems containsBlank="1" count="388">
        <s v="3000OPENING BALANCE"/>
        <s v="3020APPROPRIATION FROM INCOME"/>
        <s v="3050APPRPRIATIONS TO INCOME STATEMENT TO OFFSET DEPRECIATION CHARGE"/>
        <s v="3052APPROPRIATIONS FROM STATEMENTS: DISPOSAL OF PROPERTY, PLANT &amp; EQUIPMENT"/>
        <s v="3045TRANSFER FROM THE ASSET FINANCING FUND"/>
        <s v="3055TRANSFER TO INCOME STATEMENT: DISPOSAL OF PROPERTY,PLANT &amp; EQUIPMENT"/>
        <s v="3065ADVANCES FROM EFF"/>
        <s v="3022APPROPRIATIONS"/>
        <s v="3025APPROPRIATION: PUBLIC CONTRIBUTIONS"/>
        <s v="3026APPROPRIATIONS: FDR"/>
        <s v="3023APPROPRIATIONS: AFF"/>
        <s v="3024APPROPRIATIONS: GRANTS"/>
        <s v="3027APPROPRIATIONS: INSURANCE RESERVE"/>
        <s v="3150NET SURPLUS BEFORE APPROPRIATION"/>
        <s v="3160APPROPRIATIONS"/>
        <s v="3300EFF LOANS RAISED"/>
        <s v="3301EFF LOANS REPAID"/>
        <s v="4040TRANSFERS"/>
        <s v="3320EFF ADVANCES MADE TO RATES &amp; GENERAL"/>
        <s v="3325EFF ADVANCES MADE TO REFUSE"/>
        <s v="3330EFF ADVANCE MADE TO ELECTRICITY"/>
        <s v="3335EFF ADVANCES MADE TO WATER"/>
        <s v="3340EFF ADVANCES MADE TO SEWERAGE"/>
        <s v="3341EFF ADVANCES REPAID"/>
        <s v="4005ADDITIONS"/>
        <s v="4010DISPOSALS"/>
        <s v="4015DEPRECIATION"/>
        <s v="3500ELECTRICITY DEPOSIT"/>
        <s v="9000STORES STOCK TAKE-ON"/>
        <s v="9002STORES PURCHASES"/>
        <s v="9004STORES ISSUES"/>
        <s v="9006STORES OVER/UNDER"/>
        <s v="9008ACCOUNTS PAYABLE TRADE CREDITORS"/>
        <s v="9010ACCOUNTS PAYABLE SUNDRY CREDITORS"/>
        <s v="9012V.A.T. CONTROL ACCOUNT"/>
        <s v="9014STORES CONTROL ACCOUNT ADMIN FEES"/>
        <s v="9016V.A.T. RECOVERED"/>
        <s v="9018AUTO CREDIT NOTES PREVIOUS YEAR"/>
        <s v="9020AUTO CREDIT NOTES PRESENT YEAR"/>
        <s v="9022INVOICE ADJUSTMENT JOURNAL"/>
        <s v="9024V.A.T. CONTROL ACCOUNT ISSUES"/>
        <s v="9025REFUND CONTROL"/>
        <s v="9026OLD YEAR ACCOUNTS PAYABLE TRADE CREDITORS"/>
        <s v="9028OVER/UNDER PROV. TRADE CREDITORS"/>
        <s v="9030PREVIOUS YEAR GRN/GRT CONTROL ACCOUNT"/>
        <s v="9032PREVIOUS YEAR PRICE ADJ. STORES UNPAID GRN'S"/>
        <s v="9034PREV YEAR PRICE ADJ. STORES PAID GRN'S"/>
        <s v="9036PREV YEAR PRICE ADJ. DIRECT GRN'S UNPAID"/>
        <s v="9038PREV YEAR PRICE ADJ. DIRECT GRN'S PAID"/>
        <s v="9040SETTLEMENT DISCOUNT"/>
        <s v="9042STALE CHEQUES"/>
        <s v="9043Cancel a import Salary Cheque"/>
        <s v="9044UNCLAIMED CREDITS"/>
        <s v="9046DEBTOR'S DEPOSITS"/>
        <s v="9048DEBTOR'S CONTROL ACCOUNT"/>
        <s v="9049DEBTORS SUSPENSE - DEBTORS CREDIT REFUNDS"/>
        <s v="9050DEPOSIT REFUNDS CHEQUE CANCELLATION"/>
        <s v="9051MOTOR VEHICLE - LOAN SUSPENSE"/>
        <s v="9052PREV YEAR PRICE ADJ ISSUES DT"/>
        <s v="9053CROSS METRO TRANSACTIONS"/>
        <s v="9054PREVIOUS YEAR PRICE ADJ ISSUES CR"/>
        <s v="9055DEBTORS INTERNAL ACCOUNT TRANSFERS"/>
        <s v="9056PREVIOUS YEAR DBN CANCELLATION"/>
        <s v="9057CV75"/>
        <s v="9058OUTSTANDING ORDERS C/F SUSPENSE VOTE"/>
        <s v="9059RELOCATION LOANS SUSPENSE"/>
        <s v="9065TOOL LOANS SUSPENSE"/>
        <s v="9127TELEPHONE CONTROL ACCOUNT"/>
        <s v="9027TELEPHONE"/>
        <s v="9060BANK CONTROL ACCOUNT"/>
        <s v="9061CALL DEPOSIT"/>
        <s v="9062SAVINGS ACCOUNT"/>
        <s v="9063BANK ACCOUNT - IGG GRANTS"/>
        <s v="9085Control Vote - Fuel Import"/>
        <s v="9992RTMC FEES"/>
        <s v="9996SALARY CONTROL ACCOUNT"/>
        <s v="9999SURPLUS/DEFECIT CONTROL ACCOUNT - TAKE-ON - DEC 96"/>
        <s v="1016PERFORMANCE INCENTIVE SCHEMES"/>
        <s v="1368TRAINING COSTS"/>
        <s v="2054TRANSFERS FROM/(TO) DISTRIBUTABLE RESERVES"/>
        <s v="5023OFFICE EQUIPMENT"/>
        <s v="1231INTEREST EXTERNAL LOANS"/>
        <s v="1345NEWS LETTER"/>
        <s v="5125AIR CONDITIONING CIVIC CENTER"/>
        <s v="1002SALARIES &amp; WAGES - OVERTIME"/>
        <s v="5025OTHER ASSETS"/>
        <s v="1001SALARIES &amp; WAGES - BASIC SCALE"/>
        <s v="1003SALARIES &amp; WAGES - PENSIONABLE ALLOWANCE"/>
        <s v="1004SALARIES &amp; WAGES - ANNUAL BONUS"/>
        <s v="1010SALARIES &amp; WAGES - LEAVE PAYMENTS"/>
        <s v="1012HOUSING ALLOWANCE"/>
        <s v="1013TRAVEL ALLOWANCE"/>
        <s v="1021CONTRIBUTION - MEDICAL AID SCHEME"/>
        <s v="1022CONTRIBUTION - PENSION SCHEMES"/>
        <s v="1023CONTRIBUTION - UIF"/>
        <s v="1024CONTRIBUTION - GROUP INSURANCE"/>
        <s v="1027CONTRIBUTION - WORKERS COMPENSATION"/>
        <s v="1028LEVIES - SETA"/>
        <s v="1029LEVIES - BARGAINING COUNCIL"/>
        <s v="1370YOUTH GENDER &amp; DISABILITY"/>
        <s v="5123OFFICE EQUIPMENT"/>
        <s v="1310CONSULTANTS &amp; PROFFESIONAL FEES"/>
        <s v="1336LICENCES &amp; PERMITS - NON VEHICLE"/>
        <s v="1308CONFERENCE &amp; CONVENTION COST - DOMESTIC"/>
        <s v="1311CONSUMABLE DOMESTIC ITEMS"/>
        <s v="1321ENTERTAINMENT - OFFICIALS"/>
        <s v="1344NON-CAPITAL TOOLS &amp; EQUIPMENT"/>
        <s v="1347POSTAGE &amp; COURIER FEES"/>
        <s v="1348PRINTING &amp; STATIONERY"/>
        <s v="1350PROTECTIVE CLOTHING"/>
        <s v="1364SUBSISTANCE &amp; TRAVELLING EXPENSES"/>
        <s v="1366TELEPHONE"/>
        <s v="1211COUNCIL-OWNED LAND"/>
        <s v="5001LAND &amp; BUILDINGS - INFRASTRUCTURE"/>
        <s v="5211ESTABLISHMENT OF PARKS /GARDENS"/>
        <s v="5020INVESTMENT PROPERTIES"/>
        <s v="5010OTHER-INFRASTRUCTURE ASSETS"/>
        <s v="0229PROVINCIAL LOCAL GOVERMENT"/>
        <s v="1222COUNCIL-OWNED VEHICLES - COUNCIL-OWNED VEHICLE USAGE"/>
        <s v="5013COMMUNITY HALLS"/>
        <s v="5114LIBRARIES"/>
        <s v="0249GAIN ON RECLASSIFICATION OF ASSETS"/>
        <s v="0222NATIONAL - MSIG GRANT"/>
        <s v="0252CREDIT CONTROL"/>
        <s v="2057TRANSFERS FROM/(TO) NON-DISTRIBUTABLE RESERVES"/>
        <s v="1301ADVERTISING - GENERAL"/>
        <s v="2041TRANSFERS FROM/(TO) INSURANCE FUND"/>
        <s v="0215AGENCY FEES - MOPANI DISTRICT"/>
        <s v="0235SALE OF INVESTMENT PROPERTIES"/>
        <s v="1275CONTRACTED SERVICES - CREDIT CONTROL"/>
        <s v="1701LOAN REPAYMENTS"/>
        <s v="1313OTHER GENERAL EXPENSES"/>
        <s v="1232INTEREST CAPITAL LEASES"/>
        <s v="5021OTHER MOTOR VEHICLES"/>
        <s v="1005SALARIES &amp; WAGES - STANDBY ALLOWANCE"/>
        <s v="1332LEASES - PHOTOCOPIERS"/>
        <s v="1359RENT - TELEPHONE EXCHANGE"/>
        <s v="5022PLANT &amp; EQUIPMENT"/>
        <s v="5122PLANT &amp; EQUIPMENT"/>
        <s v="5610IT EQUIPMENT"/>
        <s v="1091DEPRECIATION"/>
        <s v="5118OTHER COMMUNITY ASSETS"/>
        <s v="1146SIDEWALKS &amp; PAVEMENTS"/>
        <s v="5002ROADS, PAVEMENTS, BRIDGES &amp; STORMWATER"/>
        <s v="5029R &amp; M RENEWAL OF ASSETS"/>
        <s v="5102ROADS, PAVEMENTS, BRIDGES &amp; STORMWATER"/>
        <s v="5202ROADS,PAVEMENTS,BRIDGES &amp; STORMWATER"/>
        <s v="5103WATER,RESERVOIR &amp; RETICULATION"/>
        <s v="0199PERMITS - BUILDING PLANS"/>
        <s v="5101LAND &amp; BUILDINGS"/>
        <s v="5108STREET LIGHTING"/>
        <s v="5024SECURITY MEASURES"/>
        <s v="5124SECURITY MEASURES"/>
        <s v="0291INCOME FOREGONE - USER CHARGES"/>
        <s v="1276CONTRACTED SERVICES - COUNCIL OWNED LAND"/>
        <s v="1281GRANT - MUSEUM"/>
        <s v="1282GRANT - SPORTS COUNCIL"/>
        <s v="1283GRANT - SPCA"/>
        <s v="0171LOST &amp; OVERDUE LIBRARY BOOKS"/>
        <s v="0172DUPLICATE TICKETS"/>
        <s v="5014LIBRARIES"/>
        <s v="5009REFUSE SITES"/>
        <s v="0191LICENSES - DOGS"/>
        <s v="1325FUEL - VEHICLES"/>
        <s v="1342LEASES- CAMERAS"/>
        <s v="0046USER CHARGES - SERVICE CONTRIBUTIONS"/>
        <s v="0246PRIVATE WORK"/>
        <s v="5005ELECTRICITY RETICULATION - INFRASTRUCTURE"/>
        <s v="5105ELECTRICITY RETICULATION"/>
        <s v="5205ELECTRICITY RETICULATION"/>
        <s v="0223NATIONAL - GENERAL"/>
        <s v="1534INTERNAL USER CHARGES - ELECTRICITY"/>
        <s v="2031CONTRIBUTIONS TO ASSET FINANCING FUND"/>
        <s v="5008STREET LIGHTNING - INFRASTRUCTURE"/>
        <s v="1299GRANTS - OTHER"/>
        <s v="5212SPORTSFIELDS - COMMUNITY"/>
        <s v="5215SPORTSFIELDS - COMMUNITY"/>
        <s v="1341MEMBERSHIP FEES - SALGA"/>
        <s v="5015RECREATIONAL FACILITIES"/>
        <s v="0218FREE BASIC WATER"/>
        <s v="1101FURNITURE &amp; OFFICE EQUIPMENT"/>
        <s v="0151INTEREST EARNED - NON PROPERTY RATES - OUTSTANDING DEBTORS"/>
        <s v="4030INVESTMENT WITHDRAWN"/>
        <s v="4020INVESTMENT MADE"/>
        <s v="4050RECEIPTS"/>
        <s v="4060EXPENDITURE"/>
        <s v="4130PROVISION MADE"/>
        <s v="4070PURCHASES"/>
        <s v="4080ISSUES"/>
        <s v="4090RETURNS"/>
        <s v="4100LEVIES"/>
        <s v="4105LESS: PROVISION FOR BAD DEBDTS"/>
        <s v="4110DEPOSITS"/>
        <s v="4120WITHDRAWALS"/>
        <s v="1372WATER CHARGES"/>
        <s v="1533INTERNAL FACILITIES COSTS"/>
        <s v="5018OTHER COMMUNITY ASSETS"/>
        <s v="1322ENTERTAINMENT - PUBLIC ENTERTAINMENT"/>
        <s v="0225FINANCIAL MANAGEMENT GRANT"/>
        <s v="0221NATIONAL - EQUITABLE SHARE"/>
        <s v="0230SETA: GRANT"/>
        <s v="0001PROPERTY RATES - RESIDENTIAL PROPERTIES"/>
        <s v="0031LATE PAYMENT - INTEREST"/>
        <s v="0101USER CHARGES - SALE OF DEVELOPED PROPERTIES"/>
        <s v="0102INDIGENT CHARGES"/>
        <s v="0087USER CHARGES - LANDING FEES"/>
        <s v="0091USER CHARGES - CEMETRY FEES - ONCE OFF"/>
        <s v="0081USER CHARGES - MEMBERSHIP LIBRARY"/>
        <s v="0071USER CHARGES - WASTE MANAGEMENT"/>
        <s v="0072USER CHARGES - MEDICAL WASTE"/>
        <s v="0074USER CHARGES - LANDFILL TIPPING FEES"/>
        <s v="0041USER CHARGES - ELECTRICITY"/>
        <s v="0042USER CHARGES - ELECTRICITY CONNECTION FEES"/>
        <s v="0043USER CHARGES - ELECTRICITY RE-CONNCTION FEES"/>
        <s v="0044USER CHARGES - ELECTRICITY PRE-PAID METERS"/>
        <s v="0045USER CHARGES - ELECTRICITY - TESTING OF METERS"/>
        <s v="0052USER CHARGES - WATER CONNECTION FEES"/>
        <s v="0053USER CHARGES - WATER RE-CONNECTION FEES"/>
        <s v="0051USER CHARGES - WATER"/>
        <s v="0061USER CHARGES - SEWERAGE FEES"/>
        <s v="0066USER CHARGES - CLEARING OF BLOCKED DRAINS"/>
        <s v="0125RENT - OLD AGE HOUSING"/>
        <s v="0126RENT - CAR PORTS CIVIC CENTRE"/>
        <s v="0140RENT - OTHER COUNCIL PROPERTY"/>
        <s v="0132RENT - LIBRARY HALL"/>
        <s v="0134RENT - AUDITORIUM"/>
        <s v="0141INTEREST EARNED - EXTERNAL INVESTMENTS - SHORT TERM"/>
        <s v="0142INTEREST EARNED - EXTERNAL INVESTMENTS - LONG TERM"/>
        <s v="0180R/D CHEQUE FEES"/>
        <s v="0177DISCIPLINARY FINES"/>
        <s v="0183TRAFFIC &amp; PARKING FINES"/>
        <s v="0205APPLICATION FEE - TOWN PLANNING"/>
        <s v="0202PERMITS - CLEARANCE CERTIFICATES"/>
        <s v="0196PERMITS - ADVERTISING &amp; BANNER FEES"/>
        <s v="0206CERTIFICATES - INTRUCTURES DRIVING SCHOOL"/>
        <s v="0209DRIVERS LICENCE INCOME"/>
        <s v="0210AARTO FINES"/>
        <s v="0211PRODIBA LICENSE FEE"/>
        <s v="0212MOTOR VEHICLE LICENCE FEE : OWN INCOME"/>
        <s v="0213NATIS DEBT"/>
        <s v="0214PROVINCIAL MOTOR VEHICLE LICENSES"/>
        <s v="0231PHOTO COPIES"/>
        <s v="0237FAXES SEND/RECEIVED"/>
        <s v="0256SUNDRY INCOME"/>
        <s v="0242INCOME INSURANCE CLAIMS"/>
        <s v="0240SUPPLY OF INFORMATION"/>
        <s v="0243VALUATION CERTIFICATE"/>
        <s v="0254NON- REFUNDABLE DEPOSIT"/>
        <s v="0248COST RECOVERY - RAILWAY SIDINGS"/>
        <s v="0251BUILDING INSPECTOR RE-INSPECTION FEES"/>
        <s v="0262SURPLUS ON DISPOSAL OF ASSETS"/>
        <s v="0271PROPERTY RATES - RESIDENTIAL PROPERTIES"/>
        <s v="0331INTERNAL ADMINISTRATION COSTS"/>
        <s v="0332INTERNAL IT COSTS"/>
        <s v="0333INTERNAL FACILITIES COSTS"/>
        <s v="0338INTERNAL USER CHARGES - SANITATION &amp; REFUSE"/>
        <s v="0334INTERNAL USER CHARGES - ELECTRICITY"/>
        <s v="0335INTERNAL USER CHARGES - ELECTRICITY (STREETLIGHTS)"/>
        <s v="0337INTERNAL USER CHARGES - WATER"/>
        <s v="0336INTERNAL USER CHARGES - SEWERAGE"/>
        <s v="1015MEDICAL EXAMINATION"/>
        <s v="1035EMPLOYEE COSTS CAPITALIZED - SALARIES &amp; WAGES"/>
        <s v="1041EMPLOYEE COSTS ALLOCATED - SALARIES &amp; WAGES"/>
        <s v="1043INTERNAL VEHICLES"/>
        <s v="1051ALLOWANCE - MAYOR"/>
        <s v="1052ALLOWANCE - FULL TIME COUNCILLORS"/>
        <s v="1053ALLOWANCE - EXECUTIVE COMMITTEE"/>
        <s v="1054ALLOWANCE - OTHER COUNCILLORS"/>
        <s v="1057COUNCILLORS ALLOWANCE - TRAVEL"/>
        <s v="1070CONTRIBUTION - COUNCILLORS - OTHER"/>
        <s v="1071PROVISION FOR BAD DEBTS"/>
        <s v="1082COLLECTION COSTS - LEGAL FEES"/>
        <s v="1090COLLECTION COSTS - RECOVERED"/>
        <s v="1095STORES SURPLUSSES"/>
        <s v="1096STORE LOSSES"/>
        <s v="1251BULK PURCHASES - ELECTRICITY"/>
        <s v="1252BULK PURCHASES - WATER"/>
        <s v="1111MACHINERY &amp; EQUIPMENT"/>
        <s v="1215COUNCIL-OWNED BUILDINGS"/>
        <s v="1224NON-COUNCIL-OWNED ASSETS - CONTRACTORS"/>
        <s v="1117LAWNMOWERS"/>
        <s v="1118LAWNMOWERS - INTERNAL LABOUR"/>
        <s v="1212COUNCIL OWNED LAND - INTERNAL LABOUR"/>
        <s v="1219COUNCIL-OWNED VEHICLES - MATERIALS"/>
        <s v="1220COUNCIL-OWNED VEHICLES - COUNCIL-OWNED VEHICLE - GENERAL"/>
        <s v="1221COUNCIL-OWNED VEHICLES - INTERNAL LABOUR"/>
        <s v="1223COUNCIL-OWNED VEHICLES - CONTRACTORS"/>
        <s v="1106COMPUTER EQUIPMENT &amp; SOFTWARE - CONTRACTORS"/>
        <s v="1131DISTRIBUTION NETWORK - INTERNAL LABOUR"/>
        <s v="1132RAILWAY SIDINGS"/>
        <s v="1134STORMWATER DRAINAGE &amp; BRIDGES"/>
        <s v="1135STORMWATER DRAINAGE &amp; BRIDGES - INTERNAL LABOUR"/>
        <s v="1138TARRED ROADS"/>
        <s v="1139TARRED ROAD - INTERNAL LABOUR"/>
        <s v="1142GRAVEL ROADS"/>
        <s v="1143GRAVEL ROAD - INTERNAL LABOUR"/>
        <s v="1147SIDEWALK &amp; PAVEMENTS - INTERNAL LABOUR"/>
        <s v="1216COUNCIL OWNED BUILDING - INTERNAL LABOUR"/>
        <s v="1112MACHINERY &amp; EQUIPMENT - INTERNAL LABOUR"/>
        <s v="1130DISTRIBUTION NETWORKS"/>
        <s v="1182SWIMMING POOL - INTERNAL LABOUR"/>
        <s v="1120REFUSE BINS"/>
        <s v="1150TRAFFIC LIGHTS"/>
        <s v="1154TRAFFIC &amp; ROAD SIGNS"/>
        <s v="1151TRAFFIC LIGHTS - INTERNAL LABOUR"/>
        <s v="1159STREETLIGHTS - INTERNAL LABOUR"/>
        <s v="1114METERS"/>
        <s v="1133DISTRIBUTION NETWORK - CONTRACTORS"/>
        <s v="1158STREETLIGHTS"/>
        <s v="1113MACHINERY &amp; EQUIPMENT - CONTRACTORS"/>
        <s v="1270CONTRACTED SERVICES - INTERNAL AUDIT"/>
        <s v="1267CONTRACTED SERVICES - TOWN PLANNING"/>
        <s v="1266CONTRACTED SERVICES - VALUATION ROLL"/>
        <s v="1262CONTRACTED SERVICES - METER READING"/>
        <s v="1263CONTRACTED SERVICES - SECURITY SERVICES"/>
        <s v="1261CONTRACTED SERVICES - INFORMATION TECHNOLOGY"/>
        <s v="1268CONTRACTED SERVICES - AERODROME"/>
        <s v="1264CONTRACTED SERVICES - REFUSE REMOVAL"/>
        <s v="1274CONTRACTED SERVICES - EPWP"/>
        <s v="1265CONTRACTED SERVICES - CLEANING SERVICES"/>
        <s v="1273CONTRACTED SERVICES - WATER SUPPLY"/>
        <s v="1297HOUSING PROJECTS"/>
        <s v="1288GRANT - DEPARTMENT OF TRADE &amp; MINERAL"/>
        <s v="1289MSIG GRANT"/>
        <s v="1287GRANT - ESKOM EBSST"/>
        <s v="1298SETA GRANT"/>
        <s v="1284GRANT - ARTS &amp; CULTURAL"/>
        <s v="1285GRANT - MAYOR SPECIAL ACCOUNT"/>
        <s v="1286GRANT - MAYOR BURSARY ACCOUNT"/>
        <s v="1312COUNCIL PHOTOGRAPHY &amp; ART WORK"/>
        <s v="1353PUBLIC RELATIONS , TOURISM &amp; MARKETING"/>
        <s v="1363SUBSCRIPTIONS"/>
        <s v="1354PUBLIC EDUCATION AND TRAINING"/>
        <s v="1309CONFERENCE &amp; CONVENTION COST - INTERNATIONAL"/>
        <s v="1340MEMBERSHIP FEES - OTHER"/>
        <s v="1355RECOGNITION DAY"/>
        <s v="1315DEED NOTICES"/>
        <s v="1327INSURANCE"/>
        <s v="1333LEGAL FEES - OTHER"/>
        <s v="1303AUDITORS FEES"/>
        <s v="1329INSURANCE EXCESS PAYMENTS"/>
        <s v="1330INSURANCE CLAIMS OWN EXPENDITURE"/>
        <s v="1314COST OF SALES - INVESTMENT PROPERTIES"/>
        <s v="1304AUCTIONEER FEES"/>
        <s v="1306BANK ADMINISTRATION FEES &amp; INTEREST ON OVERDRAFT"/>
        <s v="1331LEASES - VEHICLES"/>
        <s v="1335LICENCE &amp; REGISTRATION FEES - VEHICLES"/>
        <s v="1352PUBLIC DRIVERS PERMIT"/>
        <s v="1358RENT - REPEATERS"/>
        <s v="1360RENTAL COMPUTER"/>
        <s v="1302ADVERTISING - RECRUITMENT"/>
        <s v="1337LONG SERVICE AWARDS"/>
        <s v="1369TASK JOB EVALUATION(REGION 2)"/>
        <s v="1324EMPLOYEE ASSISTANCE PROGRAMME"/>
        <s v="1367TESTING OF SAMPLES"/>
        <s v="1319ELECTION COSTS"/>
        <s v="1320ENTERTAINMENT - EXECUTIVE COMMITTEE"/>
        <s v="1328GIFTS AND REWARDS"/>
        <s v="1371WATER RIGHTS PUSELA"/>
        <s v="1323ELECTRICITY - ESKOM"/>
        <s v="1377CULTURAL DAY"/>
        <s v="1334LIBRARY SPECIAL ACTIVITIES"/>
        <s v="1343NEW &amp; LOST BOOKS"/>
        <s v="1349PRODIBA SHARE - DRIVERS LICENCE FEE"/>
        <s v="1351PROVINCIAL SHARE - VEHICLE LICENCE FEE"/>
        <s v="1357RENT - PROVINCIAL LICENCE TERMINAL"/>
        <s v="1362STANDBY MEALS EXPENSES"/>
        <s v="1316DISASTER RELIEF"/>
        <s v="1373ELECTRICITY CHARGES"/>
        <s v="1326IOD EXPENSE"/>
        <s v="1305ABATEMENT OF PUBLIC NUISANCE"/>
        <s v="1365SUPPORT TRAUMATIC INCIDENTS"/>
        <s v="1531INTERNAL ADMINISTRATION COSTS"/>
        <s v="1532INTERNAL IT COSTS"/>
        <s v="1538INTERNAL USER CHARGES - SANITATION &amp; REFUSE"/>
        <s v="1536INTERNAL USER CHARGES - SEWERAGE"/>
        <s v="1537INTERNAL USER CHARGES - WATER"/>
        <s v="0250FACILITATION FEE"/>
        <s v="0233MUNICIPAL GRANT"/>
        <s v="0227IDC"/>
        <s v="1277RENT PREMISES"/>
        <s v="1307COMMUNITY BASED PLANNING"/>
        <s v="1379ACCOUNTING FEES"/>
        <s v="1378TEAM BUILDING"/>
        <s v="1380SOCIAL INCLUSION"/>
        <s v="1381BURSARIES"/>
        <s v="1535INTERNAL USER CHARGES - ELECTRICITY(STREETLIGHTS)"/>
        <m/>
      </sharedItems>
    </cacheField>
    <cacheField name="c schedule gfs" numFmtId="0">
      <sharedItems containsBlank="1"/>
    </cacheField>
    <cacheField name="inc/exp" numFmtId="0">
      <sharedItems containsBlank="1" count="7">
        <s v="06-general ledger"/>
        <s v="02-exp"/>
        <s v="05-app"/>
        <s v="04-cap"/>
        <s v="01-inc"/>
        <s v="03-abc"/>
        <m/>
      </sharedItems>
    </cacheField>
    <cacheField name="Dep-no" numFmtId="0">
      <sharedItems containsBlank="1"/>
    </cacheField>
    <cacheField name="Dep-desc" numFmtId="0">
      <sharedItems containsBlank="1"/>
    </cacheField>
    <cacheField name="Ite-no" numFmtId="0">
      <sharedItems containsBlank="1"/>
    </cacheField>
    <cacheField name="Ite-desc" numFmtId="0">
      <sharedItems containsBlank="1"/>
    </cacheField>
    <cacheField name="Pos-no" numFmtId="0">
      <sharedItems containsBlank="1"/>
    </cacheField>
    <cacheField name="Pos-desc" numFmtId="0">
      <sharedItems containsBlank="1"/>
    </cacheField>
    <cacheField name=" 2014 2015 Budget" numFmtId="0">
      <sharedItems containsString="0" containsBlank="1" containsNumber="1" minValue="-288354602" maxValue="201615431"/>
    </cacheField>
    <cacheField name=" 2015 2016 Budget" numFmtId="0">
      <sharedItems containsString="0" containsBlank="1" containsNumber="1" minValue="-328101836" maxValue="230325468"/>
    </cacheField>
    <cacheField name="2016 2017 Budget" numFmtId="3">
      <sharedItems containsString="0" containsBlank="1" containsNumber="1" minValue="-346147436.98000002" maxValue="242993368.74000001"/>
    </cacheField>
    <cacheField name="2017 2018 Budget" numFmtId="0">
      <sharedItems containsString="0" containsBlank="1" containsNumber="1" minValue="-364493251.13994002" maxValue="255872017.28322002"/>
    </cacheField>
    <cacheField name="actual 6 Months" numFmtId="0">
      <sharedItems containsString="0" containsBlank="1" containsNumber="1" minValue="-269162261.25999999" maxValue="238246202.13999996"/>
    </cacheField>
    <cacheField name="Skadukoste" numFmtId="0">
      <sharedItems containsString="0" containsBlank="1" containsNumber="1" minValue="-5180214.7699999996" maxValue="18974399.199999999"/>
    </cacheField>
    <cacheField name="Expenses 1" numFmtId="0">
      <sharedItems containsString="0" containsBlank="1" containsNumber="1" minValue="-1370483.65" maxValue="957600"/>
    </cacheField>
    <cacheField name="Expenses 2" numFmtId="0">
      <sharedItems containsString="0" containsBlank="1" containsNumber="1" containsInteger="1" minValue="0" maxValue="0"/>
    </cacheField>
    <cacheField name="Expenses 3" numFmtId="0">
      <sharedItems containsString="0" containsBlank="1" containsNumber="1" containsInteger="1" minValue="0" maxValue="0"/>
    </cacheField>
    <cacheField name="Expenses 4" numFmtId="0">
      <sharedItems containsString="0" containsBlank="1" containsNumber="1" containsInteger="1" minValue="0" maxValue="0"/>
    </cacheField>
    <cacheField name="Expenses 5" numFmtId="0">
      <sharedItems containsString="0" containsBlank="1" containsNumber="1" containsInteger="1" minValue="0" maxValue="0"/>
    </cacheField>
    <cacheField name="Expenses 6" numFmtId="0">
      <sharedItems containsString="0" containsBlank="1" containsNumber="1" containsInteger="1" minValue="0" maxValue="0"/>
    </cacheField>
    <cacheField name="Expenses 7" numFmtId="0">
      <sharedItems containsString="0" containsBlank="1" containsNumber="1" minValue="-93305000" maxValue="65000000"/>
    </cacheField>
    <cacheField name="Expenses 8" numFmtId="0">
      <sharedItems containsString="0" containsBlank="1" containsNumber="1" minValue="-59302719.420000002" maxValue="56570077.170000002"/>
    </cacheField>
    <cacheField name="Expenses 9" numFmtId="0">
      <sharedItems containsString="0" containsBlank="1" containsNumber="1" minValue="-50838113.82" maxValue="36225907.93"/>
    </cacheField>
    <cacheField name="Expenses 10" numFmtId="0">
      <sharedItems containsString="0" containsBlank="1" containsNumber="1" minValue="-130454192.08" maxValue="150745091.47"/>
    </cacheField>
    <cacheField name="Expenses 11" numFmtId="0">
      <sharedItems containsString="0" containsBlank="1" containsNumber="1" minValue="-80452849.920000002" maxValue="71106450.799999997"/>
    </cacheField>
    <cacheField name="December" numFmtId="0">
      <sharedItems containsString="0" containsBlank="1" containsNumber="1" minValue="-62121000" maxValue="43435549.280000001"/>
    </cacheField>
    <cacheField name="actual july to december" numFmtId="0">
      <sharedItems containsString="0" containsBlank="1" containsNumber="1" minValue="-269162261.25999999" maxValue="238246202.13999996"/>
    </cacheField>
    <cacheField name="Percentage" numFmtId="0">
      <sharedItems containsBlank="1" containsMixedTypes="1" containsNumber="1" minValue="-3000000" maxValue="2547825.13"/>
    </cacheField>
    <cacheField name="Expenses 13" numFmtId="0">
      <sharedItems containsString="0" containsBlank="1" containsNumber="1" minValue="-269162261.25999999" maxValue="238246202.13999999"/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ohanB" refreshedDate="42144.377040162035" createdVersion="3" refreshedVersion="3" minRefreshableVersion="3" recordCount="2893">
  <cacheSource type="worksheet">
    <worksheetSource ref="A1:AK3409" sheet="johan fin stat"/>
  </cacheSource>
  <cacheFields count="37">
    <cacheField name="Boekjaar" numFmtId="0">
      <sharedItems containsString="0" containsBlank="1" containsNumber="1" containsInteger="1" minValue="14" maxValue="14"/>
    </cacheField>
    <cacheField name="Bookyear" numFmtId="0">
      <sharedItems containsString="0" containsBlank="1" containsNumber="1" containsInteger="1" minValue="15" maxValue="15"/>
    </cacheField>
    <cacheField name="Metro" numFmtId="0">
      <sharedItems containsBlank="1"/>
    </cacheField>
    <cacheField name="cost centre" numFmtId="0">
      <sharedItems containsBlank="1" count="152">
        <s v="315FUTURE DEPRECIATION RESERVE"/>
        <s v="317INTERNAL ADVANCES"/>
        <s v="330DISTRIBUTABLE RESERVE"/>
        <s v="360LONG-TERM LIABILITIES"/>
        <s v="362FINANCE LEASE LIABILITY"/>
        <s v="363WORK IN PROGRESS"/>
        <s v="364LAND &amp; BUILDING COMM ASSETS"/>
        <s v="365ROADS(ls)2 INFRASTRUCTURE"/>
        <s v="366ROADS, PAVEMENTS &amp; STORMWATER - INFRASTRUCTURE"/>
        <s v="367WATER - INFRASTRUCTURE"/>
        <s v="368WATER RESERVOIRS - INFRASTRUCTURE"/>
        <s v="369TRAFFIC CENTRE"/>
        <s v="370CAR PARKS, BUS TERMINALS &amp; TAXI RANKS"/>
        <s v="371WATER NETWORK - INFRASTRUCTURE"/>
        <s v="372ELECTRICITY RETICULATION - INFRASTRUCTURE"/>
        <s v="373SEWERAGE - INFRASTRUCTURE"/>
        <s v="374SEWERAGE PURIFICATIONS - INFRASTRUCTURE"/>
        <s v="375CONSUMER DEPOSIT"/>
        <s v="376HOUSING"/>
        <s v="377MUNICIPAL OFICES COMM ASSETS."/>
        <s v="378LAND"/>
        <s v="379TRAFFIC(ls) INFRASTRUCTURE"/>
        <s v="380REFUSE SITES - INFRASTRUCTURE"/>
        <s v="382BUILDINGS - INFRASTRUCTURE"/>
        <s v="384ELECTRICITY - INFRASTRUCTURE"/>
        <s v="386PARKS - OTHER ASSETS"/>
        <s v="388SPORTSFIELD - COMM ASSETS"/>
        <s v="390LIBRARY COMM ASSET"/>
        <s v="392LAND &amp; BUILDING - INFRASTRUCTURE"/>
        <s v="394RECREATION FACILITIES - COMM ASSETS"/>
        <s v="396ROADS - INFRASTRUCTURE"/>
        <s v="398MUSEUM - COMM ASSET"/>
        <s v="900TOTAL CONTROL VOTES"/>
        <s v="908CONTROL VOTE TRADE CREDITORS"/>
        <s v="910CONTROL VOTE SUNDRY CREDITORS"/>
        <s v="912CONTROL VOTE V.A.T ACCOUNT"/>
        <s v="914CONTROL VOTE STORES"/>
        <s v="916CONTROL VOTE V.A.T RECOVERED"/>
        <s v="918CONTROL VOTE AUTO CREDIT NOTE PREVIOUS"/>
        <s v="920CONTROL VOTE AUTO CREDIT NOTES PRESENT"/>
        <s v="922CONTROL VOTE INVOICE ADJUSTMENT JOURNAL"/>
        <s v="924CONTROL VOTE V.A.T. ACCOUNTS ISSUES"/>
        <s v="925CONTROL VOTE - REFUNDS"/>
        <s v="926CONTROL VOTE OLD YEAR ACCOUNT PAYABLE"/>
        <s v="927CONTROL VOTE TELEPHONE"/>
        <s v="928CONTROL VOTE OVER/UNDER PROV. TRAD CREDITORS"/>
        <s v="930CONTROL VOTE - PREV YEAR GRN/GRT"/>
        <s v="932CONTROL VOTE - PREV YR PRICE ADJ STOR UNPAID"/>
        <s v="934CONTROL VOTE - PREV YR PRICE ADJ STOR PAID"/>
        <s v="936CONTROL VOTE PREV YEAR PRICE ADJ DIRE"/>
        <s v="938CONTROL VOTE PREV YEAR PRICE ADJ DIRECT GRN'S PAID"/>
        <s v="940CONTROL VOTE SETTLEMENT DISCOUNT"/>
        <s v="942CONTROL VOTE STALE CHEQUES"/>
        <s v="943CONTROL VOTE CANCEL A IMPORT SALARY CHEQ"/>
        <s v="944CONTROL VOTE UNCLAIMED CREDITS"/>
        <s v="946CONTROL VOTE DEBTOR'S DEPOSITS"/>
        <s v="948CONTROL VOTE DEBTOR'S ACCOUNTS"/>
        <s v="949CONTROL VOTE DEBTORS SUSPENSE - DEBTOR"/>
        <s v="951CONTROL VOTE MOTOR VEHICLE - LOAN SUSPENSE"/>
        <s v="952CONTROL VOTE PREV PRICE ADJ ISSUE"/>
        <s v="953CONTROL VOTE CROSS METRO TRANSACTION"/>
        <s v="954CONTROL VOTE PREVIOUS YEAR PRICE ADJ ISSUES CR"/>
        <s v="955CONTROL VOTE DEBTORS INTERNAL ACCOUNT"/>
        <s v="956CONTROL VOTE PREVIOUS YEAR DBN CANCELL"/>
        <s v="957CONTROL VOTE CV75"/>
        <s v="958CONTROL VOTE OUTSTANDING ORDERS C/F SUSPENSE"/>
        <s v="959CONTROL VOTE RELOCATION LOANS SUSPENSE"/>
        <s v="960BANK CONTROL ACCOUNT"/>
        <s v="965CONTROL VOTE TOOL LOANS SUSPENSE"/>
        <s v="985CONTROL VOTE - FUEL IMPORT"/>
        <s v="999CONTROL ACCOUNT - TAKE-ON"/>
        <s v="002ADMINISTRATION MUNICIPAL MANAGER"/>
        <s v="003COMMUNICATIONS"/>
        <s v="004INTERNAL AUDIT"/>
        <s v="005STRATEGIC SUPPORT"/>
        <s v="006PUBLIC PARTICIPATION &amp; PROJECT SUPPORT"/>
        <s v="007RISK MANAGEMENT"/>
        <s v="012ADMINISTRATION STRATEGY &amp; DEV"/>
        <s v="014LOCAL ECONOMIC DEVELOPMENT &amp; SOCIAL DEVELOPMENT"/>
        <s v="015TOWN &amp; REGIONAL PLANNING"/>
        <s v="016HOUSING ADMINISTRATION &amp; PROPERTY VALUATION"/>
        <s v="024SATELITE OFFICE: LENYENYE"/>
        <s v="032ADMINISTRATION FINANCE"/>
        <s v="033FINANCIAL SERVICES, REPORTING, &amp; BUDGETS"/>
        <s v="034REVENUE"/>
        <s v="035EXPENDITURE"/>
        <s v="036INVENTORY"/>
        <s v="037FLEET MANAGEMENT"/>
        <s v="038INFORMATION TECHNOLOGY"/>
        <s v="039SUPPLY CHAIN MANAGEMENT UNIT"/>
        <s v="052ADMINISTRATION HR &amp; CORP"/>
        <s v="053HUMAN RESOURCES"/>
        <s v="054OCCUPATIONAL HEALTH &amp; SAFETY"/>
        <s v="056CORPORATE SERVICES"/>
        <s v="057COUNCIL EXPENDITURE"/>
        <s v="058LEGAL SERVICES"/>
        <s v="062ADMINISTRATION CIVIL ING."/>
        <s v="063ROADS &amp; STORMWATER MANAGEMENT"/>
        <s v="103BUILDINGS &amp; HOUSING"/>
        <s v="105PARKS &amp; RECREATION"/>
        <s v="112ADMINISTRATION PUBLIC SERV."/>
        <s v="123LIBRARY SERVICES"/>
        <s v="133SOLID WASTE"/>
        <s v="134STREET CLEANSING"/>
        <s v="135PUBLIC TOILETS"/>
        <s v="140ADMINISTRATION TRANSPORT, SAFETY, SECURITY AND LIAISON"/>
        <s v="143VEHICLE LICENCING &amp; TESTING"/>
        <s v="144TRAFFIC SERVICES"/>
        <s v="153DISASTER MANAGEMENT"/>
        <s v="162ADMINISTRATION ELEC. ING."/>
        <s v="173OPERATIONS &amp; MAINTENANCE: RURAL"/>
        <s v="183OPERATIONS &amp; MAINTENANCE: TOWN"/>
        <s v="195PROJECT MANAGEMENT"/>
        <s v="073WATER NETWORKS"/>
        <s v="083WATER PURIFICATION"/>
        <s v="093SEWERAGE PURIFICATION"/>
        <s v="113COMMUNITY HEALTH SERVICES"/>
        <s v="115ENVIROMENTAL HEALTH SERVICES"/>
        <s v="400BUILDINGS - OTHER ASSETS"/>
        <s v="402ELECTRICITY - OTHER ASSETS"/>
        <s v="404INVESTMENT PROPERTIES"/>
        <s v="406MOTOR VEHICLES - OTHER ASSETS"/>
        <s v="408MACHINERY &amp; PLANT - OTHER ASSETS"/>
        <s v="409COMPUTER EQUIPMENT - OTHER ASSETS"/>
        <s v="410OFFICE EQUIPMENT - OTHER ASSETS"/>
        <s v="412CEMETRY - COMM ASSETS"/>
        <s v="414FENCING - OTHER ASSETS"/>
        <s v="415FURNITURE &amp; FITTINGS - OTHER ASSETS"/>
        <s v="416AIRPORT COM ASSETS"/>
        <s v="417WEAPONS - OTHER ASSETS"/>
        <s v="418SECURITY MEASURES - OTHER ASSETS"/>
        <s v="419OTHER(SPECIFY) - WATER CRAFT"/>
        <s v="420REFUSE"/>
        <s v="421LAND - OTHER ASSETS"/>
        <s v="422HEALTH EQUIPMENT - OTHER ASSETS"/>
        <s v="423COMPUTOR - OTHER ASSETS"/>
        <s v="424PLANT &amp; MACHINERY - OTHER ASSETS"/>
        <s v="425INVESTMENT"/>
        <s v="430LOANS TO STAFF"/>
        <s v="435OTHER"/>
        <s v="440INVENTORY"/>
        <s v="445CONSUMER DEBTORS"/>
        <s v="448MOPANI DISTRICT"/>
        <s v="450OTHER DEBTORS"/>
        <s v="451OPERATING LEASE ASSETS"/>
        <s v="455CASH RESOURCES"/>
        <s v="470PROVISIONS"/>
        <s v="475CREDITORS"/>
        <s v="023SATELITE OFFICE: NKOWANKOWA"/>
        <s v="025SATELITE OFFICE: LETSITELE"/>
        <s v="013GREATER TZANEEN ECONOMIC DEVELOPMENT AGENCY"/>
        <m/>
      </sharedItems>
    </cacheField>
    <cacheField name="department" numFmtId="0">
      <sharedItems containsBlank="1"/>
    </cacheField>
    <cacheField name="item" numFmtId="0">
      <sharedItems containsBlank="1" count="185">
        <s v="150UTILISED CAPITAL RECEIPTS (GRANTS)"/>
        <s v="160UTILISED CAPITAL RECEIPTS (PUBLIC CONTRIBUTIONS)"/>
        <s v="190TRANSFER FROM ASSETS FINANCING FUND"/>
        <s v="195ADVANCES FROM EFF"/>
        <s v="200INSURANCE RESERVE"/>
        <s v="210UNAPPROPRIATED SURPLUS"/>
        <s v="250LOCAL REGISTERED STOCK"/>
        <s v="251ANNUITY LOANS -NEW ABSA LOAN"/>
        <s v="252DEVELOPMENT BANK OF SA"/>
        <s v="253ABSA"/>
        <s v="254INCA"/>
        <s v="255BOE BANK"/>
        <s v="256DBSA"/>
        <s v="257ABSA"/>
        <s v="258STANDARD BANK 5 YEARS"/>
        <s v="259STANDARD BANK 7 YEARS"/>
        <s v="260EFF ADVANCES MADE TO FINANCE CAPITAL"/>
        <s v="261REFUSE"/>
        <s v="262ELECTRICITY"/>
        <s v="263WATER"/>
        <s v="264SEWER"/>
        <s v="271RENTAL VEHICLES"/>
        <s v="272RENTAL PHOTOCOPIERS"/>
        <s v="273PANASONIC CAMERA'S"/>
        <s v="274GRADERS"/>
        <s v="275VEHICLES"/>
        <s v="276COMPUTER EQUIPMENT"/>
        <s v="277ABSA CCTV CAMERA'S"/>
        <s v="400HISTORICAL COST"/>
        <s v="410ACTUAL COST"/>
        <s v="402ACCUMULATED DEPRECIATION"/>
        <s v="280ELECTRICITY SERVICES"/>
        <s v="900ITEM CONTROL VOTES"/>
        <s v="908CONTROL VOTE ACCOUNTS PAYABLE TRADE CREDITORS"/>
        <s v="910CONTROL VOTE ACCOUNTS PAYABLE SUNDRY CEDITORS"/>
        <s v="912CONTORL VOTE V.A.T ACCOUNT"/>
        <s v="914CONTROL VOTE STORES"/>
        <s v="916CONTROL VOTE V.A.T.RECOVERD"/>
        <s v="918CONTROL VOTE AUTO CREDIT NOTES PRIOUS YEAR"/>
        <s v="920CONTROL VOTE AUTO CREDIT NOTES PRESENT YEAR"/>
        <s v="922CONTROL VOTE INVOICE ADJ JOURNAL"/>
        <s v="924V.A.T"/>
        <s v="925CONTROL VOTE - REFUNDS"/>
        <s v="926CONTROL VOTE OLD YEAR ACCOUNTS PAYABLE"/>
        <s v="927CONTROL VOTE TELEPHONE"/>
        <s v="928CONTROL VOTE OVER/UNDER PRO. TRADE CREDITORS"/>
        <s v="930CONTROL VOTE - PREV YEAR GRN/GRT"/>
        <s v="932CONTROL VOTE - PREV YR PRICE ADJ STOR UNPAID"/>
        <s v="934CONTROL VOTE - PREV YR PRICE ADJ STOR PAID"/>
        <s v="936CONTROL VOTE PREV YEAR PRICE ADJ DIRECT GRN'S UNPAID"/>
        <s v="938CONTROL VOTE PREV YEAR PRICE ADJ DIRECT GRN' PAID"/>
        <s v="940CONTROL VOTE SETTLEMENTS DISCOUNT"/>
        <s v="942CONTROL VOTE STALE CHEQUES"/>
        <s v="943CONTROL VOTE CANCEL A IMPORT SALARY CHEQ"/>
        <s v="944CONTROL VOTE UNCLAIMED CREDITS"/>
        <s v="946CONTROL VOTE DEBTOR'S DEPOSITS"/>
        <s v="948CONTROL VOTE DEBTORS"/>
        <s v="949CONTROL VOTE DEBTORS SUSPENSE"/>
        <s v="951CONTROL VOTE MOTOR VEHICLE - LOANS SUSPENSE"/>
        <s v="952CONTROL VOTE PREV YEAR PRICE ADJ ISSUES"/>
        <s v="953CONTROL VOTE CROSS METRO TANSACTIONS"/>
        <s v="954CONTROL VOTE PREVIOUS YEAR PRICE ADJ ISSUES CR"/>
        <s v="955CONTROL VOTE DEBTORS INTERNAL ACCOUNT"/>
        <s v="956CONTROL VOTE PREVIOUS YEAR DBN CANCELL"/>
        <s v="957CONTROL VOTE CV75"/>
        <s v="958CONTROL VOTE OUTSTANDING ORDERS C/F SUSPENSE VOTE"/>
        <s v="959CONTORL VOTE RELOCATION LOANS SUSPENSE"/>
        <s v="960BANK CONTROL ACCOUNT"/>
        <s v="965CONTROL VOTE TOOL LOANS SUSPENSE"/>
        <s v="985CONTROL VOTE - FUEL IMPORT"/>
        <s v="999CONTROL VOTE - TAKE-ON"/>
        <s v="051EMPLOYEE RELATED COSTS - WAGES &amp; SALARIES"/>
        <s v="078GENERAL EXPENSES - OTHER"/>
        <s v="095TRANSFERS FROM / (TO) RESERVES"/>
        <s v="608OTHER ASSETS"/>
        <s v="068INTEREST EXPENSE - EXTERNAL BORROWINGS"/>
        <s v="053EMPLOYEE RELATED COSTS - SOCIAL CONTRIBUTIONS"/>
        <s v="066REPAIRS AND MAINTENANCE"/>
        <s v="602COMMUNITY"/>
        <s v="606INVESTMENT PROPERTY"/>
        <s v="022OPERATING GRANTS &amp; SUBSIDIES"/>
        <s v="024OTHER REVENUE"/>
        <s v="020INCOME FROM AGENCY SERVICES"/>
        <s v="074CONTRACTED SERVICES"/>
        <s v="089CASH REQUIREMENTS"/>
        <s v="610SPECIALISED VEHICLES"/>
        <s v="064DEPRECIATION"/>
        <s v="600INFRASTRUCTURE"/>
        <s v="018LICENSES &amp; PERMITS"/>
        <s v="031INCOME FOREGONE"/>
        <s v="077GRANTS &amp; SUBSIDIES PAID-UNCONDITIONAL"/>
        <s v="016FINES"/>
        <s v="005SERVICE CHARGES"/>
        <s v="087INTERNAL CHARGES"/>
        <s v="094CONTRIBUTIONS FROM OPERATING TO CAPITAL"/>
        <s v="076GRANTS &amp; SUBSIDIES PAID"/>
        <s v="012INTEREST EARNED - OUTSTANDING DEBTORS"/>
        <s v="414EXTRENAL FINANCING FUND"/>
        <s v="416LONG TERM DEPOSITS"/>
        <s v="418SHORT TERM DEPOSITS"/>
        <s v="419COLLATERAL"/>
        <s v="420VEHICLE LOANS"/>
        <s v="422TOOL LOANS"/>
        <s v="424COMPUTER LOANS"/>
        <s v="432ELECTRICITY CONNECTIONS LOANS"/>
        <s v="434LOANS TO SPORTS CLUBS"/>
        <s v="436TOWNSHIP DEVELOPMENT DEBTORS"/>
        <s v="437CAPACITY COST"/>
        <s v="438DEBTOR ARRANGEMENTS"/>
        <s v="505PROVISION OF BAD DEBTS"/>
        <s v="442CONSUMABLE STORES"/>
        <s v="444RAW MATERIALS"/>
        <s v="446WATER"/>
        <s v="447STAND"/>
        <s v="448WATER"/>
        <s v="449ASSESSMENT RATES"/>
        <s v="451WASTE WATER AND SANITATION"/>
        <s v="452ELECTRICITY"/>
        <s v="453REFUSE REMOVAL"/>
        <s v="488PROVISION FOR BAD DEDT: WATER"/>
        <s v="490PROVISION FOR BAD DEDT: RATES"/>
        <s v="492PROVISION FOR BAD DEDT: WATER &amp; SEWER"/>
        <s v="494PROVISION FOR BAD DEDT: ELECTRICITY"/>
        <s v="496PROVISION FOR BAD DEDT: REFUSE REMOVAL"/>
        <s v="470YEAR-END DEBTORS"/>
        <s v="454PROVINCIAL GOVERNMENT"/>
        <s v="456REPAYMENT: VEHICLE INSURANCE"/>
        <s v="458AMOUNT PAID IN ADVANCED"/>
        <s v="460ELECTRICITY CONNECTION"/>
        <s v="462WATER &amp; SEWER CONNECTIONS"/>
        <s v="464RELOCATION LOANS"/>
        <s v="466BURSARY LOANS"/>
        <s v="468ADVANCES: EMPLOYEES"/>
        <s v="472VAT CONTROL"/>
        <s v="473DEPOSIT CONTROL"/>
        <s v="474OTHER"/>
        <s v="475DEBIT NOTES"/>
        <s v="479OTHER"/>
        <s v="476BANK: EFF"/>
        <s v="477BANK: AFF"/>
        <s v="478PETTY CASH"/>
        <s v="480BANK: RATES &amp; GENERAL"/>
        <s v="482BANK: GRANTS"/>
        <s v="484BANK: PUBLIC CONTRIBUTIONS"/>
        <s v="485CASH FLOAT"/>
        <s v="497POST - EMPLOYMENT HEALTH CARE BENEFITS"/>
        <s v="498LONG SERVICE AWARDS"/>
        <s v="499NON-CURRENT PROVISIONS"/>
        <s v="500STAFF LEAVE"/>
        <s v="501PROVISION PERFORMANCE BONUS"/>
        <s v="502ELECTRICITY DEPOSITS"/>
        <s v="503WATER DEPOSITS"/>
        <s v="504TRADE CREDITORES"/>
        <s v="506PAYMENTS IN ADVANCE (DEBT)"/>
        <s v="508PAYMENTS IN ADVANCE (GENERAL)"/>
        <s v="510MANAGER SUPPORT"/>
        <s v="512YEAR-END CREDITORS"/>
        <s v="514VAT"/>
        <s v="516RETENSION"/>
        <s v="518MEDICAL CONTRIBUTION"/>
        <s v="520UNCLAIMED WAGES"/>
        <s v="522UNCLAIMED LOAN PAYMENTS"/>
        <s v="524DEPOSITS"/>
        <s v="526UNKOWN CONSUMER DEPOSITS"/>
        <s v="528UNKNOWN DIRECT DEPOSITS"/>
        <s v="530UNKOWN CONSUMER PAYMENTS"/>
        <s v="532FINANCIAL MANAGEMENT SUPPORT"/>
        <s v="534IDP DONATIONS"/>
        <s v="536MUNICIPAL SYSTEM UPGRADE"/>
        <s v="538GRANTS RSC &amp; OTHER"/>
        <s v="001PROPERTY RATES"/>
        <s v="003PENALTIES IMPOSED AND COLLECTION CHARGES ON RATES"/>
        <s v="009RENT OF FACILITIES AND EQUIPMENT"/>
        <s v="011INTEREST EARNED - EXTERNAL INVESTMENTS"/>
        <s v="026GAIN ON DISPOSAL OF PROPERTY PLANT &amp; EQUIPMENT"/>
        <s v="043INTERNAL RECOVERIES"/>
        <s v="055EMPLOYEE COSTS CAPITALIZED"/>
        <s v="056EMPLOYEE COSTS ALLOCATED TO OTHER OPERATING ITEMS"/>
        <s v="058REMUNERATIONS OF COUNCILLORS"/>
        <s v="060BAD DEBTS"/>
        <s v="062COLLECTION COSTS"/>
        <s v="063INVENTORY SURPLUS/LOSS"/>
        <s v="072BULK PURCHASES"/>
        <s v="100ASSET FINANCING FUND"/>
        <m/>
      </sharedItems>
    </cacheField>
    <cacheField name="line item" numFmtId="0">
      <sharedItems containsBlank="1" count="388">
        <s v="3000OPENING BALANCE"/>
        <s v="3020APPROPRIATION FROM INCOME"/>
        <s v="3050APPRPRIATIONS TO INCOME STATEMENT TO OFFSET DEPRECIATION CHARGE"/>
        <s v="3052APPROPRIATIONS FROM STATEMENTS: DISPOSAL OF PROPERTY, PLANT &amp; EQUIPMENT"/>
        <s v="3045TRANSFER FROM THE ASSET FINANCING FUND"/>
        <s v="3055TRANSFER TO INCOME STATEMENT: DISPOSAL OF PROPERTY,PLANT &amp; EQUIPMENT"/>
        <s v="3065ADVANCES FROM EFF"/>
        <s v="3022APPROPRIATIONS"/>
        <s v="3025APPROPRIATION: PUBLIC CONTRIBUTIONS"/>
        <s v="3026APPROPRIATIONS: FDR"/>
        <s v="3023APPROPRIATIONS: AFF"/>
        <s v="3024APPROPRIATIONS: GRANTS"/>
        <s v="3027APPROPRIATIONS: INSURANCE RESERVE"/>
        <s v="3150NET SURPLUS BEFORE APPROPRIATION"/>
        <s v="3160APPROPRIATIONS"/>
        <s v="3300EFF LOANS RAISED"/>
        <s v="3301EFF LOANS REPAID"/>
        <s v="4040TRANSFERS"/>
        <s v="3320EFF ADVANCES MADE TO RATES &amp; GENERAL"/>
        <s v="3325EFF ADVANCES MADE TO REFUSE"/>
        <s v="3330EFF ADVANCE MADE TO ELECTRICITY"/>
        <s v="3335EFF ADVANCES MADE TO WATER"/>
        <s v="3340EFF ADVANCES MADE TO SEWERAGE"/>
        <s v="3341EFF ADVANCES REPAID"/>
        <s v="4005ADDITIONS"/>
        <s v="4010DISPOSALS"/>
        <s v="4015DEPRECIATION"/>
        <s v="3500ELECTRICITY DEPOSIT"/>
        <s v="9000STORES STOCK TAKE-ON"/>
        <s v="9002STORES PURCHASES"/>
        <s v="9004STORES ISSUES"/>
        <s v="9006STORES OVER/UNDER"/>
        <s v="9008ACCOUNTS PAYABLE TRADE CREDITORS"/>
        <s v="9010ACCOUNTS PAYABLE SUNDRY CREDITORS"/>
        <s v="9012V.A.T. CONTROL ACCOUNT"/>
        <s v="9014STORES CONTROL ACCOUNT ADMIN FEES"/>
        <s v="9016V.A.T. RECOVERED"/>
        <s v="9018AUTO CREDIT NOTES PREVIOUS YEAR"/>
        <s v="9020AUTO CREDIT NOTES PRESENT YEAR"/>
        <s v="9022INVOICE ADJUSTMENT JOURNAL"/>
        <s v="9024V.A.T. CONTROL ACCOUNT ISSUES"/>
        <s v="9025REFUND CONTROL"/>
        <s v="9026OLD YEAR ACCOUNTS PAYABLE TRADE CREDITORS"/>
        <s v="9028OVER/UNDER PROV. TRADE CREDITORS"/>
        <s v="9030PREVIOUS YEAR GRN/GRT CONTROL ACCOUNT"/>
        <s v="9032PREVIOUS YEAR PRICE ADJ. STORES UNPAID GRN'S"/>
        <s v="9034PREV YEAR PRICE ADJ. STORES PAID GRN'S"/>
        <s v="9036PREV YEAR PRICE ADJ. DIRECT GRN'S UNPAID"/>
        <s v="9038PREV YEAR PRICE ADJ. DIRECT GRN'S PAID"/>
        <s v="9040SETTLEMENT DISCOUNT"/>
        <s v="9042STALE CHEQUES"/>
        <s v="9043Cancel a import Salary Cheque"/>
        <s v="9044UNCLAIMED CREDITS"/>
        <s v="9046DEBTOR'S DEPOSITS"/>
        <s v="9048DEBTOR'S CONTROL ACCOUNT"/>
        <s v="9049DEBTORS SUSPENSE - DEBTORS CREDIT REFUNDS"/>
        <s v="9050DEPOSIT REFUNDS CHEQUE CANCELLATION"/>
        <s v="9051MOTOR VEHICLE - LOAN SUSPENSE"/>
        <s v="9052PREV YEAR PRICE ADJ ISSUES DT"/>
        <s v="9053CROSS METRO TRANSACTIONS"/>
        <s v="9054PREVIOUS YEAR PRICE ADJ ISSUES CR"/>
        <s v="9055DEBTORS INTERNAL ACCOUNT TRANSFERS"/>
        <s v="9056PREVIOUS YEAR DBN CANCELLATION"/>
        <s v="9057CV75"/>
        <s v="9058OUTSTANDING ORDERS C/F SUSPENSE VOTE"/>
        <s v="9059RELOCATION LOANS SUSPENSE"/>
        <s v="9065TOOL LOANS SUSPENSE"/>
        <s v="9127TELEPHONE CONTROL ACCOUNT"/>
        <s v="9027TELEPHONE"/>
        <s v="9060BANK CONTROL ACCOUNT"/>
        <s v="9061CALL DEPOSIT"/>
        <s v="9062SAVINGS ACCOUNT"/>
        <s v="9063BANK ACCOUNT - IGG GRANTS"/>
        <s v="9085Control Vote - Fuel Import"/>
        <s v="9992RTMC FEES"/>
        <s v="9996SALARY CONTROL ACCOUNT"/>
        <s v="9999SURPLUS/DEFECIT CONTROL ACCOUNT - TAKE-ON - DEC 96"/>
        <s v="1016PERFORMANCE INCENTIVE SCHEMES"/>
        <s v="1368TRAINING COSTS"/>
        <s v="2054TRANSFERS FROM/(TO) DISTRIBUTABLE RESERVES"/>
        <s v="5023OFFICE EQUIPMENT"/>
        <s v="1231INTEREST EXTERNAL LOANS"/>
        <s v="1345NEWS LETTER"/>
        <s v="5125AIR CONDITIONING CIVIC CENTER"/>
        <s v="1002SALARIES &amp; WAGES - OVERTIME"/>
        <s v="5025OTHER ASSETS"/>
        <s v="1001SALARIES &amp; WAGES - BASIC SCALE"/>
        <s v="1003SALARIES &amp; WAGES - PENSIONABLE ALLOWANCE"/>
        <s v="1004SALARIES &amp; WAGES - ANNUAL BONUS"/>
        <s v="1010SALARIES &amp; WAGES - LEAVE PAYMENTS"/>
        <s v="1012HOUSING ALLOWANCE"/>
        <s v="1013TRAVEL ALLOWANCE"/>
        <s v="1021CONTRIBUTION - MEDICAL AID SCHEME"/>
        <s v="1022CONTRIBUTION - PENSION SCHEMES"/>
        <s v="1023CONTRIBUTION - UIF"/>
        <s v="1024CONTRIBUTION - GROUP INSURANCE"/>
        <s v="1027CONTRIBUTION - WORKERS COMPENSATION"/>
        <s v="1028LEVIES - SETA"/>
        <s v="1029LEVIES - BARGAINING COUNCIL"/>
        <s v="1370YOUTH GENDER &amp; DISABILITY"/>
        <s v="5123OFFICE EQUIPMENT"/>
        <s v="1310CONSULTANTS &amp; PROFFESIONAL FEES"/>
        <s v="1336LICENCES &amp; PERMITS - NON VEHICLE"/>
        <s v="1308CONFERENCE &amp; CONVENTION COST - DOMESTIC"/>
        <s v="1311CONSUMABLE DOMESTIC ITEMS"/>
        <s v="1321ENTERTAINMENT - OFFICIALS"/>
        <s v="1344NON-CAPITAL TOOLS &amp; EQUIPMENT"/>
        <s v="1347POSTAGE &amp; COURIER FEES"/>
        <s v="1348PRINTING &amp; STATIONERY"/>
        <s v="1350PROTECTIVE CLOTHING"/>
        <s v="1364SUBSISTANCE &amp; TRAVELLING EXPENSES"/>
        <s v="1366TELEPHONE"/>
        <s v="1211COUNCIL-OWNED LAND"/>
        <s v="5001LAND &amp; BUILDINGS - INFRASTRUCTURE"/>
        <s v="5211ESTABLISHMENT OF PARKS /GARDENS"/>
        <s v="5020INVESTMENT PROPERTIES"/>
        <s v="5010OTHER-INFRASTRUCTURE ASSETS"/>
        <s v="0229PROVINCIAL LOCAL GOVERMENT"/>
        <s v="1222COUNCIL-OWNED VEHICLES - COUNCIL-OWNED VEHICLE USAGE"/>
        <s v="5013COMMUNITY HALLS"/>
        <s v="5114LIBRARIES"/>
        <s v="0249GAIN ON RECLASSIFICATION OF ASSETS"/>
        <s v="0222NATIONAL - MSIG GRANT"/>
        <s v="0252CREDIT CONTROL"/>
        <s v="2057TRANSFERS FROM/(TO) NON-DISTRIBUTABLE RESERVES"/>
        <s v="1301ADVERTISING - GENERAL"/>
        <s v="2041TRANSFERS FROM/(TO) INSURANCE FUND"/>
        <s v="0215AGENCY FEES - MOPANI DISTRICT"/>
        <s v="0235SALE OF INVESTMENT PROPERTIES"/>
        <s v="1275CONTRACTED SERVICES - CREDIT CONTROL"/>
        <s v="1701LOAN REPAYMENTS"/>
        <s v="1313OTHER GENERAL EXPENSES"/>
        <s v="1232INTEREST CAPITAL LEASES"/>
        <s v="5021OTHER MOTOR VEHICLES"/>
        <s v="1005SALARIES &amp; WAGES - STANDBY ALLOWANCE"/>
        <s v="1332LEASES - PHOTOCOPIERS"/>
        <s v="1359RENT - TELEPHONE EXCHANGE"/>
        <s v="5022PLANT &amp; EQUIPMENT"/>
        <s v="5122PLANT &amp; EQUIPMENT"/>
        <s v="5610IT EQUIPMENT"/>
        <s v="1091DEPRECIATION"/>
        <s v="5118OTHER COMMUNITY ASSETS"/>
        <s v="1146SIDEWALKS &amp; PAVEMENTS"/>
        <s v="5002ROADS, PAVEMENTS, BRIDGES &amp; STORMWATER"/>
        <s v="5029R &amp; M RENEWAL OF ASSETS"/>
        <s v="5102ROADS, PAVEMENTS, BRIDGES &amp; STORMWATER"/>
        <s v="5202ROADS,PAVEMENTS,BRIDGES &amp; STORMWATER"/>
        <s v="5103WATER,RESERVOIR &amp; RETICULATION"/>
        <s v="0199PERMITS - BUILDING PLANS"/>
        <s v="5101LAND &amp; BUILDINGS"/>
        <s v="5108STREET LIGHTING"/>
        <s v="5024SECURITY MEASURES"/>
        <s v="5124SECURITY MEASURES"/>
        <s v="0291INCOME FOREGONE - USER CHARGES"/>
        <s v="1276CONTRACTED SERVICES - COUNCIL OWNED LAND"/>
        <s v="1281GRANT - MUSEUM"/>
        <s v="1282GRANT - SPORTS COUNCIL"/>
        <s v="1283GRANT - SPCA"/>
        <s v="0171LOST &amp; OVERDUE LIBRARY BOOKS"/>
        <s v="0172DUPLICATE TICKETS"/>
        <s v="5014LIBRARIES"/>
        <s v="5009REFUSE SITES"/>
        <s v="0191LICENSES - DOGS"/>
        <s v="1325FUEL - VEHICLES"/>
        <s v="1342LEASES- CAMERAS"/>
        <s v="0046USER CHARGES - SERVICE CONTRIBUTIONS"/>
        <s v="0246PRIVATE WORK"/>
        <s v="5005ELECTRICITY RETICULATION - INFRASTRUCTURE"/>
        <s v="5105ELECTRICITY RETICULATION"/>
        <s v="5205ELECTRICITY RETICULATION"/>
        <s v="0223NATIONAL - GENERAL"/>
        <s v="1534INTERNAL USER CHARGES - ELECTRICITY"/>
        <s v="2031CONTRIBUTIONS TO ASSET FINANCING FUND"/>
        <s v="5008STREET LIGHTNING - INFRASTRUCTURE"/>
        <s v="1299GRANTS - OTHER"/>
        <s v="5212SPORTSFIELDS - COMMUNITY"/>
        <s v="5215SPORTSFIELDS - COMMUNITY"/>
        <s v="1341MEMBERSHIP FEES - SALGA"/>
        <s v="5015RECREATIONAL FACILITIES"/>
        <s v="0218FREE BASIC WATER"/>
        <s v="1101FURNITURE &amp; OFFICE EQUIPMENT"/>
        <s v="0151INTEREST EARNED - NON PROPERTY RATES - OUTSTANDING DEBTORS"/>
        <s v="4030INVESTMENT WITHDRAWN"/>
        <s v="4020INVESTMENT MADE"/>
        <s v="4050RECEIPTS"/>
        <s v="4060EXPENDITURE"/>
        <s v="4130PROVISION MADE"/>
        <s v="4070PURCHASES"/>
        <s v="4080ISSUES"/>
        <s v="4090RETURNS"/>
        <s v="4100LEVIES"/>
        <s v="4105LESS: PROVISION FOR BAD DEBDTS"/>
        <s v="4110DEPOSITS"/>
        <s v="4120WITHDRAWALS"/>
        <s v="1372WATER CHARGES"/>
        <s v="1533INTERNAL FACILITIES COSTS"/>
        <s v="5018OTHER COMMUNITY ASSETS"/>
        <s v="1322ENTERTAINMENT - PUBLIC ENTERTAINMENT"/>
        <s v="0225FINANCIAL MANAGEMENT GRANT"/>
        <s v="0221NATIONAL - EQUITABLE SHARE"/>
        <s v="0230SETA: GRANT"/>
        <s v="0001PROPERTY RATES - RESIDENTIAL PROPERTIES"/>
        <s v="0031LATE PAYMENT - INTEREST"/>
        <s v="0101USER CHARGES - SALE OF DEVELOPED PROPERTIES"/>
        <s v="0102INDIGENT CHARGES"/>
        <s v="0087USER CHARGES - LANDING FEES"/>
        <s v="0091USER CHARGES - CEMETRY FEES - ONCE OFF"/>
        <s v="0081USER CHARGES - MEMBERSHIP LIBRARY"/>
        <s v="0071USER CHARGES - WASTE MANAGEMENT"/>
        <s v="0072USER CHARGES - MEDICAL WASTE"/>
        <s v="0074USER CHARGES - LANDFILL TIPPING FEES"/>
        <s v="0041USER CHARGES - ELECTRICITY"/>
        <s v="0042USER CHARGES - ELECTRICITY CONNECTION FEES"/>
        <s v="0043USER CHARGES - ELECTRICITY RE-CONNCTION FEES"/>
        <s v="0044USER CHARGES - ELECTRICITY PRE-PAID METERS"/>
        <s v="0045USER CHARGES - ELECTRICITY - TESTING OF METERS"/>
        <s v="0052USER CHARGES - WATER CONNECTION FEES"/>
        <s v="0053USER CHARGES - WATER RE-CONNECTION FEES"/>
        <s v="0051USER CHARGES - WATER"/>
        <s v="0061USER CHARGES - SEWERAGE FEES"/>
        <s v="0066USER CHARGES - CLEARING OF BLOCKED DRAINS"/>
        <s v="0125RENT - OLD AGE HOUSING"/>
        <s v="0126RENT - CAR PORTS CIVIC CENTRE"/>
        <s v="0140RENT - OTHER COUNCIL PROPERTY"/>
        <s v="0132RENT - LIBRARY HALL"/>
        <s v="0134RENT - AUDITORIUM"/>
        <s v="0141INTEREST EARNED - EXTERNAL INVESTMENTS - SHORT TERM"/>
        <s v="0142INTEREST EARNED - EXTERNAL INVESTMENTS - LONG TERM"/>
        <s v="0180R/D CHEQUE FEES"/>
        <s v="0177DISCIPLINARY FINES"/>
        <s v="0183TRAFFIC &amp; PARKING FINES"/>
        <s v="0205APPLICATION FEE - TOWN PLANNING"/>
        <s v="0202PERMITS - CLEARANCE CERTIFICATES"/>
        <s v="0196PERMITS - ADVERTISING &amp; BANNER FEES"/>
        <s v="0206CERTIFICATES - INTRUCTURES DRIVING SCHOOL"/>
        <s v="0209DRIVERS LICENCE INCOME"/>
        <s v="0210AARTO FINES"/>
        <s v="0211PRODIBA LICENSE FEE"/>
        <s v="0212MOTOR VEHICLE LICENCE FEE : OWN INCOME"/>
        <s v="0213NATIS DEBT"/>
        <s v="0214PROVINCIAL MOTOR VEHICLE LICENSES"/>
        <s v="0231PHOTO COPIES"/>
        <s v="0237FAXES SEND/RECEIVED"/>
        <s v="0256SUNDRY INCOME"/>
        <s v="0242INCOME INSURANCE CLAIMS"/>
        <s v="0240SUPPLY OF INFORMATION"/>
        <s v="0243VALUATION CERTIFICATE"/>
        <s v="0254NON- REFUNDABLE DEPOSIT"/>
        <s v="0248COST RECOVERY - RAILWAY SIDINGS"/>
        <s v="0251BUILDING INSPECTOR RE-INSPECTION FEES"/>
        <s v="0262SURPLUS ON DISPOSAL OF ASSETS"/>
        <s v="0271PROPERTY RATES - RESIDENTIAL PROPERTIES"/>
        <s v="0331INTERNAL ADMINISTRATION COSTS"/>
        <s v="0332INTERNAL IT COSTS"/>
        <s v="0333INTERNAL FACILITIES COSTS"/>
        <s v="0338INTERNAL USER CHARGES - SANITATION &amp; REFUSE"/>
        <s v="0334INTERNAL USER CHARGES - ELECTRICITY"/>
        <s v="0335INTERNAL USER CHARGES - ELECTRICITY (STREETLIGHTS)"/>
        <s v="0337INTERNAL USER CHARGES - WATER"/>
        <s v="0336INTERNAL USER CHARGES - SEWERAGE"/>
        <s v="1015MEDICAL EXAMINATION"/>
        <s v="1035EMPLOYEE COSTS CAPITALIZED - SALARIES &amp; WAGES"/>
        <s v="1041EMPLOYEE COSTS ALLOCATED - SALARIES &amp; WAGES"/>
        <s v="1043INTERNAL VEHICLES"/>
        <s v="1051ALLOWANCE - MAYOR"/>
        <s v="1052ALLOWANCE - FULL TIME COUNCILLORS"/>
        <s v="1053ALLOWANCE - EXECUTIVE COMMITTEE"/>
        <s v="1054ALLOWANCE - OTHER COUNCILLORS"/>
        <s v="1057COUNCILLORS ALLOWANCE - TRAVEL"/>
        <s v="1070CONTRIBUTION - COUNCILLORS - OTHER"/>
        <s v="1071PROVISION FOR BAD DEBTS"/>
        <s v="1082COLLECTION COSTS - LEGAL FEES"/>
        <s v="1090COLLECTION COSTS - RECOVERED"/>
        <s v="1095STORES SURPLUSSES"/>
        <s v="1096STORE LOSSES"/>
        <s v="1251BULK PURCHASES - ELECTRICITY"/>
        <s v="1252BULK PURCHASES - WATER"/>
        <s v="1111MACHINERY &amp; EQUIPMENT"/>
        <s v="1215COUNCIL-OWNED BUILDINGS"/>
        <s v="1224NON-COUNCIL-OWNED ASSETS - CONTRACTORS"/>
        <s v="1117LAWNMOWERS"/>
        <s v="1118LAWNMOWERS - INTERNAL LABOUR"/>
        <s v="1212COUNCIL OWNED LAND - INTERNAL LABOUR"/>
        <s v="1219COUNCIL-OWNED VEHICLES - MATERIALS"/>
        <s v="1220COUNCIL-OWNED VEHICLES - COUNCIL-OWNED VEHICLE - GENERAL"/>
        <s v="1221COUNCIL-OWNED VEHICLES - INTERNAL LABOUR"/>
        <s v="1223COUNCIL-OWNED VEHICLES - CONTRACTORS"/>
        <s v="1106COMPUTER EQUIPMENT &amp; SOFTWARE - CONTRACTORS"/>
        <s v="1131DISTRIBUTION NETWORK - INTERNAL LABOUR"/>
        <s v="1132RAILWAY SIDINGS"/>
        <s v="1134STORMWATER DRAINAGE &amp; BRIDGES"/>
        <s v="1135STORMWATER DRAINAGE &amp; BRIDGES - INTERNAL LABOUR"/>
        <s v="1138TARRED ROADS"/>
        <s v="1139TARRED ROAD - INTERNAL LABOUR"/>
        <s v="1142GRAVEL ROADS"/>
        <s v="1143GRAVEL ROAD - INTERNAL LABOUR"/>
        <s v="1147SIDEWALK &amp; PAVEMENTS - INTERNAL LABOUR"/>
        <s v="1216COUNCIL OWNED BUILDING - INTERNAL LABOUR"/>
        <s v="1112MACHINERY &amp; EQUIPMENT - INTERNAL LABOUR"/>
        <s v="1130DISTRIBUTION NETWORKS"/>
        <s v="1182SWIMMING POOL - INTERNAL LABOUR"/>
        <s v="1120REFUSE BINS"/>
        <s v="1150TRAFFIC LIGHTS"/>
        <s v="1154TRAFFIC &amp; ROAD SIGNS"/>
        <s v="1151TRAFFIC LIGHTS - INTERNAL LABOUR"/>
        <s v="1159STREETLIGHTS - INTERNAL LABOUR"/>
        <s v="1114METERS"/>
        <s v="1133DISTRIBUTION NETWORK - CONTRACTORS"/>
        <s v="1158STREETLIGHTS"/>
        <s v="1113MACHINERY &amp; EQUIPMENT - CONTRACTORS"/>
        <s v="1270CONTRACTED SERVICES - INTERNAL AUDIT"/>
        <s v="1267CONTRACTED SERVICES - TOWN PLANNING"/>
        <s v="1266CONTRACTED SERVICES - VALUATION ROLL"/>
        <s v="1262CONTRACTED SERVICES - METER READING"/>
        <s v="1263CONTRACTED SERVICES - SECURITY SERVICES"/>
        <s v="1261CONTRACTED SERVICES - INFORMATION TECHNOLOGY"/>
        <s v="1268CONTRACTED SERVICES - AERODROME"/>
        <s v="1264CONTRACTED SERVICES - REFUSE REMOVAL"/>
        <s v="1274CONTRACTED SERVICES - EPWP"/>
        <s v="1265CONTRACTED SERVICES - CLEANING SERVICES"/>
        <s v="1273CONTRACTED SERVICES - WATER SUPPLY"/>
        <s v="1297HOUSING PROJECTS"/>
        <s v="1288GRANT - DEPARTMENT OF TRADE &amp; MINERAL"/>
        <s v="1289MSIG GRANT"/>
        <s v="1287GRANT - ESKOM EBSST"/>
        <s v="1298SETA GRANT"/>
        <s v="1284GRANT - ARTS &amp; CULTURAL"/>
        <s v="1285GRANT - MAYOR SPECIAL ACCOUNT"/>
        <s v="1286GRANT - MAYOR BURSARY ACCOUNT"/>
        <s v="1312COUNCIL PHOTOGRAPHY &amp; ART WORK"/>
        <s v="1353PUBLIC RELATIONS , TOURISM &amp; MARKETING"/>
        <s v="1363SUBSCRIPTIONS"/>
        <s v="1354PUBLIC EDUCATION AND TRAINING"/>
        <s v="1309CONFERENCE &amp; CONVENTION COST - INTERNATIONAL"/>
        <s v="1340MEMBERSHIP FEES - OTHER"/>
        <s v="1355RECOGNITION DAY"/>
        <s v="1315DEED NOTICES"/>
        <s v="1327INSURANCE"/>
        <s v="1333LEGAL FEES - OTHER"/>
        <s v="1303AUDITORS FEES"/>
        <s v="1329INSURANCE EXCESS PAYMENTS"/>
        <s v="1330INSURANCE CLAIMS OWN EXPENDITURE"/>
        <s v="1314COST OF SALES - INVESTMENT PROPERTIES"/>
        <s v="1304AUCTIONEER FEES"/>
        <s v="1306BANK ADMINISTRATION FEES &amp; INTEREST ON OVERDRAFT"/>
        <s v="1331LEASES - VEHICLES"/>
        <s v="1335LICENCE &amp; REGISTRATION FEES - VEHICLES"/>
        <s v="1352PUBLIC DRIVERS PERMIT"/>
        <s v="1358RENT - REPEATERS"/>
        <s v="1360RENTAL COMPUTER"/>
        <s v="1302ADVERTISING - RECRUITMENT"/>
        <s v="1337LONG SERVICE AWARDS"/>
        <s v="1369TASK JOB EVALUATION(REGION 2)"/>
        <s v="1324EMPLOYEE ASSISTANCE PROGRAMME"/>
        <s v="1367TESTING OF SAMPLES"/>
        <s v="1319ELECTION COSTS"/>
        <s v="1320ENTERTAINMENT - EXECUTIVE COMMITTEE"/>
        <s v="1328GIFTS AND REWARDS"/>
        <s v="1371WATER RIGHTS PUSELA"/>
        <s v="1323ELECTRICITY - ESKOM"/>
        <s v="1377CULTURAL DAY"/>
        <s v="1334LIBRARY SPECIAL ACTIVITIES"/>
        <s v="1343NEW &amp; LOST BOOKS"/>
        <s v="1349PRODIBA SHARE - DRIVERS LICENCE FEE"/>
        <s v="1351PROVINCIAL SHARE - VEHICLE LICENCE FEE"/>
        <s v="1357RENT - PROVINCIAL LICENCE TERMINAL"/>
        <s v="1362STANDBY MEALS EXPENSES"/>
        <s v="1316DISASTER RELIEF"/>
        <s v="1373ELECTRICITY CHARGES"/>
        <s v="1326IOD EXPENSE"/>
        <s v="1305ABATEMENT OF PUBLIC NUISANCE"/>
        <s v="1365SUPPORT TRAUMATIC INCIDENTS"/>
        <s v="1531INTERNAL ADMINISTRATION COSTS"/>
        <s v="1532INTERNAL IT COSTS"/>
        <s v="1538INTERNAL USER CHARGES - SANITATION &amp; REFUSE"/>
        <s v="1536INTERNAL USER CHARGES - SEWERAGE"/>
        <s v="1537INTERNAL USER CHARGES - WATER"/>
        <s v="0250FACILITATION FEE"/>
        <s v="0233MUNICIPAL GRANT"/>
        <s v="0227IDC"/>
        <s v="1277RENT PREMISES"/>
        <s v="1307COMMUNITY BASED PLANNING"/>
        <s v="1379ACCOUNTING FEES"/>
        <s v="1378TEAM BUILDING"/>
        <s v="1380SOCIAL INCLUSION"/>
        <s v="1381BURSARIES"/>
        <s v="1535INTERNAL USER CHARGES - ELECTRICITY(STREETLIGHTS)"/>
        <m/>
      </sharedItems>
    </cacheField>
    <cacheField name="c schedule gfs" numFmtId="0">
      <sharedItems containsBlank="1"/>
    </cacheField>
    <cacheField name="inc/exp" numFmtId="0">
      <sharedItems containsBlank="1" count="7">
        <s v="06-general ledger"/>
        <s v="02-exp"/>
        <s v="05-app"/>
        <s v="04-cap"/>
        <s v="01-inc"/>
        <s v="03-abc"/>
        <m/>
      </sharedItems>
    </cacheField>
    <cacheField name="Dep-no" numFmtId="0">
      <sharedItems containsBlank="1"/>
    </cacheField>
    <cacheField name="Dep-desc" numFmtId="0">
      <sharedItems containsBlank="1"/>
    </cacheField>
    <cacheField name="Ite-no" numFmtId="0">
      <sharedItems containsBlank="1"/>
    </cacheField>
    <cacheField name="Ite-desc" numFmtId="0">
      <sharedItems containsBlank="1"/>
    </cacheField>
    <cacheField name="Pos-no" numFmtId="0">
      <sharedItems containsBlank="1"/>
    </cacheField>
    <cacheField name="Pos-desc" numFmtId="0">
      <sharedItems containsBlank="1"/>
    </cacheField>
    <cacheField name=" 2014 2015 Budget" numFmtId="0">
      <sharedItems containsString="0" containsBlank="1" containsNumber="1" minValue="-288354602" maxValue="201615431"/>
    </cacheField>
    <cacheField name=" 2015 2016 Budget" numFmtId="0">
      <sharedItems containsString="0" containsBlank="1" containsNumber="1" minValue="-328101836" maxValue="230325468"/>
    </cacheField>
    <cacheField name="2016 2017 Budget" numFmtId="3">
      <sharedItems containsString="0" containsBlank="1" containsNumber="1" minValue="-346147436.98000002" maxValue="242993368.74000001"/>
    </cacheField>
    <cacheField name="2017 2018 Budget" numFmtId="0">
      <sharedItems containsString="0" containsBlank="1" containsNumber="1" minValue="-364493251.13994002" maxValue="255872017.28322002"/>
    </cacheField>
    <cacheField name="actual 6 Months" numFmtId="0">
      <sharedItems containsString="0" containsBlank="1" containsNumber="1" minValue="-269162261.25999999" maxValue="238246202.13999996"/>
    </cacheField>
    <cacheField name="Skadukoste" numFmtId="0">
      <sharedItems containsString="0" containsBlank="1" containsNumber="1" minValue="-5180214.7699999996" maxValue="18974399.199999999"/>
    </cacheField>
    <cacheField name="Expenses 1" numFmtId="0">
      <sharedItems containsString="0" containsBlank="1" containsNumber="1" minValue="-1370483.65" maxValue="957600"/>
    </cacheField>
    <cacheField name="Expenses 2" numFmtId="0">
      <sharedItems containsString="0" containsBlank="1" containsNumber="1" containsInteger="1" minValue="0" maxValue="0"/>
    </cacheField>
    <cacheField name="Expenses 3" numFmtId="0">
      <sharedItems containsString="0" containsBlank="1" containsNumber="1" containsInteger="1" minValue="0" maxValue="0"/>
    </cacheField>
    <cacheField name="Expenses 4" numFmtId="0">
      <sharedItems containsString="0" containsBlank="1" containsNumber="1" containsInteger="1" minValue="0" maxValue="0"/>
    </cacheField>
    <cacheField name="Expenses 5" numFmtId="0">
      <sharedItems containsString="0" containsBlank="1" containsNumber="1" containsInteger="1" minValue="0" maxValue="0"/>
    </cacheField>
    <cacheField name="Expenses 6" numFmtId="0">
      <sharedItems containsString="0" containsBlank="1" containsNumber="1" containsInteger="1" minValue="0" maxValue="0"/>
    </cacheField>
    <cacheField name="Expenses 7" numFmtId="0">
      <sharedItems containsString="0" containsBlank="1" containsNumber="1" minValue="-93305000" maxValue="65000000"/>
    </cacheField>
    <cacheField name="Expenses 8" numFmtId="0">
      <sharedItems containsString="0" containsBlank="1" containsNumber="1" minValue="-59302719.420000002" maxValue="56570077.170000002"/>
    </cacheField>
    <cacheField name="Expenses 9" numFmtId="0">
      <sharedItems containsString="0" containsBlank="1" containsNumber="1" minValue="-50838113.82" maxValue="36225907.93"/>
    </cacheField>
    <cacheField name="Expenses 10" numFmtId="0">
      <sharedItems containsString="0" containsBlank="1" containsNumber="1" minValue="-130454192.08" maxValue="150745091.47"/>
    </cacheField>
    <cacheField name="Expenses 11" numFmtId="0">
      <sharedItems containsString="0" containsBlank="1" containsNumber="1" minValue="-80452849.920000002" maxValue="71106450.799999997"/>
    </cacheField>
    <cacheField name="December" numFmtId="0">
      <sharedItems containsString="0" containsBlank="1" containsNumber="1" minValue="-62121000" maxValue="43435549.280000001"/>
    </cacheField>
    <cacheField name="actual july to december" numFmtId="0">
      <sharedItems containsString="0" containsBlank="1" containsNumber="1" minValue="-269162261.25999999" maxValue="238246202.13999996"/>
    </cacheField>
    <cacheField name="Percentage" numFmtId="0">
      <sharedItems containsBlank="1" containsMixedTypes="1" containsNumber="1" minValue="-3000000" maxValue="2547825.13"/>
    </cacheField>
    <cacheField name="Expenses 13" numFmtId="0">
      <sharedItems containsString="0" containsBlank="1" containsNumber="1" minValue="-269162261.25999999" maxValue="238246202.13999999"/>
    </cacheField>
    <cacheField name="12 months projection" numFmtId="0">
      <sharedItems containsString="0" containsBlank="1" containsNumber="1" minValue="-538324522.51999998" maxValue="476492404.27999991"/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JohanB" refreshedDate="42144.377040856481" createdVersion="3" refreshedVersion="3" minRefreshableVersion="3" recordCount="2893">
  <cacheSource type="worksheet">
    <worksheetSource ref="A1:AK1048576" sheet="johan fin stat"/>
  </cacheSource>
  <cacheFields count="37">
    <cacheField name="Boekjaar" numFmtId="0">
      <sharedItems containsString="0" containsBlank="1" containsNumber="1" containsInteger="1" minValue="14" maxValue="14"/>
    </cacheField>
    <cacheField name="Bookyear" numFmtId="0">
      <sharedItems containsString="0" containsBlank="1" containsNumber="1" containsInteger="1" minValue="15" maxValue="15"/>
    </cacheField>
    <cacheField name="Metro" numFmtId="0">
      <sharedItems containsBlank="1" count="5">
        <s v="tza"/>
        <s v="PMU"/>
        <s v="MDC"/>
        <s v="GTD"/>
        <m/>
      </sharedItems>
    </cacheField>
    <cacheField name="cost centre" numFmtId="0">
      <sharedItems containsBlank="1" count="152">
        <s v="315FUTURE DEPRECIATION RESERVE"/>
        <s v="317INTERNAL ADVANCES"/>
        <s v="330DISTRIBUTABLE RESERVE"/>
        <s v="360LONG-TERM LIABILITIES"/>
        <s v="362FINANCE LEASE LIABILITY"/>
        <s v="363WORK IN PROGRESS"/>
        <s v="364LAND &amp; BUILDING COMM ASSETS"/>
        <s v="365ROADS(ls)2 INFRASTRUCTURE"/>
        <s v="366ROADS, PAVEMENTS &amp; STORMWATER - INFRASTRUCTURE"/>
        <s v="367WATER - INFRASTRUCTURE"/>
        <s v="368WATER RESERVOIRS - INFRASTRUCTURE"/>
        <s v="369TRAFFIC CENTRE"/>
        <s v="370CAR PARKS, BUS TERMINALS &amp; TAXI RANKS"/>
        <s v="371WATER NETWORK - INFRASTRUCTURE"/>
        <s v="372ELECTRICITY RETICULATION - INFRASTRUCTURE"/>
        <s v="373SEWERAGE - INFRASTRUCTURE"/>
        <s v="374SEWERAGE PURIFICATIONS - INFRASTRUCTURE"/>
        <s v="375CONSUMER DEPOSIT"/>
        <s v="376HOUSING"/>
        <s v="377MUNICIPAL OFICES COMM ASSETS."/>
        <s v="378LAND"/>
        <s v="379TRAFFIC(ls) INFRASTRUCTURE"/>
        <s v="380REFUSE SITES - INFRASTRUCTURE"/>
        <s v="382BUILDINGS - INFRASTRUCTURE"/>
        <s v="384ELECTRICITY - INFRASTRUCTURE"/>
        <s v="386PARKS - OTHER ASSETS"/>
        <s v="388SPORTSFIELD - COMM ASSETS"/>
        <s v="390LIBRARY COMM ASSET"/>
        <s v="392LAND &amp; BUILDING - INFRASTRUCTURE"/>
        <s v="394RECREATION FACILITIES - COMM ASSETS"/>
        <s v="396ROADS - INFRASTRUCTURE"/>
        <s v="398MUSEUM - COMM ASSET"/>
        <s v="900TOTAL CONTROL VOTES"/>
        <s v="908CONTROL VOTE TRADE CREDITORS"/>
        <s v="910CONTROL VOTE SUNDRY CREDITORS"/>
        <s v="912CONTROL VOTE V.A.T ACCOUNT"/>
        <s v="914CONTROL VOTE STORES"/>
        <s v="916CONTROL VOTE V.A.T RECOVERED"/>
        <s v="918CONTROL VOTE AUTO CREDIT NOTE PREVIOUS"/>
        <s v="920CONTROL VOTE AUTO CREDIT NOTES PRESENT"/>
        <s v="922CONTROL VOTE INVOICE ADJUSTMENT JOURNAL"/>
        <s v="924CONTROL VOTE V.A.T. ACCOUNTS ISSUES"/>
        <s v="925CONTROL VOTE - REFUNDS"/>
        <s v="926CONTROL VOTE OLD YEAR ACCOUNT PAYABLE"/>
        <s v="927CONTROL VOTE TELEPHONE"/>
        <s v="928CONTROL VOTE OVER/UNDER PROV. TRAD CREDITORS"/>
        <s v="930CONTROL VOTE - PREV YEAR GRN/GRT"/>
        <s v="932CONTROL VOTE - PREV YR PRICE ADJ STOR UNPAID"/>
        <s v="934CONTROL VOTE - PREV YR PRICE ADJ STOR PAID"/>
        <s v="936CONTROL VOTE PREV YEAR PRICE ADJ DIRE"/>
        <s v="938CONTROL VOTE PREV YEAR PRICE ADJ DIRECT GRN'S PAID"/>
        <s v="940CONTROL VOTE SETTLEMENT DISCOUNT"/>
        <s v="942CONTROL VOTE STALE CHEQUES"/>
        <s v="943CONTROL VOTE CANCEL A IMPORT SALARY CHEQ"/>
        <s v="944CONTROL VOTE UNCLAIMED CREDITS"/>
        <s v="946CONTROL VOTE DEBTOR'S DEPOSITS"/>
        <s v="948CONTROL VOTE DEBTOR'S ACCOUNTS"/>
        <s v="949CONTROL VOTE DEBTORS SUSPENSE - DEBTOR"/>
        <s v="951CONTROL VOTE MOTOR VEHICLE - LOAN SUSPENSE"/>
        <s v="952CONTROL VOTE PREV PRICE ADJ ISSUE"/>
        <s v="953CONTROL VOTE CROSS METRO TRANSACTION"/>
        <s v="954CONTROL VOTE PREVIOUS YEAR PRICE ADJ ISSUES CR"/>
        <s v="955CONTROL VOTE DEBTORS INTERNAL ACCOUNT"/>
        <s v="956CONTROL VOTE PREVIOUS YEAR DBN CANCELL"/>
        <s v="957CONTROL VOTE CV75"/>
        <s v="958CONTROL VOTE OUTSTANDING ORDERS C/F SUSPENSE"/>
        <s v="959CONTROL VOTE RELOCATION LOANS SUSPENSE"/>
        <s v="960BANK CONTROL ACCOUNT"/>
        <s v="965CONTROL VOTE TOOL LOANS SUSPENSE"/>
        <s v="985CONTROL VOTE - FUEL IMPORT"/>
        <s v="999CONTROL ACCOUNT - TAKE-ON"/>
        <s v="002ADMINISTRATION MUNICIPAL MANAGER"/>
        <s v="003COMMUNICATIONS"/>
        <s v="004INTERNAL AUDIT"/>
        <s v="005STRATEGIC SUPPORT"/>
        <s v="006PUBLIC PARTICIPATION &amp; PROJECT SUPPORT"/>
        <s v="007RISK MANAGEMENT"/>
        <s v="012ADMINISTRATION STRATEGY &amp; DEV"/>
        <s v="014LOCAL ECONOMIC DEVELOPMENT &amp; SOCIAL DEVELOPMENT"/>
        <s v="015TOWN &amp; REGIONAL PLANNING"/>
        <s v="016HOUSING ADMINISTRATION &amp; PROPERTY VALUATION"/>
        <s v="024SATELITE OFFICE: LENYENYE"/>
        <s v="032ADMINISTRATION FINANCE"/>
        <s v="033FINANCIAL SERVICES, REPORTING, &amp; BUDGETS"/>
        <s v="034REVENUE"/>
        <s v="035EXPENDITURE"/>
        <s v="036INVENTORY"/>
        <s v="037FLEET MANAGEMENT"/>
        <s v="038INFORMATION TECHNOLOGY"/>
        <s v="039SUPPLY CHAIN MANAGEMENT UNIT"/>
        <s v="052ADMINISTRATION HR &amp; CORP"/>
        <s v="053HUMAN RESOURCES"/>
        <s v="054OCCUPATIONAL HEALTH &amp; SAFETY"/>
        <s v="056CORPORATE SERVICES"/>
        <s v="057COUNCIL EXPENDITURE"/>
        <s v="058LEGAL SERVICES"/>
        <s v="062ADMINISTRATION CIVIL ING."/>
        <s v="063ROADS &amp; STORMWATER MANAGEMENT"/>
        <s v="103BUILDINGS &amp; HOUSING"/>
        <s v="105PARKS &amp; RECREATION"/>
        <s v="112ADMINISTRATION PUBLIC SERV."/>
        <s v="123LIBRARY SERVICES"/>
        <s v="133SOLID WASTE"/>
        <s v="134STREET CLEANSING"/>
        <s v="135PUBLIC TOILETS"/>
        <s v="140ADMINISTRATION TRANSPORT, SAFETY, SECURITY AND LIAISON"/>
        <s v="143VEHICLE LICENCING &amp; TESTING"/>
        <s v="144TRAFFIC SERVICES"/>
        <s v="153DISASTER MANAGEMENT"/>
        <s v="162ADMINISTRATION ELEC. ING."/>
        <s v="173OPERATIONS &amp; MAINTENANCE: RURAL"/>
        <s v="183OPERATIONS &amp; MAINTENANCE: TOWN"/>
        <s v="195PROJECT MANAGEMENT"/>
        <s v="073WATER NETWORKS"/>
        <s v="083WATER PURIFICATION"/>
        <s v="093SEWERAGE PURIFICATION"/>
        <s v="113COMMUNITY HEALTH SERVICES"/>
        <s v="115ENVIROMENTAL HEALTH SERVICES"/>
        <s v="400BUILDINGS - OTHER ASSETS"/>
        <s v="402ELECTRICITY - OTHER ASSETS"/>
        <s v="404INVESTMENT PROPERTIES"/>
        <s v="406MOTOR VEHICLES - OTHER ASSETS"/>
        <s v="408MACHINERY &amp; PLANT - OTHER ASSETS"/>
        <s v="409COMPUTER EQUIPMENT - OTHER ASSETS"/>
        <s v="410OFFICE EQUIPMENT - OTHER ASSETS"/>
        <s v="412CEMETRY - COMM ASSETS"/>
        <s v="414FENCING - OTHER ASSETS"/>
        <s v="415FURNITURE &amp; FITTINGS - OTHER ASSETS"/>
        <s v="416AIRPORT COM ASSETS"/>
        <s v="417WEAPONS - OTHER ASSETS"/>
        <s v="418SECURITY MEASURES - OTHER ASSETS"/>
        <s v="419OTHER(SPECIFY) - WATER CRAFT"/>
        <s v="420REFUSE"/>
        <s v="421LAND - OTHER ASSETS"/>
        <s v="422HEALTH EQUIPMENT - OTHER ASSETS"/>
        <s v="423COMPUTOR - OTHER ASSETS"/>
        <s v="424PLANT &amp; MACHINERY - OTHER ASSETS"/>
        <s v="425INVESTMENT"/>
        <s v="430LOANS TO STAFF"/>
        <s v="435OTHER"/>
        <s v="440INVENTORY"/>
        <s v="445CONSUMER DEBTORS"/>
        <s v="448MOPANI DISTRICT"/>
        <s v="450OTHER DEBTORS"/>
        <s v="451OPERATING LEASE ASSETS"/>
        <s v="455CASH RESOURCES"/>
        <s v="470PROVISIONS"/>
        <s v="475CREDITORS"/>
        <s v="023SATELITE OFFICE: NKOWANKOWA"/>
        <s v="025SATELITE OFFICE: LETSITELE"/>
        <s v="013GREATER TZANEEN ECONOMIC DEVELOPMENT AGENCY"/>
        <m/>
      </sharedItems>
    </cacheField>
    <cacheField name="department" numFmtId="0">
      <sharedItems containsBlank="1" count="9">
        <m/>
        <s v="01-Municipal manager"/>
        <s v="04-Corporate Services"/>
        <s v="02-Planning &amp; Economic Development"/>
        <s v="03-Financial Services"/>
        <s v="05-Engineering Services"/>
        <s v="06-Community Services"/>
        <s v="07-Electrical Engineering"/>
        <s v="08-GTEDA"/>
      </sharedItems>
    </cacheField>
    <cacheField name="item" numFmtId="0">
      <sharedItems containsBlank="1" count="185">
        <s v="150UTILISED CAPITAL RECEIPTS (GRANTS)"/>
        <s v="160UTILISED CAPITAL RECEIPTS (PUBLIC CONTRIBUTIONS)"/>
        <s v="190TRANSFER FROM ASSETS FINANCING FUND"/>
        <s v="195ADVANCES FROM EFF"/>
        <s v="200INSURANCE RESERVE"/>
        <s v="210UNAPPROPRIATED SURPLUS"/>
        <s v="250LOCAL REGISTERED STOCK"/>
        <s v="251ANNUITY LOANS -NEW ABSA LOAN"/>
        <s v="252DEVELOPMENT BANK OF SA"/>
        <s v="253ABSA"/>
        <s v="254INCA"/>
        <s v="255BOE BANK"/>
        <s v="256DBSA"/>
        <s v="257ABSA"/>
        <s v="258STANDARD BANK 5 YEARS"/>
        <s v="259STANDARD BANK 7 YEARS"/>
        <s v="260EFF ADVANCES MADE TO FINANCE CAPITAL"/>
        <s v="261REFUSE"/>
        <s v="262ELECTRICITY"/>
        <s v="263WATER"/>
        <s v="264SEWER"/>
        <s v="271RENTAL VEHICLES"/>
        <s v="272RENTAL PHOTOCOPIERS"/>
        <s v="273PANASONIC CAMERA'S"/>
        <s v="274GRADERS"/>
        <s v="275VEHICLES"/>
        <s v="276COMPUTER EQUIPMENT"/>
        <s v="277ABSA CCTV CAMERA'S"/>
        <s v="400HISTORICAL COST"/>
        <s v="410ACTUAL COST"/>
        <s v="402ACCUMULATED DEPRECIATION"/>
        <s v="280ELECTRICITY SERVICES"/>
        <s v="900ITEM CONTROL VOTES"/>
        <s v="908CONTROL VOTE ACCOUNTS PAYABLE TRADE CREDITORS"/>
        <s v="910CONTROL VOTE ACCOUNTS PAYABLE SUNDRY CEDITORS"/>
        <s v="912CONTORL VOTE V.A.T ACCOUNT"/>
        <s v="914CONTROL VOTE STORES"/>
        <s v="916CONTROL VOTE V.A.T.RECOVERD"/>
        <s v="918CONTROL VOTE AUTO CREDIT NOTES PRIOUS YEAR"/>
        <s v="920CONTROL VOTE AUTO CREDIT NOTES PRESENT YEAR"/>
        <s v="922CONTROL VOTE INVOICE ADJ JOURNAL"/>
        <s v="924V.A.T"/>
        <s v="925CONTROL VOTE - REFUNDS"/>
        <s v="926CONTROL VOTE OLD YEAR ACCOUNTS PAYABLE"/>
        <s v="927CONTROL VOTE TELEPHONE"/>
        <s v="928CONTROL VOTE OVER/UNDER PRO. TRADE CREDITORS"/>
        <s v="930CONTROL VOTE - PREV YEAR GRN/GRT"/>
        <s v="932CONTROL VOTE - PREV YR PRICE ADJ STOR UNPAID"/>
        <s v="934CONTROL VOTE - PREV YR PRICE ADJ STOR PAID"/>
        <s v="936CONTROL VOTE PREV YEAR PRICE ADJ DIRECT GRN'S UNPAID"/>
        <s v="938CONTROL VOTE PREV YEAR PRICE ADJ DIRECT GRN' PAID"/>
        <s v="940CONTROL VOTE SETTLEMENTS DISCOUNT"/>
        <s v="942CONTROL VOTE STALE CHEQUES"/>
        <s v="943CONTROL VOTE CANCEL A IMPORT SALARY CHEQ"/>
        <s v="944CONTROL VOTE UNCLAIMED CREDITS"/>
        <s v="946CONTROL VOTE DEBTOR'S DEPOSITS"/>
        <s v="948CONTROL VOTE DEBTORS"/>
        <s v="949CONTROL VOTE DEBTORS SUSPENSE"/>
        <s v="951CONTROL VOTE MOTOR VEHICLE - LOANS SUSPENSE"/>
        <s v="952CONTROL VOTE PREV YEAR PRICE ADJ ISSUES"/>
        <s v="953CONTROL VOTE CROSS METRO TANSACTIONS"/>
        <s v="954CONTROL VOTE PREVIOUS YEAR PRICE ADJ ISSUES CR"/>
        <s v="955CONTROL VOTE DEBTORS INTERNAL ACCOUNT"/>
        <s v="956CONTROL VOTE PREVIOUS YEAR DBN CANCELL"/>
        <s v="957CONTROL VOTE CV75"/>
        <s v="958CONTROL VOTE OUTSTANDING ORDERS C/F SUSPENSE VOTE"/>
        <s v="959CONTORL VOTE RELOCATION LOANS SUSPENSE"/>
        <s v="960BANK CONTROL ACCOUNT"/>
        <s v="965CONTROL VOTE TOOL LOANS SUSPENSE"/>
        <s v="985CONTROL VOTE - FUEL IMPORT"/>
        <s v="999CONTROL VOTE - TAKE-ON"/>
        <s v="051EMPLOYEE RELATED COSTS - WAGES &amp; SALARIES"/>
        <s v="078GENERAL EXPENSES - OTHER"/>
        <s v="095TRANSFERS FROM / (TO) RESERVES"/>
        <s v="608OTHER ASSETS"/>
        <s v="068INTEREST EXPENSE - EXTERNAL BORROWINGS"/>
        <s v="053EMPLOYEE RELATED COSTS - SOCIAL CONTRIBUTIONS"/>
        <s v="066REPAIRS AND MAINTENANCE"/>
        <s v="602COMMUNITY"/>
        <s v="606INVESTMENT PROPERTY"/>
        <s v="022OPERATING GRANTS &amp; SUBSIDIES"/>
        <s v="024OTHER REVENUE"/>
        <s v="020INCOME FROM AGENCY SERVICES"/>
        <s v="074CONTRACTED SERVICES"/>
        <s v="089CASH REQUIREMENTS"/>
        <s v="610SPECIALISED VEHICLES"/>
        <s v="064DEPRECIATION"/>
        <s v="600INFRASTRUCTURE"/>
        <s v="018LICENSES &amp; PERMITS"/>
        <s v="031INCOME FOREGONE"/>
        <s v="077GRANTS &amp; SUBSIDIES PAID-UNCONDITIONAL"/>
        <s v="016FINES"/>
        <s v="005SERVICE CHARGES"/>
        <s v="087INTERNAL CHARGES"/>
        <s v="094CONTRIBUTIONS FROM OPERATING TO CAPITAL"/>
        <s v="076GRANTS &amp; SUBSIDIES PAID"/>
        <s v="012INTEREST EARNED - OUTSTANDING DEBTORS"/>
        <s v="414EXTRENAL FINANCING FUND"/>
        <s v="416LONG TERM DEPOSITS"/>
        <s v="418SHORT TERM DEPOSITS"/>
        <s v="419COLLATERAL"/>
        <s v="420VEHICLE LOANS"/>
        <s v="422TOOL LOANS"/>
        <s v="424COMPUTER LOANS"/>
        <s v="432ELECTRICITY CONNECTIONS LOANS"/>
        <s v="434LOANS TO SPORTS CLUBS"/>
        <s v="436TOWNSHIP DEVELOPMENT DEBTORS"/>
        <s v="437CAPACITY COST"/>
        <s v="438DEBTOR ARRANGEMENTS"/>
        <s v="505PROVISION OF BAD DEBTS"/>
        <s v="442CONSUMABLE STORES"/>
        <s v="444RAW MATERIALS"/>
        <s v="446WATER"/>
        <s v="447STAND"/>
        <s v="448WATER"/>
        <s v="449ASSESSMENT RATES"/>
        <s v="451WASTE WATER AND SANITATION"/>
        <s v="452ELECTRICITY"/>
        <s v="453REFUSE REMOVAL"/>
        <s v="488PROVISION FOR BAD DEDT: WATER"/>
        <s v="490PROVISION FOR BAD DEDT: RATES"/>
        <s v="492PROVISION FOR BAD DEDT: WATER &amp; SEWER"/>
        <s v="494PROVISION FOR BAD DEDT: ELECTRICITY"/>
        <s v="496PROVISION FOR BAD DEDT: REFUSE REMOVAL"/>
        <s v="470YEAR-END DEBTORS"/>
        <s v="454PROVINCIAL GOVERNMENT"/>
        <s v="456REPAYMENT: VEHICLE INSURANCE"/>
        <s v="458AMOUNT PAID IN ADVANCED"/>
        <s v="460ELECTRICITY CONNECTION"/>
        <s v="462WATER &amp; SEWER CONNECTIONS"/>
        <s v="464RELOCATION LOANS"/>
        <s v="466BURSARY LOANS"/>
        <s v="468ADVANCES: EMPLOYEES"/>
        <s v="472VAT CONTROL"/>
        <s v="473DEPOSIT CONTROL"/>
        <s v="474OTHER"/>
        <s v="475DEBIT NOTES"/>
        <s v="479OTHER"/>
        <s v="476BANK: EFF"/>
        <s v="477BANK: AFF"/>
        <s v="478PETTY CASH"/>
        <s v="480BANK: RATES &amp; GENERAL"/>
        <s v="482BANK: GRANTS"/>
        <s v="484BANK: PUBLIC CONTRIBUTIONS"/>
        <s v="485CASH FLOAT"/>
        <s v="497POST - EMPLOYMENT HEALTH CARE BENEFITS"/>
        <s v="498LONG SERVICE AWARDS"/>
        <s v="499NON-CURRENT PROVISIONS"/>
        <s v="500STAFF LEAVE"/>
        <s v="501PROVISION PERFORMANCE BONUS"/>
        <s v="502ELECTRICITY DEPOSITS"/>
        <s v="503WATER DEPOSITS"/>
        <s v="504TRADE CREDITORES"/>
        <s v="506PAYMENTS IN ADVANCE (DEBT)"/>
        <s v="508PAYMENTS IN ADVANCE (GENERAL)"/>
        <s v="510MANAGER SUPPORT"/>
        <s v="512YEAR-END CREDITORS"/>
        <s v="514VAT"/>
        <s v="516RETENSION"/>
        <s v="518MEDICAL CONTRIBUTION"/>
        <s v="520UNCLAIMED WAGES"/>
        <s v="522UNCLAIMED LOAN PAYMENTS"/>
        <s v="524DEPOSITS"/>
        <s v="526UNKOWN CONSUMER DEPOSITS"/>
        <s v="528UNKNOWN DIRECT DEPOSITS"/>
        <s v="530UNKOWN CONSUMER PAYMENTS"/>
        <s v="532FINANCIAL MANAGEMENT SUPPORT"/>
        <s v="534IDP DONATIONS"/>
        <s v="536MUNICIPAL SYSTEM UPGRADE"/>
        <s v="538GRANTS RSC &amp; OTHER"/>
        <s v="001PROPERTY RATES"/>
        <s v="003PENALTIES IMPOSED AND COLLECTION CHARGES ON RATES"/>
        <s v="009RENT OF FACILITIES AND EQUIPMENT"/>
        <s v="011INTEREST EARNED - EXTERNAL INVESTMENTS"/>
        <s v="026GAIN ON DISPOSAL OF PROPERTY PLANT &amp; EQUIPMENT"/>
        <s v="043INTERNAL RECOVERIES"/>
        <s v="055EMPLOYEE COSTS CAPITALIZED"/>
        <s v="056EMPLOYEE COSTS ALLOCATED TO OTHER OPERATING ITEMS"/>
        <s v="058REMUNERATIONS OF COUNCILLORS"/>
        <s v="060BAD DEBTS"/>
        <s v="062COLLECTION COSTS"/>
        <s v="063INVENTORY SURPLUS/LOSS"/>
        <s v="072BULK PURCHASES"/>
        <s v="100ASSET FINANCING FUND"/>
        <m/>
      </sharedItems>
    </cacheField>
    <cacheField name="line item" numFmtId="0">
      <sharedItems containsBlank="1" count="388">
        <s v="3000OPENING BALANCE"/>
        <s v="3020APPROPRIATION FROM INCOME"/>
        <s v="3050APPRPRIATIONS TO INCOME STATEMENT TO OFFSET DEPRECIATION CHARGE"/>
        <s v="3052APPROPRIATIONS FROM STATEMENTS: DISPOSAL OF PROPERTY, PLANT &amp; EQUIPMENT"/>
        <s v="3045TRANSFER FROM THE ASSET FINANCING FUND"/>
        <s v="3055TRANSFER TO INCOME STATEMENT: DISPOSAL OF PROPERTY,PLANT &amp; EQUIPMENT"/>
        <s v="3065ADVANCES FROM EFF"/>
        <s v="3022APPROPRIATIONS"/>
        <s v="3025APPROPRIATION: PUBLIC CONTRIBUTIONS"/>
        <s v="3026APPROPRIATIONS: FDR"/>
        <s v="3023APPROPRIATIONS: AFF"/>
        <s v="3024APPROPRIATIONS: GRANTS"/>
        <s v="3027APPROPRIATIONS: INSURANCE RESERVE"/>
        <s v="3150NET SURPLUS BEFORE APPROPRIATION"/>
        <s v="3160APPROPRIATIONS"/>
        <s v="3300EFF LOANS RAISED"/>
        <s v="3301EFF LOANS REPAID"/>
        <s v="4040TRANSFERS"/>
        <s v="3320EFF ADVANCES MADE TO RATES &amp; GENERAL"/>
        <s v="3325EFF ADVANCES MADE TO REFUSE"/>
        <s v="3330EFF ADVANCE MADE TO ELECTRICITY"/>
        <s v="3335EFF ADVANCES MADE TO WATER"/>
        <s v="3340EFF ADVANCES MADE TO SEWERAGE"/>
        <s v="3341EFF ADVANCES REPAID"/>
        <s v="4005ADDITIONS"/>
        <s v="4010DISPOSALS"/>
        <s v="4015DEPRECIATION"/>
        <s v="3500ELECTRICITY DEPOSIT"/>
        <s v="9000STORES STOCK TAKE-ON"/>
        <s v="9002STORES PURCHASES"/>
        <s v="9004STORES ISSUES"/>
        <s v="9006STORES OVER/UNDER"/>
        <s v="9008ACCOUNTS PAYABLE TRADE CREDITORS"/>
        <s v="9010ACCOUNTS PAYABLE SUNDRY CREDITORS"/>
        <s v="9012V.A.T. CONTROL ACCOUNT"/>
        <s v="9014STORES CONTROL ACCOUNT ADMIN FEES"/>
        <s v="9016V.A.T. RECOVERED"/>
        <s v="9018AUTO CREDIT NOTES PREVIOUS YEAR"/>
        <s v="9020AUTO CREDIT NOTES PRESENT YEAR"/>
        <s v="9022INVOICE ADJUSTMENT JOURNAL"/>
        <s v="9024V.A.T. CONTROL ACCOUNT ISSUES"/>
        <s v="9025REFUND CONTROL"/>
        <s v="9026OLD YEAR ACCOUNTS PAYABLE TRADE CREDITORS"/>
        <s v="9028OVER/UNDER PROV. TRADE CREDITORS"/>
        <s v="9030PREVIOUS YEAR GRN/GRT CONTROL ACCOUNT"/>
        <s v="9032PREVIOUS YEAR PRICE ADJ. STORES UNPAID GRN'S"/>
        <s v="9034PREV YEAR PRICE ADJ. STORES PAID GRN'S"/>
        <s v="9036PREV YEAR PRICE ADJ. DIRECT GRN'S UNPAID"/>
        <s v="9038PREV YEAR PRICE ADJ. DIRECT GRN'S PAID"/>
        <s v="9040SETTLEMENT DISCOUNT"/>
        <s v="9042STALE CHEQUES"/>
        <s v="9043Cancel a import Salary Cheque"/>
        <s v="9044UNCLAIMED CREDITS"/>
        <s v="9046DEBTOR'S DEPOSITS"/>
        <s v="9048DEBTOR'S CONTROL ACCOUNT"/>
        <s v="9049DEBTORS SUSPENSE - DEBTORS CREDIT REFUNDS"/>
        <s v="9050DEPOSIT REFUNDS CHEQUE CANCELLATION"/>
        <s v="9051MOTOR VEHICLE - LOAN SUSPENSE"/>
        <s v="9052PREV YEAR PRICE ADJ ISSUES DT"/>
        <s v="9053CROSS METRO TRANSACTIONS"/>
        <s v="9054PREVIOUS YEAR PRICE ADJ ISSUES CR"/>
        <s v="9055DEBTORS INTERNAL ACCOUNT TRANSFERS"/>
        <s v="9056PREVIOUS YEAR DBN CANCELLATION"/>
        <s v="9057CV75"/>
        <s v="9058OUTSTANDING ORDERS C/F SUSPENSE VOTE"/>
        <s v="9059RELOCATION LOANS SUSPENSE"/>
        <s v="9065TOOL LOANS SUSPENSE"/>
        <s v="9127TELEPHONE CONTROL ACCOUNT"/>
        <s v="9027TELEPHONE"/>
        <s v="9060BANK CONTROL ACCOUNT"/>
        <s v="9061CALL DEPOSIT"/>
        <s v="9062SAVINGS ACCOUNT"/>
        <s v="9063BANK ACCOUNT - IGG GRANTS"/>
        <s v="9085Control Vote - Fuel Import"/>
        <s v="9992RTMC FEES"/>
        <s v="9996SALARY CONTROL ACCOUNT"/>
        <s v="9999SURPLUS/DEFECIT CONTROL ACCOUNT - TAKE-ON - DEC 96"/>
        <s v="1016PERFORMANCE INCENTIVE SCHEMES"/>
        <s v="1368TRAINING COSTS"/>
        <s v="2054TRANSFERS FROM/(TO) DISTRIBUTABLE RESERVES"/>
        <s v="5023OFFICE EQUIPMENT"/>
        <s v="1231INTEREST EXTERNAL LOANS"/>
        <s v="1345NEWS LETTER"/>
        <s v="5125AIR CONDITIONING CIVIC CENTER"/>
        <s v="1002SALARIES &amp; WAGES - OVERTIME"/>
        <s v="5025OTHER ASSETS"/>
        <s v="1001SALARIES &amp; WAGES - BASIC SCALE"/>
        <s v="1003SALARIES &amp; WAGES - PENSIONABLE ALLOWANCE"/>
        <s v="1004SALARIES &amp; WAGES - ANNUAL BONUS"/>
        <s v="1010SALARIES &amp; WAGES - LEAVE PAYMENTS"/>
        <s v="1012HOUSING ALLOWANCE"/>
        <s v="1013TRAVEL ALLOWANCE"/>
        <s v="1021CONTRIBUTION - MEDICAL AID SCHEME"/>
        <s v="1022CONTRIBUTION - PENSION SCHEMES"/>
        <s v="1023CONTRIBUTION - UIF"/>
        <s v="1024CONTRIBUTION - GROUP INSURANCE"/>
        <s v="1027CONTRIBUTION - WORKERS COMPENSATION"/>
        <s v="1028LEVIES - SETA"/>
        <s v="1029LEVIES - BARGAINING COUNCIL"/>
        <s v="1370YOUTH GENDER &amp; DISABILITY"/>
        <s v="5123OFFICE EQUIPMENT"/>
        <s v="1310CONSULTANTS &amp; PROFFESIONAL FEES"/>
        <s v="1336LICENCES &amp; PERMITS - NON VEHICLE"/>
        <s v="1308CONFERENCE &amp; CONVENTION COST - DOMESTIC"/>
        <s v="1311CONSUMABLE DOMESTIC ITEMS"/>
        <s v="1321ENTERTAINMENT - OFFICIALS"/>
        <s v="1344NON-CAPITAL TOOLS &amp; EQUIPMENT"/>
        <s v="1347POSTAGE &amp; COURIER FEES"/>
        <s v="1348PRINTING &amp; STATIONERY"/>
        <s v="1350PROTECTIVE CLOTHING"/>
        <s v="1364SUBSISTANCE &amp; TRAVELLING EXPENSES"/>
        <s v="1366TELEPHONE"/>
        <s v="1211COUNCIL-OWNED LAND"/>
        <s v="5001LAND &amp; BUILDINGS - INFRASTRUCTURE"/>
        <s v="5211ESTABLISHMENT OF PARKS /GARDENS"/>
        <s v="5020INVESTMENT PROPERTIES"/>
        <s v="5010OTHER-INFRASTRUCTURE ASSETS"/>
        <s v="0229PROVINCIAL LOCAL GOVERMENT"/>
        <s v="1222COUNCIL-OWNED VEHICLES - COUNCIL-OWNED VEHICLE USAGE"/>
        <s v="5013COMMUNITY HALLS"/>
        <s v="5114LIBRARIES"/>
        <s v="0249GAIN ON RECLASSIFICATION OF ASSETS"/>
        <s v="0222NATIONAL - MSIG GRANT"/>
        <s v="0252CREDIT CONTROL"/>
        <s v="2057TRANSFERS FROM/(TO) NON-DISTRIBUTABLE RESERVES"/>
        <s v="1301ADVERTISING - GENERAL"/>
        <s v="2041TRANSFERS FROM/(TO) INSURANCE FUND"/>
        <s v="0215AGENCY FEES - MOPANI DISTRICT"/>
        <s v="0235SALE OF INVESTMENT PROPERTIES"/>
        <s v="1275CONTRACTED SERVICES - CREDIT CONTROL"/>
        <s v="1701LOAN REPAYMENTS"/>
        <s v="1313OTHER GENERAL EXPENSES"/>
        <s v="1232INTEREST CAPITAL LEASES"/>
        <s v="5021OTHER MOTOR VEHICLES"/>
        <s v="1005SALARIES &amp; WAGES - STANDBY ALLOWANCE"/>
        <s v="1332LEASES - PHOTOCOPIERS"/>
        <s v="1359RENT - TELEPHONE EXCHANGE"/>
        <s v="5022PLANT &amp; EQUIPMENT"/>
        <s v="5122PLANT &amp; EQUIPMENT"/>
        <s v="5610IT EQUIPMENT"/>
        <s v="1091DEPRECIATION"/>
        <s v="5118OTHER COMMUNITY ASSETS"/>
        <s v="1146SIDEWALKS &amp; PAVEMENTS"/>
        <s v="5002ROADS, PAVEMENTS, BRIDGES &amp; STORMWATER"/>
        <s v="5029R &amp; M RENEWAL OF ASSETS"/>
        <s v="5102ROADS, PAVEMENTS, BRIDGES &amp; STORMWATER"/>
        <s v="5202ROADS,PAVEMENTS,BRIDGES &amp; STORMWATER"/>
        <s v="5103WATER,RESERVOIR &amp; RETICULATION"/>
        <s v="0199PERMITS - BUILDING PLANS"/>
        <s v="5101LAND &amp; BUILDINGS"/>
        <s v="5108STREET LIGHTING"/>
        <s v="5024SECURITY MEASURES"/>
        <s v="5124SECURITY MEASURES"/>
        <s v="0291INCOME FOREGONE - USER CHARGES"/>
        <s v="1276CONTRACTED SERVICES - COUNCIL OWNED LAND"/>
        <s v="1281GRANT - MUSEUM"/>
        <s v="1282GRANT - SPORTS COUNCIL"/>
        <s v="1283GRANT - SPCA"/>
        <s v="0171LOST &amp; OVERDUE LIBRARY BOOKS"/>
        <s v="0172DUPLICATE TICKETS"/>
        <s v="5014LIBRARIES"/>
        <s v="5009REFUSE SITES"/>
        <s v="0191LICENSES - DOGS"/>
        <s v="1325FUEL - VEHICLES"/>
        <s v="1342LEASES- CAMERAS"/>
        <s v="0046USER CHARGES - SERVICE CONTRIBUTIONS"/>
        <s v="0246PRIVATE WORK"/>
        <s v="5005ELECTRICITY RETICULATION - INFRASTRUCTURE"/>
        <s v="5105ELECTRICITY RETICULATION"/>
        <s v="5205ELECTRICITY RETICULATION"/>
        <s v="0223NATIONAL - GENERAL"/>
        <s v="1534INTERNAL USER CHARGES - ELECTRICITY"/>
        <s v="2031CONTRIBUTIONS TO ASSET FINANCING FUND"/>
        <s v="5008STREET LIGHTNING - INFRASTRUCTURE"/>
        <s v="1299GRANTS - OTHER"/>
        <s v="5212SPORTSFIELDS - COMMUNITY"/>
        <s v="5215SPORTSFIELDS - COMMUNITY"/>
        <s v="1341MEMBERSHIP FEES - SALGA"/>
        <s v="5015RECREATIONAL FACILITIES"/>
        <s v="0218FREE BASIC WATER"/>
        <s v="1101FURNITURE &amp; OFFICE EQUIPMENT"/>
        <s v="0151INTEREST EARNED - NON PROPERTY RATES - OUTSTANDING DEBTORS"/>
        <s v="4030INVESTMENT WITHDRAWN"/>
        <s v="4020INVESTMENT MADE"/>
        <s v="4050RECEIPTS"/>
        <s v="4060EXPENDITURE"/>
        <s v="4130PROVISION MADE"/>
        <s v="4070PURCHASES"/>
        <s v="4080ISSUES"/>
        <s v="4090RETURNS"/>
        <s v="4100LEVIES"/>
        <s v="4105LESS: PROVISION FOR BAD DEBDTS"/>
        <s v="4110DEPOSITS"/>
        <s v="4120WITHDRAWALS"/>
        <s v="1372WATER CHARGES"/>
        <s v="1533INTERNAL FACILITIES COSTS"/>
        <s v="5018OTHER COMMUNITY ASSETS"/>
        <s v="1322ENTERTAINMENT - PUBLIC ENTERTAINMENT"/>
        <s v="0225FINANCIAL MANAGEMENT GRANT"/>
        <s v="0221NATIONAL - EQUITABLE SHARE"/>
        <s v="0230SETA: GRANT"/>
        <s v="0001PROPERTY RATES - RESIDENTIAL PROPERTIES"/>
        <s v="0031LATE PAYMENT - INTEREST"/>
        <s v="0101USER CHARGES - SALE OF DEVELOPED PROPERTIES"/>
        <s v="0102INDIGENT CHARGES"/>
        <s v="0087USER CHARGES - LANDING FEES"/>
        <s v="0091USER CHARGES - CEMETRY FEES - ONCE OFF"/>
        <s v="0081USER CHARGES - MEMBERSHIP LIBRARY"/>
        <s v="0071USER CHARGES - WASTE MANAGEMENT"/>
        <s v="0072USER CHARGES - MEDICAL WASTE"/>
        <s v="0074USER CHARGES - LANDFILL TIPPING FEES"/>
        <s v="0041USER CHARGES - ELECTRICITY"/>
        <s v="0042USER CHARGES - ELECTRICITY CONNECTION FEES"/>
        <s v="0043USER CHARGES - ELECTRICITY RE-CONNCTION FEES"/>
        <s v="0044USER CHARGES - ELECTRICITY PRE-PAID METERS"/>
        <s v="0045USER CHARGES - ELECTRICITY - TESTING OF METERS"/>
        <s v="0052USER CHARGES - WATER CONNECTION FEES"/>
        <s v="0053USER CHARGES - WATER RE-CONNECTION FEES"/>
        <s v="0051USER CHARGES - WATER"/>
        <s v="0061USER CHARGES - SEWERAGE FEES"/>
        <s v="0066USER CHARGES - CLEARING OF BLOCKED DRAINS"/>
        <s v="0125RENT - OLD AGE HOUSING"/>
        <s v="0126RENT - CAR PORTS CIVIC CENTRE"/>
        <s v="0140RENT - OTHER COUNCIL PROPERTY"/>
        <s v="0132RENT - LIBRARY HALL"/>
        <s v="0134RENT - AUDITORIUM"/>
        <s v="0141INTEREST EARNED - EXTERNAL INVESTMENTS - SHORT TERM"/>
        <s v="0142INTEREST EARNED - EXTERNAL INVESTMENTS - LONG TERM"/>
        <s v="0180R/D CHEQUE FEES"/>
        <s v="0177DISCIPLINARY FINES"/>
        <s v="0183TRAFFIC &amp; PARKING FINES"/>
        <s v="0205APPLICATION FEE - TOWN PLANNING"/>
        <s v="0202PERMITS - CLEARANCE CERTIFICATES"/>
        <s v="0196PERMITS - ADVERTISING &amp; BANNER FEES"/>
        <s v="0206CERTIFICATES - INTRUCTURES DRIVING SCHOOL"/>
        <s v="0209DRIVERS LICENCE INCOME"/>
        <s v="0210AARTO FINES"/>
        <s v="0211PRODIBA LICENSE FEE"/>
        <s v="0212MOTOR VEHICLE LICENCE FEE : OWN INCOME"/>
        <s v="0213NATIS DEBT"/>
        <s v="0214PROVINCIAL MOTOR VEHICLE LICENSES"/>
        <s v="0231PHOTO COPIES"/>
        <s v="0237FAXES SEND/RECEIVED"/>
        <s v="0256SUNDRY INCOME"/>
        <s v="0242INCOME INSURANCE CLAIMS"/>
        <s v="0240SUPPLY OF INFORMATION"/>
        <s v="0243VALUATION CERTIFICATE"/>
        <s v="0254NON- REFUNDABLE DEPOSIT"/>
        <s v="0248COST RECOVERY - RAILWAY SIDINGS"/>
        <s v="0251BUILDING INSPECTOR RE-INSPECTION FEES"/>
        <s v="0262SURPLUS ON DISPOSAL OF ASSETS"/>
        <s v="0271PROPERTY RATES - RESIDENTIAL PROPERTIES"/>
        <s v="0331INTERNAL ADMINISTRATION COSTS"/>
        <s v="0332INTERNAL IT COSTS"/>
        <s v="0333INTERNAL FACILITIES COSTS"/>
        <s v="0338INTERNAL USER CHARGES - SANITATION &amp; REFUSE"/>
        <s v="0334INTERNAL USER CHARGES - ELECTRICITY"/>
        <s v="0335INTERNAL USER CHARGES - ELECTRICITY (STREETLIGHTS)"/>
        <s v="0337INTERNAL USER CHARGES - WATER"/>
        <s v="0336INTERNAL USER CHARGES - SEWERAGE"/>
        <s v="1015MEDICAL EXAMINATION"/>
        <s v="1035EMPLOYEE COSTS CAPITALIZED - SALARIES &amp; WAGES"/>
        <s v="1041EMPLOYEE COSTS ALLOCATED - SALARIES &amp; WAGES"/>
        <s v="1043INTERNAL VEHICLES"/>
        <s v="1051ALLOWANCE - MAYOR"/>
        <s v="1052ALLOWANCE - FULL TIME COUNCILLORS"/>
        <s v="1053ALLOWANCE - EXECUTIVE COMMITTEE"/>
        <s v="1054ALLOWANCE - OTHER COUNCILLORS"/>
        <s v="1057COUNCILLORS ALLOWANCE - TRAVEL"/>
        <s v="1070CONTRIBUTION - COUNCILLORS - OTHER"/>
        <s v="1071PROVISION FOR BAD DEBTS"/>
        <s v="1082COLLECTION COSTS - LEGAL FEES"/>
        <s v="1090COLLECTION COSTS - RECOVERED"/>
        <s v="1095STORES SURPLUSSES"/>
        <s v="1096STORE LOSSES"/>
        <s v="1251BULK PURCHASES - ELECTRICITY"/>
        <s v="1252BULK PURCHASES - WATER"/>
        <s v="1111MACHINERY &amp; EQUIPMENT"/>
        <s v="1215COUNCIL-OWNED BUILDINGS"/>
        <s v="1224NON-COUNCIL-OWNED ASSETS - CONTRACTORS"/>
        <s v="1117LAWNMOWERS"/>
        <s v="1118LAWNMOWERS - INTERNAL LABOUR"/>
        <s v="1212COUNCIL OWNED LAND - INTERNAL LABOUR"/>
        <s v="1219COUNCIL-OWNED VEHICLES - MATERIALS"/>
        <s v="1220COUNCIL-OWNED VEHICLES - COUNCIL-OWNED VEHICLE - GENERAL"/>
        <s v="1221COUNCIL-OWNED VEHICLES - INTERNAL LABOUR"/>
        <s v="1223COUNCIL-OWNED VEHICLES - CONTRACTORS"/>
        <s v="1106COMPUTER EQUIPMENT &amp; SOFTWARE - CONTRACTORS"/>
        <s v="1131DISTRIBUTION NETWORK - INTERNAL LABOUR"/>
        <s v="1132RAILWAY SIDINGS"/>
        <s v="1134STORMWATER DRAINAGE &amp; BRIDGES"/>
        <s v="1135STORMWATER DRAINAGE &amp; BRIDGES - INTERNAL LABOUR"/>
        <s v="1138TARRED ROADS"/>
        <s v="1139TARRED ROAD - INTERNAL LABOUR"/>
        <s v="1142GRAVEL ROADS"/>
        <s v="1143GRAVEL ROAD - INTERNAL LABOUR"/>
        <s v="1147SIDEWALK &amp; PAVEMENTS - INTERNAL LABOUR"/>
        <s v="1216COUNCIL OWNED BUILDING - INTERNAL LABOUR"/>
        <s v="1112MACHINERY &amp; EQUIPMENT - INTERNAL LABOUR"/>
        <s v="1130DISTRIBUTION NETWORKS"/>
        <s v="1182SWIMMING POOL - INTERNAL LABOUR"/>
        <s v="1120REFUSE BINS"/>
        <s v="1150TRAFFIC LIGHTS"/>
        <s v="1154TRAFFIC &amp; ROAD SIGNS"/>
        <s v="1151TRAFFIC LIGHTS - INTERNAL LABOUR"/>
        <s v="1159STREETLIGHTS - INTERNAL LABOUR"/>
        <s v="1114METERS"/>
        <s v="1133DISTRIBUTION NETWORK - CONTRACTORS"/>
        <s v="1158STREETLIGHTS"/>
        <s v="1113MACHINERY &amp; EQUIPMENT - CONTRACTORS"/>
        <s v="1270CONTRACTED SERVICES - INTERNAL AUDIT"/>
        <s v="1267CONTRACTED SERVICES - TOWN PLANNING"/>
        <s v="1266CONTRACTED SERVICES - VALUATION ROLL"/>
        <s v="1262CONTRACTED SERVICES - METER READING"/>
        <s v="1263CONTRACTED SERVICES - SECURITY SERVICES"/>
        <s v="1261CONTRACTED SERVICES - INFORMATION TECHNOLOGY"/>
        <s v="1268CONTRACTED SERVICES - AERODROME"/>
        <s v="1264CONTRACTED SERVICES - REFUSE REMOVAL"/>
        <s v="1274CONTRACTED SERVICES - EPWP"/>
        <s v="1265CONTRACTED SERVICES - CLEANING SERVICES"/>
        <s v="1273CONTRACTED SERVICES - WATER SUPPLY"/>
        <s v="1297HOUSING PROJECTS"/>
        <s v="1288GRANT - DEPARTMENT OF TRADE &amp; MINERAL"/>
        <s v="1289MSIG GRANT"/>
        <s v="1287GRANT - ESKOM EBSST"/>
        <s v="1298SETA GRANT"/>
        <s v="1284GRANT - ARTS &amp; CULTURAL"/>
        <s v="1285GRANT - MAYOR SPECIAL ACCOUNT"/>
        <s v="1286GRANT - MAYOR BURSARY ACCOUNT"/>
        <s v="1312COUNCIL PHOTOGRAPHY &amp; ART WORK"/>
        <s v="1353PUBLIC RELATIONS , TOURISM &amp; MARKETING"/>
        <s v="1363SUBSCRIPTIONS"/>
        <s v="1354PUBLIC EDUCATION AND TRAINING"/>
        <s v="1309CONFERENCE &amp; CONVENTION COST - INTERNATIONAL"/>
        <s v="1340MEMBERSHIP FEES - OTHER"/>
        <s v="1355RECOGNITION DAY"/>
        <s v="1315DEED NOTICES"/>
        <s v="1327INSURANCE"/>
        <s v="1333LEGAL FEES - OTHER"/>
        <s v="1303AUDITORS FEES"/>
        <s v="1329INSURANCE EXCESS PAYMENTS"/>
        <s v="1330INSURANCE CLAIMS OWN EXPENDITURE"/>
        <s v="1314COST OF SALES - INVESTMENT PROPERTIES"/>
        <s v="1304AUCTIONEER FEES"/>
        <s v="1306BANK ADMINISTRATION FEES &amp; INTEREST ON OVERDRAFT"/>
        <s v="1331LEASES - VEHICLES"/>
        <s v="1335LICENCE &amp; REGISTRATION FEES - VEHICLES"/>
        <s v="1352PUBLIC DRIVERS PERMIT"/>
        <s v="1358RENT - REPEATERS"/>
        <s v="1360RENTAL COMPUTER"/>
        <s v="1302ADVERTISING - RECRUITMENT"/>
        <s v="1337LONG SERVICE AWARDS"/>
        <s v="1369TASK JOB EVALUATION(REGION 2)"/>
        <s v="1324EMPLOYEE ASSISTANCE PROGRAMME"/>
        <s v="1367TESTING OF SAMPLES"/>
        <s v="1319ELECTION COSTS"/>
        <s v="1320ENTERTAINMENT - EXECUTIVE COMMITTEE"/>
        <s v="1328GIFTS AND REWARDS"/>
        <s v="1371WATER RIGHTS PUSELA"/>
        <s v="1323ELECTRICITY - ESKOM"/>
        <s v="1377CULTURAL DAY"/>
        <s v="1334LIBRARY SPECIAL ACTIVITIES"/>
        <s v="1343NEW &amp; LOST BOOKS"/>
        <s v="1349PRODIBA SHARE - DRIVERS LICENCE FEE"/>
        <s v="1351PROVINCIAL SHARE - VEHICLE LICENCE FEE"/>
        <s v="1357RENT - PROVINCIAL LICENCE TERMINAL"/>
        <s v="1362STANDBY MEALS EXPENSES"/>
        <s v="1316DISASTER RELIEF"/>
        <s v="1373ELECTRICITY CHARGES"/>
        <s v="1326IOD EXPENSE"/>
        <s v="1305ABATEMENT OF PUBLIC NUISANCE"/>
        <s v="1365SUPPORT TRAUMATIC INCIDENTS"/>
        <s v="1531INTERNAL ADMINISTRATION COSTS"/>
        <s v="1532INTERNAL IT COSTS"/>
        <s v="1538INTERNAL USER CHARGES - SANITATION &amp; REFUSE"/>
        <s v="1536INTERNAL USER CHARGES - SEWERAGE"/>
        <s v="1537INTERNAL USER CHARGES - WATER"/>
        <s v="0250FACILITATION FEE"/>
        <s v="0233MUNICIPAL GRANT"/>
        <s v="0227IDC"/>
        <s v="1277RENT PREMISES"/>
        <s v="1307COMMUNITY BASED PLANNING"/>
        <s v="1379ACCOUNTING FEES"/>
        <s v="1378TEAM BUILDING"/>
        <s v="1380SOCIAL INCLUSION"/>
        <s v="1381BURSARIES"/>
        <s v="1535INTERNAL USER CHARGES - ELECTRICITY(STREETLIGHTS)"/>
        <m/>
      </sharedItems>
    </cacheField>
    <cacheField name="c schedule gfs" numFmtId="0">
      <sharedItems containsBlank="1"/>
    </cacheField>
    <cacheField name="inc/exp" numFmtId="0">
      <sharedItems containsBlank="1" count="7">
        <s v="06-general ledger"/>
        <s v="02-exp"/>
        <s v="05-app"/>
        <s v="04-cap"/>
        <s v="01-inc"/>
        <s v="03-abc"/>
        <m/>
      </sharedItems>
    </cacheField>
    <cacheField name="Dep-no" numFmtId="0">
      <sharedItems containsBlank="1"/>
    </cacheField>
    <cacheField name="Dep-desc" numFmtId="0">
      <sharedItems containsBlank="1"/>
    </cacheField>
    <cacheField name="Ite-no" numFmtId="0">
      <sharedItems containsBlank="1"/>
    </cacheField>
    <cacheField name="Ite-desc" numFmtId="0">
      <sharedItems containsBlank="1"/>
    </cacheField>
    <cacheField name="Pos-no" numFmtId="0">
      <sharedItems containsBlank="1"/>
    </cacheField>
    <cacheField name="Pos-desc" numFmtId="0">
      <sharedItems containsBlank="1"/>
    </cacheField>
    <cacheField name=" 2014 2015 Budget" numFmtId="0">
      <sharedItems containsString="0" containsBlank="1" containsNumber="1" minValue="-288354602" maxValue="201615431"/>
    </cacheField>
    <cacheField name=" 2015 2016 Budget" numFmtId="0">
      <sharedItems containsString="0" containsBlank="1" containsNumber="1" minValue="-328101836" maxValue="230325468"/>
    </cacheField>
    <cacheField name="2016 2017 Budget" numFmtId="3">
      <sharedItems containsString="0" containsBlank="1" containsNumber="1" minValue="-346147436.98000002" maxValue="242993368.74000001"/>
    </cacheField>
    <cacheField name="2017 2018 Budget" numFmtId="0">
      <sharedItems containsString="0" containsBlank="1" containsNumber="1" minValue="-364493251.13994002" maxValue="255872017.28322002"/>
    </cacheField>
    <cacheField name="actual 6 Months" numFmtId="0">
      <sharedItems containsString="0" containsBlank="1" containsNumber="1" minValue="-269162261.25999999" maxValue="238246202.13999996"/>
    </cacheField>
    <cacheField name="Skadukoste" numFmtId="0">
      <sharedItems containsString="0" containsBlank="1" containsNumber="1" minValue="-5180214.7699999996" maxValue="18974399.199999999"/>
    </cacheField>
    <cacheField name="Expenses 1" numFmtId="0">
      <sharedItems containsString="0" containsBlank="1" containsNumber="1" minValue="-1370483.65" maxValue="957600"/>
    </cacheField>
    <cacheField name="Expenses 2" numFmtId="0">
      <sharedItems containsString="0" containsBlank="1" containsNumber="1" containsInteger="1" minValue="0" maxValue="0"/>
    </cacheField>
    <cacheField name="Expenses 3" numFmtId="0">
      <sharedItems containsString="0" containsBlank="1" containsNumber="1" containsInteger="1" minValue="0" maxValue="0"/>
    </cacheField>
    <cacheField name="Expenses 4" numFmtId="0">
      <sharedItems containsString="0" containsBlank="1" containsNumber="1" containsInteger="1" minValue="0" maxValue="0"/>
    </cacheField>
    <cacheField name="Expenses 5" numFmtId="0">
      <sharedItems containsString="0" containsBlank="1" containsNumber="1" containsInteger="1" minValue="0" maxValue="0"/>
    </cacheField>
    <cacheField name="Expenses 6" numFmtId="0">
      <sharedItems containsString="0" containsBlank="1" containsNumber="1" containsInteger="1" minValue="0" maxValue="0"/>
    </cacheField>
    <cacheField name="Expenses 7" numFmtId="0">
      <sharedItems containsString="0" containsBlank="1" containsNumber="1" minValue="-93305000" maxValue="65000000"/>
    </cacheField>
    <cacheField name="Expenses 8" numFmtId="0">
      <sharedItems containsString="0" containsBlank="1" containsNumber="1" minValue="-59302719.420000002" maxValue="56570077.170000002"/>
    </cacheField>
    <cacheField name="Expenses 9" numFmtId="0">
      <sharedItems containsString="0" containsBlank="1" containsNumber="1" minValue="-50838113.82" maxValue="36225907.93"/>
    </cacheField>
    <cacheField name="Expenses 10" numFmtId="0">
      <sharedItems containsString="0" containsBlank="1" containsNumber="1" minValue="-130454192.08" maxValue="150745091.47"/>
    </cacheField>
    <cacheField name="Expenses 11" numFmtId="0">
      <sharedItems containsString="0" containsBlank="1" containsNumber="1" minValue="-80452849.920000002" maxValue="71106450.799999997"/>
    </cacheField>
    <cacheField name="December" numFmtId="0">
      <sharedItems containsString="0" containsBlank="1" containsNumber="1" minValue="-62121000" maxValue="43435549.280000001"/>
    </cacheField>
    <cacheField name="actual july to december" numFmtId="0">
      <sharedItems containsString="0" containsBlank="1" containsNumber="1" minValue="-269162261.25999999" maxValue="238246202.13999996"/>
    </cacheField>
    <cacheField name="Percentage" numFmtId="0">
      <sharedItems containsBlank="1" containsMixedTypes="1" containsNumber="1" minValue="-3000000" maxValue="2547825.13"/>
    </cacheField>
    <cacheField name="Expenses 13" numFmtId="0">
      <sharedItems containsString="0" containsBlank="1" containsNumber="1" minValue="-269162261.25999999" maxValue="238246202.13999999"/>
    </cacheField>
    <cacheField name="12 months projection" numFmtId="0">
      <sharedItems containsString="0" containsBlank="1" containsNumber="1" minValue="-538324522.51999998" maxValue="476492404.2799999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93">
  <r>
    <n v="14"/>
    <n v="15"/>
    <s v="tza"/>
    <x v="0"/>
    <x v="0"/>
    <x v="0"/>
    <x v="0"/>
    <m/>
    <x v="0"/>
    <s v="315"/>
    <s v="FUTURE DEPRECIATION RESERVE"/>
    <s v="150"/>
    <s v="UTILISED CAPITAL RECEIPTS (GRANTS)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0"/>
    <x v="0"/>
    <x v="0"/>
    <x v="1"/>
    <m/>
    <x v="0"/>
    <s v="315"/>
    <s v="FUTURE DEPRECIATION RESERVE"/>
    <s v="150"/>
    <s v="UTILISED CAPITAL RECEIPTS (GRANTS)"/>
    <s v="3020"/>
    <s v="APPROPRIATION FROM INCO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0"/>
    <x v="0"/>
    <x v="0"/>
    <x v="2"/>
    <m/>
    <x v="0"/>
    <s v="315"/>
    <s v="FUTURE DEPRECIATION RESERVE"/>
    <s v="150"/>
    <s v="UTILISED CAPITAL RECEIPTS (GRANTS)"/>
    <s v="3050"/>
    <s v="APPRPRIATIONS TO INCOME STATEMENT TO OFFSET DEPRECIATION CHAR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0"/>
    <x v="0"/>
    <x v="0"/>
    <x v="3"/>
    <m/>
    <x v="0"/>
    <s v="315"/>
    <s v="FUTURE DEPRECIATION RESERVE"/>
    <s v="150"/>
    <s v="UTILISED CAPITAL RECEIPTS (GRANTS)"/>
    <s v="3052"/>
    <s v="APPROPRIATIONS FROM STATEMENTS: DISPOSAL OF PROPERTY, PLANT &amp; EQUIPM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0"/>
    <x v="0"/>
    <x v="1"/>
    <x v="0"/>
    <m/>
    <x v="0"/>
    <s v="315"/>
    <s v="FUTURE DEPRECIATION RESERVE"/>
    <s v="160"/>
    <s v="UTILISED CAPITAL RECEIPTS (PUBLIC CONTRIBUTIONS)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0"/>
    <x v="0"/>
    <x v="1"/>
    <x v="1"/>
    <m/>
    <x v="0"/>
    <s v="315"/>
    <s v="FUTURE DEPRECIATION RESERVE"/>
    <s v="160"/>
    <s v="UTILISED CAPITAL RECEIPTS (PUBLIC CONTRIBUTIONS)"/>
    <s v="3020"/>
    <s v="APPROPRIATION FROM INCO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0"/>
    <x v="0"/>
    <x v="1"/>
    <x v="2"/>
    <m/>
    <x v="0"/>
    <s v="315"/>
    <s v="FUTURE DEPRECIATION RESERVE"/>
    <s v="160"/>
    <s v="UTILISED CAPITAL RECEIPTS (PUBLIC CONTRIBUTIONS)"/>
    <s v="3050"/>
    <s v="APPRPRIATIONS TO INCOME STATEMENT TO OFFSET DEPRECIATION CHAR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0"/>
    <x v="0"/>
    <x v="1"/>
    <x v="3"/>
    <m/>
    <x v="0"/>
    <s v="315"/>
    <s v="FUTURE DEPRECIATION RESERVE"/>
    <s v="160"/>
    <s v="UTILISED CAPITAL RECEIPTS (PUBLIC CONTRIBUTIONS)"/>
    <s v="3052"/>
    <s v="APPROPRIATIONS FROM STATEMENTS: DISPOSAL OF PROPERTY, PLANT &amp; EQUIPM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0"/>
    <x v="0"/>
    <x v="2"/>
    <x v="0"/>
    <m/>
    <x v="0"/>
    <s v="315"/>
    <s v="FUTURE DEPRECIATION RESERVE"/>
    <s v="190"/>
    <s v="TRANSFER FROM ASSETS FINANCING FUND"/>
    <s v="3000"/>
    <s v="OPENING BALANCE"/>
    <n v="7"/>
    <n v="7"/>
    <n v="7.3849999999999998"/>
    <n v="7.776404999999999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0"/>
    <x v="0"/>
    <x v="2"/>
    <x v="4"/>
    <m/>
    <x v="0"/>
    <s v="315"/>
    <s v="FUTURE DEPRECIATION RESERVE"/>
    <s v="190"/>
    <s v="TRANSFER FROM ASSETS FINANCING FUND"/>
    <s v="3045"/>
    <s v="TRANSFER FROM THE ASSET FINANCING FU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0"/>
    <x v="0"/>
    <x v="2"/>
    <x v="2"/>
    <m/>
    <x v="0"/>
    <s v="315"/>
    <s v="FUTURE DEPRECIATION RESERVE"/>
    <s v="190"/>
    <s v="TRANSFER FROM ASSETS FINANCING FUND"/>
    <s v="3050"/>
    <s v="APPRPRIATIONS TO INCOME STATEMENT TO OFFSET DEPRECIATION CHAR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0"/>
    <x v="0"/>
    <x v="2"/>
    <x v="3"/>
    <m/>
    <x v="0"/>
    <s v="315"/>
    <s v="FUTURE DEPRECIATION RESERVE"/>
    <s v="190"/>
    <s v="TRANSFER FROM ASSETS FINANCING FUND"/>
    <s v="3052"/>
    <s v="APPROPRIATIONS FROM STATEMENTS: DISPOSAL OF PROPERTY, PLANT &amp; EQUIPM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0"/>
    <x v="0"/>
    <x v="2"/>
    <x v="5"/>
    <m/>
    <x v="0"/>
    <s v="315"/>
    <s v="FUTURE DEPRECIATION RESERVE"/>
    <s v="190"/>
    <s v="TRANSFER FROM ASSETS FINANCING FUND"/>
    <s v="3055"/>
    <s v="TRANSFER TO INCOME STATEMENT: DISPOSAL OF PROPERTY,PLANT &amp; EQUIPM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"/>
    <x v="0"/>
    <x v="3"/>
    <x v="0"/>
    <m/>
    <x v="0"/>
    <s v="317"/>
    <s v="INTERNAL ADVANCES"/>
    <s v="195"/>
    <s v="ADVANCES FROM EFF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"/>
    <x v="0"/>
    <x v="3"/>
    <x v="6"/>
    <m/>
    <x v="0"/>
    <s v="317"/>
    <s v="INTERNAL ADVANCES"/>
    <s v="195"/>
    <s v="ADVANCES FROM EFF"/>
    <s v="3065"/>
    <s v="ADVANCES FROM EFF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"/>
    <x v="0"/>
    <x v="4"/>
    <x v="0"/>
    <m/>
    <x v="0"/>
    <s v="330"/>
    <s v="DISTRIBUTABLE RESERVE"/>
    <s v="200"/>
    <s v="INSURANCE RESERVE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"/>
    <x v="0"/>
    <x v="4"/>
    <x v="1"/>
    <m/>
    <x v="0"/>
    <s v="330"/>
    <s v="DISTRIBUTABLE RESERVE"/>
    <s v="200"/>
    <s v="INSURANCE RESERVE"/>
    <s v="3020"/>
    <s v="APPROPRIATION FROM INCO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"/>
    <x v="0"/>
    <x v="4"/>
    <x v="7"/>
    <m/>
    <x v="0"/>
    <s v="330"/>
    <s v="DISTRIBUTABLE RESERVE"/>
    <s v="200"/>
    <s v="INSURANCE RESERVE"/>
    <s v="3022"/>
    <s v="APPROPRIA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"/>
    <x v="0"/>
    <x v="4"/>
    <x v="8"/>
    <m/>
    <x v="0"/>
    <s v="330"/>
    <s v="DISTRIBUTABLE RESERVE"/>
    <s v="200"/>
    <s v="INSURANCE RESERVE"/>
    <s v="3025"/>
    <s v="APPROPRIATION: PUBLIC CONTRIBU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"/>
    <x v="0"/>
    <x v="4"/>
    <x v="9"/>
    <m/>
    <x v="0"/>
    <s v="330"/>
    <s v="DISTRIBUTABLE RESERVE"/>
    <s v="200"/>
    <s v="INSURANCE RESERVE"/>
    <s v="3026"/>
    <s v="APPROPRIATIONS: FD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"/>
    <x v="0"/>
    <x v="5"/>
    <x v="0"/>
    <m/>
    <x v="0"/>
    <s v="330"/>
    <s v="DISTRIBUTABLE RESERVE"/>
    <s v="210"/>
    <s v="UNAPPROPRIATED SURPLU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"/>
    <x v="0"/>
    <x v="5"/>
    <x v="10"/>
    <m/>
    <x v="0"/>
    <s v="330"/>
    <s v="DISTRIBUTABLE RESERVE"/>
    <s v="210"/>
    <s v="UNAPPROPRIATED SURPLUS"/>
    <s v="3023"/>
    <s v="APPROPRIATIONS: AFF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"/>
    <x v="0"/>
    <x v="5"/>
    <x v="11"/>
    <m/>
    <x v="0"/>
    <s v="330"/>
    <s v="DISTRIBUTABLE RESERVE"/>
    <s v="210"/>
    <s v="UNAPPROPRIATED SURPLUS"/>
    <s v="3024"/>
    <s v="APPROPRIATIONS: GRAN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"/>
    <x v="0"/>
    <x v="5"/>
    <x v="8"/>
    <m/>
    <x v="0"/>
    <s v="330"/>
    <s v="DISTRIBUTABLE RESERVE"/>
    <s v="210"/>
    <s v="UNAPPROPRIATED SURPLUS"/>
    <s v="3025"/>
    <s v="APPROPRIATION: PUBLIC CONTRIBU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"/>
    <x v="0"/>
    <x v="5"/>
    <x v="9"/>
    <m/>
    <x v="0"/>
    <s v="330"/>
    <s v="DISTRIBUTABLE RESERVE"/>
    <s v="210"/>
    <s v="UNAPPROPRIATED SURPLUS"/>
    <s v="3026"/>
    <s v="APPROPRIATIONS: FD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"/>
    <x v="0"/>
    <x v="5"/>
    <x v="12"/>
    <m/>
    <x v="0"/>
    <s v="330"/>
    <s v="DISTRIBUTABLE RESERVE"/>
    <s v="210"/>
    <s v="UNAPPROPRIATED SURPLUS"/>
    <s v="3027"/>
    <s v="APPROPRIATIONS: INSURANCE RESERV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"/>
    <x v="0"/>
    <x v="5"/>
    <x v="13"/>
    <m/>
    <x v="0"/>
    <s v="330"/>
    <s v="DISTRIBUTABLE RESERVE"/>
    <s v="210"/>
    <s v="UNAPPROPRIATED SURPLUS"/>
    <s v="3150"/>
    <s v="NET SURPLUS BEFORE APPROPR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"/>
    <x v="0"/>
    <x v="5"/>
    <x v="14"/>
    <m/>
    <x v="0"/>
    <s v="330"/>
    <s v="DISTRIBUTABLE RESERVE"/>
    <s v="210"/>
    <s v="UNAPPROPRIATED SURPLUS"/>
    <s v="3160"/>
    <s v="APPROPRIA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6"/>
    <x v="0"/>
    <m/>
    <x v="0"/>
    <s v="360"/>
    <s v="LONG-TERM LIABILITIES"/>
    <s v="250"/>
    <s v="LOCAL REGISTERED STOCK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6"/>
    <x v="15"/>
    <m/>
    <x v="0"/>
    <s v="360"/>
    <s v="LONG-TERM LIABILITIES"/>
    <s v="250"/>
    <s v="LOCAL REGISTERED STOCK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6"/>
    <x v="16"/>
    <m/>
    <x v="0"/>
    <s v="360"/>
    <s v="LONG-TERM LIABILITIES"/>
    <s v="250"/>
    <s v="LOCAL REGISTERED STOCK"/>
    <s v="3301"/>
    <s v="EFF LOANS RE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7"/>
    <x v="0"/>
    <m/>
    <x v="0"/>
    <s v="360"/>
    <s v="LONG-TERM LIABILITIES"/>
    <s v="251"/>
    <s v="ANNUITY LOANS -NEW ABSA LOA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7"/>
    <x v="15"/>
    <m/>
    <x v="0"/>
    <s v="360"/>
    <s v="LONG-TERM LIABILITIES"/>
    <s v="251"/>
    <s v="ANNUITY LOANS -NEW ABSA LOAN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7"/>
    <x v="16"/>
    <m/>
    <x v="0"/>
    <s v="360"/>
    <s v="LONG-TERM LIABILITIES"/>
    <s v="251"/>
    <s v="ANNUITY LOANS -NEW ABSA LOAN"/>
    <s v="3301"/>
    <s v="EFF LOANS REPAID"/>
    <n v="0"/>
    <n v="0"/>
    <n v="0"/>
    <n v="0"/>
    <n v="1481922.28"/>
    <n v="0"/>
    <n v="0"/>
    <n v="0"/>
    <n v="0"/>
    <n v="0"/>
    <n v="0"/>
    <n v="0"/>
    <n v="0"/>
    <n v="0"/>
    <n v="0"/>
    <n v="0"/>
    <n v="0"/>
    <n v="1481922.28"/>
    <n v="1481922.28"/>
    <e v="#DIV/0!"/>
    <n v="1481922.28"/>
  </r>
  <r>
    <n v="14"/>
    <n v="15"/>
    <s v="tza"/>
    <x v="3"/>
    <x v="0"/>
    <x v="7"/>
    <x v="17"/>
    <m/>
    <x v="0"/>
    <s v="360"/>
    <s v="LONG-TERM LIABILITIES"/>
    <s v="251"/>
    <s v="ANNUITY LOANS -NEW ABSA LOAN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8"/>
    <x v="0"/>
    <m/>
    <x v="0"/>
    <s v="360"/>
    <s v="LONG-TERM LIABILITIES"/>
    <s v="252"/>
    <s v="DEVELOPMENT BANK OF SA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8"/>
    <x v="15"/>
    <m/>
    <x v="0"/>
    <s v="360"/>
    <s v="LONG-TERM LIABILITIES"/>
    <s v="252"/>
    <s v="DEVELOPMENT BANK OF SA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8"/>
    <x v="16"/>
    <m/>
    <x v="0"/>
    <s v="360"/>
    <s v="LONG-TERM LIABILITIES"/>
    <s v="252"/>
    <s v="DEVELOPMENT BANK OF SA"/>
    <s v="3301"/>
    <s v="EFF LOANS REPAID"/>
    <n v="0"/>
    <n v="0"/>
    <n v="0"/>
    <n v="0"/>
    <n v="637904.01"/>
    <n v="0"/>
    <n v="0"/>
    <n v="0"/>
    <n v="0"/>
    <n v="0"/>
    <n v="0"/>
    <n v="0"/>
    <n v="102513.87"/>
    <n v="103101.57"/>
    <n v="0"/>
    <n v="214928.41"/>
    <n v="111853.25"/>
    <n v="105506.91"/>
    <n v="637904.01"/>
    <e v="#DIV/0!"/>
    <n v="637904.01"/>
  </r>
  <r>
    <n v="14"/>
    <n v="15"/>
    <s v="tza"/>
    <x v="3"/>
    <x v="0"/>
    <x v="9"/>
    <x v="0"/>
    <m/>
    <x v="0"/>
    <s v="360"/>
    <s v="LONG-TERM LIABILITIES"/>
    <s v="253"/>
    <s v="ABSA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9"/>
    <x v="15"/>
    <m/>
    <x v="0"/>
    <s v="360"/>
    <s v="LONG-TERM LIABILITIES"/>
    <s v="253"/>
    <s v="ABSA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9"/>
    <x v="16"/>
    <m/>
    <x v="0"/>
    <s v="360"/>
    <s v="LONG-TERM LIABILITIES"/>
    <s v="253"/>
    <s v="ABSA"/>
    <s v="3301"/>
    <s v="EFF LOANS RE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10"/>
    <x v="0"/>
    <m/>
    <x v="0"/>
    <s v="360"/>
    <s v="LONG-TERM LIABILITIES"/>
    <s v="254"/>
    <s v="INCA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10"/>
    <x v="15"/>
    <m/>
    <x v="0"/>
    <s v="360"/>
    <s v="LONG-TERM LIABILITIES"/>
    <s v="254"/>
    <s v="INCA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10"/>
    <x v="16"/>
    <m/>
    <x v="0"/>
    <s v="360"/>
    <s v="LONG-TERM LIABILITIES"/>
    <s v="254"/>
    <s v="INCA"/>
    <s v="3301"/>
    <s v="EFF LOANS REPAID"/>
    <n v="0"/>
    <n v="0"/>
    <n v="0"/>
    <n v="0"/>
    <n v="1196529.56"/>
    <n v="0"/>
    <n v="0"/>
    <n v="0"/>
    <n v="0"/>
    <n v="0"/>
    <n v="0"/>
    <n v="0"/>
    <n v="0"/>
    <n v="0"/>
    <n v="0"/>
    <n v="0"/>
    <n v="0"/>
    <n v="1196529.56"/>
    <n v="1196529.56"/>
    <e v="#DIV/0!"/>
    <n v="1196529.56"/>
  </r>
  <r>
    <n v="14"/>
    <n v="15"/>
    <s v="tza"/>
    <x v="3"/>
    <x v="0"/>
    <x v="11"/>
    <x v="0"/>
    <m/>
    <x v="0"/>
    <s v="360"/>
    <s v="LONG-TERM LIABILITIES"/>
    <s v="255"/>
    <s v="BOE BANK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11"/>
    <x v="15"/>
    <m/>
    <x v="0"/>
    <s v="360"/>
    <s v="LONG-TERM LIABILITIES"/>
    <s v="255"/>
    <s v="BOE BANK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11"/>
    <x v="16"/>
    <m/>
    <x v="0"/>
    <s v="360"/>
    <s v="LONG-TERM LIABILITIES"/>
    <s v="255"/>
    <s v="BOE BANK"/>
    <s v="3301"/>
    <s v="EFF LOANS RE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12"/>
    <x v="0"/>
    <m/>
    <x v="0"/>
    <s v="360"/>
    <s v="LONG-TERM LIABILITIES"/>
    <s v="256"/>
    <s v="DBSA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12"/>
    <x v="15"/>
    <m/>
    <x v="0"/>
    <s v="360"/>
    <s v="LONG-TERM LIABILITIES"/>
    <s v="256"/>
    <s v="DBSA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12"/>
    <x v="16"/>
    <m/>
    <x v="0"/>
    <s v="360"/>
    <s v="LONG-TERM LIABILITIES"/>
    <s v="256"/>
    <s v="DBSA"/>
    <s v="3301"/>
    <s v="EFF LOANS RE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13"/>
    <x v="0"/>
    <m/>
    <x v="0"/>
    <s v="360"/>
    <s v="LONG-TERM LIABILITIES"/>
    <s v="257"/>
    <s v="ABSA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13"/>
    <x v="15"/>
    <m/>
    <x v="0"/>
    <s v="360"/>
    <s v="LONG-TERM LIABILITIES"/>
    <s v="257"/>
    <s v="ABSA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13"/>
    <x v="16"/>
    <m/>
    <x v="0"/>
    <s v="360"/>
    <s v="LONG-TERM LIABILITIES"/>
    <s v="257"/>
    <s v="ABSA"/>
    <s v="3301"/>
    <s v="EFF LOANS RE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14"/>
    <x v="0"/>
    <m/>
    <x v="0"/>
    <s v="360"/>
    <s v="LONG-TERM LIABILITIES"/>
    <s v="258"/>
    <s v="STANDARD BANK 5 YEAR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14"/>
    <x v="15"/>
    <m/>
    <x v="0"/>
    <s v="360"/>
    <s v="LONG-TERM LIABILITIES"/>
    <s v="258"/>
    <s v="STANDARD BANK 5 YEARS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14"/>
    <x v="16"/>
    <m/>
    <x v="0"/>
    <s v="360"/>
    <s v="LONG-TERM LIABILITIES"/>
    <s v="258"/>
    <s v="STANDARD BANK 5 YEARS"/>
    <s v="3301"/>
    <s v="EFF LOANS REPAID"/>
    <n v="0"/>
    <n v="0"/>
    <n v="0"/>
    <n v="0"/>
    <n v="1274740.99"/>
    <n v="0"/>
    <n v="0"/>
    <n v="0"/>
    <n v="0"/>
    <n v="0"/>
    <n v="0"/>
    <n v="0"/>
    <n v="0"/>
    <n v="0"/>
    <n v="0"/>
    <n v="0"/>
    <n v="0"/>
    <n v="1274740.99"/>
    <n v="1274740.99"/>
    <e v="#DIV/0!"/>
    <n v="1274740.99"/>
  </r>
  <r>
    <n v="14"/>
    <n v="15"/>
    <s v="tza"/>
    <x v="3"/>
    <x v="0"/>
    <x v="15"/>
    <x v="0"/>
    <m/>
    <x v="0"/>
    <s v="360"/>
    <s v="LONG-TERM LIABILITIES"/>
    <s v="259"/>
    <s v="STANDARD BANK 7 YEAR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15"/>
    <x v="15"/>
    <m/>
    <x v="0"/>
    <s v="360"/>
    <s v="LONG-TERM LIABILITIES"/>
    <s v="259"/>
    <s v="STANDARD BANK 7 YEARS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15"/>
    <x v="16"/>
    <m/>
    <x v="0"/>
    <s v="360"/>
    <s v="LONG-TERM LIABILITIES"/>
    <s v="259"/>
    <s v="STANDARD BANK 7 YEARS"/>
    <s v="3301"/>
    <s v="EFF LOANS REPAID"/>
    <n v="0"/>
    <n v="0"/>
    <n v="0"/>
    <n v="0"/>
    <n v="1226096.42"/>
    <n v="0"/>
    <n v="0"/>
    <n v="0"/>
    <n v="0"/>
    <n v="0"/>
    <n v="0"/>
    <n v="0"/>
    <n v="0"/>
    <n v="0"/>
    <n v="0"/>
    <n v="0"/>
    <n v="0"/>
    <n v="1226096.42"/>
    <n v="1226096.42"/>
    <e v="#DIV/0!"/>
    <n v="1226096.42"/>
  </r>
  <r>
    <n v="14"/>
    <n v="15"/>
    <s v="tza"/>
    <x v="3"/>
    <x v="0"/>
    <x v="16"/>
    <x v="0"/>
    <m/>
    <x v="0"/>
    <s v="360"/>
    <s v="LONG-TERM LIABILITIES"/>
    <s v="260"/>
    <s v="EFF ADVANCES MADE TO FINANCE CAPITAL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16"/>
    <x v="18"/>
    <m/>
    <x v="0"/>
    <s v="360"/>
    <s v="LONG-TERM LIABILITIES"/>
    <s v="260"/>
    <s v="EFF ADVANCES MADE TO FINANCE CAPITAL"/>
    <s v="3320"/>
    <s v="EFF ADVANCES MADE TO RATES &amp; GENER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16"/>
    <x v="19"/>
    <m/>
    <x v="0"/>
    <s v="360"/>
    <s v="LONG-TERM LIABILITIES"/>
    <s v="260"/>
    <s v="EFF ADVANCES MADE TO FINANCE CAPITAL"/>
    <s v="3325"/>
    <s v="EFF ADVANCES MADE TO REFUS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16"/>
    <x v="20"/>
    <m/>
    <x v="0"/>
    <s v="360"/>
    <s v="LONG-TERM LIABILITIES"/>
    <s v="260"/>
    <s v="EFF ADVANCES MADE TO FINANCE CAPITAL"/>
    <s v="3330"/>
    <s v="EFF ADVANCE MADE TO ELECTRICIT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16"/>
    <x v="21"/>
    <m/>
    <x v="0"/>
    <s v="360"/>
    <s v="LONG-TERM LIABILITIES"/>
    <s v="260"/>
    <s v="EFF ADVANCES MADE TO FINANCE CAPITAL"/>
    <s v="3335"/>
    <s v="EFF ADVANCES MADE TO WAT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16"/>
    <x v="22"/>
    <m/>
    <x v="0"/>
    <s v="360"/>
    <s v="LONG-TERM LIABILITIES"/>
    <s v="260"/>
    <s v="EFF ADVANCES MADE TO FINANCE CAPITAL"/>
    <s v="3340"/>
    <s v="EFF ADVANCES MADE TO SEWERA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16"/>
    <x v="23"/>
    <m/>
    <x v="0"/>
    <s v="360"/>
    <s v="LONG-TERM LIABILITIES"/>
    <s v="260"/>
    <s v="EFF ADVANCES MADE TO FINANCE CAPITAL"/>
    <s v="3341"/>
    <s v="EFF ADVANCES RE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17"/>
    <x v="0"/>
    <m/>
    <x v="0"/>
    <s v="360"/>
    <s v="LONG-TERM LIABILITIES"/>
    <s v="261"/>
    <s v="REFUSE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18"/>
    <x v="0"/>
    <m/>
    <x v="0"/>
    <s v="360"/>
    <s v="LONG-TERM LIABILITIES"/>
    <s v="262"/>
    <s v="ELECTRICITY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19"/>
    <x v="0"/>
    <m/>
    <x v="0"/>
    <s v="360"/>
    <s v="LONG-TERM LIABILITIES"/>
    <s v="263"/>
    <s v="WAT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20"/>
    <x v="0"/>
    <m/>
    <x v="0"/>
    <s v="360"/>
    <s v="LONG-TERM LIABILITIES"/>
    <s v="264"/>
    <s v="SEW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4"/>
    <x v="0"/>
    <x v="21"/>
    <x v="0"/>
    <m/>
    <x v="0"/>
    <s v="362"/>
    <s v="FINANCE LEASE LIABILITY"/>
    <s v="271"/>
    <s v="RENTAL VEHICL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4"/>
    <x v="0"/>
    <x v="21"/>
    <x v="24"/>
    <m/>
    <x v="0"/>
    <s v="362"/>
    <s v="FINANCE LEASE LIABILITY"/>
    <s v="271"/>
    <s v="RENTAL VEHICLES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4"/>
    <x v="0"/>
    <x v="22"/>
    <x v="0"/>
    <m/>
    <x v="0"/>
    <s v="362"/>
    <s v="FINANCE LEASE LIABILITY"/>
    <s v="272"/>
    <s v="RENTAL PHOTOCOPIER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4"/>
    <x v="0"/>
    <x v="22"/>
    <x v="24"/>
    <m/>
    <x v="0"/>
    <s v="362"/>
    <s v="FINANCE LEASE LIABILITY"/>
    <s v="272"/>
    <s v="RENTAL PHOTOCOPIERS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4"/>
    <x v="0"/>
    <x v="22"/>
    <x v="25"/>
    <m/>
    <x v="0"/>
    <s v="362"/>
    <s v="FINANCE LEASE LIABILITY"/>
    <s v="272"/>
    <s v="RENTAL PHOTOCOPIERS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4"/>
    <x v="0"/>
    <x v="22"/>
    <x v="26"/>
    <m/>
    <x v="0"/>
    <s v="362"/>
    <s v="FINANCE LEASE LIABILITY"/>
    <s v="272"/>
    <s v="RENTAL PHOTOCOPIERS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4"/>
    <x v="0"/>
    <x v="23"/>
    <x v="0"/>
    <m/>
    <x v="0"/>
    <s v="362"/>
    <s v="FINANCE LEASE LIABILITY"/>
    <s v="273"/>
    <s v="PANASONIC CAMERA'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4"/>
    <x v="0"/>
    <x v="23"/>
    <x v="24"/>
    <m/>
    <x v="0"/>
    <s v="362"/>
    <s v="FINANCE LEASE LIABILITY"/>
    <s v="273"/>
    <s v="PANASONIC CAMERA'S"/>
    <s v="4005"/>
    <s v="ADDITIONS"/>
    <n v="0"/>
    <n v="0"/>
    <n v="0"/>
    <n v="0"/>
    <n v="98337.12999999999"/>
    <n v="0"/>
    <n v="0"/>
    <n v="0"/>
    <n v="0"/>
    <n v="0"/>
    <n v="0"/>
    <n v="0"/>
    <n v="0"/>
    <n v="1809.48"/>
    <n v="0"/>
    <n v="0"/>
    <n v="96527.65"/>
    <n v="0"/>
    <n v="98337.12999999999"/>
    <e v="#DIV/0!"/>
    <n v="98337.13"/>
  </r>
  <r>
    <n v="14"/>
    <n v="15"/>
    <s v="tza"/>
    <x v="4"/>
    <x v="0"/>
    <x v="23"/>
    <x v="25"/>
    <m/>
    <x v="0"/>
    <s v="362"/>
    <s v="FINANCE LEASE LIABILITY"/>
    <s v="273"/>
    <s v="PANASONIC CAMERA'S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4"/>
    <x v="0"/>
    <x v="23"/>
    <x v="26"/>
    <m/>
    <x v="0"/>
    <s v="362"/>
    <s v="FINANCE LEASE LIABILITY"/>
    <s v="273"/>
    <s v="PANASONIC CAMERA'S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4"/>
    <x v="0"/>
    <x v="24"/>
    <x v="0"/>
    <m/>
    <x v="0"/>
    <s v="362"/>
    <s v="FINANCE LEASE LIABILITY"/>
    <s v="274"/>
    <s v="GRADER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4"/>
    <x v="0"/>
    <x v="24"/>
    <x v="24"/>
    <m/>
    <x v="0"/>
    <s v="362"/>
    <s v="FINANCE LEASE LIABILITY"/>
    <s v="274"/>
    <s v="GRADERS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4"/>
    <x v="0"/>
    <x v="24"/>
    <x v="25"/>
    <m/>
    <x v="0"/>
    <s v="362"/>
    <s v="FINANCE LEASE LIABILITY"/>
    <s v="274"/>
    <s v="GRADERS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4"/>
    <x v="0"/>
    <x v="24"/>
    <x v="26"/>
    <m/>
    <x v="0"/>
    <s v="362"/>
    <s v="FINANCE LEASE LIABILITY"/>
    <s v="274"/>
    <s v="GRADERS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4"/>
    <x v="0"/>
    <x v="25"/>
    <x v="0"/>
    <m/>
    <x v="0"/>
    <s v="362"/>
    <s v="FINANCE LEASE LIABILITY"/>
    <s v="275"/>
    <s v="VEHICL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4"/>
    <x v="0"/>
    <x v="25"/>
    <x v="24"/>
    <m/>
    <x v="0"/>
    <s v="362"/>
    <s v="FINANCE LEASE LIABILITY"/>
    <s v="275"/>
    <s v="VEHICLES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4"/>
    <x v="0"/>
    <x v="25"/>
    <x v="25"/>
    <m/>
    <x v="0"/>
    <s v="362"/>
    <s v="FINANCE LEASE LIABILITY"/>
    <s v="275"/>
    <s v="VEHICLES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4"/>
    <x v="0"/>
    <x v="25"/>
    <x v="26"/>
    <m/>
    <x v="0"/>
    <s v="362"/>
    <s v="FINANCE LEASE LIABILITY"/>
    <s v="275"/>
    <s v="VEHICLES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4"/>
    <x v="0"/>
    <x v="26"/>
    <x v="0"/>
    <m/>
    <x v="0"/>
    <s v="362"/>
    <s v="FINANCE LEASE LIABILITY"/>
    <s v="276"/>
    <s v="COMPUTER EQUIPMEN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4"/>
    <x v="0"/>
    <x v="26"/>
    <x v="24"/>
    <m/>
    <x v="0"/>
    <s v="362"/>
    <s v="FINANCE LEASE LIABILITY"/>
    <s v="276"/>
    <s v="COMPUTER EQUIPMENT"/>
    <s v="4005"/>
    <s v="ADDITIONS"/>
    <n v="0"/>
    <n v="0"/>
    <n v="0"/>
    <n v="0"/>
    <n v="489469.41"/>
    <n v="0"/>
    <n v="0"/>
    <n v="0"/>
    <n v="0"/>
    <n v="0"/>
    <n v="0"/>
    <n v="0"/>
    <n v="0"/>
    <n v="0"/>
    <n v="0"/>
    <n v="275693.78999999998"/>
    <n v="88087.81"/>
    <n v="125687.81"/>
    <n v="489469.41"/>
    <e v="#DIV/0!"/>
    <n v="489469.41"/>
  </r>
  <r>
    <n v="14"/>
    <n v="15"/>
    <s v="tza"/>
    <x v="4"/>
    <x v="0"/>
    <x v="26"/>
    <x v="25"/>
    <m/>
    <x v="0"/>
    <s v="362"/>
    <s v="FINANCE LEASE LIABILITY"/>
    <s v="276"/>
    <s v="COMPUTER EQUIPMEN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4"/>
    <x v="0"/>
    <x v="26"/>
    <x v="26"/>
    <m/>
    <x v="0"/>
    <s v="362"/>
    <s v="FINANCE LEASE LIABILITY"/>
    <s v="276"/>
    <s v="COMPUTER EQUIPMENT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4"/>
    <x v="0"/>
    <x v="27"/>
    <x v="0"/>
    <m/>
    <x v="0"/>
    <s v="362"/>
    <s v="FINANCE LEASE LIABILITY"/>
    <s v="277"/>
    <s v="ABSA CCTV CAMERA'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5"/>
    <x v="0"/>
    <x v="28"/>
    <x v="0"/>
    <m/>
    <x v="0"/>
    <s v="363"/>
    <s v="WORK IN PROGRES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5"/>
    <x v="0"/>
    <x v="28"/>
    <x v="24"/>
    <m/>
    <x v="0"/>
    <s v="363"/>
    <s v="WORK IN PROGRES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5"/>
    <x v="0"/>
    <x v="28"/>
    <x v="25"/>
    <m/>
    <x v="0"/>
    <s v="363"/>
    <s v="WORK IN PROGRES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5"/>
    <x v="0"/>
    <x v="29"/>
    <x v="0"/>
    <m/>
    <x v="0"/>
    <s v="363"/>
    <s v="WORK IN PROGRESS"/>
    <s v="410"/>
    <s v="ACTU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5"/>
    <x v="0"/>
    <x v="29"/>
    <x v="24"/>
    <m/>
    <x v="0"/>
    <s v="363"/>
    <s v="WORK IN PROGRESS"/>
    <s v="410"/>
    <s v="ACTU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5"/>
    <x v="0"/>
    <x v="29"/>
    <x v="25"/>
    <m/>
    <x v="0"/>
    <s v="363"/>
    <s v="WORK IN PROGRESS"/>
    <s v="410"/>
    <s v="ACTU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5"/>
    <x v="0"/>
    <x v="29"/>
    <x v="26"/>
    <m/>
    <x v="0"/>
    <s v="363"/>
    <s v="WORK IN PROGRESS"/>
    <s v="410"/>
    <s v="ACTUAL COST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6"/>
    <x v="0"/>
    <x v="28"/>
    <x v="0"/>
    <m/>
    <x v="0"/>
    <s v="364"/>
    <s v="LAND &amp; BUILDING COMM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6"/>
    <x v="0"/>
    <x v="28"/>
    <x v="24"/>
    <m/>
    <x v="0"/>
    <s v="364"/>
    <s v="LAND &amp; BUILDING COMM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6"/>
    <x v="0"/>
    <x v="28"/>
    <x v="25"/>
    <m/>
    <x v="0"/>
    <s v="364"/>
    <s v="LAND &amp; BUILDING COMM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6"/>
    <x v="0"/>
    <x v="28"/>
    <x v="17"/>
    <m/>
    <x v="0"/>
    <s v="364"/>
    <s v="LAND &amp; BUILDING COMM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6"/>
    <x v="0"/>
    <x v="30"/>
    <x v="0"/>
    <m/>
    <x v="0"/>
    <s v="364"/>
    <s v="LAND &amp; BUILDING COMM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6"/>
    <x v="0"/>
    <x v="30"/>
    <x v="25"/>
    <m/>
    <x v="0"/>
    <s v="364"/>
    <s v="LAND &amp; BUILDING COMM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6"/>
    <x v="0"/>
    <x v="30"/>
    <x v="26"/>
    <m/>
    <x v="0"/>
    <s v="364"/>
    <s v="LAND &amp; BUILDING COMM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"/>
    <x v="0"/>
    <x v="28"/>
    <x v="0"/>
    <m/>
    <x v="0"/>
    <s v="365"/>
    <s v="ROADS(ls)2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"/>
    <x v="0"/>
    <x v="28"/>
    <x v="24"/>
    <m/>
    <x v="0"/>
    <s v="365"/>
    <s v="ROADS(ls)2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"/>
    <x v="0"/>
    <x v="28"/>
    <x v="25"/>
    <m/>
    <x v="0"/>
    <s v="365"/>
    <s v="ROADS(ls)2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"/>
    <x v="0"/>
    <x v="28"/>
    <x v="17"/>
    <m/>
    <x v="0"/>
    <s v="365"/>
    <s v="ROADS(ls)2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"/>
    <x v="0"/>
    <x v="30"/>
    <x v="0"/>
    <m/>
    <x v="0"/>
    <s v="365"/>
    <s v="ROADS(ls)2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"/>
    <x v="0"/>
    <x v="30"/>
    <x v="26"/>
    <m/>
    <x v="0"/>
    <s v="365"/>
    <s v="ROADS(ls)2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"/>
    <x v="0"/>
    <x v="28"/>
    <x v="0"/>
    <m/>
    <x v="0"/>
    <s v="366"/>
    <s v="ROADS, PAVEMENTS &amp; STORMWATER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"/>
    <x v="0"/>
    <x v="28"/>
    <x v="24"/>
    <m/>
    <x v="0"/>
    <s v="366"/>
    <s v="ROADS, PAVEMENTS &amp; STORMWATER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"/>
    <x v="0"/>
    <x v="28"/>
    <x v="25"/>
    <m/>
    <x v="0"/>
    <s v="366"/>
    <s v="ROADS, PAVEMENTS &amp; STORMWATER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"/>
    <x v="0"/>
    <x v="28"/>
    <x v="17"/>
    <m/>
    <x v="0"/>
    <s v="366"/>
    <s v="ROADS, PAVEMENTS &amp; STORMWATER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"/>
    <x v="0"/>
    <x v="30"/>
    <x v="0"/>
    <m/>
    <x v="0"/>
    <s v="366"/>
    <s v="ROADS, PAVEMENTS &amp; STORMWATER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"/>
    <x v="0"/>
    <x v="30"/>
    <x v="25"/>
    <m/>
    <x v="0"/>
    <s v="366"/>
    <s v="ROADS, PAVEMENTS &amp; STORMWATER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"/>
    <x v="0"/>
    <x v="30"/>
    <x v="26"/>
    <m/>
    <x v="0"/>
    <s v="366"/>
    <s v="ROADS, PAVEMENTS &amp; STORMWATER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"/>
    <x v="0"/>
    <x v="28"/>
    <x v="0"/>
    <m/>
    <x v="0"/>
    <s v="367"/>
    <s v="WATER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"/>
    <x v="0"/>
    <x v="28"/>
    <x v="24"/>
    <m/>
    <x v="0"/>
    <s v="367"/>
    <s v="WATER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"/>
    <x v="0"/>
    <x v="28"/>
    <x v="25"/>
    <m/>
    <x v="0"/>
    <s v="367"/>
    <s v="WATER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"/>
    <x v="0"/>
    <x v="28"/>
    <x v="17"/>
    <m/>
    <x v="0"/>
    <s v="367"/>
    <s v="WATER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"/>
    <x v="0"/>
    <x v="30"/>
    <x v="0"/>
    <m/>
    <x v="0"/>
    <s v="367"/>
    <s v="WATER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"/>
    <x v="0"/>
    <x v="30"/>
    <x v="25"/>
    <m/>
    <x v="0"/>
    <s v="367"/>
    <s v="WATER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"/>
    <x v="0"/>
    <x v="30"/>
    <x v="26"/>
    <m/>
    <x v="0"/>
    <s v="367"/>
    <s v="WATER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"/>
    <x v="0"/>
    <x v="28"/>
    <x v="0"/>
    <m/>
    <x v="0"/>
    <s v="368"/>
    <s v="WATER RESERVOIRS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"/>
    <x v="0"/>
    <x v="28"/>
    <x v="24"/>
    <m/>
    <x v="0"/>
    <s v="368"/>
    <s v="WATER RESERVOIRS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"/>
    <x v="0"/>
    <x v="28"/>
    <x v="25"/>
    <m/>
    <x v="0"/>
    <s v="368"/>
    <s v="WATER RESERVOIRS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"/>
    <x v="0"/>
    <x v="28"/>
    <x v="17"/>
    <m/>
    <x v="0"/>
    <s v="368"/>
    <s v="WATER RESERVOIRS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"/>
    <x v="0"/>
    <x v="30"/>
    <x v="0"/>
    <m/>
    <x v="0"/>
    <s v="368"/>
    <s v="WATER RESERVOIRS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"/>
    <x v="0"/>
    <x v="30"/>
    <x v="25"/>
    <m/>
    <x v="0"/>
    <s v="368"/>
    <s v="WATER RESERVOIRS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"/>
    <x v="0"/>
    <x v="30"/>
    <x v="26"/>
    <m/>
    <x v="0"/>
    <s v="368"/>
    <s v="WATER RESERVOIRS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"/>
    <x v="0"/>
    <x v="28"/>
    <x v="0"/>
    <m/>
    <x v="0"/>
    <s v="369"/>
    <s v="TRAFFIC CENT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"/>
    <x v="0"/>
    <x v="28"/>
    <x v="24"/>
    <m/>
    <x v="0"/>
    <s v="369"/>
    <s v="TRAFFIC CENT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"/>
    <x v="0"/>
    <x v="28"/>
    <x v="25"/>
    <m/>
    <x v="0"/>
    <s v="369"/>
    <s v="TRAFFIC CENT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"/>
    <x v="0"/>
    <x v="28"/>
    <x v="17"/>
    <m/>
    <x v="0"/>
    <s v="369"/>
    <s v="TRAFFIC CENT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"/>
    <x v="0"/>
    <x v="30"/>
    <x v="0"/>
    <m/>
    <x v="0"/>
    <s v="369"/>
    <s v="TRAFFIC CENT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"/>
    <x v="0"/>
    <x v="30"/>
    <x v="25"/>
    <m/>
    <x v="0"/>
    <s v="369"/>
    <s v="TRAFFIC CENT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"/>
    <x v="0"/>
    <x v="30"/>
    <x v="26"/>
    <m/>
    <x v="0"/>
    <s v="369"/>
    <s v="TRAFFIC CENT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"/>
    <x v="0"/>
    <x v="28"/>
    <x v="0"/>
    <m/>
    <x v="0"/>
    <s v="370"/>
    <s v="CAR PARKS, BUS TERMINALS &amp; TAXI RANK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"/>
    <x v="0"/>
    <x v="28"/>
    <x v="24"/>
    <m/>
    <x v="0"/>
    <s v="370"/>
    <s v="CAR PARKS, BUS TERMINALS &amp; TAXI RANK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"/>
    <x v="0"/>
    <x v="28"/>
    <x v="25"/>
    <m/>
    <x v="0"/>
    <s v="370"/>
    <s v="CAR PARKS, BUS TERMINALS &amp; TAXI RANK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"/>
    <x v="0"/>
    <x v="28"/>
    <x v="17"/>
    <m/>
    <x v="0"/>
    <s v="370"/>
    <s v="CAR PARKS, BUS TERMINALS &amp; TAXI RANK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"/>
    <x v="0"/>
    <x v="30"/>
    <x v="0"/>
    <m/>
    <x v="0"/>
    <s v="370"/>
    <s v="CAR PARKS, BUS TERMINALS &amp; TAXI RANK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"/>
    <x v="0"/>
    <x v="30"/>
    <x v="25"/>
    <m/>
    <x v="0"/>
    <s v="370"/>
    <s v="CAR PARKS, BUS TERMINALS &amp; TAXI RANK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"/>
    <x v="0"/>
    <x v="30"/>
    <x v="26"/>
    <m/>
    <x v="0"/>
    <s v="370"/>
    <s v="CAR PARKS, BUS TERMINALS &amp; TAXI RANK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"/>
    <x v="0"/>
    <x v="28"/>
    <x v="0"/>
    <m/>
    <x v="0"/>
    <s v="371"/>
    <s v="WATER NETWORK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"/>
    <x v="0"/>
    <x v="28"/>
    <x v="24"/>
    <m/>
    <x v="0"/>
    <s v="371"/>
    <s v="WATER NETWORK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"/>
    <x v="0"/>
    <x v="28"/>
    <x v="25"/>
    <m/>
    <x v="0"/>
    <s v="371"/>
    <s v="WATER NETWORK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"/>
    <x v="0"/>
    <x v="28"/>
    <x v="17"/>
    <m/>
    <x v="0"/>
    <s v="371"/>
    <s v="WATER NETWORK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"/>
    <x v="0"/>
    <x v="30"/>
    <x v="0"/>
    <m/>
    <x v="0"/>
    <s v="371"/>
    <s v="WATER NETWORK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"/>
    <x v="0"/>
    <x v="30"/>
    <x v="25"/>
    <m/>
    <x v="0"/>
    <s v="371"/>
    <s v="WATER NETWORK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"/>
    <x v="0"/>
    <x v="30"/>
    <x v="26"/>
    <m/>
    <x v="0"/>
    <s v="371"/>
    <s v="WATER NETWORK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"/>
    <x v="0"/>
    <x v="28"/>
    <x v="0"/>
    <m/>
    <x v="0"/>
    <s v="372"/>
    <s v="ELECTRICITY RETICULATION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"/>
    <x v="0"/>
    <x v="28"/>
    <x v="24"/>
    <m/>
    <x v="0"/>
    <s v="372"/>
    <s v="ELECTRICITY RETICULATION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"/>
    <x v="0"/>
    <x v="28"/>
    <x v="25"/>
    <m/>
    <x v="0"/>
    <s v="372"/>
    <s v="ELECTRICITY RETICULATION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"/>
    <x v="0"/>
    <x v="28"/>
    <x v="17"/>
    <m/>
    <x v="0"/>
    <s v="372"/>
    <s v="ELECTRICITY RETICULATION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"/>
    <x v="0"/>
    <x v="30"/>
    <x v="0"/>
    <m/>
    <x v="0"/>
    <s v="372"/>
    <s v="ELECTRICITY RETICULATION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"/>
    <x v="0"/>
    <x v="30"/>
    <x v="25"/>
    <m/>
    <x v="0"/>
    <s v="372"/>
    <s v="ELECTRICITY RETICULATION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"/>
    <x v="0"/>
    <x v="30"/>
    <x v="26"/>
    <m/>
    <x v="0"/>
    <s v="372"/>
    <s v="ELECTRICITY RETICULATION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5"/>
    <x v="0"/>
    <x v="28"/>
    <x v="0"/>
    <m/>
    <x v="0"/>
    <s v="373"/>
    <s v="SEWERAGE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5"/>
    <x v="0"/>
    <x v="28"/>
    <x v="24"/>
    <m/>
    <x v="0"/>
    <s v="373"/>
    <s v="SEWERAGE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5"/>
    <x v="0"/>
    <x v="28"/>
    <x v="25"/>
    <m/>
    <x v="0"/>
    <s v="373"/>
    <s v="SEWERAGE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5"/>
    <x v="0"/>
    <x v="28"/>
    <x v="17"/>
    <m/>
    <x v="0"/>
    <s v="373"/>
    <s v="SEWERAGE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5"/>
    <x v="0"/>
    <x v="30"/>
    <x v="0"/>
    <m/>
    <x v="0"/>
    <s v="373"/>
    <s v="SEWERAGE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5"/>
    <x v="0"/>
    <x v="30"/>
    <x v="25"/>
    <m/>
    <x v="0"/>
    <s v="373"/>
    <s v="SEWERAGE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5"/>
    <x v="0"/>
    <x v="30"/>
    <x v="26"/>
    <m/>
    <x v="0"/>
    <s v="373"/>
    <s v="SEWERAGE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6"/>
    <x v="0"/>
    <x v="28"/>
    <x v="0"/>
    <m/>
    <x v="0"/>
    <s v="374"/>
    <s v="SEWERAGE PURIFICATIONS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6"/>
    <x v="0"/>
    <x v="28"/>
    <x v="24"/>
    <m/>
    <x v="0"/>
    <s v="374"/>
    <s v="SEWERAGE PURIFICATIONS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6"/>
    <x v="0"/>
    <x v="28"/>
    <x v="25"/>
    <m/>
    <x v="0"/>
    <s v="374"/>
    <s v="SEWERAGE PURIFICATIONS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6"/>
    <x v="0"/>
    <x v="28"/>
    <x v="17"/>
    <m/>
    <x v="0"/>
    <s v="374"/>
    <s v="SEWERAGE PURIFICATIONS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6"/>
    <x v="0"/>
    <x v="30"/>
    <x v="0"/>
    <m/>
    <x v="0"/>
    <s v="374"/>
    <s v="SEWERAGE PURIFICATIONS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6"/>
    <x v="0"/>
    <x v="30"/>
    <x v="25"/>
    <m/>
    <x v="0"/>
    <s v="374"/>
    <s v="SEWERAGE PURIFICATIONS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6"/>
    <x v="0"/>
    <x v="30"/>
    <x v="26"/>
    <m/>
    <x v="0"/>
    <s v="374"/>
    <s v="SEWERAGE PURIFICATIONS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7"/>
    <x v="0"/>
    <x v="31"/>
    <x v="27"/>
    <m/>
    <x v="0"/>
    <s v="375"/>
    <s v="CONSUMER DEPOSIT"/>
    <s v="280"/>
    <s v="ELECTRICITY SERVICES"/>
    <s v="3500"/>
    <s v="ELECTRICITY DEPOSI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8"/>
    <x v="0"/>
    <x v="28"/>
    <x v="0"/>
    <m/>
    <x v="0"/>
    <s v="376"/>
    <s v="HOUSING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8"/>
    <x v="0"/>
    <x v="28"/>
    <x v="24"/>
    <m/>
    <x v="0"/>
    <s v="376"/>
    <s v="HOUSING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8"/>
    <x v="0"/>
    <x v="28"/>
    <x v="25"/>
    <m/>
    <x v="0"/>
    <s v="376"/>
    <s v="HOUSING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8"/>
    <x v="0"/>
    <x v="28"/>
    <x v="17"/>
    <m/>
    <x v="0"/>
    <s v="376"/>
    <s v="HOUSING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8"/>
    <x v="0"/>
    <x v="30"/>
    <x v="0"/>
    <m/>
    <x v="0"/>
    <s v="376"/>
    <s v="HOUSING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8"/>
    <x v="0"/>
    <x v="30"/>
    <x v="25"/>
    <m/>
    <x v="0"/>
    <s v="376"/>
    <s v="HOUSING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8"/>
    <x v="0"/>
    <x v="30"/>
    <x v="26"/>
    <m/>
    <x v="0"/>
    <s v="376"/>
    <s v="HOUSING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9"/>
    <x v="0"/>
    <x v="28"/>
    <x v="0"/>
    <m/>
    <x v="0"/>
    <s v="377"/>
    <s v="MUNICIPAL OFICES COMM ASSETS.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9"/>
    <x v="0"/>
    <x v="28"/>
    <x v="24"/>
    <m/>
    <x v="0"/>
    <s v="377"/>
    <s v="MUNICIPAL OFICES COMM ASSETS.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9"/>
    <x v="0"/>
    <x v="28"/>
    <x v="25"/>
    <m/>
    <x v="0"/>
    <s v="377"/>
    <s v="MUNICIPAL OFICES COMM ASSETS.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9"/>
    <x v="0"/>
    <x v="28"/>
    <x v="17"/>
    <m/>
    <x v="0"/>
    <s v="377"/>
    <s v="MUNICIPAL OFICES COMM ASSETS.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9"/>
    <x v="0"/>
    <x v="30"/>
    <x v="0"/>
    <m/>
    <x v="0"/>
    <s v="377"/>
    <s v="MUNICIPAL OFICES COMM ASSETS.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9"/>
    <x v="0"/>
    <x v="30"/>
    <x v="25"/>
    <m/>
    <x v="0"/>
    <s v="377"/>
    <s v="MUNICIPAL OFICES COMM ASSETS.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9"/>
    <x v="0"/>
    <x v="30"/>
    <x v="26"/>
    <m/>
    <x v="0"/>
    <s v="377"/>
    <s v="MUNICIPAL OFICES COMM ASSETS.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0"/>
    <x v="0"/>
    <x v="28"/>
    <x v="0"/>
    <m/>
    <x v="0"/>
    <s v="378"/>
    <s v="LAND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0"/>
    <x v="0"/>
    <x v="28"/>
    <x v="24"/>
    <m/>
    <x v="0"/>
    <s v="378"/>
    <s v="LAND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0"/>
    <x v="0"/>
    <x v="28"/>
    <x v="25"/>
    <m/>
    <x v="0"/>
    <s v="378"/>
    <s v="LAND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0"/>
    <x v="0"/>
    <x v="28"/>
    <x v="17"/>
    <m/>
    <x v="0"/>
    <s v="378"/>
    <s v="LAND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0"/>
    <x v="0"/>
    <x v="30"/>
    <x v="0"/>
    <m/>
    <x v="0"/>
    <s v="378"/>
    <s v="LAND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0"/>
    <x v="0"/>
    <x v="30"/>
    <x v="25"/>
    <m/>
    <x v="0"/>
    <s v="378"/>
    <s v="LAND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0"/>
    <x v="0"/>
    <x v="30"/>
    <x v="26"/>
    <m/>
    <x v="0"/>
    <s v="378"/>
    <s v="LAND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1"/>
    <x v="0"/>
    <x v="28"/>
    <x v="0"/>
    <m/>
    <x v="0"/>
    <s v="379"/>
    <s v="TRAFFIC(ls)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1"/>
    <x v="0"/>
    <x v="28"/>
    <x v="24"/>
    <m/>
    <x v="0"/>
    <s v="379"/>
    <s v="TRAFFIC(ls)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1"/>
    <x v="0"/>
    <x v="28"/>
    <x v="25"/>
    <m/>
    <x v="0"/>
    <s v="379"/>
    <s v="TRAFFIC(ls)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1"/>
    <x v="0"/>
    <x v="28"/>
    <x v="17"/>
    <m/>
    <x v="0"/>
    <s v="379"/>
    <s v="TRAFFIC(ls)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1"/>
    <x v="0"/>
    <x v="30"/>
    <x v="0"/>
    <m/>
    <x v="0"/>
    <s v="379"/>
    <s v="TRAFFIC(ls)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1"/>
    <x v="0"/>
    <x v="30"/>
    <x v="25"/>
    <m/>
    <x v="0"/>
    <s v="379"/>
    <s v="TRAFFIC(ls)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1"/>
    <x v="0"/>
    <x v="30"/>
    <x v="26"/>
    <m/>
    <x v="0"/>
    <s v="379"/>
    <s v="TRAFFIC(ls)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2"/>
    <x v="0"/>
    <x v="28"/>
    <x v="0"/>
    <m/>
    <x v="0"/>
    <s v="380"/>
    <s v="REFUSE SITES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2"/>
    <x v="0"/>
    <x v="28"/>
    <x v="24"/>
    <m/>
    <x v="0"/>
    <s v="380"/>
    <s v="REFUSE SITES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2"/>
    <x v="0"/>
    <x v="28"/>
    <x v="25"/>
    <m/>
    <x v="0"/>
    <s v="380"/>
    <s v="REFUSE SITES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2"/>
    <x v="0"/>
    <x v="28"/>
    <x v="17"/>
    <m/>
    <x v="0"/>
    <s v="380"/>
    <s v="REFUSE SITES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2"/>
    <x v="0"/>
    <x v="30"/>
    <x v="0"/>
    <m/>
    <x v="0"/>
    <s v="380"/>
    <s v="REFUSE SITES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2"/>
    <x v="0"/>
    <x v="30"/>
    <x v="25"/>
    <m/>
    <x v="0"/>
    <s v="380"/>
    <s v="REFUSE SITES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2"/>
    <x v="0"/>
    <x v="30"/>
    <x v="26"/>
    <m/>
    <x v="0"/>
    <s v="380"/>
    <s v="REFUSE SITES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3"/>
    <x v="0"/>
    <x v="28"/>
    <x v="0"/>
    <m/>
    <x v="0"/>
    <s v="382"/>
    <s v="BUILDINGS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3"/>
    <x v="0"/>
    <x v="28"/>
    <x v="24"/>
    <m/>
    <x v="0"/>
    <s v="382"/>
    <s v="BUILDINGS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3"/>
    <x v="0"/>
    <x v="28"/>
    <x v="25"/>
    <m/>
    <x v="0"/>
    <s v="382"/>
    <s v="BUILDINGS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3"/>
    <x v="0"/>
    <x v="28"/>
    <x v="17"/>
    <m/>
    <x v="0"/>
    <s v="382"/>
    <s v="BUILDINGS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3"/>
    <x v="0"/>
    <x v="30"/>
    <x v="0"/>
    <m/>
    <x v="0"/>
    <s v="382"/>
    <s v="BUILDINGS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3"/>
    <x v="0"/>
    <x v="30"/>
    <x v="25"/>
    <m/>
    <x v="0"/>
    <s v="382"/>
    <s v="BUILDINGS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3"/>
    <x v="0"/>
    <x v="30"/>
    <x v="26"/>
    <m/>
    <x v="0"/>
    <s v="382"/>
    <s v="BUILDINGS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4"/>
    <x v="0"/>
    <x v="28"/>
    <x v="0"/>
    <m/>
    <x v="0"/>
    <s v="384"/>
    <s v="ELECTRICITY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4"/>
    <x v="0"/>
    <x v="28"/>
    <x v="24"/>
    <m/>
    <x v="0"/>
    <s v="384"/>
    <s v="ELECTRICITY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4"/>
    <x v="0"/>
    <x v="28"/>
    <x v="25"/>
    <m/>
    <x v="0"/>
    <s v="384"/>
    <s v="ELECTRICITY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4"/>
    <x v="0"/>
    <x v="28"/>
    <x v="17"/>
    <m/>
    <x v="0"/>
    <s v="384"/>
    <s v="ELECTRICITY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4"/>
    <x v="0"/>
    <x v="30"/>
    <x v="0"/>
    <m/>
    <x v="0"/>
    <s v="384"/>
    <s v="ELECTRICITY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4"/>
    <x v="0"/>
    <x v="30"/>
    <x v="25"/>
    <m/>
    <x v="0"/>
    <s v="384"/>
    <s v="ELECTRICITY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4"/>
    <x v="0"/>
    <x v="30"/>
    <x v="26"/>
    <m/>
    <x v="0"/>
    <s v="384"/>
    <s v="ELECTRICITY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5"/>
    <x v="0"/>
    <x v="28"/>
    <x v="0"/>
    <m/>
    <x v="0"/>
    <s v="386"/>
    <s v="PARKS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5"/>
    <x v="0"/>
    <x v="28"/>
    <x v="24"/>
    <m/>
    <x v="0"/>
    <s v="386"/>
    <s v="PARKS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5"/>
    <x v="0"/>
    <x v="28"/>
    <x v="25"/>
    <m/>
    <x v="0"/>
    <s v="386"/>
    <s v="PARKS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5"/>
    <x v="0"/>
    <x v="28"/>
    <x v="17"/>
    <m/>
    <x v="0"/>
    <s v="386"/>
    <s v="PARKS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5"/>
    <x v="0"/>
    <x v="30"/>
    <x v="0"/>
    <m/>
    <x v="0"/>
    <s v="386"/>
    <s v="PARKS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5"/>
    <x v="0"/>
    <x v="30"/>
    <x v="25"/>
    <m/>
    <x v="0"/>
    <s v="386"/>
    <s v="PARKS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5"/>
    <x v="0"/>
    <x v="30"/>
    <x v="26"/>
    <m/>
    <x v="0"/>
    <s v="386"/>
    <s v="PARKS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6"/>
    <x v="0"/>
    <x v="28"/>
    <x v="0"/>
    <m/>
    <x v="0"/>
    <s v="388"/>
    <s v="SPORTSFIELD - COMM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6"/>
    <x v="0"/>
    <x v="28"/>
    <x v="24"/>
    <m/>
    <x v="0"/>
    <s v="388"/>
    <s v="SPORTSFIELD - COMM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6"/>
    <x v="0"/>
    <x v="28"/>
    <x v="25"/>
    <m/>
    <x v="0"/>
    <s v="388"/>
    <s v="SPORTSFIELD - COMM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6"/>
    <x v="0"/>
    <x v="28"/>
    <x v="17"/>
    <m/>
    <x v="0"/>
    <s v="388"/>
    <s v="SPORTSFIELD - COMM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6"/>
    <x v="0"/>
    <x v="30"/>
    <x v="0"/>
    <m/>
    <x v="0"/>
    <s v="388"/>
    <s v="SPORTSFIELD - COMM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6"/>
    <x v="0"/>
    <x v="30"/>
    <x v="25"/>
    <m/>
    <x v="0"/>
    <s v="388"/>
    <s v="SPORTSFIELD - COMM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6"/>
    <x v="0"/>
    <x v="30"/>
    <x v="26"/>
    <m/>
    <x v="0"/>
    <s v="388"/>
    <s v="SPORTSFIELD - COMM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7"/>
    <x v="0"/>
    <x v="28"/>
    <x v="0"/>
    <m/>
    <x v="0"/>
    <s v="390"/>
    <s v="LIBRARY COMM ASSET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7"/>
    <x v="0"/>
    <x v="28"/>
    <x v="24"/>
    <m/>
    <x v="0"/>
    <s v="390"/>
    <s v="LIBRARY COMM ASSET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7"/>
    <x v="0"/>
    <x v="28"/>
    <x v="25"/>
    <m/>
    <x v="0"/>
    <s v="390"/>
    <s v="LIBRARY COMM ASSET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7"/>
    <x v="0"/>
    <x v="28"/>
    <x v="17"/>
    <m/>
    <x v="0"/>
    <s v="390"/>
    <s v="LIBRARY COMM ASSET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7"/>
    <x v="0"/>
    <x v="30"/>
    <x v="0"/>
    <m/>
    <x v="0"/>
    <s v="390"/>
    <s v="LIBRARY COMM ASSET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7"/>
    <x v="0"/>
    <x v="30"/>
    <x v="25"/>
    <m/>
    <x v="0"/>
    <s v="390"/>
    <s v="LIBRARY COMM ASSET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7"/>
    <x v="0"/>
    <x v="30"/>
    <x v="26"/>
    <m/>
    <x v="0"/>
    <s v="390"/>
    <s v="LIBRARY COMM ASSET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8"/>
    <x v="0"/>
    <x v="28"/>
    <x v="0"/>
    <m/>
    <x v="0"/>
    <s v="392"/>
    <s v="LAND &amp; BUILDING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8"/>
    <x v="0"/>
    <x v="28"/>
    <x v="24"/>
    <m/>
    <x v="0"/>
    <s v="392"/>
    <s v="LAND &amp; BUILDING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8"/>
    <x v="0"/>
    <x v="28"/>
    <x v="25"/>
    <m/>
    <x v="0"/>
    <s v="392"/>
    <s v="LAND &amp; BUILDING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8"/>
    <x v="0"/>
    <x v="28"/>
    <x v="17"/>
    <m/>
    <x v="0"/>
    <s v="392"/>
    <s v="LAND &amp; BUILDING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8"/>
    <x v="0"/>
    <x v="30"/>
    <x v="0"/>
    <m/>
    <x v="0"/>
    <s v="392"/>
    <s v="LAND &amp; BUILDING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8"/>
    <x v="0"/>
    <x v="30"/>
    <x v="25"/>
    <m/>
    <x v="0"/>
    <s v="392"/>
    <s v="LAND &amp; BUILDING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8"/>
    <x v="0"/>
    <x v="30"/>
    <x v="26"/>
    <m/>
    <x v="0"/>
    <s v="392"/>
    <s v="LAND &amp; BUILDING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9"/>
    <x v="0"/>
    <x v="28"/>
    <x v="0"/>
    <m/>
    <x v="0"/>
    <s v="394"/>
    <s v="RECREATION FACILITIES - COMM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9"/>
    <x v="0"/>
    <x v="28"/>
    <x v="24"/>
    <m/>
    <x v="0"/>
    <s v="394"/>
    <s v="RECREATION FACILITIES - COMM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9"/>
    <x v="0"/>
    <x v="28"/>
    <x v="25"/>
    <m/>
    <x v="0"/>
    <s v="394"/>
    <s v="RECREATION FACILITIES - COMM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9"/>
    <x v="0"/>
    <x v="28"/>
    <x v="17"/>
    <m/>
    <x v="0"/>
    <s v="394"/>
    <s v="RECREATION FACILITIES - COMM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9"/>
    <x v="0"/>
    <x v="30"/>
    <x v="0"/>
    <m/>
    <x v="0"/>
    <s v="394"/>
    <s v="RECREATION FACILITIES - COMM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9"/>
    <x v="0"/>
    <x v="30"/>
    <x v="25"/>
    <m/>
    <x v="0"/>
    <s v="394"/>
    <s v="RECREATION FACILITIES - COMM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9"/>
    <x v="0"/>
    <x v="30"/>
    <x v="26"/>
    <m/>
    <x v="0"/>
    <s v="394"/>
    <s v="RECREATION FACILITIES - COMM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0"/>
    <x v="0"/>
    <x v="28"/>
    <x v="0"/>
    <m/>
    <x v="0"/>
    <s v="396"/>
    <s v="ROADS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0"/>
    <x v="0"/>
    <x v="28"/>
    <x v="24"/>
    <m/>
    <x v="0"/>
    <s v="396"/>
    <s v="ROADS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0"/>
    <x v="0"/>
    <x v="28"/>
    <x v="25"/>
    <m/>
    <x v="0"/>
    <s v="396"/>
    <s v="ROADS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0"/>
    <x v="0"/>
    <x v="28"/>
    <x v="17"/>
    <m/>
    <x v="0"/>
    <s v="396"/>
    <s v="ROADS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0"/>
    <x v="0"/>
    <x v="30"/>
    <x v="0"/>
    <m/>
    <x v="0"/>
    <s v="396"/>
    <s v="ROADS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0"/>
    <x v="0"/>
    <x v="30"/>
    <x v="25"/>
    <m/>
    <x v="0"/>
    <s v="396"/>
    <s v="ROADS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0"/>
    <x v="0"/>
    <x v="30"/>
    <x v="26"/>
    <m/>
    <x v="0"/>
    <s v="396"/>
    <s v="ROADS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1"/>
    <x v="0"/>
    <x v="28"/>
    <x v="0"/>
    <m/>
    <x v="0"/>
    <s v="398"/>
    <s v="MUSEUM - COMM ASSET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1"/>
    <x v="0"/>
    <x v="28"/>
    <x v="24"/>
    <m/>
    <x v="0"/>
    <s v="398"/>
    <s v="MUSEUM - COMM ASSET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1"/>
    <x v="0"/>
    <x v="28"/>
    <x v="25"/>
    <m/>
    <x v="0"/>
    <s v="398"/>
    <s v="MUSEUM - COMM ASSET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1"/>
    <x v="0"/>
    <x v="28"/>
    <x v="17"/>
    <m/>
    <x v="0"/>
    <s v="398"/>
    <s v="MUSEUM - COMM ASSET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1"/>
    <x v="0"/>
    <x v="30"/>
    <x v="0"/>
    <m/>
    <x v="0"/>
    <s v="398"/>
    <s v="MUSEUM - COMM ASSET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1"/>
    <x v="0"/>
    <x v="30"/>
    <x v="25"/>
    <m/>
    <x v="0"/>
    <s v="398"/>
    <s v="MUSEUM - COMM ASSET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1"/>
    <x v="0"/>
    <x v="30"/>
    <x v="26"/>
    <m/>
    <x v="0"/>
    <s v="398"/>
    <s v="MUSEUM - COMM ASSET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28"/>
    <m/>
    <x v="0"/>
    <s v="900"/>
    <s v="TOTAL CONTROL VOTES"/>
    <s v="900"/>
    <s v="ITEM CONTROL VOTES"/>
    <s v="9000"/>
    <s v="STORES STOCK TAKE-ON"/>
    <n v="0"/>
    <n v="0"/>
    <n v="0"/>
    <n v="0"/>
    <n v="9468"/>
    <n v="0"/>
    <n v="0"/>
    <n v="0"/>
    <n v="0"/>
    <n v="0"/>
    <n v="0"/>
    <n v="0"/>
    <n v="0"/>
    <n v="0"/>
    <n v="0"/>
    <n v="0"/>
    <n v="9468"/>
    <n v="0"/>
    <n v="9468"/>
    <e v="#DIV/0!"/>
    <n v="9468"/>
  </r>
  <r>
    <n v="14"/>
    <n v="15"/>
    <s v="tza"/>
    <x v="32"/>
    <x v="0"/>
    <x v="32"/>
    <x v="29"/>
    <m/>
    <x v="0"/>
    <s v="900"/>
    <s v="TOTAL CONTROL VOTES"/>
    <s v="900"/>
    <s v="ITEM CONTROL VOTES"/>
    <s v="9002"/>
    <s v="STORES PURCHASES"/>
    <n v="0"/>
    <n v="0"/>
    <n v="0"/>
    <n v="0"/>
    <n v="5752827.0700000003"/>
    <n v="-5180214.7699999996"/>
    <n v="1054.3699999999999"/>
    <n v="0"/>
    <n v="0"/>
    <n v="0"/>
    <n v="0"/>
    <n v="0"/>
    <n v="507057.87"/>
    <n v="812166.04"/>
    <n v="1449273.64"/>
    <n v="1088754.29"/>
    <n v="858982.36"/>
    <n v="1036592.87"/>
    <n v="5752827.0700000003"/>
    <e v="#DIV/0!"/>
    <n v="5753881.4400000004"/>
  </r>
  <r>
    <n v="14"/>
    <n v="15"/>
    <s v="tza"/>
    <x v="32"/>
    <x v="0"/>
    <x v="32"/>
    <x v="30"/>
    <m/>
    <x v="0"/>
    <s v="900"/>
    <s v="TOTAL CONTROL VOTES"/>
    <s v="900"/>
    <s v="ITEM CONTROL VOTES"/>
    <s v="9004"/>
    <s v="STORES ISSUES"/>
    <n v="0"/>
    <n v="0"/>
    <n v="0"/>
    <n v="0"/>
    <n v="-4806212"/>
    <n v="0"/>
    <n v="-72200.44"/>
    <n v="0"/>
    <n v="0"/>
    <n v="0"/>
    <n v="0"/>
    <n v="0"/>
    <n v="-773931.22"/>
    <n v="-973347.85"/>
    <n v="-733536.94"/>
    <n v="-1073923.3700000001"/>
    <n v="-710337.03"/>
    <n v="-541135.59"/>
    <n v="-4806212"/>
    <e v="#DIV/0!"/>
    <n v="-4878412.4400000004"/>
  </r>
  <r>
    <n v="14"/>
    <n v="15"/>
    <s v="tza"/>
    <x v="32"/>
    <x v="0"/>
    <x v="32"/>
    <x v="31"/>
    <m/>
    <x v="0"/>
    <s v="900"/>
    <s v="TOTAL CONTROL VOTES"/>
    <s v="900"/>
    <s v="ITEM CONTROL VOTES"/>
    <s v="9006"/>
    <s v="STORES OVER/UNDER"/>
    <n v="0"/>
    <n v="0"/>
    <n v="0"/>
    <n v="0"/>
    <n v="234621"/>
    <n v="0"/>
    <n v="0"/>
    <n v="0"/>
    <n v="0"/>
    <n v="0"/>
    <n v="0"/>
    <n v="0"/>
    <n v="234621"/>
    <n v="0"/>
    <n v="0"/>
    <n v="0"/>
    <n v="0"/>
    <n v="0"/>
    <n v="234621"/>
    <e v="#DIV/0!"/>
    <n v="234621"/>
  </r>
  <r>
    <n v="14"/>
    <n v="15"/>
    <s v="tza"/>
    <x v="32"/>
    <x v="0"/>
    <x v="32"/>
    <x v="32"/>
    <m/>
    <x v="0"/>
    <s v="900"/>
    <s v="TOTAL CONTROL VOTES"/>
    <s v="900"/>
    <s v="ITEM CONTROL VOTES"/>
    <s v="9008"/>
    <s v="ACCOUNTS PAYABLE TRADE CREDITO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33"/>
    <m/>
    <x v="0"/>
    <s v="900"/>
    <s v="TOTAL CONTROL VOTES"/>
    <s v="900"/>
    <s v="ITEM CONTROL VOTES"/>
    <s v="9010"/>
    <s v="ACCOUNTS PAYABLE SUNDRY CREDITO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34"/>
    <m/>
    <x v="0"/>
    <s v="900"/>
    <s v="TOTAL CONTROL VOTES"/>
    <s v="900"/>
    <s v="ITEM CONTROL VOTES"/>
    <s v="9012"/>
    <s v="V.A.T. CONTROL AC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35"/>
    <m/>
    <x v="0"/>
    <s v="900"/>
    <s v="TOTAL CONTROL VOTES"/>
    <s v="900"/>
    <s v="ITEM CONTROL VOTES"/>
    <s v="9014"/>
    <s v="STORES CONTROL ACCOUNT ADMIN FE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36"/>
    <m/>
    <x v="0"/>
    <s v="900"/>
    <s v="TOTAL CONTROL VOTES"/>
    <s v="900"/>
    <s v="ITEM CONTROL VOTES"/>
    <s v="9016"/>
    <s v="V.A.T. RECOVER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37"/>
    <m/>
    <x v="0"/>
    <s v="900"/>
    <s v="TOTAL CONTROL VOTES"/>
    <s v="900"/>
    <s v="ITEM CONTROL VOTES"/>
    <s v="9018"/>
    <s v="AUTO CREDIT NOTES PREVIOUS YEA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38"/>
    <m/>
    <x v="0"/>
    <s v="900"/>
    <s v="TOTAL CONTROL VOTES"/>
    <s v="900"/>
    <s v="ITEM CONTROL VOTES"/>
    <s v="9020"/>
    <s v="AUTO CREDIT NOTES PRESENT YEA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39"/>
    <m/>
    <x v="0"/>
    <s v="900"/>
    <s v="TOTAL CONTROL VOTES"/>
    <s v="900"/>
    <s v="ITEM CONTROL VOTES"/>
    <s v="9022"/>
    <s v="INVOICE ADJUSTMENT JOURN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40"/>
    <m/>
    <x v="0"/>
    <s v="900"/>
    <s v="TOTAL CONTROL VOTES"/>
    <s v="900"/>
    <s v="ITEM CONTROL VOTES"/>
    <s v="9024"/>
    <s v="V.A.T. CONTROL ACCOUNT ISSU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41"/>
    <m/>
    <x v="0"/>
    <s v="900"/>
    <s v="TOTAL CONTROL VOTES"/>
    <s v="900"/>
    <s v="ITEM CONTROL VOTES"/>
    <s v="9025"/>
    <s v="REFUND CONTRO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42"/>
    <m/>
    <x v="0"/>
    <s v="900"/>
    <s v="TOTAL CONTROL VOTES"/>
    <s v="900"/>
    <s v="ITEM CONTROL VOTES"/>
    <s v="9026"/>
    <s v="OLD YEAR ACCOUNTS PAYABLE TRADE CREDITO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43"/>
    <m/>
    <x v="0"/>
    <s v="900"/>
    <s v="TOTAL CONTROL VOTES"/>
    <s v="900"/>
    <s v="ITEM CONTROL VOTES"/>
    <s v="9028"/>
    <s v="OVER/UNDER PROV. TRADE CREDITO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44"/>
    <m/>
    <x v="0"/>
    <s v="900"/>
    <s v="TOTAL CONTROL VOTES"/>
    <s v="900"/>
    <s v="ITEM CONTROL VOTES"/>
    <s v="9030"/>
    <s v="PREVIOUS YEAR GRN/GRT CONTROL AC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45"/>
    <m/>
    <x v="0"/>
    <s v="900"/>
    <s v="TOTAL CONTROL VOTES"/>
    <s v="900"/>
    <s v="ITEM CONTROL VOTES"/>
    <s v="9032"/>
    <s v="PREVIOUS YEAR PRICE ADJ. STORES UNPAID GRN'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46"/>
    <m/>
    <x v="0"/>
    <s v="900"/>
    <s v="TOTAL CONTROL VOTES"/>
    <s v="900"/>
    <s v="ITEM CONTROL VOTES"/>
    <s v="9034"/>
    <s v="PREV YEAR PRICE ADJ. STORES PAID GRN'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47"/>
    <m/>
    <x v="0"/>
    <s v="900"/>
    <s v="TOTAL CONTROL VOTES"/>
    <s v="900"/>
    <s v="ITEM CONTROL VOTES"/>
    <s v="9036"/>
    <s v="PREV YEAR PRICE ADJ. DIRECT GRN'S UN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48"/>
    <m/>
    <x v="0"/>
    <s v="900"/>
    <s v="TOTAL CONTROL VOTES"/>
    <s v="900"/>
    <s v="ITEM CONTROL VOTES"/>
    <s v="9038"/>
    <s v="PREV YEAR PRICE ADJ. DIRECT GRN'S 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49"/>
    <m/>
    <x v="0"/>
    <s v="900"/>
    <s v="TOTAL CONTROL VOTES"/>
    <s v="900"/>
    <s v="ITEM CONTROL VOTES"/>
    <s v="9040"/>
    <s v="SETTLEMENT DIS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50"/>
    <m/>
    <x v="0"/>
    <s v="900"/>
    <s v="TOTAL CONTROL VOTES"/>
    <s v="900"/>
    <s v="ITEM CONTROL VOTES"/>
    <s v="9042"/>
    <s v="STALE CHEQU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51"/>
    <m/>
    <x v="0"/>
    <s v="900"/>
    <s v="TOTAL CONTROL VOTES"/>
    <s v="900"/>
    <s v="ITEM CONTROL VOTES"/>
    <s v="9043"/>
    <s v="Cancel a import Salary Chequ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52"/>
    <m/>
    <x v="0"/>
    <s v="900"/>
    <s v="TOTAL CONTROL VOTES"/>
    <s v="900"/>
    <s v="ITEM CONTROL VOTES"/>
    <s v="9044"/>
    <s v="UNCLAIMED CRED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53"/>
    <m/>
    <x v="0"/>
    <s v="900"/>
    <s v="TOTAL CONTROL VOTES"/>
    <s v="900"/>
    <s v="ITEM CONTROL VOTES"/>
    <s v="9046"/>
    <s v="DEBTOR'S 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54"/>
    <m/>
    <x v="0"/>
    <s v="900"/>
    <s v="TOTAL CONTROL VOTES"/>
    <s v="900"/>
    <s v="ITEM CONTROL VOTES"/>
    <s v="9048"/>
    <s v="DEBTOR'S CONTROL AC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55"/>
    <m/>
    <x v="0"/>
    <s v="900"/>
    <s v="TOTAL CONTROL VOTES"/>
    <s v="900"/>
    <s v="ITEM CONTROL VOTES"/>
    <s v="9049"/>
    <s v="DEBTORS SUSPENSE - DEBTORS CREDIT REFUND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56"/>
    <m/>
    <x v="0"/>
    <s v="900"/>
    <s v="TOTAL CONTROL VOTES"/>
    <s v="900"/>
    <s v="ITEM CONTROL VOTES"/>
    <s v="9050"/>
    <s v="DEPOSIT REFUNDS CHEQUE CANCELL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57"/>
    <m/>
    <x v="0"/>
    <s v="900"/>
    <s v="TOTAL CONTROL VOTES"/>
    <s v="900"/>
    <s v="ITEM CONTROL VOTES"/>
    <s v="9051"/>
    <s v="MOTOR VEHICLE - LOAN SUSPENS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58"/>
    <m/>
    <x v="0"/>
    <s v="900"/>
    <s v="TOTAL CONTROL VOTES"/>
    <s v="900"/>
    <s v="ITEM CONTROL VOTES"/>
    <s v="9052"/>
    <s v="PREV YEAR PRICE ADJ ISSUES D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59"/>
    <m/>
    <x v="0"/>
    <s v="900"/>
    <s v="TOTAL CONTROL VOTES"/>
    <s v="900"/>
    <s v="ITEM CONTROL VOTES"/>
    <s v="9053"/>
    <s v="CROSS METRO TRANSAC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60"/>
    <m/>
    <x v="0"/>
    <s v="900"/>
    <s v="TOTAL CONTROL VOTES"/>
    <s v="900"/>
    <s v="ITEM CONTROL VOTES"/>
    <s v="9054"/>
    <s v="PREVIOUS YEAR PRICE ADJ ISSUES C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61"/>
    <m/>
    <x v="0"/>
    <s v="900"/>
    <s v="TOTAL CONTROL VOTES"/>
    <s v="900"/>
    <s v="ITEM CONTROL VOTES"/>
    <s v="9055"/>
    <s v="DEBTORS INTERNAL ACCOUNT 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62"/>
    <m/>
    <x v="0"/>
    <s v="900"/>
    <s v="TOTAL CONTROL VOTES"/>
    <s v="900"/>
    <s v="ITEM CONTROL VOTES"/>
    <s v="9056"/>
    <s v="PREVIOUS YEAR DBN CANCELL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63"/>
    <m/>
    <x v="0"/>
    <s v="900"/>
    <s v="TOTAL CONTROL VOTES"/>
    <s v="900"/>
    <s v="ITEM CONTROL VOTES"/>
    <s v="9057"/>
    <s v="CV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64"/>
    <m/>
    <x v="0"/>
    <s v="900"/>
    <s v="TOTAL CONTROL VOTES"/>
    <s v="900"/>
    <s v="ITEM CONTROL VOTES"/>
    <s v="9058"/>
    <s v="OUTSTANDING ORDERS C/F SUSPENSE VOT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65"/>
    <m/>
    <x v="0"/>
    <s v="900"/>
    <s v="TOTAL CONTROL VOTES"/>
    <s v="900"/>
    <s v="ITEM CONTROL VOTES"/>
    <s v="9059"/>
    <s v="RELOCATION LOANS SUSPENS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66"/>
    <m/>
    <x v="0"/>
    <s v="900"/>
    <s v="TOTAL CONTROL VOTES"/>
    <s v="900"/>
    <s v="ITEM CONTROL VOTES"/>
    <s v="9065"/>
    <s v="TOOL LOANS SUSPENS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67"/>
    <m/>
    <x v="0"/>
    <s v="900"/>
    <s v="TOTAL CONTROL VOTES"/>
    <s v="900"/>
    <s v="ITEM CONTROL VOTES"/>
    <s v="9127"/>
    <s v="TELEPHONE CONTROL AC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3"/>
    <x v="0"/>
    <x v="33"/>
    <x v="32"/>
    <m/>
    <x v="0"/>
    <s v="908"/>
    <s v="CONTROL VOTE TRADE CREDITORS"/>
    <s v="908"/>
    <s v="CONTROL VOTE ACCOUNTS PAYABLE TRADE CREDITORS"/>
    <s v="9008"/>
    <s v="ACCOUNTS PAYABLE TRADE CREDITORS"/>
    <n v="0"/>
    <n v="0"/>
    <n v="0"/>
    <n v="0"/>
    <n v="3427004.0299999993"/>
    <n v="0"/>
    <n v="-108162.8"/>
    <n v="0"/>
    <n v="0"/>
    <n v="0"/>
    <n v="0"/>
    <n v="0"/>
    <n v="3339931.36"/>
    <n v="340768"/>
    <n v="-2393558.2200000002"/>
    <n v="555679.4"/>
    <n v="781587.7"/>
    <n v="802595.79"/>
    <n v="3427004.0299999993"/>
    <e v="#DIV/0!"/>
    <n v="3318841.23"/>
  </r>
  <r>
    <n v="14"/>
    <n v="15"/>
    <s v="tza"/>
    <x v="34"/>
    <x v="0"/>
    <x v="34"/>
    <x v="33"/>
    <m/>
    <x v="0"/>
    <s v="910"/>
    <s v="CONTROL VOTE SUNDRY CREDITORS"/>
    <s v="910"/>
    <s v="CONTROL VOTE ACCOUNTS PAYABLE SUNDRY CEDITORS"/>
    <s v="9010"/>
    <s v="ACCOUNTS PAYABLE SUNDRY CREDITORS"/>
    <n v="0"/>
    <n v="0"/>
    <n v="0"/>
    <n v="0"/>
    <n v="49597035.140000001"/>
    <n v="0"/>
    <n v="0"/>
    <n v="0"/>
    <n v="0"/>
    <n v="0"/>
    <n v="0"/>
    <n v="0"/>
    <n v="49597035.140000001"/>
    <n v="0"/>
    <n v="0"/>
    <n v="0"/>
    <n v="0"/>
    <n v="0"/>
    <n v="49597035.140000001"/>
    <e v="#DIV/0!"/>
    <n v="49597035.140000001"/>
  </r>
  <r>
    <n v="14"/>
    <n v="15"/>
    <s v="tza"/>
    <x v="35"/>
    <x v="0"/>
    <x v="35"/>
    <x v="34"/>
    <m/>
    <x v="0"/>
    <s v="912"/>
    <s v="CONTROL VOTE V.A.T ACCOUNT"/>
    <s v="912"/>
    <s v="CONTORL VOTE V.A.T ACCOUNT"/>
    <s v="9012"/>
    <s v="V.A.T. CONTROL ACCOUNT"/>
    <n v="0"/>
    <n v="0"/>
    <n v="0"/>
    <n v="0"/>
    <n v="19507419.239999998"/>
    <n v="0"/>
    <n v="138920.49"/>
    <n v="0"/>
    <n v="0"/>
    <n v="0"/>
    <n v="0"/>
    <n v="0"/>
    <n v="544577.53"/>
    <n v="342498.41"/>
    <n v="485217.78"/>
    <n v="2714619.5"/>
    <n v="8613574.3900000006"/>
    <n v="6806931.6299999999"/>
    <n v="19507419.239999998"/>
    <e v="#DIV/0!"/>
    <n v="19646339.73"/>
  </r>
  <r>
    <n v="14"/>
    <n v="15"/>
    <s v="tza"/>
    <x v="36"/>
    <x v="0"/>
    <x v="36"/>
    <x v="35"/>
    <m/>
    <x v="0"/>
    <s v="914"/>
    <s v="CONTROL VOTE STORES"/>
    <s v="914"/>
    <s v="CONTROL VOTE STORES"/>
    <s v="9014"/>
    <s v="STORES CONTROL ACCOUNT ADMIN FEES"/>
    <n v="0"/>
    <n v="0"/>
    <n v="0"/>
    <n v="0"/>
    <n v="-334979.64999999997"/>
    <n v="0"/>
    <n v="-5415.05"/>
    <n v="0"/>
    <n v="0"/>
    <n v="0"/>
    <n v="0"/>
    <n v="0"/>
    <n v="-39958.76"/>
    <n v="-71514.73"/>
    <n v="-54018.400000000001"/>
    <n v="-77515.23"/>
    <n v="-53354.04"/>
    <n v="-38618.49"/>
    <n v="-334979.64999999997"/>
    <e v="#DIV/0!"/>
    <n v="-340394.7"/>
  </r>
  <r>
    <n v="14"/>
    <n v="15"/>
    <s v="tza"/>
    <x v="37"/>
    <x v="0"/>
    <x v="37"/>
    <x v="36"/>
    <m/>
    <x v="0"/>
    <s v="916"/>
    <s v="CONTROL VOTE V.A.T RECOVERED"/>
    <s v="916"/>
    <s v="CONTROL VOTE V.A.T.RECOVERD"/>
    <s v="9016"/>
    <s v="V.A.T. RECOVERED"/>
    <n v="0"/>
    <n v="0"/>
    <n v="0"/>
    <n v="0"/>
    <n v="-407307.62"/>
    <n v="0"/>
    <n v="11948.65"/>
    <n v="0"/>
    <n v="0"/>
    <n v="0"/>
    <n v="0"/>
    <n v="0"/>
    <n v="-390015.67"/>
    <n v="-47133.9"/>
    <n v="291837.37"/>
    <n v="-64284.959999999999"/>
    <n v="-96591.26"/>
    <n v="-101119.2"/>
    <n v="-407307.62"/>
    <e v="#DIV/0!"/>
    <n v="-395358.97"/>
  </r>
  <r>
    <n v="14"/>
    <n v="15"/>
    <s v="tza"/>
    <x v="38"/>
    <x v="0"/>
    <x v="38"/>
    <x v="37"/>
    <m/>
    <x v="0"/>
    <s v="918"/>
    <s v="CONTROL VOTE AUTO CREDIT NOTE PREVIOUS"/>
    <s v="918"/>
    <s v="CONTROL VOTE AUTO CREDIT NOTES PRIOUS YEAR"/>
    <s v="9018"/>
    <s v="AUTO CREDIT NOTES PREVIOUS YEA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9"/>
    <x v="0"/>
    <x v="39"/>
    <x v="38"/>
    <m/>
    <x v="0"/>
    <s v="920"/>
    <s v="CONTROL VOTE AUTO CREDIT NOTES PRESENT"/>
    <s v="920"/>
    <s v="CONTROL VOTE AUTO CREDIT NOTES PRESENT YEAR"/>
    <s v="9020"/>
    <s v="AUTO CREDIT NOTES PRESENT YEA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40"/>
    <x v="0"/>
    <x v="40"/>
    <x v="39"/>
    <m/>
    <x v="0"/>
    <s v="922"/>
    <s v="CONTROL VOTE INVOICE ADJUSTMENT JOURNAL"/>
    <s v="922"/>
    <s v="CONTROL VOTE INVOICE ADJ JOURNAL"/>
    <s v="9022"/>
    <s v="INVOICE ADJUSTMENT JOURNAL"/>
    <n v="0"/>
    <n v="0"/>
    <n v="0"/>
    <n v="0"/>
    <n v="-1.4300000000000002"/>
    <n v="0"/>
    <n v="0"/>
    <n v="0"/>
    <n v="0"/>
    <n v="0"/>
    <n v="0"/>
    <n v="0"/>
    <n v="-4.46"/>
    <n v="2.77"/>
    <n v="-5.79"/>
    <n v="10.92"/>
    <n v="-0.73"/>
    <n v="-4.1399999999999997"/>
    <n v="-1.4300000000000002"/>
    <e v="#DIV/0!"/>
    <n v="-1.43"/>
  </r>
  <r>
    <n v="14"/>
    <n v="15"/>
    <s v="tza"/>
    <x v="41"/>
    <x v="0"/>
    <x v="41"/>
    <x v="40"/>
    <m/>
    <x v="0"/>
    <s v="924"/>
    <s v="CONTROL VOTE V.A.T. ACCOUNTS ISSUES"/>
    <s v="924"/>
    <s v="V.A.T"/>
    <s v="9024"/>
    <s v="V.A.T. CONTROL ACCOUNT ISSUES"/>
    <n v="0"/>
    <n v="0"/>
    <n v="0"/>
    <n v="0"/>
    <n v="15088746.029999999"/>
    <n v="0"/>
    <n v="-42.36"/>
    <n v="0"/>
    <n v="0"/>
    <n v="0"/>
    <n v="0"/>
    <n v="0"/>
    <n v="1418058.69"/>
    <n v="6488962.4299999997"/>
    <n v="5684728.1799999997"/>
    <n v="1485020.75"/>
    <n v="1151813.3999999999"/>
    <n v="-1139837.42"/>
    <n v="15088746.029999999"/>
    <e v="#DIV/0!"/>
    <n v="15088703.67"/>
  </r>
  <r>
    <n v="14"/>
    <n v="15"/>
    <s v="tza"/>
    <x v="41"/>
    <x v="0"/>
    <x v="41"/>
    <x v="41"/>
    <m/>
    <x v="0"/>
    <s v="924"/>
    <s v="CONTROL VOTE V.A.T. ACCOUNTS ISSUES"/>
    <s v="924"/>
    <s v="V.A.T"/>
    <s v="9025"/>
    <s v="REFUND CONTROL"/>
    <n v="0"/>
    <n v="0"/>
    <n v="0"/>
    <n v="0"/>
    <n v="-4993094.7800000012"/>
    <n v="0"/>
    <n v="0"/>
    <n v="0"/>
    <n v="0"/>
    <n v="0"/>
    <n v="0"/>
    <n v="0"/>
    <n v="796872.85"/>
    <n v="0"/>
    <n v="0"/>
    <n v="-6929106.1100000003"/>
    <n v="0"/>
    <n v="1139138.48"/>
    <n v="-4993094.7800000012"/>
    <e v="#DIV/0!"/>
    <n v="-4993094.78"/>
  </r>
  <r>
    <n v="14"/>
    <n v="15"/>
    <s v="tza"/>
    <x v="42"/>
    <x v="0"/>
    <x v="42"/>
    <x v="41"/>
    <m/>
    <x v="0"/>
    <s v="925"/>
    <s v="CONTROL VOTE - REFUNDS"/>
    <s v="925"/>
    <s v="CONTROL VOTE - REFUNDS"/>
    <s v="9025"/>
    <s v="REFUND CONTRO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43"/>
    <x v="0"/>
    <x v="43"/>
    <x v="42"/>
    <m/>
    <x v="0"/>
    <s v="926"/>
    <s v="CONTROL VOTE OLD YEAR ACCOUNT PAYABLE"/>
    <s v="926"/>
    <s v="CONTROL VOTE OLD YEAR ACCOUNTS PAYABLE"/>
    <s v="9026"/>
    <s v="OLD YEAR ACCOUNTS PAYABLE TRADE CREDITORS"/>
    <n v="0"/>
    <n v="0"/>
    <n v="0"/>
    <n v="0"/>
    <n v="5397254.79"/>
    <n v="0"/>
    <n v="0"/>
    <n v="0"/>
    <n v="0"/>
    <n v="0"/>
    <n v="0"/>
    <n v="0"/>
    <n v="4764474.82"/>
    <n v="573892.97"/>
    <n v="58887"/>
    <n v="0"/>
    <n v="0"/>
    <n v="0"/>
    <n v="5397254.79"/>
    <e v="#DIV/0!"/>
    <n v="5397254.79"/>
  </r>
  <r>
    <n v="14"/>
    <n v="15"/>
    <s v="tza"/>
    <x v="44"/>
    <x v="0"/>
    <x v="44"/>
    <x v="68"/>
    <m/>
    <x v="0"/>
    <s v="927"/>
    <s v="CONTROL VOTE TELEPHONE"/>
    <s v="927"/>
    <s v="CONTROL VOTE TELEPHONE"/>
    <s v="9027"/>
    <s v="TELEPHONE"/>
    <n v="0"/>
    <n v="0"/>
    <n v="0"/>
    <n v="0"/>
    <n v="-34673.9"/>
    <n v="0"/>
    <n v="0"/>
    <n v="0"/>
    <n v="0"/>
    <n v="0"/>
    <n v="0"/>
    <n v="0"/>
    <n v="-4381.63"/>
    <n v="-7040.56"/>
    <n v="-8575.92"/>
    <n v="-3744.85"/>
    <n v="0"/>
    <n v="-10930.94"/>
    <n v="-34673.9"/>
    <e v="#DIV/0!"/>
    <n v="-34673.9"/>
  </r>
  <r>
    <n v="14"/>
    <n v="15"/>
    <s v="tza"/>
    <x v="45"/>
    <x v="0"/>
    <x v="45"/>
    <x v="43"/>
    <m/>
    <x v="0"/>
    <s v="928"/>
    <s v="CONTROL VOTE OVER/UNDER PROV. TRAD CREDITORS"/>
    <s v="928"/>
    <s v="CONTROL VOTE OVER/UNDER PRO. TRADE CREDITORS"/>
    <s v="9028"/>
    <s v="OVER/UNDER PROV. TRADE CREDITORS"/>
    <n v="0"/>
    <n v="0"/>
    <n v="0"/>
    <n v="0"/>
    <n v="-5397254.79"/>
    <n v="0"/>
    <n v="0"/>
    <n v="0"/>
    <n v="0"/>
    <n v="0"/>
    <n v="0"/>
    <n v="0"/>
    <n v="-4764474.82"/>
    <n v="-573892.97"/>
    <n v="-58887"/>
    <n v="0"/>
    <n v="0"/>
    <n v="0"/>
    <n v="-5397254.79"/>
    <e v="#DIV/0!"/>
    <n v="-5397254.79"/>
  </r>
  <r>
    <n v="14"/>
    <n v="15"/>
    <s v="tza"/>
    <x v="46"/>
    <x v="0"/>
    <x v="46"/>
    <x v="44"/>
    <m/>
    <x v="0"/>
    <s v="930"/>
    <s v="CONTROL VOTE - PREV YEAR GRN/GRT"/>
    <s v="930"/>
    <s v="CONTROL VOTE - PREV YEAR GRN/GRT"/>
    <s v="9030"/>
    <s v="PREVIOUS YEAR GRN/GRT CONTROL AC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47"/>
    <x v="0"/>
    <x v="47"/>
    <x v="45"/>
    <m/>
    <x v="0"/>
    <s v="932"/>
    <s v="CONTROL VOTE - PREV YR PRICE ADJ STOR UNPAID"/>
    <s v="932"/>
    <s v="CONTROL VOTE - PREV YR PRICE ADJ STOR UNPAID"/>
    <s v="9032"/>
    <s v="PREVIOUS YEAR PRICE ADJ. STORES UNPAID GRN'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48"/>
    <x v="0"/>
    <x v="48"/>
    <x v="46"/>
    <m/>
    <x v="0"/>
    <s v="934"/>
    <s v="CONTROL VOTE - PREV YR PRICE ADJ STOR PAID"/>
    <s v="934"/>
    <s v="CONTROL VOTE - PREV YR PRICE ADJ STOR PAID"/>
    <s v="9034"/>
    <s v="PREV YEAR PRICE ADJ. STORES PAID GRN'S"/>
    <n v="0"/>
    <n v="0"/>
    <n v="0"/>
    <n v="0"/>
    <n v="102920.94"/>
    <n v="0"/>
    <n v="0"/>
    <n v="0"/>
    <n v="0"/>
    <n v="0"/>
    <n v="0"/>
    <n v="0"/>
    <n v="38919.870000000003"/>
    <n v="38919.870000000003"/>
    <n v="0"/>
    <n v="0"/>
    <n v="25081.200000000001"/>
    <n v="0"/>
    <n v="102920.94"/>
    <e v="#DIV/0!"/>
    <n v="102920.94"/>
  </r>
  <r>
    <n v="14"/>
    <n v="15"/>
    <s v="tza"/>
    <x v="49"/>
    <x v="0"/>
    <x v="49"/>
    <x v="47"/>
    <m/>
    <x v="0"/>
    <s v="936"/>
    <s v="CONTROL VOTE PREV YEAR PRICE ADJ DIRE"/>
    <s v="936"/>
    <s v="CONTROL VOTE PREV YEAR PRICE ADJ DIRECT GRN'S UNPAID"/>
    <s v="9036"/>
    <s v="PREV YEAR PRICE ADJ. DIRECT GRN'S UNPAID"/>
    <n v="0"/>
    <n v="0"/>
    <n v="0"/>
    <n v="0"/>
    <n v="-7391.32"/>
    <n v="0"/>
    <n v="0"/>
    <n v="0"/>
    <n v="0"/>
    <n v="0"/>
    <n v="0"/>
    <n v="0"/>
    <n v="-7391.32"/>
    <n v="0"/>
    <n v="0"/>
    <n v="0"/>
    <n v="0"/>
    <n v="0"/>
    <n v="-7391.32"/>
    <e v="#DIV/0!"/>
    <n v="-7391.32"/>
  </r>
  <r>
    <n v="14"/>
    <n v="15"/>
    <s v="tza"/>
    <x v="50"/>
    <x v="0"/>
    <x v="50"/>
    <x v="48"/>
    <m/>
    <x v="0"/>
    <s v="938"/>
    <s v="CONTROL VOTE PREV YEAR PRICE ADJ DIRECT GRN'S PAID"/>
    <s v="938"/>
    <s v="CONTROL VOTE PREV YEAR PRICE ADJ DIRECT GRN' PAID"/>
    <s v="9038"/>
    <s v="PREV YEAR PRICE ADJ. DIRECT GRN'S 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51"/>
    <x v="0"/>
    <x v="51"/>
    <x v="49"/>
    <m/>
    <x v="0"/>
    <s v="940"/>
    <s v="CONTROL VOTE SETTLEMENT DISCOUNT"/>
    <s v="940"/>
    <s v="CONTROL VOTE SETTLEMENTS DISCOUNT"/>
    <s v="9040"/>
    <s v="SETTLEMENT DISCOUNT"/>
    <n v="0"/>
    <n v="0"/>
    <n v="0"/>
    <n v="0"/>
    <n v="-25355.93"/>
    <n v="0"/>
    <n v="0"/>
    <n v="0"/>
    <n v="0"/>
    <n v="0"/>
    <n v="0"/>
    <n v="0"/>
    <n v="-2936.1"/>
    <n v="-3128.38"/>
    <n v="-3364.78"/>
    <n v="-5748.82"/>
    <n v="-7636.26"/>
    <n v="-2541.59"/>
    <n v="-25355.93"/>
    <e v="#DIV/0!"/>
    <n v="-25355.93"/>
  </r>
  <r>
    <n v="14"/>
    <n v="15"/>
    <s v="tza"/>
    <x v="52"/>
    <x v="0"/>
    <x v="52"/>
    <x v="50"/>
    <m/>
    <x v="0"/>
    <s v="942"/>
    <s v="CONTROL VOTE STALE CHEQUES"/>
    <s v="942"/>
    <s v="CONTROL VOTE STALE CHEQUES"/>
    <s v="9042"/>
    <s v="STALE CHEQUES"/>
    <n v="0"/>
    <n v="0"/>
    <n v="0"/>
    <n v="0"/>
    <n v="0"/>
    <n v="0"/>
    <n v="0"/>
    <n v="0"/>
    <n v="0"/>
    <n v="0"/>
    <n v="0"/>
    <n v="0"/>
    <n v="0"/>
    <n v="1099.8"/>
    <n v="-23300"/>
    <n v="22200.2"/>
    <n v="0"/>
    <n v="0"/>
    <n v="0"/>
    <e v="#DIV/0!"/>
    <n v="0"/>
  </r>
  <r>
    <n v="14"/>
    <n v="15"/>
    <s v="tza"/>
    <x v="53"/>
    <x v="0"/>
    <x v="53"/>
    <x v="51"/>
    <m/>
    <x v="0"/>
    <s v="943"/>
    <s v="CONTROL VOTE CANCEL A IMPORT SALARY CHEQ"/>
    <s v="943"/>
    <s v="CONTROL VOTE CANCEL A IMPORT SALARY CHEQ"/>
    <s v="9043"/>
    <s v="Cancel a import Salary Chequ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54"/>
    <x v="0"/>
    <x v="54"/>
    <x v="52"/>
    <m/>
    <x v="0"/>
    <s v="944"/>
    <s v="CONTROL VOTE UNCLAIMED CREDITS"/>
    <s v="944"/>
    <s v="CONTROL VOTE UNCLAIMED CREDITS"/>
    <s v="9044"/>
    <s v="UNCLAIMED CRED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55"/>
    <x v="0"/>
    <x v="55"/>
    <x v="53"/>
    <m/>
    <x v="0"/>
    <s v="946"/>
    <s v="CONTROL VOTE DEBTOR'S DEPOSITS"/>
    <s v="946"/>
    <s v="CONTROL VOTE DEBTOR'S DEPOSITS"/>
    <s v="9046"/>
    <s v="DEBTOR'S 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56"/>
    <x v="0"/>
    <x v="56"/>
    <x v="54"/>
    <m/>
    <x v="0"/>
    <s v="948"/>
    <s v="CONTROL VOTE DEBTOR'S ACCOUNTS"/>
    <s v="948"/>
    <s v="CONTROL VOTE DEBTORS"/>
    <s v="9048"/>
    <s v="DEBTOR'S CONTROL ACCOUNT"/>
    <n v="0"/>
    <n v="0"/>
    <n v="0"/>
    <n v="0"/>
    <n v="-455612.06"/>
    <n v="0"/>
    <n v="0"/>
    <n v="0"/>
    <n v="0"/>
    <n v="0"/>
    <n v="0"/>
    <n v="0"/>
    <n v="0"/>
    <n v="0"/>
    <n v="-453621.01"/>
    <n v="-1991.05"/>
    <n v="0"/>
    <n v="0"/>
    <n v="-455612.06"/>
    <e v="#DIV/0!"/>
    <n v="-455612.06"/>
  </r>
  <r>
    <n v="14"/>
    <n v="15"/>
    <s v="tza"/>
    <x v="57"/>
    <x v="0"/>
    <x v="57"/>
    <x v="55"/>
    <m/>
    <x v="0"/>
    <s v="949"/>
    <s v="CONTROL VOTE DEBTORS SUSPENSE - DEBTOR"/>
    <s v="949"/>
    <s v="CONTROL VOTE DEBTORS SUSPENSE"/>
    <s v="9049"/>
    <s v="DEBTORS SUSPENSE - DEBTORS CREDIT REFUNDS"/>
    <n v="0"/>
    <n v="0"/>
    <n v="0"/>
    <n v="0"/>
    <n v="55937.250000000007"/>
    <n v="0"/>
    <n v="12100"/>
    <n v="0"/>
    <n v="0"/>
    <n v="0"/>
    <n v="0"/>
    <n v="0"/>
    <n v="133.16"/>
    <n v="33395.31"/>
    <n v="17789.79"/>
    <n v="-65538.899999999994"/>
    <n v="37166.629999999997"/>
    <n v="32991.26"/>
    <n v="55937.250000000007"/>
    <e v="#DIV/0!"/>
    <n v="68037.25"/>
  </r>
  <r>
    <n v="14"/>
    <n v="15"/>
    <s v="tza"/>
    <x v="58"/>
    <x v="0"/>
    <x v="58"/>
    <x v="57"/>
    <m/>
    <x v="0"/>
    <s v="951"/>
    <s v="CONTROL VOTE MOTOR VEHICLE - LOAN SUSPENSE"/>
    <s v="951"/>
    <s v="CONTROL VOTE MOTOR VEHICLE - LOANS SUSPENSE"/>
    <s v="9051"/>
    <s v="MOTOR VEHICLE - LOAN SUSPENS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59"/>
    <x v="0"/>
    <x v="59"/>
    <x v="58"/>
    <m/>
    <x v="0"/>
    <s v="952"/>
    <s v="CONTROL VOTE PREV PRICE ADJ ISSUE"/>
    <s v="952"/>
    <s v="CONTROL VOTE PREV YEAR PRICE ADJ ISSUES"/>
    <s v="9052"/>
    <s v="PREV YEAR PRICE ADJ ISSUES DT"/>
    <n v="0"/>
    <n v="0"/>
    <n v="0"/>
    <n v="0"/>
    <n v="102827.48000000001"/>
    <n v="0"/>
    <n v="0"/>
    <n v="0"/>
    <n v="0"/>
    <n v="0"/>
    <n v="0"/>
    <n v="0"/>
    <n v="38919.870000000003"/>
    <n v="38919.870000000003"/>
    <n v="0"/>
    <n v="0"/>
    <n v="24987.74"/>
    <n v="0"/>
    <n v="102827.48000000001"/>
    <e v="#DIV/0!"/>
    <n v="102827.48"/>
  </r>
  <r>
    <n v="14"/>
    <n v="15"/>
    <s v="tza"/>
    <x v="60"/>
    <x v="0"/>
    <x v="60"/>
    <x v="59"/>
    <m/>
    <x v="0"/>
    <s v="953"/>
    <s v="CONTROL VOTE CROSS METRO TRANSACTION"/>
    <s v="953"/>
    <s v="CONTROL VOTE CROSS METRO TANSACTIONS"/>
    <s v="9053"/>
    <s v="CROSS METRO TRANSACTIONS"/>
    <n v="0"/>
    <n v="0"/>
    <n v="0"/>
    <n v="0"/>
    <n v="1170550.8"/>
    <n v="0"/>
    <n v="0"/>
    <n v="0"/>
    <n v="0"/>
    <n v="0"/>
    <n v="0"/>
    <n v="0"/>
    <n v="138193.01999999999"/>
    <n v="65129.05"/>
    <n v="344922.79"/>
    <n v="205012.85"/>
    <n v="303353.14"/>
    <n v="113939.95"/>
    <n v="1170550.8"/>
    <e v="#DIV/0!"/>
    <n v="1170550.8"/>
  </r>
  <r>
    <n v="14"/>
    <n v="15"/>
    <s v="tza"/>
    <x v="61"/>
    <x v="0"/>
    <x v="61"/>
    <x v="60"/>
    <m/>
    <x v="0"/>
    <s v="954"/>
    <s v="CONTROL VOTE PREVIOUS YEAR PRICE ADJ ISSUES CR"/>
    <s v="954"/>
    <s v="CONTROL VOTE PREVIOUS YEAR PRICE ADJ ISSUES CR"/>
    <s v="9054"/>
    <s v="PREVIOUS YEAR PRICE ADJ ISSUES C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62"/>
    <x v="0"/>
    <x v="62"/>
    <x v="61"/>
    <m/>
    <x v="0"/>
    <s v="955"/>
    <s v="CONTROL VOTE DEBTORS INTERNAL ACCOUNT"/>
    <s v="955"/>
    <s v="CONTROL VOTE DEBTORS INTERNAL ACCOUNT"/>
    <s v="9055"/>
    <s v="DEBTORS INTERNAL ACCOUNT TRANSFERS"/>
    <n v="0"/>
    <n v="0"/>
    <n v="0"/>
    <n v="0"/>
    <n v="0"/>
    <n v="0"/>
    <n v="0"/>
    <n v="0"/>
    <n v="0"/>
    <n v="0"/>
    <n v="0"/>
    <n v="0"/>
    <n v="0"/>
    <n v="0"/>
    <n v="0"/>
    <n v="291.92"/>
    <n v="-291.92"/>
    <n v="0"/>
    <n v="0"/>
    <e v="#DIV/0!"/>
    <n v="0"/>
  </r>
  <r>
    <n v="14"/>
    <n v="15"/>
    <s v="tza"/>
    <x v="63"/>
    <x v="0"/>
    <x v="63"/>
    <x v="62"/>
    <m/>
    <x v="0"/>
    <s v="956"/>
    <s v="CONTROL VOTE PREVIOUS YEAR DBN CANCELL"/>
    <s v="956"/>
    <s v="CONTROL VOTE PREVIOUS YEAR DBN CANCELL"/>
    <s v="9056"/>
    <s v="PREVIOUS YEAR DBN CANCELL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64"/>
    <x v="0"/>
    <x v="64"/>
    <x v="63"/>
    <m/>
    <x v="0"/>
    <s v="957"/>
    <s v="CONTROL VOTE CV75"/>
    <s v="957"/>
    <s v="CONTROL VOTE CV75"/>
    <s v="9057"/>
    <s v="CV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65"/>
    <x v="0"/>
    <x v="65"/>
    <x v="64"/>
    <m/>
    <x v="0"/>
    <s v="958"/>
    <s v="CONTROL VOTE OUTSTANDING ORDERS C/F SUSPENSE"/>
    <s v="958"/>
    <s v="CONTROL VOTE OUTSTANDING ORDERS C/F SUSPENSE VOTE"/>
    <s v="9058"/>
    <s v="OUTSTANDING ORDERS C/F SUSPENSE VOT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66"/>
    <x v="0"/>
    <x v="66"/>
    <x v="65"/>
    <m/>
    <x v="0"/>
    <s v="959"/>
    <s v="CONTROL VOTE RELOCATION LOANS SUSPENSE"/>
    <s v="959"/>
    <s v="CONTORL VOTE RELOCATION LOANS SUSPENSE"/>
    <s v="9059"/>
    <s v="RELOCATION LOANS SUSPENS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67"/>
    <x v="0"/>
    <x v="67"/>
    <x v="69"/>
    <m/>
    <x v="0"/>
    <s v="960"/>
    <s v="BANK CONTROL ACCOUNT"/>
    <s v="960"/>
    <s v="BANK CONTROL ACCOUNT"/>
    <s v="9060"/>
    <s v="BANK CONTROL ACCOUNT"/>
    <n v="0"/>
    <n v="0"/>
    <n v="0"/>
    <n v="0"/>
    <n v="5190277.0900000036"/>
    <n v="0"/>
    <n v="-1370483.65"/>
    <n v="0"/>
    <n v="0"/>
    <n v="0"/>
    <n v="0"/>
    <n v="0"/>
    <n v="33074845.440000001"/>
    <n v="56570077.170000002"/>
    <n v="-47619273.549999997"/>
    <n v="-3069638.87"/>
    <n v="-44112394.390000001"/>
    <n v="10346661.289999999"/>
    <n v="5190277.0900000036"/>
    <e v="#DIV/0!"/>
    <n v="3819793.44"/>
  </r>
  <r>
    <n v="14"/>
    <n v="15"/>
    <s v="tza"/>
    <x v="67"/>
    <x v="0"/>
    <x v="67"/>
    <x v="70"/>
    <m/>
    <x v="0"/>
    <s v="960"/>
    <s v="BANK CONTROL ACCOUNT"/>
    <s v="960"/>
    <s v="BANK CONTROL ACCOUNT"/>
    <s v="9061"/>
    <s v="CALL DEPOSI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67"/>
    <x v="0"/>
    <x v="67"/>
    <x v="71"/>
    <m/>
    <x v="0"/>
    <s v="960"/>
    <s v="BANK CONTROL ACCOUNT"/>
    <s v="960"/>
    <s v="BANK CONTROL ACCOUNT"/>
    <s v="9062"/>
    <s v="SAVINGS AC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67"/>
    <x v="0"/>
    <x v="67"/>
    <x v="72"/>
    <m/>
    <x v="0"/>
    <s v="960"/>
    <s v="BANK CONTROL ACCOUNT"/>
    <s v="960"/>
    <s v="BANK CONTROL ACCOUNT"/>
    <s v="9063"/>
    <s v="BANK ACCOUNT - IGG GRAN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68"/>
    <x v="0"/>
    <x v="68"/>
    <x v="66"/>
    <m/>
    <x v="0"/>
    <s v="965"/>
    <s v="CONTROL VOTE TOOL LOANS SUSPENSE"/>
    <s v="965"/>
    <s v="CONTROL VOTE TOOL LOANS SUSPENSE"/>
    <s v="9065"/>
    <s v="TOOL LOANS SUSPENS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69"/>
    <x v="0"/>
    <x v="69"/>
    <x v="73"/>
    <m/>
    <x v="0"/>
    <s v="985"/>
    <s v="CONTROL VOTE - FUEL IMPORT"/>
    <s v="985"/>
    <s v="CONTROL VOTE - FUEL IMPORT"/>
    <s v="9085"/>
    <s v="Control Vote - Fuel Impor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0"/>
    <x v="0"/>
    <x v="70"/>
    <x v="74"/>
    <m/>
    <x v="0"/>
    <s v="999"/>
    <s v="CONTROL ACCOUNT - TAKE-ON"/>
    <s v="999"/>
    <s v="CONTROL VOTE - TAKE-ON"/>
    <s v="9992"/>
    <s v="RTMC FEES"/>
    <n v="0"/>
    <n v="0"/>
    <n v="0"/>
    <n v="0"/>
    <n v="-133355.90000000002"/>
    <n v="0"/>
    <n v="0"/>
    <n v="0"/>
    <n v="0"/>
    <n v="0"/>
    <n v="0"/>
    <n v="0"/>
    <n v="-152413.1"/>
    <n v="29762.400000000001"/>
    <n v="8889.9"/>
    <n v="-22877.1"/>
    <n v="-30471.200000000001"/>
    <n v="33753.199999999997"/>
    <n v="-133355.90000000002"/>
    <e v="#DIV/0!"/>
    <n v="-133355.9"/>
  </r>
  <r>
    <n v="14"/>
    <n v="15"/>
    <s v="tza"/>
    <x v="70"/>
    <x v="0"/>
    <x v="70"/>
    <x v="75"/>
    <m/>
    <x v="0"/>
    <s v="999"/>
    <s v="CONTROL ACCOUNT - TAKE-ON"/>
    <s v="999"/>
    <s v="CONTROL VOTE - TAKE-ON"/>
    <s v="9996"/>
    <s v="SALARY CONTROL ACCOUNT"/>
    <n v="0"/>
    <n v="0"/>
    <n v="0"/>
    <n v="0"/>
    <n v="-2498872.7999999998"/>
    <n v="0"/>
    <n v="2500"/>
    <n v="0"/>
    <n v="0"/>
    <n v="0"/>
    <n v="0"/>
    <n v="0"/>
    <n v="-1629992.94"/>
    <n v="-381022.57"/>
    <n v="-457851.88"/>
    <n v="-118534.21"/>
    <n v="-3929218.83"/>
    <n v="4017747.63"/>
    <n v="-2498872.7999999998"/>
    <e v="#DIV/0!"/>
    <n v="-2496372.7999999998"/>
  </r>
  <r>
    <n v="14"/>
    <n v="15"/>
    <s v="tza"/>
    <x v="70"/>
    <x v="0"/>
    <x v="70"/>
    <x v="76"/>
    <m/>
    <x v="0"/>
    <s v="999"/>
    <s v="CONTROL ACCOUNT - TAKE-ON"/>
    <s v="999"/>
    <s v="CONTROL VOTE - TAKE-ON"/>
    <s v="9999"/>
    <s v="SURPLUS/DEFECIT CONTROL ACCOUNT - TAKE-ON - DEC 96"/>
    <n v="0"/>
    <n v="0"/>
    <n v="0"/>
    <n v="0"/>
    <n v="1076307.4099999999"/>
    <n v="0"/>
    <n v="0"/>
    <n v="0"/>
    <n v="0"/>
    <n v="0"/>
    <n v="0"/>
    <n v="0"/>
    <n v="38919.870000000003"/>
    <n v="539891.59"/>
    <n v="123129"/>
    <n v="123280.15"/>
    <n v="122625.9"/>
    <n v="128460.9"/>
    <n v="1076307.4099999999"/>
    <e v="#DIV/0!"/>
    <n v="1076307.4099999999"/>
  </r>
  <r>
    <n v="14"/>
    <n v="15"/>
    <s v="tza"/>
    <x v="71"/>
    <x v="1"/>
    <x v="71"/>
    <x v="77"/>
    <s v="002-Municipal manager"/>
    <x v="1"/>
    <s v="002"/>
    <s v="ADMINISTRATION MUNICIPAL MANAGER"/>
    <s v="051"/>
    <s v="EMPLOYEE RELATED COSTS - WAGES &amp; SALARIES"/>
    <s v="1016"/>
    <s v="PERFORMANCE INCENTIVE SCHEMES"/>
    <n v="1129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1"/>
    <x v="1"/>
    <x v="72"/>
    <x v="78"/>
    <s v="002-Municipal manager"/>
    <x v="1"/>
    <s v="002"/>
    <s v="ADMINISTRATION MUNICIPAL MANAGER"/>
    <s v="078"/>
    <s v="GENERAL EXPENSES - OTHER"/>
    <s v="1368"/>
    <s v="TRAINING COSTS"/>
    <n v="167500"/>
    <n v="167500"/>
    <n v="176712.5"/>
    <n v="186078.2625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1"/>
    <x v="1"/>
    <x v="73"/>
    <x v="79"/>
    <s v="002-Municipal manager"/>
    <x v="2"/>
    <s v="002"/>
    <s v="ADMINISTRATION MUNICIPAL MANAGER"/>
    <s v="095"/>
    <s v="TRANSFERS FROM / (TO) RESERVES"/>
    <s v="2054"/>
    <s v="TRANSFERS FROM/(TO) DISTRIBUTABLE RESERVES"/>
    <n v="-9282"/>
    <n v="-9282"/>
    <n v="-9282"/>
    <n v="-928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1"/>
    <x v="1"/>
    <x v="74"/>
    <x v="80"/>
    <s v="002-Municipal manager"/>
    <x v="3"/>
    <s v="002"/>
    <s v="ADMINISTRATION MUNICIPAL MANAGER"/>
    <s v="608"/>
    <s v="OTHER ASSETS"/>
    <s v="5023"/>
    <s v="OFFICE EQUIPMENT"/>
    <n v="300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x v="2"/>
    <x v="71"/>
    <x v="77"/>
    <s v="007-Other admin"/>
    <x v="1"/>
    <s v="003"/>
    <s v="COMMUNICATIONS"/>
    <s v="051"/>
    <s v="EMPLOYEE RELATED COSTS - WAGES &amp; SALARIES"/>
    <s v="1016"/>
    <s v="PERFORMANCE INCENTIVE SCHEM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2"/>
    <x v="2"/>
    <x v="75"/>
    <x v="81"/>
    <s v="007-Other admin"/>
    <x v="1"/>
    <s v="003"/>
    <s v="COMMUNICATIONS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2"/>
    <x v="2"/>
    <x v="72"/>
    <x v="82"/>
    <s v="007-Other admin"/>
    <x v="1"/>
    <s v="003"/>
    <s v="COMMUNICATIONS"/>
    <s v="078"/>
    <s v="GENERAL EXPENSES - OTHER"/>
    <s v="1345"/>
    <s v="NEWS LETTER"/>
    <n v="100000"/>
    <n v="100000"/>
    <n v="105500"/>
    <n v="111091.5"/>
    <n v="16280.699999999999"/>
    <n v="0"/>
    <n v="0"/>
    <n v="0"/>
    <n v="0"/>
    <n v="0"/>
    <n v="0"/>
    <n v="0"/>
    <n v="2859.65"/>
    <n v="0"/>
    <n v="13421.05"/>
    <n v="0"/>
    <n v="0"/>
    <n v="0"/>
    <n v="16280.699999999999"/>
    <n v="0.16280699999999998"/>
    <n v="16280.7"/>
  </r>
  <r>
    <n v="14"/>
    <n v="15"/>
    <s v="tza"/>
    <x v="72"/>
    <x v="2"/>
    <x v="73"/>
    <x v="79"/>
    <s v="007-Other admin"/>
    <x v="2"/>
    <s v="003"/>
    <s v="COMMUNICATIONS"/>
    <s v="095"/>
    <s v="TRANSFERS FROM / (TO) RESERVES"/>
    <s v="2054"/>
    <s v="TRANSFERS FROM/(TO) DISTRIBUTABLE RESERVES"/>
    <n v="-60"/>
    <n v="-60"/>
    <n v="-60"/>
    <n v="-6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x v="2"/>
    <x v="74"/>
    <x v="83"/>
    <s v="007-Other admin"/>
    <x v="3"/>
    <s v="003"/>
    <s v="COMMUNICATIONS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3"/>
    <x v="1"/>
    <x v="71"/>
    <x v="84"/>
    <s v="007-Other admin"/>
    <x v="1"/>
    <s v="004"/>
    <s v="INTERNAL AUDIT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3"/>
    <x v="1"/>
    <x v="73"/>
    <x v="79"/>
    <s v="007-Other admin"/>
    <x v="2"/>
    <s v="004"/>
    <s v="INTERNAL AUDIT"/>
    <s v="095"/>
    <s v="TRANSFERS FROM / (TO) RESERVES"/>
    <s v="2054"/>
    <s v="TRANSFERS FROM/(TO) DISTRIBUTABLE RESERVES"/>
    <n v="-7374"/>
    <n v="-7374"/>
    <n v="-7374"/>
    <n v="-737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3"/>
    <x v="1"/>
    <x v="74"/>
    <x v="85"/>
    <s v="007-Other admin"/>
    <x v="3"/>
    <s v="004"/>
    <s v="INTERNAL AUDIT"/>
    <s v="608"/>
    <s v="OTHER ASSETS"/>
    <s v="5025"/>
    <s v="OTHER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4"/>
    <x v="1"/>
    <x v="71"/>
    <x v="86"/>
    <s v="007-Other admin"/>
    <x v="1"/>
    <s v="005"/>
    <s v="STRATEGIC SUPPORT"/>
    <s v="051"/>
    <s v="EMPLOYEE RELATED COSTS - WAGES &amp; SALARIES"/>
    <s v="1001"/>
    <s v="SALARIES &amp; WAGES - BASIC SCALE"/>
    <n v="1101950"/>
    <n v="1100420"/>
    <n v="1160943.1000000001"/>
    <n v="1222473.0843"/>
    <n v="483518.76"/>
    <n v="0"/>
    <n v="0"/>
    <n v="0"/>
    <n v="0"/>
    <n v="0"/>
    <n v="0"/>
    <n v="0"/>
    <n v="90982.18"/>
    <n v="95952.9"/>
    <n v="96483.47"/>
    <n v="68126.460000000006"/>
    <n v="66782.73"/>
    <n v="65191.02"/>
    <n v="483518.76"/>
    <n v="0.43878466355097784"/>
    <n v="483518.76"/>
  </r>
  <r>
    <n v="14"/>
    <n v="15"/>
    <s v="tza"/>
    <x v="74"/>
    <x v="1"/>
    <x v="71"/>
    <x v="84"/>
    <s v="007-Other admin"/>
    <x v="1"/>
    <s v="005"/>
    <s v="STRATEGIC SUPPORT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4"/>
    <x v="1"/>
    <x v="71"/>
    <x v="87"/>
    <s v="007-Other admin"/>
    <x v="1"/>
    <s v="005"/>
    <s v="STRATEGIC SUPPOR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4"/>
    <x v="1"/>
    <x v="71"/>
    <x v="88"/>
    <s v="007-Other admin"/>
    <x v="1"/>
    <s v="005"/>
    <s v="STRATEGIC SUPPORT"/>
    <s v="051"/>
    <s v="EMPLOYEE RELATED COSTS - WAGES &amp; SALARIES"/>
    <s v="1004"/>
    <s v="SALARIES &amp; WAGES - ANNUAL BONUS"/>
    <n v="87329"/>
    <n v="79257"/>
    <n v="83616.134999999995"/>
    <n v="88047.790154999995"/>
    <n v="33414.730000000003"/>
    <n v="0"/>
    <n v="0"/>
    <n v="0"/>
    <n v="0"/>
    <n v="0"/>
    <n v="0"/>
    <n v="0"/>
    <n v="0"/>
    <n v="0"/>
    <n v="0"/>
    <n v="33414.730000000003"/>
    <n v="0"/>
    <n v="0"/>
    <n v="33414.730000000003"/>
    <n v="0.38263039769148854"/>
    <n v="33414.730000000003"/>
  </r>
  <r>
    <n v="14"/>
    <n v="15"/>
    <s v="tza"/>
    <x v="74"/>
    <x v="1"/>
    <x v="71"/>
    <x v="89"/>
    <s v="007-Other admin"/>
    <x v="1"/>
    <s v="005"/>
    <s v="STRATEGIC SUPPORT"/>
    <s v="051"/>
    <s v="EMPLOYEE RELATED COSTS - WAGES &amp; SALARIES"/>
    <s v="1010"/>
    <s v="SALARIES &amp; WAGES - LEAVE PAYMENTS"/>
    <n v="79360"/>
    <n v="49159"/>
    <n v="51862.745000000003"/>
    <n v="54611.47048500000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4"/>
    <x v="1"/>
    <x v="71"/>
    <x v="90"/>
    <s v="007-Other admin"/>
    <x v="1"/>
    <s v="005"/>
    <s v="STRATEGIC SUPPORT"/>
    <s v="051"/>
    <s v="EMPLOYEE RELATED COSTS - WAGES &amp; SALARIES"/>
    <s v="1012"/>
    <s v="HOUSING ALLOWANCE"/>
    <n v="31818"/>
    <n v="35387"/>
    <n v="37333.285000000003"/>
    <n v="39311.949105000007"/>
    <n v="8190"/>
    <n v="0"/>
    <n v="0"/>
    <n v="0"/>
    <n v="0"/>
    <n v="0"/>
    <n v="0"/>
    <n v="0"/>
    <n v="2478"/>
    <n v="2478"/>
    <n v="2478"/>
    <n v="378"/>
    <n v="378"/>
    <n v="0"/>
    <n v="8190"/>
    <n v="0.25740147086554782"/>
    <n v="8190"/>
  </r>
  <r>
    <n v="14"/>
    <n v="15"/>
    <s v="tza"/>
    <x v="74"/>
    <x v="1"/>
    <x v="71"/>
    <x v="91"/>
    <s v="007-Other admin"/>
    <x v="1"/>
    <s v="005"/>
    <s v="STRATEGIC SUPPORT"/>
    <s v="051"/>
    <s v="EMPLOYEE RELATED COSTS - WAGES &amp; SALARIES"/>
    <s v="1013"/>
    <s v="TRAVEL ALLOWANCE"/>
    <n v="120410"/>
    <n v="0"/>
    <n v="0"/>
    <n v="0"/>
    <n v="28809.760000000002"/>
    <n v="0"/>
    <n v="0"/>
    <n v="0"/>
    <n v="0"/>
    <n v="0"/>
    <n v="0"/>
    <n v="0"/>
    <n v="9621.92"/>
    <n v="9621.92"/>
    <n v="9565.92"/>
    <n v="0"/>
    <n v="0"/>
    <n v="0"/>
    <n v="28809.760000000002"/>
    <n v="0.23926384851756499"/>
    <n v="28809.759999999998"/>
  </r>
  <r>
    <n v="14"/>
    <n v="15"/>
    <s v="tza"/>
    <x v="74"/>
    <x v="1"/>
    <x v="76"/>
    <x v="92"/>
    <s v="007-Other admin"/>
    <x v="1"/>
    <s v="005"/>
    <s v="STRATEGIC SUPPORT"/>
    <s v="053"/>
    <s v="EMPLOYEE RELATED COSTS - SOCIAL CONTRIBUTIONS"/>
    <s v="1021"/>
    <s v="CONTRIBUTION - MEDICAL AID SCHEME"/>
    <n v="92849"/>
    <n v="111931"/>
    <n v="118087.205"/>
    <n v="124345.826865"/>
    <n v="37715.399999999994"/>
    <n v="0"/>
    <n v="0"/>
    <n v="0"/>
    <n v="0"/>
    <n v="0"/>
    <n v="0"/>
    <n v="0"/>
    <n v="7231.2"/>
    <n v="7231.2"/>
    <n v="7231.2"/>
    <n v="5340.6"/>
    <n v="5340.6"/>
    <n v="5340.6"/>
    <n v="37715.399999999994"/>
    <n v="0.40620146689786635"/>
    <n v="37715.4"/>
  </r>
  <r>
    <n v="14"/>
    <n v="15"/>
    <s v="tza"/>
    <x v="74"/>
    <x v="1"/>
    <x v="76"/>
    <x v="93"/>
    <s v="007-Other admin"/>
    <x v="1"/>
    <s v="005"/>
    <s v="STRATEGIC SUPPORT"/>
    <s v="053"/>
    <s v="EMPLOYEE RELATED COSTS - SOCIAL CONTRIBUTIONS"/>
    <s v="1022"/>
    <s v="CONTRIBUTION - PENSION SCHEMES"/>
    <n v="230550"/>
    <n v="209238"/>
    <n v="220746.09"/>
    <n v="232445.63277"/>
    <n v="92994.9"/>
    <n v="0"/>
    <n v="0"/>
    <n v="0"/>
    <n v="0"/>
    <n v="0"/>
    <n v="0"/>
    <n v="0"/>
    <n v="19174.77"/>
    <n v="19174.77"/>
    <n v="19174.77"/>
    <n v="11823.53"/>
    <n v="11823.53"/>
    <n v="11823.53"/>
    <n v="92994.9"/>
    <n v="0.40336109303838646"/>
    <n v="92994.9"/>
  </r>
  <r>
    <n v="14"/>
    <n v="15"/>
    <s v="tza"/>
    <x v="74"/>
    <x v="1"/>
    <x v="76"/>
    <x v="94"/>
    <s v="007-Other admin"/>
    <x v="1"/>
    <s v="005"/>
    <s v="STRATEGIC SUPPORT"/>
    <s v="053"/>
    <s v="EMPLOYEE RELATED COSTS - SOCIAL CONTRIBUTIONS"/>
    <s v="1023"/>
    <s v="CONTRIBUTION - UIF"/>
    <n v="6148"/>
    <n v="6177"/>
    <n v="6516.7349999999997"/>
    <n v="6862.1219549999996"/>
    <n v="2446.3200000000002"/>
    <n v="0"/>
    <n v="0"/>
    <n v="0"/>
    <n v="0"/>
    <n v="0"/>
    <n v="0"/>
    <n v="0"/>
    <n v="484.4"/>
    <n v="481.05"/>
    <n v="481.05"/>
    <n v="335.16"/>
    <n v="332.33"/>
    <n v="332.33"/>
    <n v="2446.3200000000002"/>
    <n v="0.39790500975927134"/>
    <n v="2446.3200000000002"/>
  </r>
  <r>
    <n v="14"/>
    <n v="15"/>
    <s v="tza"/>
    <x v="74"/>
    <x v="1"/>
    <x v="76"/>
    <x v="95"/>
    <s v="007-Other admin"/>
    <x v="1"/>
    <s v="005"/>
    <s v="STRATEGIC SUPPORT"/>
    <s v="053"/>
    <s v="EMPLOYEE RELATED COSTS - SOCIAL CONTRIBUTIONS"/>
    <s v="1024"/>
    <s v="CONTRIBUTION - GROUP INSURANCE"/>
    <n v="20959"/>
    <n v="19022"/>
    <n v="20068.21"/>
    <n v="21131.825129999997"/>
    <n v="8454.0300000000007"/>
    <n v="0"/>
    <n v="0"/>
    <n v="0"/>
    <n v="0"/>
    <n v="0"/>
    <n v="0"/>
    <n v="0"/>
    <n v="1743.15"/>
    <n v="1743.15"/>
    <n v="1743.15"/>
    <n v="1074.8599999999999"/>
    <n v="1074.8599999999999"/>
    <n v="1074.8599999999999"/>
    <n v="8454.0300000000007"/>
    <n v="0.4033603702466721"/>
    <n v="8454.0300000000007"/>
  </r>
  <r>
    <n v="14"/>
    <n v="15"/>
    <s v="tza"/>
    <x v="74"/>
    <x v="1"/>
    <x v="76"/>
    <x v="96"/>
    <s v="007-Other admin"/>
    <x v="1"/>
    <s v="005"/>
    <s v="STRATEGIC SUPPORT"/>
    <s v="053"/>
    <s v="EMPLOYEE RELATED COSTS - SOCIAL CONTRIBUTIONS"/>
    <s v="1027"/>
    <s v="CONTRIBUTION - WORKERS COMPENSATION"/>
    <n v="0"/>
    <n v="15078"/>
    <n v="15907.29"/>
    <n v="16750.376370000002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4"/>
    <x v="1"/>
    <x v="76"/>
    <x v="97"/>
    <s v="007-Other admin"/>
    <x v="1"/>
    <s v="005"/>
    <s v="STRATEGIC SUPPORT"/>
    <s v="053"/>
    <s v="EMPLOYEE RELATED COSTS - SOCIAL CONTRIBUTIONS"/>
    <s v="1028"/>
    <s v="LEVIES - SETA"/>
    <n v="11646"/>
    <n v="10457"/>
    <n v="11032.135"/>
    <n v="11616.838154999999"/>
    <n v="5549.3300000000008"/>
    <n v="0"/>
    <n v="0"/>
    <n v="0"/>
    <n v="0"/>
    <n v="0"/>
    <n v="0"/>
    <n v="0"/>
    <n v="1019.56"/>
    <n v="1069.8800000000001"/>
    <n v="1076.8599999999999"/>
    <n v="1031.93"/>
    <n v="684.38"/>
    <n v="666.72"/>
    <n v="5549.3300000000008"/>
    <n v="0.47650094453031089"/>
    <n v="5549.33"/>
  </r>
  <r>
    <n v="14"/>
    <n v="15"/>
    <s v="tza"/>
    <x v="74"/>
    <x v="1"/>
    <x v="76"/>
    <x v="98"/>
    <s v="007-Other admin"/>
    <x v="1"/>
    <s v="005"/>
    <s v="STRATEGIC SUPPORT"/>
    <s v="053"/>
    <s v="EMPLOYEE RELATED COSTS - SOCIAL CONTRIBUTIONS"/>
    <s v="1029"/>
    <s v="LEVIES - BARGAINING COUNCIL"/>
    <n v="326"/>
    <n v="261"/>
    <n v="275.35500000000002"/>
    <n v="289.94881500000002"/>
    <n v="101.7"/>
    <n v="0"/>
    <n v="0"/>
    <n v="0"/>
    <n v="0"/>
    <n v="0"/>
    <n v="0"/>
    <n v="0"/>
    <n v="20.34"/>
    <n v="20.34"/>
    <n v="20.34"/>
    <n v="13.56"/>
    <n v="13.56"/>
    <n v="13.56"/>
    <n v="101.7"/>
    <n v="0.31196319018404911"/>
    <n v="101.7"/>
  </r>
  <r>
    <n v="14"/>
    <n v="15"/>
    <s v="tza"/>
    <x v="74"/>
    <x v="1"/>
    <x v="72"/>
    <x v="99"/>
    <s v="007-Other admin"/>
    <x v="1"/>
    <s v="005"/>
    <s v="STRATEGIC SUPPORT"/>
    <s v="078"/>
    <s v="GENERAL EXPENSES - OTHER"/>
    <s v="1370"/>
    <s v="YOUTH GENDER &amp; DISABILIT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4"/>
    <x v="1"/>
    <x v="73"/>
    <x v="79"/>
    <s v="007-Other admin"/>
    <x v="2"/>
    <s v="005"/>
    <s v="STRATEGIC SUPPORT"/>
    <s v="095"/>
    <s v="TRANSFERS FROM / (TO) RESERVES"/>
    <s v="2054"/>
    <s v="TRANSFERS FROM/(TO) DISTRIBUTABLE RESERVES"/>
    <n v="-2859"/>
    <n v="-2859"/>
    <n v="-2859"/>
    <n v="-285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4"/>
    <x v="1"/>
    <x v="74"/>
    <x v="85"/>
    <s v="007-Other admin"/>
    <x v="3"/>
    <s v="005"/>
    <s v="STRATEGIC SUPPORT"/>
    <s v="608"/>
    <s v="OTHER ASSETS"/>
    <s v="5025"/>
    <s v="OTHER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4"/>
    <x v="1"/>
    <x v="74"/>
    <x v="100"/>
    <s v="007-Other admin"/>
    <x v="3"/>
    <s v="005"/>
    <s v="STRATEGIC SUPPORT"/>
    <s v="608"/>
    <s v="OTHER ASSETS"/>
    <s v="51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4"/>
    <x v="1"/>
    <x v="74"/>
    <x v="83"/>
    <s v="007-Other admin"/>
    <x v="3"/>
    <s v="005"/>
    <s v="STRATEGIC SUPPORT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5"/>
    <x v="2"/>
    <x v="71"/>
    <x v="77"/>
    <s v="007-Other admin"/>
    <x v="1"/>
    <s v="006"/>
    <s v="PUBLIC PARTICIPATION &amp; PROJECT SUPPORT"/>
    <s v="051"/>
    <s v="EMPLOYEE RELATED COSTS - WAGES &amp; SALARIES"/>
    <s v="1016"/>
    <s v="PERFORMANCE INCENTIVE SCHEM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5"/>
    <x v="2"/>
    <x v="72"/>
    <x v="101"/>
    <s v="007-Other admin"/>
    <x v="1"/>
    <s v="006"/>
    <s v="PUBLIC PARTICIPATION &amp; PROJECT SUPPORT"/>
    <s v="078"/>
    <s v="GENERAL EXPENSES - OTHER"/>
    <s v="1310"/>
    <s v="CONSULTANTS &amp; PROFFESIONAL FE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5"/>
    <x v="2"/>
    <x v="72"/>
    <x v="102"/>
    <s v="007-Other admin"/>
    <x v="1"/>
    <s v="006"/>
    <s v="PUBLIC PARTICIPATION &amp; PROJECT SUPPORT"/>
    <s v="078"/>
    <s v="GENERAL EXPENSES - OTHER"/>
    <s v="1336"/>
    <s v="LICENCES &amp; PERMITS - NON VEHICL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5"/>
    <x v="2"/>
    <x v="73"/>
    <x v="79"/>
    <s v="007-Other admin"/>
    <x v="2"/>
    <s v="006"/>
    <s v="PUBLIC PARTICIPATION &amp; PROJECT SUPPORT"/>
    <s v="095"/>
    <s v="TRANSFERS FROM / (TO) RESERVES"/>
    <s v="2054"/>
    <s v="TRANSFERS FROM/(TO) DISTRIBUTABLE RESERVES"/>
    <n v="-5321"/>
    <n v="-5321"/>
    <n v="-5321"/>
    <n v="-53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x v="1"/>
    <x v="72"/>
    <x v="103"/>
    <s v="007-Other admin"/>
    <x v="1"/>
    <s v="007"/>
    <s v="RISK MANAGEMENT"/>
    <s v="078"/>
    <s v="GENERAL EXPENSES - OTHER"/>
    <s v="1308"/>
    <s v="CONFERENCE &amp; CONVENTION COST - DOMESTIC"/>
    <n v="9020"/>
    <n v="9020"/>
    <n v="9516.1"/>
    <n v="10020.453300000001"/>
    <n v="7070.18"/>
    <n v="0"/>
    <n v="0"/>
    <n v="0"/>
    <n v="0"/>
    <n v="0"/>
    <n v="0"/>
    <n v="0"/>
    <n v="0"/>
    <n v="0"/>
    <n v="7070.18"/>
    <n v="0"/>
    <n v="0"/>
    <n v="0"/>
    <n v="7070.18"/>
    <n v="0.78383370288248344"/>
    <n v="7070.18"/>
  </r>
  <r>
    <n v="14"/>
    <n v="15"/>
    <s v="tza"/>
    <x v="76"/>
    <x v="1"/>
    <x v="72"/>
    <x v="104"/>
    <s v="007-Other admin"/>
    <x v="1"/>
    <s v="007"/>
    <s v="RISK MANAGEMENT"/>
    <s v="078"/>
    <s v="GENERAL EXPENSES - OTHER"/>
    <s v="1311"/>
    <s v="CONSUMABLE DOMESTIC ITEMS"/>
    <n v="1000"/>
    <n v="1000"/>
    <n v="1055"/>
    <n v="1110.9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x v="1"/>
    <x v="72"/>
    <x v="105"/>
    <s v="007-Other admin"/>
    <x v="1"/>
    <s v="007"/>
    <s v="RISK MANAGEMENT"/>
    <s v="078"/>
    <s v="GENERAL EXPENSES - OTHER"/>
    <s v="1321"/>
    <s v="ENTERTAINMENT - OFFICIALS"/>
    <n v="9980"/>
    <n v="8000"/>
    <n v="8440"/>
    <n v="8887.32"/>
    <n v="9309.2000000000007"/>
    <n v="0"/>
    <n v="0"/>
    <n v="0"/>
    <n v="0"/>
    <n v="0"/>
    <n v="0"/>
    <n v="0"/>
    <n v="0"/>
    <n v="9309.2000000000007"/>
    <n v="0"/>
    <n v="0"/>
    <n v="0"/>
    <n v="0"/>
    <n v="9309.2000000000007"/>
    <n v="0.93278557114228466"/>
    <n v="9309.2000000000007"/>
  </r>
  <r>
    <n v="14"/>
    <n v="15"/>
    <s v="tza"/>
    <x v="76"/>
    <x v="1"/>
    <x v="72"/>
    <x v="106"/>
    <s v="007-Other admin"/>
    <x v="1"/>
    <s v="007"/>
    <s v="RISK MANAGEMENT"/>
    <s v="078"/>
    <s v="GENERAL EXPENSES - OTHER"/>
    <s v="1344"/>
    <s v="NON-CAPITAL TOOLS &amp; EQUIPMENT"/>
    <n v="3000"/>
    <n v="3000"/>
    <n v="3165"/>
    <n v="3332.74499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x v="1"/>
    <x v="72"/>
    <x v="107"/>
    <s v="007-Other admin"/>
    <x v="1"/>
    <s v="007"/>
    <s v="RISK MANAGEMENT"/>
    <s v="078"/>
    <s v="GENERAL EXPENSES - OTHER"/>
    <s v="1347"/>
    <s v="POSTAGE &amp; COURIER FEES"/>
    <n v="700"/>
    <n v="700"/>
    <n v="738.5"/>
    <n v="777.6404999999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x v="1"/>
    <x v="72"/>
    <x v="108"/>
    <s v="007-Other admin"/>
    <x v="1"/>
    <s v="007"/>
    <s v="RISK MANAGEMENT"/>
    <s v="078"/>
    <s v="GENERAL EXPENSES - OTHER"/>
    <s v="1348"/>
    <s v="PRINTING &amp; STATIONERY"/>
    <n v="4000"/>
    <n v="4000"/>
    <n v="4220"/>
    <n v="4443.6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x v="1"/>
    <x v="72"/>
    <x v="109"/>
    <s v="007-Other admin"/>
    <x v="1"/>
    <s v="007"/>
    <s v="RISK MANAGEMENT"/>
    <s v="078"/>
    <s v="GENERAL EXPENSES - OTHER"/>
    <s v="1350"/>
    <s v="PROTECTIVE CLOTHING"/>
    <n v="1000"/>
    <n v="1000"/>
    <n v="1055"/>
    <n v="1110.9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x v="1"/>
    <x v="72"/>
    <x v="110"/>
    <s v="007-Other admin"/>
    <x v="1"/>
    <s v="007"/>
    <s v="RISK MANAGEMENT"/>
    <s v="078"/>
    <s v="GENERAL EXPENSES - OTHER"/>
    <s v="1364"/>
    <s v="SUBSISTANCE &amp; TRAVELLING EXPENSES"/>
    <n v="72665"/>
    <n v="72665"/>
    <n v="76661.574999999997"/>
    <n v="80724.638475"/>
    <n v="20602.199999999997"/>
    <n v="0"/>
    <n v="0"/>
    <n v="0"/>
    <n v="0"/>
    <n v="0"/>
    <n v="0"/>
    <n v="0"/>
    <n v="0"/>
    <n v="1329.24"/>
    <n v="14159.3"/>
    <n v="0"/>
    <n v="5113.66"/>
    <n v="0"/>
    <n v="20602.199999999997"/>
    <n v="0.28352301658294909"/>
    <n v="20602.2"/>
  </r>
  <r>
    <n v="14"/>
    <n v="15"/>
    <s v="tza"/>
    <x v="76"/>
    <x v="1"/>
    <x v="72"/>
    <x v="111"/>
    <s v="007-Other admin"/>
    <x v="1"/>
    <s v="007"/>
    <s v="RISK MANAGEMENT"/>
    <s v="078"/>
    <s v="GENERAL EXPENSES - OTHER"/>
    <s v="1366"/>
    <s v="TELEPHONE"/>
    <n v="12840"/>
    <n v="25680"/>
    <n v="27092.400000000001"/>
    <n v="28528.297200000001"/>
    <n v="6000"/>
    <n v="0"/>
    <n v="0"/>
    <n v="0"/>
    <n v="0"/>
    <n v="0"/>
    <n v="0"/>
    <n v="0"/>
    <n v="1000"/>
    <n v="1000"/>
    <n v="1000"/>
    <n v="1000"/>
    <n v="1000"/>
    <n v="1000"/>
    <n v="6000"/>
    <n v="0.46728971962616822"/>
    <n v="6000"/>
  </r>
  <r>
    <n v="14"/>
    <n v="15"/>
    <s v="tza"/>
    <x v="77"/>
    <x v="3"/>
    <x v="71"/>
    <x v="91"/>
    <s v="015-Economic development"/>
    <x v="1"/>
    <s v="012"/>
    <s v="ADMINISTRATION STRATEGY &amp; DEV"/>
    <s v="051"/>
    <s v="EMPLOYEE RELATED COSTS - WAGES &amp; SALARIES"/>
    <s v="1013"/>
    <s v="TRAVEL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7"/>
    <x v="3"/>
    <x v="71"/>
    <x v="77"/>
    <s v="015-Economic development"/>
    <x v="1"/>
    <s v="012"/>
    <s v="ADMINISTRATION STRATEGY &amp; DEV"/>
    <s v="051"/>
    <s v="EMPLOYEE RELATED COSTS - WAGES &amp; SALARIES"/>
    <s v="1016"/>
    <s v="PERFORMANCE INCENTIVE SCHEMES"/>
    <n v="916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x v="3"/>
    <x v="77"/>
    <x v="112"/>
    <s v="015-Economic development"/>
    <x v="1"/>
    <s v="012"/>
    <s v="ADMINISTRATION STRATEGY &amp; DEV"/>
    <s v="066"/>
    <s v="REPAIRS AND MAINTENANCE"/>
    <s v="1211"/>
    <s v="COUNCIL-OWNED 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7"/>
    <x v="3"/>
    <x v="73"/>
    <x v="79"/>
    <s v="015-Economic development"/>
    <x v="2"/>
    <s v="012"/>
    <s v="ADMINISTRATION STRATEGY &amp; DEV"/>
    <s v="095"/>
    <s v="TRANSFERS FROM / (TO) RESERVES"/>
    <s v="2054"/>
    <s v="TRANSFERS FROM/(TO) DISTRIBUTABLE RESERVES"/>
    <n v="-472202"/>
    <n v="-472202"/>
    <n v="-472202"/>
    <n v="-4722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x v="3"/>
    <x v="78"/>
    <x v="113"/>
    <s v="015-Economic development"/>
    <x v="3"/>
    <s v="012"/>
    <s v="ADMINISTRATION STRATEGY &amp; DEV"/>
    <s v="602"/>
    <s v="COMMUNITY"/>
    <s v="5001"/>
    <s v="LAND &amp; BUILDINGS - INFRASTRUCTURE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7"/>
    <x v="3"/>
    <x v="78"/>
    <x v="114"/>
    <s v="015-Economic development"/>
    <x v="3"/>
    <s v="012"/>
    <s v="ADMINISTRATION STRATEGY &amp; DEV"/>
    <s v="602"/>
    <s v="COMMUNITY"/>
    <s v="5211"/>
    <s v="ESTABLISHMENT OF PARKS /GARDENS"/>
    <n v="21951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x v="3"/>
    <x v="79"/>
    <x v="115"/>
    <s v="015-Economic development"/>
    <x v="3"/>
    <s v="012"/>
    <s v="ADMINISTRATION STRATEGY &amp; DEV"/>
    <s v="606"/>
    <s v="INVESTMENT PROPERTY"/>
    <s v="5020"/>
    <s v="INVESTMENT PROPERTI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7"/>
    <x v="3"/>
    <x v="74"/>
    <x v="116"/>
    <s v="015-Economic development"/>
    <x v="3"/>
    <s v="012"/>
    <s v="ADMINISTRATION STRATEGY &amp; DEV"/>
    <s v="608"/>
    <s v="OTHER ASSETS"/>
    <s v="5010"/>
    <s v="OTHER-INFRASTRUCTURE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7"/>
    <x v="3"/>
    <x v="74"/>
    <x v="80"/>
    <s v="015-Economic development"/>
    <x v="3"/>
    <s v="012"/>
    <s v="ADMINISTRATION STRATEGY &amp; DEV"/>
    <s v="608"/>
    <s v="OTHER ASSETS"/>
    <s v="5023"/>
    <s v="OFFICE EQUIPMENT"/>
    <n v="300000"/>
    <m/>
    <m/>
    <m/>
    <n v="0"/>
    <n v="30000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x v="3"/>
    <x v="80"/>
    <x v="117"/>
    <s v="015-Economic development"/>
    <x v="4"/>
    <s v="014"/>
    <s v="LOCAL ECONOMIC DEVELOPMENT &amp; SOCIAL DEVELOPMENT"/>
    <s v="022"/>
    <s v="OPERATING GRANTS &amp; SUBSIDIES"/>
    <s v="0229"/>
    <s v="PROVINCIAL LOCAL GOVERM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8"/>
    <x v="3"/>
    <x v="71"/>
    <x v="84"/>
    <s v="015-Economic development"/>
    <x v="1"/>
    <s v="014"/>
    <s v="LOCAL ECONOMIC DEVELOPMENT &amp; SOCIAL DEVELOPMENT"/>
    <s v="051"/>
    <s v="EMPLOYEE RELATED COSTS - WAGES &amp; SALARIES"/>
    <s v="1002"/>
    <s v="SALARIES &amp; WAGES - OVERTIME"/>
    <n v="57433"/>
    <n v="0"/>
    <n v="0"/>
    <n v="0"/>
    <n v="10102.33"/>
    <n v="0"/>
    <n v="0"/>
    <n v="0"/>
    <n v="0"/>
    <n v="0"/>
    <n v="0"/>
    <n v="0"/>
    <n v="3719.63"/>
    <n v="0"/>
    <n v="0"/>
    <n v="6382.7"/>
    <n v="0"/>
    <n v="0"/>
    <n v="10102.33"/>
    <n v="0.1758976546584716"/>
    <n v="10102.33"/>
  </r>
  <r>
    <n v="14"/>
    <n v="15"/>
    <s v="tza"/>
    <x v="78"/>
    <x v="3"/>
    <x v="77"/>
    <x v="118"/>
    <s v="015-Economic development"/>
    <x v="1"/>
    <s v="014"/>
    <s v="LOCAL ECONOMIC DEVELOPMENT &amp; SOCIAL DEVELOPMENT"/>
    <s v="066"/>
    <s v="REPAIRS AND MAINTENANCE"/>
    <s v="1222"/>
    <s v="COUNCIL-OWNED VEHICLES - COUNCIL-OWNED VEHICLE USAGE"/>
    <n v="121349"/>
    <n v="84386"/>
    <n v="89027.23"/>
    <n v="93745.67319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x v="3"/>
    <x v="75"/>
    <x v="81"/>
    <s v="015-Economic development"/>
    <x v="1"/>
    <s v="014"/>
    <s v="LOCAL ECONOMIC DEVELOPMENT &amp; SOCIAL DEVELOPMENT"/>
    <s v="068"/>
    <s v="INTEREST EXPENSE - EXTERNAL BORROWINGS"/>
    <s v="1231"/>
    <s v="INTEREST EXTERNAL LOANS"/>
    <n v="43936"/>
    <n v="36903"/>
    <n v="38932.665000000001"/>
    <n v="40996.096245000001"/>
    <n v="22984.04"/>
    <n v="0"/>
    <n v="0"/>
    <n v="0"/>
    <n v="0"/>
    <n v="0"/>
    <n v="0"/>
    <n v="0"/>
    <n v="0"/>
    <n v="0"/>
    <n v="0"/>
    <n v="0"/>
    <n v="0"/>
    <n v="22984.04"/>
    <n v="22984.04"/>
    <n v="0.5231254552075747"/>
    <n v="22984.04"/>
  </r>
  <r>
    <n v="14"/>
    <n v="15"/>
    <s v="tza"/>
    <x v="78"/>
    <x v="3"/>
    <x v="73"/>
    <x v="79"/>
    <s v="015-Economic development"/>
    <x v="2"/>
    <s v="014"/>
    <s v="LOCAL ECONOMIC DEVELOPMENT &amp; SOCIAL DEVELOPMENT"/>
    <s v="095"/>
    <s v="TRANSFERS FROM / (TO) RESERVES"/>
    <s v="2054"/>
    <s v="TRANSFERS FROM/(TO) DISTRIBUTABLE RESERV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8"/>
    <x v="3"/>
    <x v="78"/>
    <x v="114"/>
    <s v="015-Economic development"/>
    <x v="3"/>
    <s v="014"/>
    <s v="LOCAL ECONOMIC DEVELOPMENT &amp; SOCIAL DEVELOPMENT"/>
    <s v="602"/>
    <s v="COMMUNITY"/>
    <s v="5211"/>
    <s v="ESTABLISHMENT OF PARKS /GARDEN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8"/>
    <x v="3"/>
    <x v="74"/>
    <x v="119"/>
    <s v="015-Economic development"/>
    <x v="3"/>
    <s v="014"/>
    <s v="LOCAL ECONOMIC DEVELOPMENT &amp; SOCIAL DEVELOPMENT"/>
    <s v="608"/>
    <s v="OTHER ASSETS"/>
    <s v="5013"/>
    <s v="COMMUNITY HALL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9"/>
    <x v="3"/>
    <x v="71"/>
    <x v="84"/>
    <s v="016-Town planning"/>
    <x v="1"/>
    <s v="015"/>
    <s v="TOWN &amp; REGIONAL PLANNING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9"/>
    <x v="3"/>
    <x v="73"/>
    <x v="79"/>
    <s v="016-Town planning"/>
    <x v="2"/>
    <s v="015"/>
    <s v="TOWN &amp; REGIONAL PLANNING"/>
    <s v="095"/>
    <s v="TRANSFERS FROM / (TO) RESERVES"/>
    <s v="2054"/>
    <s v="TRANSFERS FROM/(TO) DISTRIBUTABLE RESERVES"/>
    <n v="-3983"/>
    <n v="-3983"/>
    <n v="-3983"/>
    <n v="-39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9"/>
    <x v="3"/>
    <x v="78"/>
    <x v="120"/>
    <s v="016-Town planning"/>
    <x v="3"/>
    <s v="015"/>
    <s v="TOWN &amp; REGIONAL PLANNING"/>
    <s v="602"/>
    <s v="COMMUNITY"/>
    <s v="5114"/>
    <s v="LIBRARI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0"/>
    <x v="3"/>
    <x v="81"/>
    <x v="121"/>
    <s v="006-Property service"/>
    <x v="4"/>
    <s v="016"/>
    <s v="HOUSING ADMINISTRATION &amp; PROPERTY VALUATION"/>
    <s v="024"/>
    <s v="OTHER REVENUE"/>
    <s v="0249"/>
    <s v="GAIN ON RECLASSIFICATION OF ASSE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0"/>
    <x v="3"/>
    <x v="71"/>
    <x v="84"/>
    <s v="006-Property service"/>
    <x v="1"/>
    <s v="016"/>
    <s v="HOUSING ADMINISTRATION &amp; PROPERTY VALUATION"/>
    <s v="051"/>
    <s v="EMPLOYEE RELATED COSTS - WAGES &amp; SALARIES"/>
    <s v="1002"/>
    <s v="SALARIES &amp; WAGES - OVERTIME"/>
    <n v="112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x v="3"/>
    <x v="73"/>
    <x v="79"/>
    <s v="006-Property service"/>
    <x v="2"/>
    <s v="016"/>
    <s v="HOUSING ADMINISTRATION &amp; PROPERTY VALUATION"/>
    <s v="095"/>
    <s v="TRANSFERS FROM / (TO) RESERVES"/>
    <s v="2054"/>
    <s v="TRANSFERS FROM/(TO) DISTRIBUTABLE RESERVES"/>
    <n v="-5307"/>
    <n v="-5307"/>
    <n v="-5307"/>
    <n v="-530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x v="3"/>
    <x v="78"/>
    <x v="113"/>
    <s v="006-Property service"/>
    <x v="3"/>
    <s v="016"/>
    <s v="HOUSING ADMINISTRATION &amp; PROPERTY VALUATION"/>
    <s v="602"/>
    <s v="COMMUNITY"/>
    <s v="5001"/>
    <s v="LAND &amp; BUILDINGS - INFRASTRUCTURE"/>
    <n v="3348000"/>
    <n v="1150000"/>
    <m/>
    <m/>
    <n v="3348000"/>
    <n v="0"/>
    <n v="0"/>
    <n v="0"/>
    <n v="0"/>
    <n v="0"/>
    <n v="0"/>
    <n v="0"/>
    <n v="3348000"/>
    <n v="0"/>
    <n v="0"/>
    <n v="0"/>
    <n v="0"/>
    <n v="0"/>
    <n v="3348000"/>
    <n v="1"/>
    <n v="3348000"/>
  </r>
  <r>
    <n v="14"/>
    <n v="15"/>
    <s v="tza"/>
    <x v="81"/>
    <x v="3"/>
    <x v="71"/>
    <x v="91"/>
    <s v="007-Other admin"/>
    <x v="1"/>
    <s v="024"/>
    <s v="SATELITE OFFICE: LENYENYE"/>
    <s v="051"/>
    <s v="EMPLOYEE RELATED COSTS - WAGES &amp; SALARIES"/>
    <s v="1013"/>
    <s v="TRAVEL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2"/>
    <x v="4"/>
    <x v="80"/>
    <x v="122"/>
    <s v="003-Budget and treasury office"/>
    <x v="4"/>
    <s v="032"/>
    <s v="ADMINISTRATION FINANCE"/>
    <s v="022"/>
    <s v="OPERATING GRANTS &amp; SUBSIDIES"/>
    <s v="0222"/>
    <s v="NATIONAL - MSIG GRANT"/>
    <n v="-934000"/>
    <n v="-930000"/>
    <n v="-957000"/>
    <n v="-1033000"/>
    <n v="-934000"/>
    <n v="0"/>
    <n v="0"/>
    <n v="0"/>
    <n v="0"/>
    <n v="0"/>
    <n v="0"/>
    <n v="0"/>
    <n v="0"/>
    <n v="-934000"/>
    <n v="0"/>
    <n v="0"/>
    <n v="0"/>
    <n v="0"/>
    <n v="-934000"/>
    <n v="1"/>
    <n v="-934000"/>
  </r>
  <r>
    <n v="14"/>
    <n v="15"/>
    <s v="tza"/>
    <x v="82"/>
    <x v="4"/>
    <x v="81"/>
    <x v="123"/>
    <s v="003-Budget and treasury office"/>
    <x v="4"/>
    <s v="032"/>
    <s v="ADMINISTRATION FINANCE"/>
    <s v="024"/>
    <s v="OTHER REVENUE"/>
    <s v="0252"/>
    <s v="CREDIT CONTRO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2"/>
    <x v="4"/>
    <x v="71"/>
    <x v="84"/>
    <s v="003-Budget and treasury office"/>
    <x v="1"/>
    <s v="032"/>
    <s v="ADMINISTRATION FINANCE"/>
    <s v="051"/>
    <s v="EMPLOYEE RELATED COSTS - WAGES &amp; SALARIES"/>
    <s v="1002"/>
    <s v="SALARIES &amp; WAGES - OVERTIME"/>
    <n v="12939"/>
    <n v="0"/>
    <n v="0"/>
    <n v="0"/>
    <n v="1212.1099999999999"/>
    <n v="0"/>
    <n v="0"/>
    <n v="0"/>
    <n v="0"/>
    <n v="0"/>
    <n v="0"/>
    <n v="0"/>
    <n v="454.55"/>
    <n v="757.56"/>
    <n v="0"/>
    <n v="0"/>
    <n v="0"/>
    <n v="0"/>
    <n v="1212.1099999999999"/>
    <n v="9.3678800525542921E-2"/>
    <n v="1212.1099999999999"/>
  </r>
  <r>
    <n v="14"/>
    <n v="15"/>
    <s v="tza"/>
    <x v="82"/>
    <x v="4"/>
    <x v="71"/>
    <x v="87"/>
    <s v="003-Budget and treasury office"/>
    <x v="1"/>
    <s v="032"/>
    <s v="ADMINISTRATION FINANCE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2"/>
    <x v="4"/>
    <x v="71"/>
    <x v="77"/>
    <s v="003-Budget and treasury office"/>
    <x v="1"/>
    <s v="032"/>
    <s v="ADMINISTRATION FINANCE"/>
    <s v="051"/>
    <s v="EMPLOYEE RELATED COSTS - WAGES &amp; SALARIES"/>
    <s v="1016"/>
    <s v="PERFORMANCE INCENTIVE SCHEMES"/>
    <n v="101635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2"/>
    <x v="4"/>
    <x v="73"/>
    <x v="79"/>
    <s v="003-Budget and treasury office"/>
    <x v="2"/>
    <s v="032"/>
    <s v="ADMINISTRATION FINANCE"/>
    <s v="095"/>
    <s v="TRANSFERS FROM / (TO) RESERVES"/>
    <s v="2054"/>
    <s v="TRANSFERS FROM/(TO) DISTRIBUTABLE RESERV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2"/>
    <x v="4"/>
    <x v="73"/>
    <x v="124"/>
    <s v="003-Budget and treasury office"/>
    <x v="2"/>
    <s v="032"/>
    <s v="ADMINISTRATION FINANCE"/>
    <s v="095"/>
    <s v="TRANSFERS FROM / (TO) RESERVES"/>
    <s v="2057"/>
    <s v="TRANSFERS FROM/(TO) NON-DISTRIBUTABLE RESERV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2"/>
    <x v="4"/>
    <x v="74"/>
    <x v="80"/>
    <s v="003-Budget and treasury office"/>
    <x v="3"/>
    <s v="032"/>
    <s v="ADMINISTRATION FINANCE"/>
    <s v="608"/>
    <s v="OTHER ASSETS"/>
    <s v="5023"/>
    <s v="OFFICE EQUIPMENT"/>
    <n v="300000"/>
    <m/>
    <m/>
    <m/>
    <n v="2678.57"/>
    <n v="0"/>
    <n v="0"/>
    <n v="0"/>
    <n v="0"/>
    <n v="0"/>
    <n v="0"/>
    <n v="0"/>
    <n v="1750"/>
    <n v="0"/>
    <n v="0"/>
    <n v="0"/>
    <n v="928.57"/>
    <n v="0"/>
    <n v="2678.57"/>
    <n v="8.9285666666666669E-3"/>
    <n v="2678.57"/>
  </r>
  <r>
    <n v="14"/>
    <n v="15"/>
    <s v="tza"/>
    <x v="82"/>
    <x v="4"/>
    <x v="74"/>
    <x v="100"/>
    <s v="003-Budget and treasury office"/>
    <x v="3"/>
    <s v="032"/>
    <s v="ADMINISTRATION FINANCE"/>
    <s v="608"/>
    <s v="OTHER ASSETS"/>
    <s v="51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3"/>
    <x v="4"/>
    <x v="71"/>
    <x v="91"/>
    <s v="003-Budget and treasury office"/>
    <x v="1"/>
    <s v="033"/>
    <s v="FINANCIAL SERVICES, REPORTING, &amp; BUDGETS"/>
    <s v="051"/>
    <s v="EMPLOYEE RELATED COSTS - WAGES &amp; SALARIES"/>
    <s v="1013"/>
    <s v="TRAVEL ALLOWANCE"/>
    <n v="0"/>
    <n v="92594"/>
    <n v="97686.67"/>
    <n v="102864.06350999999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3"/>
    <x v="4"/>
    <x v="72"/>
    <x v="125"/>
    <s v="003-Budget and treasury office"/>
    <x v="1"/>
    <s v="033"/>
    <s v="FINANCIAL SERVICES, REPORTING, &amp; BUDGETS"/>
    <s v="078"/>
    <s v="GENERAL EXPENSES - OTHER"/>
    <s v="1301"/>
    <s v="ADVERTISING - GENER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3"/>
    <x v="4"/>
    <x v="73"/>
    <x v="126"/>
    <s v="003-Budget and treasury office"/>
    <x v="2"/>
    <s v="033"/>
    <s v="FINANCIAL SERVICES, REPORTING, &amp; BUDGETS"/>
    <s v="095"/>
    <s v="TRANSFERS FROM / (TO) RESERVES"/>
    <s v="2041"/>
    <s v="TRANSFERS FROM/(TO) INSURANCE FU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3"/>
    <x v="4"/>
    <x v="73"/>
    <x v="79"/>
    <s v="003-Budget and treasury office"/>
    <x v="2"/>
    <s v="033"/>
    <s v="FINANCIAL SERVICES, REPORTING, &amp; BUDGETS"/>
    <s v="095"/>
    <s v="TRANSFERS FROM / (TO) RESERVES"/>
    <s v="2054"/>
    <s v="TRANSFERS FROM/(TO) DISTRIBUTABLE RESERVES"/>
    <n v="-6574"/>
    <n v="-6574"/>
    <n v="-6574"/>
    <n v="-657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x v="4"/>
    <x v="82"/>
    <x v="127"/>
    <s v="003-Budget and treasury office"/>
    <x v="4"/>
    <s v="034"/>
    <s v="REVENUE"/>
    <s v="020"/>
    <s v="INCOME FROM AGENCY SERVICES"/>
    <s v="0215"/>
    <s v="AGENCY FEES - MOPANI DISTRI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4"/>
    <x v="4"/>
    <x v="81"/>
    <x v="128"/>
    <s v="003-Budget and treasury office"/>
    <x v="4"/>
    <s v="034"/>
    <s v="REVENUE"/>
    <s v="024"/>
    <s v="OTHER REVENUE"/>
    <s v="0235"/>
    <s v="SALE OF INVESTMENT PROPERTI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4"/>
    <x v="4"/>
    <x v="81"/>
    <x v="123"/>
    <s v="003-Budget and treasury office"/>
    <x v="4"/>
    <s v="034"/>
    <s v="REVENUE"/>
    <s v="024"/>
    <s v="OTHER REVENUE"/>
    <s v="0252"/>
    <s v="CREDIT CONTROL"/>
    <n v="-1000000"/>
    <n v="-1000000"/>
    <n v="-1055000"/>
    <n v="-1110915"/>
    <n v="-653342.28"/>
    <n v="0"/>
    <n v="0"/>
    <n v="0"/>
    <n v="0"/>
    <n v="0"/>
    <n v="0"/>
    <n v="0"/>
    <n v="-107161"/>
    <n v="-99980"/>
    <n v="-94236.28"/>
    <n v="-98895"/>
    <n v="-150685"/>
    <n v="-102385"/>
    <n v="-653342.28"/>
    <n v="0.65334228000000005"/>
    <n v="-653342.28"/>
  </r>
  <r>
    <n v="14"/>
    <n v="15"/>
    <s v="tza"/>
    <x v="84"/>
    <x v="4"/>
    <x v="71"/>
    <x v="91"/>
    <s v="003-Budget and treasury office"/>
    <x v="1"/>
    <s v="034"/>
    <s v="REVENUE"/>
    <s v="051"/>
    <s v="EMPLOYEE RELATED COSTS - WAGES &amp; SALARIES"/>
    <s v="1013"/>
    <s v="TRAVEL ALLOWANCE"/>
    <n v="82761"/>
    <n v="185189"/>
    <n v="195374.39499999999"/>
    <n v="205729.23793499998"/>
    <n v="43549.750000000007"/>
    <n v="0"/>
    <n v="0"/>
    <n v="0"/>
    <n v="0"/>
    <n v="0"/>
    <n v="0"/>
    <n v="0"/>
    <n v="7302.35"/>
    <n v="7302.35"/>
    <n v="7259.85"/>
    <n v="7262.4"/>
    <n v="7211.4"/>
    <n v="7211.4"/>
    <n v="43549.750000000007"/>
    <n v="0.52621101726658703"/>
    <n v="43549.75"/>
  </r>
  <r>
    <n v="14"/>
    <n v="15"/>
    <s v="tza"/>
    <x v="84"/>
    <x v="4"/>
    <x v="75"/>
    <x v="81"/>
    <s v="003-Budget and treasury office"/>
    <x v="1"/>
    <s v="034"/>
    <s v="REVENUE"/>
    <s v="068"/>
    <s v="INTEREST EXPENSE - EXTERNAL BORROWINGS"/>
    <s v="1231"/>
    <s v="INTEREST EXTERNAL LOANS"/>
    <n v="43936"/>
    <n v="36903"/>
    <n v="38932.665000000001"/>
    <n v="40996.096245000001"/>
    <n v="22984.04"/>
    <n v="0"/>
    <n v="0"/>
    <n v="0"/>
    <n v="0"/>
    <n v="0"/>
    <n v="0"/>
    <n v="0"/>
    <n v="0"/>
    <n v="0"/>
    <n v="0"/>
    <n v="0"/>
    <n v="0"/>
    <n v="22984.04"/>
    <n v="22984.04"/>
    <n v="0.5231254552075747"/>
    <n v="22984.04"/>
  </r>
  <r>
    <n v="14"/>
    <n v="15"/>
    <s v="tza"/>
    <x v="84"/>
    <x v="4"/>
    <x v="83"/>
    <x v="129"/>
    <s v="003-Budget and treasury office"/>
    <x v="1"/>
    <s v="034"/>
    <s v="REVENUE"/>
    <s v="074"/>
    <s v="CONTRACTED SERVICES"/>
    <s v="1275"/>
    <s v="CONTRACTED SERVICES - CREDIT CONTROL"/>
    <n v="2600000"/>
    <n v="2900000"/>
    <n v="3059500"/>
    <n v="3221653.5"/>
    <n v="2600000"/>
    <n v="0"/>
    <n v="0"/>
    <n v="0"/>
    <n v="0"/>
    <n v="0"/>
    <n v="0"/>
    <n v="0"/>
    <n v="0"/>
    <n v="0"/>
    <n v="950086.98"/>
    <n v="0"/>
    <n v="734801.73"/>
    <n v="915111.29"/>
    <n v="2600000"/>
    <n v="1"/>
    <n v="2600000"/>
  </r>
  <r>
    <n v="14"/>
    <n v="15"/>
    <s v="tza"/>
    <x v="84"/>
    <x v="4"/>
    <x v="84"/>
    <x v="130"/>
    <s v="003-Budget and treasury office"/>
    <x v="2"/>
    <s v="034"/>
    <s v="REVENUE"/>
    <s v="089"/>
    <s v="CASH REQUIREMENTS"/>
    <s v="1701"/>
    <s v="LOAN REPAYMENTS"/>
    <n v="11456554"/>
    <n v="40634747"/>
    <n v="39761110.085000001"/>
    <n v="24254013.91950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x v="4"/>
    <x v="73"/>
    <x v="79"/>
    <s v="003-Budget and treasury office"/>
    <x v="2"/>
    <s v="034"/>
    <s v="REVENUE"/>
    <s v="095"/>
    <s v="TRANSFERS FROM / (TO) RESERVES"/>
    <s v="2054"/>
    <s v="TRANSFERS FROM/(TO) DISTRIBUTABLE RESERVES"/>
    <n v="-45849"/>
    <n v="-45849"/>
    <n v="-45849"/>
    <n v="-4584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x v="4"/>
    <x v="74"/>
    <x v="116"/>
    <s v="003-Budget and treasury office"/>
    <x v="3"/>
    <s v="034"/>
    <s v="REVENUE"/>
    <s v="608"/>
    <s v="OTHER ASSETS"/>
    <s v="5010"/>
    <s v="OTHER-INFRASTRUCTURE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5"/>
    <x v="4"/>
    <x v="75"/>
    <x v="81"/>
    <s v="003-Budget and treasury office"/>
    <x v="1"/>
    <s v="035"/>
    <s v="EXPENDITURE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5"/>
    <x v="4"/>
    <x v="72"/>
    <x v="131"/>
    <s v="003-Budget and treasury office"/>
    <x v="1"/>
    <s v="035"/>
    <s v="EXPENDITURE"/>
    <s v="078"/>
    <s v="GENERAL EXPENSES - OTHER"/>
    <s v="1313"/>
    <s v="OTHER GENERAL EXPENSES"/>
    <n v="100"/>
    <n v="100"/>
    <n v="105.5"/>
    <n v="111.0915"/>
    <n v="965443.71"/>
    <n v="0"/>
    <n v="0"/>
    <n v="0"/>
    <n v="0"/>
    <n v="0"/>
    <n v="0"/>
    <n v="0"/>
    <n v="0"/>
    <n v="19309.72"/>
    <n v="0"/>
    <n v="12.83"/>
    <n v="546779.25"/>
    <n v="399341.91"/>
    <n v="965443.71"/>
    <n v="9654.4370999999992"/>
    <n v="965443.71"/>
  </r>
  <r>
    <n v="14"/>
    <n v="15"/>
    <s v="tza"/>
    <x v="85"/>
    <x v="4"/>
    <x v="73"/>
    <x v="79"/>
    <s v="003-Budget and treasury office"/>
    <x v="2"/>
    <s v="035"/>
    <s v="EXPENDITURE"/>
    <s v="095"/>
    <s v="TRANSFERS FROM / (TO) RESERVES"/>
    <s v="2054"/>
    <s v="TRANSFERS FROM/(TO) DISTRIBUTABLE RESERVES"/>
    <n v="-7528"/>
    <n v="-7528"/>
    <n v="-7528"/>
    <n v="-752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x v="4"/>
    <x v="71"/>
    <x v="90"/>
    <s v="003-Budget and treasury office"/>
    <x v="1"/>
    <s v="036"/>
    <s v="INVENTORY"/>
    <s v="051"/>
    <s v="EMPLOYEE RELATED COSTS - WAGES &amp; SALARIES"/>
    <s v="1012"/>
    <s v="HOUSING ALLOWANCE"/>
    <n v="0"/>
    <n v="29429"/>
    <n v="31047.595000000001"/>
    <n v="32693.117535000001"/>
    <n v="13752"/>
    <n v="0"/>
    <n v="0"/>
    <n v="0"/>
    <n v="0"/>
    <n v="0"/>
    <n v="0"/>
    <n v="0"/>
    <n v="2292"/>
    <n v="2292"/>
    <n v="2292"/>
    <n v="2292"/>
    <n v="2292"/>
    <n v="2292"/>
    <n v="13752"/>
    <e v="#DIV/0!"/>
    <n v="13752"/>
  </r>
  <r>
    <n v="14"/>
    <n v="15"/>
    <s v="tza"/>
    <x v="87"/>
    <x v="5"/>
    <x v="75"/>
    <x v="132"/>
    <s v="007-Other admin"/>
    <x v="1"/>
    <s v="037"/>
    <s v="FLEET MANAGEMENT"/>
    <s v="068"/>
    <s v="INTEREST EXPENSE - EXTERNAL BORROWINGS"/>
    <s v="1232"/>
    <s v="INTEREST CAPITAL LEA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7"/>
    <x v="5"/>
    <x v="73"/>
    <x v="79"/>
    <s v="007-Other admin"/>
    <x v="2"/>
    <s v="037"/>
    <s v="FLEET MANAGEMENT"/>
    <s v="095"/>
    <s v="TRANSFERS FROM / (TO) RESERVES"/>
    <s v="2054"/>
    <s v="TRANSFERS FROM/(TO) DISTRIBUTABLE RESERVES"/>
    <n v="-366"/>
    <n v="-366"/>
    <n v="-366"/>
    <n v="-36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7"/>
    <x v="5"/>
    <x v="85"/>
    <x v="133"/>
    <s v="007-Other admin"/>
    <x v="3"/>
    <s v="037"/>
    <s v="FLEET MANAGEMENT"/>
    <s v="610"/>
    <s v="SPECIALISED VEHICLES"/>
    <s v="5021"/>
    <s v="OTHER MOTOR VEHICL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8"/>
    <x v="2"/>
    <x v="71"/>
    <x v="87"/>
    <s v="005-Information technology"/>
    <x v="1"/>
    <s v="038"/>
    <s v="INFORMATION TECHNOLOGY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8"/>
    <x v="2"/>
    <x v="71"/>
    <x v="134"/>
    <s v="005-Information technology"/>
    <x v="1"/>
    <s v="038"/>
    <s v="INFORMATION TECHNOLOGY"/>
    <s v="051"/>
    <s v="EMPLOYEE RELATED COSTS - WAGES &amp; SALARIES"/>
    <s v="1005"/>
    <s v="SALARIES &amp; WAGES - STANDBY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8"/>
    <x v="2"/>
    <x v="71"/>
    <x v="77"/>
    <s v="005-Information technology"/>
    <x v="1"/>
    <s v="038"/>
    <s v="INFORMATION TECHNOLOGY"/>
    <s v="051"/>
    <s v="EMPLOYEE RELATED COSTS - WAGES &amp; SALARIES"/>
    <s v="1016"/>
    <s v="PERFORMANCE INCENTIVE SCHEMES"/>
    <n v="0"/>
    <n v="44488"/>
    <n v="46934.84"/>
    <n v="49422.38652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8"/>
    <x v="2"/>
    <x v="72"/>
    <x v="135"/>
    <s v="005-Information technology"/>
    <x v="1"/>
    <s v="038"/>
    <s v="INFORMATION TECHNOLOGY"/>
    <s v="078"/>
    <s v="GENERAL EXPENSES - OTHER"/>
    <s v="1332"/>
    <s v="LEASES - PHOTOCOPIERS"/>
    <n v="523272"/>
    <n v="1123272"/>
    <n v="1185051.96"/>
    <n v="1247859.7138799999"/>
    <n v="407812.9"/>
    <n v="0"/>
    <n v="0"/>
    <n v="0"/>
    <n v="0"/>
    <n v="0"/>
    <n v="0"/>
    <n v="0"/>
    <n v="207819.6"/>
    <n v="199993.3"/>
    <n v="0"/>
    <n v="0"/>
    <n v="0"/>
    <n v="0"/>
    <n v="407812.9"/>
    <n v="0.77935165649987004"/>
    <n v="407812.9"/>
  </r>
  <r>
    <n v="14"/>
    <n v="15"/>
    <s v="tza"/>
    <x v="88"/>
    <x v="2"/>
    <x v="72"/>
    <x v="136"/>
    <s v="005-Information technology"/>
    <x v="1"/>
    <s v="038"/>
    <s v="INFORMATION TECHNOLOGY"/>
    <s v="078"/>
    <s v="GENERAL EXPENSES - OTHER"/>
    <s v="1359"/>
    <s v="RENT - TELEPHONE EXCHANGE"/>
    <n v="728161"/>
    <n v="728161"/>
    <n v="768209.85499999998"/>
    <n v="808924.97731500003"/>
    <n v="104241.48"/>
    <n v="11049.9"/>
    <n v="0"/>
    <n v="0"/>
    <n v="0"/>
    <n v="0"/>
    <n v="0"/>
    <n v="0"/>
    <n v="0"/>
    <n v="20432.84"/>
    <n v="20783.77"/>
    <n v="21047.54"/>
    <n v="20993.46"/>
    <n v="20983.87"/>
    <n v="104241.48"/>
    <n v="0.14315718639147113"/>
    <n v="104241.48"/>
  </r>
  <r>
    <n v="14"/>
    <n v="15"/>
    <s v="tza"/>
    <x v="88"/>
    <x v="2"/>
    <x v="73"/>
    <x v="79"/>
    <s v="005-Information technology"/>
    <x v="2"/>
    <s v="038"/>
    <s v="INFORMATION TECHNOLOGY"/>
    <s v="095"/>
    <s v="TRANSFERS FROM / (TO) RESERVES"/>
    <s v="2054"/>
    <s v="TRANSFERS FROM/(TO) DISTRIBUTABLE RESERVES"/>
    <n v="-39447"/>
    <n v="-39447"/>
    <n v="-39447"/>
    <n v="-3944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8"/>
    <x v="2"/>
    <x v="74"/>
    <x v="137"/>
    <s v="005-Information technology"/>
    <x v="3"/>
    <s v="038"/>
    <s v="INFORMATION TECHNOLOGY"/>
    <s v="608"/>
    <s v="OTHER ASSETS"/>
    <s v="5022"/>
    <s v="PLANT &amp;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8"/>
    <x v="2"/>
    <x v="74"/>
    <x v="138"/>
    <s v="005-Information technology"/>
    <x v="3"/>
    <s v="038"/>
    <s v="INFORMATION TECHNOLOGY"/>
    <s v="608"/>
    <s v="OTHER ASSETS"/>
    <s v="5122"/>
    <s v="PLANT &amp;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8"/>
    <x v="2"/>
    <x v="74"/>
    <x v="100"/>
    <s v="005-Information technology"/>
    <x v="3"/>
    <s v="038"/>
    <s v="INFORMATION TECHNOLOGY"/>
    <s v="608"/>
    <s v="OTHER ASSETS"/>
    <s v="51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8"/>
    <x v="2"/>
    <x v="74"/>
    <x v="83"/>
    <s v="005-Information technology"/>
    <x v="3"/>
    <s v="038"/>
    <s v="INFORMATION TECHNOLOGY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8"/>
    <x v="2"/>
    <x v="74"/>
    <x v="139"/>
    <s v="005-Information technology"/>
    <x v="3"/>
    <s v="038"/>
    <s v="INFORMATION TECHNOLOGY"/>
    <s v="608"/>
    <s v="OTHER ASSETS"/>
    <s v="5610"/>
    <s v="IT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9"/>
    <x v="4"/>
    <x v="72"/>
    <x v="105"/>
    <s v="003-Budget and treasury office"/>
    <x v="1"/>
    <s v="039"/>
    <s v="SUPPLY CHAIN MANAGEMENT UNIT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9"/>
    <x v="4"/>
    <x v="73"/>
    <x v="79"/>
    <s v="003-Budget and treasury office"/>
    <x v="2"/>
    <s v="039"/>
    <s v="SUPPLY CHAIN MANAGEMENT UNIT"/>
    <s v="095"/>
    <s v="TRANSFERS FROM / (TO) RESERVES"/>
    <s v="2054"/>
    <s v="TRANSFERS FROM/(TO) DISTRIBUTABLE RESERVES"/>
    <n v="-9826"/>
    <n v="-9826"/>
    <n v="-9826"/>
    <n v="-982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x v="2"/>
    <x v="71"/>
    <x v="84"/>
    <s v="004-Human resource"/>
    <x v="1"/>
    <s v="052"/>
    <s v="ADMINISTRATION HR &amp; CORP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0"/>
    <x v="2"/>
    <x v="71"/>
    <x v="91"/>
    <s v="004-Human resource"/>
    <x v="1"/>
    <s v="052"/>
    <s v="ADMINISTRATION HR &amp; CORP"/>
    <s v="051"/>
    <s v="EMPLOYEE RELATED COSTS - WAGES &amp; SALARIES"/>
    <s v="1013"/>
    <s v="TRAVEL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0"/>
    <x v="2"/>
    <x v="71"/>
    <x v="77"/>
    <s v="004-Human resource"/>
    <x v="1"/>
    <s v="052"/>
    <s v="ADMINISTRATION HR &amp; CORP"/>
    <s v="051"/>
    <s v="EMPLOYEE RELATED COSTS - WAGES &amp; SALARIES"/>
    <s v="1016"/>
    <s v="PERFORMANCE INCENTIVE SCHEMES"/>
    <n v="916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x v="2"/>
    <x v="76"/>
    <x v="92"/>
    <s v="004-Human resource"/>
    <x v="1"/>
    <s v="052"/>
    <s v="ADMINISTRATION HR &amp; CORP"/>
    <s v="053"/>
    <s v="EMPLOYEE RELATED COSTS - SOCIAL CONTRIBUTIONS"/>
    <s v="1021"/>
    <s v="CONTRIBUTION - MEDICAL AID SCHE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0"/>
    <x v="2"/>
    <x v="75"/>
    <x v="132"/>
    <s v="004-Human resource"/>
    <x v="1"/>
    <s v="052"/>
    <s v="ADMINISTRATION HR &amp; CORP"/>
    <s v="068"/>
    <s v="INTEREST EXPENSE - EXTERNAL BORROWINGS"/>
    <s v="1232"/>
    <s v="INTEREST CAPITAL LEA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0"/>
    <x v="2"/>
    <x v="74"/>
    <x v="80"/>
    <s v="004-Human resource"/>
    <x v="3"/>
    <s v="052"/>
    <s v="ADMINISTRATION HR &amp; CORP"/>
    <s v="608"/>
    <s v="OTHER ASSETS"/>
    <s v="5023"/>
    <s v="OFFICE EQUIPMENT"/>
    <n v="450000"/>
    <m/>
    <m/>
    <m/>
    <n v="38170.06"/>
    <n v="25829.56"/>
    <n v="0"/>
    <n v="0"/>
    <n v="0"/>
    <n v="0"/>
    <n v="0"/>
    <n v="0"/>
    <n v="-35.08"/>
    <n v="0"/>
    <n v="0"/>
    <n v="2998"/>
    <n v="31448.14"/>
    <n v="3759"/>
    <n v="38170.06"/>
    <n v="8.4822355555555548E-2"/>
    <n v="38170.06"/>
  </r>
  <r>
    <n v="14"/>
    <n v="15"/>
    <s v="tza"/>
    <x v="90"/>
    <x v="2"/>
    <x v="74"/>
    <x v="85"/>
    <s v="004-Human resource"/>
    <x v="3"/>
    <s v="052"/>
    <s v="ADMINISTRATION HR &amp; CORP"/>
    <s v="608"/>
    <s v="OTHER ASSETS"/>
    <s v="5025"/>
    <s v="OTHER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0"/>
    <x v="2"/>
    <x v="74"/>
    <x v="83"/>
    <s v="004-Human resource"/>
    <x v="3"/>
    <s v="052"/>
    <s v="ADMINISTRATION HR &amp; CORP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1"/>
    <x v="2"/>
    <x v="71"/>
    <x v="84"/>
    <s v="004-Human resource"/>
    <x v="1"/>
    <s v="053"/>
    <s v="HUMAN RESOURCES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1"/>
    <x v="2"/>
    <x v="73"/>
    <x v="79"/>
    <s v="004-Human resource"/>
    <x v="2"/>
    <s v="053"/>
    <s v="HUMAN RESOURCES"/>
    <s v="095"/>
    <s v="TRANSFERS FROM / (TO) RESERVES"/>
    <s v="2054"/>
    <s v="TRANSFERS FROM/(TO) DISTRIBUTABLE RESERVES"/>
    <n v="-2311"/>
    <n v="-2311"/>
    <n v="-2311"/>
    <n v="-231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1"/>
    <x v="2"/>
    <x v="74"/>
    <x v="80"/>
    <s v="004-Human resource"/>
    <x v="3"/>
    <s v="053"/>
    <s v="HUMAN RESOURCES"/>
    <s v="608"/>
    <s v="OTHER ASSETS"/>
    <s v="50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1"/>
    <x v="2"/>
    <x v="74"/>
    <x v="100"/>
    <s v="004-Human resource"/>
    <x v="3"/>
    <s v="053"/>
    <s v="HUMAN RESOURCES"/>
    <s v="608"/>
    <s v="OTHER ASSETS"/>
    <s v="51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1"/>
    <x v="2"/>
    <x v="74"/>
    <x v="83"/>
    <s v="004-Human resource"/>
    <x v="3"/>
    <s v="053"/>
    <s v="HUMAN RESOURCES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2"/>
    <x v="2"/>
    <x v="86"/>
    <x v="140"/>
    <s v="007-Other admin"/>
    <x v="1"/>
    <s v="054"/>
    <s v="OCCUPATIONAL HEALTH &amp; SAFETY"/>
    <s v="064"/>
    <s v="DEPRECIATION"/>
    <s v="1091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3"/>
    <x v="2"/>
    <x v="71"/>
    <x v="91"/>
    <s v="007-Other admin"/>
    <x v="1"/>
    <s v="056"/>
    <s v="CORPORATE SERVICES"/>
    <s v="051"/>
    <s v="EMPLOYEE RELATED COSTS - WAGES &amp; SALARIES"/>
    <s v="1013"/>
    <s v="TRAVEL ALLOWANCE"/>
    <n v="132263"/>
    <n v="134227"/>
    <n v="141609.48499999999"/>
    <n v="149114.78770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x v="2"/>
    <x v="73"/>
    <x v="79"/>
    <s v="007-Other admin"/>
    <x v="2"/>
    <s v="056"/>
    <s v="CORPORATE SERVICES"/>
    <s v="095"/>
    <s v="TRANSFERS FROM / (TO) RESERVES"/>
    <s v="2054"/>
    <s v="TRANSFERS FROM/(TO) DISTRIBUTABLE RESERVES"/>
    <n v="-42020"/>
    <n v="-42020"/>
    <n v="-42020"/>
    <n v="-4202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x v="2"/>
    <x v="77"/>
    <x v="118"/>
    <s v="001-Mayor and council"/>
    <x v="1"/>
    <s v="057"/>
    <s v="COUNCIL EXPENDITURE"/>
    <s v="066"/>
    <s v="REPAIRS AND MAINTENANCE"/>
    <s v="1222"/>
    <s v="COUNCIL-OWNED VEHICLES - COUNCIL-OWNED VEHICLE USAGE"/>
    <n v="656094"/>
    <n v="728784"/>
    <n v="768867.12"/>
    <n v="809617.07736"/>
    <n v="84684.479999999996"/>
    <n v="0"/>
    <n v="0"/>
    <n v="0"/>
    <n v="0"/>
    <n v="0"/>
    <n v="0"/>
    <n v="0"/>
    <n v="0"/>
    <n v="39389.22"/>
    <n v="49033.82"/>
    <n v="17832.75"/>
    <n v="-25848.85"/>
    <n v="4277.54"/>
    <n v="84684.479999999996"/>
    <n v="0.12907369980521083"/>
    <n v="84684.479999999996"/>
  </r>
  <r>
    <n v="14"/>
    <n v="15"/>
    <s v="tza"/>
    <x v="94"/>
    <x v="2"/>
    <x v="75"/>
    <x v="81"/>
    <s v="001-Mayor and council"/>
    <x v="1"/>
    <s v="057"/>
    <s v="COUNCIL EXPENDITURE"/>
    <s v="068"/>
    <s v="INTEREST EXPENSE - EXTERNAL BORROWINGS"/>
    <s v="1231"/>
    <s v="INTEREST EXTERNAL LOANS"/>
    <n v="11368"/>
    <n v="7630"/>
    <n v="8049.65"/>
    <n v="8476.2814500000004"/>
    <n v="6174.16"/>
    <n v="0"/>
    <n v="0"/>
    <n v="0"/>
    <n v="0"/>
    <n v="0"/>
    <n v="0"/>
    <n v="0"/>
    <n v="0"/>
    <n v="0"/>
    <n v="0"/>
    <n v="0"/>
    <n v="0"/>
    <n v="6174.16"/>
    <n v="6174.16"/>
    <n v="0.5431175228712174"/>
    <n v="6174.16"/>
  </r>
  <r>
    <n v="14"/>
    <n v="15"/>
    <s v="tza"/>
    <x v="94"/>
    <x v="2"/>
    <x v="72"/>
    <x v="78"/>
    <s v="001-Mayor and council"/>
    <x v="1"/>
    <s v="057"/>
    <s v="COUNCIL EXPENDITURE"/>
    <s v="078"/>
    <s v="GENERAL EXPENSES - OTHER"/>
    <s v="1368"/>
    <s v="TRAINING COSTS"/>
    <n v="200000"/>
    <n v="200000"/>
    <n v="211000"/>
    <n v="2221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x v="2"/>
    <x v="72"/>
    <x v="99"/>
    <s v="001-Mayor and council"/>
    <x v="1"/>
    <s v="057"/>
    <s v="COUNCIL EXPENDITURE"/>
    <s v="078"/>
    <s v="GENERAL EXPENSES - OTHER"/>
    <s v="1370"/>
    <s v="YOUTH GENDER &amp; DISABILITY"/>
    <n v="250000"/>
    <n v="250000"/>
    <n v="263750"/>
    <n v="277728.75"/>
    <n v="62411.600000000006"/>
    <n v="30263.15"/>
    <n v="0"/>
    <n v="0"/>
    <n v="0"/>
    <n v="0"/>
    <n v="0"/>
    <n v="0"/>
    <n v="7308.8"/>
    <n v="30980"/>
    <n v="24122.799999999999"/>
    <n v="0"/>
    <n v="0"/>
    <n v="0"/>
    <n v="62411.600000000006"/>
    <n v="0.24964640000000002"/>
    <n v="62411.6"/>
  </r>
  <r>
    <n v="14"/>
    <n v="15"/>
    <s v="tza"/>
    <x v="94"/>
    <x v="2"/>
    <x v="73"/>
    <x v="79"/>
    <s v="001-Mayor and council"/>
    <x v="2"/>
    <s v="057"/>
    <s v="COUNCIL EXPENDITURE"/>
    <s v="095"/>
    <s v="TRANSFERS FROM / (TO) RESERVES"/>
    <s v="2054"/>
    <s v="TRANSFERS FROM/(TO) DISTRIBUTABLE RESERVES"/>
    <n v="-7729"/>
    <n v="-7729"/>
    <n v="-7729"/>
    <n v="-772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x v="2"/>
    <x v="74"/>
    <x v="133"/>
    <s v="001-Mayor and council"/>
    <x v="3"/>
    <s v="057"/>
    <s v="COUNCIL EXPENDITURE"/>
    <s v="608"/>
    <s v="OTHER ASSETS"/>
    <s v="5021"/>
    <s v="OTHER MOTOR VEHICL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4"/>
    <x v="2"/>
    <x v="74"/>
    <x v="80"/>
    <s v="001-Mayor and council"/>
    <x v="3"/>
    <s v="057"/>
    <s v="COUNCIL EXPENDITURE"/>
    <s v="608"/>
    <s v="OTHER ASSETS"/>
    <s v="50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4"/>
    <x v="2"/>
    <x v="74"/>
    <x v="141"/>
    <s v="001-Mayor and council"/>
    <x v="3"/>
    <s v="057"/>
    <s v="COUNCIL EXPENDITURE"/>
    <s v="608"/>
    <s v="OTHER ASSETS"/>
    <s v="5118"/>
    <s v="OTHER COMMUNITY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4"/>
    <x v="2"/>
    <x v="74"/>
    <x v="83"/>
    <s v="001-Mayor and council"/>
    <x v="3"/>
    <s v="057"/>
    <s v="COUNCIL EXPENDITURE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5"/>
    <x v="2"/>
    <x v="71"/>
    <x v="91"/>
    <s v="007-Other admin"/>
    <x v="1"/>
    <s v="058"/>
    <s v="LEGAL SERVICES"/>
    <s v="051"/>
    <s v="EMPLOYEE RELATED COSTS - WAGES &amp; SALARIES"/>
    <s v="1013"/>
    <s v="TRAVEL ALLOWANCE"/>
    <n v="132263"/>
    <n v="226821"/>
    <n v="239296.155"/>
    <n v="251978.851215"/>
    <n v="43549.750000000007"/>
    <n v="0"/>
    <n v="0"/>
    <n v="0"/>
    <n v="0"/>
    <n v="0"/>
    <n v="0"/>
    <n v="0"/>
    <n v="7302.35"/>
    <n v="7302.35"/>
    <n v="7259.85"/>
    <n v="7262.4"/>
    <n v="7211.4"/>
    <n v="7211.4"/>
    <n v="43549.750000000007"/>
    <n v="0.3292663103059813"/>
    <n v="43549.75"/>
  </r>
  <r>
    <n v="14"/>
    <n v="15"/>
    <s v="tza"/>
    <x v="95"/>
    <x v="2"/>
    <x v="76"/>
    <x v="92"/>
    <s v="007-Other admin"/>
    <x v="1"/>
    <s v="058"/>
    <s v="LEGAL SERVICES"/>
    <s v="053"/>
    <s v="EMPLOYEE RELATED COSTS - SOCIAL CONTRIBUTIONS"/>
    <s v="1021"/>
    <s v="CONTRIBUTION - MEDICAL AID SCHEME"/>
    <n v="12026"/>
    <n v="13806"/>
    <n v="14565.33"/>
    <n v="15337.29249"/>
    <n v="5619.6"/>
    <n v="0"/>
    <n v="0"/>
    <n v="0"/>
    <n v="0"/>
    <n v="0"/>
    <n v="0"/>
    <n v="0"/>
    <n v="936.6"/>
    <n v="936.6"/>
    <n v="936.6"/>
    <n v="936.6"/>
    <n v="936.6"/>
    <n v="936.6"/>
    <n v="5619.6"/>
    <n v="0.46728754365541331"/>
    <n v="5619.6"/>
  </r>
  <r>
    <n v="14"/>
    <n v="15"/>
    <s v="tza"/>
    <x v="96"/>
    <x v="5"/>
    <x v="71"/>
    <x v="77"/>
    <s v="017-Roads"/>
    <x v="1"/>
    <s v="062"/>
    <s v="ADMINISTRATION CIVIL ING."/>
    <s v="051"/>
    <s v="EMPLOYEE RELATED COSTS - WAGES &amp; SALARIES"/>
    <s v="1016"/>
    <s v="PERFORMANCE INCENTIVE SCHEMES"/>
    <n v="916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6"/>
    <x v="5"/>
    <x v="73"/>
    <x v="79"/>
    <s v="017-Roads"/>
    <x v="2"/>
    <s v="062"/>
    <s v="ADMINISTRATION CIVIL ING."/>
    <s v="095"/>
    <s v="TRANSFERS FROM / (TO) RESERVES"/>
    <s v="2054"/>
    <s v="TRANSFERS FROM/(TO) DISTRIBUTABLE RESERVES"/>
    <n v="-375665"/>
    <n v="-375665"/>
    <n v="-375665"/>
    <n v="-37566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6"/>
    <x v="5"/>
    <x v="74"/>
    <x v="80"/>
    <s v="017-Roads"/>
    <x v="3"/>
    <s v="062"/>
    <s v="ADMINISTRATION CIVIL ING."/>
    <s v="608"/>
    <s v="OTHER ASSETS"/>
    <s v="5023"/>
    <s v="OFFICE EQUIPMENT"/>
    <n v="300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x v="5"/>
    <x v="77"/>
    <x v="142"/>
    <s v="017-Roads"/>
    <x v="1"/>
    <s v="063"/>
    <s v="ROADS &amp; STORMWATER MANAGEMENT"/>
    <s v="066"/>
    <s v="REPAIRS AND MAINTENANCE"/>
    <s v="1146"/>
    <s v="SIDEWALKS &amp; PAVEMEN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7"/>
    <x v="5"/>
    <x v="73"/>
    <x v="79"/>
    <s v="017-Roads"/>
    <x v="2"/>
    <s v="063"/>
    <s v="ROADS &amp; STORMWATER MANAGEMENT"/>
    <s v="095"/>
    <s v="TRANSFERS FROM / (TO) RESERVES"/>
    <s v="2054"/>
    <s v="TRANSFERS FROM/(TO) DISTRIBUTABLE RESERVES"/>
    <n v="-55410608"/>
    <n v="-57856261"/>
    <n v="-61237465"/>
    <n v="-6481727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x v="5"/>
    <x v="87"/>
    <x v="143"/>
    <s v="017-Roads"/>
    <x v="3"/>
    <s v="063"/>
    <s v="ROADS &amp; STORMWATER MANAGEMENT"/>
    <s v="600"/>
    <s v="INFRASTRUCTURE"/>
    <s v="5002"/>
    <s v="ROADS, PAVEMENTS, BRIDGES &amp; STORMWATER"/>
    <n v="2500000"/>
    <n v="7100000"/>
    <n v="4900000"/>
    <n v="3200000"/>
    <n v="1621772.1900000002"/>
    <n v="386066.96"/>
    <n v="0"/>
    <n v="0"/>
    <n v="0"/>
    <n v="0"/>
    <n v="0"/>
    <n v="0"/>
    <n v="0"/>
    <n v="125788.57"/>
    <n v="1097388.97"/>
    <n v="85119"/>
    <n v="123721.60000000001"/>
    <n v="189754.05"/>
    <n v="1621772.1900000002"/>
    <n v="0.64870887600000005"/>
    <n v="1621772.19"/>
  </r>
  <r>
    <n v="14"/>
    <n v="15"/>
    <s v="tza"/>
    <x v="97"/>
    <x v="5"/>
    <x v="78"/>
    <x v="113"/>
    <s v="017-Roads"/>
    <x v="3"/>
    <s v="063"/>
    <s v="ROADS &amp; STORMWATER MANAGEMENT"/>
    <s v="602"/>
    <s v="COMMUNITY"/>
    <s v="5001"/>
    <s v="LAND &amp; BUILDINGS - INFRASTRUCTURE"/>
    <n v="0"/>
    <n v="2000000"/>
    <n v="0"/>
    <m/>
    <m/>
    <m/>
    <m/>
    <m/>
    <m/>
    <m/>
    <m/>
    <m/>
    <m/>
    <m/>
    <m/>
    <m/>
    <m/>
    <m/>
    <m/>
    <m/>
    <m/>
  </r>
  <r>
    <n v="14"/>
    <n v="15"/>
    <s v="tza"/>
    <x v="97"/>
    <x v="5"/>
    <x v="87"/>
    <x v="116"/>
    <s v="017-Roads"/>
    <x v="3"/>
    <s v="063"/>
    <s v="ROADS &amp; STORMWATER MANAGEMENT"/>
    <s v="600"/>
    <s v="INFRASTRUCTURE"/>
    <s v="5010"/>
    <s v="OTHER-INFRASTRUCTURE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7"/>
    <x v="5"/>
    <x v="87"/>
    <x v="144"/>
    <s v="017-Roads"/>
    <x v="3"/>
    <s v="063"/>
    <s v="ROADS &amp; STORMWATER MANAGEMENT"/>
    <s v="600"/>
    <s v="INFRASTRUCTURE"/>
    <s v="5029"/>
    <s v="R &amp; M RENEWAL OF ASSETS"/>
    <n v="0"/>
    <n v="600000"/>
    <n v="600000"/>
    <n v="80000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7"/>
    <x v="5"/>
    <x v="87"/>
    <x v="145"/>
    <s v="017-Roads"/>
    <x v="3"/>
    <s v="063"/>
    <s v="ROADS &amp; STORMWATER MANAGEMENT"/>
    <s v="600"/>
    <s v="INFRASTRUCTURE"/>
    <s v="5102"/>
    <s v="ROADS, PAVEMENTS, BRIDGES &amp; STORMWA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7"/>
    <x v="5"/>
    <x v="87"/>
    <x v="146"/>
    <s v="017-Roads"/>
    <x v="3"/>
    <s v="063"/>
    <s v="ROADS &amp; STORMWATER MANAGEMENT"/>
    <s v="600"/>
    <s v="INFRASTRUCTURE"/>
    <s v="5202"/>
    <s v="ROADS,PAVEMENTS,BRIDGES &amp; STORMWA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7"/>
    <x v="5"/>
    <x v="74"/>
    <x v="147"/>
    <s v="017-Roads"/>
    <x v="3"/>
    <s v="063"/>
    <s v="ROADS &amp; STORMWATER MANAGEMENT"/>
    <s v="608"/>
    <s v="OTHER ASSETS"/>
    <s v="5103"/>
    <s v="WATER,RESERVOIR &amp; RETICULATION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7"/>
    <x v="5"/>
    <x v="74"/>
    <x v="138"/>
    <s v="017-Roads"/>
    <x v="3"/>
    <s v="063"/>
    <s v="ROADS &amp; STORMWATER MANAGEMENT"/>
    <s v="608"/>
    <s v="OTHER ASSETS"/>
    <s v="5122"/>
    <s v="PLANT &amp;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7"/>
    <x v="5"/>
    <x v="74"/>
    <x v="83"/>
    <s v="017-Roads"/>
    <x v="3"/>
    <s v="063"/>
    <s v="ROADS &amp; STORMWATER MANAGEMENT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7"/>
    <x v="5"/>
    <x v="85"/>
    <x v="133"/>
    <s v="017-Roads"/>
    <x v="3"/>
    <s v="063"/>
    <s v="ROADS &amp; STORMWATER MANAGEMENT"/>
    <s v="610"/>
    <s v="SPECIALISED VEHICLES"/>
    <s v="5021"/>
    <s v="OTHER MOTOR VEHICL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7"/>
    <x v="5"/>
    <x v="85"/>
    <x v="138"/>
    <s v="017-Roads"/>
    <x v="3"/>
    <s v="063"/>
    <s v="ROADS &amp; STORMWATER MANAGEMENT"/>
    <s v="610"/>
    <s v="SPECIALISED VEHICLES"/>
    <s v="5122"/>
    <s v="PLANT &amp;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8"/>
    <x v="5"/>
    <x v="88"/>
    <x v="148"/>
    <s v="012-House"/>
    <x v="4"/>
    <s v="103"/>
    <s v="BUILDINGS &amp; HOUSING"/>
    <s v="018"/>
    <s v="LICENSES &amp; PERMITS"/>
    <s v="0199"/>
    <s v="PERMITS - BUILDING PLANS"/>
    <n v="-300000"/>
    <n v="-450000"/>
    <n v="-474750"/>
    <n v="-499911.75"/>
    <n v="-255139.25"/>
    <n v="0"/>
    <n v="0"/>
    <n v="0"/>
    <n v="0"/>
    <n v="0"/>
    <n v="0"/>
    <n v="0"/>
    <n v="-32527.85"/>
    <n v="-41302"/>
    <n v="-38089.800000000003"/>
    <n v="-42845.760000000002"/>
    <n v="-39966.5"/>
    <n v="-60407.34"/>
    <n v="-255139.25"/>
    <n v="0.85046416666666669"/>
    <n v="-255139.25"/>
  </r>
  <r>
    <n v="14"/>
    <n v="15"/>
    <s v="tza"/>
    <x v="98"/>
    <x v="5"/>
    <x v="73"/>
    <x v="79"/>
    <s v="012-House"/>
    <x v="2"/>
    <s v="103"/>
    <s v="BUILDINGS &amp; HOUSING"/>
    <s v="095"/>
    <s v="TRANSFERS FROM / (TO) RESERVES"/>
    <s v="2054"/>
    <s v="TRANSFERS FROM/(TO) DISTRIBUTABLE RESERVES"/>
    <n v="-2285468"/>
    <n v="-2285468"/>
    <n v="-2285468"/>
    <n v="-228546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x v="5"/>
    <x v="87"/>
    <x v="113"/>
    <s v="012-House"/>
    <x v="3"/>
    <s v="103"/>
    <s v="BUILDINGS &amp; HOUSING"/>
    <s v="600"/>
    <s v="INFRASTRUCTURE"/>
    <s v="5001"/>
    <s v="LAND &amp; BUILDINGS - INFRASTRUCTURE"/>
    <n v="0"/>
    <n v="120000"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8"/>
    <x v="5"/>
    <x v="87"/>
    <x v="116"/>
    <s v="012-House"/>
    <x v="3"/>
    <s v="103"/>
    <s v="BUILDINGS &amp; HOUSING"/>
    <s v="600"/>
    <s v="INFRASTRUCTURE"/>
    <s v="5010"/>
    <s v="OTHER-INFRASTRUCTURE ASSETS"/>
    <n v="0"/>
    <n v="300000"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8"/>
    <x v="5"/>
    <x v="87"/>
    <x v="149"/>
    <s v="012-House"/>
    <x v="3"/>
    <s v="103"/>
    <s v="BUILDINGS &amp; HOUSING"/>
    <s v="600"/>
    <s v="INFRASTRUCTURE"/>
    <s v="5101"/>
    <s v="LAND &amp; BUILDING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8"/>
    <x v="5"/>
    <x v="87"/>
    <x v="150"/>
    <s v="012-House"/>
    <x v="3"/>
    <s v="103"/>
    <s v="BUILDINGS &amp; HOUSING"/>
    <s v="600"/>
    <s v="INFRASTRUCTURE"/>
    <s v="5108"/>
    <s v="STREET LIGHTING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8"/>
    <x v="5"/>
    <x v="74"/>
    <x v="151"/>
    <s v="012-House"/>
    <x v="3"/>
    <s v="103"/>
    <s v="BUILDINGS &amp; HOUSING"/>
    <s v="608"/>
    <s v="OTHER ASSETS"/>
    <s v="5024"/>
    <s v="SECURITY MEASURES"/>
    <n v="0"/>
    <n v="800000"/>
    <m/>
    <n v="30000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8"/>
    <x v="5"/>
    <x v="74"/>
    <x v="144"/>
    <s v="012-House"/>
    <x v="3"/>
    <s v="103"/>
    <s v="BUILDINGS &amp; HOUSING"/>
    <s v="608"/>
    <s v="OTHER ASSETS"/>
    <s v="5029"/>
    <s v="R &amp; M RENEWAL OF ASSETS"/>
    <n v="0"/>
    <n v="80000"/>
    <m/>
    <n v="400000"/>
    <m/>
    <m/>
    <m/>
    <m/>
    <m/>
    <m/>
    <m/>
    <m/>
    <m/>
    <m/>
    <m/>
    <m/>
    <m/>
    <m/>
    <m/>
    <m/>
    <m/>
  </r>
  <r>
    <n v="14"/>
    <n v="15"/>
    <s v="tza"/>
    <x v="98"/>
    <x v="5"/>
    <x v="74"/>
    <x v="152"/>
    <s v="012-House"/>
    <x v="3"/>
    <s v="103"/>
    <s v="BUILDINGS &amp; HOUSING"/>
    <s v="608"/>
    <s v="OTHER ASSETS"/>
    <s v="5124"/>
    <s v="SECURITY MEASUR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9"/>
    <x v="6"/>
    <x v="89"/>
    <x v="153"/>
    <s v="009-Sport &amp; recreation"/>
    <x v="4"/>
    <s v="105"/>
    <s v="PARKS &amp; RECREATION"/>
    <s v="031"/>
    <s v="INCOME FOREGONE"/>
    <s v="0291"/>
    <s v="INCOME FOREGONE - USER CHARG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9"/>
    <x v="6"/>
    <x v="71"/>
    <x v="77"/>
    <s v="009-Sport &amp; recreation"/>
    <x v="1"/>
    <s v="105"/>
    <s v="PARKS &amp; RECREATION"/>
    <s v="051"/>
    <s v="EMPLOYEE RELATED COSTS - WAGES &amp; SALARIES"/>
    <s v="1016"/>
    <s v="PERFORMANCE INCENTIVE SCHEMES"/>
    <n v="0"/>
    <n v="45940"/>
    <n v="48466.7"/>
    <n v="51035.435099999995"/>
    <n v="900"/>
    <n v="0"/>
    <n v="0"/>
    <n v="0"/>
    <n v="0"/>
    <n v="0"/>
    <n v="0"/>
    <n v="0"/>
    <n v="150"/>
    <n v="150"/>
    <n v="150"/>
    <n v="150"/>
    <n v="150"/>
    <n v="150"/>
    <n v="900"/>
    <e v="#DIV/0!"/>
    <n v="900"/>
  </r>
  <r>
    <n v="14"/>
    <n v="15"/>
    <s v="tza"/>
    <x v="99"/>
    <x v="6"/>
    <x v="83"/>
    <x v="154"/>
    <s v="009-Sport &amp; recreation"/>
    <x v="1"/>
    <s v="105"/>
    <s v="PARKS &amp; RECREATION"/>
    <s v="074"/>
    <s v="CONTRACTED SERVICES"/>
    <s v="1276"/>
    <s v="CONTRACTED SERVICES - COUNCIL OWNED LAND"/>
    <n v="1800479"/>
    <n v="1800479"/>
    <n v="1899505.345"/>
    <n v="2000179.1282849999"/>
    <n v="366832.8"/>
    <n v="99170.5"/>
    <n v="12469.12"/>
    <n v="0"/>
    <n v="0"/>
    <n v="0"/>
    <n v="0"/>
    <n v="0"/>
    <n v="140.68"/>
    <n v="3544.24"/>
    <n v="33554.07"/>
    <n v="68525.100000000006"/>
    <n v="173590.15"/>
    <n v="87478.56"/>
    <n v="366832.8"/>
    <n v="0.20374178204799945"/>
    <n v="379301.92"/>
  </r>
  <r>
    <n v="14"/>
    <n v="15"/>
    <s v="tza"/>
    <x v="99"/>
    <x v="6"/>
    <x v="90"/>
    <x v="155"/>
    <s v="009-Sport &amp; recreation"/>
    <x v="1"/>
    <s v="105"/>
    <s v="PARKS &amp; RECREATION"/>
    <s v="077"/>
    <s v="GRANTS &amp; SUBSIDIES PAID-UNCONDITIONAL"/>
    <s v="1281"/>
    <s v="GRANT - MUSEUM"/>
    <n v="33326"/>
    <n v="33326"/>
    <n v="35158.93"/>
    <n v="37022.353289999999"/>
    <n v="16663.02"/>
    <n v="0"/>
    <n v="0"/>
    <n v="0"/>
    <n v="0"/>
    <n v="0"/>
    <n v="0"/>
    <n v="0"/>
    <n v="2777.17"/>
    <n v="2777.17"/>
    <n v="2777.17"/>
    <n v="2777.17"/>
    <n v="2777.17"/>
    <n v="2777.17"/>
    <n v="16663.02"/>
    <n v="0.50000060013202907"/>
    <n v="16663.02"/>
  </r>
  <r>
    <n v="14"/>
    <n v="15"/>
    <s v="tza"/>
    <x v="99"/>
    <x v="6"/>
    <x v="90"/>
    <x v="156"/>
    <s v="009-Sport &amp; recreation"/>
    <x v="1"/>
    <s v="105"/>
    <s v="PARKS &amp; RECREATION"/>
    <s v="077"/>
    <s v="GRANTS &amp; SUBSIDIES PAID-UNCONDITIONAL"/>
    <s v="1282"/>
    <s v="GRANT - SPORTS COUNCIL"/>
    <n v="106644"/>
    <n v="106644"/>
    <n v="112509.42"/>
    <n v="118472.41926"/>
    <n v="53322"/>
    <n v="0"/>
    <n v="0"/>
    <n v="0"/>
    <n v="0"/>
    <n v="0"/>
    <n v="0"/>
    <n v="0"/>
    <n v="8887"/>
    <n v="8887"/>
    <n v="8887"/>
    <n v="8887"/>
    <n v="8887"/>
    <n v="8887"/>
    <n v="53322"/>
    <n v="0.5"/>
    <n v="53322"/>
  </r>
  <r>
    <n v="14"/>
    <n v="15"/>
    <s v="tza"/>
    <x v="99"/>
    <x v="6"/>
    <x v="90"/>
    <x v="157"/>
    <s v="009-Sport &amp; recreation"/>
    <x v="1"/>
    <s v="105"/>
    <s v="PARKS &amp; RECREATION"/>
    <s v="077"/>
    <s v="GRANTS &amp; SUBSIDIES PAID-UNCONDITIONAL"/>
    <s v="1283"/>
    <s v="GRANT - SPCA"/>
    <n v="102500"/>
    <n v="102500"/>
    <n v="108137.5"/>
    <n v="113868.78750000001"/>
    <n v="51250.02"/>
    <n v="0"/>
    <n v="0"/>
    <n v="0"/>
    <n v="0"/>
    <n v="0"/>
    <n v="0"/>
    <n v="0"/>
    <n v="0"/>
    <n v="0"/>
    <n v="25625.01"/>
    <n v="8541.67"/>
    <n v="8541.67"/>
    <n v="8541.67"/>
    <n v="51250.02"/>
    <n v="0.50000019512195115"/>
    <n v="51250.02"/>
  </r>
  <r>
    <n v="14"/>
    <n v="15"/>
    <s v="tza"/>
    <x v="99"/>
    <x v="6"/>
    <x v="73"/>
    <x v="79"/>
    <s v="009-Sport &amp; recreation"/>
    <x v="2"/>
    <s v="105"/>
    <s v="PARKS &amp; RECREATION"/>
    <s v="095"/>
    <s v="TRANSFERS FROM / (TO) RESERVES"/>
    <s v="2054"/>
    <s v="TRANSFERS FROM/(TO) DISTRIBUTABLE RESERVES"/>
    <n v="-1468771"/>
    <n v="-1468771"/>
    <n v="-1468771"/>
    <n v="-146877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9"/>
    <x v="6"/>
    <x v="78"/>
    <x v="141"/>
    <s v="009-Sport &amp; recreation"/>
    <x v="3"/>
    <s v="105"/>
    <s v="PARKS &amp; RECREATION"/>
    <s v="602"/>
    <s v="COMMUNITY"/>
    <s v="5118"/>
    <s v="OTHER COMMUNITY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9"/>
    <x v="6"/>
    <x v="74"/>
    <x v="80"/>
    <s v="009-Sport &amp; recreation"/>
    <x v="3"/>
    <s v="105"/>
    <s v="PARKS &amp; RECREATION"/>
    <s v="608"/>
    <s v="OTHER ASSETS"/>
    <s v="50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9"/>
    <x v="6"/>
    <x v="74"/>
    <x v="85"/>
    <s v="009-Sport &amp; recreation"/>
    <x v="3"/>
    <s v="105"/>
    <s v="PARKS &amp; RECREATION"/>
    <s v="608"/>
    <s v="OTHER ASSETS"/>
    <s v="5025"/>
    <s v="OTHER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9"/>
    <x v="6"/>
    <x v="74"/>
    <x v="138"/>
    <s v="009-Sport &amp; recreation"/>
    <x v="3"/>
    <s v="105"/>
    <s v="PARKS &amp; RECREATION"/>
    <s v="608"/>
    <s v="OTHER ASSETS"/>
    <s v="5122"/>
    <s v="PLANT &amp;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9"/>
    <x v="6"/>
    <x v="74"/>
    <x v="83"/>
    <s v="009-Sport &amp; recreation"/>
    <x v="3"/>
    <s v="105"/>
    <s v="PARKS &amp; RECREATION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0"/>
    <x v="6"/>
    <x v="71"/>
    <x v="86"/>
    <s v="021-Solid waste"/>
    <x v="1"/>
    <s v="112"/>
    <s v="ADMINISTRATION PUBLIC SERV."/>
    <s v="051"/>
    <s v="EMPLOYEE RELATED COSTS - WAGES &amp; SALARIES"/>
    <s v="1001"/>
    <s v="SALARIES &amp; WAGES - BASIC SCAL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0"/>
    <x v="6"/>
    <x v="71"/>
    <x v="84"/>
    <s v="021-Solid waste"/>
    <x v="1"/>
    <s v="112"/>
    <s v="ADMINISTRATION PUBLIC SERV.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0"/>
    <x v="6"/>
    <x v="71"/>
    <x v="87"/>
    <s v="021-Solid waste"/>
    <x v="1"/>
    <s v="112"/>
    <s v="ADMINISTRATION PUBLIC SERV.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0"/>
    <x v="6"/>
    <x v="71"/>
    <x v="88"/>
    <s v="021-Solid waste"/>
    <x v="1"/>
    <s v="112"/>
    <s v="ADMINISTRATION PUBLIC SERV."/>
    <s v="051"/>
    <s v="EMPLOYEE RELATED COSTS - WAGES &amp; SALARIES"/>
    <s v="1004"/>
    <s v="SALARIES &amp; WAGES - ANNUAL BONU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0"/>
    <x v="6"/>
    <x v="71"/>
    <x v="89"/>
    <s v="021-Solid waste"/>
    <x v="1"/>
    <s v="112"/>
    <s v="ADMINISTRATION PUBLIC SERV."/>
    <s v="051"/>
    <s v="EMPLOYEE RELATED COSTS - WAGES &amp; SALARIES"/>
    <s v="1010"/>
    <s v="SALARIES &amp; WAGES - LEAVE PAYMEN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0"/>
    <x v="6"/>
    <x v="76"/>
    <x v="92"/>
    <s v="021-Solid waste"/>
    <x v="1"/>
    <s v="112"/>
    <s v="ADMINISTRATION PUBLIC SERV."/>
    <s v="053"/>
    <s v="EMPLOYEE RELATED COSTS - SOCIAL CONTRIBUTIONS"/>
    <s v="1021"/>
    <s v="CONTRIBUTION - MEDICAL AID SCHE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0"/>
    <x v="6"/>
    <x v="76"/>
    <x v="93"/>
    <s v="021-Solid waste"/>
    <x v="1"/>
    <s v="112"/>
    <s v="ADMINISTRATION PUBLIC SERV."/>
    <s v="053"/>
    <s v="EMPLOYEE RELATED COSTS - SOCIAL CONTRIBUTIONS"/>
    <s v="1022"/>
    <s v="CONTRIBUTION - PENSION SCHEM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0"/>
    <x v="6"/>
    <x v="76"/>
    <x v="94"/>
    <s v="021-Solid waste"/>
    <x v="1"/>
    <s v="112"/>
    <s v="ADMINISTRATION PUBLIC SERV."/>
    <s v="053"/>
    <s v="EMPLOYEE RELATED COSTS - SOCIAL CONTRIBUTIONS"/>
    <s v="1023"/>
    <s v="CONTRIBUTION - UIF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0"/>
    <x v="6"/>
    <x v="76"/>
    <x v="95"/>
    <s v="021-Solid waste"/>
    <x v="1"/>
    <s v="112"/>
    <s v="ADMINISTRATION PUBLIC SERV."/>
    <s v="053"/>
    <s v="EMPLOYEE RELATED COSTS - SOCIAL CONTRIBUTIONS"/>
    <s v="1024"/>
    <s v="CONTRIBUTION - GROUP INSUR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0"/>
    <x v="6"/>
    <x v="76"/>
    <x v="96"/>
    <s v="021-Solid waste"/>
    <x v="1"/>
    <s v="112"/>
    <s v="ADMINISTRATION PUBLIC SERV."/>
    <s v="053"/>
    <s v="EMPLOYEE RELATED COSTS - SOCIAL CONTRIBUTIONS"/>
    <s v="1027"/>
    <s v="CONTRIBUTION - WORKERS COMPENS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0"/>
    <x v="6"/>
    <x v="76"/>
    <x v="97"/>
    <s v="021-Solid waste"/>
    <x v="1"/>
    <s v="112"/>
    <s v="ADMINISTRATION PUBLIC SERV."/>
    <s v="053"/>
    <s v="EMPLOYEE RELATED COSTS - SOCIAL CONTRIBUTIONS"/>
    <s v="1028"/>
    <s v="LEVIES - SET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0"/>
    <x v="6"/>
    <x v="76"/>
    <x v="98"/>
    <s v="021-Solid waste"/>
    <x v="1"/>
    <s v="112"/>
    <s v="ADMINISTRATION PUBLIC SERV."/>
    <s v="053"/>
    <s v="EMPLOYEE RELATED COSTS - SOCIAL CONTRIBUTIONS"/>
    <s v="1029"/>
    <s v="LEVIES - BARGAINING COUNCI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0"/>
    <x v="6"/>
    <x v="73"/>
    <x v="79"/>
    <s v="021-Solid waste"/>
    <x v="2"/>
    <s v="112"/>
    <s v="ADMINISTRATION PUBLIC SERV."/>
    <s v="095"/>
    <s v="TRANSFERS FROM / (TO) RESERVES"/>
    <s v="2054"/>
    <s v="TRANSFERS FROM/(TO) DISTRIBUTABLE RESERVES"/>
    <n v="-62534"/>
    <n v="-62534"/>
    <n v="-62534"/>
    <n v="-6253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0"/>
    <x v="6"/>
    <x v="87"/>
    <x v="116"/>
    <s v="021-Solid waste"/>
    <x v="3"/>
    <s v="112"/>
    <s v="ADMINISTRATION PUBLIC SERV."/>
    <s v="600"/>
    <s v="INFRASTRUCTURE"/>
    <s v="5010"/>
    <s v="OTHER-INFRASTRUCTURE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1"/>
    <x v="6"/>
    <x v="91"/>
    <x v="158"/>
    <s v="008-Libraries"/>
    <x v="4"/>
    <s v="123"/>
    <s v="LIBRARY SERVICES"/>
    <s v="016"/>
    <s v="FINES"/>
    <s v="0171"/>
    <s v="LOST &amp; OVERDUE LIBRARY BOOKS"/>
    <n v="-10000"/>
    <n v="-5000"/>
    <n v="-5275"/>
    <n v="-5554.5749999999998"/>
    <n v="-712"/>
    <n v="0"/>
    <n v="0"/>
    <n v="0"/>
    <n v="0"/>
    <n v="0"/>
    <n v="0"/>
    <n v="0"/>
    <n v="-552"/>
    <n v="540"/>
    <n v="-120"/>
    <n v="-440"/>
    <n v="0"/>
    <n v="-140"/>
    <n v="-712"/>
    <n v="7.1199999999999999E-2"/>
    <n v="-712"/>
  </r>
  <r>
    <n v="14"/>
    <n v="15"/>
    <s v="tza"/>
    <x v="101"/>
    <x v="6"/>
    <x v="91"/>
    <x v="159"/>
    <s v="008-Libraries"/>
    <x v="4"/>
    <s v="123"/>
    <s v="LIBRARY SERVICES"/>
    <s v="016"/>
    <s v="FINES"/>
    <s v="0172"/>
    <s v="DUPLICATE TICKETS"/>
    <n v="-36"/>
    <n v="-36"/>
    <n v="-37.979999999999997"/>
    <n v="-39.99293999999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1"/>
    <x v="6"/>
    <x v="75"/>
    <x v="81"/>
    <s v="008-Libraries"/>
    <x v="1"/>
    <s v="123"/>
    <s v="LIBRARY SERVICES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1"/>
    <x v="6"/>
    <x v="73"/>
    <x v="79"/>
    <s v="008-Libraries"/>
    <x v="2"/>
    <s v="123"/>
    <s v="LIBRARY SERVICES"/>
    <s v="095"/>
    <s v="TRANSFERS FROM / (TO) RESERVES"/>
    <s v="2054"/>
    <s v="TRANSFERS FROM/(TO) DISTRIBUTABLE RESERVES"/>
    <n v="-15206"/>
    <n v="-15206"/>
    <n v="-15206"/>
    <n v="-1520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1"/>
    <x v="6"/>
    <x v="78"/>
    <x v="160"/>
    <s v="008-Libraries"/>
    <x v="3"/>
    <s v="123"/>
    <s v="LIBRARY SERVICES"/>
    <s v="602"/>
    <s v="COMMUNITY"/>
    <s v="5014"/>
    <s v="LIBRARI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1"/>
    <x v="6"/>
    <x v="78"/>
    <x v="120"/>
    <s v="008-Libraries"/>
    <x v="3"/>
    <s v="123"/>
    <s v="LIBRARY SERVICES"/>
    <s v="602"/>
    <s v="COMMUNITY"/>
    <s v="5114"/>
    <s v="LIBRARI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1"/>
    <x v="6"/>
    <x v="78"/>
    <x v="141"/>
    <s v="008-Libraries"/>
    <x v="3"/>
    <s v="123"/>
    <s v="LIBRARY SERVICES"/>
    <s v="602"/>
    <s v="COMMUNITY"/>
    <s v="5118"/>
    <s v="OTHER COMMUNITY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1"/>
    <x v="6"/>
    <x v="74"/>
    <x v="80"/>
    <s v="008-Libraries"/>
    <x v="3"/>
    <s v="123"/>
    <s v="LIBRARY SERVICES"/>
    <s v="608"/>
    <s v="OTHER ASSETS"/>
    <s v="50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2"/>
    <x v="6"/>
    <x v="75"/>
    <x v="81"/>
    <s v="021-Solid waste"/>
    <x v="1"/>
    <s v="133"/>
    <s v="SOLID WASTE"/>
    <s v="068"/>
    <s v="INTEREST EXPENSE - EXTERNAL BORROWINGS"/>
    <s v="1231"/>
    <s v="INTEREST EXTERNAL LOANS"/>
    <n v="315775"/>
    <n v="229880"/>
    <n v="242523.4"/>
    <n v="255377.14019999999"/>
    <n v="169379.47"/>
    <n v="0"/>
    <n v="0"/>
    <n v="0"/>
    <n v="0"/>
    <n v="0"/>
    <n v="0"/>
    <n v="0"/>
    <n v="0"/>
    <n v="0"/>
    <n v="0"/>
    <n v="0"/>
    <n v="0"/>
    <n v="169379.47"/>
    <n v="169379.47"/>
    <n v="0.53639290634154069"/>
    <n v="169379.47"/>
  </r>
  <r>
    <n v="14"/>
    <n v="15"/>
    <s v="tza"/>
    <x v="102"/>
    <x v="6"/>
    <x v="73"/>
    <x v="79"/>
    <s v="021-Solid waste"/>
    <x v="2"/>
    <s v="133"/>
    <s v="SOLID WASTE"/>
    <s v="095"/>
    <s v="TRANSFERS FROM / (TO) RESERVES"/>
    <s v="2054"/>
    <s v="TRANSFERS FROM/(TO) DISTRIBUTABLE RESERVES"/>
    <n v="-744154"/>
    <n v="-744154"/>
    <n v="-744154"/>
    <n v="-74415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x v="6"/>
    <x v="87"/>
    <x v="143"/>
    <s v="021-Solid waste"/>
    <x v="3"/>
    <s v="133"/>
    <s v="SOLID WASTE"/>
    <s v="600"/>
    <s v="INFRASTRUCTURE"/>
    <s v="5002"/>
    <s v="ROADS, PAVEMENTS, BRIDGES &amp; STORMWA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2"/>
    <x v="6"/>
    <x v="87"/>
    <x v="161"/>
    <s v="021-Solid waste"/>
    <x v="3"/>
    <s v="133"/>
    <s v="SOLID WASTE"/>
    <s v="600"/>
    <s v="INFRASTRUCTURE"/>
    <s v="5009"/>
    <s v="REFUSE SIT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2"/>
    <x v="6"/>
    <x v="74"/>
    <x v="161"/>
    <s v="021-Solid waste"/>
    <x v="3"/>
    <s v="133"/>
    <s v="SOLID WASTE"/>
    <s v="608"/>
    <s v="OTHER ASSETS"/>
    <s v="5009"/>
    <s v="REFUSE SIT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2"/>
    <x v="6"/>
    <x v="74"/>
    <x v="137"/>
    <s v="021-Solid waste"/>
    <x v="3"/>
    <s v="133"/>
    <s v="SOLID WASTE"/>
    <s v="608"/>
    <s v="OTHER ASSETS"/>
    <s v="5022"/>
    <s v="PLANT &amp; EQUIPMENT"/>
    <n v="220000"/>
    <m/>
    <m/>
    <m/>
    <n v="0"/>
    <n v="22000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x v="6"/>
    <x v="74"/>
    <x v="85"/>
    <s v="021-Solid waste"/>
    <x v="3"/>
    <s v="133"/>
    <s v="SOLID WASTE"/>
    <s v="608"/>
    <s v="OTHER ASSETS"/>
    <s v="5025"/>
    <s v="OTHER ASSETS"/>
    <n v="180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x v="6"/>
    <x v="71"/>
    <x v="90"/>
    <s v="021-Solid waste"/>
    <x v="1"/>
    <s v="134"/>
    <s v="STREET CLEANSING"/>
    <s v="051"/>
    <s v="EMPLOYEE RELATED COSTS - WAGES &amp; SALARIES"/>
    <s v="1012"/>
    <s v="HOUSING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4"/>
    <x v="6"/>
    <x v="71"/>
    <x v="90"/>
    <s v="020-Public toilet"/>
    <x v="1"/>
    <s v="135"/>
    <s v="PUBLIC TOILETS"/>
    <s v="051"/>
    <s v="EMPLOYEE RELATED COSTS - WAGES &amp; SALARIES"/>
    <s v="1012"/>
    <s v="HOUSING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4"/>
    <x v="6"/>
    <x v="75"/>
    <x v="81"/>
    <s v="020-Public toilet"/>
    <x v="1"/>
    <s v="135"/>
    <s v="PUBLIC TOILETS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4"/>
    <x v="6"/>
    <x v="87"/>
    <x v="113"/>
    <s v="020-Public toilet"/>
    <x v="3"/>
    <s v="135"/>
    <s v="PUBLIC TOILETS"/>
    <s v="600"/>
    <s v="INFRASTRUCTURE"/>
    <s v="5001"/>
    <s v="LAND &amp; BUILDINGS - INFRASTRUCTURE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5"/>
    <x v="6"/>
    <x v="71"/>
    <x v="134"/>
    <s v="018-Vehicle licencing"/>
    <x v="1"/>
    <s v="140"/>
    <s v="ADMINISTRATION TRANSPORT, SAFETY, SECURITY AND LIAISON"/>
    <s v="051"/>
    <s v="EMPLOYEE RELATED COSTS - WAGES &amp; SALARIES"/>
    <s v="1005"/>
    <s v="SALARIES &amp; WAGES - STANDBY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5"/>
    <x v="6"/>
    <x v="71"/>
    <x v="77"/>
    <s v="018-Vehicle licencing"/>
    <x v="1"/>
    <s v="140"/>
    <s v="ADMINISTRATION TRANSPORT, SAFETY, SECURITY AND LIAISON"/>
    <s v="051"/>
    <s v="EMPLOYEE RELATED COSTS - WAGES &amp; SALARIES"/>
    <s v="1016"/>
    <s v="PERFORMANCE INCENTIVE SCHEMES"/>
    <n v="916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5"/>
    <x v="6"/>
    <x v="73"/>
    <x v="79"/>
    <s v="018-Vehicle licencing"/>
    <x v="2"/>
    <s v="140"/>
    <s v="ADMINISTRATION TRANSPORT, SAFETY, SECURITY AND LIAISON"/>
    <s v="095"/>
    <s v="TRANSFERS FROM / (TO) RESERVES"/>
    <s v="2054"/>
    <s v="TRANSFERS FROM/(TO) DISTRIBUTABLE RESERVES"/>
    <n v="-5061"/>
    <n v="-5061"/>
    <n v="-5061"/>
    <n v="-506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5"/>
    <x v="6"/>
    <x v="74"/>
    <x v="80"/>
    <s v="018-Vehicle licencing"/>
    <x v="3"/>
    <s v="140"/>
    <s v="ADMINISTRATION TRANSPORT, SAFETY, SECURITY AND LIAISON"/>
    <s v="608"/>
    <s v="OTHER ASSETS"/>
    <s v="50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6"/>
    <x v="6"/>
    <x v="88"/>
    <x v="162"/>
    <s v="018-Vehicle licencing"/>
    <x v="4"/>
    <s v="143"/>
    <s v="VEHICLE LICENCING &amp; TESTING"/>
    <s v="018"/>
    <s v="LICENSES &amp; PERMITS"/>
    <s v="0191"/>
    <s v="LICENSES - DOG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6"/>
    <x v="6"/>
    <x v="75"/>
    <x v="81"/>
    <s v="018-Vehicle licencing"/>
    <x v="1"/>
    <s v="143"/>
    <s v="VEHICLE LICENCING &amp; TESTING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6"/>
    <x v="6"/>
    <x v="73"/>
    <x v="79"/>
    <s v="018-Vehicle licencing"/>
    <x v="2"/>
    <s v="143"/>
    <s v="VEHICLE LICENCING &amp; TESTING"/>
    <s v="095"/>
    <s v="TRANSFERS FROM / (TO) RESERVES"/>
    <s v="2054"/>
    <s v="TRANSFERS FROM/(TO) DISTRIBUTABLE RESERVES"/>
    <n v="-22734"/>
    <n v="-22734"/>
    <n v="-22734"/>
    <n v="-2273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x v="6"/>
    <x v="87"/>
    <x v="113"/>
    <s v="018-Vehicle licencing"/>
    <x v="3"/>
    <s v="143"/>
    <s v="VEHICLE LICENCING &amp; TESTING"/>
    <s v="600"/>
    <s v="INFRASTRUCTURE"/>
    <s v="5001"/>
    <s v="LAND &amp; BUILDINGS - INFRASTRUCTURE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6"/>
    <x v="6"/>
    <x v="74"/>
    <x v="80"/>
    <s v="018-Vehicle licencing"/>
    <x v="3"/>
    <s v="143"/>
    <s v="VEHICLE LICENCING &amp; TESTING"/>
    <s v="608"/>
    <s v="OTHER ASSETS"/>
    <s v="50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6"/>
    <x v="6"/>
    <x v="74"/>
    <x v="151"/>
    <s v="018-Vehicle licencing"/>
    <x v="3"/>
    <s v="143"/>
    <s v="VEHICLE LICENCING &amp; TESTING"/>
    <s v="608"/>
    <s v="OTHER ASSETS"/>
    <s v="5024"/>
    <s v="SECURITY MEASUR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7"/>
    <x v="6"/>
    <x v="75"/>
    <x v="132"/>
    <s v="010-Public safety"/>
    <x v="1"/>
    <s v="144"/>
    <s v="TRAFFIC SERVICES"/>
    <s v="068"/>
    <s v="INTEREST EXPENSE - EXTERNAL BORROWINGS"/>
    <s v="1232"/>
    <s v="INTEREST CAPITAL LEA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7"/>
    <x v="6"/>
    <x v="72"/>
    <x v="163"/>
    <s v="010-Public safety"/>
    <x v="1"/>
    <s v="144"/>
    <s v="TRAFFIC SERVICES"/>
    <s v="078"/>
    <s v="GENERAL EXPENSES - OTHER"/>
    <s v="1325"/>
    <s v="FUEL - VEHICL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7"/>
    <x v="6"/>
    <x v="72"/>
    <x v="164"/>
    <s v="010-Public safety"/>
    <x v="1"/>
    <s v="144"/>
    <s v="TRAFFIC SERVICES"/>
    <s v="078"/>
    <s v="GENERAL EXPENSES - OTHER"/>
    <s v="1342"/>
    <s v="LEASES- CAMER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7"/>
    <x v="6"/>
    <x v="73"/>
    <x v="79"/>
    <s v="010-Public safety"/>
    <x v="2"/>
    <s v="144"/>
    <s v="TRAFFIC SERVICES"/>
    <s v="095"/>
    <s v="TRANSFERS FROM / (TO) RESERVES"/>
    <s v="2054"/>
    <s v="TRANSFERS FROM/(TO) DISTRIBUTABLE RESERVES"/>
    <n v="-1075688"/>
    <n v="-1075688"/>
    <n v="-1075688"/>
    <n v="-107568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8"/>
    <x v="1"/>
    <x v="71"/>
    <x v="134"/>
    <s v="011-Other public safety"/>
    <x v="1"/>
    <s v="153"/>
    <s v="DISASTER MANAGEMENT"/>
    <s v="051"/>
    <s v="EMPLOYEE RELATED COSTS - WAGES &amp; SALARIES"/>
    <s v="1005"/>
    <s v="SALARIES &amp; WAGES - STANDBY ALLOWANCE"/>
    <n v="0"/>
    <n v="69652"/>
    <n v="73482.86"/>
    <n v="77377.451579999994"/>
    <n v="24910.350000000002"/>
    <n v="0"/>
    <n v="0"/>
    <n v="0"/>
    <n v="0"/>
    <n v="0"/>
    <n v="0"/>
    <n v="0"/>
    <n v="2426.8000000000002"/>
    <n v="4924.95"/>
    <n v="4853.6000000000004"/>
    <n v="0"/>
    <n v="9064.7999999999993"/>
    <n v="3640.2"/>
    <n v="24910.350000000002"/>
    <e v="#DIV/0!"/>
    <n v="24910.35"/>
  </r>
  <r>
    <n v="14"/>
    <n v="15"/>
    <s v="tza"/>
    <x v="108"/>
    <x v="1"/>
    <x v="77"/>
    <x v="118"/>
    <s v="011-Other public safety"/>
    <x v="1"/>
    <s v="153"/>
    <s v="DISASTER MANAGEMENT"/>
    <s v="066"/>
    <s v="REPAIRS AND MAINTENANCE"/>
    <s v="1222"/>
    <s v="COUNCIL-OWNED VEHICLES - COUNCIL-OWNED VEHICLE USA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9"/>
    <x v="7"/>
    <x v="84"/>
    <x v="130"/>
    <s v="019-Electricity distribution"/>
    <x v="2"/>
    <s v="162"/>
    <s v="ADMINISTRATION ELEC. ING."/>
    <s v="089"/>
    <s v="CASH REQUIREMENTS"/>
    <s v="1701"/>
    <s v="LOAN REPAYMEN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9"/>
    <x v="7"/>
    <x v="73"/>
    <x v="79"/>
    <s v="019-Electricity distribution"/>
    <x v="2"/>
    <s v="162"/>
    <s v="ADMINISTRATION ELEC. ING."/>
    <s v="095"/>
    <s v="TRANSFERS FROM / (TO) RESERVES"/>
    <s v="2054"/>
    <s v="TRANSFERS FROM/(TO) DISTRIBUTABLE RESERVES"/>
    <n v="-32088364"/>
    <n v="-32088364"/>
    <n v="-32088364"/>
    <n v="-3208836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x v="7"/>
    <x v="74"/>
    <x v="144"/>
    <s v="019-Electricity distribution"/>
    <x v="3"/>
    <s v="162"/>
    <s v="ADMINISTRATION ELEC. ING."/>
    <s v="608"/>
    <s v="OTHER ASSETS"/>
    <s v="5029"/>
    <s v="R &amp; M RENEWAL OF ASSETS"/>
    <n v="0"/>
    <n v="150000"/>
    <n v="250000"/>
    <n v="300000"/>
    <m/>
    <m/>
    <m/>
    <m/>
    <m/>
    <m/>
    <m/>
    <m/>
    <m/>
    <m/>
    <m/>
    <m/>
    <m/>
    <m/>
    <m/>
    <m/>
    <m/>
  </r>
  <r>
    <n v="14"/>
    <n v="15"/>
    <s v="tza"/>
    <x v="109"/>
    <x v="7"/>
    <x v="74"/>
    <x v="80"/>
    <s v="019-Electricity distribution"/>
    <x v="3"/>
    <s v="162"/>
    <s v="ADMINISTRATION ELEC. ING."/>
    <s v="608"/>
    <s v="OTHER ASSETS"/>
    <s v="5023"/>
    <s v="OFFICE EQUIPMENT"/>
    <n v="300000"/>
    <m/>
    <m/>
    <m/>
    <n v="30604.799999999996"/>
    <n v="199395.20000000001"/>
    <n v="0"/>
    <n v="0"/>
    <n v="0"/>
    <n v="0"/>
    <n v="0"/>
    <n v="0"/>
    <n v="0"/>
    <n v="0"/>
    <n v="0"/>
    <n v="10295.98"/>
    <n v="11099.22"/>
    <n v="9209.6"/>
    <n v="30604.799999999996"/>
    <n v="0.10201599999999998"/>
    <n v="30604.799999999999"/>
  </r>
  <r>
    <n v="14"/>
    <n v="15"/>
    <s v="tza"/>
    <x v="110"/>
    <x v="7"/>
    <x v="92"/>
    <x v="165"/>
    <s v="019-Electricity distribution"/>
    <x v="4"/>
    <s v="173"/>
    <s v="OPERATIONS &amp; MAINTENANCE: RURAL"/>
    <s v="005"/>
    <s v="SERVICE CHARGES"/>
    <s v="0046"/>
    <s v="USER CHARGES - SERVICE CONTRIBUTIONS"/>
    <n v="-7500000"/>
    <n v="-7500000"/>
    <n v="-7912500"/>
    <n v="-8331862.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x v="7"/>
    <x v="81"/>
    <x v="166"/>
    <s v="019-Electricity distribution"/>
    <x v="4"/>
    <s v="173"/>
    <s v="OPERATIONS &amp; MAINTENANCE: RURAL"/>
    <s v="024"/>
    <s v="OTHER REVENUE"/>
    <s v="0246"/>
    <s v="PRIVATE WORK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0"/>
    <x v="7"/>
    <x v="73"/>
    <x v="79"/>
    <s v="019-Electricity distribution"/>
    <x v="2"/>
    <s v="173"/>
    <s v="OPERATIONS &amp; MAINTENANCE: RURAL"/>
    <s v="095"/>
    <s v="TRANSFERS FROM / (TO) RESERVES"/>
    <s v="2054"/>
    <s v="TRANSFERS FROM/(TO) DISTRIBUTABLE RESERV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0"/>
    <x v="7"/>
    <x v="87"/>
    <x v="167"/>
    <s v="019-Electricity distribution"/>
    <x v="3"/>
    <s v="173"/>
    <s v="OPERATIONS &amp; MAINTENANCE: RURAL"/>
    <s v="600"/>
    <s v="INFRASTRUCTURE"/>
    <s v="5005"/>
    <s v="ELECTRICITY RETICULATION - INFRASTRUCTURE"/>
    <n v="0"/>
    <n v="11860000"/>
    <n v="2000000"/>
    <n v="200000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0"/>
    <x v="7"/>
    <x v="87"/>
    <x v="144"/>
    <s v="019-Electricity distribution"/>
    <x v="3"/>
    <s v="173"/>
    <s v="OPERATIONS &amp; MAINTENANCE: RURAL"/>
    <s v="600"/>
    <s v="INFRASTRUCTURE"/>
    <s v="5029"/>
    <s v="R &amp; M RENEWAL OF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0"/>
    <x v="7"/>
    <x v="87"/>
    <x v="168"/>
    <s v="019-Electricity distribution"/>
    <x v="3"/>
    <s v="173"/>
    <s v="OPERATIONS &amp; MAINTENANCE: RURAL"/>
    <s v="600"/>
    <s v="INFRASTRUCTURE"/>
    <s v="5105"/>
    <s v="ELECTRICITY RETICULATION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0"/>
    <x v="7"/>
    <x v="87"/>
    <x v="169"/>
    <s v="019-Electricity distribution"/>
    <x v="3"/>
    <s v="173"/>
    <s v="OPERATIONS &amp; MAINTENANCE: RURAL"/>
    <s v="600"/>
    <s v="INFRASTRUCTURE"/>
    <s v="5205"/>
    <s v="ELECTRICITY RETICULATION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0"/>
    <x v="7"/>
    <x v="74"/>
    <x v="167"/>
    <s v="019-Electricity distribution"/>
    <x v="3"/>
    <s v="173"/>
    <s v="OPERATIONS &amp; MAINTENANCE: RURAL"/>
    <s v="608"/>
    <s v="OTHER ASSETS"/>
    <s v="5005"/>
    <s v="ELECTRICITY RETICULATION - INFRASTRUCTURE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0"/>
    <x v="7"/>
    <x v="74"/>
    <x v="85"/>
    <s v="019-Electricity distribution"/>
    <x v="3"/>
    <s v="173"/>
    <s v="OPERATIONS &amp; MAINTENANCE: RURAL"/>
    <s v="608"/>
    <s v="OTHER ASSETS"/>
    <s v="5025"/>
    <s v="OTHER ASSETS"/>
    <n v="0"/>
    <n v="50000"/>
    <n v="50000"/>
    <n v="5000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0"/>
    <x v="7"/>
    <x v="74"/>
    <x v="144"/>
    <s v="019-Electricity distribution"/>
    <x v="3"/>
    <s v="173"/>
    <s v="OPERATIONS &amp; MAINTENANCE: RURAL"/>
    <s v="608"/>
    <s v="OTHER ASSETS"/>
    <s v="5029"/>
    <s v="R &amp; M RENEWAL OF ASSETS"/>
    <n v="566460"/>
    <m/>
    <m/>
    <m/>
    <n v="0"/>
    <n v="56646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x v="7"/>
    <x v="74"/>
    <x v="83"/>
    <s v="019-Electricity distribution"/>
    <x v="3"/>
    <s v="173"/>
    <s v="OPERATIONS &amp; MAINTENANCE: RURAL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1"/>
    <x v="7"/>
    <x v="92"/>
    <x v="165"/>
    <s v="019-Electricity distribution"/>
    <x v="4"/>
    <s v="183"/>
    <s v="OPERATIONS &amp; MAINTENANCE: TOWN"/>
    <s v="005"/>
    <s v="SERVICE CHARGES"/>
    <s v="0046"/>
    <s v="USER CHARGES - SERVICE CONTRIBUTIONS"/>
    <n v="-7500000"/>
    <n v="-7500000"/>
    <n v="-7912500"/>
    <n v="-8331862.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80"/>
    <x v="170"/>
    <s v="019-Electricity distribution"/>
    <x v="4"/>
    <s v="183"/>
    <s v="OPERATIONS &amp; MAINTENANCE: TOWN"/>
    <s v="022"/>
    <s v="OPERATING GRANTS &amp; SUBSIDIES"/>
    <s v="0223"/>
    <s v="NATIONAL - GENERAL"/>
    <n v="-4000000"/>
    <n v="-5000000"/>
    <n v="-5000000"/>
    <n v="-500000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81"/>
    <x v="166"/>
    <s v="019-Electricity distribution"/>
    <x v="4"/>
    <s v="183"/>
    <s v="OPERATIONS &amp; MAINTENANCE: TOWN"/>
    <s v="024"/>
    <s v="OTHER REVENUE"/>
    <s v="0246"/>
    <s v="PRIVATE WORK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1"/>
    <x v="7"/>
    <x v="93"/>
    <x v="171"/>
    <s v="019-Electricity distribution"/>
    <x v="5"/>
    <s v="183"/>
    <s v="OPERATIONS &amp; MAINTENANCE: TOWN"/>
    <s v="087"/>
    <s v="INTERNAL CHARGES"/>
    <s v="1534"/>
    <s v="INTERNAL USER CHARGES - ELECTRICITY"/>
    <n v="800000"/>
    <n v="400000"/>
    <n v="422000"/>
    <n v="444366"/>
    <n v="49120.869999999995"/>
    <n v="0"/>
    <n v="0"/>
    <n v="0"/>
    <n v="0"/>
    <n v="0"/>
    <n v="0"/>
    <n v="0"/>
    <n v="0"/>
    <n v="0"/>
    <n v="0"/>
    <n v="0"/>
    <n v="35491.64"/>
    <n v="13629.23"/>
    <n v="49120.869999999995"/>
    <n v="6.1401087499999993E-2"/>
    <n v="49120.87"/>
  </r>
  <r>
    <n v="14"/>
    <n v="15"/>
    <s v="tza"/>
    <x v="111"/>
    <x v="7"/>
    <x v="94"/>
    <x v="172"/>
    <s v="019-Electricity distribution"/>
    <x v="2"/>
    <s v="183"/>
    <s v="OPERATIONS &amp; MAINTENANCE: TOWN"/>
    <s v="094"/>
    <s v="CONTRIBUTIONS FROM OPERATING TO CAPITAL"/>
    <s v="2031"/>
    <s v="CONTRIBUTIONS TO ASSET FINANCING FU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1"/>
    <x v="7"/>
    <x v="73"/>
    <x v="79"/>
    <s v="019-Electricity distribution"/>
    <x v="2"/>
    <s v="183"/>
    <s v="OPERATIONS &amp; MAINTENANCE: TOWN"/>
    <s v="095"/>
    <s v="TRANSFERS FROM / (TO) RESERVES"/>
    <s v="2054"/>
    <s v="TRANSFERS FROM/(TO) DISTRIBUTABLE RESERVES"/>
    <n v="-250000"/>
    <n v="-583333"/>
    <n v="-916666"/>
    <n v="-124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87"/>
    <x v="167"/>
    <s v="019-Electricity distribution"/>
    <x v="3"/>
    <s v="183"/>
    <s v="OPERATIONS &amp; MAINTENANCE: TOWN"/>
    <s v="600"/>
    <s v="INFRASTRUCTURE"/>
    <s v="5005"/>
    <s v="ELECTRICITY RETICULATION - INFRASTRUCTURE"/>
    <n v="27250000"/>
    <n v="11107314"/>
    <n v="18434230"/>
    <n v="19263452"/>
    <n v="797112.72"/>
    <n v="13687650.83"/>
    <n v="0"/>
    <n v="0"/>
    <n v="0"/>
    <n v="0"/>
    <n v="0"/>
    <n v="0"/>
    <n v="127361.63"/>
    <n v="176334.07"/>
    <n v="212091.13"/>
    <n v="52275.23"/>
    <n v="181630.09"/>
    <n v="47420.57"/>
    <n v="797112.72"/>
    <n v="2.9251842935779815E-2"/>
    <n v="797112.72"/>
  </r>
  <r>
    <n v="14"/>
    <n v="15"/>
    <s v="tza"/>
    <x v="111"/>
    <x v="7"/>
    <x v="78"/>
    <x v="151"/>
    <s v="019-Electricity distribution"/>
    <x v="3"/>
    <s v="183"/>
    <s v="OPERATIONS &amp; MAINTENANCE: TOWN"/>
    <s v="602"/>
    <s v="COMMUNITY"/>
    <s v="5024"/>
    <s v="SECURITY MEASURES"/>
    <n v="0"/>
    <n v="600000"/>
    <n v="200000"/>
    <n v="0"/>
    <m/>
    <m/>
    <m/>
    <m/>
    <m/>
    <m/>
    <m/>
    <m/>
    <m/>
    <m/>
    <m/>
    <m/>
    <m/>
    <m/>
    <m/>
    <m/>
    <m/>
  </r>
  <r>
    <n v="14"/>
    <n v="15"/>
    <s v="tza"/>
    <x v="111"/>
    <x v="7"/>
    <x v="87"/>
    <x v="113"/>
    <s v="019-Electricity distribution"/>
    <x v="3"/>
    <s v="183"/>
    <s v="OPERATIONS &amp; MAINTENANCE: TOWN"/>
    <s v="600"/>
    <s v="INFRASTRUCTURE"/>
    <s v="5001"/>
    <s v="LAND &amp; BUILDINGS - INFRASTRUCTURE"/>
    <n v="0"/>
    <n v="150000"/>
    <n v="0"/>
    <n v="0"/>
    <m/>
    <m/>
    <m/>
    <m/>
    <m/>
    <m/>
    <m/>
    <m/>
    <m/>
    <m/>
    <m/>
    <m/>
    <m/>
    <m/>
    <m/>
    <m/>
    <m/>
  </r>
  <r>
    <n v="14"/>
    <n v="15"/>
    <s v="tza"/>
    <x v="111"/>
    <x v="7"/>
    <x v="87"/>
    <x v="173"/>
    <s v="019-Electricity distribution"/>
    <x v="3"/>
    <s v="183"/>
    <s v="OPERATIONS &amp; MAINTENANCE: TOWN"/>
    <s v="600"/>
    <s v="INFRASTRUCTURE"/>
    <s v="5008"/>
    <s v="STREET LIGHTNING - INFRASTRUCTURE"/>
    <n v="2080000"/>
    <m/>
    <m/>
    <m/>
    <n v="0"/>
    <n v="208000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87"/>
    <x v="144"/>
    <s v="019-Electricity distribution"/>
    <x v="3"/>
    <s v="183"/>
    <s v="OPERATIONS &amp; MAINTENANCE: TOWN"/>
    <s v="600"/>
    <s v="INFRASTRUCTURE"/>
    <s v="5029"/>
    <s v="R &amp; M RENEWAL OF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1"/>
    <x v="7"/>
    <x v="87"/>
    <x v="168"/>
    <s v="019-Electricity distribution"/>
    <x v="3"/>
    <s v="183"/>
    <s v="OPERATIONS &amp; MAINTENANCE: TOWN"/>
    <s v="600"/>
    <s v="INFRASTRUCTURE"/>
    <s v="5105"/>
    <s v="ELECTRICITY RETICULATION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1"/>
    <x v="7"/>
    <x v="87"/>
    <x v="150"/>
    <s v="019-Electricity distribution"/>
    <x v="3"/>
    <s v="183"/>
    <s v="OPERATIONS &amp; MAINTENANCE: TOWN"/>
    <s v="600"/>
    <s v="INFRASTRUCTURE"/>
    <s v="5108"/>
    <s v="STREET LIGHTING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1"/>
    <x v="7"/>
    <x v="87"/>
    <x v="169"/>
    <s v="019-Electricity distribution"/>
    <x v="3"/>
    <s v="183"/>
    <s v="OPERATIONS &amp; MAINTENANCE: TOWN"/>
    <s v="600"/>
    <s v="INFRASTRUCTURE"/>
    <s v="5205"/>
    <s v="ELECTRICITY RETICULATION"/>
    <n v="4000000"/>
    <n v="5000000"/>
    <n v="5000000"/>
    <n v="5000000"/>
    <n v="5886658.9100000001"/>
    <n v="131034.09"/>
    <n v="0"/>
    <n v="0"/>
    <n v="0"/>
    <n v="0"/>
    <n v="0"/>
    <n v="0"/>
    <n v="0"/>
    <n v="1943871.84"/>
    <n v="970722.82"/>
    <n v="2352061.4500000002"/>
    <n v="620002.80000000005"/>
    <n v="0"/>
    <n v="5886658.9100000001"/>
    <n v="1.4716647275000001"/>
    <n v="5886658.9100000001"/>
  </r>
  <r>
    <n v="14"/>
    <n v="15"/>
    <s v="tza"/>
    <x v="111"/>
    <x v="7"/>
    <x v="74"/>
    <x v="167"/>
    <s v="019-Electricity distribution"/>
    <x v="3"/>
    <s v="183"/>
    <s v="OPERATIONS &amp; MAINTENANCE: TOWN"/>
    <s v="608"/>
    <s v="OTHER ASSETS"/>
    <s v="5005"/>
    <s v="ELECTRICITY RETICULATION - INFRASTRUCTURE"/>
    <n v="0"/>
    <n v="1150000"/>
    <n v="150000"/>
    <n v="40000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1"/>
    <x v="7"/>
    <x v="74"/>
    <x v="173"/>
    <s v="019-Electricity distribution"/>
    <x v="3"/>
    <s v="183"/>
    <s v="OPERATIONS &amp; MAINTENANCE: TOWN"/>
    <s v="608"/>
    <s v="OTHER ASSETS"/>
    <s v="5008"/>
    <s v="STREET LIGHTNING - INFRASTRUCTURE"/>
    <n v="150000"/>
    <n v="4720000"/>
    <n v="1000000"/>
    <n v="1000000"/>
    <n v="0"/>
    <n v="15000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74"/>
    <x v="116"/>
    <s v="019-Electricity distribution"/>
    <x v="3"/>
    <s v="183"/>
    <s v="OPERATIONS &amp; MAINTENANCE: TOWN"/>
    <s v="608"/>
    <s v="OTHER ASSETS"/>
    <s v="5010"/>
    <s v="OTHER-INFRASTRUCTURE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1"/>
    <x v="7"/>
    <x v="74"/>
    <x v="85"/>
    <s v="019-Electricity distribution"/>
    <x v="3"/>
    <s v="183"/>
    <s v="OPERATIONS &amp; MAINTENANCE: TOWN"/>
    <s v="608"/>
    <s v="OTHER ASSETS"/>
    <s v="5025"/>
    <s v="OTHER ASSETS"/>
    <n v="950000"/>
    <n v="906400"/>
    <n v="150000"/>
    <n v="150000"/>
    <n v="0"/>
    <n v="95000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74"/>
    <x v="151"/>
    <s v="019-Electricity distribution"/>
    <x v="3"/>
    <s v="183"/>
    <s v="OPERATIONS &amp; MAINTENANCE: TOWN"/>
    <s v="608"/>
    <s v="OTHER ASSETS"/>
    <s v="5024"/>
    <s v="SECURITY MEASURES"/>
    <n v="0"/>
    <n v="100000"/>
    <n v="100000"/>
    <n v="100000"/>
    <m/>
    <m/>
    <m/>
    <m/>
    <m/>
    <m/>
    <m/>
    <m/>
    <m/>
    <m/>
    <m/>
    <m/>
    <m/>
    <m/>
    <m/>
    <m/>
    <m/>
  </r>
  <r>
    <n v="14"/>
    <n v="15"/>
    <s v="tza"/>
    <x v="111"/>
    <x v="7"/>
    <x v="74"/>
    <x v="144"/>
    <s v="019-Electricity distribution"/>
    <x v="3"/>
    <s v="183"/>
    <s v="OPERATIONS &amp; MAINTENANCE: TOWN"/>
    <s v="608"/>
    <s v="OTHER ASSETS"/>
    <s v="5029"/>
    <s v="R &amp; M RENEWAL OF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1"/>
    <x v="7"/>
    <x v="74"/>
    <x v="83"/>
    <s v="019-Electricity distribution"/>
    <x v="3"/>
    <s v="183"/>
    <s v="OPERATIONS &amp; MAINTENANCE: TOWN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2"/>
    <x v="5"/>
    <x v="80"/>
    <x v="122"/>
    <s v="017-Roads"/>
    <x v="4"/>
    <s v="195"/>
    <s v="PROJECT MANAGEMENT"/>
    <s v="022"/>
    <s v="OPERATING GRANTS &amp; SUBSIDIES"/>
    <s v="0222"/>
    <s v="NATIONAL - MSIG GRANT"/>
    <n v="0"/>
    <n v="0"/>
    <n v="0"/>
    <n v="0"/>
    <n v="0"/>
    <n v="0"/>
    <n v="0"/>
    <n v="0"/>
    <n v="0"/>
    <n v="0"/>
    <n v="0"/>
    <n v="0"/>
    <n v="-25602000"/>
    <n v="0"/>
    <n v="0"/>
    <n v="0"/>
    <n v="25602000"/>
    <n v="0"/>
    <n v="0"/>
    <e v="#DIV/0!"/>
    <n v="0"/>
  </r>
  <r>
    <n v="14"/>
    <n v="15"/>
    <s v="PMU"/>
    <x v="112"/>
    <x v="5"/>
    <x v="80"/>
    <x v="122"/>
    <s v="017-Roads"/>
    <x v="4"/>
    <s v="195"/>
    <s v="PROJECT MANAGEMENT"/>
    <s v="022"/>
    <s v="OPERATING GRANTS &amp; SUBSIDIES"/>
    <s v="0222"/>
    <s v="NATIONAL - MSIG GRANT"/>
    <n v="-87083000"/>
    <n v="-91191000"/>
    <n v="-94911000"/>
    <n v="-100486000"/>
    <n v="-54812000"/>
    <n v="0"/>
    <n v="0"/>
    <n v="0"/>
    <n v="0"/>
    <n v="0"/>
    <n v="0"/>
    <n v="0"/>
    <n v="0"/>
    <n v="0"/>
    <n v="0"/>
    <n v="0"/>
    <n v="-25602000"/>
    <n v="-29210000"/>
    <n v="-54812000"/>
    <n v="0.62942250496652619"/>
    <n v="-54812000"/>
  </r>
  <r>
    <n v="14"/>
    <n v="15"/>
    <s v="PMU"/>
    <x v="112"/>
    <x v="5"/>
    <x v="80"/>
    <x v="170"/>
    <s v="017-Roads"/>
    <x v="4"/>
    <s v="195"/>
    <s v="PROJECT MANAGEMENT"/>
    <s v="022"/>
    <s v="OPERATING GRANTS &amp; SUBSIDIES"/>
    <s v="0223"/>
    <s v="NATIONAL - GENER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PMU"/>
    <x v="112"/>
    <x v="5"/>
    <x v="71"/>
    <x v="84"/>
    <s v="017-Roads"/>
    <x v="1"/>
    <s v="195"/>
    <s v="PROJECT MANAGEMENT"/>
    <s v="051"/>
    <s v="EMPLOYEE RELATED COSTS - WAGES &amp; SALARIES"/>
    <s v="1002"/>
    <s v="SALARIES &amp; WAGES - OVERTIME"/>
    <n v="0"/>
    <n v="0"/>
    <n v="0"/>
    <n v="0"/>
    <n v="2592.83"/>
    <n v="0"/>
    <n v="0"/>
    <n v="0"/>
    <n v="0"/>
    <n v="0"/>
    <n v="0"/>
    <n v="0"/>
    <n v="0"/>
    <n v="0"/>
    <n v="0"/>
    <n v="696.95"/>
    <n v="1895.88"/>
    <n v="0"/>
    <n v="2592.83"/>
    <e v="#DIV/0!"/>
    <n v="2592.83"/>
  </r>
  <r>
    <n v="14"/>
    <n v="15"/>
    <s v="PMU"/>
    <x v="112"/>
    <x v="5"/>
    <x v="95"/>
    <x v="174"/>
    <s v="017-Roads"/>
    <x v="1"/>
    <s v="195"/>
    <s v="PROJECT MANAGEMENT"/>
    <s v="076"/>
    <s v="GRANTS &amp; SUBSIDIES PAID"/>
    <s v="1299"/>
    <s v="GRANTS - OTH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PMU"/>
    <x v="112"/>
    <x v="5"/>
    <x v="73"/>
    <x v="79"/>
    <s v="017-Roads"/>
    <x v="2"/>
    <s v="195"/>
    <s v="PROJECT MANAGEMENT"/>
    <s v="095"/>
    <s v="TRANSFERS FROM / (TO) RESERVES"/>
    <s v="2054"/>
    <s v="TRANSFERS FROM/(TO) DISTRIBUTABLE RESERVES"/>
    <n v="0"/>
    <n v="-803026"/>
    <n v="-803026"/>
    <n v="-803026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PMU"/>
    <x v="112"/>
    <x v="5"/>
    <x v="87"/>
    <x v="143"/>
    <s v="017-Roads"/>
    <x v="3"/>
    <s v="195"/>
    <s v="PROJECT MANAGEMENT"/>
    <s v="600"/>
    <s v="INFRASTRUCTURE"/>
    <s v="5002"/>
    <s v="ROADS, PAVEMENTS, BRIDGES &amp; STORMWATER"/>
    <n v="16385000"/>
    <n v="10107314"/>
    <n v="16834230"/>
    <n v="17263452"/>
    <n v="15795162.32"/>
    <n v="0"/>
    <n v="0"/>
    <n v="0"/>
    <n v="0"/>
    <n v="0"/>
    <n v="0"/>
    <n v="0"/>
    <n v="0"/>
    <n v="2271928.48"/>
    <n v="3935936.09"/>
    <n v="18800"/>
    <n v="4519883.99"/>
    <n v="5048613.76"/>
    <n v="15795162.32"/>
    <n v="0.96400136222154409"/>
    <n v="15795162.32"/>
  </r>
  <r>
    <n v="14"/>
    <n v="15"/>
    <s v="PMU"/>
    <x v="112"/>
    <x v="5"/>
    <x v="87"/>
    <x v="146"/>
    <s v="017-Roads"/>
    <x v="3"/>
    <s v="195"/>
    <s v="PROJECT MANAGEMENT"/>
    <s v="600"/>
    <s v="INFRASTRUCTURE"/>
    <s v="5202"/>
    <s v="ROADS,PAVEMENTS,BRIDGES &amp; STORMWATER"/>
    <n v="63881420"/>
    <n v="86631451"/>
    <n v="90165450"/>
    <n v="90179952"/>
    <n v="25330435.799999997"/>
    <n v="18974399.199999999"/>
    <n v="0"/>
    <n v="0"/>
    <n v="0"/>
    <n v="0"/>
    <n v="0"/>
    <n v="0"/>
    <n v="1278300.2"/>
    <n v="0"/>
    <n v="8413912.1899999995"/>
    <n v="1698820.15"/>
    <n v="8069572"/>
    <n v="5869831.2599999998"/>
    <n v="25330435.799999997"/>
    <n v="0.3965227416672954"/>
    <n v="25330435.800000001"/>
  </r>
  <r>
    <n v="14"/>
    <n v="15"/>
    <s v="PMU"/>
    <x v="112"/>
    <x v="5"/>
    <x v="78"/>
    <x v="175"/>
    <s v="017-Roads"/>
    <x v="3"/>
    <s v="195"/>
    <s v="PROJECT MANAGEMENT"/>
    <s v="602"/>
    <s v="COMMUNITY"/>
    <s v="5212"/>
    <s v="SPORTSFIELDS - COMMUNITY"/>
    <n v="10675030"/>
    <m/>
    <m/>
    <n v="528174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PMU"/>
    <x v="112"/>
    <x v="5"/>
    <x v="78"/>
    <x v="176"/>
    <s v="017-Roads"/>
    <x v="3"/>
    <s v="195"/>
    <s v="PROJECT MANAGEMENT"/>
    <s v="602"/>
    <s v="COMMUNITY"/>
    <s v="5215"/>
    <s v="SPORTSFIELDS - COMMUNITY"/>
    <n v="8237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PMU"/>
    <x v="112"/>
    <x v="5"/>
    <x v="72"/>
    <x v="177"/>
    <s v="017-Roads"/>
    <x v="1"/>
    <s v="195"/>
    <s v="PROJECT MANAGEMENT"/>
    <s v="078"/>
    <s v="GENERAL EXPENSES - OTHER"/>
    <s v="1341"/>
    <s v="MEMBERSHIP FEES - SALGA"/>
    <n v="27794"/>
    <n v="24488"/>
    <n v="25834.84"/>
    <n v="27204.08652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PMU"/>
    <x v="112"/>
    <x v="5"/>
    <x v="78"/>
    <x v="178"/>
    <s v="017-Roads"/>
    <x v="3"/>
    <s v="195"/>
    <s v="PROJECT MANAGEMENT"/>
    <s v="602"/>
    <s v="COMMUNITY"/>
    <s v="5015"/>
    <s v="RECREATIONAL FACILITIES"/>
    <n v="211806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x v="5"/>
    <x v="75"/>
    <x v="81"/>
    <m/>
    <x v="1"/>
    <s v="073"/>
    <s v="WATER NETWORKS"/>
    <s v="068"/>
    <s v="INTEREST EXPENSE - EXTERNAL BORROWINGS"/>
    <s v="1231"/>
    <s v="INTEREST EXTERNAL LOANS"/>
    <n v="276239"/>
    <n v="223729"/>
    <n v="236034.095"/>
    <n v="248543.90203500001"/>
    <n v="145490.49"/>
    <n v="0"/>
    <n v="0"/>
    <n v="0"/>
    <n v="0"/>
    <n v="0"/>
    <n v="0"/>
    <n v="0"/>
    <n v="0"/>
    <n v="0"/>
    <n v="0"/>
    <n v="0"/>
    <n v="0"/>
    <n v="145490.49"/>
    <n v="145490.49"/>
    <n v="0.52668337924768038"/>
    <n v="145490.49"/>
  </r>
  <r>
    <n v="14"/>
    <n v="15"/>
    <s v="MDC"/>
    <x v="114"/>
    <x v="5"/>
    <x v="75"/>
    <x v="81"/>
    <m/>
    <x v="1"/>
    <s v="083"/>
    <s v="WATER PURIFICATION"/>
    <s v="068"/>
    <s v="INTEREST EXPENSE - EXTERNAL BORROWINGS"/>
    <s v="1231"/>
    <s v="INTEREST EXTERNAL LOANS"/>
    <n v="29100"/>
    <n v="24443"/>
    <n v="25787.365000000002"/>
    <n v="27154.095345000002"/>
    <n v="15223.19"/>
    <n v="0"/>
    <n v="0"/>
    <n v="0"/>
    <n v="0"/>
    <n v="0"/>
    <n v="0"/>
    <n v="0"/>
    <n v="0"/>
    <n v="0"/>
    <n v="0"/>
    <n v="0"/>
    <n v="0"/>
    <n v="15223.19"/>
    <n v="15223.19"/>
    <n v="0.52313367697594504"/>
    <n v="15223.19"/>
  </r>
  <r>
    <n v="14"/>
    <n v="15"/>
    <s v="MDC"/>
    <x v="115"/>
    <x v="5"/>
    <x v="80"/>
    <x v="179"/>
    <m/>
    <x v="4"/>
    <s v="093"/>
    <s v="SEWERAGE PURIFICATION"/>
    <s v="022"/>
    <s v="OPERATING GRANTS &amp; SUBSIDIES"/>
    <s v="0218"/>
    <s v="FREE BASIC WATER"/>
    <n v="-1265774"/>
    <n v="-3291167"/>
    <n v="-3472181"/>
    <n v="-365620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6"/>
    <x v="6"/>
    <x v="86"/>
    <x v="140"/>
    <s v="020-Public toilet"/>
    <x v="1"/>
    <s v="113"/>
    <s v="COMMUNITY HEALTH SERVICES"/>
    <s v="064"/>
    <s v="DEPRECIATION"/>
    <s v="1091"/>
    <s v="DEPRECIATION"/>
    <n v="54916"/>
    <n v="54916"/>
    <n v="54916"/>
    <n v="5491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6"/>
    <x v="6"/>
    <x v="77"/>
    <x v="180"/>
    <s v="020-Public toilet"/>
    <x v="1"/>
    <s v="113"/>
    <s v="COMMUNITY HEALTH SERVICES"/>
    <s v="066"/>
    <s v="REPAIRS AND MAINTENANCE"/>
    <s v="1101"/>
    <s v="FURNITURE &amp; OFFICE EQUIPMENT"/>
    <n v="304"/>
    <n v="304"/>
    <n v="320.72000000000003"/>
    <n v="337.7181600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6"/>
    <x v="6"/>
    <x v="73"/>
    <x v="79"/>
    <s v="020-Public toilet"/>
    <x v="2"/>
    <s v="113"/>
    <s v="COMMUNITY HEALTH SERVICES"/>
    <s v="095"/>
    <s v="TRANSFERS FROM / (TO) RESERVES"/>
    <s v="2054"/>
    <s v="TRANSFERS FROM/(TO) DISTRIBUTABLE RESERVES"/>
    <n v="-23024"/>
    <n v="-23024"/>
    <n v="-23024"/>
    <n v="-230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x v="6"/>
    <x v="73"/>
    <x v="79"/>
    <s v="014-Other health"/>
    <x v="2"/>
    <s v="115"/>
    <s v="ENVIROMENTAL HEALTH SERVICES"/>
    <s v="095"/>
    <s v="TRANSFERS FROM / (TO) RESERVES"/>
    <s v="2054"/>
    <s v="TRANSFERS FROM/(TO) DISTRIBUTABLE RESERVES"/>
    <n v="-417650"/>
    <n v="-417650"/>
    <n v="-417650"/>
    <n v="-41765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60"/>
    <x v="0"/>
    <x v="60"/>
    <x v="59"/>
    <m/>
    <x v="0"/>
    <s v="953"/>
    <s v="CONTROL VOTE CROSS METRO TRANSACTION"/>
    <s v="953"/>
    <s v="CONTROL VOTE CROSS METRO TANSACTIONS"/>
    <s v="9053"/>
    <s v="CROSS METRO TRANSACTIONS"/>
    <n v="0"/>
    <n v="0"/>
    <n v="0"/>
    <n v="0"/>
    <n v="-1170550.8"/>
    <n v="0"/>
    <n v="0"/>
    <n v="0"/>
    <n v="0"/>
    <n v="0"/>
    <n v="0"/>
    <n v="0"/>
    <n v="-138193.01999999999"/>
    <n v="-65129.05"/>
    <n v="-344922.79"/>
    <n v="-205012.85"/>
    <n v="-303353.14"/>
    <n v="-113939.95"/>
    <n v="-1170550.8"/>
    <e v="#DIV/0!"/>
    <n v="-1170550.8"/>
  </r>
  <r>
    <n v="14"/>
    <n v="15"/>
    <s v="MDC"/>
    <x v="113"/>
    <x v="5"/>
    <x v="72"/>
    <x v="177"/>
    <m/>
    <x v="1"/>
    <s v="073"/>
    <s v="WATER NETWORKS"/>
    <s v="078"/>
    <s v="GENERAL EXPENSES - OTHER"/>
    <s v="1341"/>
    <s v="MEMBERSHIP FEES - SALGA"/>
    <n v="157730"/>
    <n v="199730"/>
    <n v="210715.15"/>
    <n v="221883.05294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4"/>
    <x v="5"/>
    <x v="96"/>
    <x v="181"/>
    <m/>
    <x v="4"/>
    <s v="083"/>
    <s v="WATER PURIFICATION"/>
    <s v="012"/>
    <s v="INTEREST EARNED - OUTSTANDING DEBTORS"/>
    <s v="0151"/>
    <s v="INTEREST EARNED - NON PROPERTY RATES - OUTSTANDING DEBTORS"/>
    <n v="-5400000"/>
    <n v="-7000000"/>
    <n v="-7385000"/>
    <n v="-777640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4"/>
    <x v="5"/>
    <x v="72"/>
    <x v="177"/>
    <m/>
    <x v="1"/>
    <s v="083"/>
    <s v="WATER PURIFICATION"/>
    <s v="078"/>
    <s v="GENERAL EXPENSES - OTHER"/>
    <s v="1341"/>
    <s v="MEMBERSHIP FEES - SALGA"/>
    <n v="43907"/>
    <n v="52829"/>
    <n v="55734.595000000001"/>
    <n v="58688.52853500000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5"/>
    <x v="5"/>
    <x v="96"/>
    <x v="181"/>
    <m/>
    <x v="4"/>
    <s v="093"/>
    <s v="SEWERAGE PURIFICATION"/>
    <s v="012"/>
    <s v="INTEREST EARNED - OUTSTANDING DEBTORS"/>
    <s v="0151"/>
    <s v="INTEREST EARNED - NON PROPERTY RATES - OUTSTANDING DEBTORS"/>
    <n v="-600000"/>
    <n v="-600000"/>
    <n v="-633000"/>
    <n v="-66654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5"/>
    <x v="5"/>
    <x v="72"/>
    <x v="177"/>
    <m/>
    <x v="1"/>
    <s v="093"/>
    <s v="SEWERAGE PURIFICATION"/>
    <s v="078"/>
    <s v="GENERAL EXPENSES - OTHER"/>
    <s v="1341"/>
    <s v="MEMBERSHIP FEES - SALGA"/>
    <n v="38955"/>
    <n v="46411"/>
    <n v="48963.605000000003"/>
    <n v="51558.67606500000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x v="6"/>
    <x v="72"/>
    <x v="177"/>
    <s v="014-Other health"/>
    <x v="1"/>
    <s v="115"/>
    <s v="ENVIROMENTAL HEALTH SERVICES"/>
    <s v="078"/>
    <s v="GENERAL EXPENSES - OTHER"/>
    <s v="1341"/>
    <s v="MEMBERSHIP FEES - SALGA"/>
    <n v="57479"/>
    <n v="60040"/>
    <n v="63342.2"/>
    <n v="66699.33659999999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8"/>
    <x v="0"/>
    <x v="28"/>
    <x v="0"/>
    <m/>
    <x v="0"/>
    <s v="400"/>
    <s v="BUILDINGS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8"/>
    <x v="0"/>
    <x v="28"/>
    <x v="24"/>
    <m/>
    <x v="0"/>
    <s v="400"/>
    <s v="BUILDINGS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8"/>
    <x v="0"/>
    <x v="28"/>
    <x v="25"/>
    <m/>
    <x v="0"/>
    <s v="400"/>
    <s v="BUILDINGS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8"/>
    <x v="0"/>
    <x v="28"/>
    <x v="17"/>
    <m/>
    <x v="0"/>
    <s v="400"/>
    <s v="BUILDINGS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8"/>
    <x v="0"/>
    <x v="30"/>
    <x v="0"/>
    <m/>
    <x v="0"/>
    <s v="400"/>
    <s v="BUILDINGS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8"/>
    <x v="0"/>
    <x v="30"/>
    <x v="25"/>
    <m/>
    <x v="0"/>
    <s v="400"/>
    <s v="BUILDINGS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8"/>
    <x v="0"/>
    <x v="30"/>
    <x v="26"/>
    <m/>
    <x v="0"/>
    <s v="400"/>
    <s v="BUILDINGS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9"/>
    <x v="0"/>
    <x v="28"/>
    <x v="0"/>
    <m/>
    <x v="0"/>
    <s v="402"/>
    <s v="ELECTRICITY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9"/>
    <x v="0"/>
    <x v="28"/>
    <x v="24"/>
    <m/>
    <x v="0"/>
    <s v="402"/>
    <s v="ELECTRICITY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9"/>
    <x v="0"/>
    <x v="28"/>
    <x v="25"/>
    <m/>
    <x v="0"/>
    <s v="402"/>
    <s v="ELECTRICITY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9"/>
    <x v="0"/>
    <x v="28"/>
    <x v="17"/>
    <m/>
    <x v="0"/>
    <s v="402"/>
    <s v="ELECTRICITY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9"/>
    <x v="0"/>
    <x v="30"/>
    <x v="0"/>
    <m/>
    <x v="0"/>
    <s v="402"/>
    <s v="ELECTRICITY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9"/>
    <x v="0"/>
    <x v="30"/>
    <x v="25"/>
    <m/>
    <x v="0"/>
    <s v="402"/>
    <s v="ELECTRICITY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9"/>
    <x v="0"/>
    <x v="30"/>
    <x v="26"/>
    <m/>
    <x v="0"/>
    <s v="402"/>
    <s v="ELECTRICITY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0"/>
    <x v="0"/>
    <x v="28"/>
    <x v="0"/>
    <m/>
    <x v="0"/>
    <s v="404"/>
    <s v="INVESTMENT PROPERTIE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0"/>
    <x v="0"/>
    <x v="28"/>
    <x v="24"/>
    <m/>
    <x v="0"/>
    <s v="404"/>
    <s v="INVESTMENT PROPERTIE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0"/>
    <x v="0"/>
    <x v="28"/>
    <x v="25"/>
    <m/>
    <x v="0"/>
    <s v="404"/>
    <s v="INVESTMENT PROPERTIE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0"/>
    <x v="0"/>
    <x v="28"/>
    <x v="17"/>
    <m/>
    <x v="0"/>
    <s v="404"/>
    <s v="INVESTMENT PROPERTIE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0"/>
    <x v="0"/>
    <x v="30"/>
    <x v="0"/>
    <m/>
    <x v="0"/>
    <s v="404"/>
    <s v="INVESTMENT PROPERTIE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0"/>
    <x v="0"/>
    <x v="30"/>
    <x v="25"/>
    <m/>
    <x v="0"/>
    <s v="404"/>
    <s v="INVESTMENT PROPERTIE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0"/>
    <x v="0"/>
    <x v="30"/>
    <x v="26"/>
    <m/>
    <x v="0"/>
    <s v="404"/>
    <s v="INVESTMENT PROPERTIE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1"/>
    <x v="0"/>
    <x v="28"/>
    <x v="0"/>
    <m/>
    <x v="0"/>
    <s v="406"/>
    <s v="MOTOR VEHICLES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1"/>
    <x v="0"/>
    <x v="28"/>
    <x v="24"/>
    <m/>
    <x v="0"/>
    <s v="406"/>
    <s v="MOTOR VEHICLES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1"/>
    <x v="0"/>
    <x v="28"/>
    <x v="25"/>
    <m/>
    <x v="0"/>
    <s v="406"/>
    <s v="MOTOR VEHICLES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1"/>
    <x v="0"/>
    <x v="28"/>
    <x v="17"/>
    <m/>
    <x v="0"/>
    <s v="406"/>
    <s v="MOTOR VEHICLES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1"/>
    <x v="0"/>
    <x v="30"/>
    <x v="0"/>
    <m/>
    <x v="0"/>
    <s v="406"/>
    <s v="MOTOR VEHICLES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1"/>
    <x v="0"/>
    <x v="30"/>
    <x v="25"/>
    <m/>
    <x v="0"/>
    <s v="406"/>
    <s v="MOTOR VEHICLES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1"/>
    <x v="0"/>
    <x v="30"/>
    <x v="26"/>
    <m/>
    <x v="0"/>
    <s v="406"/>
    <s v="MOTOR VEHICLES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2"/>
    <x v="0"/>
    <x v="28"/>
    <x v="0"/>
    <m/>
    <x v="0"/>
    <s v="408"/>
    <s v="MACHINERY &amp; PLANT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2"/>
    <x v="0"/>
    <x v="28"/>
    <x v="24"/>
    <m/>
    <x v="0"/>
    <s v="408"/>
    <s v="MACHINERY &amp; PLANT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2"/>
    <x v="0"/>
    <x v="28"/>
    <x v="25"/>
    <m/>
    <x v="0"/>
    <s v="408"/>
    <s v="MACHINERY &amp; PLANT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2"/>
    <x v="0"/>
    <x v="28"/>
    <x v="17"/>
    <m/>
    <x v="0"/>
    <s v="408"/>
    <s v="MACHINERY &amp; PLANT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2"/>
    <x v="0"/>
    <x v="30"/>
    <x v="0"/>
    <m/>
    <x v="0"/>
    <s v="408"/>
    <s v="MACHINERY &amp; PLANT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2"/>
    <x v="0"/>
    <x v="30"/>
    <x v="24"/>
    <m/>
    <x v="0"/>
    <s v="408"/>
    <s v="MACHINERY &amp; PLANT - OTHER ASSETS"/>
    <s v="402"/>
    <s v="ACCUMULATED DEPRECIATION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2"/>
    <x v="0"/>
    <x v="30"/>
    <x v="25"/>
    <m/>
    <x v="0"/>
    <s v="408"/>
    <s v="MACHINERY &amp; PLANT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2"/>
    <x v="0"/>
    <x v="30"/>
    <x v="26"/>
    <m/>
    <x v="0"/>
    <s v="408"/>
    <s v="MACHINERY &amp; PLANT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3"/>
    <x v="0"/>
    <x v="28"/>
    <x v="0"/>
    <m/>
    <x v="0"/>
    <s v="409"/>
    <s v="COMPUTER EQUIPMENT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3"/>
    <x v="0"/>
    <x v="28"/>
    <x v="24"/>
    <m/>
    <x v="0"/>
    <s v="409"/>
    <s v="COMPUTER EQUIPMENT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3"/>
    <x v="0"/>
    <x v="28"/>
    <x v="25"/>
    <m/>
    <x v="0"/>
    <s v="409"/>
    <s v="COMPUTER EQUIPMENT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3"/>
    <x v="0"/>
    <x v="28"/>
    <x v="17"/>
    <m/>
    <x v="0"/>
    <s v="409"/>
    <s v="COMPUTER EQUIPMENT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3"/>
    <x v="0"/>
    <x v="30"/>
    <x v="0"/>
    <m/>
    <x v="0"/>
    <s v="409"/>
    <s v="COMPUTER EQUIPMENT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3"/>
    <x v="0"/>
    <x v="30"/>
    <x v="24"/>
    <m/>
    <x v="0"/>
    <s v="409"/>
    <s v="COMPUTER EQUIPMENT - OTHER ASSETS"/>
    <s v="402"/>
    <s v="ACCUMULATED DEPRECIATION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3"/>
    <x v="0"/>
    <x v="30"/>
    <x v="25"/>
    <m/>
    <x v="0"/>
    <s v="409"/>
    <s v="COMPUTER EQUIPMENT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3"/>
    <x v="0"/>
    <x v="30"/>
    <x v="26"/>
    <m/>
    <x v="0"/>
    <s v="409"/>
    <s v="COMPUTER EQUIPMENT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4"/>
    <x v="0"/>
    <x v="28"/>
    <x v="0"/>
    <m/>
    <x v="0"/>
    <s v="410"/>
    <s v="OFFICE EQUIPMENT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4"/>
    <x v="0"/>
    <x v="28"/>
    <x v="24"/>
    <m/>
    <x v="0"/>
    <s v="410"/>
    <s v="OFFICE EQUIPMENT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4"/>
    <x v="0"/>
    <x v="28"/>
    <x v="25"/>
    <m/>
    <x v="0"/>
    <s v="410"/>
    <s v="OFFICE EQUIPMENT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4"/>
    <x v="0"/>
    <x v="28"/>
    <x v="17"/>
    <m/>
    <x v="0"/>
    <s v="410"/>
    <s v="OFFICE EQUIPMENT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4"/>
    <x v="0"/>
    <x v="30"/>
    <x v="0"/>
    <m/>
    <x v="0"/>
    <s v="410"/>
    <s v="OFFICE EQUIPMENT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4"/>
    <x v="0"/>
    <x v="30"/>
    <x v="24"/>
    <m/>
    <x v="0"/>
    <s v="410"/>
    <s v="OFFICE EQUIPMENT - OTHER ASSETS"/>
    <s v="402"/>
    <s v="ACCUMULATED DEPRECIATION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4"/>
    <x v="0"/>
    <x v="30"/>
    <x v="25"/>
    <m/>
    <x v="0"/>
    <s v="410"/>
    <s v="OFFICE EQUIPMENT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4"/>
    <x v="0"/>
    <x v="30"/>
    <x v="26"/>
    <m/>
    <x v="0"/>
    <s v="410"/>
    <s v="OFFICE EQUIPMENT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5"/>
    <x v="0"/>
    <x v="28"/>
    <x v="0"/>
    <m/>
    <x v="0"/>
    <s v="412"/>
    <s v="CEMETRY - COMM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5"/>
    <x v="0"/>
    <x v="28"/>
    <x v="24"/>
    <m/>
    <x v="0"/>
    <s v="412"/>
    <s v="CEMETRY - COMM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5"/>
    <x v="0"/>
    <x v="28"/>
    <x v="25"/>
    <m/>
    <x v="0"/>
    <s v="412"/>
    <s v="CEMETRY - COMM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5"/>
    <x v="0"/>
    <x v="28"/>
    <x v="17"/>
    <m/>
    <x v="0"/>
    <s v="412"/>
    <s v="CEMETRY - COMM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5"/>
    <x v="0"/>
    <x v="30"/>
    <x v="0"/>
    <m/>
    <x v="0"/>
    <s v="412"/>
    <s v="CEMETRY - COMM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5"/>
    <x v="0"/>
    <x v="30"/>
    <x v="25"/>
    <m/>
    <x v="0"/>
    <s v="412"/>
    <s v="CEMETRY - COMM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5"/>
    <x v="0"/>
    <x v="30"/>
    <x v="26"/>
    <m/>
    <x v="0"/>
    <s v="412"/>
    <s v="CEMETRY - COMM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6"/>
    <x v="0"/>
    <x v="28"/>
    <x v="0"/>
    <m/>
    <x v="0"/>
    <s v="414"/>
    <s v="FENCING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6"/>
    <x v="0"/>
    <x v="28"/>
    <x v="24"/>
    <m/>
    <x v="0"/>
    <s v="414"/>
    <s v="FENCING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6"/>
    <x v="0"/>
    <x v="28"/>
    <x v="25"/>
    <m/>
    <x v="0"/>
    <s v="414"/>
    <s v="FENCING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6"/>
    <x v="0"/>
    <x v="28"/>
    <x v="17"/>
    <m/>
    <x v="0"/>
    <s v="414"/>
    <s v="FENCING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6"/>
    <x v="0"/>
    <x v="30"/>
    <x v="0"/>
    <m/>
    <x v="0"/>
    <s v="414"/>
    <s v="FENCING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6"/>
    <x v="0"/>
    <x v="30"/>
    <x v="25"/>
    <m/>
    <x v="0"/>
    <s v="414"/>
    <s v="FENCING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6"/>
    <x v="0"/>
    <x v="30"/>
    <x v="26"/>
    <m/>
    <x v="0"/>
    <s v="414"/>
    <s v="FENCING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7"/>
    <x v="0"/>
    <x v="28"/>
    <x v="0"/>
    <m/>
    <x v="0"/>
    <s v="415"/>
    <s v="FURNITURE &amp; FITTINGS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7"/>
    <x v="0"/>
    <x v="28"/>
    <x v="24"/>
    <m/>
    <x v="0"/>
    <s v="415"/>
    <s v="FURNITURE &amp; FITTINGS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7"/>
    <x v="0"/>
    <x v="28"/>
    <x v="25"/>
    <m/>
    <x v="0"/>
    <s v="415"/>
    <s v="FURNITURE &amp; FITTINGS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7"/>
    <x v="0"/>
    <x v="30"/>
    <x v="0"/>
    <m/>
    <x v="0"/>
    <s v="415"/>
    <s v="FURNITURE &amp; FITTINGS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7"/>
    <x v="0"/>
    <x v="30"/>
    <x v="24"/>
    <m/>
    <x v="0"/>
    <s v="415"/>
    <s v="FURNITURE &amp; FITTINGS - OTHER ASSETS"/>
    <s v="402"/>
    <s v="ACCUMULATED DEPRECIATION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7"/>
    <x v="0"/>
    <x v="30"/>
    <x v="25"/>
    <m/>
    <x v="0"/>
    <s v="415"/>
    <s v="FURNITURE &amp; FITTINGS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7"/>
    <x v="0"/>
    <x v="30"/>
    <x v="26"/>
    <m/>
    <x v="0"/>
    <s v="415"/>
    <s v="FURNITURE &amp; FITTINGS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8"/>
    <x v="0"/>
    <x v="28"/>
    <x v="0"/>
    <m/>
    <x v="0"/>
    <s v="416"/>
    <s v="AIRPORT COM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8"/>
    <x v="0"/>
    <x v="28"/>
    <x v="24"/>
    <m/>
    <x v="0"/>
    <s v="416"/>
    <s v="AIRPORT COM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8"/>
    <x v="0"/>
    <x v="28"/>
    <x v="25"/>
    <m/>
    <x v="0"/>
    <s v="416"/>
    <s v="AIRPORT COM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8"/>
    <x v="0"/>
    <x v="28"/>
    <x v="17"/>
    <m/>
    <x v="0"/>
    <s v="416"/>
    <s v="AIRPORT COM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8"/>
    <x v="0"/>
    <x v="30"/>
    <x v="0"/>
    <m/>
    <x v="0"/>
    <s v="416"/>
    <s v="AIRPORT COM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8"/>
    <x v="0"/>
    <x v="30"/>
    <x v="25"/>
    <m/>
    <x v="0"/>
    <s v="416"/>
    <s v="AIRPORT COM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8"/>
    <x v="0"/>
    <x v="30"/>
    <x v="26"/>
    <m/>
    <x v="0"/>
    <s v="416"/>
    <s v="AIRPORT COM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9"/>
    <x v="0"/>
    <x v="28"/>
    <x v="0"/>
    <m/>
    <x v="0"/>
    <s v="417"/>
    <s v="WEAPONS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9"/>
    <x v="0"/>
    <x v="28"/>
    <x v="24"/>
    <m/>
    <x v="0"/>
    <s v="417"/>
    <s v="WEAPONS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9"/>
    <x v="0"/>
    <x v="28"/>
    <x v="25"/>
    <m/>
    <x v="0"/>
    <s v="417"/>
    <s v="WEAPONS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9"/>
    <x v="0"/>
    <x v="28"/>
    <x v="17"/>
    <m/>
    <x v="0"/>
    <s v="417"/>
    <s v="WEAPONS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9"/>
    <x v="0"/>
    <x v="30"/>
    <x v="0"/>
    <m/>
    <x v="0"/>
    <s v="417"/>
    <s v="WEAPONS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9"/>
    <x v="0"/>
    <x v="30"/>
    <x v="25"/>
    <m/>
    <x v="0"/>
    <s v="417"/>
    <s v="WEAPONS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9"/>
    <x v="0"/>
    <x v="30"/>
    <x v="26"/>
    <m/>
    <x v="0"/>
    <s v="417"/>
    <s v="WEAPONS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0"/>
    <x v="0"/>
    <x v="28"/>
    <x v="0"/>
    <m/>
    <x v="0"/>
    <s v="418"/>
    <s v="SECURITY MEASURES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0"/>
    <x v="0"/>
    <x v="28"/>
    <x v="24"/>
    <m/>
    <x v="0"/>
    <s v="418"/>
    <s v="SECURITY MEASURES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0"/>
    <x v="0"/>
    <x v="28"/>
    <x v="25"/>
    <m/>
    <x v="0"/>
    <s v="418"/>
    <s v="SECURITY MEASURES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0"/>
    <x v="0"/>
    <x v="28"/>
    <x v="17"/>
    <m/>
    <x v="0"/>
    <s v="418"/>
    <s v="SECURITY MEASURES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0"/>
    <x v="0"/>
    <x v="30"/>
    <x v="0"/>
    <m/>
    <x v="0"/>
    <s v="418"/>
    <s v="SECURITY MEASURES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0"/>
    <x v="0"/>
    <x v="30"/>
    <x v="25"/>
    <m/>
    <x v="0"/>
    <s v="418"/>
    <s v="SECURITY MEASURES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0"/>
    <x v="0"/>
    <x v="30"/>
    <x v="26"/>
    <m/>
    <x v="0"/>
    <s v="418"/>
    <s v="SECURITY MEASURES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1"/>
    <x v="0"/>
    <x v="28"/>
    <x v="0"/>
    <m/>
    <x v="0"/>
    <s v="419"/>
    <s v="OTHER(SPECIFY) - WATER CRAFT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1"/>
    <x v="0"/>
    <x v="28"/>
    <x v="24"/>
    <m/>
    <x v="0"/>
    <s v="419"/>
    <s v="OTHER(SPECIFY) - WATER CRAFT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1"/>
    <x v="0"/>
    <x v="28"/>
    <x v="25"/>
    <m/>
    <x v="0"/>
    <s v="419"/>
    <s v="OTHER(SPECIFY) - WATER CRAFT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1"/>
    <x v="0"/>
    <x v="28"/>
    <x v="17"/>
    <m/>
    <x v="0"/>
    <s v="419"/>
    <s v="OTHER(SPECIFY) - WATER CRAFT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1"/>
    <x v="0"/>
    <x v="30"/>
    <x v="0"/>
    <m/>
    <x v="0"/>
    <s v="419"/>
    <s v="OTHER(SPECIFY) - WATER CRAFT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1"/>
    <x v="0"/>
    <x v="30"/>
    <x v="25"/>
    <m/>
    <x v="0"/>
    <s v="419"/>
    <s v="OTHER(SPECIFY) - WATER CRAFT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1"/>
    <x v="0"/>
    <x v="30"/>
    <x v="26"/>
    <m/>
    <x v="0"/>
    <s v="419"/>
    <s v="OTHER(SPECIFY) - WATER CRAFT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2"/>
    <x v="0"/>
    <x v="28"/>
    <x v="0"/>
    <m/>
    <x v="0"/>
    <s v="420"/>
    <s v="REFUS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2"/>
    <x v="0"/>
    <x v="28"/>
    <x v="24"/>
    <m/>
    <x v="0"/>
    <s v="420"/>
    <s v="REFUS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2"/>
    <x v="0"/>
    <x v="28"/>
    <x v="25"/>
    <m/>
    <x v="0"/>
    <s v="420"/>
    <s v="REFUS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2"/>
    <x v="0"/>
    <x v="28"/>
    <x v="17"/>
    <m/>
    <x v="0"/>
    <s v="420"/>
    <s v="REFUS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2"/>
    <x v="0"/>
    <x v="30"/>
    <x v="0"/>
    <m/>
    <x v="0"/>
    <s v="420"/>
    <s v="REFUS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2"/>
    <x v="0"/>
    <x v="30"/>
    <x v="25"/>
    <m/>
    <x v="0"/>
    <s v="420"/>
    <s v="REFUS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2"/>
    <x v="0"/>
    <x v="30"/>
    <x v="26"/>
    <m/>
    <x v="0"/>
    <s v="420"/>
    <s v="REFUS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3"/>
    <x v="0"/>
    <x v="28"/>
    <x v="0"/>
    <m/>
    <x v="0"/>
    <s v="421"/>
    <s v="LAND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3"/>
    <x v="0"/>
    <x v="28"/>
    <x v="24"/>
    <m/>
    <x v="0"/>
    <s v="421"/>
    <s v="LAND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3"/>
    <x v="0"/>
    <x v="28"/>
    <x v="25"/>
    <m/>
    <x v="0"/>
    <s v="421"/>
    <s v="LAND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3"/>
    <x v="0"/>
    <x v="28"/>
    <x v="17"/>
    <m/>
    <x v="0"/>
    <s v="421"/>
    <s v="LAND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3"/>
    <x v="0"/>
    <x v="30"/>
    <x v="0"/>
    <m/>
    <x v="0"/>
    <s v="421"/>
    <s v="LAND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3"/>
    <x v="0"/>
    <x v="30"/>
    <x v="25"/>
    <m/>
    <x v="0"/>
    <s v="421"/>
    <s v="LAND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3"/>
    <x v="0"/>
    <x v="30"/>
    <x v="26"/>
    <m/>
    <x v="0"/>
    <s v="421"/>
    <s v="LAND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4"/>
    <x v="0"/>
    <x v="28"/>
    <x v="0"/>
    <m/>
    <x v="0"/>
    <s v="422"/>
    <s v="HEALTH EQUIPMENT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4"/>
    <x v="0"/>
    <x v="28"/>
    <x v="24"/>
    <m/>
    <x v="0"/>
    <s v="422"/>
    <s v="HEALTH EQUIPMENT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4"/>
    <x v="0"/>
    <x v="28"/>
    <x v="25"/>
    <m/>
    <x v="0"/>
    <s v="422"/>
    <s v="HEALTH EQUIPMENT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4"/>
    <x v="0"/>
    <x v="28"/>
    <x v="17"/>
    <m/>
    <x v="0"/>
    <s v="422"/>
    <s v="HEALTH EQUIPMENT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4"/>
    <x v="0"/>
    <x v="30"/>
    <x v="0"/>
    <m/>
    <x v="0"/>
    <s v="422"/>
    <s v="HEALTH EQUIPMENT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4"/>
    <x v="0"/>
    <x v="30"/>
    <x v="25"/>
    <m/>
    <x v="0"/>
    <s v="422"/>
    <s v="HEALTH EQUIPMENT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4"/>
    <x v="0"/>
    <x v="30"/>
    <x v="26"/>
    <m/>
    <x v="0"/>
    <s v="422"/>
    <s v="HEALTH EQUIPMENT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5"/>
    <x v="0"/>
    <x v="28"/>
    <x v="0"/>
    <m/>
    <x v="0"/>
    <s v="423"/>
    <s v="COMPUTOR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5"/>
    <x v="0"/>
    <x v="28"/>
    <x v="24"/>
    <m/>
    <x v="0"/>
    <s v="423"/>
    <s v="COMPUTOR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5"/>
    <x v="0"/>
    <x v="28"/>
    <x v="25"/>
    <m/>
    <x v="0"/>
    <s v="423"/>
    <s v="COMPUTOR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5"/>
    <x v="0"/>
    <x v="28"/>
    <x v="17"/>
    <m/>
    <x v="0"/>
    <s v="423"/>
    <s v="COMPUTOR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5"/>
    <x v="0"/>
    <x v="30"/>
    <x v="0"/>
    <m/>
    <x v="0"/>
    <s v="423"/>
    <s v="COMPUTOR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5"/>
    <x v="0"/>
    <x v="30"/>
    <x v="25"/>
    <m/>
    <x v="0"/>
    <s v="423"/>
    <s v="COMPUTOR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5"/>
    <x v="0"/>
    <x v="30"/>
    <x v="26"/>
    <m/>
    <x v="0"/>
    <s v="423"/>
    <s v="COMPUTOR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6"/>
    <x v="0"/>
    <x v="28"/>
    <x v="0"/>
    <m/>
    <x v="0"/>
    <s v="424"/>
    <s v="PLANT &amp; MACHINERY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6"/>
    <x v="0"/>
    <x v="28"/>
    <x v="24"/>
    <m/>
    <x v="0"/>
    <s v="424"/>
    <s v="PLANT &amp; MACHINERY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6"/>
    <x v="0"/>
    <x v="28"/>
    <x v="25"/>
    <m/>
    <x v="0"/>
    <s v="424"/>
    <s v="PLANT &amp; MACHINERY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6"/>
    <x v="0"/>
    <x v="28"/>
    <x v="17"/>
    <m/>
    <x v="0"/>
    <s v="424"/>
    <s v="PLANT &amp; MACHINERY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6"/>
    <x v="0"/>
    <x v="30"/>
    <x v="0"/>
    <m/>
    <x v="0"/>
    <s v="424"/>
    <s v="PLANT &amp; MACHINERY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6"/>
    <x v="0"/>
    <x v="30"/>
    <x v="25"/>
    <m/>
    <x v="0"/>
    <s v="424"/>
    <s v="PLANT &amp; MACHINERY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6"/>
    <x v="0"/>
    <x v="30"/>
    <x v="26"/>
    <m/>
    <x v="0"/>
    <s v="424"/>
    <s v="PLANT &amp; MACHINERY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7"/>
    <x v="0"/>
    <x v="28"/>
    <x v="0"/>
    <m/>
    <x v="0"/>
    <s v="425"/>
    <s v="INVESTMENT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7"/>
    <x v="0"/>
    <x v="30"/>
    <x v="0"/>
    <m/>
    <x v="0"/>
    <s v="425"/>
    <s v="INVESTMENT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7"/>
    <x v="0"/>
    <x v="97"/>
    <x v="0"/>
    <m/>
    <x v="0"/>
    <s v="425"/>
    <s v="INVESTMENT"/>
    <s v="414"/>
    <s v="EXTRENAL FINANCING FUND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7"/>
    <x v="0"/>
    <x v="97"/>
    <x v="182"/>
    <m/>
    <x v="0"/>
    <s v="425"/>
    <s v="INVESTMENT"/>
    <s v="414"/>
    <s v="EXTRENAL FINANCING FUND"/>
    <s v="4030"/>
    <s v="INVESTMENT WITHDRAW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7"/>
    <x v="0"/>
    <x v="97"/>
    <x v="17"/>
    <m/>
    <x v="0"/>
    <s v="425"/>
    <s v="INVESTMENT"/>
    <s v="414"/>
    <s v="EXTRENAL FINANCING FUND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7"/>
    <x v="0"/>
    <x v="98"/>
    <x v="0"/>
    <m/>
    <x v="0"/>
    <s v="425"/>
    <s v="INVESTMENT"/>
    <s v="416"/>
    <s v="LONG TERM DEPOSI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7"/>
    <x v="0"/>
    <x v="98"/>
    <x v="183"/>
    <m/>
    <x v="0"/>
    <s v="425"/>
    <s v="INVESTMENT"/>
    <s v="416"/>
    <s v="LONG TERM DEPOSITS"/>
    <s v="4020"/>
    <s v="INVESTMENT MADE"/>
    <n v="0"/>
    <n v="0"/>
    <n v="0"/>
    <n v="0"/>
    <n v="855619"/>
    <n v="0"/>
    <n v="0"/>
    <n v="0"/>
    <n v="0"/>
    <n v="0"/>
    <n v="0"/>
    <n v="0"/>
    <n v="0"/>
    <n v="0"/>
    <n v="855619"/>
    <n v="0"/>
    <n v="0"/>
    <n v="0"/>
    <n v="855619"/>
    <e v="#DIV/0!"/>
    <n v="855619"/>
  </r>
  <r>
    <n v="14"/>
    <n v="15"/>
    <s v="tza"/>
    <x v="137"/>
    <x v="0"/>
    <x v="98"/>
    <x v="182"/>
    <m/>
    <x v="0"/>
    <s v="425"/>
    <s v="INVESTMENT"/>
    <s v="416"/>
    <s v="LONG TERM DEPOSITS"/>
    <s v="4030"/>
    <s v="INVESTMENT WITHDRAW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7"/>
    <x v="0"/>
    <x v="98"/>
    <x v="17"/>
    <m/>
    <x v="0"/>
    <s v="425"/>
    <s v="INVESTMENT"/>
    <s v="416"/>
    <s v="LONG TERM DEPOSIT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7"/>
    <x v="0"/>
    <x v="99"/>
    <x v="0"/>
    <m/>
    <x v="0"/>
    <s v="425"/>
    <s v="INVESTMENT"/>
    <s v="418"/>
    <s v="SHORT TERM DEPOSI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7"/>
    <x v="0"/>
    <x v="99"/>
    <x v="183"/>
    <m/>
    <x v="0"/>
    <s v="425"/>
    <s v="INVESTMENT"/>
    <s v="418"/>
    <s v="SHORT TERM DEPOSITS"/>
    <s v="4020"/>
    <s v="INVESTMENT MADE"/>
    <n v="0"/>
    <n v="0"/>
    <n v="0"/>
    <n v="0"/>
    <n v="100000000"/>
    <n v="0"/>
    <n v="0"/>
    <n v="0"/>
    <n v="0"/>
    <n v="0"/>
    <n v="0"/>
    <n v="0"/>
    <n v="65000000"/>
    <n v="0"/>
    <n v="0"/>
    <n v="0"/>
    <n v="0"/>
    <n v="35000000"/>
    <n v="100000000"/>
    <e v="#DIV/0!"/>
    <n v="100000000"/>
  </r>
  <r>
    <n v="14"/>
    <n v="15"/>
    <s v="tza"/>
    <x v="137"/>
    <x v="0"/>
    <x v="99"/>
    <x v="182"/>
    <m/>
    <x v="0"/>
    <s v="425"/>
    <s v="INVESTMENT"/>
    <s v="418"/>
    <s v="SHORT TERM DEPOSITS"/>
    <s v="4030"/>
    <s v="INVESTMENT WITHDRAWN"/>
    <n v="0"/>
    <n v="0"/>
    <n v="0"/>
    <n v="0"/>
    <n v="-65000000"/>
    <n v="0"/>
    <n v="0"/>
    <n v="0"/>
    <n v="0"/>
    <n v="0"/>
    <n v="0"/>
    <n v="0"/>
    <n v="-35000000"/>
    <n v="-30000000"/>
    <n v="0"/>
    <n v="0"/>
    <n v="0"/>
    <n v="0"/>
    <n v="-65000000"/>
    <e v="#DIV/0!"/>
    <n v="-65000000"/>
  </r>
  <r>
    <n v="14"/>
    <n v="15"/>
    <s v="tza"/>
    <x v="137"/>
    <x v="0"/>
    <x v="99"/>
    <x v="17"/>
    <m/>
    <x v="0"/>
    <s v="425"/>
    <s v="INVESTMENT"/>
    <s v="418"/>
    <s v="SHORT TERM DEPOSIT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7"/>
    <x v="0"/>
    <x v="100"/>
    <x v="0"/>
    <m/>
    <x v="0"/>
    <s v="425"/>
    <s v="INVESTMENT"/>
    <s v="419"/>
    <s v="COLLATERAL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7"/>
    <x v="0"/>
    <x v="100"/>
    <x v="183"/>
    <m/>
    <x v="0"/>
    <s v="425"/>
    <s v="INVESTMENT"/>
    <s v="419"/>
    <s v="COLLATERAL"/>
    <s v="4020"/>
    <s v="INVESTMENT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7"/>
    <x v="0"/>
    <x v="100"/>
    <x v="182"/>
    <m/>
    <x v="0"/>
    <s v="425"/>
    <s v="INVESTMENT"/>
    <s v="419"/>
    <s v="COLLATERAL"/>
    <s v="4030"/>
    <s v="INVESTMENT WITHDRAW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7"/>
    <x v="0"/>
    <x v="100"/>
    <x v="17"/>
    <m/>
    <x v="0"/>
    <s v="425"/>
    <s v="INVESTMENT"/>
    <s v="419"/>
    <s v="COLLATERAL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8"/>
    <x v="0"/>
    <x v="101"/>
    <x v="0"/>
    <m/>
    <x v="0"/>
    <s v="430"/>
    <s v="LOANS TO STAFF"/>
    <s v="420"/>
    <s v="VEHICLE LOA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8"/>
    <x v="0"/>
    <x v="101"/>
    <x v="184"/>
    <m/>
    <x v="0"/>
    <s v="430"/>
    <s v="LOANS TO STAFF"/>
    <s v="420"/>
    <s v="VEHICLE LOAN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8"/>
    <x v="0"/>
    <x v="101"/>
    <x v="185"/>
    <m/>
    <x v="0"/>
    <s v="430"/>
    <s v="LOANS TO STAFF"/>
    <s v="420"/>
    <s v="VEHICLE LOAN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8"/>
    <x v="0"/>
    <x v="102"/>
    <x v="0"/>
    <m/>
    <x v="0"/>
    <s v="430"/>
    <s v="LOANS TO STAFF"/>
    <s v="422"/>
    <s v="TOOL LOA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8"/>
    <x v="0"/>
    <x v="102"/>
    <x v="184"/>
    <m/>
    <x v="0"/>
    <s v="430"/>
    <s v="LOANS TO STAFF"/>
    <s v="422"/>
    <s v="TOOL LOAN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8"/>
    <x v="0"/>
    <x v="102"/>
    <x v="185"/>
    <m/>
    <x v="0"/>
    <s v="430"/>
    <s v="LOANS TO STAFF"/>
    <s v="422"/>
    <s v="TOOL LOAN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8"/>
    <x v="0"/>
    <x v="103"/>
    <x v="0"/>
    <m/>
    <x v="0"/>
    <s v="430"/>
    <s v="LOANS TO STAFF"/>
    <s v="424"/>
    <s v="COMPUTER LOA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8"/>
    <x v="0"/>
    <x v="103"/>
    <x v="184"/>
    <m/>
    <x v="0"/>
    <s v="430"/>
    <s v="LOANS TO STAFF"/>
    <s v="424"/>
    <s v="COMPUTER LOAN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8"/>
    <x v="0"/>
    <x v="103"/>
    <x v="185"/>
    <m/>
    <x v="0"/>
    <s v="430"/>
    <s v="LOANS TO STAFF"/>
    <s v="424"/>
    <s v="COMPUTER LOAN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9"/>
    <x v="0"/>
    <x v="104"/>
    <x v="0"/>
    <m/>
    <x v="0"/>
    <s v="435"/>
    <s v="OTHER"/>
    <s v="432"/>
    <s v="ELECTRICITY CONNECTIONS LOA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9"/>
    <x v="0"/>
    <x v="104"/>
    <x v="184"/>
    <m/>
    <x v="0"/>
    <s v="435"/>
    <s v="OTHER"/>
    <s v="432"/>
    <s v="ELECTRICITY CONNECTIONS LOAN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9"/>
    <x v="0"/>
    <x v="104"/>
    <x v="185"/>
    <m/>
    <x v="0"/>
    <s v="435"/>
    <s v="OTHER"/>
    <s v="432"/>
    <s v="ELECTRICITY CONNECTIONS LOAN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9"/>
    <x v="0"/>
    <x v="105"/>
    <x v="0"/>
    <m/>
    <x v="0"/>
    <s v="435"/>
    <s v="OTHER"/>
    <s v="434"/>
    <s v="LOANS TO SPORTS CLUB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9"/>
    <x v="0"/>
    <x v="105"/>
    <x v="184"/>
    <m/>
    <x v="0"/>
    <s v="435"/>
    <s v="OTHER"/>
    <s v="434"/>
    <s v="LOANS TO SPORTS CLUB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9"/>
    <x v="0"/>
    <x v="105"/>
    <x v="185"/>
    <m/>
    <x v="0"/>
    <s v="435"/>
    <s v="OTHER"/>
    <s v="434"/>
    <s v="LOANS TO SPORTS CLUB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9"/>
    <x v="0"/>
    <x v="106"/>
    <x v="0"/>
    <m/>
    <x v="0"/>
    <s v="435"/>
    <s v="OTHER"/>
    <s v="436"/>
    <s v="TOWNSHIP DEVELOPMENT DEBTOR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9"/>
    <x v="0"/>
    <x v="106"/>
    <x v="184"/>
    <m/>
    <x v="0"/>
    <s v="435"/>
    <s v="OTHER"/>
    <s v="436"/>
    <s v="TOWNSHIP DEVELOPMENT DEBTOR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9"/>
    <x v="0"/>
    <x v="106"/>
    <x v="185"/>
    <m/>
    <x v="0"/>
    <s v="435"/>
    <s v="OTHER"/>
    <s v="436"/>
    <s v="TOWNSHIP DEVELOPMENT DEBTOR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9"/>
    <x v="0"/>
    <x v="107"/>
    <x v="0"/>
    <m/>
    <x v="0"/>
    <s v="435"/>
    <s v="OTHER"/>
    <s v="437"/>
    <s v="CAPACITY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9"/>
    <x v="0"/>
    <x v="107"/>
    <x v="184"/>
    <m/>
    <x v="0"/>
    <s v="435"/>
    <s v="OTHER"/>
    <s v="437"/>
    <s v="CAPACITY COST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9"/>
    <x v="0"/>
    <x v="107"/>
    <x v="185"/>
    <m/>
    <x v="0"/>
    <s v="435"/>
    <s v="OTHER"/>
    <s v="437"/>
    <s v="CAPACITY COST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9"/>
    <x v="0"/>
    <x v="108"/>
    <x v="0"/>
    <m/>
    <x v="0"/>
    <s v="435"/>
    <s v="OTHER"/>
    <s v="438"/>
    <s v="DEBTOR ARRANGEMEN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9"/>
    <x v="0"/>
    <x v="108"/>
    <x v="184"/>
    <m/>
    <x v="0"/>
    <s v="435"/>
    <s v="OTHER"/>
    <s v="438"/>
    <s v="DEBTOR ARRANGEMENT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9"/>
    <x v="0"/>
    <x v="108"/>
    <x v="185"/>
    <m/>
    <x v="0"/>
    <s v="435"/>
    <s v="OTHER"/>
    <s v="438"/>
    <s v="DEBTOR ARRANGEMENTS"/>
    <s v="4060"/>
    <s v="EXPENDITURE"/>
    <n v="0"/>
    <n v="0"/>
    <n v="0"/>
    <n v="0"/>
    <n v="1558.6"/>
    <n v="0"/>
    <n v="0"/>
    <n v="0"/>
    <n v="0"/>
    <n v="0"/>
    <n v="0"/>
    <n v="0"/>
    <n v="0"/>
    <n v="1558.6"/>
    <n v="0"/>
    <n v="0"/>
    <n v="0"/>
    <n v="0"/>
    <n v="1558.6"/>
    <e v="#DIV/0!"/>
    <n v="1558.6"/>
  </r>
  <r>
    <n v="14"/>
    <n v="15"/>
    <s v="tza"/>
    <x v="139"/>
    <x v="0"/>
    <x v="109"/>
    <x v="0"/>
    <m/>
    <x v="0"/>
    <s v="435"/>
    <s v="OTHER"/>
    <s v="505"/>
    <s v="PROVISION OF BAD DEB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9"/>
    <x v="0"/>
    <x v="109"/>
    <x v="185"/>
    <m/>
    <x v="0"/>
    <s v="435"/>
    <s v="OTHER"/>
    <s v="505"/>
    <s v="PROVISION OF BAD DEBT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9"/>
    <x v="0"/>
    <x v="109"/>
    <x v="186"/>
    <m/>
    <x v="0"/>
    <s v="435"/>
    <s v="OTHER"/>
    <s v="505"/>
    <s v="PROVISION OF BAD DEBTS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0"/>
    <x v="0"/>
    <x v="110"/>
    <x v="0"/>
    <m/>
    <x v="0"/>
    <s v="440"/>
    <s v="INVENTORY"/>
    <s v="442"/>
    <s v="CONSUMABLE STOR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0"/>
    <x v="0"/>
    <x v="110"/>
    <x v="17"/>
    <m/>
    <x v="0"/>
    <s v="440"/>
    <s v="INVENTORY"/>
    <s v="442"/>
    <s v="CONSUMABLE STORE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0"/>
    <x v="0"/>
    <x v="110"/>
    <x v="187"/>
    <m/>
    <x v="0"/>
    <s v="440"/>
    <s v="INVENTORY"/>
    <s v="442"/>
    <s v="CONSUMABLE STORES"/>
    <s v="4070"/>
    <s v="PURCHA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0"/>
    <x v="0"/>
    <x v="110"/>
    <x v="188"/>
    <m/>
    <x v="0"/>
    <s v="440"/>
    <s v="INVENTORY"/>
    <s v="442"/>
    <s v="CONSUMABLE STORES"/>
    <s v="4080"/>
    <s v="ISSU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0"/>
    <x v="0"/>
    <x v="110"/>
    <x v="189"/>
    <m/>
    <x v="0"/>
    <s v="440"/>
    <s v="INVENTORY"/>
    <s v="442"/>
    <s v="CONSUMABLE STORES"/>
    <s v="4090"/>
    <s v="RETUR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0"/>
    <x v="0"/>
    <x v="111"/>
    <x v="0"/>
    <m/>
    <x v="0"/>
    <s v="440"/>
    <s v="INVENTORY"/>
    <s v="444"/>
    <s v="RAW MATERIAL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0"/>
    <x v="0"/>
    <x v="111"/>
    <x v="187"/>
    <m/>
    <x v="0"/>
    <s v="440"/>
    <s v="INVENTORY"/>
    <s v="444"/>
    <s v="RAW MATERIALS"/>
    <s v="4070"/>
    <s v="PURCHA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0"/>
    <x v="0"/>
    <x v="111"/>
    <x v="188"/>
    <m/>
    <x v="0"/>
    <s v="440"/>
    <s v="INVENTORY"/>
    <s v="444"/>
    <s v="RAW MATERIALS"/>
    <s v="4080"/>
    <s v="ISSU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0"/>
    <x v="0"/>
    <x v="111"/>
    <x v="189"/>
    <m/>
    <x v="0"/>
    <s v="440"/>
    <s v="INVENTORY"/>
    <s v="444"/>
    <s v="RAW MATERIALS"/>
    <s v="4090"/>
    <s v="RETUR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0"/>
    <x v="0"/>
    <x v="112"/>
    <x v="0"/>
    <m/>
    <x v="0"/>
    <s v="440"/>
    <s v="INVENTORY"/>
    <s v="446"/>
    <s v="WAT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0"/>
    <x v="0"/>
    <x v="112"/>
    <x v="17"/>
    <m/>
    <x v="0"/>
    <s v="440"/>
    <s v="INVENTORY"/>
    <s v="446"/>
    <s v="WATER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0"/>
    <x v="0"/>
    <x v="112"/>
    <x v="185"/>
    <m/>
    <x v="0"/>
    <s v="440"/>
    <s v="INVENTORY"/>
    <s v="446"/>
    <s v="WATER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0"/>
    <x v="0"/>
    <x v="112"/>
    <x v="187"/>
    <m/>
    <x v="0"/>
    <s v="440"/>
    <s v="INVENTORY"/>
    <s v="446"/>
    <s v="WATER"/>
    <s v="4070"/>
    <s v="PURCHA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0"/>
    <x v="0"/>
    <x v="112"/>
    <x v="188"/>
    <m/>
    <x v="0"/>
    <s v="440"/>
    <s v="INVENTORY"/>
    <s v="446"/>
    <s v="WATER"/>
    <s v="4080"/>
    <s v="ISSU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0"/>
    <x v="0"/>
    <x v="112"/>
    <x v="189"/>
    <m/>
    <x v="0"/>
    <s v="440"/>
    <s v="INVENTORY"/>
    <s v="446"/>
    <s v="WATER"/>
    <s v="4090"/>
    <s v="RETUR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0"/>
    <x v="0"/>
    <x v="112"/>
    <x v="186"/>
    <m/>
    <x v="0"/>
    <s v="440"/>
    <s v="INVENTORY"/>
    <s v="446"/>
    <s v="WATER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0"/>
    <x v="0"/>
    <x v="113"/>
    <x v="0"/>
    <m/>
    <x v="0"/>
    <s v="440"/>
    <s v="INVENTORY"/>
    <s v="447"/>
    <s v="STAND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0"/>
    <x v="0"/>
    <x v="113"/>
    <x v="187"/>
    <m/>
    <x v="0"/>
    <s v="440"/>
    <s v="INVENTORY"/>
    <s v="447"/>
    <s v="STAND"/>
    <s v="4070"/>
    <s v="PURCHA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0"/>
    <x v="0"/>
    <x v="114"/>
    <x v="0"/>
    <m/>
    <x v="0"/>
    <s v="440"/>
    <s v="INVENTORY"/>
    <s v="448"/>
    <s v="WAT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0"/>
    <x v="0"/>
    <x v="114"/>
    <x v="185"/>
    <m/>
    <x v="0"/>
    <s v="440"/>
    <s v="INVENTORY"/>
    <s v="448"/>
    <s v="WATER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0"/>
    <x v="0"/>
    <x v="114"/>
    <x v="187"/>
    <m/>
    <x v="0"/>
    <s v="440"/>
    <s v="INVENTORY"/>
    <s v="448"/>
    <s v="WATER"/>
    <s v="4070"/>
    <s v="PURCHA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0"/>
    <x v="0"/>
    <x v="114"/>
    <x v="188"/>
    <m/>
    <x v="0"/>
    <s v="440"/>
    <s v="INVENTORY"/>
    <s v="448"/>
    <s v="WATER"/>
    <s v="4080"/>
    <s v="ISSU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0"/>
    <x v="0"/>
    <x v="114"/>
    <x v="189"/>
    <m/>
    <x v="0"/>
    <s v="440"/>
    <s v="INVENTORY"/>
    <s v="448"/>
    <s v="WATER"/>
    <s v="4090"/>
    <s v="RETUR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0"/>
    <x v="0"/>
    <x v="114"/>
    <x v="186"/>
    <m/>
    <x v="0"/>
    <s v="440"/>
    <s v="INVENTORY"/>
    <s v="448"/>
    <s v="WATER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1"/>
    <x v="0"/>
    <x v="114"/>
    <x v="0"/>
    <m/>
    <x v="0"/>
    <s v="445"/>
    <s v="CONSUMER DEBTORS"/>
    <s v="448"/>
    <s v="WAT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1"/>
    <x v="0"/>
    <x v="114"/>
    <x v="17"/>
    <m/>
    <x v="0"/>
    <s v="445"/>
    <s v="CONSUMER DEBTORS"/>
    <s v="448"/>
    <s v="WATER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1"/>
    <x v="0"/>
    <x v="114"/>
    <x v="184"/>
    <m/>
    <x v="0"/>
    <s v="445"/>
    <s v="CONSUMER DEBTORS"/>
    <s v="448"/>
    <s v="WATER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1"/>
    <x v="0"/>
    <x v="114"/>
    <x v="190"/>
    <m/>
    <x v="0"/>
    <s v="445"/>
    <s v="CONSUMER DEBTORS"/>
    <s v="448"/>
    <s v="WATER"/>
    <s v="4100"/>
    <s v="LEVIES"/>
    <n v="0"/>
    <n v="0"/>
    <n v="0"/>
    <n v="0"/>
    <n v="11761468.85"/>
    <n v="0"/>
    <n v="0"/>
    <n v="0"/>
    <n v="0"/>
    <n v="0"/>
    <n v="0"/>
    <n v="0"/>
    <n v="12372382.539999999"/>
    <n v="-7889390.3099999996"/>
    <n v="-1560538.45"/>
    <n v="2873505.79"/>
    <n v="2741115.18"/>
    <n v="3224394.1"/>
    <n v="11761468.85"/>
    <e v="#DIV/0!"/>
    <n v="11761468.85"/>
  </r>
  <r>
    <n v="14"/>
    <n v="15"/>
    <s v="tza"/>
    <x v="141"/>
    <x v="0"/>
    <x v="114"/>
    <x v="191"/>
    <m/>
    <x v="0"/>
    <s v="445"/>
    <s v="CONSUMER DEBTORS"/>
    <s v="448"/>
    <s v="WATER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1"/>
    <x v="0"/>
    <x v="115"/>
    <x v="0"/>
    <m/>
    <x v="0"/>
    <s v="445"/>
    <s v="CONSUMER DEBTORS"/>
    <s v="449"/>
    <s v="ASSESSMENT RAT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1"/>
    <x v="0"/>
    <x v="115"/>
    <x v="184"/>
    <m/>
    <x v="0"/>
    <s v="445"/>
    <s v="CONSUMER DEBTORS"/>
    <s v="449"/>
    <s v="ASSESSMENT RATES"/>
    <s v="4050"/>
    <s v="RECEIPTS"/>
    <n v="0"/>
    <n v="0"/>
    <n v="0"/>
    <n v="0"/>
    <n v="14629.759999999998"/>
    <n v="0"/>
    <n v="0"/>
    <n v="0"/>
    <n v="0"/>
    <n v="0"/>
    <n v="0"/>
    <n v="0"/>
    <n v="1976.56"/>
    <n v="1542.17"/>
    <n v="1978.47"/>
    <n v="-6755.83"/>
    <n v="14322.55"/>
    <n v="1565.84"/>
    <n v="14629.759999999998"/>
    <e v="#DIV/0!"/>
    <n v="14629.76"/>
  </r>
  <r>
    <n v="14"/>
    <n v="15"/>
    <s v="tza"/>
    <x v="141"/>
    <x v="0"/>
    <x v="115"/>
    <x v="190"/>
    <m/>
    <x v="0"/>
    <s v="445"/>
    <s v="CONSUMER DEBTORS"/>
    <s v="449"/>
    <s v="ASSESSMENT RATES"/>
    <s v="4100"/>
    <s v="LEVIES"/>
    <n v="0"/>
    <n v="0"/>
    <n v="0"/>
    <n v="0"/>
    <n v="39736772.670000002"/>
    <n v="0"/>
    <n v="0"/>
    <n v="0"/>
    <n v="0"/>
    <n v="0"/>
    <n v="0"/>
    <n v="0"/>
    <n v="6616156.9400000004"/>
    <n v="6645135.0300000003"/>
    <n v="6606613.8200000003"/>
    <n v="6566057.1600000001"/>
    <n v="6604409.9699999997"/>
    <n v="6698399.75"/>
    <n v="39736772.670000002"/>
    <e v="#DIV/0!"/>
    <n v="39736772.670000002"/>
  </r>
  <r>
    <n v="14"/>
    <n v="15"/>
    <s v="tza"/>
    <x v="141"/>
    <x v="0"/>
    <x v="115"/>
    <x v="191"/>
    <m/>
    <x v="0"/>
    <s v="445"/>
    <s v="CONSUMER DEBTORS"/>
    <s v="449"/>
    <s v="ASSESSMENT RATES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1"/>
    <x v="0"/>
    <x v="116"/>
    <x v="0"/>
    <m/>
    <x v="0"/>
    <s v="445"/>
    <s v="CONSUMER DEBTORS"/>
    <s v="451"/>
    <s v="WASTE WATER AND SANIT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1"/>
    <x v="0"/>
    <x v="116"/>
    <x v="17"/>
    <m/>
    <x v="0"/>
    <s v="445"/>
    <s v="CONSUMER DEBTORS"/>
    <s v="451"/>
    <s v="WASTE WATER AND SANITATION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1"/>
    <x v="0"/>
    <x v="116"/>
    <x v="184"/>
    <m/>
    <x v="0"/>
    <s v="445"/>
    <s v="CONSUMER DEBTORS"/>
    <s v="451"/>
    <s v="WASTE WATER AND SANITATION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1"/>
    <x v="0"/>
    <x v="116"/>
    <x v="190"/>
    <m/>
    <x v="0"/>
    <s v="445"/>
    <s v="CONSUMER DEBTORS"/>
    <s v="451"/>
    <s v="WASTE WATER AND SANITATION"/>
    <s v="4100"/>
    <s v="LEVIES"/>
    <n v="0"/>
    <n v="0"/>
    <n v="0"/>
    <n v="0"/>
    <n v="3580821.5900000008"/>
    <n v="0"/>
    <n v="0"/>
    <n v="0"/>
    <n v="0"/>
    <n v="0"/>
    <n v="0"/>
    <n v="0"/>
    <n v="1269861.75"/>
    <n v="-54381.67"/>
    <n v="652511.93000000005"/>
    <n v="589451.41"/>
    <n v="516452.87"/>
    <n v="606925.30000000005"/>
    <n v="3580821.5900000008"/>
    <e v="#DIV/0!"/>
    <n v="3580821.59"/>
  </r>
  <r>
    <n v="14"/>
    <n v="15"/>
    <s v="tza"/>
    <x v="141"/>
    <x v="0"/>
    <x v="116"/>
    <x v="191"/>
    <m/>
    <x v="0"/>
    <s v="445"/>
    <s v="CONSUMER DEBTORS"/>
    <s v="451"/>
    <s v="WASTE WATER AND SANITATION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1"/>
    <x v="0"/>
    <x v="117"/>
    <x v="0"/>
    <m/>
    <x v="0"/>
    <s v="445"/>
    <s v="CONSUMER DEBTORS"/>
    <s v="452"/>
    <s v="ELECTRICITY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1"/>
    <x v="0"/>
    <x v="117"/>
    <x v="184"/>
    <m/>
    <x v="0"/>
    <s v="445"/>
    <s v="CONSUMER DEBTORS"/>
    <s v="452"/>
    <s v="ELECTRICITY"/>
    <s v="4050"/>
    <s v="RECEIPTS"/>
    <n v="0"/>
    <n v="0"/>
    <n v="0"/>
    <n v="0"/>
    <n v="-269162261.25999999"/>
    <n v="0"/>
    <n v="0"/>
    <n v="0"/>
    <n v="0"/>
    <n v="0"/>
    <n v="0"/>
    <n v="0"/>
    <n v="-38843097.960000001"/>
    <n v="-48809409.25"/>
    <n v="-50838113.82"/>
    <n v="-47151499.280000001"/>
    <n v="-41065512.450000003"/>
    <n v="-42454628.5"/>
    <n v="-269162261.25999999"/>
    <e v="#DIV/0!"/>
    <n v="-269162261.25999999"/>
  </r>
  <r>
    <n v="14"/>
    <n v="15"/>
    <s v="tza"/>
    <x v="141"/>
    <x v="0"/>
    <x v="117"/>
    <x v="190"/>
    <m/>
    <x v="0"/>
    <s v="445"/>
    <s v="CONSUMER DEBTORS"/>
    <s v="452"/>
    <s v="ELECTRICITY"/>
    <s v="4100"/>
    <s v="LEVIES"/>
    <n v="0"/>
    <n v="0"/>
    <n v="0"/>
    <n v="0"/>
    <n v="238246202.13999996"/>
    <n v="0"/>
    <n v="0"/>
    <n v="0"/>
    <n v="0"/>
    <n v="0"/>
    <n v="0"/>
    <n v="0"/>
    <n v="36604661.039999999"/>
    <n v="51687842.340000004"/>
    <n v="36225907.93"/>
    <n v="150745091.47"/>
    <n v="-80452849.920000002"/>
    <n v="43435549.280000001"/>
    <n v="238246202.13999996"/>
    <e v="#DIV/0!"/>
    <n v="238246202.13999999"/>
  </r>
  <r>
    <n v="14"/>
    <n v="15"/>
    <s v="tza"/>
    <x v="141"/>
    <x v="0"/>
    <x v="117"/>
    <x v="191"/>
    <m/>
    <x v="0"/>
    <s v="445"/>
    <s v="CONSUMER DEBTORS"/>
    <s v="452"/>
    <s v="ELECTRICITY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1"/>
    <x v="0"/>
    <x v="118"/>
    <x v="0"/>
    <m/>
    <x v="0"/>
    <s v="445"/>
    <s v="CONSUMER DEBTORS"/>
    <s v="453"/>
    <s v="REFUSE REMOVAL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1"/>
    <x v="0"/>
    <x v="118"/>
    <x v="184"/>
    <m/>
    <x v="0"/>
    <s v="445"/>
    <s v="CONSUMER DEBTORS"/>
    <s v="453"/>
    <s v="REFUSE REMOVAL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1"/>
    <x v="0"/>
    <x v="118"/>
    <x v="190"/>
    <m/>
    <x v="0"/>
    <s v="445"/>
    <s v="CONSUMER DEBTORS"/>
    <s v="453"/>
    <s v="REFUSE REMOVAL"/>
    <s v="4100"/>
    <s v="LEVIES"/>
    <n v="0"/>
    <n v="0"/>
    <n v="0"/>
    <n v="0"/>
    <n v="14413833.289999999"/>
    <n v="0"/>
    <n v="0"/>
    <n v="0"/>
    <n v="0"/>
    <n v="0"/>
    <n v="0"/>
    <n v="0"/>
    <n v="2421906.5"/>
    <n v="2396087.4500000002"/>
    <n v="2279642.12"/>
    <n v="2456401.4500000002"/>
    <n v="2439870.58"/>
    <n v="2419925.19"/>
    <n v="14413833.289999999"/>
    <e v="#DIV/0!"/>
    <n v="14413833.289999999"/>
  </r>
  <r>
    <n v="14"/>
    <n v="15"/>
    <s v="tza"/>
    <x v="141"/>
    <x v="0"/>
    <x v="118"/>
    <x v="191"/>
    <m/>
    <x v="0"/>
    <s v="445"/>
    <s v="CONSUMER DEBTORS"/>
    <s v="453"/>
    <s v="REFUSE REMOVAL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1"/>
    <x v="0"/>
    <x v="119"/>
    <x v="0"/>
    <m/>
    <x v="0"/>
    <s v="445"/>
    <s v="CONSUMER DEBTORS"/>
    <s v="488"/>
    <s v="PROVISION FOR BAD DEDT: WAT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1"/>
    <x v="0"/>
    <x v="119"/>
    <x v="17"/>
    <m/>
    <x v="0"/>
    <s v="445"/>
    <s v="CONSUMER DEBTORS"/>
    <s v="488"/>
    <s v="PROVISION FOR BAD DEDT: WATER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1"/>
    <x v="0"/>
    <x v="119"/>
    <x v="191"/>
    <m/>
    <x v="0"/>
    <s v="445"/>
    <s v="CONSUMER DEBTORS"/>
    <s v="488"/>
    <s v="PROVISION FOR BAD DEDT: WATER"/>
    <s v="4105"/>
    <s v="LESS: PROVISION FOR BAD DEBDTS"/>
    <n v="0"/>
    <n v="0"/>
    <n v="0"/>
    <n v="0"/>
    <n v="2235983.88"/>
    <n v="0"/>
    <n v="0"/>
    <n v="0"/>
    <n v="0"/>
    <n v="0"/>
    <n v="0"/>
    <n v="0"/>
    <n v="-2"/>
    <n v="-2"/>
    <n v="2270699.36"/>
    <n v="-34709.480000000003"/>
    <n v="-1"/>
    <n v="-1"/>
    <n v="2235983.88"/>
    <e v="#DIV/0!"/>
    <n v="2235983.88"/>
  </r>
  <r>
    <n v="14"/>
    <n v="15"/>
    <s v="tza"/>
    <x v="141"/>
    <x v="0"/>
    <x v="120"/>
    <x v="0"/>
    <m/>
    <x v="0"/>
    <s v="445"/>
    <s v="CONSUMER DEBTORS"/>
    <s v="490"/>
    <s v="PROVISION FOR BAD DEDT: RAT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1"/>
    <x v="0"/>
    <x v="120"/>
    <x v="191"/>
    <m/>
    <x v="0"/>
    <s v="445"/>
    <s v="CONSUMER DEBTORS"/>
    <s v="490"/>
    <s v="PROVISION FOR BAD DEDT: RATES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1"/>
    <x v="0"/>
    <x v="121"/>
    <x v="0"/>
    <m/>
    <x v="0"/>
    <s v="445"/>
    <s v="CONSUMER DEBTORS"/>
    <s v="492"/>
    <s v="PROVISION FOR BAD DEDT: WATER &amp; SEW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1"/>
    <x v="0"/>
    <x v="121"/>
    <x v="17"/>
    <m/>
    <x v="0"/>
    <s v="445"/>
    <s v="CONSUMER DEBTORS"/>
    <s v="492"/>
    <s v="PROVISION FOR BAD DEDT: WATER &amp; SEWER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1"/>
    <x v="0"/>
    <x v="121"/>
    <x v="191"/>
    <m/>
    <x v="0"/>
    <s v="445"/>
    <s v="CONSUMER DEBTORS"/>
    <s v="492"/>
    <s v="PROVISION FOR BAD DEDT: WATER &amp; SEWER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1"/>
    <x v="0"/>
    <x v="122"/>
    <x v="0"/>
    <m/>
    <x v="0"/>
    <s v="445"/>
    <s v="CONSUMER DEBTORS"/>
    <s v="494"/>
    <s v="PROVISION FOR BAD DEDT: ELECTRICITY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1"/>
    <x v="0"/>
    <x v="122"/>
    <x v="191"/>
    <m/>
    <x v="0"/>
    <s v="445"/>
    <s v="CONSUMER DEBTORS"/>
    <s v="494"/>
    <s v="PROVISION FOR BAD DEDT: ELECTRICITY"/>
    <s v="4105"/>
    <s v="LESS: PROVISION FOR BAD DEBDTS"/>
    <n v="0"/>
    <n v="0"/>
    <n v="0"/>
    <n v="0"/>
    <n v="3288595.45"/>
    <n v="0"/>
    <n v="0"/>
    <n v="0"/>
    <n v="0"/>
    <n v="0"/>
    <n v="0"/>
    <n v="0"/>
    <n v="0"/>
    <n v="0"/>
    <n v="3380672.56"/>
    <n v="-92077.11"/>
    <n v="0"/>
    <n v="0"/>
    <n v="3288595.45"/>
    <e v="#DIV/0!"/>
    <n v="3288595.45"/>
  </r>
  <r>
    <n v="14"/>
    <n v="15"/>
    <s v="tza"/>
    <x v="141"/>
    <x v="0"/>
    <x v="123"/>
    <x v="0"/>
    <m/>
    <x v="0"/>
    <s v="445"/>
    <s v="CONSUMER DEBTORS"/>
    <s v="496"/>
    <s v="PROVISION FOR BAD DEDT: REFUSE REMOVAL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1"/>
    <x v="0"/>
    <x v="123"/>
    <x v="191"/>
    <m/>
    <x v="0"/>
    <s v="445"/>
    <s v="CONSUMER DEBTORS"/>
    <s v="496"/>
    <s v="PROVISION FOR BAD DEDT: REFUSE REMOVAL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2"/>
    <x v="0"/>
    <x v="124"/>
    <x v="0"/>
    <m/>
    <x v="0"/>
    <s v="448"/>
    <s v="MOPANI DISTRICT"/>
    <s v="470"/>
    <s v="YEAR-END DEBTOR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14"/>
    <x v="0"/>
    <m/>
    <x v="0"/>
    <s v="450"/>
    <s v="OTHER DEBTORS"/>
    <s v="448"/>
    <s v="WAT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14"/>
    <x v="184"/>
    <m/>
    <x v="0"/>
    <s v="450"/>
    <s v="OTHER DEBTORS"/>
    <s v="448"/>
    <s v="WATER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16"/>
    <x v="0"/>
    <m/>
    <x v="0"/>
    <s v="450"/>
    <s v="OTHER DEBTORS"/>
    <s v="451"/>
    <s v="WASTE WATER AND SANIT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16"/>
    <x v="184"/>
    <m/>
    <x v="0"/>
    <s v="450"/>
    <s v="OTHER DEBTORS"/>
    <s v="451"/>
    <s v="WASTE WATER AND SANITATION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17"/>
    <x v="0"/>
    <m/>
    <x v="0"/>
    <s v="450"/>
    <s v="OTHER DEBTORS"/>
    <s v="452"/>
    <s v="ELECTRICITY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17"/>
    <x v="184"/>
    <m/>
    <x v="0"/>
    <s v="450"/>
    <s v="OTHER DEBTORS"/>
    <s v="452"/>
    <s v="ELECTRICITY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18"/>
    <x v="0"/>
    <m/>
    <x v="0"/>
    <s v="450"/>
    <s v="OTHER DEBTORS"/>
    <s v="453"/>
    <s v="REFUSE REMOVAL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18"/>
    <x v="184"/>
    <m/>
    <x v="0"/>
    <s v="450"/>
    <s v="OTHER DEBTORS"/>
    <s v="453"/>
    <s v="REFUSE REMOVAL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25"/>
    <x v="0"/>
    <m/>
    <x v="0"/>
    <s v="450"/>
    <s v="OTHER DEBTORS"/>
    <s v="454"/>
    <s v="PROVINCIAL GOVERNMEN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25"/>
    <x v="184"/>
    <m/>
    <x v="0"/>
    <s v="450"/>
    <s v="OTHER DEBTORS"/>
    <s v="454"/>
    <s v="PROVINCIAL GOVERNMENT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25"/>
    <x v="190"/>
    <m/>
    <x v="0"/>
    <s v="450"/>
    <s v="OTHER DEBTORS"/>
    <s v="454"/>
    <s v="PROVINCIAL GOVERNMENT"/>
    <s v="4100"/>
    <s v="LEVI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26"/>
    <x v="0"/>
    <m/>
    <x v="0"/>
    <s v="450"/>
    <s v="OTHER DEBTORS"/>
    <s v="456"/>
    <s v="REPAYMENT: VEHICLE INSURANCE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26"/>
    <x v="184"/>
    <m/>
    <x v="0"/>
    <s v="450"/>
    <s v="OTHER DEBTORS"/>
    <s v="456"/>
    <s v="REPAYMENT: VEHICLE INSURANCE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26"/>
    <x v="185"/>
    <m/>
    <x v="0"/>
    <s v="450"/>
    <s v="OTHER DEBTORS"/>
    <s v="456"/>
    <s v="REPAYMENT: VEHICLE INSURANCE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27"/>
    <x v="0"/>
    <m/>
    <x v="0"/>
    <s v="450"/>
    <s v="OTHER DEBTORS"/>
    <s v="458"/>
    <s v="AMOUNT PAID IN ADVANCED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27"/>
    <x v="184"/>
    <m/>
    <x v="0"/>
    <s v="450"/>
    <s v="OTHER DEBTORS"/>
    <s v="458"/>
    <s v="AMOUNT PAID IN ADVANCED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27"/>
    <x v="185"/>
    <m/>
    <x v="0"/>
    <s v="450"/>
    <s v="OTHER DEBTORS"/>
    <s v="458"/>
    <s v="AMOUNT PAID IN ADVANCED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28"/>
    <x v="0"/>
    <m/>
    <x v="0"/>
    <s v="450"/>
    <s v="OTHER DEBTORS"/>
    <s v="460"/>
    <s v="ELECTRICITY CONNEC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28"/>
    <x v="184"/>
    <m/>
    <x v="0"/>
    <s v="450"/>
    <s v="OTHER DEBTORS"/>
    <s v="460"/>
    <s v="ELECTRICITY CONNECTION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28"/>
    <x v="185"/>
    <m/>
    <x v="0"/>
    <s v="450"/>
    <s v="OTHER DEBTORS"/>
    <s v="460"/>
    <s v="ELECTRICITY CONNECTION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29"/>
    <x v="0"/>
    <m/>
    <x v="0"/>
    <s v="450"/>
    <s v="OTHER DEBTORS"/>
    <s v="462"/>
    <s v="WATER &amp; SEWER CONNECTIO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29"/>
    <x v="184"/>
    <m/>
    <x v="0"/>
    <s v="450"/>
    <s v="OTHER DEBTORS"/>
    <s v="462"/>
    <s v="WATER &amp; SEWER CONNECTION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29"/>
    <x v="185"/>
    <m/>
    <x v="0"/>
    <s v="450"/>
    <s v="OTHER DEBTORS"/>
    <s v="462"/>
    <s v="WATER &amp; SEWER CONNECTION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30"/>
    <x v="0"/>
    <m/>
    <x v="0"/>
    <s v="450"/>
    <s v="OTHER DEBTORS"/>
    <s v="464"/>
    <s v="RELOCATION LOA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30"/>
    <x v="184"/>
    <m/>
    <x v="0"/>
    <s v="450"/>
    <s v="OTHER DEBTORS"/>
    <s v="464"/>
    <s v="RELOCATION LOAN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30"/>
    <x v="185"/>
    <m/>
    <x v="0"/>
    <s v="450"/>
    <s v="OTHER DEBTORS"/>
    <s v="464"/>
    <s v="RELOCATION LOAN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31"/>
    <x v="0"/>
    <m/>
    <x v="0"/>
    <s v="450"/>
    <s v="OTHER DEBTORS"/>
    <s v="466"/>
    <s v="BURSARY LOA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31"/>
    <x v="17"/>
    <m/>
    <x v="0"/>
    <s v="450"/>
    <s v="OTHER DEBTORS"/>
    <s v="466"/>
    <s v="BURSARY LOAN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31"/>
    <x v="184"/>
    <m/>
    <x v="0"/>
    <s v="450"/>
    <s v="OTHER DEBTORS"/>
    <s v="466"/>
    <s v="BURSARY LOANS"/>
    <s v="4050"/>
    <s v="RECEIPTS"/>
    <n v="0"/>
    <n v="0"/>
    <n v="0"/>
    <n v="0"/>
    <n v="-3972"/>
    <n v="0"/>
    <n v="0"/>
    <n v="0"/>
    <n v="0"/>
    <n v="0"/>
    <n v="0"/>
    <n v="0"/>
    <n v="0"/>
    <n v="-3972"/>
    <n v="0"/>
    <n v="0"/>
    <n v="0"/>
    <n v="0"/>
    <n v="-3972"/>
    <e v="#DIV/0!"/>
    <n v="-3972"/>
  </r>
  <r>
    <n v="14"/>
    <n v="15"/>
    <s v="tza"/>
    <x v="143"/>
    <x v="0"/>
    <x v="131"/>
    <x v="185"/>
    <m/>
    <x v="0"/>
    <s v="450"/>
    <s v="OTHER DEBTORS"/>
    <s v="466"/>
    <s v="BURSARY LOAN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32"/>
    <x v="0"/>
    <m/>
    <x v="0"/>
    <s v="450"/>
    <s v="OTHER DEBTORS"/>
    <s v="468"/>
    <s v="ADVANCES: EMPLOYE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32"/>
    <x v="184"/>
    <m/>
    <x v="0"/>
    <s v="450"/>
    <s v="OTHER DEBTORS"/>
    <s v="468"/>
    <s v="ADVANCES: EMPLOYEES"/>
    <s v="4050"/>
    <s v="RECEIPTS"/>
    <n v="0"/>
    <n v="0"/>
    <n v="0"/>
    <n v="0"/>
    <n v="-1164621.75"/>
    <n v="0"/>
    <n v="0"/>
    <n v="0"/>
    <n v="0"/>
    <n v="0"/>
    <n v="0"/>
    <n v="0"/>
    <n v="-120073.73"/>
    <n v="0"/>
    <n v="-241831.94"/>
    <n v="-409429.83"/>
    <n v="-184338.55"/>
    <n v="-208947.7"/>
    <n v="-1164621.75"/>
    <e v="#DIV/0!"/>
    <n v="-1164621.75"/>
  </r>
  <r>
    <n v="14"/>
    <n v="15"/>
    <s v="tza"/>
    <x v="143"/>
    <x v="0"/>
    <x v="132"/>
    <x v="185"/>
    <m/>
    <x v="0"/>
    <s v="450"/>
    <s v="OTHER DEBTORS"/>
    <s v="468"/>
    <s v="ADVANCES: EMPLOYEES"/>
    <s v="4060"/>
    <s v="EXPENDITURE"/>
    <n v="0"/>
    <n v="0"/>
    <n v="0"/>
    <n v="0"/>
    <n v="2441106.8499999996"/>
    <n v="0"/>
    <n v="0"/>
    <n v="0"/>
    <n v="0"/>
    <n v="0"/>
    <n v="0"/>
    <n v="0"/>
    <n v="223283.9"/>
    <n v="1030137.72"/>
    <n v="310338.44"/>
    <n v="430061.01"/>
    <n v="198536.44"/>
    <n v="248749.34"/>
    <n v="2441106.8499999996"/>
    <e v="#DIV/0!"/>
    <n v="2441106.85"/>
  </r>
  <r>
    <n v="14"/>
    <n v="15"/>
    <s v="tza"/>
    <x v="143"/>
    <x v="0"/>
    <x v="124"/>
    <x v="0"/>
    <m/>
    <x v="0"/>
    <s v="450"/>
    <s v="OTHER DEBTORS"/>
    <s v="470"/>
    <s v="YEAR-END DEBTOR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24"/>
    <x v="17"/>
    <m/>
    <x v="0"/>
    <s v="450"/>
    <s v="OTHER DEBTORS"/>
    <s v="470"/>
    <s v="YEAR-END DEBTOR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24"/>
    <x v="184"/>
    <m/>
    <x v="0"/>
    <s v="450"/>
    <s v="OTHER DEBTORS"/>
    <s v="470"/>
    <s v="YEAR-END DEBTORS"/>
    <s v="4050"/>
    <s v="RECEIPTS"/>
    <n v="0"/>
    <n v="0"/>
    <n v="0"/>
    <n v="0"/>
    <n v="-283042.84000000003"/>
    <n v="0"/>
    <n v="0"/>
    <n v="0"/>
    <n v="0"/>
    <n v="0"/>
    <n v="0"/>
    <n v="0"/>
    <n v="0"/>
    <n v="-283042.84000000003"/>
    <n v="0"/>
    <n v="0"/>
    <n v="0"/>
    <n v="0"/>
    <n v="-283042.84000000003"/>
    <e v="#DIV/0!"/>
    <n v="-283042.84000000003"/>
  </r>
  <r>
    <n v="14"/>
    <n v="15"/>
    <s v="tza"/>
    <x v="143"/>
    <x v="0"/>
    <x v="124"/>
    <x v="185"/>
    <m/>
    <x v="0"/>
    <s v="450"/>
    <s v="OTHER DEBTORS"/>
    <s v="470"/>
    <s v="YEAR-END DEBTOR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33"/>
    <x v="0"/>
    <m/>
    <x v="0"/>
    <s v="450"/>
    <s v="OTHER DEBTORS"/>
    <s v="472"/>
    <s v="VAT CONTROL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33"/>
    <x v="184"/>
    <m/>
    <x v="0"/>
    <s v="450"/>
    <s v="OTHER DEBTORS"/>
    <s v="472"/>
    <s v="VAT CONTROL"/>
    <s v="4050"/>
    <s v="RECEIPTS"/>
    <n v="0"/>
    <n v="0"/>
    <n v="0"/>
    <n v="0"/>
    <n v="-32182401.709999997"/>
    <n v="0"/>
    <n v="0"/>
    <n v="0"/>
    <n v="0"/>
    <n v="0"/>
    <n v="0"/>
    <n v="0"/>
    <n v="-7335157.7000000002"/>
    <n v="-4199310.72"/>
    <n v="-4996703.04"/>
    <n v="-19011362.510000002"/>
    <n v="9283115.9199999999"/>
    <n v="-5922983.6600000001"/>
    <n v="-32182401.709999997"/>
    <e v="#DIV/0!"/>
    <n v="-32182401.710000001"/>
  </r>
  <r>
    <n v="14"/>
    <n v="15"/>
    <s v="tza"/>
    <x v="143"/>
    <x v="0"/>
    <x v="133"/>
    <x v="185"/>
    <m/>
    <x v="0"/>
    <s v="450"/>
    <s v="OTHER DEBTORS"/>
    <s v="472"/>
    <s v="VAT CONTROL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34"/>
    <x v="0"/>
    <m/>
    <x v="0"/>
    <s v="450"/>
    <s v="OTHER DEBTORS"/>
    <s v="473"/>
    <s v="DEPOSIT CONTROL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35"/>
    <x v="0"/>
    <m/>
    <x v="0"/>
    <s v="450"/>
    <s v="OTHER DEBTORS"/>
    <s v="474"/>
    <s v="OTH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35"/>
    <x v="184"/>
    <m/>
    <x v="0"/>
    <s v="450"/>
    <s v="OTHER DEBTORS"/>
    <s v="474"/>
    <s v="OTHER"/>
    <s v="4050"/>
    <s v="RECEIPTS"/>
    <n v="0"/>
    <n v="0"/>
    <n v="0"/>
    <n v="0"/>
    <n v="-101511.85"/>
    <n v="127544.75"/>
    <n v="0"/>
    <n v="0"/>
    <n v="0"/>
    <n v="0"/>
    <n v="0"/>
    <n v="0"/>
    <n v="-10000"/>
    <n v="-21416.85"/>
    <n v="-22035"/>
    <n v="-8000"/>
    <n v="-26060"/>
    <n v="-14000"/>
    <n v="-101511.85"/>
    <e v="#DIV/0!"/>
    <n v="-101511.85"/>
  </r>
  <r>
    <n v="14"/>
    <n v="15"/>
    <s v="tza"/>
    <x v="143"/>
    <x v="0"/>
    <x v="135"/>
    <x v="185"/>
    <m/>
    <x v="0"/>
    <s v="450"/>
    <s v="OTHER DEBTORS"/>
    <s v="474"/>
    <s v="OTHER"/>
    <s v="4060"/>
    <s v="EXPENDITURE"/>
    <n v="0"/>
    <n v="0"/>
    <n v="0"/>
    <n v="0"/>
    <n v="72443.98"/>
    <n v="55450.77"/>
    <n v="0"/>
    <n v="0"/>
    <n v="0"/>
    <n v="0"/>
    <n v="0"/>
    <n v="0"/>
    <n v="18818.189999999999"/>
    <n v="15630.01"/>
    <n v="36628.300000000003"/>
    <n v="0"/>
    <n v="350"/>
    <n v="1017.48"/>
    <n v="72443.98"/>
    <e v="#DIV/0!"/>
    <n v="72443.98"/>
  </r>
  <r>
    <n v="14"/>
    <n v="15"/>
    <s v="tza"/>
    <x v="143"/>
    <x v="0"/>
    <x v="135"/>
    <x v="190"/>
    <m/>
    <x v="0"/>
    <s v="450"/>
    <s v="OTHER DEBTORS"/>
    <s v="474"/>
    <s v="OTHER"/>
    <s v="4100"/>
    <s v="LEVIES"/>
    <n v="0"/>
    <n v="0"/>
    <n v="0"/>
    <n v="0"/>
    <n v="3791241.37"/>
    <n v="0"/>
    <n v="0"/>
    <n v="0"/>
    <n v="0"/>
    <n v="0"/>
    <n v="0"/>
    <n v="0"/>
    <n v="1034995.75"/>
    <n v="923741.72"/>
    <n v="33886.870000000003"/>
    <n v="527540.38"/>
    <n v="695469.52"/>
    <n v="575607.13"/>
    <n v="3791241.37"/>
    <e v="#DIV/0!"/>
    <n v="3791241.37"/>
  </r>
  <r>
    <n v="14"/>
    <n v="15"/>
    <s v="tza"/>
    <x v="143"/>
    <x v="0"/>
    <x v="135"/>
    <x v="191"/>
    <m/>
    <x v="0"/>
    <s v="450"/>
    <s v="OTHER DEBTORS"/>
    <s v="474"/>
    <s v="OTHER"/>
    <s v="4105"/>
    <s v="LESS: PROVISION FOR BAD DEBDTS"/>
    <n v="0"/>
    <n v="0"/>
    <n v="0"/>
    <n v="0"/>
    <n v="668023.84000000008"/>
    <n v="0"/>
    <n v="0"/>
    <n v="0"/>
    <n v="0"/>
    <n v="0"/>
    <n v="0"/>
    <n v="0"/>
    <n v="0"/>
    <n v="0"/>
    <n v="685384.05"/>
    <n v="-17360.21"/>
    <n v="0"/>
    <n v="0"/>
    <n v="668023.84000000008"/>
    <e v="#DIV/0!"/>
    <n v="668023.84"/>
  </r>
  <r>
    <n v="14"/>
    <n v="15"/>
    <s v="tza"/>
    <x v="143"/>
    <x v="0"/>
    <x v="136"/>
    <x v="0"/>
    <m/>
    <x v="0"/>
    <s v="450"/>
    <s v="OTHER DEBTORS"/>
    <s v="475"/>
    <s v="DEBIT NOT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36"/>
    <x v="185"/>
    <m/>
    <x v="0"/>
    <s v="450"/>
    <s v="OTHER DEBTORS"/>
    <s v="475"/>
    <s v="DEBIT NOTE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36"/>
    <x v="190"/>
    <m/>
    <x v="0"/>
    <s v="450"/>
    <s v="OTHER DEBTORS"/>
    <s v="475"/>
    <s v="DEBIT NOTES"/>
    <s v="4100"/>
    <s v="LEVIES"/>
    <n v="0"/>
    <n v="0"/>
    <n v="0"/>
    <n v="0"/>
    <n v="-74641.069999999992"/>
    <n v="0"/>
    <n v="0"/>
    <n v="0"/>
    <n v="0"/>
    <n v="0"/>
    <n v="0"/>
    <n v="0"/>
    <n v="0"/>
    <n v="-74072.56"/>
    <n v="-737.08"/>
    <n v="0"/>
    <n v="140.05000000000001"/>
    <n v="28.52"/>
    <n v="-74641.069999999992"/>
    <e v="#DIV/0!"/>
    <n v="-74641.070000000007"/>
  </r>
  <r>
    <n v="14"/>
    <n v="15"/>
    <s v="tza"/>
    <x v="144"/>
    <x v="0"/>
    <x v="137"/>
    <x v="0"/>
    <m/>
    <x v="0"/>
    <s v="451"/>
    <s v="OPERATING LEASE ASSETS"/>
    <s v="479"/>
    <s v="OTH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4"/>
    <x v="0"/>
    <x v="137"/>
    <x v="184"/>
    <m/>
    <x v="0"/>
    <s v="451"/>
    <s v="OPERATING LEASE ASSETS"/>
    <s v="479"/>
    <s v="OTHER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4"/>
    <x v="0"/>
    <x v="137"/>
    <x v="185"/>
    <m/>
    <x v="0"/>
    <s v="451"/>
    <s v="OPERATING LEASE ASSETS"/>
    <s v="479"/>
    <s v="OTHER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4"/>
    <x v="0"/>
    <x v="137"/>
    <x v="190"/>
    <m/>
    <x v="0"/>
    <s v="451"/>
    <s v="OPERATING LEASE ASSETS"/>
    <s v="479"/>
    <s v="OTHER"/>
    <s v="4100"/>
    <s v="LEVI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4"/>
    <x v="0"/>
    <x v="137"/>
    <x v="191"/>
    <m/>
    <x v="0"/>
    <s v="451"/>
    <s v="OPERATING LEASE ASSETS"/>
    <s v="479"/>
    <s v="OTHER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5"/>
    <x v="0"/>
    <x v="138"/>
    <x v="0"/>
    <m/>
    <x v="0"/>
    <s v="455"/>
    <s v="CASH RESOURCES"/>
    <s v="476"/>
    <s v="BANK: EFF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5"/>
    <x v="0"/>
    <x v="138"/>
    <x v="192"/>
    <m/>
    <x v="0"/>
    <s v="455"/>
    <s v="CASH RESOURCES"/>
    <s v="476"/>
    <s v="BANK: EFF"/>
    <s v="4110"/>
    <s v="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5"/>
    <x v="0"/>
    <x v="138"/>
    <x v="193"/>
    <m/>
    <x v="0"/>
    <s v="455"/>
    <s v="CASH RESOURCES"/>
    <s v="476"/>
    <s v="BANK: EFF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5"/>
    <x v="0"/>
    <x v="139"/>
    <x v="0"/>
    <m/>
    <x v="0"/>
    <s v="455"/>
    <s v="CASH RESOURCES"/>
    <s v="477"/>
    <s v="BANK: AFF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5"/>
    <x v="0"/>
    <x v="139"/>
    <x v="192"/>
    <m/>
    <x v="0"/>
    <s v="455"/>
    <s v="CASH RESOURCES"/>
    <s v="477"/>
    <s v="BANK: AFF"/>
    <s v="4110"/>
    <s v="DEPOSITS"/>
    <n v="0"/>
    <n v="0"/>
    <n v="0"/>
    <n v="0"/>
    <n v="-59302719.420000002"/>
    <n v="0"/>
    <n v="0"/>
    <n v="0"/>
    <n v="0"/>
    <n v="0"/>
    <n v="0"/>
    <n v="0"/>
    <n v="0"/>
    <n v="-59302719.420000002"/>
    <n v="0"/>
    <n v="0"/>
    <n v="0"/>
    <n v="0"/>
    <n v="-59302719.420000002"/>
    <e v="#DIV/0!"/>
    <n v="-59302719.420000002"/>
  </r>
  <r>
    <n v="14"/>
    <n v="15"/>
    <s v="tza"/>
    <x v="145"/>
    <x v="0"/>
    <x v="139"/>
    <x v="193"/>
    <m/>
    <x v="0"/>
    <s v="455"/>
    <s v="CASH RESOURCES"/>
    <s v="477"/>
    <s v="BANK: AFF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5"/>
    <x v="0"/>
    <x v="140"/>
    <x v="0"/>
    <m/>
    <x v="0"/>
    <s v="455"/>
    <s v="CASH RESOURCES"/>
    <s v="478"/>
    <s v="PETTY CASH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5"/>
    <x v="0"/>
    <x v="140"/>
    <x v="192"/>
    <m/>
    <x v="0"/>
    <s v="455"/>
    <s v="CASH RESOURCES"/>
    <s v="478"/>
    <s v="PETTY CASH"/>
    <s v="4110"/>
    <s v="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5"/>
    <x v="0"/>
    <x v="140"/>
    <x v="193"/>
    <m/>
    <x v="0"/>
    <s v="455"/>
    <s v="CASH RESOURCES"/>
    <s v="478"/>
    <s v="PETTY CASH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5"/>
    <x v="0"/>
    <x v="141"/>
    <x v="0"/>
    <m/>
    <x v="0"/>
    <s v="455"/>
    <s v="CASH RESOURCES"/>
    <s v="480"/>
    <s v="BANK: RATES &amp; GENERAL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5"/>
    <x v="0"/>
    <x v="141"/>
    <x v="192"/>
    <m/>
    <x v="0"/>
    <s v="455"/>
    <s v="CASH RESOURCES"/>
    <s v="480"/>
    <s v="BANK: RATES &amp; GENERAL"/>
    <s v="4110"/>
    <s v="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5"/>
    <x v="0"/>
    <x v="141"/>
    <x v="193"/>
    <m/>
    <x v="0"/>
    <s v="455"/>
    <s v="CASH RESOURCES"/>
    <s v="480"/>
    <s v="BANK: RATES &amp; GENERAL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5"/>
    <x v="0"/>
    <x v="142"/>
    <x v="0"/>
    <m/>
    <x v="0"/>
    <s v="455"/>
    <s v="CASH RESOURCES"/>
    <s v="482"/>
    <s v="BANK: GRAN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5"/>
    <x v="0"/>
    <x v="142"/>
    <x v="192"/>
    <m/>
    <x v="0"/>
    <s v="455"/>
    <s v="CASH RESOURCES"/>
    <s v="482"/>
    <s v="BANK: GRANTS"/>
    <s v="4110"/>
    <s v="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5"/>
    <x v="0"/>
    <x v="142"/>
    <x v="193"/>
    <m/>
    <x v="0"/>
    <s v="455"/>
    <s v="CASH RESOURCES"/>
    <s v="482"/>
    <s v="BANK: GRANTS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5"/>
    <x v="0"/>
    <x v="143"/>
    <x v="0"/>
    <m/>
    <x v="0"/>
    <s v="455"/>
    <s v="CASH RESOURCES"/>
    <s v="484"/>
    <s v="BANK: PUBLIC CONTRIBUTIO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5"/>
    <x v="0"/>
    <x v="143"/>
    <x v="192"/>
    <m/>
    <x v="0"/>
    <s v="455"/>
    <s v="CASH RESOURCES"/>
    <s v="484"/>
    <s v="BANK: PUBLIC CONTRIBUTIONS"/>
    <s v="4110"/>
    <s v="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5"/>
    <x v="0"/>
    <x v="143"/>
    <x v="193"/>
    <m/>
    <x v="0"/>
    <s v="455"/>
    <s v="CASH RESOURCES"/>
    <s v="484"/>
    <s v="BANK: PUBLIC CONTRIBUTIONS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5"/>
    <x v="0"/>
    <x v="144"/>
    <x v="0"/>
    <m/>
    <x v="0"/>
    <s v="455"/>
    <s v="CASH RESOURCES"/>
    <s v="485"/>
    <s v="CASH FLOA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5"/>
    <x v="0"/>
    <x v="144"/>
    <x v="192"/>
    <m/>
    <x v="0"/>
    <s v="455"/>
    <s v="CASH RESOURCES"/>
    <s v="485"/>
    <s v="CASH FLOAT"/>
    <s v="4110"/>
    <s v="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5"/>
    <x v="0"/>
    <x v="144"/>
    <x v="193"/>
    <m/>
    <x v="0"/>
    <s v="455"/>
    <s v="CASH RESOURCES"/>
    <s v="485"/>
    <s v="CASH FLOAT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6"/>
    <x v="0"/>
    <x v="145"/>
    <x v="0"/>
    <m/>
    <x v="0"/>
    <s v="470"/>
    <s v="PROVISIONS"/>
    <s v="497"/>
    <s v="POST - EMPLOYMENT HEALTH CARE BENEFI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6"/>
    <x v="0"/>
    <x v="145"/>
    <x v="17"/>
    <m/>
    <x v="0"/>
    <s v="470"/>
    <s v="PROVISIONS"/>
    <s v="497"/>
    <s v="POST - EMPLOYMENT HEALTH CARE BENEFIT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6"/>
    <x v="0"/>
    <x v="145"/>
    <x v="185"/>
    <m/>
    <x v="0"/>
    <s v="470"/>
    <s v="PROVISIONS"/>
    <s v="497"/>
    <s v="POST - EMPLOYMENT HEALTH CARE BENEFIT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6"/>
    <x v="0"/>
    <x v="145"/>
    <x v="186"/>
    <m/>
    <x v="0"/>
    <s v="470"/>
    <s v="PROVISIONS"/>
    <s v="497"/>
    <s v="POST - EMPLOYMENT HEALTH CARE BENEFITS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6"/>
    <x v="0"/>
    <x v="146"/>
    <x v="0"/>
    <m/>
    <x v="0"/>
    <s v="470"/>
    <s v="PROVISIONS"/>
    <s v="498"/>
    <s v="LONG SERVICE AWARD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6"/>
    <x v="0"/>
    <x v="146"/>
    <x v="17"/>
    <m/>
    <x v="0"/>
    <s v="470"/>
    <s v="PROVISIONS"/>
    <s v="498"/>
    <s v="LONG SERVICE AWARD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6"/>
    <x v="0"/>
    <x v="146"/>
    <x v="185"/>
    <m/>
    <x v="0"/>
    <s v="470"/>
    <s v="PROVISIONS"/>
    <s v="498"/>
    <s v="LONG SERVICE AWARD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6"/>
    <x v="0"/>
    <x v="146"/>
    <x v="186"/>
    <m/>
    <x v="0"/>
    <s v="470"/>
    <s v="PROVISIONS"/>
    <s v="498"/>
    <s v="LONG SERVICE AWARDS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6"/>
    <x v="0"/>
    <x v="147"/>
    <x v="0"/>
    <m/>
    <x v="0"/>
    <s v="470"/>
    <s v="PROVISIONS"/>
    <s v="499"/>
    <s v="NON-CURRENT PROVISIO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6"/>
    <x v="0"/>
    <x v="147"/>
    <x v="186"/>
    <m/>
    <x v="0"/>
    <s v="470"/>
    <s v="PROVISIONS"/>
    <s v="499"/>
    <s v="NON-CURRENT PROVISIONS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6"/>
    <x v="0"/>
    <x v="148"/>
    <x v="0"/>
    <m/>
    <x v="0"/>
    <s v="470"/>
    <s v="PROVISIONS"/>
    <s v="500"/>
    <s v="STAFF LEAVE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6"/>
    <x v="0"/>
    <x v="148"/>
    <x v="17"/>
    <m/>
    <x v="0"/>
    <s v="470"/>
    <s v="PROVISIONS"/>
    <s v="500"/>
    <s v="STAFF LEAVE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6"/>
    <x v="0"/>
    <x v="148"/>
    <x v="185"/>
    <m/>
    <x v="0"/>
    <s v="470"/>
    <s v="PROVISIONS"/>
    <s v="500"/>
    <s v="STAFF LEAVE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6"/>
    <x v="0"/>
    <x v="148"/>
    <x v="186"/>
    <m/>
    <x v="0"/>
    <s v="470"/>
    <s v="PROVISIONS"/>
    <s v="500"/>
    <s v="STAFF LEAVE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6"/>
    <x v="0"/>
    <x v="149"/>
    <x v="0"/>
    <m/>
    <x v="0"/>
    <s v="470"/>
    <s v="PROVISIONS"/>
    <s v="501"/>
    <s v="PROVISION PERFORMANCE BONU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6"/>
    <x v="0"/>
    <x v="149"/>
    <x v="17"/>
    <m/>
    <x v="0"/>
    <s v="470"/>
    <s v="PROVISIONS"/>
    <s v="501"/>
    <s v="PROVISION PERFORMANCE BONU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6"/>
    <x v="0"/>
    <x v="149"/>
    <x v="185"/>
    <m/>
    <x v="0"/>
    <s v="470"/>
    <s v="PROVISIONS"/>
    <s v="501"/>
    <s v="PROVISION PERFORMANCE BONU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6"/>
    <x v="0"/>
    <x v="149"/>
    <x v="186"/>
    <m/>
    <x v="0"/>
    <s v="470"/>
    <s v="PROVISIONS"/>
    <s v="501"/>
    <s v="PROVISION PERFORMANCE BONUS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48"/>
    <x v="0"/>
    <m/>
    <x v="0"/>
    <s v="475"/>
    <s v="CREDITORS"/>
    <s v="500"/>
    <s v="STAFF LEAVE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48"/>
    <x v="186"/>
    <m/>
    <x v="0"/>
    <s v="475"/>
    <s v="CREDITORS"/>
    <s v="500"/>
    <s v="STAFF LEAVE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0"/>
    <x v="0"/>
    <m/>
    <x v="0"/>
    <s v="475"/>
    <s v="CREDITORS"/>
    <s v="502"/>
    <s v="ELECTRICITY DEPOSI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0"/>
    <x v="17"/>
    <m/>
    <x v="0"/>
    <s v="475"/>
    <s v="CREDITORS"/>
    <s v="502"/>
    <s v="ELECTRICITY DEPOSIT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0"/>
    <x v="192"/>
    <m/>
    <x v="0"/>
    <s v="475"/>
    <s v="CREDITORS"/>
    <s v="502"/>
    <s v="ELECTRICITY DEPOSITS"/>
    <s v="4110"/>
    <s v="DEPOSITS"/>
    <n v="0"/>
    <n v="0"/>
    <n v="0"/>
    <n v="0"/>
    <n v="-817221.09"/>
    <n v="0"/>
    <n v="0"/>
    <n v="0"/>
    <n v="0"/>
    <n v="0"/>
    <n v="0"/>
    <n v="0"/>
    <n v="-1148245.56"/>
    <n v="111237.97"/>
    <n v="81562.06"/>
    <n v="59949.75"/>
    <n v="49162.31"/>
    <n v="29112.38"/>
    <n v="-817221.09"/>
    <e v="#DIV/0!"/>
    <n v="-817221.09"/>
  </r>
  <r>
    <n v="14"/>
    <n v="15"/>
    <s v="tza"/>
    <x v="147"/>
    <x v="0"/>
    <x v="150"/>
    <x v="193"/>
    <m/>
    <x v="0"/>
    <s v="475"/>
    <s v="CREDITORS"/>
    <s v="502"/>
    <s v="ELECTRICITY DEPOSITS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1"/>
    <x v="0"/>
    <m/>
    <x v="0"/>
    <s v="475"/>
    <s v="CREDITORS"/>
    <s v="503"/>
    <s v="WATER DEPOSI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1"/>
    <x v="192"/>
    <m/>
    <x v="0"/>
    <s v="475"/>
    <s v="CREDITORS"/>
    <s v="503"/>
    <s v="WATER DEPOSITS"/>
    <s v="4110"/>
    <s v="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1"/>
    <x v="193"/>
    <m/>
    <x v="0"/>
    <s v="475"/>
    <s v="CREDITORS"/>
    <s v="503"/>
    <s v="WATER DEPOSITS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2"/>
    <x v="0"/>
    <m/>
    <x v="0"/>
    <s v="475"/>
    <s v="CREDITORS"/>
    <s v="504"/>
    <s v="TRADE CREDITOR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2"/>
    <x v="17"/>
    <m/>
    <x v="0"/>
    <s v="475"/>
    <s v="CREDITORS"/>
    <s v="504"/>
    <s v="TRADE CREDITORE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2"/>
    <x v="184"/>
    <m/>
    <x v="0"/>
    <s v="475"/>
    <s v="CREDITORS"/>
    <s v="504"/>
    <s v="TRADE CREDITORE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2"/>
    <x v="185"/>
    <m/>
    <x v="0"/>
    <s v="475"/>
    <s v="CREDITORS"/>
    <s v="504"/>
    <s v="TRADE CREDITORES"/>
    <s v="4060"/>
    <s v="EXPENDITURE"/>
    <n v="0"/>
    <n v="0"/>
    <n v="0"/>
    <n v="0"/>
    <n v="2345574.36"/>
    <n v="0"/>
    <n v="0"/>
    <n v="0"/>
    <n v="0"/>
    <n v="0"/>
    <n v="0"/>
    <n v="0"/>
    <n v="2318780.36"/>
    <n v="26794"/>
    <n v="0"/>
    <n v="0"/>
    <n v="0"/>
    <n v="0"/>
    <n v="2345574.36"/>
    <e v="#DIV/0!"/>
    <n v="2345574.36"/>
  </r>
  <r>
    <n v="14"/>
    <n v="15"/>
    <s v="tza"/>
    <x v="147"/>
    <x v="0"/>
    <x v="153"/>
    <x v="0"/>
    <m/>
    <x v="0"/>
    <s v="475"/>
    <s v="CREDITORS"/>
    <s v="506"/>
    <s v="PAYMENTS IN ADVANCE (DEBT)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3"/>
    <x v="184"/>
    <m/>
    <x v="0"/>
    <s v="475"/>
    <s v="CREDITORS"/>
    <s v="506"/>
    <s v="PAYMENTS IN ADVANCE (DEBT)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3"/>
    <x v="185"/>
    <m/>
    <x v="0"/>
    <s v="475"/>
    <s v="CREDITORS"/>
    <s v="506"/>
    <s v="PAYMENTS IN ADVANCE (DEBT)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4"/>
    <x v="0"/>
    <m/>
    <x v="0"/>
    <s v="475"/>
    <s v="CREDITORS"/>
    <s v="508"/>
    <s v="PAYMENTS IN ADVANCE (GENERAL)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4"/>
    <x v="184"/>
    <m/>
    <x v="0"/>
    <s v="475"/>
    <s v="CREDITORS"/>
    <s v="508"/>
    <s v="PAYMENTS IN ADVANCE (GENERAL)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4"/>
    <x v="185"/>
    <m/>
    <x v="0"/>
    <s v="475"/>
    <s v="CREDITORS"/>
    <s v="508"/>
    <s v="PAYMENTS IN ADVANCE (GENERAL)"/>
    <s v="4060"/>
    <s v="EXPENDITURE"/>
    <n v="0"/>
    <n v="0"/>
    <n v="0"/>
    <n v="0"/>
    <n v="72065"/>
    <n v="0"/>
    <n v="0"/>
    <n v="0"/>
    <n v="0"/>
    <n v="0"/>
    <n v="0"/>
    <n v="0"/>
    <n v="72065"/>
    <n v="0"/>
    <n v="0"/>
    <n v="0"/>
    <n v="0"/>
    <n v="0"/>
    <n v="72065"/>
    <e v="#DIV/0!"/>
    <n v="72065"/>
  </r>
  <r>
    <n v="14"/>
    <n v="15"/>
    <s v="tza"/>
    <x v="147"/>
    <x v="0"/>
    <x v="155"/>
    <x v="0"/>
    <m/>
    <x v="0"/>
    <s v="475"/>
    <s v="CREDITORS"/>
    <s v="510"/>
    <s v="MANAGER SUPPOR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5"/>
    <x v="184"/>
    <m/>
    <x v="0"/>
    <s v="475"/>
    <s v="CREDITORS"/>
    <s v="510"/>
    <s v="MANAGER SUPPORT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5"/>
    <x v="185"/>
    <m/>
    <x v="0"/>
    <s v="475"/>
    <s v="CREDITORS"/>
    <s v="510"/>
    <s v="MANAGER SUPPORT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6"/>
    <x v="0"/>
    <m/>
    <x v="0"/>
    <s v="475"/>
    <s v="CREDITORS"/>
    <s v="512"/>
    <s v="YEAR-END CREDITOR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6"/>
    <x v="184"/>
    <m/>
    <x v="0"/>
    <s v="475"/>
    <s v="CREDITORS"/>
    <s v="512"/>
    <s v="YEAR-END CREDITOR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6"/>
    <x v="185"/>
    <m/>
    <x v="0"/>
    <s v="475"/>
    <s v="CREDITORS"/>
    <s v="512"/>
    <s v="YEAR-END CREDITORS"/>
    <s v="4060"/>
    <s v="EXPENDITURE"/>
    <n v="0"/>
    <n v="0"/>
    <n v="0"/>
    <n v="0"/>
    <n v="38053050.839999996"/>
    <n v="0"/>
    <n v="0"/>
    <n v="0"/>
    <n v="0"/>
    <n v="0"/>
    <n v="0"/>
    <n v="0"/>
    <n v="4863365.6900000004"/>
    <n v="0"/>
    <n v="33189685.149999999"/>
    <n v="0"/>
    <n v="0"/>
    <n v="0"/>
    <n v="38053050.839999996"/>
    <e v="#DIV/0!"/>
    <n v="38053050.840000004"/>
  </r>
  <r>
    <n v="14"/>
    <n v="15"/>
    <s v="tza"/>
    <x v="147"/>
    <x v="0"/>
    <x v="157"/>
    <x v="0"/>
    <m/>
    <x v="0"/>
    <s v="475"/>
    <s v="CREDITORS"/>
    <s v="514"/>
    <s v="VA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7"/>
    <x v="17"/>
    <m/>
    <x v="0"/>
    <s v="475"/>
    <s v="CREDITORS"/>
    <s v="514"/>
    <s v="VA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7"/>
    <x v="184"/>
    <m/>
    <x v="0"/>
    <s v="475"/>
    <s v="CREDITORS"/>
    <s v="514"/>
    <s v="VAT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7"/>
    <x v="185"/>
    <m/>
    <x v="0"/>
    <s v="475"/>
    <s v="CREDITORS"/>
    <s v="514"/>
    <s v="VAT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8"/>
    <x v="0"/>
    <m/>
    <x v="0"/>
    <s v="475"/>
    <s v="CREDITORS"/>
    <s v="516"/>
    <s v="RETENS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8"/>
    <x v="184"/>
    <m/>
    <x v="0"/>
    <s v="475"/>
    <s v="CREDITORS"/>
    <s v="516"/>
    <s v="RETENSION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8"/>
    <x v="185"/>
    <m/>
    <x v="0"/>
    <s v="475"/>
    <s v="CREDITORS"/>
    <s v="516"/>
    <s v="RETENSION"/>
    <s v="4060"/>
    <s v="EXPENDITURE"/>
    <n v="0"/>
    <n v="0"/>
    <n v="0"/>
    <n v="0"/>
    <n v="-2726233.07"/>
    <n v="0"/>
    <n v="0"/>
    <n v="0"/>
    <n v="0"/>
    <n v="0"/>
    <n v="0"/>
    <n v="0"/>
    <n v="-36829.839999999997"/>
    <n v="-722627.84"/>
    <n v="-772670.79"/>
    <n v="-640156.91"/>
    <n v="-130451.23"/>
    <n v="-423496.46"/>
    <n v="-2726233.07"/>
    <e v="#DIV/0!"/>
    <n v="-2726233.07"/>
  </r>
  <r>
    <n v="14"/>
    <n v="15"/>
    <s v="tza"/>
    <x v="147"/>
    <x v="0"/>
    <x v="159"/>
    <x v="0"/>
    <m/>
    <x v="0"/>
    <s v="475"/>
    <s v="CREDITORS"/>
    <s v="518"/>
    <s v="MEDICAL CONTRIBU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9"/>
    <x v="184"/>
    <m/>
    <x v="0"/>
    <s v="475"/>
    <s v="CREDITORS"/>
    <s v="518"/>
    <s v="MEDICAL CONTRIBUTION"/>
    <s v="4050"/>
    <s v="RECEIPTS"/>
    <n v="0"/>
    <n v="0"/>
    <n v="0"/>
    <n v="0"/>
    <n v="-235000.2"/>
    <n v="0"/>
    <n v="0"/>
    <n v="0"/>
    <n v="0"/>
    <n v="0"/>
    <n v="0"/>
    <n v="0"/>
    <n v="-38148.199999999997"/>
    <n v="-38148.199999999997"/>
    <n v="-38148.199999999997"/>
    <n v="-40185.199999999997"/>
    <n v="-40185.199999999997"/>
    <n v="-40185.199999999997"/>
    <n v="-235000.2"/>
    <e v="#DIV/0!"/>
    <n v="-235000.2"/>
  </r>
  <r>
    <n v="14"/>
    <n v="15"/>
    <s v="tza"/>
    <x v="147"/>
    <x v="0"/>
    <x v="159"/>
    <x v="185"/>
    <m/>
    <x v="0"/>
    <s v="475"/>
    <s v="CREDITORS"/>
    <s v="518"/>
    <s v="MEDICAL CONTRIBUTION"/>
    <s v="4060"/>
    <s v="EXPENDITURE"/>
    <n v="0"/>
    <n v="0"/>
    <n v="0"/>
    <n v="0"/>
    <n v="229620.00000000003"/>
    <n v="0"/>
    <n v="0"/>
    <n v="0"/>
    <n v="0"/>
    <n v="0"/>
    <n v="0"/>
    <n v="0"/>
    <n v="37251.4"/>
    <n v="37251.4"/>
    <n v="37251.4"/>
    <n v="39288.6"/>
    <n v="39288.6"/>
    <n v="39288.6"/>
    <n v="229620.00000000003"/>
    <e v="#DIV/0!"/>
    <n v="229620"/>
  </r>
  <r>
    <n v="14"/>
    <n v="15"/>
    <s v="tza"/>
    <x v="147"/>
    <x v="0"/>
    <x v="160"/>
    <x v="0"/>
    <m/>
    <x v="0"/>
    <s v="475"/>
    <s v="CREDITORS"/>
    <s v="520"/>
    <s v="UNCLAIMED WAG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0"/>
    <x v="184"/>
    <m/>
    <x v="0"/>
    <s v="475"/>
    <s v="CREDITORS"/>
    <s v="520"/>
    <s v="UNCLAIMED WAGE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0"/>
    <x v="185"/>
    <m/>
    <x v="0"/>
    <s v="475"/>
    <s v="CREDITORS"/>
    <s v="520"/>
    <s v="UNCLAIMED WAGE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1"/>
    <x v="0"/>
    <m/>
    <x v="0"/>
    <s v="475"/>
    <s v="CREDITORS"/>
    <s v="522"/>
    <s v="UNCLAIMED LOAN PAYMEN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1"/>
    <x v="184"/>
    <m/>
    <x v="0"/>
    <s v="475"/>
    <s v="CREDITORS"/>
    <s v="522"/>
    <s v="UNCLAIMED LOAN PAYMENT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1"/>
    <x v="185"/>
    <m/>
    <x v="0"/>
    <s v="475"/>
    <s v="CREDITORS"/>
    <s v="522"/>
    <s v="UNCLAIMED LOAN PAYMENT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2"/>
    <x v="0"/>
    <m/>
    <x v="0"/>
    <s v="475"/>
    <s v="CREDITORS"/>
    <s v="524"/>
    <s v="DEPOSI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2"/>
    <x v="184"/>
    <m/>
    <x v="0"/>
    <s v="475"/>
    <s v="CREDITORS"/>
    <s v="524"/>
    <s v="DEPOSITS"/>
    <s v="4050"/>
    <s v="RECEIPTS"/>
    <n v="0"/>
    <n v="0"/>
    <n v="0"/>
    <n v="0"/>
    <n v="-222263.32"/>
    <n v="0"/>
    <n v="0"/>
    <n v="0"/>
    <n v="0"/>
    <n v="0"/>
    <n v="0"/>
    <n v="0"/>
    <n v="6532.59"/>
    <n v="-83539.399999999994"/>
    <n v="-10790"/>
    <n v="-91615"/>
    <n v="-32254.51"/>
    <n v="-10597"/>
    <n v="-222263.32"/>
    <e v="#DIV/0!"/>
    <n v="-222263.32"/>
  </r>
  <r>
    <n v="14"/>
    <n v="15"/>
    <s v="tza"/>
    <x v="147"/>
    <x v="0"/>
    <x v="162"/>
    <x v="185"/>
    <m/>
    <x v="0"/>
    <s v="475"/>
    <s v="CREDITORS"/>
    <s v="524"/>
    <s v="DEPOSITS"/>
    <s v="4060"/>
    <s v="EXPENDITURE"/>
    <n v="0"/>
    <n v="0"/>
    <n v="0"/>
    <n v="0"/>
    <n v="150"/>
    <n v="0"/>
    <n v="0"/>
    <n v="0"/>
    <n v="0"/>
    <n v="0"/>
    <n v="0"/>
    <n v="0"/>
    <n v="0"/>
    <n v="0"/>
    <n v="0"/>
    <n v="0"/>
    <n v="0"/>
    <n v="150"/>
    <n v="150"/>
    <e v="#DIV/0!"/>
    <n v="150"/>
  </r>
  <r>
    <n v="14"/>
    <n v="15"/>
    <s v="tza"/>
    <x v="147"/>
    <x v="0"/>
    <x v="163"/>
    <x v="0"/>
    <m/>
    <x v="0"/>
    <s v="475"/>
    <s v="CREDITORS"/>
    <s v="526"/>
    <s v="UNKOWN CONSUMER DEPOSI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3"/>
    <x v="184"/>
    <m/>
    <x v="0"/>
    <s v="475"/>
    <s v="CREDITORS"/>
    <s v="526"/>
    <s v="UNKOWN CONSUMER DEPOSIT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3"/>
    <x v="185"/>
    <m/>
    <x v="0"/>
    <s v="475"/>
    <s v="CREDITORS"/>
    <s v="526"/>
    <s v="UNKOWN CONSUMER DEPOSIT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4"/>
    <x v="0"/>
    <m/>
    <x v="0"/>
    <s v="475"/>
    <s v="CREDITORS"/>
    <s v="528"/>
    <s v="UNKNOWN DIRECT DEPOSI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4"/>
    <x v="184"/>
    <m/>
    <x v="0"/>
    <s v="475"/>
    <s v="CREDITORS"/>
    <s v="528"/>
    <s v="UNKNOWN DIRECT DEPOSITS"/>
    <s v="4050"/>
    <s v="RECEIPTS"/>
    <n v="0"/>
    <n v="0"/>
    <n v="0"/>
    <n v="0"/>
    <n v="141170.09"/>
    <n v="0"/>
    <n v="0"/>
    <n v="0"/>
    <n v="0"/>
    <n v="0"/>
    <n v="0"/>
    <n v="0"/>
    <n v="122834.22"/>
    <n v="1000"/>
    <n v="17335.87"/>
    <n v="0"/>
    <n v="0"/>
    <n v="0"/>
    <n v="141170.09"/>
    <e v="#DIV/0!"/>
    <n v="141170.09"/>
  </r>
  <r>
    <n v="14"/>
    <n v="15"/>
    <s v="tza"/>
    <x v="147"/>
    <x v="0"/>
    <x v="164"/>
    <x v="185"/>
    <m/>
    <x v="0"/>
    <s v="475"/>
    <s v="CREDITORS"/>
    <s v="528"/>
    <s v="UNKNOWN DIRECT DEPOSITS"/>
    <s v="4060"/>
    <s v="EXPENDITURE"/>
    <n v="0"/>
    <n v="0"/>
    <n v="0"/>
    <n v="0"/>
    <n v="197442.41"/>
    <n v="0"/>
    <n v="0"/>
    <n v="0"/>
    <n v="0"/>
    <n v="0"/>
    <n v="0"/>
    <n v="0"/>
    <n v="0"/>
    <n v="197442.41"/>
    <n v="0"/>
    <n v="0"/>
    <n v="0"/>
    <n v="0"/>
    <n v="197442.41"/>
    <e v="#DIV/0!"/>
    <n v="197442.41"/>
  </r>
  <r>
    <n v="14"/>
    <n v="15"/>
    <s v="tza"/>
    <x v="147"/>
    <x v="0"/>
    <x v="165"/>
    <x v="0"/>
    <m/>
    <x v="0"/>
    <s v="475"/>
    <s v="CREDITORS"/>
    <s v="530"/>
    <s v="UNKOWN CONSUMER PAYMEN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5"/>
    <x v="184"/>
    <m/>
    <x v="0"/>
    <s v="475"/>
    <s v="CREDITORS"/>
    <s v="530"/>
    <s v="UNKOWN CONSUMER PAYMENT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5"/>
    <x v="185"/>
    <m/>
    <x v="0"/>
    <s v="475"/>
    <s v="CREDITORS"/>
    <s v="530"/>
    <s v="UNKOWN CONSUMER PAYMENT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6"/>
    <x v="0"/>
    <m/>
    <x v="0"/>
    <s v="475"/>
    <s v="CREDITORS"/>
    <s v="532"/>
    <s v="FINANCIAL MANAGEMENT SUPPOR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6"/>
    <x v="184"/>
    <m/>
    <x v="0"/>
    <s v="475"/>
    <s v="CREDITORS"/>
    <s v="532"/>
    <s v="FINANCIAL MANAGEMENT SUPPORT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6"/>
    <x v="185"/>
    <m/>
    <x v="0"/>
    <s v="475"/>
    <s v="CREDITORS"/>
    <s v="532"/>
    <s v="FINANCIAL MANAGEMENT SUPPORT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7"/>
    <x v="0"/>
    <m/>
    <x v="0"/>
    <s v="475"/>
    <s v="CREDITORS"/>
    <s v="534"/>
    <s v="IDP DONATIO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7"/>
    <x v="184"/>
    <m/>
    <x v="0"/>
    <s v="475"/>
    <s v="CREDITORS"/>
    <s v="534"/>
    <s v="IDP DONATION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7"/>
    <x v="185"/>
    <m/>
    <x v="0"/>
    <s v="475"/>
    <s v="CREDITORS"/>
    <s v="534"/>
    <s v="IDP DONATION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8"/>
    <x v="0"/>
    <m/>
    <x v="0"/>
    <s v="475"/>
    <s v="CREDITORS"/>
    <s v="536"/>
    <s v="MUNICIPAL SYSTEM UPGRADE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8"/>
    <x v="17"/>
    <m/>
    <x v="0"/>
    <s v="475"/>
    <s v="CREDITORS"/>
    <s v="536"/>
    <s v="MUNICIPAL SYSTEM UPGRADE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8"/>
    <x v="184"/>
    <m/>
    <x v="0"/>
    <s v="475"/>
    <s v="CREDITORS"/>
    <s v="536"/>
    <s v="MUNICIPAL SYSTEM UPGRADE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8"/>
    <x v="185"/>
    <m/>
    <x v="0"/>
    <s v="475"/>
    <s v="CREDITORS"/>
    <s v="536"/>
    <s v="MUNICIPAL SYSTEM UPGRADE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9"/>
    <x v="0"/>
    <m/>
    <x v="0"/>
    <s v="475"/>
    <s v="CREDITORS"/>
    <s v="538"/>
    <s v="GRANTS RSC &amp; OTH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9"/>
    <x v="184"/>
    <m/>
    <x v="0"/>
    <s v="475"/>
    <s v="CREDITORS"/>
    <s v="538"/>
    <s v="GRANTS RSC &amp; OTHER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9"/>
    <x v="185"/>
    <m/>
    <x v="0"/>
    <s v="475"/>
    <s v="CREDITORS"/>
    <s v="538"/>
    <s v="GRANTS RSC &amp; OTHER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1"/>
    <x v="1"/>
    <x v="72"/>
    <x v="177"/>
    <s v="002-Municipal manager"/>
    <x v="1"/>
    <s v="002"/>
    <s v="ADMINISTRATION MUNICIPAL MANAGER"/>
    <s v="078"/>
    <s v="GENERAL EXPENSES - OTHER"/>
    <s v="1341"/>
    <s v="MEMBERSHIP FEES - SALGA"/>
    <n v="18877"/>
    <n v="20638"/>
    <n v="21773.09"/>
    <n v="22927.06377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x v="2"/>
    <x v="72"/>
    <x v="177"/>
    <s v="007-Other admin"/>
    <x v="1"/>
    <s v="003"/>
    <s v="COMMUNICATIONS"/>
    <s v="078"/>
    <s v="GENERAL EXPENSES - OTHER"/>
    <s v="1341"/>
    <s v="MEMBERSHIP FEES - SALGA"/>
    <n v="25727"/>
    <n v="27059"/>
    <n v="28547.244999999999"/>
    <n v="30060.248984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3"/>
    <x v="1"/>
    <x v="72"/>
    <x v="177"/>
    <s v="007-Other admin"/>
    <x v="1"/>
    <s v="004"/>
    <s v="INTERNAL AUDIT"/>
    <s v="078"/>
    <s v="GENERAL EXPENSES - OTHER"/>
    <s v="1341"/>
    <s v="MEMBERSHIP FEES - SALGA"/>
    <n v="33320"/>
    <n v="36264"/>
    <n v="38258.519999999997"/>
    <n v="40286.22155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4"/>
    <x v="1"/>
    <x v="72"/>
    <x v="177"/>
    <s v="007-Other admin"/>
    <x v="1"/>
    <s v="005"/>
    <s v="STRATEGIC SUPPORT"/>
    <s v="078"/>
    <s v="GENERAL EXPENSES - OTHER"/>
    <s v="1341"/>
    <s v="MEMBERSHIP FEES - SALGA"/>
    <n v="15942"/>
    <n v="14592"/>
    <n v="15394.56"/>
    <n v="16210.47167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4"/>
    <x v="1"/>
    <x v="72"/>
    <x v="194"/>
    <s v="007-Other admin"/>
    <x v="1"/>
    <s v="005"/>
    <s v="STRATEGIC SUPPORT"/>
    <s v="078"/>
    <s v="GENERAL EXPENSES - OTHER"/>
    <s v="1372"/>
    <s v="WATER CHARGES"/>
    <n v="350001"/>
    <n v="350001"/>
    <n v="369251.05499999999"/>
    <n v="388821.36091499997"/>
    <n v="61147.65"/>
    <n v="0"/>
    <n v="0"/>
    <n v="0"/>
    <n v="0"/>
    <n v="0"/>
    <n v="0"/>
    <n v="0"/>
    <n v="61147.65"/>
    <n v="0"/>
    <n v="0"/>
    <n v="0"/>
    <n v="0"/>
    <n v="0"/>
    <n v="61147.65"/>
    <n v="0.17470707226550783"/>
    <n v="61147.65"/>
  </r>
  <r>
    <n v="14"/>
    <n v="15"/>
    <s v="tza"/>
    <x v="75"/>
    <x v="2"/>
    <x v="72"/>
    <x v="177"/>
    <s v="007-Other admin"/>
    <x v="1"/>
    <s v="006"/>
    <s v="PUBLIC PARTICIPATION &amp; PROJECT SUPPORT"/>
    <s v="078"/>
    <s v="GENERAL EXPENSES - OTHER"/>
    <s v="1341"/>
    <s v="MEMBERSHIP FEES - SALGA"/>
    <n v="53138"/>
    <n v="50242"/>
    <n v="53005.31"/>
    <n v="55814.5914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5"/>
    <x v="2"/>
    <x v="93"/>
    <x v="195"/>
    <s v="007-Other admin"/>
    <x v="5"/>
    <s v="006"/>
    <s v="PUBLIC PARTICIPATION &amp; PROJECT SUPPORT"/>
    <s v="087"/>
    <s v="INTERNAL CHARGES"/>
    <s v="1533"/>
    <s v="INTERNAL FACILITIES COSTS"/>
    <n v="125551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x v="1"/>
    <x v="71"/>
    <x v="86"/>
    <s v="007-Other admin"/>
    <x v="1"/>
    <s v="007"/>
    <s v="RISK MANAGEMENT"/>
    <s v="051"/>
    <s v="EMPLOYEE RELATED COSTS - WAGES &amp; SALARIES"/>
    <s v="1001"/>
    <s v="SALARIES &amp; WAGES - BASIC SCALE"/>
    <n v="443501"/>
    <n v="459395"/>
    <n v="484661.72499999998"/>
    <n v="510348.79642499995"/>
    <n v="341706.97"/>
    <n v="0"/>
    <n v="0"/>
    <n v="0"/>
    <n v="0"/>
    <n v="0"/>
    <n v="0"/>
    <n v="0"/>
    <n v="59094.07"/>
    <n v="55094.07"/>
    <n v="57856.07"/>
    <n v="56858.92"/>
    <n v="55001.919999999998"/>
    <n v="57801.919999999998"/>
    <n v="341706.97"/>
    <n v="0.77047621087663831"/>
    <n v="341706.97"/>
  </r>
  <r>
    <n v="14"/>
    <n v="15"/>
    <s v="tza"/>
    <x v="76"/>
    <x v="1"/>
    <x v="71"/>
    <x v="88"/>
    <s v="007-Other admin"/>
    <x v="1"/>
    <s v="007"/>
    <s v="RISK MANAGEMENT"/>
    <s v="051"/>
    <s v="EMPLOYEE RELATED COSTS - WAGES &amp; SALARIES"/>
    <s v="1004"/>
    <s v="SALARIES &amp; WAGES - ANNUAL BONUS"/>
    <n v="36958"/>
    <n v="38283"/>
    <n v="40388.565000000002"/>
    <n v="42529.15894500000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x v="1"/>
    <x v="71"/>
    <x v="89"/>
    <s v="007-Other admin"/>
    <x v="1"/>
    <s v="007"/>
    <s v="RISK MANAGEMENT"/>
    <s v="051"/>
    <s v="EMPLOYEE RELATED COSTS - WAGES &amp; SALARIES"/>
    <s v="1010"/>
    <s v="SALARIES &amp; WAGES - LEAVE PAYMENTS"/>
    <n v="24214"/>
    <n v="23570"/>
    <n v="24866.35"/>
    <n v="26184.2665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x v="1"/>
    <x v="71"/>
    <x v="90"/>
    <s v="007-Other admin"/>
    <x v="1"/>
    <s v="007"/>
    <s v="RISK MANAGEMENT"/>
    <s v="051"/>
    <s v="EMPLOYEE RELATED COSTS - WAGES &amp; SALARIES"/>
    <s v="1012"/>
    <s v="HOUSING ALLOWANCE"/>
    <n v="25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x v="1"/>
    <x v="71"/>
    <x v="91"/>
    <s v="007-Other admin"/>
    <x v="1"/>
    <s v="007"/>
    <s v="RISK MANAGEMENT"/>
    <s v="051"/>
    <s v="EMPLOYEE RELATED COSTS - WAGES &amp; SALARIES"/>
    <s v="1013"/>
    <s v="TRAVEL ALLOWANCE"/>
    <n v="132263"/>
    <n v="134227"/>
    <n v="141609.48499999999"/>
    <n v="149114.78770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x v="1"/>
    <x v="76"/>
    <x v="92"/>
    <s v="007-Other admin"/>
    <x v="1"/>
    <s v="007"/>
    <s v="RISK MANAGEMENT"/>
    <s v="053"/>
    <s v="EMPLOYEE RELATED COSTS - SOCIAL CONTRIBUTIONS"/>
    <s v="1021"/>
    <s v="CONTRIBUTION - MEDICAL AID SCHEME"/>
    <n v="20724"/>
    <n v="21964"/>
    <n v="23172.02"/>
    <n v="24400.13706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x v="1"/>
    <x v="76"/>
    <x v="93"/>
    <s v="007-Other admin"/>
    <x v="1"/>
    <s v="007"/>
    <s v="RISK MANAGEMENT"/>
    <s v="053"/>
    <s v="EMPLOYEE RELATED COSTS - SOCIAL CONTRIBUTIONS"/>
    <s v="1022"/>
    <s v="CONTRIBUTION - PENSION SCHEMES"/>
    <n v="97570"/>
    <n v="82691"/>
    <n v="87239.005000000005"/>
    <n v="91862.672265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x v="1"/>
    <x v="76"/>
    <x v="94"/>
    <s v="007-Other admin"/>
    <x v="1"/>
    <s v="007"/>
    <s v="RISK MANAGEMENT"/>
    <s v="053"/>
    <s v="EMPLOYEE RELATED COSTS - SOCIAL CONTRIBUTIONS"/>
    <s v="1023"/>
    <s v="CONTRIBUTION - UIF"/>
    <n v="1910"/>
    <n v="1910"/>
    <n v="2015.05"/>
    <n v="2121.8476500000002"/>
    <n v="892.32"/>
    <n v="0"/>
    <n v="0"/>
    <n v="0"/>
    <n v="0"/>
    <n v="0"/>
    <n v="0"/>
    <n v="0"/>
    <n v="148.72"/>
    <n v="148.72"/>
    <n v="148.72"/>
    <n v="148.72"/>
    <n v="148.72"/>
    <n v="148.72"/>
    <n v="892.32"/>
    <n v="0.46718324607329847"/>
    <n v="892.32"/>
  </r>
  <r>
    <n v="14"/>
    <n v="15"/>
    <s v="tza"/>
    <x v="76"/>
    <x v="1"/>
    <x v="76"/>
    <x v="95"/>
    <s v="007-Other admin"/>
    <x v="1"/>
    <s v="007"/>
    <s v="RISK MANAGEMENT"/>
    <s v="053"/>
    <s v="EMPLOYEE RELATED COSTS - SOCIAL CONTRIBUTIONS"/>
    <s v="1024"/>
    <s v="CONTRIBUTION - GROUP INSURANCE"/>
    <n v="8870"/>
    <n v="9188"/>
    <n v="9693.34"/>
    <n v="10207.08702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x v="1"/>
    <x v="76"/>
    <x v="97"/>
    <s v="007-Other admin"/>
    <x v="1"/>
    <s v="007"/>
    <s v="RISK MANAGEMENT"/>
    <s v="053"/>
    <s v="EMPLOYEE RELATED COSTS - SOCIAL CONTRIBUTIONS"/>
    <s v="1028"/>
    <s v="LEVIES - SETA"/>
    <n v="6559"/>
    <n v="5671"/>
    <n v="5982.9049999999997"/>
    <n v="6299.9989649999998"/>
    <n v="2764.26"/>
    <n v="0"/>
    <n v="0"/>
    <n v="0"/>
    <n v="0"/>
    <n v="0"/>
    <n v="0"/>
    <n v="0"/>
    <n v="481.46"/>
    <n v="441.46"/>
    <n v="469.15"/>
    <n v="462.75"/>
    <n v="440.72"/>
    <n v="468.72"/>
    <n v="2764.26"/>
    <n v="0.42144534227778629"/>
    <n v="2764.26"/>
  </r>
  <r>
    <n v="14"/>
    <n v="15"/>
    <s v="tza"/>
    <x v="76"/>
    <x v="1"/>
    <x v="76"/>
    <x v="98"/>
    <s v="007-Other admin"/>
    <x v="1"/>
    <s v="007"/>
    <s v="RISK MANAGEMENT"/>
    <s v="053"/>
    <s v="EMPLOYEE RELATED COSTS - SOCIAL CONTRIBUTIONS"/>
    <s v="1029"/>
    <s v="LEVIES - BARGAINING COUNCIL"/>
    <n v="82"/>
    <n v="87"/>
    <n v="91.784999999999997"/>
    <n v="96.649604999999994"/>
    <n v="40.68"/>
    <n v="0"/>
    <n v="0"/>
    <n v="0"/>
    <n v="0"/>
    <n v="0"/>
    <n v="0"/>
    <n v="0"/>
    <n v="6.78"/>
    <n v="6.78"/>
    <n v="6.78"/>
    <n v="6.78"/>
    <n v="6.78"/>
    <n v="6.78"/>
    <n v="40.68"/>
    <n v="0.49609756097560975"/>
    <n v="40.68"/>
  </r>
  <r>
    <n v="14"/>
    <n v="15"/>
    <s v="tza"/>
    <x v="76"/>
    <x v="1"/>
    <x v="72"/>
    <x v="177"/>
    <s v="007-Other admin"/>
    <x v="1"/>
    <s v="007"/>
    <s v="RISK MANAGEMENT"/>
    <s v="078"/>
    <s v="GENERAL EXPENSES - OTHER"/>
    <s v="1341"/>
    <s v="MEMBERSHIP FEES - SALGA"/>
    <n v="7301"/>
    <n v="7522"/>
    <n v="7935.71"/>
    <n v="8356.302630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x v="3"/>
    <x v="72"/>
    <x v="177"/>
    <s v="015-Economic development"/>
    <x v="1"/>
    <s v="012"/>
    <s v="ADMINISTRATION STRATEGY &amp; DEV"/>
    <s v="078"/>
    <s v="GENERAL EXPENSES - OTHER"/>
    <s v="1341"/>
    <s v="MEMBERSHIP FEES - SALGA"/>
    <n v="14460"/>
    <n v="16959"/>
    <n v="17891.744999999999"/>
    <n v="18840.007484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x v="3"/>
    <x v="72"/>
    <x v="177"/>
    <s v="015-Economic development"/>
    <x v="1"/>
    <s v="014"/>
    <s v="LOCAL ECONOMIC DEVELOPMENT &amp; SOCIAL DEVELOPMENT"/>
    <s v="078"/>
    <s v="GENERAL EXPENSES - OTHER"/>
    <s v="1341"/>
    <s v="MEMBERSHIP FEES - SALGA"/>
    <n v="36142"/>
    <n v="38999"/>
    <n v="41143.945"/>
    <n v="43324.57408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9"/>
    <x v="3"/>
    <x v="72"/>
    <x v="177"/>
    <s v="016-Town planning"/>
    <x v="1"/>
    <s v="015"/>
    <s v="TOWN &amp; REGIONAL PLANNING"/>
    <s v="078"/>
    <s v="GENERAL EXPENSES - OTHER"/>
    <s v="1341"/>
    <s v="MEMBERSHIP FEES - SALGA"/>
    <n v="34292"/>
    <n v="38226"/>
    <n v="40328.43"/>
    <n v="42465.83679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x v="3"/>
    <x v="72"/>
    <x v="177"/>
    <s v="006-Property service"/>
    <x v="1"/>
    <s v="016"/>
    <s v="HOUSING ADMINISTRATION &amp; PROPERTY VALUATION"/>
    <s v="078"/>
    <s v="GENERAL EXPENSES - OTHER"/>
    <s v="1341"/>
    <s v="MEMBERSHIP FEES - SALGA"/>
    <n v="50336"/>
    <n v="44516"/>
    <n v="46964.38"/>
    <n v="49453.49213999999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x v="3"/>
    <x v="93"/>
    <x v="195"/>
    <s v="006-Property service"/>
    <x v="5"/>
    <s v="016"/>
    <s v="HOUSING ADMINISTRATION &amp; PROPERTY VALUATION"/>
    <s v="087"/>
    <s v="INTERNAL CHARGES"/>
    <s v="1533"/>
    <s v="INTERNAL FACILITIES COSTS"/>
    <n v="188330"/>
    <n v="200150"/>
    <n v="211158.25"/>
    <n v="222349.6372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x v="3"/>
    <x v="78"/>
    <x v="116"/>
    <s v="006-Property service"/>
    <x v="3"/>
    <s v="016"/>
    <s v="HOUSING ADMINISTRATION &amp; PROPERTY VALUATION"/>
    <s v="602"/>
    <s v="COMMUNITY"/>
    <s v="5010"/>
    <s v="OTHER-INFRASTRUCTURE ASSETS"/>
    <n v="350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x v="3"/>
    <x v="78"/>
    <x v="196"/>
    <s v="006-Property service"/>
    <x v="3"/>
    <s v="016"/>
    <s v="HOUSING ADMINISTRATION &amp; PROPERTY VALUATION"/>
    <s v="602"/>
    <s v="COMMUNITY"/>
    <s v="5018"/>
    <s v="OTHER COMMUNITY ASSETS"/>
    <n v="802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2"/>
    <x v="4"/>
    <x v="72"/>
    <x v="177"/>
    <s v="003-Budget and treasury office"/>
    <x v="1"/>
    <s v="032"/>
    <s v="ADMINISTRATION FINANCE"/>
    <s v="078"/>
    <s v="GENERAL EXPENSES - OTHER"/>
    <s v="1341"/>
    <s v="MEMBERSHIP FEES - SALGA"/>
    <n v="36746"/>
    <n v="34200"/>
    <n v="36081"/>
    <n v="37993.29299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3"/>
    <x v="4"/>
    <x v="72"/>
    <x v="177"/>
    <s v="003-Budget and treasury office"/>
    <x v="1"/>
    <s v="033"/>
    <s v="FINANCIAL SERVICES, REPORTING, &amp; BUDGETS"/>
    <s v="078"/>
    <s v="GENERAL EXPENSES - OTHER"/>
    <s v="1341"/>
    <s v="MEMBERSHIP FEES - SALGA"/>
    <n v="39408"/>
    <n v="39874"/>
    <n v="42067.07"/>
    <n v="44296.62470999999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x v="4"/>
    <x v="72"/>
    <x v="177"/>
    <s v="003-Budget and treasury office"/>
    <x v="1"/>
    <s v="034"/>
    <s v="REVENUE"/>
    <s v="078"/>
    <s v="GENERAL EXPENSES - OTHER"/>
    <s v="1341"/>
    <s v="MEMBERSHIP FEES - SALGA"/>
    <n v="121701"/>
    <n v="121256"/>
    <n v="127925.08"/>
    <n v="134705.10923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5"/>
    <x v="4"/>
    <x v="72"/>
    <x v="177"/>
    <s v="003-Budget and treasury office"/>
    <x v="1"/>
    <s v="035"/>
    <s v="EXPENDITURE"/>
    <s v="078"/>
    <s v="GENERAL EXPENSES - OTHER"/>
    <s v="1341"/>
    <s v="MEMBERSHIP FEES - SALGA"/>
    <n v="44202"/>
    <n v="52143"/>
    <n v="55010.864999999998"/>
    <n v="57926.44084499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x v="4"/>
    <x v="72"/>
    <x v="177"/>
    <s v="003-Budget and treasury office"/>
    <x v="1"/>
    <s v="036"/>
    <s v="INVENTORY"/>
    <s v="078"/>
    <s v="GENERAL EXPENSES - OTHER"/>
    <s v="1341"/>
    <s v="MEMBERSHIP FEES - SALGA"/>
    <n v="25121"/>
    <n v="27040"/>
    <n v="28527.200000000001"/>
    <n v="30039.14160000000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7"/>
    <x v="5"/>
    <x v="72"/>
    <x v="177"/>
    <s v="007-Other admin"/>
    <x v="1"/>
    <s v="037"/>
    <s v="FLEET MANAGEMENT"/>
    <s v="078"/>
    <s v="GENERAL EXPENSES - OTHER"/>
    <s v="1341"/>
    <s v="MEMBERSHIP FEES - SALGA"/>
    <n v="31553"/>
    <n v="34722"/>
    <n v="36631.71"/>
    <n v="38573.19062999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8"/>
    <x v="2"/>
    <x v="72"/>
    <x v="177"/>
    <s v="005-Information technology"/>
    <x v="1"/>
    <s v="038"/>
    <s v="INFORMATION TECHNOLOGY"/>
    <s v="078"/>
    <s v="GENERAL EXPENSES - OTHER"/>
    <s v="1341"/>
    <s v="MEMBERSHIP FEES - SALGA"/>
    <n v="30173"/>
    <n v="33358"/>
    <n v="35192.69"/>
    <n v="37057.90257000000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9"/>
    <x v="4"/>
    <x v="72"/>
    <x v="177"/>
    <s v="003-Budget and treasury office"/>
    <x v="1"/>
    <s v="039"/>
    <s v="SUPPLY CHAIN MANAGEMENT UNIT"/>
    <s v="078"/>
    <s v="GENERAL EXPENSES - OTHER"/>
    <s v="1341"/>
    <s v="MEMBERSHIP FEES - SALGA"/>
    <n v="28774"/>
    <n v="28444"/>
    <n v="30008.42"/>
    <n v="31598.86625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x v="2"/>
    <x v="72"/>
    <x v="177"/>
    <s v="004-Human resource"/>
    <x v="1"/>
    <s v="052"/>
    <s v="ADMINISTRATION HR &amp; CORP"/>
    <s v="078"/>
    <s v="GENERAL EXPENSES - OTHER"/>
    <s v="1341"/>
    <s v="MEMBERSHIP FEES - SALGA"/>
    <n v="14673"/>
    <n v="15584"/>
    <n v="16441.12"/>
    <n v="17312.49935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1"/>
    <x v="2"/>
    <x v="72"/>
    <x v="177"/>
    <s v="004-Human resource"/>
    <x v="1"/>
    <s v="053"/>
    <s v="HUMAN RESOURCES"/>
    <s v="078"/>
    <s v="GENERAL EXPENSES - OTHER"/>
    <s v="1341"/>
    <s v="MEMBERSHIP FEES - SALGA"/>
    <n v="67738"/>
    <n v="64414"/>
    <n v="67956.77"/>
    <n v="71558.47881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x v="2"/>
    <x v="72"/>
    <x v="177"/>
    <s v="007-Other admin"/>
    <x v="1"/>
    <s v="056"/>
    <s v="CORPORATE SERVICES"/>
    <s v="078"/>
    <s v="GENERAL EXPENSES - OTHER"/>
    <s v="1341"/>
    <s v="MEMBERSHIP FEES - SALGA"/>
    <n v="53256"/>
    <n v="57780"/>
    <n v="60957.9"/>
    <n v="64188.668700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x v="2"/>
    <x v="74"/>
    <x v="85"/>
    <s v="007-Other admin"/>
    <x v="3"/>
    <s v="056"/>
    <s v="CORPORATE SERVICES"/>
    <s v="608"/>
    <s v="OTHER ASSETS"/>
    <s v="5025"/>
    <s v="OTHER ASSETS"/>
    <n v="500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x v="2"/>
    <x v="72"/>
    <x v="177"/>
    <s v="007-Other admin"/>
    <x v="1"/>
    <s v="058"/>
    <s v="LEGAL SERVICES"/>
    <s v="078"/>
    <s v="GENERAL EXPENSES - OTHER"/>
    <s v="1341"/>
    <s v="MEMBERSHIP FEES - SALGA"/>
    <n v="15167"/>
    <n v="13447"/>
    <n v="14186.584999999999"/>
    <n v="14938.474004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6"/>
    <x v="5"/>
    <x v="72"/>
    <x v="177"/>
    <s v="017-Roads"/>
    <x v="1"/>
    <s v="062"/>
    <s v="ADMINISTRATION CIVIL ING."/>
    <s v="078"/>
    <s v="GENERAL EXPENSES - OTHER"/>
    <s v="1341"/>
    <s v="MEMBERSHIP FEES - SALGA"/>
    <n v="23289"/>
    <n v="26166"/>
    <n v="27605.13"/>
    <n v="29068.2018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x v="5"/>
    <x v="72"/>
    <x v="177"/>
    <s v="017-Roads"/>
    <x v="1"/>
    <s v="063"/>
    <s v="ROADS &amp; STORMWATER MANAGEMENT"/>
    <s v="078"/>
    <s v="GENERAL EXPENSES - OTHER"/>
    <s v="1341"/>
    <s v="MEMBERSHIP FEES - SALGA"/>
    <n v="124257"/>
    <n v="133512"/>
    <n v="140855.16"/>
    <n v="148320.4834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x v="5"/>
    <x v="74"/>
    <x v="85"/>
    <s v="017-Roads"/>
    <x v="3"/>
    <s v="063"/>
    <s v="ROADS &amp; STORMWATER MANAGEMENT"/>
    <s v="608"/>
    <s v="OTHER ASSETS"/>
    <s v="5025"/>
    <s v="OTHER ASSETS"/>
    <n v="235000"/>
    <m/>
    <m/>
    <n v="130000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x v="5"/>
    <x v="72"/>
    <x v="177"/>
    <s v="012-House"/>
    <x v="1"/>
    <s v="103"/>
    <s v="BUILDINGS &amp; HOUSING"/>
    <s v="078"/>
    <s v="GENERAL EXPENSES - OTHER"/>
    <s v="1341"/>
    <s v="MEMBERSHIP FEES - SALGA"/>
    <n v="81047"/>
    <n v="85047"/>
    <n v="89724.585000000006"/>
    <n v="94479.98800500000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x v="5"/>
    <x v="74"/>
    <x v="116"/>
    <s v="012-House"/>
    <x v="3"/>
    <s v="103"/>
    <s v="BUILDINGS &amp; HOUSING"/>
    <s v="608"/>
    <s v="OTHER ASSETS"/>
    <s v="5010"/>
    <s v="OTHER-INFRASTRUCTURE ASSETS"/>
    <n v="3368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9"/>
    <x v="6"/>
    <x v="72"/>
    <x v="177"/>
    <s v="009-Sport &amp; recreation"/>
    <x v="1"/>
    <s v="105"/>
    <s v="PARKS &amp; RECREATION"/>
    <s v="078"/>
    <s v="GENERAL EXPENSES - OTHER"/>
    <s v="1341"/>
    <s v="MEMBERSHIP FEES - SALGA"/>
    <n v="142986"/>
    <n v="154505"/>
    <n v="163002.77499999999"/>
    <n v="171641.922074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0"/>
    <x v="6"/>
    <x v="74"/>
    <x v="80"/>
    <s v="021-Solid waste"/>
    <x v="3"/>
    <s v="112"/>
    <s v="ADMINISTRATION PUBLIC SERV."/>
    <s v="608"/>
    <s v="OTHER ASSETS"/>
    <s v="5023"/>
    <s v="OFFICE EQUIPMENT"/>
    <n v="300000"/>
    <m/>
    <m/>
    <m/>
    <n v="1443.41"/>
    <n v="0"/>
    <n v="0"/>
    <n v="0"/>
    <n v="0"/>
    <n v="0"/>
    <n v="0"/>
    <n v="0"/>
    <n v="1443.41"/>
    <n v="0"/>
    <n v="0"/>
    <n v="0"/>
    <n v="0"/>
    <n v="0"/>
    <n v="1443.41"/>
    <n v="4.8113666666666673E-3"/>
    <n v="1443.41"/>
  </r>
  <r>
    <n v="14"/>
    <n v="15"/>
    <s v="tza"/>
    <x v="101"/>
    <x v="6"/>
    <x v="72"/>
    <x v="177"/>
    <s v="008-Libraries"/>
    <x v="1"/>
    <s v="123"/>
    <s v="LIBRARY SERVICES"/>
    <s v="078"/>
    <s v="GENERAL EXPENSES - OTHER"/>
    <s v="1341"/>
    <s v="MEMBERSHIP FEES - SALGA"/>
    <n v="63392"/>
    <n v="63330"/>
    <n v="66813.149999999994"/>
    <n v="70354.24695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x v="6"/>
    <x v="72"/>
    <x v="177"/>
    <s v="021-Solid waste"/>
    <x v="1"/>
    <s v="133"/>
    <s v="SOLID WASTE"/>
    <s v="078"/>
    <s v="GENERAL EXPENSES - OTHER"/>
    <s v="1341"/>
    <s v="MEMBERSHIP FEES - SALGA"/>
    <n v="108963"/>
    <n v="147920"/>
    <n v="156055.6"/>
    <n v="164326.5468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x v="6"/>
    <x v="87"/>
    <x v="116"/>
    <s v="021-Solid waste"/>
    <x v="3"/>
    <s v="133"/>
    <s v="SOLID WASTE"/>
    <s v="600"/>
    <s v="INFRASTRUCTURE"/>
    <s v="5010"/>
    <s v="OTHER-INFRASTRUCTURE ASSETS"/>
    <n v="100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x v="6"/>
    <x v="78"/>
    <x v="161"/>
    <s v="021-Solid waste"/>
    <x v="3"/>
    <s v="133"/>
    <s v="SOLID WASTE"/>
    <s v="602"/>
    <s v="COMMUNITY"/>
    <s v="5009"/>
    <s v="REFUSE SITES"/>
    <n v="125000"/>
    <m/>
    <m/>
    <m/>
    <n v="0"/>
    <n v="12500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x v="6"/>
    <x v="78"/>
    <x v="144"/>
    <s v="021-Solid waste"/>
    <x v="3"/>
    <s v="133"/>
    <s v="SOLID WASTE"/>
    <s v="602"/>
    <s v="COMMUNITY"/>
    <s v="5029"/>
    <s v="R &amp; M RENEWAL OF ASSETS"/>
    <n v="1000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x v="6"/>
    <x v="72"/>
    <x v="177"/>
    <s v="021-Solid waste"/>
    <x v="1"/>
    <s v="134"/>
    <s v="STREET CLEANSING"/>
    <s v="078"/>
    <s v="GENERAL EXPENSES - OTHER"/>
    <s v="1341"/>
    <s v="MEMBERSHIP FEES - SALGA"/>
    <n v="61832"/>
    <n v="92333"/>
    <n v="97411.315000000002"/>
    <n v="102574.11469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4"/>
    <x v="6"/>
    <x v="72"/>
    <x v="177"/>
    <s v="020-Public toilet"/>
    <x v="1"/>
    <s v="135"/>
    <s v="PUBLIC TOILETS"/>
    <s v="078"/>
    <s v="GENERAL EXPENSES - OTHER"/>
    <s v="1341"/>
    <s v="MEMBERSHIP FEES - SALGA"/>
    <n v="50312"/>
    <n v="72865"/>
    <n v="76872.574999999997"/>
    <n v="80946.82147500000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4"/>
    <x v="6"/>
    <x v="78"/>
    <x v="113"/>
    <s v="020-Public toilet"/>
    <x v="3"/>
    <s v="135"/>
    <s v="PUBLIC TOILETS"/>
    <s v="602"/>
    <s v="COMMUNITY"/>
    <s v="5001"/>
    <s v="LAND &amp; BUILDINGS - INFRASTRUCTURE"/>
    <n v="400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5"/>
    <x v="6"/>
    <x v="72"/>
    <x v="177"/>
    <s v="018-Vehicle licencing"/>
    <x v="1"/>
    <s v="140"/>
    <s v="ADMINISTRATION TRANSPORT, SAFETY, SECURITY AND LIAISON"/>
    <s v="078"/>
    <s v="GENERAL EXPENSES - OTHER"/>
    <s v="1341"/>
    <s v="MEMBERSHIP FEES - SALGA"/>
    <n v="22141"/>
    <n v="22923"/>
    <n v="24183.764999999999"/>
    <n v="25465.50454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x v="6"/>
    <x v="72"/>
    <x v="177"/>
    <s v="018-Vehicle licencing"/>
    <x v="1"/>
    <s v="143"/>
    <s v="VEHICLE LICENCING &amp; TESTING"/>
    <s v="078"/>
    <s v="GENERAL EXPENSES - OTHER"/>
    <s v="1341"/>
    <s v="MEMBERSHIP FEES - SALGA"/>
    <n v="127121"/>
    <n v="139298"/>
    <n v="146959.39000000001"/>
    <n v="154748.2376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x v="6"/>
    <x v="72"/>
    <x v="177"/>
    <s v="010-Public safety"/>
    <x v="1"/>
    <s v="144"/>
    <s v="TRAFFIC SERVICES"/>
    <s v="078"/>
    <s v="GENERAL EXPENSES - OTHER"/>
    <s v="1341"/>
    <s v="MEMBERSHIP FEES - SALGA"/>
    <n v="106038"/>
    <n v="132617"/>
    <n v="139910.935"/>
    <n v="147326.214554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8"/>
    <x v="1"/>
    <x v="72"/>
    <x v="177"/>
    <s v="011-Other public safety"/>
    <x v="1"/>
    <s v="153"/>
    <s v="DISASTER MANAGEMENT"/>
    <s v="078"/>
    <s v="GENERAL EXPENSES - OTHER"/>
    <s v="1341"/>
    <s v="MEMBERSHIP FEES - SALGA"/>
    <n v="15042"/>
    <n v="12817"/>
    <n v="13521.934999999999"/>
    <n v="14238.59755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x v="7"/>
    <x v="72"/>
    <x v="177"/>
    <s v="019-Electricity distribution"/>
    <x v="1"/>
    <s v="162"/>
    <s v="ADMINISTRATION ELEC. ING."/>
    <s v="078"/>
    <s v="GENERAL EXPENSES - OTHER"/>
    <s v="1341"/>
    <s v="MEMBERSHIP FEES - SALGA"/>
    <n v="44993"/>
    <n v="50149"/>
    <n v="52907.195"/>
    <n v="55711.276335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x v="7"/>
    <x v="72"/>
    <x v="177"/>
    <s v="019-Electricity distribution"/>
    <x v="1"/>
    <s v="173"/>
    <s v="OPERATIONS &amp; MAINTENANCE: RURAL"/>
    <s v="078"/>
    <s v="GENERAL EXPENSES - OTHER"/>
    <s v="1341"/>
    <s v="MEMBERSHIP FEES - SALGA"/>
    <n v="210675"/>
    <n v="225508"/>
    <n v="237910.94"/>
    <n v="250520.2198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72"/>
    <x v="177"/>
    <s v="019-Electricity distribution"/>
    <x v="1"/>
    <s v="183"/>
    <s v="OPERATIONS &amp; MAINTENANCE: TOWN"/>
    <s v="078"/>
    <s v="GENERAL EXPENSES - OTHER"/>
    <s v="1341"/>
    <s v="MEMBERSHIP FEES - SALGA"/>
    <n v="96529"/>
    <n v="98010"/>
    <n v="103400.55"/>
    <n v="108880.779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74"/>
    <x v="137"/>
    <s v="019-Electricity distribution"/>
    <x v="3"/>
    <s v="183"/>
    <s v="OPERATIONS &amp; MAINTENANCE: TOWN"/>
    <s v="608"/>
    <s v="OTHER ASSETS"/>
    <s v="5022"/>
    <s v="PLANT &amp; EQUIPMENT"/>
    <n v="150000"/>
    <m/>
    <m/>
    <m/>
    <n v="19359.57"/>
    <n v="130640.43"/>
    <n v="0"/>
    <n v="0"/>
    <n v="0"/>
    <n v="0"/>
    <n v="0"/>
    <n v="0"/>
    <n v="0"/>
    <n v="1690.55"/>
    <n v="0"/>
    <n v="13867.5"/>
    <n v="3801.52"/>
    <n v="0"/>
    <n v="19359.57"/>
    <n v="0.12906380000000001"/>
    <n v="19359.57"/>
  </r>
  <r>
    <n v="14"/>
    <n v="15"/>
    <s v="tza"/>
    <x v="110"/>
    <x v="7"/>
    <x v="72"/>
    <x v="131"/>
    <s v="019-Electricity distribution"/>
    <x v="1"/>
    <s v="173"/>
    <s v="OPERATIONS &amp; MAINTENANCE: RURAL"/>
    <s v="078"/>
    <s v="GENERAL EXPENSES - OTHER"/>
    <s v="1313"/>
    <s v="OTHER GENERAL EXPEN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9"/>
    <x v="6"/>
    <x v="72"/>
    <x v="101"/>
    <s v="009-Sport &amp; recreation"/>
    <x v="1"/>
    <s v="105"/>
    <s v="PARKS &amp; RECREATION"/>
    <s v="078"/>
    <s v="GENERAL EXPENSES - OTHER"/>
    <s v="1310"/>
    <s v="CONSULTANTS &amp; PROFFESIONAL FEES"/>
    <n v="200000"/>
    <n v="200000"/>
    <n v="211000"/>
    <n v="2221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x v="3"/>
    <x v="77"/>
    <x v="180"/>
    <s v="015-Economic development"/>
    <x v="1"/>
    <s v="012"/>
    <s v="ADMINISTRATION STRATEGY &amp; DEV"/>
    <s v="066"/>
    <s v="REPAIRS AND MAINTENANCE"/>
    <s v="1101"/>
    <s v="FURNITURE &amp; OFFICE EQUIPMENT"/>
    <n v="400"/>
    <n v="400"/>
    <n v="422"/>
    <n v="444.36599999999999"/>
    <n v="300.27999999999997"/>
    <n v="0"/>
    <n v="0"/>
    <n v="0"/>
    <n v="0"/>
    <n v="0"/>
    <n v="0"/>
    <n v="0"/>
    <n v="0"/>
    <n v="0"/>
    <n v="0"/>
    <n v="300.27999999999997"/>
    <n v="0"/>
    <n v="0"/>
    <n v="300.27999999999997"/>
    <n v="0.75069999999999992"/>
    <n v="300.27999999999997"/>
  </r>
  <r>
    <n v="14"/>
    <n v="15"/>
    <s v="PMU"/>
    <x v="112"/>
    <x v="5"/>
    <x v="72"/>
    <x v="197"/>
    <s v="017-Roads"/>
    <x v="1"/>
    <s v="195"/>
    <s v="PROJECT MANAGEMENT"/>
    <s v="078"/>
    <s v="GENERAL EXPENSES - OTHER"/>
    <s v="1322"/>
    <s v="ENTERTAINMENT - PUBLIC ENTERTAINMENT"/>
    <n v="20000"/>
    <n v="20000"/>
    <n v="21100"/>
    <n v="22218.3"/>
    <n v="5370.5"/>
    <n v="0"/>
    <n v="0"/>
    <n v="0"/>
    <n v="0"/>
    <n v="0"/>
    <n v="0"/>
    <n v="0"/>
    <n v="0"/>
    <n v="0"/>
    <n v="0"/>
    <n v="5000"/>
    <n v="370.5"/>
    <n v="0"/>
    <n v="5370.5"/>
    <n v="0.26852500000000001"/>
    <n v="5370.5"/>
  </r>
  <r>
    <n v="14"/>
    <n v="15"/>
    <s v="tza"/>
    <x v="88"/>
    <x v="2"/>
    <x v="72"/>
    <x v="109"/>
    <s v="005-Information technology"/>
    <x v="1"/>
    <s v="038"/>
    <s v="INFORMATION TECHNOLOGY"/>
    <s v="078"/>
    <s v="GENERAL EXPENSES - OTHER"/>
    <s v="1350"/>
    <s v="PROTECTIVE CLOTHING"/>
    <n v="1500"/>
    <n v="1500"/>
    <n v="1582.5"/>
    <n v="1666.3724999999999"/>
    <n v="1237.27"/>
    <n v="0"/>
    <n v="0"/>
    <n v="0"/>
    <n v="0"/>
    <n v="0"/>
    <n v="0"/>
    <n v="0"/>
    <n v="0"/>
    <n v="0"/>
    <n v="0"/>
    <n v="1237.27"/>
    <n v="0"/>
    <n v="0"/>
    <n v="1237.27"/>
    <n v="0.82484666666666662"/>
    <n v="1237.27"/>
  </r>
  <r>
    <n v="14"/>
    <n v="15"/>
    <s v="tza"/>
    <x v="98"/>
    <x v="5"/>
    <x v="74"/>
    <x v="133"/>
    <s v="012-House"/>
    <x v="3"/>
    <s v="103"/>
    <s v="BUILDINGS &amp; HOUSING"/>
    <s v="608"/>
    <s v="OTHER ASSETS"/>
    <s v="5021"/>
    <s v="OTHER MOTOR VEHICLES"/>
    <n v="163200"/>
    <m/>
    <m/>
    <m/>
    <n v="143146.75"/>
    <n v="0"/>
    <n v="0"/>
    <n v="0"/>
    <n v="0"/>
    <n v="0"/>
    <n v="0"/>
    <n v="0"/>
    <n v="0"/>
    <n v="0"/>
    <n v="0"/>
    <n v="0"/>
    <n v="0"/>
    <n v="143146.75"/>
    <n v="143146.75"/>
    <n v="0.87712469362745094"/>
    <n v="143146.75"/>
  </r>
  <r>
    <n v="14"/>
    <n v="15"/>
    <s v="tza"/>
    <x v="77"/>
    <x v="3"/>
    <x v="80"/>
    <x v="117"/>
    <s v="015-Economic development"/>
    <x v="4"/>
    <s v="012"/>
    <s v="ADMINISTRATION STRATEGY &amp; DEV"/>
    <s v="022"/>
    <s v="OPERATING GRANTS &amp; SUBSIDIES"/>
    <s v="0229"/>
    <s v="PROVINCIAL LOCAL GOVERMENT"/>
    <n v="-21951000"/>
    <n v="0"/>
    <n v="0"/>
    <n v="0"/>
    <n v="-21951000"/>
    <n v="0"/>
    <n v="0"/>
    <n v="0"/>
    <n v="0"/>
    <n v="0"/>
    <n v="0"/>
    <n v="0"/>
    <n v="-3440000"/>
    <n v="0"/>
    <n v="-9875000"/>
    <n v="0"/>
    <n v="-8636000"/>
    <n v="0"/>
    <n v="-21951000"/>
    <n v="1"/>
    <n v="-21951000"/>
  </r>
  <r>
    <n v="14"/>
    <n v="15"/>
    <s v="tza"/>
    <x v="83"/>
    <x v="4"/>
    <x v="80"/>
    <x v="122"/>
    <s v="003-Budget and treasury office"/>
    <x v="4"/>
    <s v="033"/>
    <s v="FINANCIAL SERVICES, REPORTING, &amp; BUDGETS"/>
    <s v="022"/>
    <s v="OPERATING GRANTS &amp; SUBSIDIES"/>
    <s v="0222"/>
    <s v="NATIONAL - MSIG GR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3"/>
    <x v="4"/>
    <x v="80"/>
    <x v="198"/>
    <s v="003-Budget and treasury office"/>
    <x v="4"/>
    <s v="033"/>
    <s v="FINANCIAL SERVICES, REPORTING, &amp; BUDGETS"/>
    <s v="022"/>
    <s v="OPERATING GRANTS &amp; SUBSIDIES"/>
    <s v="0225"/>
    <s v="FINANCIAL MANAGEMENT GRANT"/>
    <n v="-1600000"/>
    <n v="-1675000"/>
    <n v="-1810000"/>
    <n v="-2145000"/>
    <n v="-1600000"/>
    <n v="0"/>
    <n v="0"/>
    <n v="0"/>
    <n v="0"/>
    <n v="0"/>
    <n v="0"/>
    <n v="0"/>
    <n v="-1600000"/>
    <n v="0"/>
    <n v="0"/>
    <n v="0"/>
    <n v="0"/>
    <n v="0"/>
    <n v="-1600000"/>
    <n v="1"/>
    <n v="-1600000"/>
  </r>
  <r>
    <n v="14"/>
    <n v="15"/>
    <s v="tza"/>
    <x v="84"/>
    <x v="4"/>
    <x v="80"/>
    <x v="199"/>
    <s v="003-Budget and treasury office"/>
    <x v="4"/>
    <s v="034"/>
    <s v="REVENUE"/>
    <s v="022"/>
    <s v="OPERATING GRANTS &amp; SUBSIDIES"/>
    <s v="0221"/>
    <s v="NATIONAL - EQUITABLE SHARE"/>
    <n v="-225288320"/>
    <n v="-278642000"/>
    <n v="-283032000"/>
    <n v="-281159000"/>
    <n v="-155426000"/>
    <n v="0"/>
    <n v="0"/>
    <n v="0"/>
    <n v="0"/>
    <n v="0"/>
    <n v="0"/>
    <n v="0"/>
    <n v="-93305000"/>
    <n v="0"/>
    <n v="0"/>
    <n v="0"/>
    <n v="0"/>
    <n v="-62121000"/>
    <n v="-155426000"/>
    <n v="0.68989817137435261"/>
    <n v="-155426000"/>
  </r>
  <r>
    <n v="14"/>
    <n v="15"/>
    <s v="tza"/>
    <x v="91"/>
    <x v="2"/>
    <x v="80"/>
    <x v="200"/>
    <s v="004-Human resource"/>
    <x v="4"/>
    <s v="053"/>
    <s v="HUMAN RESOURCES"/>
    <s v="022"/>
    <s v="OPERATING GRANTS &amp; SUBSIDIES"/>
    <s v="0230"/>
    <s v="SETA: GRANT"/>
    <n v="0"/>
    <n v="0"/>
    <n v="0"/>
    <n v="0"/>
    <n v="-448366.83999999997"/>
    <n v="0"/>
    <n v="0"/>
    <n v="0"/>
    <n v="0"/>
    <n v="0"/>
    <n v="0"/>
    <n v="0"/>
    <n v="-276000"/>
    <n v="-98731.74"/>
    <n v="0"/>
    <n v="0"/>
    <n v="-73635.100000000006"/>
    <n v="0"/>
    <n v="-448366.83999999997"/>
    <e v="#DIV/0!"/>
    <n v="-448366.84"/>
  </r>
  <r>
    <n v="14"/>
    <n v="15"/>
    <s v="tza"/>
    <x v="102"/>
    <x v="6"/>
    <x v="80"/>
    <x v="199"/>
    <s v="021-Solid waste"/>
    <x v="4"/>
    <s v="133"/>
    <s v="SOLID WASTE"/>
    <s v="022"/>
    <s v="OPERATING GRANTS &amp; SUBSIDIES"/>
    <s v="0221"/>
    <s v="NATIONAL - EQUITABLE SHARE"/>
    <n v="-10428680"/>
    <n v="-10000000"/>
    <n v="-10500000"/>
    <n v="-1110000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x v="6"/>
    <x v="80"/>
    <x v="170"/>
    <s v="021-Solid waste"/>
    <x v="4"/>
    <s v="133"/>
    <s v="SOLID WASTE"/>
    <s v="022"/>
    <s v="OPERATING GRANTS &amp; SUBSIDIES"/>
    <s v="0223"/>
    <s v="NATIONAL - GENERAL"/>
    <n v="-2060000"/>
    <n v="-1842000"/>
    <n v="0"/>
    <n v="0"/>
    <n v="-1442000"/>
    <n v="0"/>
    <n v="0"/>
    <n v="0"/>
    <n v="0"/>
    <n v="0"/>
    <n v="0"/>
    <n v="0"/>
    <n v="0"/>
    <n v="-824000"/>
    <n v="0"/>
    <n v="0"/>
    <n v="-618000"/>
    <n v="0"/>
    <n v="-1442000"/>
    <n v="0.7"/>
    <n v="-1442000"/>
  </r>
  <r>
    <n v="14"/>
    <n v="15"/>
    <s v="tza"/>
    <x v="110"/>
    <x v="7"/>
    <x v="80"/>
    <x v="170"/>
    <s v="019-Electricity distribution"/>
    <x v="4"/>
    <s v="173"/>
    <s v="OPERATIONS &amp; MAINTENANCE: RURAL"/>
    <s v="022"/>
    <s v="OPERATING GRANTS &amp; SUBSIDIES"/>
    <s v="0223"/>
    <s v="NATIONAL - GENERAL"/>
    <n v="-6000000"/>
    <n v="-30000000"/>
    <n v="-20000000"/>
    <n v="-25000000"/>
    <n v="-3700000"/>
    <n v="0"/>
    <n v="0"/>
    <n v="0"/>
    <n v="0"/>
    <n v="0"/>
    <n v="0"/>
    <n v="0"/>
    <n v="0"/>
    <n v="0"/>
    <n v="0"/>
    <n v="-2200000"/>
    <n v="0"/>
    <n v="-1500000"/>
    <n v="-3700000"/>
    <n v="0.6166666666666667"/>
    <n v="-3700000"/>
  </r>
  <r>
    <n v="14"/>
    <n v="15"/>
    <s v="MDC"/>
    <x v="114"/>
    <x v="5"/>
    <x v="80"/>
    <x v="179"/>
    <m/>
    <x v="4"/>
    <s v="083"/>
    <s v="WATER PURIFICATION"/>
    <s v="022"/>
    <s v="OPERATING GRANTS &amp; SUBSIDIES"/>
    <s v="0218"/>
    <s v="FREE BASIC WATER"/>
    <n v="-28165805"/>
    <n v="-29240164"/>
    <n v="-30848373"/>
    <n v="-3248333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2"/>
    <x v="4"/>
    <x v="170"/>
    <x v="201"/>
    <s v="003-Budget and treasury office"/>
    <x v="4"/>
    <s v="032"/>
    <s v="ADMINISTRATION FINANCE"/>
    <s v="001"/>
    <s v="PROPERTY RATES"/>
    <s v="0001"/>
    <s v="PROPERTY RATES - RESIDENTIAL PROPERTIES"/>
    <n v="-77000000"/>
    <n v="-81583274"/>
    <n v="-86070354.069999993"/>
    <n v="-90632082.835709989"/>
    <n v="-45811713.109999999"/>
    <n v="0"/>
    <n v="0"/>
    <n v="0"/>
    <n v="0"/>
    <n v="0"/>
    <n v="0"/>
    <n v="0"/>
    <n v="-7565015.21"/>
    <n v="-7735027.8399999999"/>
    <n v="-7637725.7199999997"/>
    <n v="-7649283.0199999996"/>
    <n v="-7572863.3099999996"/>
    <n v="-7651798.0099999998"/>
    <n v="-45811713.109999999"/>
    <n v="0.59495731311688316"/>
    <n v="-45811713.109999999"/>
  </r>
  <r>
    <n v="14"/>
    <n v="15"/>
    <s v="tza"/>
    <x v="84"/>
    <x v="4"/>
    <x v="171"/>
    <x v="202"/>
    <s v="003-Budget and treasury office"/>
    <x v="4"/>
    <s v="034"/>
    <s v="REVENUE"/>
    <s v="003"/>
    <s v="PENALTIES IMPOSED AND COLLECTION CHARGES ON RATES"/>
    <s v="0031"/>
    <s v="LATE PAYMENT - INTEREST"/>
    <n v="-4500000"/>
    <n v="-5000000"/>
    <n v="-5275000"/>
    <n v="-5554575"/>
    <n v="-2830998.44"/>
    <n v="0"/>
    <n v="0"/>
    <n v="0"/>
    <n v="0"/>
    <n v="0"/>
    <n v="0"/>
    <n v="0"/>
    <n v="-459253.71"/>
    <n v="-477324.81"/>
    <n v="-462197.83"/>
    <n v="-430757.39"/>
    <n v="-488094.09"/>
    <n v="-513370.61"/>
    <n v="-2830998.44"/>
    <n v="0.62911076444444447"/>
    <n v="-2830998.44"/>
  </r>
  <r>
    <n v="14"/>
    <n v="15"/>
    <s v="tza"/>
    <x v="84"/>
    <x v="4"/>
    <x v="92"/>
    <x v="203"/>
    <s v="003-Budget and treasury office"/>
    <x v="4"/>
    <s v="034"/>
    <s v="REVENUE"/>
    <s v="005"/>
    <s v="SERVICE CHARGES"/>
    <s v="0101"/>
    <s v="USER CHARGES - SALE OF DEVELOPED PROPERTIES"/>
    <n v="-1000000"/>
    <n v="-1000000"/>
    <n v="-1055000"/>
    <n v="-11109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x v="4"/>
    <x v="92"/>
    <x v="204"/>
    <s v="003-Budget and treasury office"/>
    <x v="4"/>
    <s v="034"/>
    <s v="REVENUE"/>
    <s v="005"/>
    <s v="SERVICE CHARGES"/>
    <s v="0102"/>
    <s v="INDIGENT CHARGES"/>
    <n v="-210000"/>
    <n v="-210000"/>
    <n v="-221550"/>
    <n v="-233292.15"/>
    <n v="-82957.579999999987"/>
    <n v="0"/>
    <n v="0"/>
    <n v="0"/>
    <n v="0"/>
    <n v="0"/>
    <n v="0"/>
    <n v="0"/>
    <n v="-13573.43"/>
    <n v="-11411.87"/>
    <n v="-9780.92"/>
    <n v="-12594.42"/>
    <n v="-18428.04"/>
    <n v="-17168.900000000001"/>
    <n v="-82957.579999999987"/>
    <n v="0.39503609523809519"/>
    <n v="-82957.58"/>
  </r>
  <r>
    <n v="14"/>
    <n v="15"/>
    <s v="tza"/>
    <x v="99"/>
    <x v="6"/>
    <x v="92"/>
    <x v="205"/>
    <s v="009-Sport &amp; recreation"/>
    <x v="4"/>
    <s v="105"/>
    <s v="PARKS &amp; RECREATION"/>
    <s v="005"/>
    <s v="SERVICE CHARGES"/>
    <s v="0087"/>
    <s v="USER CHARGES - LANDING FEES"/>
    <n v="-2000"/>
    <n v="-2000"/>
    <n v="-2110"/>
    <n v="-2221.83"/>
    <n v="-3520"/>
    <n v="0"/>
    <n v="0"/>
    <n v="0"/>
    <n v="0"/>
    <n v="0"/>
    <n v="0"/>
    <n v="0"/>
    <n v="-440"/>
    <n v="-440"/>
    <n v="-770"/>
    <n v="-220"/>
    <n v="-1100"/>
    <n v="-550"/>
    <n v="-3520"/>
    <n v="1.76"/>
    <n v="-3520"/>
  </r>
  <r>
    <n v="14"/>
    <n v="15"/>
    <s v="tza"/>
    <x v="99"/>
    <x v="6"/>
    <x v="92"/>
    <x v="206"/>
    <s v="009-Sport &amp; recreation"/>
    <x v="4"/>
    <s v="105"/>
    <s v="PARKS &amp; RECREATION"/>
    <s v="005"/>
    <s v="SERVICE CHARGES"/>
    <s v="0091"/>
    <s v="USER CHARGES - CEMETRY FEES - ONCE OFF"/>
    <n v="-60000"/>
    <n v="-50000"/>
    <n v="-52750"/>
    <n v="-55545.75"/>
    <n v="-21678"/>
    <n v="0"/>
    <n v="0"/>
    <n v="0"/>
    <n v="0"/>
    <n v="0"/>
    <n v="0"/>
    <n v="0"/>
    <n v="-4502"/>
    <n v="-1764"/>
    <n v="-6878"/>
    <n v="-2441"/>
    <n v="-2708"/>
    <n v="-3385"/>
    <n v="-21678"/>
    <n v="0.36130000000000001"/>
    <n v="-21678"/>
  </r>
  <r>
    <n v="14"/>
    <n v="15"/>
    <s v="tza"/>
    <x v="101"/>
    <x v="6"/>
    <x v="92"/>
    <x v="207"/>
    <s v="008-Libraries"/>
    <x v="4"/>
    <s v="123"/>
    <s v="LIBRARY SERVICES"/>
    <s v="005"/>
    <s v="SERVICE CHARGES"/>
    <s v="0081"/>
    <s v="USER CHARGES - MEMBERSHIP LIBRARY"/>
    <n v="-93840"/>
    <n v="-93840"/>
    <n v="-99001.2"/>
    <n v="-104248.26359999999"/>
    <n v="-24632"/>
    <n v="0"/>
    <n v="0"/>
    <n v="0"/>
    <n v="0"/>
    <n v="0"/>
    <n v="0"/>
    <n v="0"/>
    <n v="-4460"/>
    <n v="-4820"/>
    <n v="-4875"/>
    <n v="-3332"/>
    <n v="-3280"/>
    <n v="-3865"/>
    <n v="-24632"/>
    <n v="0.26248934356351233"/>
    <n v="-24632"/>
  </r>
  <r>
    <n v="14"/>
    <n v="15"/>
    <s v="tza"/>
    <x v="102"/>
    <x v="6"/>
    <x v="92"/>
    <x v="208"/>
    <s v="021-Solid waste"/>
    <x v="4"/>
    <s v="133"/>
    <s v="SOLID WASTE"/>
    <s v="005"/>
    <s v="SERVICE CHARGES"/>
    <s v="0071"/>
    <s v="USER CHARGES - WASTE MANAGEMENT"/>
    <n v="-21412000"/>
    <n v="-22600000"/>
    <n v="-23843000"/>
    <n v="-25106679"/>
    <n v="-11942171.48"/>
    <n v="0"/>
    <n v="0"/>
    <n v="0"/>
    <n v="0"/>
    <n v="0"/>
    <n v="0"/>
    <n v="0"/>
    <n v="-1981188.62"/>
    <n v="-2010962.28"/>
    <n v="-1933327.81"/>
    <n v="-2019069.73"/>
    <n v="-2018211.95"/>
    <n v="-1979411.09"/>
    <n v="-11942171.48"/>
    <n v="0.55773264898187935"/>
    <n v="-11942171.48"/>
  </r>
  <r>
    <n v="14"/>
    <n v="15"/>
    <s v="tza"/>
    <x v="102"/>
    <x v="6"/>
    <x v="92"/>
    <x v="209"/>
    <s v="021-Solid waste"/>
    <x v="4"/>
    <s v="133"/>
    <s v="SOLID WASTE"/>
    <s v="005"/>
    <s v="SERVICE CHARGES"/>
    <s v="0072"/>
    <s v="USER CHARGES - MEDICAL WASTE"/>
    <n v="-200000"/>
    <n v="-200000"/>
    <n v="-211000"/>
    <n v="-222183"/>
    <n v="-176402"/>
    <n v="0"/>
    <n v="0"/>
    <n v="0"/>
    <n v="0"/>
    <n v="0"/>
    <n v="0"/>
    <n v="0"/>
    <n v="-29847"/>
    <n v="-33325"/>
    <n v="-29465"/>
    <n v="-25560"/>
    <n v="-31855"/>
    <n v="-26350"/>
    <n v="-176402"/>
    <n v="0.88200999999999996"/>
    <n v="-176402"/>
  </r>
  <r>
    <n v="14"/>
    <n v="15"/>
    <s v="tza"/>
    <x v="102"/>
    <x v="6"/>
    <x v="92"/>
    <x v="210"/>
    <s v="021-Solid waste"/>
    <x v="4"/>
    <s v="133"/>
    <s v="SOLID WASTE"/>
    <s v="005"/>
    <s v="SERVICE CHARGES"/>
    <s v="0074"/>
    <s v="USER CHARGES - LANDFILL TIPPING FEES"/>
    <n v="-2000000"/>
    <n v="-2000000"/>
    <n v="-2110000"/>
    <n v="-2221830"/>
    <n v="-1335500"/>
    <n v="0"/>
    <n v="0"/>
    <n v="0"/>
    <n v="0"/>
    <n v="0"/>
    <n v="0"/>
    <n v="0"/>
    <n v="-181090"/>
    <n v="-176400"/>
    <n v="-240490"/>
    <n v="-260080"/>
    <n v="-251400"/>
    <n v="-226040"/>
    <n v="-1335500"/>
    <n v="0.66774999999999995"/>
    <n v="-1335500"/>
  </r>
  <r>
    <n v="14"/>
    <n v="15"/>
    <s v="tza"/>
    <x v="110"/>
    <x v="7"/>
    <x v="92"/>
    <x v="211"/>
    <s v="019-Electricity distribution"/>
    <x v="4"/>
    <s v="173"/>
    <s v="OPERATIONS &amp; MAINTENANCE: RURAL"/>
    <s v="005"/>
    <s v="SERVICE CHARGES"/>
    <s v="0041"/>
    <s v="USER CHARGES - ELECTRICITY"/>
    <n v="-288354602"/>
    <n v="-328101836"/>
    <n v="-346147436.98000002"/>
    <n v="-364493251.13994002"/>
    <n v="-10822761.93"/>
    <n v="0"/>
    <n v="0"/>
    <n v="0"/>
    <n v="0"/>
    <n v="0"/>
    <n v="0"/>
    <n v="0"/>
    <n v="-1832483.6"/>
    <n v="82367.67"/>
    <n v="94231.98"/>
    <n v="53797.59"/>
    <n v="53939.68"/>
    <n v="-9274615.25"/>
    <n v="-10822761.93"/>
    <n v="3.7532821931518884E-2"/>
    <n v="-10822761.93"/>
  </r>
  <r>
    <n v="14"/>
    <n v="15"/>
    <s v="tza"/>
    <x v="110"/>
    <x v="7"/>
    <x v="92"/>
    <x v="212"/>
    <s v="019-Electricity distribution"/>
    <x v="4"/>
    <s v="173"/>
    <s v="OPERATIONS &amp; MAINTENANCE: RURAL"/>
    <s v="005"/>
    <s v="SERVICE CHARGES"/>
    <s v="0042"/>
    <s v="USER CHARGES - ELECTRICITY CONNECTION FEES"/>
    <n v="-2250000"/>
    <n v="-2250000"/>
    <n v="-2373750"/>
    <n v="-2499558.75"/>
    <n v="-1191979.01"/>
    <n v="0"/>
    <n v="0"/>
    <n v="0"/>
    <n v="0"/>
    <n v="0"/>
    <n v="0"/>
    <n v="0"/>
    <n v="-77899.009999999995"/>
    <n v="-520562"/>
    <n v="-273775"/>
    <n v="-172968"/>
    <n v="-80237"/>
    <n v="-66538"/>
    <n v="-1191979.01"/>
    <n v="0.52976844888888885"/>
    <n v="-1191979.01"/>
  </r>
  <r>
    <n v="14"/>
    <n v="15"/>
    <s v="tza"/>
    <x v="110"/>
    <x v="7"/>
    <x v="92"/>
    <x v="213"/>
    <s v="019-Electricity distribution"/>
    <x v="4"/>
    <s v="173"/>
    <s v="OPERATIONS &amp; MAINTENANCE: RURAL"/>
    <s v="005"/>
    <s v="SERVICE CHARGES"/>
    <s v="0043"/>
    <s v="USER CHARGES - ELECTRICITY RE-CONNCTION FEES"/>
    <n v="-500000"/>
    <n v="-500000"/>
    <n v="-527500"/>
    <n v="-555457.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92"/>
    <x v="211"/>
    <s v="019-Electricity distribution"/>
    <x v="4"/>
    <s v="183"/>
    <s v="OPERATIONS &amp; MAINTENANCE: TOWN"/>
    <s v="005"/>
    <s v="SERVICE CHARGES"/>
    <s v="0041"/>
    <s v="USER CHARGES - ELECTRICITY"/>
    <n v="-96118201"/>
    <n v="-109367278"/>
    <n v="-115382478.29000001"/>
    <n v="-121497749.63937001"/>
    <n v="-195386305.69"/>
    <n v="0"/>
    <n v="0"/>
    <n v="0"/>
    <n v="0"/>
    <n v="0"/>
    <n v="0"/>
    <n v="0"/>
    <n v="-35504461.729999997"/>
    <n v="-37148366.200000003"/>
    <n v="-35701127.340000004"/>
    <n v="-130454192.08"/>
    <n v="71106450.799999997"/>
    <n v="-27684609.140000001"/>
    <n v="-195386305.69"/>
    <n v="2.0327711469547793"/>
    <n v="-195386305.69"/>
  </r>
  <r>
    <n v="14"/>
    <n v="15"/>
    <s v="tza"/>
    <x v="111"/>
    <x v="7"/>
    <x v="92"/>
    <x v="212"/>
    <s v="019-Electricity distribution"/>
    <x v="4"/>
    <s v="183"/>
    <s v="OPERATIONS &amp; MAINTENANCE: TOWN"/>
    <s v="005"/>
    <s v="SERVICE CHARGES"/>
    <s v="0042"/>
    <s v="USER CHARGES - ELECTRICITY CONNECTION FEES"/>
    <n v="-750000"/>
    <n v="-750000"/>
    <n v="-791250"/>
    <n v="-833186.25"/>
    <n v="-378519.91"/>
    <n v="0"/>
    <n v="0"/>
    <n v="0"/>
    <n v="0"/>
    <n v="0"/>
    <n v="0"/>
    <n v="0"/>
    <n v="-887.37"/>
    <n v="-295.79000000000002"/>
    <n v="0"/>
    <n v="-326716.76"/>
    <n v="-49732.62"/>
    <n v="-887.37"/>
    <n v="-378519.91"/>
    <n v="0.50469321333333328"/>
    <n v="-378519.91"/>
  </r>
  <r>
    <n v="14"/>
    <n v="15"/>
    <s v="tza"/>
    <x v="111"/>
    <x v="7"/>
    <x v="92"/>
    <x v="213"/>
    <s v="019-Electricity distribution"/>
    <x v="4"/>
    <s v="183"/>
    <s v="OPERATIONS &amp; MAINTENANCE: TOWN"/>
    <s v="005"/>
    <s v="SERVICE CHARGES"/>
    <s v="0043"/>
    <s v="USER CHARGES - ELECTRICITY RE-CONNCTION FEES"/>
    <n v="-500000"/>
    <n v="-500000"/>
    <n v="-527500"/>
    <n v="-555457.5"/>
    <n v="-934428"/>
    <n v="0"/>
    <n v="0"/>
    <n v="0"/>
    <n v="0"/>
    <n v="0"/>
    <n v="0"/>
    <n v="0"/>
    <n v="-203690"/>
    <n v="-190573"/>
    <n v="-166840"/>
    <n v="-73990"/>
    <n v="-166285"/>
    <n v="-133050"/>
    <n v="-934428"/>
    <n v="1.8688560000000001"/>
    <n v="-934428"/>
  </r>
  <r>
    <n v="14"/>
    <n v="15"/>
    <s v="tza"/>
    <x v="111"/>
    <x v="7"/>
    <x v="92"/>
    <x v="214"/>
    <s v="019-Electricity distribution"/>
    <x v="4"/>
    <s v="183"/>
    <s v="OPERATIONS &amp; MAINTENANCE: TOWN"/>
    <s v="005"/>
    <s v="SERVICE CHARGES"/>
    <s v="0044"/>
    <s v="USER CHARGES - ELECTRICITY PRE-PAID METERS"/>
    <n v="-2300000"/>
    <n v="-2300000"/>
    <n v="-2426500"/>
    <n v="-2555104.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92"/>
    <x v="215"/>
    <s v="019-Electricity distribution"/>
    <x v="4"/>
    <s v="183"/>
    <s v="OPERATIONS &amp; MAINTENANCE: TOWN"/>
    <s v="005"/>
    <s v="SERVICE CHARGES"/>
    <s v="0045"/>
    <s v="USER CHARGES - ELECTRICITY - TESTING OF METERS"/>
    <n v="-1000"/>
    <n v="-1000"/>
    <n v="-1055"/>
    <n v="-1110.9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x v="5"/>
    <x v="92"/>
    <x v="216"/>
    <m/>
    <x v="4"/>
    <s v="073"/>
    <s v="WATER NETWORKS"/>
    <s v="005"/>
    <s v="SERVICE CHARGES"/>
    <s v="0052"/>
    <s v="USER CHARGES - WATER CONNECTION FEES"/>
    <n v="244000"/>
    <n v="-244000"/>
    <n v="-257420"/>
    <n v="-271063.26"/>
    <n v="-137240"/>
    <n v="0"/>
    <n v="0"/>
    <n v="0"/>
    <n v="0"/>
    <n v="0"/>
    <n v="0"/>
    <n v="0"/>
    <n v="-33180"/>
    <n v="-14060"/>
    <n v="-48080"/>
    <n v="-5240"/>
    <n v="-28820"/>
    <n v="-7860"/>
    <n v="-137240"/>
    <n v="-0.56245901639344265"/>
    <n v="-137240"/>
  </r>
  <r>
    <n v="14"/>
    <n v="15"/>
    <s v="MDC"/>
    <x v="113"/>
    <x v="5"/>
    <x v="92"/>
    <x v="217"/>
    <m/>
    <x v="4"/>
    <s v="073"/>
    <s v="WATER NETWORKS"/>
    <s v="005"/>
    <s v="SERVICE CHARGES"/>
    <s v="0053"/>
    <s v="USER CHARGES - WATER RE-CONNECTION FEES"/>
    <n v="900000"/>
    <n v="-900000"/>
    <n v="-949500"/>
    <n v="-999823.5"/>
    <n v="-748574"/>
    <n v="0"/>
    <n v="0"/>
    <n v="0"/>
    <n v="0"/>
    <n v="0"/>
    <n v="0"/>
    <n v="0"/>
    <n v="-200308"/>
    <n v="-182060"/>
    <n v="-137360"/>
    <n v="-56706"/>
    <n v="-94860"/>
    <n v="-77280"/>
    <n v="-748574"/>
    <n v="-0.83174888888888887"/>
    <n v="-748574"/>
  </r>
  <r>
    <n v="14"/>
    <n v="15"/>
    <s v="MDC"/>
    <x v="114"/>
    <x v="5"/>
    <x v="92"/>
    <x v="218"/>
    <m/>
    <x v="4"/>
    <s v="083"/>
    <s v="WATER PURIFICATION"/>
    <s v="005"/>
    <s v="SERVICE CHARGES"/>
    <s v="0051"/>
    <s v="USER CHARGES - WATER"/>
    <n v="-22500000"/>
    <n v="-23850000"/>
    <n v="-25161750"/>
    <n v="-26495322.75"/>
    <n v="-11539757.300000001"/>
    <n v="0"/>
    <n v="0"/>
    <n v="0"/>
    <n v="0"/>
    <n v="0"/>
    <n v="0"/>
    <n v="0"/>
    <n v="-1950242.24"/>
    <n v="-1069011.81"/>
    <n v="-1036635.08"/>
    <n v="-2259775.3199999998"/>
    <n v="-2540528.9700000002"/>
    <n v="-2683563.88"/>
    <n v="-11539757.300000001"/>
    <n v="0.5128781022222223"/>
    <n v="-11539757.300000001"/>
  </r>
  <r>
    <n v="14"/>
    <n v="15"/>
    <s v="MDC"/>
    <x v="115"/>
    <x v="5"/>
    <x v="92"/>
    <x v="219"/>
    <m/>
    <x v="4"/>
    <s v="093"/>
    <s v="SEWERAGE PURIFICATION"/>
    <s v="005"/>
    <s v="SERVICE CHARGES"/>
    <s v="0061"/>
    <s v="USER CHARGES - SEWERAGE FEES"/>
    <n v="-6750000"/>
    <n v="-6900000"/>
    <n v="-7279500"/>
    <n v="-7665313.5"/>
    <n v="-3065761.5"/>
    <n v="0"/>
    <n v="0"/>
    <n v="0"/>
    <n v="0"/>
    <n v="0"/>
    <n v="0"/>
    <n v="0"/>
    <n v="-1196372.8"/>
    <n v="149142.76"/>
    <n v="-580995.63"/>
    <n v="-489104.99"/>
    <n v="-444644.19"/>
    <n v="-503786.65"/>
    <n v="-3065761.5"/>
    <n v="0.45418688888888886"/>
    <n v="-3065761.5"/>
  </r>
  <r>
    <n v="14"/>
    <n v="15"/>
    <s v="MDC"/>
    <x v="115"/>
    <x v="5"/>
    <x v="92"/>
    <x v="220"/>
    <m/>
    <x v="4"/>
    <s v="093"/>
    <s v="SEWERAGE PURIFICATION"/>
    <s v="005"/>
    <s v="SERVICE CHARGES"/>
    <s v="0066"/>
    <s v="USER CHARGES - CLEARING OF BLOCKED DRAINS"/>
    <n v="-100"/>
    <n v="-100"/>
    <n v="-105.5"/>
    <n v="-111.09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x v="5"/>
    <x v="172"/>
    <x v="221"/>
    <s v="012-House"/>
    <x v="4"/>
    <s v="103"/>
    <s v="BUILDINGS &amp; HOUSING"/>
    <s v="009"/>
    <s v="RENT OF FACILITIES AND EQUIPMENT"/>
    <s v="0125"/>
    <s v="RENT - OLD AGE HOUSING"/>
    <n v="-150000"/>
    <n v="-150000"/>
    <n v="-158250"/>
    <n v="-166637.25"/>
    <n v="-79450"/>
    <n v="0"/>
    <n v="0"/>
    <n v="0"/>
    <n v="0"/>
    <n v="0"/>
    <n v="0"/>
    <n v="0"/>
    <n v="-14000"/>
    <n v="-13300"/>
    <n v="-12250"/>
    <n v="-13300"/>
    <n v="-13300"/>
    <n v="-13300"/>
    <n v="-79450"/>
    <n v="0.52966666666666662"/>
    <n v="-79450"/>
  </r>
  <r>
    <n v="14"/>
    <n v="15"/>
    <s v="tza"/>
    <x v="98"/>
    <x v="5"/>
    <x v="172"/>
    <x v="222"/>
    <s v="012-House"/>
    <x v="4"/>
    <s v="103"/>
    <s v="BUILDINGS &amp; HOUSING"/>
    <s v="009"/>
    <s v="RENT OF FACILITIES AND EQUIPMENT"/>
    <s v="0126"/>
    <s v="RENT - CAR PORTS CIVIC CENTRE"/>
    <n v="-8000"/>
    <n v="-8000"/>
    <n v="-8440"/>
    <n v="-8887.32"/>
    <n v="-3590"/>
    <n v="0"/>
    <n v="0"/>
    <n v="0"/>
    <n v="0"/>
    <n v="0"/>
    <n v="0"/>
    <n v="0"/>
    <n v="-590"/>
    <n v="-600"/>
    <n v="-600"/>
    <n v="-600"/>
    <n v="-600"/>
    <n v="-600"/>
    <n v="-3590"/>
    <n v="0.44874999999999998"/>
    <n v="-3590"/>
  </r>
  <r>
    <n v="14"/>
    <n v="15"/>
    <s v="tza"/>
    <x v="98"/>
    <x v="5"/>
    <x v="172"/>
    <x v="223"/>
    <s v="012-House"/>
    <x v="4"/>
    <s v="103"/>
    <s v="BUILDINGS &amp; HOUSING"/>
    <s v="009"/>
    <s v="RENT OF FACILITIES AND EQUIPMENT"/>
    <s v="0140"/>
    <s v="RENT - OTHER COUNCIL PROPERTY"/>
    <n v="-598000"/>
    <n v="-798000"/>
    <n v="-841890"/>
    <n v="-886510.17"/>
    <n v="-504181.32000000007"/>
    <n v="0"/>
    <n v="0"/>
    <n v="0"/>
    <n v="0"/>
    <n v="0"/>
    <n v="0"/>
    <n v="0"/>
    <n v="-51843.79"/>
    <n v="-57966.6"/>
    <n v="-110307.16"/>
    <n v="-80982.210000000006"/>
    <n v="-118792.9"/>
    <n v="-84288.66"/>
    <n v="-504181.32000000007"/>
    <n v="0.84311257525083627"/>
    <n v="-504181.32"/>
  </r>
  <r>
    <n v="14"/>
    <n v="15"/>
    <s v="tza"/>
    <x v="101"/>
    <x v="6"/>
    <x v="172"/>
    <x v="224"/>
    <s v="008-Libraries"/>
    <x v="4"/>
    <s v="123"/>
    <s v="LIBRARY SERVICES"/>
    <s v="009"/>
    <s v="RENT OF FACILITIES AND EQUIPMENT"/>
    <s v="0132"/>
    <s v="RENT - LIBRARY HALL"/>
    <n v="-1000"/>
    <n v="-1000"/>
    <n v="-1055"/>
    <n v="-1110.9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1"/>
    <x v="6"/>
    <x v="172"/>
    <x v="225"/>
    <s v="008-Libraries"/>
    <x v="4"/>
    <s v="123"/>
    <s v="LIBRARY SERVICES"/>
    <s v="009"/>
    <s v="RENT OF FACILITIES AND EQUIPMENT"/>
    <s v="0134"/>
    <s v="RENT - AUDITORIUM"/>
    <n v="-100"/>
    <n v="-100"/>
    <n v="-105.5"/>
    <n v="-111.09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x v="6"/>
    <x v="172"/>
    <x v="223"/>
    <s v="018-Vehicle licencing"/>
    <x v="4"/>
    <s v="143"/>
    <s v="VEHICLE LICENCING &amp; TESTING"/>
    <s v="009"/>
    <s v="RENT OF FACILITIES AND EQUIPMENT"/>
    <s v="0140"/>
    <s v="RENT - OTHER COUNCIL PROPERTY"/>
    <n v="-1000"/>
    <n v="-1000"/>
    <n v="-1055"/>
    <n v="-1110.9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x v="6"/>
    <x v="172"/>
    <x v="223"/>
    <s v="010-Public safety"/>
    <x v="4"/>
    <s v="144"/>
    <s v="TRAFFIC SERVICES"/>
    <s v="009"/>
    <s v="RENT OF FACILITIES AND EQUIPMENT"/>
    <s v="0140"/>
    <s v="RENT - OTHER COUNCIL PROPERTY"/>
    <n v="-1000"/>
    <n v="-1000"/>
    <n v="-1055"/>
    <n v="-1110.9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3"/>
    <x v="4"/>
    <x v="173"/>
    <x v="226"/>
    <s v="003-Budget and treasury office"/>
    <x v="4"/>
    <s v="033"/>
    <s v="FINANCIAL SERVICES, REPORTING, &amp; BUDGETS"/>
    <s v="011"/>
    <s v="INTEREST EARNED - EXTERNAL INVESTMENTS"/>
    <s v="0141"/>
    <s v="INTEREST EARNED - EXTERNAL INVESTMENTS - SHORT TERM"/>
    <n v="-2000000"/>
    <n v="-1800000"/>
    <n v="-1899000"/>
    <n v="-1999647"/>
    <n v="-713642.85"/>
    <n v="0"/>
    <n v="0"/>
    <n v="0"/>
    <n v="0"/>
    <n v="0"/>
    <n v="0"/>
    <n v="0"/>
    <n v="-152616.04"/>
    <n v="-172082.33"/>
    <n v="-226966.42"/>
    <n v="0"/>
    <n v="-92849.59"/>
    <n v="-69128.47"/>
    <n v="-713642.85"/>
    <n v="0.35682142499999997"/>
    <n v="-713642.85"/>
  </r>
  <r>
    <n v="14"/>
    <n v="15"/>
    <s v="tza"/>
    <x v="83"/>
    <x v="4"/>
    <x v="173"/>
    <x v="227"/>
    <s v="003-Budget and treasury office"/>
    <x v="4"/>
    <s v="033"/>
    <s v="FINANCIAL SERVICES, REPORTING, &amp; BUDGETS"/>
    <s v="011"/>
    <s v="INTEREST EARNED - EXTERNAL INVESTMENTS"/>
    <s v="0142"/>
    <s v="INTEREST EARNED - EXTERNAL INVESTMENTS - LONG TERM"/>
    <n v="-1000"/>
    <n v="-1000"/>
    <n v="-1055"/>
    <n v="-1110.9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x v="4"/>
    <x v="96"/>
    <x v="181"/>
    <s v="003-Budget and treasury office"/>
    <x v="4"/>
    <s v="034"/>
    <s v="REVENUE"/>
    <s v="012"/>
    <s v="INTEREST EARNED - OUTSTANDING DEBTORS"/>
    <s v="0151"/>
    <s v="INTEREST EARNED - NON PROPERTY RATES - OUTSTANDING DEBTORS"/>
    <n v="-11800000"/>
    <n v="-11400000"/>
    <n v="-12027000"/>
    <n v="-12664431"/>
    <n v="-9614268.8099999987"/>
    <n v="0"/>
    <n v="0"/>
    <n v="0"/>
    <n v="0"/>
    <n v="0"/>
    <n v="0"/>
    <n v="0"/>
    <n v="-1622631.77"/>
    <n v="-1626670.82"/>
    <n v="-1476986.67"/>
    <n v="-1556958.13"/>
    <n v="-1552825.18"/>
    <n v="-1778196.24"/>
    <n v="-9614268.8099999987"/>
    <n v="0.81476854322033887"/>
    <n v="-9614268.8100000005"/>
  </r>
  <r>
    <n v="14"/>
    <n v="15"/>
    <s v="tza"/>
    <x v="84"/>
    <x v="4"/>
    <x v="91"/>
    <x v="228"/>
    <s v="003-Budget and treasury office"/>
    <x v="4"/>
    <s v="034"/>
    <s v="REVENUE"/>
    <s v="016"/>
    <s v="FINES"/>
    <s v="0180"/>
    <s v="R/D CHEQUE FEES"/>
    <n v="-200000"/>
    <n v="-400000"/>
    <n v="-422000"/>
    <n v="-444366"/>
    <n v="-268403.71999999997"/>
    <n v="0"/>
    <n v="0"/>
    <n v="0"/>
    <n v="0"/>
    <n v="0"/>
    <n v="0"/>
    <n v="0"/>
    <n v="-41565.300000000003"/>
    <n v="-39176.080000000002"/>
    <n v="-23771.01"/>
    <n v="-53493.34"/>
    <n v="-55105.79"/>
    <n v="-55292.2"/>
    <n v="-268403.71999999997"/>
    <n v="1.3420185999999998"/>
    <n v="-268403.71999999997"/>
  </r>
  <r>
    <n v="14"/>
    <n v="15"/>
    <s v="tza"/>
    <x v="94"/>
    <x v="2"/>
    <x v="91"/>
    <x v="229"/>
    <s v="001-Mayor and council"/>
    <x v="4"/>
    <s v="057"/>
    <s v="COUNCIL EXPENDITURE"/>
    <s v="016"/>
    <s v="FINES"/>
    <s v="0177"/>
    <s v="DISCIPLINARY FINES"/>
    <n v="-100"/>
    <n v="-100"/>
    <n v="-105.5"/>
    <n v="-111.09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x v="6"/>
    <x v="91"/>
    <x v="230"/>
    <s v="010-Public safety"/>
    <x v="4"/>
    <s v="144"/>
    <s v="TRAFFIC SERVICES"/>
    <s v="016"/>
    <s v="FINES"/>
    <s v="0183"/>
    <s v="TRAFFIC &amp; PARKING FINES"/>
    <n v="-3000000"/>
    <n v="-3300000"/>
    <n v="-3481500"/>
    <n v="-3666019.5"/>
    <n v="-1798648.1600000001"/>
    <n v="0"/>
    <n v="0"/>
    <n v="0"/>
    <n v="0"/>
    <n v="0"/>
    <n v="0"/>
    <n v="0"/>
    <n v="4265.66"/>
    <n v="-8704.4699999999993"/>
    <n v="-532564.62"/>
    <n v="1914.34"/>
    <n v="-1257147.8"/>
    <n v="-6411.27"/>
    <n v="-1798648.1600000001"/>
    <n v="0.59954938666666668"/>
    <n v="-1798648.16"/>
  </r>
  <r>
    <n v="14"/>
    <n v="15"/>
    <s v="tza"/>
    <x v="79"/>
    <x v="3"/>
    <x v="88"/>
    <x v="231"/>
    <s v="016-Town planning"/>
    <x v="4"/>
    <s v="015"/>
    <s v="TOWN &amp; REGIONAL PLANNING"/>
    <s v="018"/>
    <s v="LICENSES &amp; PERMITS"/>
    <s v="0205"/>
    <s v="APPLICATION FEE - TOWN PLANNING"/>
    <n v="-100000"/>
    <n v="-100000"/>
    <n v="-105500"/>
    <n v="-111091.5"/>
    <n v="-61420"/>
    <n v="0"/>
    <n v="0"/>
    <n v="0"/>
    <n v="0"/>
    <n v="0"/>
    <n v="0"/>
    <n v="0"/>
    <n v="-8540"/>
    <n v="-5800"/>
    <n v="-8040"/>
    <n v="-13760"/>
    <n v="-17160"/>
    <n v="-8120"/>
    <n v="-61420"/>
    <n v="0.61419999999999997"/>
    <n v="-61420"/>
  </r>
  <r>
    <n v="14"/>
    <n v="15"/>
    <s v="tza"/>
    <x v="84"/>
    <x v="4"/>
    <x v="88"/>
    <x v="232"/>
    <s v="003-Budget and treasury office"/>
    <x v="4"/>
    <s v="034"/>
    <s v="REVENUE"/>
    <s v="018"/>
    <s v="LICENSES &amp; PERMITS"/>
    <s v="0202"/>
    <s v="PERMITS - CLEARANCE CERTIFICATES"/>
    <n v="-75000"/>
    <n v="-75000"/>
    <n v="-79125"/>
    <n v="-83318.625"/>
    <n v="-48246"/>
    <n v="0"/>
    <n v="0"/>
    <n v="0"/>
    <n v="0"/>
    <n v="0"/>
    <n v="0"/>
    <n v="0"/>
    <n v="-9703"/>
    <n v="-6951"/>
    <n v="-8755"/>
    <n v="-10335"/>
    <n v="-7470"/>
    <n v="-5032"/>
    <n v="-48246"/>
    <n v="0.64327999999999996"/>
    <n v="-48246"/>
  </r>
  <r>
    <n v="14"/>
    <n v="15"/>
    <s v="tza"/>
    <x v="94"/>
    <x v="2"/>
    <x v="88"/>
    <x v="233"/>
    <s v="001-Mayor and council"/>
    <x v="4"/>
    <s v="057"/>
    <s v="COUNCIL EXPENDITURE"/>
    <s v="018"/>
    <s v="LICENSES &amp; PERMITS"/>
    <s v="0196"/>
    <s v="PERMITS - ADVERTISING &amp; BANNER FEES"/>
    <n v="-1000"/>
    <n v="-1000"/>
    <n v="-1055"/>
    <n v="-1110.9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x v="6"/>
    <x v="88"/>
    <x v="233"/>
    <s v="018-Vehicle licencing"/>
    <x v="4"/>
    <s v="143"/>
    <s v="VEHICLE LICENCING &amp; TESTING"/>
    <s v="018"/>
    <s v="LICENSES &amp; PERMITS"/>
    <s v="0196"/>
    <s v="PERMITS - ADVERTISING &amp; BANNER FEES"/>
    <n v="-9000"/>
    <n v="-9000"/>
    <n v="-9495"/>
    <n v="-9998.2350000000006"/>
    <n v="-7670"/>
    <n v="0"/>
    <n v="0"/>
    <n v="0"/>
    <n v="0"/>
    <n v="0"/>
    <n v="0"/>
    <n v="0"/>
    <n v="-1120"/>
    <n v="-1300"/>
    <n v="-2025"/>
    <n v="-1175"/>
    <n v="-1685"/>
    <n v="-365"/>
    <n v="-7670"/>
    <n v="0.85222222222222221"/>
    <n v="-7670"/>
  </r>
  <r>
    <n v="14"/>
    <n v="15"/>
    <s v="tza"/>
    <x v="106"/>
    <x v="6"/>
    <x v="88"/>
    <x v="234"/>
    <s v="018-Vehicle licencing"/>
    <x v="4"/>
    <s v="143"/>
    <s v="VEHICLE LICENCING &amp; TESTING"/>
    <s v="018"/>
    <s v="LICENSES &amp; PERMITS"/>
    <s v="0206"/>
    <s v="CERTIFICATES - INTRUCTURES DRIVING SCHOOL"/>
    <n v="-12138"/>
    <n v="-12138"/>
    <n v="-12805.59"/>
    <n v="-13484.286270000001"/>
    <n v="-2184"/>
    <n v="0"/>
    <n v="0"/>
    <n v="0"/>
    <n v="0"/>
    <n v="0"/>
    <n v="0"/>
    <n v="0"/>
    <n v="-686"/>
    <n v="0"/>
    <n v="0"/>
    <n v="-1249"/>
    <n v="-249"/>
    <n v="0"/>
    <n v="-2184"/>
    <n v="0.17993079584775087"/>
    <n v="-2184"/>
  </r>
  <r>
    <n v="14"/>
    <n v="15"/>
    <s v="tza"/>
    <x v="106"/>
    <x v="6"/>
    <x v="82"/>
    <x v="235"/>
    <s v="018-Vehicle licencing"/>
    <x v="4"/>
    <s v="143"/>
    <s v="VEHICLE LICENCING &amp; TESTING"/>
    <s v="020"/>
    <s v="INCOME FROM AGENCY SERVICES"/>
    <s v="0209"/>
    <s v="DRIVERS LICENCE INCOME"/>
    <n v="-7500000"/>
    <n v="-7500000"/>
    <n v="-7912500"/>
    <n v="-8331862.5"/>
    <n v="-3892450"/>
    <n v="0"/>
    <n v="0"/>
    <n v="0"/>
    <n v="0"/>
    <n v="0"/>
    <n v="0"/>
    <n v="0"/>
    <n v="-843837"/>
    <n v="-561533"/>
    <n v="-677768"/>
    <n v="-601495"/>
    <n v="-610767"/>
    <n v="-597050"/>
    <n v="-3892450"/>
    <n v="0.51899333333333331"/>
    <n v="-3892450"/>
  </r>
  <r>
    <n v="14"/>
    <n v="15"/>
    <s v="tza"/>
    <x v="106"/>
    <x v="6"/>
    <x v="82"/>
    <x v="236"/>
    <s v="018-Vehicle licencing"/>
    <x v="4"/>
    <s v="143"/>
    <s v="VEHICLE LICENCING &amp; TESTING"/>
    <s v="020"/>
    <s v="INCOME FROM AGENCY SERVICES"/>
    <s v="0210"/>
    <s v="AARTO FINES"/>
    <n v="-100000"/>
    <n v="-100000"/>
    <n v="-105500"/>
    <n v="-111091.5"/>
    <n v="-23203.45"/>
    <n v="0"/>
    <n v="0"/>
    <n v="0"/>
    <n v="0"/>
    <n v="0"/>
    <n v="0"/>
    <n v="0"/>
    <n v="-7900"/>
    <n v="-19417.75"/>
    <n v="-9264.9"/>
    <n v="-4818.25"/>
    <n v="8193.4"/>
    <n v="10004.049999999999"/>
    <n v="-23203.45"/>
    <n v="0.2320345"/>
    <n v="-23203.45"/>
  </r>
  <r>
    <n v="14"/>
    <n v="15"/>
    <s v="tza"/>
    <x v="106"/>
    <x v="6"/>
    <x v="82"/>
    <x v="237"/>
    <s v="018-Vehicle licencing"/>
    <x v="4"/>
    <s v="143"/>
    <s v="VEHICLE LICENCING &amp; TESTING"/>
    <s v="020"/>
    <s v="INCOME FROM AGENCY SERVICES"/>
    <s v="0211"/>
    <s v="PRODIBA LICENSE FEE"/>
    <n v="-4000000"/>
    <n v="-4200000"/>
    <n v="-4431000"/>
    <n v="-4665843"/>
    <n v="-2396859.37"/>
    <n v="0"/>
    <n v="0"/>
    <n v="0"/>
    <n v="0"/>
    <n v="0"/>
    <n v="0"/>
    <n v="0"/>
    <n v="0"/>
    <n v="-539014.09"/>
    <n v="-457337.68"/>
    <n v="-440787.82"/>
    <n v="-531445.85"/>
    <n v="-428273.93"/>
    <n v="-2396859.37"/>
    <n v="0.59921484250000001"/>
    <n v="-2396859.37"/>
  </r>
  <r>
    <n v="14"/>
    <n v="15"/>
    <s v="tza"/>
    <x v="106"/>
    <x v="6"/>
    <x v="82"/>
    <x v="238"/>
    <s v="018-Vehicle licencing"/>
    <x v="4"/>
    <s v="143"/>
    <s v="VEHICLE LICENCING &amp; TESTING"/>
    <s v="020"/>
    <s v="INCOME FROM AGENCY SERVICES"/>
    <s v="0212"/>
    <s v="MOTOR VEHICLE LICENCE FEE : OWN INCOME"/>
    <n v="-564291"/>
    <n v="-564291"/>
    <n v="-595327.005"/>
    <n v="-626879.33626500005"/>
    <n v="-307624"/>
    <n v="0"/>
    <n v="0"/>
    <n v="0"/>
    <n v="0"/>
    <n v="0"/>
    <n v="0"/>
    <n v="0"/>
    <n v="-52399"/>
    <n v="-62919"/>
    <n v="-54393"/>
    <n v="-54753"/>
    <n v="-43107"/>
    <n v="-40053"/>
    <n v="-307624"/>
    <n v="0.54515134921520991"/>
    <n v="-307624"/>
  </r>
  <r>
    <n v="14"/>
    <n v="15"/>
    <s v="tza"/>
    <x v="106"/>
    <x v="6"/>
    <x v="82"/>
    <x v="239"/>
    <s v="018-Vehicle licencing"/>
    <x v="4"/>
    <s v="143"/>
    <s v="VEHICLE LICENCING &amp; TESTING"/>
    <s v="020"/>
    <s v="INCOME FROM AGENCY SERVICES"/>
    <s v="0213"/>
    <s v="NATIS DEB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6"/>
    <x v="6"/>
    <x v="82"/>
    <x v="240"/>
    <s v="018-Vehicle licencing"/>
    <x v="4"/>
    <s v="143"/>
    <s v="VEHICLE LICENCING &amp; TESTING"/>
    <s v="020"/>
    <s v="INCOME FROM AGENCY SERVICES"/>
    <s v="0214"/>
    <s v="PROVINCIAL MOTOR VEHICLE LICENSES"/>
    <n v="-30828417"/>
    <n v="-30828417"/>
    <n v="-32523979.934999999"/>
    <n v="-34247750.871555001"/>
    <n v="-15826131.75"/>
    <n v="0"/>
    <n v="0"/>
    <n v="0"/>
    <n v="0"/>
    <n v="0"/>
    <n v="0"/>
    <n v="0"/>
    <n v="-3325331.16"/>
    <n v="-2282969.5"/>
    <n v="-2696163.83"/>
    <n v="-3060908.27"/>
    <n v="-2342326.19"/>
    <n v="-2118432.7999999998"/>
    <n v="-15826131.75"/>
    <n v="0.51336180349448368"/>
    <n v="-15826131.75"/>
  </r>
  <r>
    <n v="14"/>
    <n v="15"/>
    <s v="tza"/>
    <x v="78"/>
    <x v="3"/>
    <x v="81"/>
    <x v="241"/>
    <s v="015-Economic development"/>
    <x v="4"/>
    <s v="014"/>
    <s v="LOCAL ECONOMIC DEVELOPMENT &amp; SOCIAL DEVELOPMENT"/>
    <s v="024"/>
    <s v="OTHER REVENUE"/>
    <s v="0231"/>
    <s v="PHOTO COPIES"/>
    <n v="-100"/>
    <n v="-100"/>
    <n v="-105.5"/>
    <n v="-111.09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x v="3"/>
    <x v="81"/>
    <x v="242"/>
    <s v="015-Economic development"/>
    <x v="4"/>
    <s v="014"/>
    <s v="LOCAL ECONOMIC DEVELOPMENT &amp; SOCIAL DEVELOPMENT"/>
    <s v="024"/>
    <s v="OTHER REVENUE"/>
    <s v="0237"/>
    <s v="FAXES SEND/RECEIVED"/>
    <n v="-25"/>
    <n v="-25"/>
    <n v="-26.375"/>
    <n v="-27.7728749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x v="3"/>
    <x v="81"/>
    <x v="243"/>
    <s v="015-Economic development"/>
    <x v="4"/>
    <s v="014"/>
    <s v="LOCAL ECONOMIC DEVELOPMENT &amp; SOCIAL DEVELOPMENT"/>
    <s v="024"/>
    <s v="OTHER REVENUE"/>
    <s v="0256"/>
    <s v="SUNDRY INCOME"/>
    <n v="-413430"/>
    <n v="-413430"/>
    <n v="-436168.65"/>
    <n v="-459285.5884500000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2"/>
    <x v="4"/>
    <x v="81"/>
    <x v="243"/>
    <s v="003-Budget and treasury office"/>
    <x v="4"/>
    <s v="032"/>
    <s v="ADMINISTRATION FINANCE"/>
    <s v="024"/>
    <s v="OTHER REVENUE"/>
    <s v="0256"/>
    <s v="SUNDRY INCOME"/>
    <n v="-2400000"/>
    <n v="-2400000"/>
    <n v="-2532000"/>
    <n v="-266619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3"/>
    <x v="4"/>
    <x v="81"/>
    <x v="244"/>
    <s v="003-Budget and treasury office"/>
    <x v="4"/>
    <s v="033"/>
    <s v="FINANCIAL SERVICES, REPORTING, &amp; BUDGETS"/>
    <s v="024"/>
    <s v="OTHER REVENUE"/>
    <s v="0242"/>
    <s v="INCOME INSURANCE CLAIMS"/>
    <n v="-1500000"/>
    <n v="-1500000"/>
    <n v="-1582500"/>
    <n v="-1666372.5"/>
    <n v="-597305.44999999995"/>
    <n v="0"/>
    <n v="0"/>
    <n v="0"/>
    <n v="0"/>
    <n v="0"/>
    <n v="0"/>
    <n v="0"/>
    <n v="-268113.40000000002"/>
    <n v="-100373.29"/>
    <n v="60076.78"/>
    <n v="0"/>
    <n v="-288895.53999999998"/>
    <n v="0"/>
    <n v="-597305.44999999995"/>
    <n v="0.39820363333333331"/>
    <n v="-597305.44999999995"/>
  </r>
  <r>
    <n v="14"/>
    <n v="15"/>
    <s v="tza"/>
    <x v="84"/>
    <x v="4"/>
    <x v="81"/>
    <x v="245"/>
    <s v="003-Budget and treasury office"/>
    <x v="4"/>
    <s v="034"/>
    <s v="REVENUE"/>
    <s v="024"/>
    <s v="OTHER REVENUE"/>
    <s v="0240"/>
    <s v="SUPPLY OF INFORMATION"/>
    <n v="-1000"/>
    <n v="-1000"/>
    <n v="-1055"/>
    <n v="-1110.915"/>
    <n v="-12232"/>
    <n v="0"/>
    <n v="0"/>
    <n v="0"/>
    <n v="0"/>
    <n v="0"/>
    <n v="0"/>
    <n v="0"/>
    <n v="-3624"/>
    <n v="-3872"/>
    <n v="-3672"/>
    <n v="-664"/>
    <n v="-344"/>
    <n v="-56"/>
    <n v="-12232"/>
    <n v="12.231999999999999"/>
    <n v="-12232"/>
  </r>
  <r>
    <n v="14"/>
    <n v="15"/>
    <s v="tza"/>
    <x v="84"/>
    <x v="4"/>
    <x v="81"/>
    <x v="246"/>
    <s v="003-Budget and treasury office"/>
    <x v="4"/>
    <s v="034"/>
    <s v="REVENUE"/>
    <s v="024"/>
    <s v="OTHER REVENUE"/>
    <s v="0243"/>
    <s v="VALUATION CERTIFICATE"/>
    <n v="-50000"/>
    <n v="-50000"/>
    <n v="-52750"/>
    <n v="-55545.75"/>
    <n v="-28485"/>
    <n v="0"/>
    <n v="0"/>
    <n v="0"/>
    <n v="0"/>
    <n v="0"/>
    <n v="0"/>
    <n v="0"/>
    <n v="-6710"/>
    <n v="-3685"/>
    <n v="-3660"/>
    <n v="-6825"/>
    <n v="-4350"/>
    <n v="-3255"/>
    <n v="-28485"/>
    <n v="0.56969999999999998"/>
    <n v="-28485"/>
  </r>
  <r>
    <n v="14"/>
    <n v="15"/>
    <s v="tza"/>
    <x v="84"/>
    <x v="4"/>
    <x v="81"/>
    <x v="247"/>
    <s v="003-Budget and treasury office"/>
    <x v="4"/>
    <s v="034"/>
    <s v="REVENUE"/>
    <s v="024"/>
    <s v="OTHER REVENUE"/>
    <s v="0254"/>
    <s v="NON- REFUNDABLE DEPOSIT"/>
    <n v="-100"/>
    <n v="-100"/>
    <n v="-105.5"/>
    <n v="-111.0915"/>
    <n v="-18"/>
    <n v="0"/>
    <n v="0"/>
    <n v="0"/>
    <n v="0"/>
    <n v="0"/>
    <n v="0"/>
    <n v="0"/>
    <n v="0"/>
    <n v="-6"/>
    <n v="-10"/>
    <n v="0"/>
    <n v="0"/>
    <n v="-2"/>
    <n v="-18"/>
    <n v="0.18"/>
    <n v="-18"/>
  </r>
  <r>
    <n v="14"/>
    <n v="15"/>
    <s v="tza"/>
    <x v="84"/>
    <x v="4"/>
    <x v="81"/>
    <x v="243"/>
    <s v="003-Budget and treasury office"/>
    <x v="4"/>
    <s v="034"/>
    <s v="REVENUE"/>
    <s v="024"/>
    <s v="OTHER REVENUE"/>
    <s v="0256"/>
    <s v="SUNDRY INCOME"/>
    <n v="-20000"/>
    <n v="-20000"/>
    <n v="-21100"/>
    <n v="-22218.3"/>
    <n v="-1499895.95"/>
    <n v="0"/>
    <n v="0"/>
    <n v="0"/>
    <n v="0"/>
    <n v="0"/>
    <n v="0"/>
    <n v="0"/>
    <n v="-15.67"/>
    <n v="0.08"/>
    <n v="0.03"/>
    <n v="-134.97"/>
    <n v="-1500091.92"/>
    <n v="346.5"/>
    <n v="-1499895.95"/>
    <n v="74.994797500000004"/>
    <n v="-1499895.95"/>
  </r>
  <r>
    <n v="14"/>
    <n v="15"/>
    <s v="tza"/>
    <x v="90"/>
    <x v="2"/>
    <x v="81"/>
    <x v="242"/>
    <s v="004-Human resource"/>
    <x v="4"/>
    <s v="052"/>
    <s v="ADMINISTRATION HR &amp; CORP"/>
    <s v="024"/>
    <s v="OTHER REVENUE"/>
    <s v="0237"/>
    <s v="FAXES SEND/RECEIVED"/>
    <n v="-25"/>
    <n v="-25"/>
    <n v="-26.375"/>
    <n v="-27.7728749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x v="2"/>
    <x v="81"/>
    <x v="241"/>
    <s v="007-Other admin"/>
    <x v="4"/>
    <s v="056"/>
    <s v="CORPORATE SERVICES"/>
    <s v="024"/>
    <s v="OTHER REVENUE"/>
    <s v="0231"/>
    <s v="PHOTO COPIES"/>
    <n v="-78"/>
    <n v="-78"/>
    <n v="-82.29"/>
    <n v="-86.6513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x v="2"/>
    <x v="81"/>
    <x v="242"/>
    <s v="007-Other admin"/>
    <x v="4"/>
    <s v="056"/>
    <s v="CORPORATE SERVICES"/>
    <s v="024"/>
    <s v="OTHER REVENUE"/>
    <s v="0237"/>
    <s v="FAXES SEND/RECEIVED"/>
    <n v="-25"/>
    <n v="-25"/>
    <n v="-26.375"/>
    <n v="-27.7728749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x v="2"/>
    <x v="81"/>
    <x v="241"/>
    <s v="007-Other admin"/>
    <x v="4"/>
    <s v="058"/>
    <s v="LEGAL SERVICES"/>
    <s v="024"/>
    <s v="OTHER REVENUE"/>
    <s v="0231"/>
    <s v="PHOTO COPIES"/>
    <n v="-129"/>
    <n v="-129"/>
    <n v="-136.095"/>
    <n v="-143.308034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6"/>
    <x v="5"/>
    <x v="81"/>
    <x v="241"/>
    <s v="017-Roads"/>
    <x v="4"/>
    <s v="062"/>
    <s v="ADMINISTRATION CIVIL ING."/>
    <s v="024"/>
    <s v="OTHER REVENUE"/>
    <s v="0231"/>
    <s v="PHOTO COPIES"/>
    <n v="-100"/>
    <n v="-100"/>
    <n v="-105.5"/>
    <n v="-111.09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x v="5"/>
    <x v="81"/>
    <x v="248"/>
    <s v="017-Roads"/>
    <x v="4"/>
    <s v="063"/>
    <s v="ROADS &amp; STORMWATER MANAGEMENT"/>
    <s v="024"/>
    <s v="OTHER REVENUE"/>
    <s v="0248"/>
    <s v="COST RECOVERY - RAILWAY SIDINGS"/>
    <n v="-150000"/>
    <n v="-150000"/>
    <n v="-158250"/>
    <n v="-166637.2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x v="5"/>
    <x v="81"/>
    <x v="241"/>
    <s v="012-House"/>
    <x v="4"/>
    <s v="103"/>
    <s v="BUILDINGS &amp; HOUSING"/>
    <s v="024"/>
    <s v="OTHER REVENUE"/>
    <s v="0231"/>
    <s v="PHOTO COPIES"/>
    <n v="-100"/>
    <n v="-100"/>
    <n v="-105.5"/>
    <n v="-111.09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x v="5"/>
    <x v="81"/>
    <x v="242"/>
    <s v="012-House"/>
    <x v="4"/>
    <s v="103"/>
    <s v="BUILDINGS &amp; HOUSING"/>
    <s v="024"/>
    <s v="OTHER REVENUE"/>
    <s v="0237"/>
    <s v="FAXES SEND/RECEIVED"/>
    <n v="-25"/>
    <n v="-25"/>
    <n v="-26.375"/>
    <n v="-27.7728749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x v="5"/>
    <x v="81"/>
    <x v="166"/>
    <s v="012-House"/>
    <x v="4"/>
    <s v="103"/>
    <s v="BUILDINGS &amp; HOUSING"/>
    <s v="024"/>
    <s v="OTHER REVENUE"/>
    <s v="0246"/>
    <s v="PRIVATE WORK"/>
    <n v="-5000"/>
    <n v="-5000"/>
    <n v="-5275"/>
    <n v="-5554.574999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x v="5"/>
    <x v="81"/>
    <x v="249"/>
    <s v="012-House"/>
    <x v="4"/>
    <s v="103"/>
    <s v="BUILDINGS &amp; HOUSING"/>
    <s v="024"/>
    <s v="OTHER REVENUE"/>
    <s v="0251"/>
    <s v="BUILDING INSPECTOR RE-INSPECTION FEES"/>
    <n v="-100"/>
    <n v="-100"/>
    <n v="-105.5"/>
    <n v="-111.09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9"/>
    <x v="6"/>
    <x v="81"/>
    <x v="243"/>
    <s v="009-Sport &amp; recreation"/>
    <x v="4"/>
    <s v="105"/>
    <s v="PARKS &amp; RECREATION"/>
    <s v="024"/>
    <s v="OTHER REVENUE"/>
    <s v="0256"/>
    <s v="SUNDRY INCOME"/>
    <n v="-450766"/>
    <n v="-450766"/>
    <n v="-475558.13"/>
    <n v="-500762.71088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1"/>
    <x v="6"/>
    <x v="81"/>
    <x v="241"/>
    <s v="008-Libraries"/>
    <x v="4"/>
    <s v="123"/>
    <s v="LIBRARY SERVICES"/>
    <s v="024"/>
    <s v="OTHER REVENUE"/>
    <s v="0231"/>
    <s v="PHOTO COPIES"/>
    <n v="-14493"/>
    <n v="-14493"/>
    <n v="-15290.115"/>
    <n v="-16100.491094999999"/>
    <n v="-4046"/>
    <n v="0"/>
    <n v="0"/>
    <n v="0"/>
    <n v="0"/>
    <n v="0"/>
    <n v="0"/>
    <n v="0"/>
    <n v="-544"/>
    <n v="-1277.5"/>
    <n v="-1032"/>
    <n v="-414"/>
    <n v="-624"/>
    <n v="-154.5"/>
    <n v="-4046"/>
    <n v="0.2791692541226799"/>
    <n v="-4046"/>
  </r>
  <r>
    <n v="14"/>
    <n v="15"/>
    <s v="tza"/>
    <x v="117"/>
    <x v="6"/>
    <x v="81"/>
    <x v="166"/>
    <s v="014-Other health"/>
    <x v="4"/>
    <s v="115"/>
    <s v="ENVIROMENTAL HEALTH SERVICES"/>
    <s v="024"/>
    <s v="OTHER REVENUE"/>
    <s v="0246"/>
    <s v="PRIVATE WORK"/>
    <n v="0"/>
    <n v="0"/>
    <n v="0"/>
    <n v="0"/>
    <n v="-9240.5"/>
    <n v="0"/>
    <n v="0"/>
    <n v="0"/>
    <n v="0"/>
    <n v="0"/>
    <n v="0"/>
    <n v="0"/>
    <n v="-1516.85"/>
    <n v="-1366.85"/>
    <n v="-2468.35"/>
    <n v="-3738.45"/>
    <n v="-150"/>
    <n v="0"/>
    <n v="-9240.5"/>
    <e v="#DIV/0!"/>
    <n v="-9240.5"/>
  </r>
  <r>
    <n v="14"/>
    <n v="15"/>
    <s v="MDC"/>
    <x v="117"/>
    <x v="6"/>
    <x v="81"/>
    <x v="166"/>
    <s v="014-Other health"/>
    <x v="4"/>
    <s v="115"/>
    <s v="ENVIROMENTAL HEALTH SERVICES"/>
    <s v="024"/>
    <s v="OTHER REVENUE"/>
    <s v="0246"/>
    <s v="PRIVATE WORK"/>
    <n v="-25000"/>
    <n v="-25000"/>
    <n v="-26375"/>
    <n v="-27772.875"/>
    <n v="-3033.7"/>
    <n v="0"/>
    <n v="0"/>
    <n v="0"/>
    <n v="0"/>
    <n v="0"/>
    <n v="0"/>
    <n v="0"/>
    <n v="0"/>
    <n v="0"/>
    <n v="-750"/>
    <n v="0"/>
    <n v="-1216.8499999999999"/>
    <n v="-1066.8499999999999"/>
    <n v="-3033.7"/>
    <n v="0.121348"/>
    <n v="-3033.7"/>
  </r>
  <r>
    <n v="14"/>
    <n v="15"/>
    <s v="tza"/>
    <x v="86"/>
    <x v="4"/>
    <x v="174"/>
    <x v="250"/>
    <s v="003-Budget and treasury office"/>
    <x v="4"/>
    <s v="036"/>
    <s v="INVENTORY"/>
    <s v="026"/>
    <s v="GAIN ON DISPOSAL OF PROPERTY PLANT &amp; EQUIPMENT"/>
    <s v="0262"/>
    <s v="SURPLUS ON DISPOSAL OF ASSETS"/>
    <n v="-2300000"/>
    <n v="-2300000"/>
    <n v="-2426500"/>
    <n v="-2555104.5"/>
    <n v="-1750"/>
    <n v="0"/>
    <n v="0"/>
    <n v="0"/>
    <n v="0"/>
    <n v="0"/>
    <n v="0"/>
    <n v="0"/>
    <n v="-300"/>
    <n v="-390"/>
    <n v="-260"/>
    <n v="-440"/>
    <n v="-360"/>
    <n v="0"/>
    <n v="-1750"/>
    <n v="7.6086956521739129E-4"/>
    <n v="-1750"/>
  </r>
  <r>
    <n v="14"/>
    <n v="15"/>
    <s v="tza"/>
    <x v="82"/>
    <x v="4"/>
    <x v="89"/>
    <x v="251"/>
    <s v="003-Budget and treasury office"/>
    <x v="4"/>
    <s v="032"/>
    <s v="ADMINISTRATION FINANCE"/>
    <s v="031"/>
    <s v="INCOME FOREGONE"/>
    <s v="0271"/>
    <s v="PROPERTY RATES - RESIDENTIAL PROPERTIES"/>
    <n v="13000000"/>
    <n v="20000000"/>
    <n v="21100000"/>
    <n v="22218300"/>
    <n v="8970669.6999999993"/>
    <n v="0"/>
    <n v="0"/>
    <n v="0"/>
    <n v="0"/>
    <n v="0"/>
    <n v="0"/>
    <n v="0"/>
    <n v="1418148.03"/>
    <n v="1566889.75"/>
    <n v="1511518.84"/>
    <n v="1507267.42"/>
    <n v="1470655.03"/>
    <n v="1496190.63"/>
    <n v="8970669.6999999993"/>
    <n v="0.69005151538461529"/>
    <n v="8970669.6999999993"/>
  </r>
  <r>
    <n v="14"/>
    <n v="15"/>
    <s v="tza"/>
    <x v="102"/>
    <x v="6"/>
    <x v="89"/>
    <x v="153"/>
    <s v="021-Solid waste"/>
    <x v="4"/>
    <s v="133"/>
    <s v="SOLID WASTE"/>
    <s v="031"/>
    <s v="INCOME FOREGONE"/>
    <s v="0291"/>
    <s v="INCOME FOREGONE - USER CHARGES"/>
    <n v="1575000"/>
    <n v="1500000"/>
    <n v="1582500"/>
    <n v="1666372.5"/>
    <n v="588731.31999999995"/>
    <n v="0"/>
    <n v="0"/>
    <n v="0"/>
    <n v="0"/>
    <n v="0"/>
    <n v="0"/>
    <n v="0"/>
    <n v="66645.119999999995"/>
    <n v="127555.2"/>
    <n v="98978.880000000005"/>
    <n v="98484.28"/>
    <n v="98978.880000000005"/>
    <n v="98088.960000000006"/>
    <n v="588731.31999999995"/>
    <n v="0.37379766349206345"/>
    <n v="588731.31999999995"/>
  </r>
  <r>
    <n v="14"/>
    <n v="15"/>
    <s v="tza"/>
    <x v="110"/>
    <x v="7"/>
    <x v="89"/>
    <x v="153"/>
    <s v="019-Electricity distribution"/>
    <x v="4"/>
    <s v="173"/>
    <s v="OPERATIONS &amp; MAINTENANCE: RURAL"/>
    <s v="031"/>
    <s v="INCOME FOREGONE"/>
    <s v="0291"/>
    <s v="INCOME FOREGONE - USER CHARG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MDC"/>
    <x v="113"/>
    <x v="5"/>
    <x v="89"/>
    <x v="153"/>
    <m/>
    <x v="4"/>
    <s v="073"/>
    <s v="WATER NETWORKS"/>
    <s v="031"/>
    <s v="INCOME FOREGONE"/>
    <s v="0291"/>
    <s v="INCOME FOREGONE - USER CHARGES"/>
    <n v="730000"/>
    <n v="540000"/>
    <n v="569700"/>
    <n v="599894.1"/>
    <n v="256003.98"/>
    <n v="0"/>
    <n v="0"/>
    <n v="0"/>
    <n v="0"/>
    <n v="0"/>
    <n v="0"/>
    <n v="0"/>
    <n v="32739.96"/>
    <n v="51913.14"/>
    <n v="42878.91"/>
    <n v="42956.58"/>
    <n v="42809.49"/>
    <n v="42705.9"/>
    <n v="256003.98"/>
    <n v="0.35069038356164384"/>
    <n v="256003.98"/>
  </r>
  <r>
    <n v="14"/>
    <n v="15"/>
    <s v="MDC"/>
    <x v="115"/>
    <x v="5"/>
    <x v="89"/>
    <x v="153"/>
    <m/>
    <x v="4"/>
    <s v="093"/>
    <s v="SEWERAGE PURIFICATION"/>
    <s v="031"/>
    <s v="INCOME FOREGONE"/>
    <s v="0291"/>
    <s v="INCOME FOREGONE - USER CHARGES"/>
    <n v="160000"/>
    <n v="145000"/>
    <n v="152975"/>
    <n v="161082.67499999999"/>
    <n v="67490.260000000009"/>
    <n v="0"/>
    <n v="0"/>
    <n v="0"/>
    <n v="0"/>
    <n v="0"/>
    <n v="0"/>
    <n v="0"/>
    <n v="7775.67"/>
    <n v="14418.04"/>
    <n v="11456.45"/>
    <n v="11200.92"/>
    <n v="11274.02"/>
    <n v="11365.16"/>
    <n v="67490.260000000009"/>
    <n v="0.42181412500000004"/>
    <n v="67490.259999999995"/>
  </r>
  <r>
    <n v="14"/>
    <n v="15"/>
    <s v="tza"/>
    <x v="71"/>
    <x v="1"/>
    <x v="175"/>
    <x v="252"/>
    <s v="002-Municipal manager"/>
    <x v="5"/>
    <s v="002"/>
    <s v="ADMINISTRATION MUNICIPAL MANAGER"/>
    <s v="043"/>
    <s v="INTERNAL RECOVERIES"/>
    <s v="0331"/>
    <s v="INTERNAL ADMINISTRATION COSTS"/>
    <n v="-3417850"/>
    <n v="-2970365"/>
    <n v="-3133735.0750000002"/>
    <n v="-3299823.03397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x v="2"/>
    <x v="175"/>
    <x v="252"/>
    <s v="007-Other admin"/>
    <x v="5"/>
    <s v="003"/>
    <s v="COMMUNICATIONS"/>
    <s v="043"/>
    <s v="INTERNAL RECOVERIES"/>
    <s v="0331"/>
    <s v="INTERNAL ADMINISTRATION COSTS"/>
    <n v="-3712905"/>
    <n v="-3996412"/>
    <n v="-4216214.66"/>
    <n v="-4439674.036980000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3"/>
    <x v="1"/>
    <x v="175"/>
    <x v="252"/>
    <s v="007-Other admin"/>
    <x v="5"/>
    <s v="004"/>
    <s v="INTERNAL AUDIT"/>
    <s v="043"/>
    <s v="INTERNAL RECOVERIES"/>
    <s v="0331"/>
    <s v="INTERNAL ADMINISTRATION COSTS"/>
    <n v="-5199883"/>
    <n v="-5137582"/>
    <n v="-5420149.0099999998"/>
    <n v="-5707416.907529999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4"/>
    <x v="1"/>
    <x v="175"/>
    <x v="252"/>
    <s v="007-Other admin"/>
    <x v="5"/>
    <s v="005"/>
    <s v="STRATEGIC SUPPORT"/>
    <s v="043"/>
    <s v="INTERNAL RECOVERIES"/>
    <s v="0331"/>
    <s v="INTERNAL ADMINISTRATION COSTS"/>
    <n v="-2451628"/>
    <n v="-3893043"/>
    <n v="-4107160.3650000002"/>
    <n v="-4324839.864345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5"/>
    <x v="2"/>
    <x v="175"/>
    <x v="252"/>
    <s v="007-Other admin"/>
    <x v="5"/>
    <s v="006"/>
    <s v="PUBLIC PARTICIPATION &amp; PROJECT SUPPORT"/>
    <s v="043"/>
    <s v="INTERNAL RECOVERIES"/>
    <s v="0331"/>
    <s v="INTERNAL ADMINISTRATION COSTS"/>
    <n v="-10464843"/>
    <n v="-10133015"/>
    <n v="-10690330.824999999"/>
    <n v="-11256918.35872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x v="3"/>
    <x v="175"/>
    <x v="252"/>
    <s v="015-Economic development"/>
    <x v="5"/>
    <s v="012"/>
    <s v="ADMINISTRATION STRATEGY &amp; DEV"/>
    <s v="043"/>
    <s v="INTERNAL RECOVERIES"/>
    <s v="0331"/>
    <s v="INTERNAL ADMINISTRATION COSTS"/>
    <n v="-1772120"/>
    <n v="-1916340"/>
    <n v="-2021738.7"/>
    <n v="-2128890.8511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x v="3"/>
    <x v="175"/>
    <x v="252"/>
    <s v="015-Economic development"/>
    <x v="5"/>
    <s v="014"/>
    <s v="LOCAL ECONOMIC DEVELOPMENT &amp; SOCIAL DEVELOPMENT"/>
    <s v="043"/>
    <s v="INTERNAL RECOVERIES"/>
    <s v="0331"/>
    <s v="INTERNAL ADMINISTRATION COSTS"/>
    <n v="-6124725"/>
    <n v="-8501559"/>
    <n v="-8969144.7449999992"/>
    <n v="-9444509.416484998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9"/>
    <x v="3"/>
    <x v="175"/>
    <x v="252"/>
    <s v="016-Town planning"/>
    <x v="5"/>
    <s v="015"/>
    <s v="TOWN &amp; REGIONAL PLANNING"/>
    <s v="043"/>
    <s v="INTERNAL RECOVERIES"/>
    <s v="0331"/>
    <s v="INTERNAL ADMINISTRATION COSTS"/>
    <n v="-4404607"/>
    <n v="-5256750"/>
    <n v="-5545871.25"/>
    <n v="-5839802.426249999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x v="3"/>
    <x v="175"/>
    <x v="252"/>
    <s v="006-Property service"/>
    <x v="5"/>
    <s v="016"/>
    <s v="HOUSING ADMINISTRATION &amp; PROPERTY VALUATION"/>
    <s v="043"/>
    <s v="INTERNAL RECOVERIES"/>
    <s v="0331"/>
    <s v="INTERNAL ADMINISTRATION COSTS"/>
    <n v="-9476291"/>
    <n v="-5872124"/>
    <n v="-6195090.8200000003"/>
    <n v="-6523430.63346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8"/>
    <x v="3"/>
    <x v="175"/>
    <x v="252"/>
    <s v="007-Other admin"/>
    <x v="5"/>
    <s v="023"/>
    <s v="SATELITE OFFICE: NKOWANKOWA"/>
    <s v="043"/>
    <s v="INTERNAL RECOVERIES"/>
    <s v="0331"/>
    <s v="INTERNAL ADMINISTRATION COSTS"/>
    <n v="-259572"/>
    <n v="-347002"/>
    <n v="-366087.11"/>
    <n v="-385489.726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1"/>
    <x v="3"/>
    <x v="175"/>
    <x v="252"/>
    <s v="007-Other admin"/>
    <x v="5"/>
    <s v="024"/>
    <s v="SATELITE OFFICE: LENYENYE"/>
    <s v="043"/>
    <s v="INTERNAL RECOVERIES"/>
    <s v="0331"/>
    <s v="INTERNAL ADMINISTRATION COSTS"/>
    <n v="-296235"/>
    <n v="-396155"/>
    <n v="-417943.52500000002"/>
    <n v="-440094.531825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9"/>
    <x v="3"/>
    <x v="175"/>
    <x v="252"/>
    <s v="007-Other admin"/>
    <x v="5"/>
    <s v="025"/>
    <s v="SATELITE OFFICE: LETSITELE"/>
    <s v="043"/>
    <s v="INTERNAL RECOVERIES"/>
    <s v="0331"/>
    <s v="INTERNAL ADMINISTRATION COSTS"/>
    <n v="-17008"/>
    <n v="-17008"/>
    <n v="-17943.439999999999"/>
    <n v="-18894.44231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2"/>
    <x v="4"/>
    <x v="175"/>
    <x v="252"/>
    <s v="003-Budget and treasury office"/>
    <x v="5"/>
    <s v="032"/>
    <s v="ADMINISTRATION FINANCE"/>
    <s v="043"/>
    <s v="INTERNAL RECOVERIES"/>
    <s v="0331"/>
    <s v="INTERNAL ADMINISTRATION COSTS"/>
    <n v="4944000"/>
    <n v="4944000"/>
    <n v="5215920"/>
    <n v="5492363.759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3"/>
    <x v="4"/>
    <x v="175"/>
    <x v="252"/>
    <s v="003-Budget and treasury office"/>
    <x v="5"/>
    <s v="033"/>
    <s v="FINANCIAL SERVICES, REPORTING, &amp; BUDGETS"/>
    <s v="043"/>
    <s v="INTERNAL RECOVERIES"/>
    <s v="0331"/>
    <s v="INTERNAL ADMINISTRATION COSTS"/>
    <n v="-6632755"/>
    <n v="-7611131"/>
    <n v="-8029743.2050000001"/>
    <n v="-8455319.594864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x v="4"/>
    <x v="175"/>
    <x v="252"/>
    <s v="003-Budget and treasury office"/>
    <x v="5"/>
    <s v="034"/>
    <s v="REVENUE"/>
    <s v="043"/>
    <s v="INTERNAL RECOVERIES"/>
    <s v="0331"/>
    <s v="INTERNAL ADMINISTRATION COSTS"/>
    <n v="-4326641"/>
    <n v="-4944000"/>
    <n v="-5215920"/>
    <n v="-5492363.759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5"/>
    <x v="4"/>
    <x v="175"/>
    <x v="252"/>
    <s v="003-Budget and treasury office"/>
    <x v="5"/>
    <s v="035"/>
    <s v="EXPENDITURE"/>
    <s v="043"/>
    <s v="INTERNAL RECOVERIES"/>
    <s v="0331"/>
    <s v="INTERNAL ADMINISTRATION COSTS"/>
    <n v="-7723287"/>
    <n v="-9280954"/>
    <n v="-9791406.4700000007"/>
    <n v="-10310351.01291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x v="4"/>
    <x v="175"/>
    <x v="252"/>
    <s v="003-Budget and treasury office"/>
    <x v="5"/>
    <s v="036"/>
    <s v="INVENTORY"/>
    <s v="043"/>
    <s v="INTERNAL RECOVERIES"/>
    <s v="0331"/>
    <s v="INTERNAL ADMINISTRATION COSTS"/>
    <n v="-912088"/>
    <n v="-1284103"/>
    <n v="-1354728.665"/>
    <n v="-1426529.28424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8"/>
    <x v="2"/>
    <x v="175"/>
    <x v="252"/>
    <s v="005-Information technology"/>
    <x v="5"/>
    <s v="038"/>
    <s v="INFORMATION TECHNOLOGY"/>
    <s v="043"/>
    <s v="INTERNAL RECOVERIES"/>
    <s v="0331"/>
    <s v="INTERNAL ADMINISTRATION COSTS"/>
    <n v="-561084"/>
    <n v="-716444"/>
    <n v="-755848.42"/>
    <n v="-795908.3862600000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8"/>
    <x v="2"/>
    <x v="175"/>
    <x v="253"/>
    <s v="005-Information technology"/>
    <x v="5"/>
    <s v="038"/>
    <s v="INFORMATION TECHNOLOGY"/>
    <s v="043"/>
    <s v="INTERNAL RECOVERIES"/>
    <s v="0332"/>
    <s v="INTERNAL IT COSTS"/>
    <n v="-7368065"/>
    <n v="-10180426"/>
    <n v="-10740349.43"/>
    <n v="-11309587.94978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9"/>
    <x v="4"/>
    <x v="175"/>
    <x v="252"/>
    <s v="003-Budget and treasury office"/>
    <x v="5"/>
    <s v="039"/>
    <s v="SUPPLY CHAIN MANAGEMENT UNIT"/>
    <s v="043"/>
    <s v="INTERNAL RECOVERIES"/>
    <s v="0331"/>
    <s v="INTERNAL ADMINISTRATION COSTS"/>
    <n v="-3433666"/>
    <n v="-3832751"/>
    <n v="-4043552.3050000002"/>
    <n v="-4257860.577165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x v="2"/>
    <x v="175"/>
    <x v="252"/>
    <s v="004-Human resource"/>
    <x v="5"/>
    <s v="052"/>
    <s v="ADMINISTRATION HR &amp; CORP"/>
    <s v="043"/>
    <s v="INTERNAL RECOVERIES"/>
    <s v="0331"/>
    <s v="INTERNAL ADMINISTRATION COSTS"/>
    <n v="-2627324"/>
    <n v="-2306202"/>
    <n v="-2433043.11"/>
    <n v="-2561994.394829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1"/>
    <x v="2"/>
    <x v="175"/>
    <x v="252"/>
    <s v="004-Human resource"/>
    <x v="5"/>
    <s v="053"/>
    <s v="HUMAN RESOURCES"/>
    <s v="043"/>
    <s v="INTERNAL RECOVERIES"/>
    <s v="0331"/>
    <s v="INTERNAL ADMINISTRATION COSTS"/>
    <n v="-10189517"/>
    <n v="-10611918"/>
    <n v="-11195573.49"/>
    <n v="-11788938.884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2"/>
    <x v="2"/>
    <x v="175"/>
    <x v="252"/>
    <s v="007-Other admin"/>
    <x v="5"/>
    <s v="054"/>
    <s v="OCCUPATIONAL HEALTH &amp; SAFETY"/>
    <s v="043"/>
    <s v="INTERNAL RECOVERIES"/>
    <s v="0331"/>
    <s v="INTERNAL ADMINISTRATION COSTS"/>
    <n v="-171454"/>
    <n v="-246132"/>
    <n v="-259669.26"/>
    <n v="-273431.73077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x v="2"/>
    <x v="175"/>
    <x v="252"/>
    <s v="007-Other admin"/>
    <x v="5"/>
    <s v="056"/>
    <s v="CORPORATE SERVICES"/>
    <s v="043"/>
    <s v="INTERNAL RECOVERIES"/>
    <s v="0331"/>
    <s v="INTERNAL ADMINISTRATION COSTS"/>
    <n v="-7745099"/>
    <n v="-7917047"/>
    <n v="-8352484.585"/>
    <n v="-8795166.268005000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x v="2"/>
    <x v="175"/>
    <x v="252"/>
    <s v="001-Mayor and council"/>
    <x v="5"/>
    <s v="057"/>
    <s v="COUNCIL EXPENDITURE"/>
    <s v="043"/>
    <s v="INTERNAL RECOVERIES"/>
    <s v="0331"/>
    <s v="INTERNAL ADMINISTRATION COSTS"/>
    <n v="-30608444"/>
    <n v="-34423434"/>
    <n v="-36316722.869999997"/>
    <n v="-38241509.18210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x v="2"/>
    <x v="175"/>
    <x v="252"/>
    <s v="007-Other admin"/>
    <x v="5"/>
    <s v="058"/>
    <s v="LEGAL SERVICES"/>
    <s v="043"/>
    <s v="INTERNAL RECOVERIES"/>
    <s v="0331"/>
    <s v="INTERNAL ADMINISTRATION COSTS"/>
    <n v="-7061942"/>
    <n v="-10745098"/>
    <n v="-11336078.390000001"/>
    <n v="-11936890.54467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x v="5"/>
    <x v="175"/>
    <x v="254"/>
    <s v="012-House"/>
    <x v="5"/>
    <s v="103"/>
    <s v="BUILDINGS &amp; HOUSING"/>
    <s v="043"/>
    <s v="INTERNAL RECOVERIES"/>
    <s v="0333"/>
    <s v="INTERNAL FACILITIES COSTS"/>
    <n v="-14564212"/>
    <n v="-15478249"/>
    <n v="-16329552.695"/>
    <n v="-17195018.987835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x v="6"/>
    <x v="175"/>
    <x v="255"/>
    <s v="021-Solid waste"/>
    <x v="5"/>
    <s v="133"/>
    <s v="SOLID WASTE"/>
    <s v="043"/>
    <s v="INTERNAL RECOVERIES"/>
    <s v="0338"/>
    <s v="INTERNAL USER CHARGES - SANITATION &amp; REFUSE"/>
    <n v="-360000"/>
    <n v="-385000"/>
    <n v="-406175"/>
    <n v="-427702.27500000002"/>
    <n v="-122506.42000000001"/>
    <n v="0"/>
    <n v="0"/>
    <n v="0"/>
    <n v="0"/>
    <n v="0"/>
    <n v="0"/>
    <n v="0"/>
    <n v="-19899.52"/>
    <n v="-20521.38"/>
    <n v="-20521.38"/>
    <n v="-20521.38"/>
    <n v="-20521.38"/>
    <n v="-20521.38"/>
    <n v="-122506.42000000001"/>
    <n v="0.34029561111111117"/>
    <n v="-122506.42"/>
  </r>
  <r>
    <n v="14"/>
    <n v="15"/>
    <s v="tza"/>
    <x v="108"/>
    <x v="1"/>
    <x v="175"/>
    <x v="252"/>
    <s v="011-Other public safety"/>
    <x v="5"/>
    <s v="153"/>
    <s v="DISASTER MANAGEMENT"/>
    <s v="043"/>
    <s v="INTERNAL RECOVERIES"/>
    <s v="0331"/>
    <s v="INTERNAL ADMINISTRATION COSTS"/>
    <n v="-2142950"/>
    <n v="-2228528"/>
    <n v="-2351097.04"/>
    <n v="-2475705.18312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175"/>
    <x v="256"/>
    <s v="019-Electricity distribution"/>
    <x v="5"/>
    <s v="183"/>
    <s v="OPERATIONS &amp; MAINTENANCE: TOWN"/>
    <s v="043"/>
    <s v="INTERNAL RECOVERIES"/>
    <s v="0334"/>
    <s v="INTERNAL USER CHARGES - ELECTRICITY"/>
    <n v="-2900000"/>
    <n v="-3600000"/>
    <n v="-3798000"/>
    <n v="-3999294"/>
    <n v="-1552703.0099999998"/>
    <n v="0"/>
    <n v="0"/>
    <n v="0"/>
    <n v="0"/>
    <n v="0"/>
    <n v="0"/>
    <n v="0"/>
    <n v="-314621.26"/>
    <n v="-160527.04999999999"/>
    <n v="-267992.65000000002"/>
    <n v="-267033.01"/>
    <n v="-267304.34999999998"/>
    <n v="-275224.69"/>
    <n v="-1552703.0099999998"/>
    <n v="0.53541483103448273"/>
    <n v="-1552703.01"/>
  </r>
  <r>
    <n v="14"/>
    <n v="15"/>
    <s v="tza"/>
    <x v="111"/>
    <x v="7"/>
    <x v="175"/>
    <x v="257"/>
    <s v="019-Electricity distribution"/>
    <x v="5"/>
    <s v="183"/>
    <s v="OPERATIONS &amp; MAINTENANCE: TOWN"/>
    <s v="043"/>
    <s v="INTERNAL RECOVERIES"/>
    <s v="0335"/>
    <s v="INTERNAL USER CHARGES - ELECTRICITY (STREETLIGHTS)"/>
    <n v="-800000"/>
    <n v="-400000"/>
    <n v="-422000"/>
    <n v="-44436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x v="5"/>
    <x v="175"/>
    <x v="258"/>
    <m/>
    <x v="5"/>
    <s v="073"/>
    <s v="WATER NETWORKS"/>
    <s v="043"/>
    <s v="INTERNAL RECOVERIES"/>
    <s v="0337"/>
    <s v="INTERNAL USER CHARGES - WATER"/>
    <n v="-887000"/>
    <n v="-820000"/>
    <n v="-865100"/>
    <n v="-910950.3"/>
    <n v="-385342.11000000004"/>
    <n v="0"/>
    <n v="0"/>
    <n v="0"/>
    <n v="0"/>
    <n v="0"/>
    <n v="0"/>
    <n v="0"/>
    <n v="-44240.72"/>
    <n v="-28026.07"/>
    <n v="-175351.71"/>
    <n v="-51139.28"/>
    <n v="-45117.51"/>
    <n v="-41466.82"/>
    <n v="-385342.11000000004"/>
    <n v="0.43443304396843296"/>
    <n v="-385342.11"/>
  </r>
  <r>
    <n v="14"/>
    <n v="15"/>
    <s v="MDC"/>
    <x v="115"/>
    <x v="5"/>
    <x v="175"/>
    <x v="259"/>
    <m/>
    <x v="5"/>
    <s v="093"/>
    <s v="SEWERAGE PURIFICATION"/>
    <s v="043"/>
    <s v="INTERNAL RECOVERIES"/>
    <s v="0336"/>
    <s v="INTERNAL USER CHARGES - SEWERAGE"/>
    <n v="-34000"/>
    <n v="-35000"/>
    <n v="-36925"/>
    <n v="-38882.025000000001"/>
    <n v="-17791.98"/>
    <n v="0"/>
    <n v="0"/>
    <n v="0"/>
    <n v="0"/>
    <n v="0"/>
    <n v="0"/>
    <n v="0"/>
    <n v="-2272.29"/>
    <n v="-1307.6199999999999"/>
    <n v="-6775.4"/>
    <n v="-2840.37"/>
    <n v="-2503.9"/>
    <n v="-2092.4"/>
    <n v="-17791.98"/>
    <n v="0.52329352941176466"/>
    <n v="-17791.98"/>
  </r>
  <r>
    <n v="14"/>
    <n v="15"/>
    <s v="tza"/>
    <x v="71"/>
    <x v="1"/>
    <x v="71"/>
    <x v="86"/>
    <s v="002-Municipal manager"/>
    <x v="1"/>
    <s v="002"/>
    <s v="ADMINISTRATION MUNICIPAL MANAGER"/>
    <s v="051"/>
    <s v="EMPLOYEE RELATED COSTS - WAGES &amp; SALARIES"/>
    <s v="1001"/>
    <s v="SALARIES &amp; WAGES - BASIC SCALE"/>
    <n v="1736951"/>
    <n v="1903919"/>
    <n v="2008634.5449999999"/>
    <n v="2115092.1758849998"/>
    <n v="853821.81"/>
    <n v="0"/>
    <n v="0"/>
    <n v="0"/>
    <n v="0"/>
    <n v="0"/>
    <n v="0"/>
    <n v="0"/>
    <n v="143842.91"/>
    <n v="143811.51"/>
    <n v="143978.99"/>
    <n v="143978.99"/>
    <n v="143978.99"/>
    <n v="134230.42000000001"/>
    <n v="853821.81"/>
    <n v="0.4915635559091765"/>
    <n v="853821.81"/>
  </r>
  <r>
    <n v="14"/>
    <n v="15"/>
    <s v="tza"/>
    <x v="71"/>
    <x v="1"/>
    <x v="71"/>
    <x v="84"/>
    <s v="002-Municipal manager"/>
    <x v="1"/>
    <s v="002"/>
    <s v="ADMINISTRATION MUNICIPAL MANAGER"/>
    <s v="051"/>
    <s v="EMPLOYEE RELATED COSTS - WAGES &amp; SALARIES"/>
    <s v="1002"/>
    <s v="SALARIES &amp; WAGES - OVERTIME"/>
    <n v="0"/>
    <n v="3441"/>
    <n v="3630.2550000000001"/>
    <n v="3822.6585150000001"/>
    <n v="320.43"/>
    <n v="0"/>
    <n v="0"/>
    <n v="0"/>
    <n v="0"/>
    <n v="0"/>
    <n v="0"/>
    <n v="0"/>
    <n v="0"/>
    <n v="0"/>
    <n v="0"/>
    <n v="0"/>
    <n v="320.43"/>
    <n v="0"/>
    <n v="320.43"/>
    <e v="#DIV/0!"/>
    <n v="320.43"/>
  </r>
  <r>
    <n v="14"/>
    <n v="15"/>
    <s v="tza"/>
    <x v="71"/>
    <x v="1"/>
    <x v="71"/>
    <x v="87"/>
    <s v="002-Municipal manager"/>
    <x v="1"/>
    <s v="002"/>
    <s v="ADMINISTRATION MUNICIPAL MANAGER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1"/>
    <x v="1"/>
    <x v="71"/>
    <x v="88"/>
    <s v="002-Municipal manager"/>
    <x v="1"/>
    <s v="002"/>
    <s v="ADMINISTRATION MUNICIPAL MANAGER"/>
    <s v="051"/>
    <s v="EMPLOYEE RELATED COSTS - WAGES &amp; SALARIES"/>
    <s v="1004"/>
    <s v="SALARIES &amp; WAGES - ANNUAL BONUS"/>
    <n v="24826"/>
    <n v="146215"/>
    <n v="154256.82500000001"/>
    <n v="162432.43672500001"/>
    <n v="24777.32"/>
    <n v="0"/>
    <n v="0"/>
    <n v="0"/>
    <n v="0"/>
    <n v="0"/>
    <n v="0"/>
    <n v="0"/>
    <n v="0"/>
    <n v="0"/>
    <n v="0"/>
    <n v="0"/>
    <n v="0"/>
    <n v="24777.32"/>
    <n v="24777.32"/>
    <n v="0.99803915250140984"/>
    <n v="24777.32"/>
  </r>
  <r>
    <n v="14"/>
    <n v="15"/>
    <s v="tza"/>
    <x v="71"/>
    <x v="1"/>
    <x v="71"/>
    <x v="89"/>
    <s v="002-Municipal manager"/>
    <x v="1"/>
    <s v="002"/>
    <s v="ADMINISTRATION MUNICIPAL MANAGER"/>
    <s v="051"/>
    <s v="EMPLOYEE RELATED COSTS - WAGES &amp; SALARIES"/>
    <s v="1010"/>
    <s v="SALARIES &amp; WAGES - LEAVE PAYMENTS"/>
    <n v="57306"/>
    <n v="69603"/>
    <n v="73431.164999999994"/>
    <n v="77323.01674499998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1"/>
    <x v="1"/>
    <x v="71"/>
    <x v="90"/>
    <s v="002-Municipal manager"/>
    <x v="1"/>
    <s v="002"/>
    <s v="ADMINISTRATION MUNICIPAL MANAGER"/>
    <s v="051"/>
    <s v="EMPLOYEE RELATED COSTS - WAGES &amp; SALARIES"/>
    <s v="1012"/>
    <s v="HOUSING ALLOWANCE"/>
    <n v="6138"/>
    <n v="6138"/>
    <n v="6475.59"/>
    <n v="6818.7962699999998"/>
    <n v="2868"/>
    <n v="0"/>
    <n v="0"/>
    <n v="0"/>
    <n v="0"/>
    <n v="0"/>
    <n v="0"/>
    <n v="0"/>
    <n v="478"/>
    <n v="0"/>
    <n v="956"/>
    <n v="478"/>
    <n v="478"/>
    <n v="478"/>
    <n v="2868"/>
    <n v="0.46725317693059626"/>
    <n v="2868"/>
  </r>
  <r>
    <n v="14"/>
    <n v="15"/>
    <s v="tza"/>
    <x v="71"/>
    <x v="1"/>
    <x v="71"/>
    <x v="91"/>
    <s v="002-Municipal manager"/>
    <x v="1"/>
    <s v="002"/>
    <s v="ADMINISTRATION MUNICIPAL MANAGER"/>
    <s v="051"/>
    <s v="EMPLOYEE RELATED COSTS - WAGES &amp; SALARIES"/>
    <s v="1013"/>
    <s v="TRAVEL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2"/>
    <x v="2"/>
    <x v="71"/>
    <x v="86"/>
    <s v="007-Other admin"/>
    <x v="1"/>
    <s v="003"/>
    <s v="COMMUNICATIONS"/>
    <s v="051"/>
    <s v="EMPLOYEE RELATED COSTS - WAGES &amp; SALARIES"/>
    <s v="1001"/>
    <s v="SALARIES &amp; WAGES - BASIC SCALE"/>
    <n v="1555966"/>
    <n v="1661579"/>
    <n v="1752965.845"/>
    <n v="1845873.0347849999"/>
    <n v="568552.5"/>
    <n v="0"/>
    <n v="0"/>
    <n v="0"/>
    <n v="0"/>
    <n v="0"/>
    <n v="0"/>
    <n v="0"/>
    <n v="94758.75"/>
    <n v="94758.75"/>
    <n v="94758.75"/>
    <n v="94758.75"/>
    <n v="94758.75"/>
    <n v="94758.75"/>
    <n v="568552.5"/>
    <n v="0.3654016218863394"/>
    <n v="568552.5"/>
  </r>
  <r>
    <n v="14"/>
    <n v="15"/>
    <s v="tza"/>
    <x v="72"/>
    <x v="2"/>
    <x v="71"/>
    <x v="84"/>
    <s v="007-Other admin"/>
    <x v="1"/>
    <s v="003"/>
    <s v="COMMUNICATIONS"/>
    <s v="051"/>
    <s v="EMPLOYEE RELATED COSTS - WAGES &amp; SALARIES"/>
    <s v="1002"/>
    <s v="SALARIES &amp; WAGES - OVERTIME"/>
    <n v="98027"/>
    <n v="66404"/>
    <n v="70056.22"/>
    <n v="73769.199659999998"/>
    <n v="34550.439999999995"/>
    <n v="0"/>
    <n v="0"/>
    <n v="0"/>
    <n v="0"/>
    <n v="0"/>
    <n v="0"/>
    <n v="0"/>
    <n v="0"/>
    <n v="4242.3500000000004"/>
    <n v="3254.07"/>
    <n v="14283.96"/>
    <n v="0"/>
    <n v="12770.06"/>
    <n v="34550.439999999995"/>
    <n v="0.35245840431717784"/>
    <n v="34550.44"/>
  </r>
  <r>
    <n v="14"/>
    <n v="15"/>
    <s v="tza"/>
    <x v="72"/>
    <x v="2"/>
    <x v="71"/>
    <x v="87"/>
    <s v="007-Other admin"/>
    <x v="1"/>
    <s v="003"/>
    <s v="COMMUNICATIONS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2"/>
    <x v="2"/>
    <x v="71"/>
    <x v="88"/>
    <s v="007-Other admin"/>
    <x v="1"/>
    <s v="003"/>
    <s v="COMMUNICATIONS"/>
    <s v="051"/>
    <s v="EMPLOYEE RELATED COSTS - WAGES &amp; SALARIES"/>
    <s v="1004"/>
    <s v="SALARIES &amp; WAGES - ANNUAL BONUS"/>
    <n v="129664"/>
    <n v="138465"/>
    <n v="146080.57500000001"/>
    <n v="153822.84547500001"/>
    <n v="72312.399999999994"/>
    <n v="0"/>
    <n v="0"/>
    <n v="0"/>
    <n v="0"/>
    <n v="0"/>
    <n v="0"/>
    <n v="0"/>
    <n v="0"/>
    <n v="0"/>
    <n v="44892.7"/>
    <n v="27419.7"/>
    <n v="0"/>
    <n v="0"/>
    <n v="72312.399999999994"/>
    <n v="0.55769064659427436"/>
    <n v="72312.399999999994"/>
  </r>
  <r>
    <n v="14"/>
    <n v="15"/>
    <s v="tza"/>
    <x v="72"/>
    <x v="2"/>
    <x v="71"/>
    <x v="89"/>
    <s v="007-Other admin"/>
    <x v="1"/>
    <s v="003"/>
    <s v="COMMUNICATIONS"/>
    <s v="051"/>
    <s v="EMPLOYEE RELATED COSTS - WAGES &amp; SALARIES"/>
    <s v="1010"/>
    <s v="SALARIES &amp; WAGES - LEAVE PAYMENTS"/>
    <n v="67800"/>
    <n v="71644"/>
    <n v="75584.42"/>
    <n v="79590.394260000001"/>
    <n v="68430.16"/>
    <n v="0"/>
    <n v="0"/>
    <n v="0"/>
    <n v="0"/>
    <n v="0"/>
    <n v="0"/>
    <n v="0"/>
    <n v="0"/>
    <n v="0"/>
    <n v="17105.36"/>
    <n v="32342.32"/>
    <n v="18982.48"/>
    <n v="0"/>
    <n v="68430.16"/>
    <n v="1.009294395280236"/>
    <n v="68430.16"/>
  </r>
  <r>
    <n v="14"/>
    <n v="15"/>
    <s v="tza"/>
    <x v="72"/>
    <x v="2"/>
    <x v="71"/>
    <x v="90"/>
    <s v="007-Other admin"/>
    <x v="1"/>
    <s v="003"/>
    <s v="COMMUNICATIONS"/>
    <s v="051"/>
    <s v="EMPLOYEE RELATED COSTS - WAGES &amp; SALARIES"/>
    <s v="1012"/>
    <s v="HOUSING ALLOWANCE"/>
    <n v="26842"/>
    <n v="32781"/>
    <n v="34583.955000000002"/>
    <n v="36416.904614999999"/>
    <n v="31114"/>
    <n v="0"/>
    <n v="0"/>
    <n v="0"/>
    <n v="0"/>
    <n v="0"/>
    <n v="0"/>
    <n v="0"/>
    <n v="0"/>
    <n v="18990"/>
    <n v="2553"/>
    <n v="2553"/>
    <n v="2553"/>
    <n v="4465"/>
    <n v="31114"/>
    <n v="1.1591535653080993"/>
    <n v="31114"/>
  </r>
  <r>
    <n v="14"/>
    <n v="15"/>
    <s v="tza"/>
    <x v="72"/>
    <x v="2"/>
    <x v="71"/>
    <x v="91"/>
    <s v="007-Other admin"/>
    <x v="1"/>
    <s v="003"/>
    <s v="COMMUNICATIONS"/>
    <s v="051"/>
    <s v="EMPLOYEE RELATED COSTS - WAGES &amp; SALARIES"/>
    <s v="1013"/>
    <s v="TRAVEL ALLOWANCE"/>
    <n v="431727"/>
    <n v="470597"/>
    <n v="496479.83500000002"/>
    <n v="522793.26625500002"/>
    <n v="221335.22999999998"/>
    <n v="0"/>
    <n v="0"/>
    <n v="0"/>
    <n v="0"/>
    <n v="0"/>
    <n v="0"/>
    <n v="0"/>
    <n v="37113.129999999997"/>
    <n v="37113.129999999997"/>
    <n v="36897.129999999997"/>
    <n v="36910.080000000002"/>
    <n v="36650.879999999997"/>
    <n v="36650.879999999997"/>
    <n v="221335.22999999998"/>
    <n v="0.5126740509627612"/>
    <n v="221335.23"/>
  </r>
  <r>
    <n v="14"/>
    <n v="15"/>
    <s v="tza"/>
    <x v="73"/>
    <x v="1"/>
    <x v="71"/>
    <x v="86"/>
    <s v="007-Other admin"/>
    <x v="1"/>
    <s v="004"/>
    <s v="INTERNAL AUDIT"/>
    <s v="051"/>
    <s v="EMPLOYEE RELATED COSTS - WAGES &amp; SALARIES"/>
    <s v="1001"/>
    <s v="SALARIES &amp; WAGES - BASIC SCALE"/>
    <n v="2530030"/>
    <n v="2554844"/>
    <n v="2695360.42"/>
    <n v="2838214.52226"/>
    <n v="1192455.78"/>
    <n v="0"/>
    <n v="0"/>
    <n v="0"/>
    <n v="0"/>
    <n v="0"/>
    <n v="0"/>
    <n v="0"/>
    <n v="198251.24"/>
    <n v="198751.24"/>
    <n v="199251.24"/>
    <n v="198751.24"/>
    <n v="198475.41"/>
    <n v="198975.41"/>
    <n v="1192455.78"/>
    <n v="0.47132080647265051"/>
    <n v="1192455.78"/>
  </r>
  <r>
    <n v="14"/>
    <n v="15"/>
    <s v="tza"/>
    <x v="73"/>
    <x v="1"/>
    <x v="71"/>
    <x v="87"/>
    <s v="007-Other admin"/>
    <x v="1"/>
    <s v="004"/>
    <s v="INTERNAL AUDI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3"/>
    <x v="1"/>
    <x v="71"/>
    <x v="88"/>
    <s v="007-Other admin"/>
    <x v="1"/>
    <s v="004"/>
    <s v="INTERNAL AUDIT"/>
    <s v="051"/>
    <s v="EMPLOYEE RELATED COSTS - WAGES &amp; SALARIES"/>
    <s v="1004"/>
    <s v="SALARIES &amp; WAGES - ANNUAL BONUS"/>
    <n v="200485"/>
    <n v="212369"/>
    <n v="224049.29500000001"/>
    <n v="235923.90763500001"/>
    <n v="140892.67000000001"/>
    <n v="0"/>
    <n v="0"/>
    <n v="0"/>
    <n v="0"/>
    <n v="0"/>
    <n v="0"/>
    <n v="0"/>
    <n v="113472.97"/>
    <n v="27419.7"/>
    <n v="0"/>
    <n v="0"/>
    <n v="0"/>
    <n v="0"/>
    <n v="140892.67000000001"/>
    <n v="0.70275915903932973"/>
    <n v="140892.67000000001"/>
  </r>
  <r>
    <n v="14"/>
    <n v="15"/>
    <s v="tza"/>
    <x v="73"/>
    <x v="1"/>
    <x v="71"/>
    <x v="89"/>
    <s v="007-Other admin"/>
    <x v="1"/>
    <s v="004"/>
    <s v="INTERNAL AUDIT"/>
    <s v="051"/>
    <s v="EMPLOYEE RELATED COSTS - WAGES &amp; SALARIES"/>
    <s v="1010"/>
    <s v="SALARIES &amp; WAGES - LEAVE PAYMENTS"/>
    <n v="137462"/>
    <n v="219352"/>
    <n v="231416.36"/>
    <n v="243681.42707999999"/>
    <n v="44994.32"/>
    <n v="0"/>
    <n v="0"/>
    <n v="0"/>
    <n v="0"/>
    <n v="0"/>
    <n v="0"/>
    <n v="0"/>
    <n v="0"/>
    <n v="23758.799999999999"/>
    <n v="0"/>
    <n v="0"/>
    <n v="21235.52"/>
    <n v="0"/>
    <n v="44994.32"/>
    <n v="0.32732187804629642"/>
    <n v="44994.32"/>
  </r>
  <r>
    <n v="14"/>
    <n v="15"/>
    <s v="tza"/>
    <x v="73"/>
    <x v="1"/>
    <x v="71"/>
    <x v="90"/>
    <s v="007-Other admin"/>
    <x v="1"/>
    <s v="004"/>
    <s v="INTERNAL AUDIT"/>
    <s v="051"/>
    <s v="EMPLOYEE RELATED COSTS - WAGES &amp; SALARIES"/>
    <s v="1012"/>
    <s v="HOUSING ALLOWANCE"/>
    <n v="0"/>
    <n v="6138"/>
    <n v="6475.59"/>
    <n v="6818.7962699999998"/>
    <n v="2868"/>
    <n v="0"/>
    <n v="0"/>
    <n v="0"/>
    <n v="0"/>
    <n v="0"/>
    <n v="0"/>
    <n v="0"/>
    <n v="478"/>
    <n v="478"/>
    <n v="478"/>
    <n v="478"/>
    <n v="478"/>
    <n v="478"/>
    <n v="2868"/>
    <e v="#DIV/0!"/>
    <n v="2868"/>
  </r>
  <r>
    <n v="14"/>
    <n v="15"/>
    <s v="tza"/>
    <x v="73"/>
    <x v="1"/>
    <x v="71"/>
    <x v="91"/>
    <s v="007-Other admin"/>
    <x v="1"/>
    <s v="004"/>
    <s v="INTERNAL AUDIT"/>
    <s v="051"/>
    <s v="EMPLOYEE RELATED COSTS - WAGES &amp; SALARIES"/>
    <s v="1013"/>
    <s v="TRAVEL ALLOWANCE"/>
    <n v="372197"/>
    <n v="469726"/>
    <n v="495560.93"/>
    <n v="521825.65928999998"/>
    <n v="220925.32000000004"/>
    <n v="0"/>
    <n v="0"/>
    <n v="0"/>
    <n v="0"/>
    <n v="0"/>
    <n v="0"/>
    <n v="0"/>
    <n v="37044.39"/>
    <n v="37044.39"/>
    <n v="36828.79"/>
    <n v="36841.730000000003"/>
    <n v="36583.01"/>
    <n v="36583.01"/>
    <n v="220925.32000000004"/>
    <n v="0.5935709315228227"/>
    <n v="220925.32"/>
  </r>
  <r>
    <n v="14"/>
    <n v="15"/>
    <s v="tza"/>
    <x v="73"/>
    <x v="1"/>
    <x v="71"/>
    <x v="77"/>
    <s v="007-Other admin"/>
    <x v="1"/>
    <s v="004"/>
    <s v="INTERNAL AUDIT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5"/>
    <x v="2"/>
    <x v="71"/>
    <x v="86"/>
    <s v="007-Other admin"/>
    <x v="1"/>
    <s v="006"/>
    <s v="PUBLIC PARTICIPATION &amp; PROJECT SUPPORT"/>
    <s v="051"/>
    <s v="EMPLOYEE RELATED COSTS - WAGES &amp; SALARIES"/>
    <s v="1001"/>
    <s v="SALARIES &amp; WAGES - BASIC SCALE"/>
    <n v="3202869"/>
    <n v="2784212"/>
    <n v="2937343.66"/>
    <n v="3093022.8739800001"/>
    <n v="1734419.1099999999"/>
    <n v="0"/>
    <n v="0"/>
    <n v="0"/>
    <n v="0"/>
    <n v="0"/>
    <n v="0"/>
    <n v="0"/>
    <n v="280337.45"/>
    <n v="287712.53999999998"/>
    <n v="286722.69"/>
    <n v="284570.39"/>
    <n v="283824.02"/>
    <n v="311252.02"/>
    <n v="1734419.1099999999"/>
    <n v="0.54152046493315831"/>
    <n v="1734419.11"/>
  </r>
  <r>
    <n v="14"/>
    <n v="15"/>
    <s v="tza"/>
    <x v="75"/>
    <x v="2"/>
    <x v="71"/>
    <x v="84"/>
    <s v="007-Other admin"/>
    <x v="1"/>
    <s v="006"/>
    <s v="PUBLIC PARTICIPATION &amp; PROJECT SUPPORT"/>
    <s v="051"/>
    <s v="EMPLOYEE RELATED COSTS - WAGES &amp; SALARIES"/>
    <s v="1002"/>
    <s v="SALARIES &amp; WAGES - OVERTIME"/>
    <n v="409216"/>
    <n v="657134"/>
    <n v="693276.37"/>
    <n v="730020.01760999998"/>
    <n v="350285.57999999996"/>
    <n v="0"/>
    <n v="0"/>
    <n v="0"/>
    <n v="0"/>
    <n v="0"/>
    <n v="0"/>
    <n v="0"/>
    <n v="52887.77"/>
    <n v="37296.44"/>
    <n v="65395.05"/>
    <n v="69668.62"/>
    <n v="59193.599999999999"/>
    <n v="65844.100000000006"/>
    <n v="350285.57999999996"/>
    <n v="0.85599189670003117"/>
    <n v="350285.58"/>
  </r>
  <r>
    <n v="14"/>
    <n v="15"/>
    <s v="tza"/>
    <x v="75"/>
    <x v="2"/>
    <x v="71"/>
    <x v="87"/>
    <s v="007-Other admin"/>
    <x v="1"/>
    <s v="006"/>
    <s v="PUBLIC PARTICIPATION &amp; PROJECT SUPPOR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5"/>
    <x v="2"/>
    <x v="71"/>
    <x v="88"/>
    <s v="007-Other admin"/>
    <x v="1"/>
    <s v="006"/>
    <s v="PUBLIC PARTICIPATION &amp; PROJECT SUPPORT"/>
    <s v="051"/>
    <s v="EMPLOYEE RELATED COSTS - WAGES &amp; SALARIES"/>
    <s v="1004"/>
    <s v="SALARIES &amp; WAGES - ANNUAL BONUS"/>
    <n v="266906"/>
    <n v="232018"/>
    <n v="244778.99"/>
    <n v="257752.27646999998"/>
    <n v="120642.23000000001"/>
    <n v="0"/>
    <n v="0"/>
    <n v="0"/>
    <n v="0"/>
    <n v="0"/>
    <n v="0"/>
    <n v="0"/>
    <n v="14086.35"/>
    <n v="61663.18"/>
    <n v="0"/>
    <n v="0"/>
    <n v="22446.35"/>
    <n v="22446.35"/>
    <n v="120642.23000000001"/>
    <n v="0.4520026900856482"/>
    <n v="120642.23"/>
  </r>
  <r>
    <n v="14"/>
    <n v="15"/>
    <s v="tza"/>
    <x v="75"/>
    <x v="2"/>
    <x v="71"/>
    <x v="89"/>
    <s v="007-Other admin"/>
    <x v="1"/>
    <s v="006"/>
    <s v="PUBLIC PARTICIPATION &amp; PROJECT SUPPORT"/>
    <s v="051"/>
    <s v="EMPLOYEE RELATED COSTS - WAGES &amp; SALARIES"/>
    <s v="1010"/>
    <s v="SALARIES &amp; WAGES - LEAVE PAYMENTS"/>
    <n v="194837"/>
    <n v="200673"/>
    <n v="211710.01500000001"/>
    <n v="222930.64579500002"/>
    <n v="196002.78"/>
    <n v="0"/>
    <n v="0"/>
    <n v="0"/>
    <n v="0"/>
    <n v="0"/>
    <n v="0"/>
    <n v="0"/>
    <n v="0"/>
    <n v="53843.040000000001"/>
    <n v="22886.7"/>
    <n v="0"/>
    <n v="68005.440000000002"/>
    <n v="51267.6"/>
    <n v="196002.78"/>
    <n v="1.0059833604500172"/>
    <n v="196002.78"/>
  </r>
  <r>
    <n v="14"/>
    <n v="15"/>
    <s v="tza"/>
    <x v="75"/>
    <x v="2"/>
    <x v="71"/>
    <x v="90"/>
    <s v="007-Other admin"/>
    <x v="1"/>
    <s v="006"/>
    <s v="PUBLIC PARTICIPATION &amp; PROJECT SUPPORT"/>
    <s v="051"/>
    <s v="EMPLOYEE RELATED COSTS - WAGES &amp; SALARIES"/>
    <s v="1012"/>
    <s v="HOUSING ALLOWANCE"/>
    <n v="0"/>
    <n v="6138"/>
    <n v="6475.59"/>
    <n v="6818.7962699999998"/>
    <n v="2868"/>
    <n v="0"/>
    <n v="0"/>
    <n v="0"/>
    <n v="0"/>
    <n v="0"/>
    <n v="0"/>
    <n v="0"/>
    <n v="478"/>
    <n v="478"/>
    <n v="478"/>
    <n v="478"/>
    <n v="478"/>
    <n v="478"/>
    <n v="2868"/>
    <e v="#DIV/0!"/>
    <n v="2868"/>
  </r>
  <r>
    <n v="14"/>
    <n v="15"/>
    <s v="tza"/>
    <x v="75"/>
    <x v="2"/>
    <x v="71"/>
    <x v="91"/>
    <s v="007-Other admin"/>
    <x v="1"/>
    <s v="006"/>
    <s v="PUBLIC PARTICIPATION &amp; PROJECT SUPPORT"/>
    <s v="051"/>
    <s v="EMPLOYEE RELATED COSTS - WAGES &amp; SALARIES"/>
    <s v="1013"/>
    <s v="TRAVEL ALLOWANCE"/>
    <n v="697611"/>
    <n v="685089"/>
    <n v="722768.89500000002"/>
    <n v="761075.646435"/>
    <n v="328814.63"/>
    <n v="0"/>
    <n v="0"/>
    <n v="0"/>
    <n v="0"/>
    <n v="0"/>
    <n v="0"/>
    <n v="0"/>
    <n v="54028.800000000003"/>
    <n v="60626.5"/>
    <n v="53714.35"/>
    <n v="53733.22"/>
    <n v="53355.88"/>
    <n v="53355.88"/>
    <n v="328814.63"/>
    <n v="0.47134381481943377"/>
    <n v="328814.63"/>
  </r>
  <r>
    <n v="14"/>
    <n v="15"/>
    <s v="tza"/>
    <x v="77"/>
    <x v="3"/>
    <x v="71"/>
    <x v="86"/>
    <s v="015-Economic development"/>
    <x v="1"/>
    <s v="012"/>
    <s v="ADMINISTRATION STRATEGY &amp; DEV"/>
    <s v="051"/>
    <s v="EMPLOYEE RELATED COSTS - WAGES &amp; SALARIES"/>
    <s v="1001"/>
    <s v="SALARIES &amp; WAGES - BASIC SCALE"/>
    <n v="1305510"/>
    <n v="1537261"/>
    <n v="1621810.355"/>
    <n v="1707766.303815"/>
    <n v="152123.95000000001"/>
    <n v="0"/>
    <n v="0"/>
    <n v="0"/>
    <n v="0"/>
    <n v="0"/>
    <n v="0"/>
    <n v="0"/>
    <n v="25935.52"/>
    <n v="25935.52"/>
    <n v="25935.52"/>
    <n v="25935.52"/>
    <n v="25935.52"/>
    <n v="22446.35"/>
    <n v="152123.95000000001"/>
    <n v="0.11652453830303867"/>
    <n v="152123.95000000001"/>
  </r>
  <r>
    <n v="14"/>
    <n v="15"/>
    <s v="tza"/>
    <x v="77"/>
    <x v="3"/>
    <x v="71"/>
    <x v="87"/>
    <s v="015-Economic development"/>
    <x v="1"/>
    <s v="012"/>
    <s v="ADMINISTRATION STRATEGY &amp; DEV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7"/>
    <x v="3"/>
    <x v="71"/>
    <x v="88"/>
    <s v="015-Economic development"/>
    <x v="1"/>
    <s v="012"/>
    <s v="ADMINISTRATION STRATEGY &amp; DEV"/>
    <s v="051"/>
    <s v="EMPLOYEE RELATED COSTS - WAGES &amp; SALARIES"/>
    <s v="1004"/>
    <s v="SALARIES &amp; WAGES - ANNUAL BONUS"/>
    <n v="17150"/>
    <n v="115660"/>
    <n v="122021.3"/>
    <n v="128488.4289"/>
    <n v="22446.35"/>
    <n v="0"/>
    <n v="0"/>
    <n v="0"/>
    <n v="0"/>
    <n v="0"/>
    <n v="0"/>
    <n v="0"/>
    <n v="0"/>
    <n v="0"/>
    <n v="0"/>
    <n v="22446.35"/>
    <n v="0"/>
    <n v="0"/>
    <n v="22446.35"/>
    <n v="1.3088250728862973"/>
    <n v="22446.35"/>
  </r>
  <r>
    <n v="14"/>
    <n v="15"/>
    <s v="tza"/>
    <x v="77"/>
    <x v="3"/>
    <x v="71"/>
    <x v="89"/>
    <s v="015-Economic development"/>
    <x v="1"/>
    <s v="012"/>
    <s v="ADMINISTRATION STRATEGY &amp; DEV"/>
    <s v="051"/>
    <s v="EMPLOYEE RELATED COSTS - WAGES &amp; SALARIES"/>
    <s v="1010"/>
    <s v="SALARIES &amp; WAGES - LEAVE PAYMENTS"/>
    <n v="45924"/>
    <n v="57229"/>
    <n v="60376.595000000001"/>
    <n v="63576.55453500000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x v="3"/>
    <x v="71"/>
    <x v="90"/>
    <s v="015-Economic development"/>
    <x v="1"/>
    <s v="012"/>
    <s v="ADMINISTRATION STRATEGY &amp; DEV"/>
    <s v="051"/>
    <s v="EMPLOYEE RELATED COSTS - WAGES &amp; SALARIES"/>
    <s v="1012"/>
    <s v="HOUSING ALLOWANCE"/>
    <n v="27555"/>
    <n v="29429"/>
    <n v="31047.595000000001"/>
    <n v="32693.117535000001"/>
    <n v="13752"/>
    <n v="0"/>
    <n v="0"/>
    <n v="0"/>
    <n v="0"/>
    <n v="0"/>
    <n v="0"/>
    <n v="0"/>
    <n v="2292"/>
    <n v="2292"/>
    <n v="2292"/>
    <n v="2292"/>
    <n v="2292"/>
    <n v="2292"/>
    <n v="13752"/>
    <n v="0.49907457811649431"/>
    <n v="13752"/>
  </r>
  <r>
    <n v="14"/>
    <n v="15"/>
    <s v="tza"/>
    <x v="78"/>
    <x v="3"/>
    <x v="71"/>
    <x v="86"/>
    <s v="015-Economic development"/>
    <x v="1"/>
    <s v="014"/>
    <s v="LOCAL ECONOMIC DEVELOPMENT &amp; SOCIAL DEVELOPMENT"/>
    <s v="051"/>
    <s v="EMPLOYEE RELATED COSTS - WAGES &amp; SALARIES"/>
    <s v="1001"/>
    <s v="SALARIES &amp; WAGES - BASIC SCALE"/>
    <n v="2688114"/>
    <n v="2808687"/>
    <n v="2963164.7850000001"/>
    <n v="3120212.5186050003"/>
    <n v="1259716.98"/>
    <n v="0"/>
    <n v="0"/>
    <n v="0"/>
    <n v="0"/>
    <n v="0"/>
    <n v="0"/>
    <n v="0"/>
    <n v="223094.95"/>
    <n v="223086.57"/>
    <n v="204059.29"/>
    <n v="203254.39"/>
    <n v="202758.38"/>
    <n v="203463.4"/>
    <n v="1259716.98"/>
    <n v="0.46862483510743963"/>
    <n v="1259716.98"/>
  </r>
  <r>
    <n v="14"/>
    <n v="15"/>
    <s v="tza"/>
    <x v="78"/>
    <x v="3"/>
    <x v="71"/>
    <x v="87"/>
    <s v="015-Economic development"/>
    <x v="1"/>
    <s v="014"/>
    <s v="LOCAL ECONOMIC DEVELOPMENT &amp; SOCIAL DEVELOPMEN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8"/>
    <x v="3"/>
    <x v="71"/>
    <x v="88"/>
    <s v="015-Economic development"/>
    <x v="1"/>
    <s v="014"/>
    <s v="LOCAL ECONOMIC DEVELOPMENT &amp; SOCIAL DEVELOPMENT"/>
    <s v="051"/>
    <s v="EMPLOYEE RELATED COSTS - WAGES &amp; SALARIES"/>
    <s v="1004"/>
    <s v="SALARIES &amp; WAGES - ANNUAL BONUS"/>
    <n v="222939"/>
    <n v="232987"/>
    <n v="245801.285"/>
    <n v="258828.75310500001"/>
    <n v="122568.18"/>
    <n v="0"/>
    <n v="0"/>
    <n v="0"/>
    <n v="0"/>
    <n v="0"/>
    <n v="0"/>
    <n v="0"/>
    <n v="84337.54"/>
    <n v="15784.29"/>
    <n v="0"/>
    <n v="22446.35"/>
    <n v="0"/>
    <n v="0"/>
    <n v="122568.18"/>
    <n v="0.54978348337437588"/>
    <n v="122568.18"/>
  </r>
  <r>
    <n v="14"/>
    <n v="15"/>
    <s v="tza"/>
    <x v="78"/>
    <x v="3"/>
    <x v="71"/>
    <x v="89"/>
    <s v="015-Economic development"/>
    <x v="1"/>
    <s v="014"/>
    <s v="LOCAL ECONOMIC DEVELOPMENT &amp; SOCIAL DEVELOPMENT"/>
    <s v="051"/>
    <s v="EMPLOYEE RELATED COSTS - WAGES &amp; SALARIES"/>
    <s v="1010"/>
    <s v="SALARIES &amp; WAGES - LEAVE PAYMENTS"/>
    <n v="141041"/>
    <n v="130243"/>
    <n v="137406.36499999999"/>
    <n v="144688.90234499998"/>
    <n v="141906.51999999999"/>
    <n v="0"/>
    <n v="0"/>
    <n v="0"/>
    <n v="0"/>
    <n v="0"/>
    <n v="0"/>
    <n v="0"/>
    <n v="23731.200000000001"/>
    <n v="85876.28"/>
    <n v="0"/>
    <n v="11678.48"/>
    <n v="20620.560000000001"/>
    <n v="0"/>
    <n v="141906.51999999999"/>
    <n v="1.0061366552988138"/>
    <n v="141906.51999999999"/>
  </r>
  <r>
    <n v="14"/>
    <n v="15"/>
    <s v="tza"/>
    <x v="78"/>
    <x v="3"/>
    <x v="71"/>
    <x v="90"/>
    <s v="015-Economic development"/>
    <x v="1"/>
    <s v="014"/>
    <s v="LOCAL ECONOMIC DEVELOPMENT &amp; SOCIAL DEVELOPMENT"/>
    <s v="051"/>
    <s v="EMPLOYEE RELATED COSTS - WAGES &amp; SALARIES"/>
    <s v="1012"/>
    <s v="HOUSING ALLOWANCE"/>
    <n v="49742"/>
    <n v="35567"/>
    <n v="37523.184999999998"/>
    <n v="39511.913804999997"/>
    <n v="16620"/>
    <n v="0"/>
    <n v="0"/>
    <n v="0"/>
    <n v="0"/>
    <n v="0"/>
    <n v="0"/>
    <n v="0"/>
    <n v="2770"/>
    <n v="2770"/>
    <n v="2770"/>
    <n v="2770"/>
    <n v="2770"/>
    <n v="2770"/>
    <n v="16620"/>
    <n v="0.33412408025411122"/>
    <n v="16620"/>
  </r>
  <r>
    <n v="14"/>
    <n v="15"/>
    <s v="tza"/>
    <x v="78"/>
    <x v="3"/>
    <x v="71"/>
    <x v="91"/>
    <s v="015-Economic development"/>
    <x v="1"/>
    <s v="014"/>
    <s v="LOCAL ECONOMIC DEVELOPMENT &amp; SOCIAL DEVELOPMENT"/>
    <s v="051"/>
    <s v="EMPLOYEE RELATED COSTS - WAGES &amp; SALARIES"/>
    <s v="1013"/>
    <s v="TRAVEL ALLOWANCE"/>
    <n v="248615"/>
    <n v="359535"/>
    <n v="379309.42499999999"/>
    <n v="399412.824525"/>
    <n v="147362.94"/>
    <n v="0"/>
    <n v="0"/>
    <n v="0"/>
    <n v="0"/>
    <n v="0"/>
    <n v="0"/>
    <n v="0"/>
    <n v="21099.39"/>
    <n v="21099.39"/>
    <n v="20945.64"/>
    <n v="28216.240000000002"/>
    <n v="28001.14"/>
    <n v="28001.14"/>
    <n v="147362.94"/>
    <n v="0.59273551475172459"/>
    <n v="147362.94"/>
  </r>
  <r>
    <n v="14"/>
    <n v="15"/>
    <s v="tza"/>
    <x v="78"/>
    <x v="3"/>
    <x v="71"/>
    <x v="77"/>
    <s v="015-Economic development"/>
    <x v="1"/>
    <s v="014"/>
    <s v="LOCAL ECONOMIC DEVELOPMENT &amp; SOCIAL DEVELOPMENT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9"/>
    <x v="3"/>
    <x v="71"/>
    <x v="86"/>
    <s v="016-Town planning"/>
    <x v="1"/>
    <s v="015"/>
    <s v="TOWN &amp; REGIONAL PLANNING"/>
    <s v="051"/>
    <s v="EMPLOYEE RELATED COSTS - WAGES &amp; SALARIES"/>
    <s v="1001"/>
    <s v="SALARIES &amp; WAGES - BASIC SCALE"/>
    <n v="2507650"/>
    <n v="2650742"/>
    <n v="2796532.81"/>
    <n v="2944749.04893"/>
    <n v="1275490.07"/>
    <n v="0"/>
    <n v="0"/>
    <n v="0"/>
    <n v="0"/>
    <n v="0"/>
    <n v="0"/>
    <n v="0"/>
    <n v="206444.08"/>
    <n v="206444.08"/>
    <n v="206444.08"/>
    <n v="242012.16"/>
    <n v="207701.59"/>
    <n v="206444.08"/>
    <n v="1275490.07"/>
    <n v="0.50863959085199295"/>
    <n v="1275490.07"/>
  </r>
  <r>
    <n v="14"/>
    <n v="15"/>
    <s v="tza"/>
    <x v="79"/>
    <x v="3"/>
    <x v="71"/>
    <x v="87"/>
    <s v="016-Town planning"/>
    <x v="1"/>
    <s v="015"/>
    <s v="TOWN &amp; REGIONAL PLANNING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9"/>
    <x v="3"/>
    <x v="71"/>
    <x v="88"/>
    <s v="016-Town planning"/>
    <x v="1"/>
    <s v="015"/>
    <s v="TOWN &amp; REGIONAL PLANNING"/>
    <s v="051"/>
    <s v="EMPLOYEE RELATED COSTS - WAGES &amp; SALARIES"/>
    <s v="1004"/>
    <s v="SALARIES &amp; WAGES - ANNUAL BONUS"/>
    <n v="208469"/>
    <n v="220895"/>
    <n v="233044.22500000001"/>
    <n v="245395.568925"/>
    <n v="70300.59"/>
    <n v="0"/>
    <n v="0"/>
    <n v="0"/>
    <n v="0"/>
    <n v="0"/>
    <n v="0"/>
    <n v="0"/>
    <n v="36885.86"/>
    <n v="33414.730000000003"/>
    <n v="0"/>
    <n v="0"/>
    <n v="0"/>
    <n v="0"/>
    <n v="70300.59"/>
    <n v="0.33722323223117107"/>
    <n v="70300.59"/>
  </r>
  <r>
    <n v="14"/>
    <n v="15"/>
    <s v="tza"/>
    <x v="79"/>
    <x v="3"/>
    <x v="71"/>
    <x v="89"/>
    <s v="016-Town planning"/>
    <x v="1"/>
    <s v="015"/>
    <s v="TOWN &amp; REGIONAL PLANNING"/>
    <s v="051"/>
    <s v="EMPLOYEE RELATED COSTS - WAGES &amp; SALARIES"/>
    <s v="1010"/>
    <s v="SALARIES &amp; WAGES - LEAVE PAYMENTS"/>
    <n v="203260"/>
    <n v="330299"/>
    <n v="348465.44500000001"/>
    <n v="366934.11358499998"/>
    <n v="48093.279999999999"/>
    <n v="0"/>
    <n v="0"/>
    <n v="0"/>
    <n v="0"/>
    <n v="0"/>
    <n v="0"/>
    <n v="0"/>
    <n v="28094.16"/>
    <n v="0"/>
    <n v="0"/>
    <n v="19999.12"/>
    <n v="0"/>
    <n v="0"/>
    <n v="48093.279999999999"/>
    <n v="0.23660966250122994"/>
    <n v="48093.279999999999"/>
  </r>
  <r>
    <n v="14"/>
    <n v="15"/>
    <s v="tza"/>
    <x v="79"/>
    <x v="3"/>
    <x v="71"/>
    <x v="90"/>
    <s v="016-Town planning"/>
    <x v="1"/>
    <s v="015"/>
    <s v="TOWN &amp; REGIONAL PLANNING"/>
    <s v="051"/>
    <s v="EMPLOYEE RELATED COSTS - WAGES &amp; SALARIES"/>
    <s v="1012"/>
    <s v="HOUSING ALLOWANCE"/>
    <n v="17090"/>
    <n v="17090"/>
    <n v="18029.95"/>
    <n v="18985.537350000002"/>
    <n v="7986"/>
    <n v="0"/>
    <n v="0"/>
    <n v="0"/>
    <n v="0"/>
    <n v="0"/>
    <n v="0"/>
    <n v="0"/>
    <n v="1331"/>
    <n v="1331"/>
    <n v="1331"/>
    <n v="1331"/>
    <n v="1331"/>
    <n v="1331"/>
    <n v="7986"/>
    <n v="0.46729081334113515"/>
    <n v="7986"/>
  </r>
  <r>
    <n v="14"/>
    <n v="15"/>
    <s v="tza"/>
    <x v="79"/>
    <x v="3"/>
    <x v="71"/>
    <x v="91"/>
    <s v="016-Town planning"/>
    <x v="1"/>
    <s v="015"/>
    <s v="TOWN &amp; REGIONAL PLANNING"/>
    <s v="051"/>
    <s v="EMPLOYEE RELATED COSTS - WAGES &amp; SALARIES"/>
    <s v="1013"/>
    <s v="TRAVEL ALLOWANCE"/>
    <n v="311957"/>
    <n v="327073"/>
    <n v="345062.01500000001"/>
    <n v="363350.30179500004"/>
    <n v="153731.25"/>
    <n v="0"/>
    <n v="0"/>
    <n v="0"/>
    <n v="0"/>
    <n v="0"/>
    <n v="0"/>
    <n v="0"/>
    <n v="25758.75"/>
    <n v="25758.75"/>
    <n v="25629.75"/>
    <n v="25638"/>
    <n v="25473"/>
    <n v="25473"/>
    <n v="153731.25"/>
    <n v="0.49279628282102983"/>
    <n v="153731.25"/>
  </r>
  <r>
    <n v="14"/>
    <n v="15"/>
    <s v="tza"/>
    <x v="79"/>
    <x v="3"/>
    <x v="71"/>
    <x v="77"/>
    <s v="016-Town planning"/>
    <x v="1"/>
    <s v="015"/>
    <s v="TOWN &amp; REGIONAL PLANNING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0"/>
    <x v="3"/>
    <x v="71"/>
    <x v="86"/>
    <s v="006-Property service"/>
    <x v="1"/>
    <s v="016"/>
    <s v="HOUSING ADMINISTRATION &amp; PROPERTY VALUATION"/>
    <s v="051"/>
    <s v="EMPLOYEE RELATED COSTS - WAGES &amp; SALARIES"/>
    <s v="1001"/>
    <s v="SALARIES &amp; WAGES - BASIC SCALE"/>
    <n v="3705308"/>
    <n v="3175939"/>
    <n v="3350615.645"/>
    <n v="3528198.274185"/>
    <n v="1508885.42"/>
    <n v="0"/>
    <n v="0"/>
    <n v="0"/>
    <n v="0"/>
    <n v="0"/>
    <n v="0"/>
    <n v="0"/>
    <n v="253971.29"/>
    <n v="242695.02"/>
    <n v="242695.02"/>
    <n v="242695.02"/>
    <n v="284134.05"/>
    <n v="242695.02"/>
    <n v="1508885.42"/>
    <n v="0.40722267082790414"/>
    <n v="1508885.42"/>
  </r>
  <r>
    <n v="14"/>
    <n v="15"/>
    <s v="tza"/>
    <x v="80"/>
    <x v="3"/>
    <x v="71"/>
    <x v="87"/>
    <s v="006-Property service"/>
    <x v="1"/>
    <s v="016"/>
    <s v="HOUSING ADMINISTRATION &amp; PROPERTY VALUATION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0"/>
    <x v="3"/>
    <x v="71"/>
    <x v="88"/>
    <s v="006-Property service"/>
    <x v="1"/>
    <s v="016"/>
    <s v="HOUSING ADMINISTRATION &amp; PROPERTY VALUATION"/>
    <s v="051"/>
    <s v="EMPLOYEE RELATED COSTS - WAGES &amp; SALARIES"/>
    <s v="1004"/>
    <s v="SALARIES &amp; WAGES - ANNUAL BONUS"/>
    <n v="307772"/>
    <n v="252217"/>
    <n v="266088.935"/>
    <n v="280191.64855500002"/>
    <n v="191180.94"/>
    <n v="0"/>
    <n v="0"/>
    <n v="0"/>
    <n v="0"/>
    <n v="0"/>
    <n v="0"/>
    <n v="0"/>
    <n v="115312.89"/>
    <n v="30975.35"/>
    <n v="22446.35"/>
    <n v="0"/>
    <n v="0"/>
    <n v="22446.35"/>
    <n v="191180.94"/>
    <n v="0.62117717011294071"/>
    <n v="191180.94"/>
  </r>
  <r>
    <n v="14"/>
    <n v="15"/>
    <s v="tza"/>
    <x v="80"/>
    <x v="3"/>
    <x v="71"/>
    <x v="89"/>
    <s v="006-Property service"/>
    <x v="1"/>
    <s v="016"/>
    <s v="HOUSING ADMINISTRATION &amp; PROPERTY VALUATION"/>
    <s v="051"/>
    <s v="EMPLOYEE RELATED COSTS - WAGES &amp; SALARIES"/>
    <s v="1010"/>
    <s v="SALARIES &amp; WAGES - LEAVE PAYMENTS"/>
    <n v="175092"/>
    <n v="222421"/>
    <n v="234654.155"/>
    <n v="247090.82521499999"/>
    <n v="103312.73999999999"/>
    <n v="0"/>
    <n v="0"/>
    <n v="0"/>
    <n v="0"/>
    <n v="0"/>
    <n v="0"/>
    <n v="0"/>
    <n v="29640.48"/>
    <n v="0"/>
    <n v="19391.919999999998"/>
    <n v="54280.34"/>
    <n v="0"/>
    <n v="0"/>
    <n v="103312.73999999999"/>
    <n v="0.59004831745596598"/>
    <n v="103312.74"/>
  </r>
  <r>
    <n v="14"/>
    <n v="15"/>
    <s v="tza"/>
    <x v="80"/>
    <x v="3"/>
    <x v="71"/>
    <x v="90"/>
    <s v="006-Property service"/>
    <x v="1"/>
    <s v="016"/>
    <s v="HOUSING ADMINISTRATION &amp; PROPERTY VALUATION"/>
    <s v="051"/>
    <s v="EMPLOYEE RELATED COSTS - WAGES &amp; SALARIES"/>
    <s v="1012"/>
    <s v="HOUSING ALLOWANCE"/>
    <n v="55738"/>
    <n v="55289"/>
    <n v="58329.894999999997"/>
    <n v="61421.379434999995"/>
    <n v="25928"/>
    <n v="0"/>
    <n v="0"/>
    <n v="0"/>
    <n v="0"/>
    <n v="0"/>
    <n v="0"/>
    <n v="0"/>
    <n v="4352"/>
    <n v="4352"/>
    <n v="4306"/>
    <n v="4306"/>
    <n v="4306"/>
    <n v="4306"/>
    <n v="25928"/>
    <n v="0.46517636083103092"/>
    <n v="25928"/>
  </r>
  <r>
    <n v="14"/>
    <n v="15"/>
    <s v="tza"/>
    <x v="80"/>
    <x v="3"/>
    <x v="71"/>
    <x v="91"/>
    <s v="006-Property service"/>
    <x v="1"/>
    <s v="016"/>
    <s v="HOUSING ADMINISTRATION &amp; PROPERTY VALUATION"/>
    <s v="051"/>
    <s v="EMPLOYEE RELATED COSTS - WAGES &amp; SALARIES"/>
    <s v="1013"/>
    <s v="TRAVEL ALLOWANCE"/>
    <n v="411869"/>
    <n v="427350"/>
    <n v="450854.25"/>
    <n v="474749.52525000001"/>
    <n v="200994.92000000004"/>
    <n v="0"/>
    <n v="0"/>
    <n v="0"/>
    <n v="0"/>
    <n v="0"/>
    <n v="0"/>
    <n v="0"/>
    <n v="33702.5"/>
    <n v="33702.5"/>
    <n v="33506.35"/>
    <n v="33518.11"/>
    <n v="33282.730000000003"/>
    <n v="33282.730000000003"/>
    <n v="200994.92000000004"/>
    <n v="0.48800691482000352"/>
    <n v="200994.92"/>
  </r>
  <r>
    <n v="14"/>
    <n v="15"/>
    <s v="tza"/>
    <x v="80"/>
    <x v="3"/>
    <x v="71"/>
    <x v="77"/>
    <s v="006-Property service"/>
    <x v="1"/>
    <s v="016"/>
    <s v="HOUSING ADMINISTRATION &amp; PROPERTY VALUATION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8"/>
    <x v="3"/>
    <x v="71"/>
    <x v="86"/>
    <s v="007-Other admin"/>
    <x v="1"/>
    <s v="023"/>
    <s v="SATELITE OFFICE: NKOWANKOWA"/>
    <s v="051"/>
    <s v="EMPLOYEE RELATED COSTS - WAGES &amp; SALARIES"/>
    <s v="1001"/>
    <s v="SALARIES &amp; WAGES - BASIC SCAL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8"/>
    <x v="3"/>
    <x v="71"/>
    <x v="84"/>
    <s v="007-Other admin"/>
    <x v="1"/>
    <s v="023"/>
    <s v="SATELITE OFFICE: NKOWANKOWA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8"/>
    <x v="3"/>
    <x v="71"/>
    <x v="87"/>
    <s v="007-Other admin"/>
    <x v="1"/>
    <s v="023"/>
    <s v="SATELITE OFFICE: NKOWANKOWA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8"/>
    <x v="3"/>
    <x v="71"/>
    <x v="88"/>
    <s v="007-Other admin"/>
    <x v="1"/>
    <s v="023"/>
    <s v="SATELITE OFFICE: NKOWANKOWA"/>
    <s v="051"/>
    <s v="EMPLOYEE RELATED COSTS - WAGES &amp; SALARIES"/>
    <s v="1004"/>
    <s v="SALARIES &amp; WAGES - ANNUAL BONU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8"/>
    <x v="3"/>
    <x v="71"/>
    <x v="89"/>
    <s v="007-Other admin"/>
    <x v="1"/>
    <s v="023"/>
    <s v="SATELITE OFFICE: NKOWANKOWA"/>
    <s v="051"/>
    <s v="EMPLOYEE RELATED COSTS - WAGES &amp; SALARIES"/>
    <s v="1010"/>
    <s v="SALARIES &amp; WAGES - LEAVE PAYMEN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8"/>
    <x v="3"/>
    <x v="71"/>
    <x v="90"/>
    <s v="007-Other admin"/>
    <x v="1"/>
    <s v="023"/>
    <s v="SATELITE OFFICE: NKOWANKOWA"/>
    <s v="051"/>
    <s v="EMPLOYEE RELATED COSTS - WAGES &amp; SALARIES"/>
    <s v="1012"/>
    <s v="HOUSING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8"/>
    <x v="3"/>
    <x v="71"/>
    <x v="91"/>
    <s v="007-Other admin"/>
    <x v="1"/>
    <s v="023"/>
    <s v="SATELITE OFFICE: NKOWANKOWA"/>
    <s v="051"/>
    <s v="EMPLOYEE RELATED COSTS - WAGES &amp; SALARIES"/>
    <s v="1013"/>
    <s v="TRAVEL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6"/>
    <x v="1"/>
    <x v="71"/>
    <x v="77"/>
    <s v="007-Other admin"/>
    <x v="1"/>
    <s v="007"/>
    <s v="RISK MANAGEMENT"/>
    <s v="051"/>
    <s v="EMPLOYEE RELATED COSTS - WAGES &amp; SALARIES"/>
    <s v="1016"/>
    <s v="PERFORMANCE INCENTIVE SCHEMES"/>
    <n v="0"/>
    <n v="45940"/>
    <n v="48466.7"/>
    <n v="51035.435099999995"/>
    <n v="0"/>
    <n v="0"/>
    <n v="0"/>
    <n v="0"/>
    <n v="0"/>
    <n v="0"/>
    <n v="0"/>
    <n v="0"/>
    <n v="59094.07"/>
    <n v="55094.07"/>
    <n v="57856.07"/>
    <n v="56858.92"/>
    <n v="55001.919999999998"/>
    <n v="57801.919999999998"/>
    <n v="341706.97"/>
    <e v="#DIV/0!"/>
    <n v="341706.97"/>
  </r>
  <r>
    <n v="14"/>
    <n v="15"/>
    <s v="tza"/>
    <x v="81"/>
    <x v="3"/>
    <x v="71"/>
    <x v="86"/>
    <s v="007-Other admin"/>
    <x v="1"/>
    <s v="024"/>
    <s v="SATELITE OFFICE: LENYENYE"/>
    <s v="051"/>
    <s v="EMPLOYEE RELATED COSTS - WAGES &amp; SALARIES"/>
    <s v="1001"/>
    <s v="SALARIES &amp; WAGES - BASIC SCAL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1"/>
    <x v="3"/>
    <x v="71"/>
    <x v="84"/>
    <s v="007-Other admin"/>
    <x v="1"/>
    <s v="024"/>
    <s v="SATELITE OFFICE: LENYENYE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1"/>
    <x v="3"/>
    <x v="71"/>
    <x v="87"/>
    <s v="007-Other admin"/>
    <x v="1"/>
    <s v="024"/>
    <s v="SATELITE OFFICE: LENYENYE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1"/>
    <x v="3"/>
    <x v="71"/>
    <x v="88"/>
    <s v="007-Other admin"/>
    <x v="1"/>
    <s v="024"/>
    <s v="SATELITE OFFICE: LENYENYE"/>
    <s v="051"/>
    <s v="EMPLOYEE RELATED COSTS - WAGES &amp; SALARIES"/>
    <s v="1004"/>
    <s v="SALARIES &amp; WAGES - ANNUAL BONU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1"/>
    <x v="3"/>
    <x v="71"/>
    <x v="89"/>
    <s v="007-Other admin"/>
    <x v="1"/>
    <s v="024"/>
    <s v="SATELITE OFFICE: LENYENYE"/>
    <s v="051"/>
    <s v="EMPLOYEE RELATED COSTS - WAGES &amp; SALARIES"/>
    <s v="1010"/>
    <s v="SALARIES &amp; WAGES - LEAVE PAYMEN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1"/>
    <x v="3"/>
    <x v="71"/>
    <x v="90"/>
    <s v="007-Other admin"/>
    <x v="1"/>
    <s v="024"/>
    <s v="SATELITE OFFICE: LENYENYE"/>
    <s v="051"/>
    <s v="EMPLOYEE RELATED COSTS - WAGES &amp; SALARIES"/>
    <s v="1012"/>
    <s v="HOUSING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2"/>
    <x v="4"/>
    <x v="71"/>
    <x v="86"/>
    <s v="003-Budget and treasury office"/>
    <x v="1"/>
    <s v="032"/>
    <s v="ADMINISTRATION FINANCE"/>
    <s v="051"/>
    <s v="EMPLOYEE RELATED COSTS - WAGES &amp; SALARIES"/>
    <s v="1001"/>
    <s v="SALARIES &amp; WAGES - BASIC SCALE"/>
    <n v="3285205"/>
    <n v="3056726"/>
    <n v="3224845.93"/>
    <n v="3395762.7642900003"/>
    <n v="1303392.51"/>
    <n v="0"/>
    <n v="0"/>
    <n v="0"/>
    <n v="0"/>
    <n v="0"/>
    <n v="0"/>
    <n v="0"/>
    <n v="239433.7"/>
    <n v="205635.89"/>
    <n v="242220.41"/>
    <n v="201769.89"/>
    <n v="202248.89"/>
    <n v="212083.73"/>
    <n v="1303392.51"/>
    <n v="0.39674617261327683"/>
    <n v="1303392.51"/>
  </r>
  <r>
    <n v="14"/>
    <n v="15"/>
    <s v="tza"/>
    <x v="82"/>
    <x v="4"/>
    <x v="71"/>
    <x v="88"/>
    <s v="003-Budget and treasury office"/>
    <x v="1"/>
    <s v="032"/>
    <s v="ADMINISTRATION FINANCE"/>
    <s v="051"/>
    <s v="EMPLOYEE RELATED COSTS - WAGES &amp; SALARIES"/>
    <s v="1004"/>
    <s v="SALARIES &amp; WAGES - ANNUAL BONUS"/>
    <n v="168123"/>
    <n v="254192"/>
    <n v="268172.56"/>
    <n v="282385.70568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2"/>
    <x v="4"/>
    <x v="71"/>
    <x v="89"/>
    <s v="003-Budget and treasury office"/>
    <x v="1"/>
    <s v="032"/>
    <s v="ADMINISTRATION FINANCE"/>
    <s v="051"/>
    <s v="EMPLOYEE RELATED COSTS - WAGES &amp; SALARIES"/>
    <s v="1010"/>
    <s v="SALARIES &amp; WAGES - LEAVE PAYMENTS"/>
    <n v="86124"/>
    <n v="82357"/>
    <n v="86886.634999999995"/>
    <n v="91491.62665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2"/>
    <x v="4"/>
    <x v="71"/>
    <x v="90"/>
    <s v="003-Budget and treasury office"/>
    <x v="1"/>
    <s v="032"/>
    <s v="ADMINISTRATION FINANCE"/>
    <s v="051"/>
    <s v="EMPLOYEE RELATED COSTS - WAGES &amp; SALARIES"/>
    <s v="1012"/>
    <s v="HOUSING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3"/>
    <x v="4"/>
    <x v="71"/>
    <x v="86"/>
    <s v="003-Budget and treasury office"/>
    <x v="1"/>
    <s v="033"/>
    <s v="FINANCIAL SERVICES, REPORTING, &amp; BUDGETS"/>
    <s v="051"/>
    <s v="EMPLOYEE RELATED COSTS - WAGES &amp; SALARIES"/>
    <s v="1001"/>
    <s v="SALARIES &amp; WAGES - BASIC SCALE"/>
    <n v="3409997"/>
    <n v="3337098"/>
    <n v="3520638.39"/>
    <n v="3707232.2246700004"/>
    <n v="1092948.5"/>
    <n v="0"/>
    <n v="0"/>
    <n v="0"/>
    <n v="0"/>
    <n v="0"/>
    <n v="0"/>
    <n v="0"/>
    <n v="202305.03"/>
    <n v="168912.81"/>
    <n v="168912.81"/>
    <n v="214989.23"/>
    <n v="168912.81"/>
    <n v="168915.81"/>
    <n v="1092948.5"/>
    <n v="0.32051303857452074"/>
    <n v="1092948.5"/>
  </r>
  <r>
    <n v="14"/>
    <n v="15"/>
    <s v="tza"/>
    <x v="83"/>
    <x v="4"/>
    <x v="71"/>
    <x v="84"/>
    <s v="003-Budget and treasury office"/>
    <x v="1"/>
    <s v="033"/>
    <s v="FINANCIAL SERVICES, REPORTING, &amp; BUDGETS"/>
    <s v="051"/>
    <s v="EMPLOYEE RELATED COSTS - WAGES &amp; SALARIES"/>
    <s v="1002"/>
    <s v="SALARIES &amp; WAGES - OVERTIME"/>
    <n v="21365"/>
    <n v="15662"/>
    <n v="16523.41"/>
    <n v="17399.150730000001"/>
    <n v="37909.199999999997"/>
    <n v="0"/>
    <n v="0"/>
    <n v="0"/>
    <n v="0"/>
    <n v="0"/>
    <n v="0"/>
    <n v="0"/>
    <n v="4170.96"/>
    <n v="3838.4"/>
    <n v="14295.45"/>
    <n v="0"/>
    <n v="8571.15"/>
    <n v="7033.24"/>
    <n v="37909.199999999997"/>
    <n v="1.7743599344722676"/>
    <n v="37909.199999999997"/>
  </r>
  <r>
    <n v="14"/>
    <n v="15"/>
    <s v="tza"/>
    <x v="83"/>
    <x v="4"/>
    <x v="71"/>
    <x v="87"/>
    <s v="003-Budget and treasury office"/>
    <x v="1"/>
    <s v="033"/>
    <s v="FINANCIAL SERVICES, REPORTING, &amp; BUDGETS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3"/>
    <x v="4"/>
    <x v="71"/>
    <x v="88"/>
    <s v="003-Budget and treasury office"/>
    <x v="1"/>
    <s v="033"/>
    <s v="FINANCIAL SERVICES, REPORTING, &amp; BUDGETS"/>
    <s v="051"/>
    <s v="EMPLOYEE RELATED COSTS - WAGES &amp; SALARIES"/>
    <s v="1004"/>
    <s v="SALARIES &amp; WAGES - ANNUAL BONUS"/>
    <n v="214449"/>
    <n v="229011"/>
    <n v="241606.60500000001"/>
    <n v="254411.755065"/>
    <n v="109114.85999999999"/>
    <n v="0"/>
    <n v="0"/>
    <n v="0"/>
    <n v="0"/>
    <n v="0"/>
    <n v="0"/>
    <n v="0"/>
    <n v="84337.54"/>
    <n v="0"/>
    <n v="0"/>
    <n v="0"/>
    <n v="0"/>
    <n v="24777.32"/>
    <n v="109114.85999999999"/>
    <n v="0.50881496299819529"/>
    <n v="109114.86"/>
  </r>
  <r>
    <n v="14"/>
    <n v="15"/>
    <s v="tza"/>
    <x v="83"/>
    <x v="4"/>
    <x v="71"/>
    <x v="89"/>
    <s v="003-Budget and treasury office"/>
    <x v="1"/>
    <s v="033"/>
    <s v="FINANCIAL SERVICES, REPORTING, &amp; BUDGETS"/>
    <s v="051"/>
    <s v="EMPLOYEE RELATED COSTS - WAGES &amp; SALARIES"/>
    <s v="1010"/>
    <s v="SALARIES &amp; WAGES - LEAVE PAYMENTS"/>
    <n v="120064"/>
    <n v="112042"/>
    <n v="118204.31"/>
    <n v="124469.13842999999"/>
    <n v="27460.83"/>
    <n v="0"/>
    <n v="0"/>
    <n v="0"/>
    <n v="0"/>
    <n v="0"/>
    <n v="0"/>
    <n v="0"/>
    <n v="19718.48"/>
    <n v="0"/>
    <n v="0"/>
    <n v="0"/>
    <n v="0"/>
    <n v="7742.35"/>
    <n v="27460.83"/>
    <n v="0.22871826692430705"/>
    <n v="27460.83"/>
  </r>
  <r>
    <n v="14"/>
    <n v="15"/>
    <s v="tza"/>
    <x v="83"/>
    <x v="4"/>
    <x v="71"/>
    <x v="90"/>
    <s v="003-Budget and treasury office"/>
    <x v="1"/>
    <s v="033"/>
    <s v="FINANCIAL SERVICES, REPORTING, &amp; BUDGETS"/>
    <s v="051"/>
    <s v="EMPLOYEE RELATED COSTS - WAGES &amp; SALARIES"/>
    <s v="1012"/>
    <s v="HOUSING ALLOWANCE"/>
    <n v="6138"/>
    <n v="6138"/>
    <n v="6475.59"/>
    <n v="6818.7962699999998"/>
    <n v="2868"/>
    <n v="0"/>
    <n v="0"/>
    <n v="0"/>
    <n v="0"/>
    <n v="0"/>
    <n v="0"/>
    <n v="0"/>
    <n v="478"/>
    <n v="478"/>
    <n v="478"/>
    <n v="478"/>
    <n v="478"/>
    <n v="478"/>
    <n v="2868"/>
    <n v="0.46725317693059626"/>
    <n v="2868"/>
  </r>
  <r>
    <n v="14"/>
    <n v="15"/>
    <s v="tza"/>
    <x v="83"/>
    <x v="4"/>
    <x v="71"/>
    <x v="77"/>
    <s v="003-Budget and treasury office"/>
    <x v="1"/>
    <s v="033"/>
    <s v="FINANCIAL SERVICES, REPORTING, &amp; BUDGETS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4"/>
    <x v="4"/>
    <x v="71"/>
    <x v="86"/>
    <s v="003-Budget and treasury office"/>
    <x v="1"/>
    <s v="034"/>
    <s v="REVENUE"/>
    <s v="051"/>
    <s v="EMPLOYEE RELATED COSTS - WAGES &amp; SALARIES"/>
    <s v="1001"/>
    <s v="SALARIES &amp; WAGES - BASIC SCALE"/>
    <n v="9160093"/>
    <n v="8835481"/>
    <n v="9321432.4550000001"/>
    <n v="9815468.3751149997"/>
    <n v="3734423.5199999996"/>
    <n v="0"/>
    <n v="0"/>
    <n v="0"/>
    <n v="0"/>
    <n v="0"/>
    <n v="0"/>
    <n v="0"/>
    <n v="639631.01"/>
    <n v="629664.30000000005"/>
    <n v="614423.56999999995"/>
    <n v="615945.13"/>
    <n v="615343.72"/>
    <n v="619415.79"/>
    <n v="3734423.5199999996"/>
    <n v="0.40768401805527515"/>
    <n v="3734423.52"/>
  </r>
  <r>
    <n v="14"/>
    <n v="15"/>
    <s v="tza"/>
    <x v="84"/>
    <x v="4"/>
    <x v="71"/>
    <x v="84"/>
    <s v="003-Budget and treasury office"/>
    <x v="1"/>
    <s v="034"/>
    <s v="REVENUE"/>
    <s v="051"/>
    <s v="EMPLOYEE RELATED COSTS - WAGES &amp; SALARIES"/>
    <s v="1002"/>
    <s v="SALARIES &amp; WAGES - OVERTIME"/>
    <n v="161304"/>
    <n v="274875"/>
    <n v="289993.125"/>
    <n v="305362.760625"/>
    <n v="259576.04"/>
    <n v="0"/>
    <n v="0"/>
    <n v="0"/>
    <n v="0"/>
    <n v="0"/>
    <n v="0"/>
    <n v="0"/>
    <n v="27044.53"/>
    <n v="24465.86"/>
    <n v="99214.18"/>
    <n v="40461.51"/>
    <n v="33035.519999999997"/>
    <n v="35354.44"/>
    <n v="259576.04"/>
    <n v="1.6092349848732828"/>
    <n v="259576.04"/>
  </r>
  <r>
    <n v="14"/>
    <n v="15"/>
    <s v="tza"/>
    <x v="84"/>
    <x v="4"/>
    <x v="71"/>
    <x v="87"/>
    <s v="003-Budget and treasury office"/>
    <x v="1"/>
    <s v="034"/>
    <s v="REVENUE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4"/>
    <x v="4"/>
    <x v="71"/>
    <x v="88"/>
    <s v="003-Budget and treasury office"/>
    <x v="1"/>
    <s v="034"/>
    <s v="REVENUE"/>
    <s v="051"/>
    <s v="EMPLOYEE RELATED COSTS - WAGES &amp; SALARIES"/>
    <s v="1004"/>
    <s v="SALARIES &amp; WAGES - ANNUAL BONUS"/>
    <n v="743607"/>
    <n v="736290"/>
    <n v="776785.95"/>
    <n v="817955.60534999997"/>
    <n v="277887.57"/>
    <n v="0"/>
    <n v="0"/>
    <n v="0"/>
    <n v="0"/>
    <n v="0"/>
    <n v="0"/>
    <n v="0"/>
    <n v="74643.37"/>
    <n v="0"/>
    <n v="46594.26"/>
    <n v="134203.59"/>
    <n v="22446.35"/>
    <n v="0"/>
    <n v="277887.57"/>
    <n v="0.37370219753176076"/>
    <n v="277887.57"/>
  </r>
  <r>
    <n v="14"/>
    <n v="15"/>
    <s v="tza"/>
    <x v="84"/>
    <x v="4"/>
    <x v="71"/>
    <x v="89"/>
    <s v="003-Budget and treasury office"/>
    <x v="1"/>
    <s v="034"/>
    <s v="REVENUE"/>
    <s v="051"/>
    <s v="EMPLOYEE RELATED COSTS - WAGES &amp; SALARIES"/>
    <s v="1010"/>
    <s v="SALARIES &amp; WAGES - LEAVE PAYMENTS"/>
    <n v="495389"/>
    <n v="519245"/>
    <n v="547803.47499999998"/>
    <n v="576837.05917499994"/>
    <n v="347733.45"/>
    <n v="0"/>
    <n v="0"/>
    <n v="0"/>
    <n v="0"/>
    <n v="0"/>
    <n v="0"/>
    <n v="0"/>
    <n v="112885.32"/>
    <n v="155191.25"/>
    <n v="16055.2"/>
    <n v="11923.76"/>
    <n v="17642.72"/>
    <n v="34035.199999999997"/>
    <n v="347733.45"/>
    <n v="0.70194019245481831"/>
    <n v="347733.45"/>
  </r>
  <r>
    <n v="14"/>
    <n v="15"/>
    <s v="tza"/>
    <x v="84"/>
    <x v="4"/>
    <x v="71"/>
    <x v="90"/>
    <s v="003-Budget and treasury office"/>
    <x v="1"/>
    <s v="034"/>
    <s v="REVENUE"/>
    <s v="051"/>
    <s v="EMPLOYEE RELATED COSTS - WAGES &amp; SALARIES"/>
    <s v="1012"/>
    <s v="HOUSING ALLOWANCE"/>
    <n v="81560"/>
    <n v="118102"/>
    <n v="124597.61"/>
    <n v="131201.28333000001"/>
    <n v="79488"/>
    <n v="0"/>
    <n v="0"/>
    <n v="0"/>
    <n v="0"/>
    <n v="0"/>
    <n v="0"/>
    <n v="0"/>
    <n v="26298"/>
    <n v="6998"/>
    <n v="15698"/>
    <n v="9598"/>
    <n v="11798"/>
    <n v="9098"/>
    <n v="79488"/>
    <n v="0.97459538989700834"/>
    <n v="79488"/>
  </r>
  <r>
    <n v="14"/>
    <n v="15"/>
    <s v="tza"/>
    <x v="84"/>
    <x v="4"/>
    <x v="71"/>
    <x v="77"/>
    <s v="003-Budget and treasury office"/>
    <x v="1"/>
    <s v="034"/>
    <s v="REVENUE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5"/>
    <x v="4"/>
    <x v="71"/>
    <x v="86"/>
    <s v="003-Budget and treasury office"/>
    <x v="1"/>
    <s v="035"/>
    <s v="EXPENDITURE"/>
    <s v="051"/>
    <s v="EMPLOYEE RELATED COSTS - WAGES &amp; SALARIES"/>
    <s v="1001"/>
    <s v="SALARIES &amp; WAGES - BASIC SCALE"/>
    <n v="3083345"/>
    <n v="3524992"/>
    <n v="3718866.56"/>
    <n v="3915966.4876800003"/>
    <n v="1493941.83"/>
    <n v="0"/>
    <n v="0"/>
    <n v="0"/>
    <n v="0"/>
    <n v="0"/>
    <n v="0"/>
    <n v="0"/>
    <n v="243697.16"/>
    <n v="243697.16"/>
    <n v="243659.16"/>
    <n v="243662.01"/>
    <n v="243605.01"/>
    <n v="275621.33"/>
    <n v="1493941.83"/>
    <n v="0.48451984127627629"/>
    <n v="1493941.83"/>
  </r>
  <r>
    <n v="14"/>
    <n v="15"/>
    <s v="tza"/>
    <x v="85"/>
    <x v="4"/>
    <x v="71"/>
    <x v="84"/>
    <s v="003-Budget and treasury office"/>
    <x v="1"/>
    <s v="035"/>
    <s v="EXPENDITURE"/>
    <s v="051"/>
    <s v="EMPLOYEE RELATED COSTS - WAGES &amp; SALARIES"/>
    <s v="1002"/>
    <s v="SALARIES &amp; WAGES - OVERTIME"/>
    <n v="74652"/>
    <n v="93155"/>
    <n v="98278.524999999994"/>
    <n v="103487.28682499999"/>
    <n v="86465.139999999985"/>
    <n v="0"/>
    <n v="0"/>
    <n v="0"/>
    <n v="0"/>
    <n v="0"/>
    <n v="0"/>
    <n v="0"/>
    <n v="25038.98"/>
    <n v="18380.259999999998"/>
    <n v="10509.57"/>
    <n v="12274.92"/>
    <n v="11099.45"/>
    <n v="9161.9599999999991"/>
    <n v="86465.139999999985"/>
    <n v="1.1582427798317525"/>
    <n v="86465.14"/>
  </r>
  <r>
    <n v="14"/>
    <n v="15"/>
    <s v="tza"/>
    <x v="85"/>
    <x v="4"/>
    <x v="71"/>
    <x v="87"/>
    <s v="003-Budget and treasury office"/>
    <x v="1"/>
    <s v="035"/>
    <s v="EXPENDITURE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5"/>
    <x v="4"/>
    <x v="71"/>
    <x v="88"/>
    <s v="003-Budget and treasury office"/>
    <x v="1"/>
    <s v="035"/>
    <s v="EXPENDITURE"/>
    <s v="051"/>
    <s v="EMPLOYEE RELATED COSTS - WAGES &amp; SALARIES"/>
    <s v="1004"/>
    <s v="SALARIES &amp; WAGES - ANNUAL BONUS"/>
    <n v="255440"/>
    <n v="293749"/>
    <n v="309905.19500000001"/>
    <n v="326330.17033500003"/>
    <n v="86728.01999999999"/>
    <n v="0"/>
    <n v="0"/>
    <n v="0"/>
    <n v="0"/>
    <n v="0"/>
    <n v="0"/>
    <n v="0"/>
    <n v="0"/>
    <n v="30975.35"/>
    <n v="0"/>
    <n v="30975.35"/>
    <n v="0"/>
    <n v="24777.32"/>
    <n v="86728.01999999999"/>
    <n v="0.33952403695584088"/>
    <n v="86728.02"/>
  </r>
  <r>
    <n v="14"/>
    <n v="15"/>
    <s v="tza"/>
    <x v="85"/>
    <x v="4"/>
    <x v="71"/>
    <x v="89"/>
    <s v="003-Budget and treasury office"/>
    <x v="1"/>
    <s v="035"/>
    <s v="EXPENDITURE"/>
    <s v="051"/>
    <s v="EMPLOYEE RELATED COSTS - WAGES &amp; SALARIES"/>
    <s v="1010"/>
    <s v="SALARIES &amp; WAGES - LEAVE PAYMENTS"/>
    <n v="322348"/>
    <n v="420943"/>
    <n v="444094.86499999999"/>
    <n v="467631.89284499997"/>
    <n v="89164.159999999989"/>
    <n v="0"/>
    <n v="0"/>
    <n v="0"/>
    <n v="0"/>
    <n v="0"/>
    <n v="0"/>
    <n v="0"/>
    <n v="0"/>
    <n v="0"/>
    <n v="43233.760000000002"/>
    <n v="0"/>
    <n v="24227.919999999998"/>
    <n v="21702.48"/>
    <n v="89164.159999999989"/>
    <n v="0.27660838596796006"/>
    <n v="89164.160000000003"/>
  </r>
  <r>
    <n v="14"/>
    <n v="15"/>
    <s v="tza"/>
    <x v="85"/>
    <x v="4"/>
    <x v="71"/>
    <x v="90"/>
    <s v="003-Budget and treasury office"/>
    <x v="1"/>
    <s v="035"/>
    <s v="EXPENDITURE"/>
    <s v="051"/>
    <s v="EMPLOYEE RELATED COSTS - WAGES &amp; SALARIES"/>
    <s v="1012"/>
    <s v="HOUSING ALLOWANCE"/>
    <n v="58101"/>
    <n v="81855"/>
    <n v="86357.024999999994"/>
    <n v="90933.947324999986"/>
    <n v="43944"/>
    <n v="0"/>
    <n v="0"/>
    <n v="0"/>
    <n v="0"/>
    <n v="0"/>
    <n v="0"/>
    <n v="0"/>
    <n v="2625"/>
    <n v="2625"/>
    <n v="2625"/>
    <n v="2625"/>
    <n v="28970"/>
    <n v="4474"/>
    <n v="43944"/>
    <n v="0.75633810089327203"/>
    <n v="43944"/>
  </r>
  <r>
    <n v="14"/>
    <n v="15"/>
    <s v="tza"/>
    <x v="85"/>
    <x v="4"/>
    <x v="71"/>
    <x v="91"/>
    <s v="003-Budget and treasury office"/>
    <x v="1"/>
    <s v="035"/>
    <s v="EXPENDITURE"/>
    <s v="051"/>
    <s v="EMPLOYEE RELATED COSTS - WAGES &amp; SALARIES"/>
    <s v="1013"/>
    <s v="TRAVEL ALLOWANCE"/>
    <n v="132263"/>
    <n v="134227"/>
    <n v="141609.48499999999"/>
    <n v="149114.78770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5"/>
    <x v="4"/>
    <x v="71"/>
    <x v="77"/>
    <s v="003-Budget and treasury office"/>
    <x v="1"/>
    <s v="035"/>
    <s v="EXPENDITURE"/>
    <s v="051"/>
    <s v="EMPLOYEE RELATED COSTS - WAGES &amp; SALARIES"/>
    <s v="1016"/>
    <s v="PERFORMANCE INCENTIVE SCHEMES"/>
    <n v="0"/>
    <n v="47361"/>
    <n v="49965.855000000003"/>
    <n v="52614.045315000003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6"/>
    <x v="4"/>
    <x v="71"/>
    <x v="86"/>
    <s v="003-Budget and treasury office"/>
    <x v="1"/>
    <s v="036"/>
    <s v="INVENTORY"/>
    <s v="051"/>
    <s v="EMPLOYEE RELATED COSTS - WAGES &amp; SALARIES"/>
    <s v="1001"/>
    <s v="SALARIES &amp; WAGES - BASIC SCALE"/>
    <n v="1792810"/>
    <n v="1905634"/>
    <n v="2010443.87"/>
    <n v="2116997.3951099999"/>
    <n v="895361"/>
    <n v="0"/>
    <n v="0"/>
    <n v="0"/>
    <n v="0"/>
    <n v="0"/>
    <n v="0"/>
    <n v="0"/>
    <n v="148288.18"/>
    <n v="148288.18"/>
    <n v="148288.18"/>
    <n v="148413.82999999999"/>
    <n v="148413.82999999999"/>
    <n v="153668.79999999999"/>
    <n v="895361"/>
    <n v="0.49941767393086828"/>
    <n v="895361"/>
  </r>
  <r>
    <n v="14"/>
    <n v="15"/>
    <s v="tza"/>
    <x v="86"/>
    <x v="4"/>
    <x v="71"/>
    <x v="84"/>
    <s v="003-Budget and treasury office"/>
    <x v="1"/>
    <s v="036"/>
    <s v="INVENTORY"/>
    <s v="051"/>
    <s v="EMPLOYEE RELATED COSTS - WAGES &amp; SALARIES"/>
    <s v="1002"/>
    <s v="SALARIES &amp; WAGES - OVERTIME"/>
    <n v="111381"/>
    <n v="14889"/>
    <n v="15707.895"/>
    <n v="16540.413435000002"/>
    <n v="17022.04"/>
    <n v="0"/>
    <n v="0"/>
    <n v="0"/>
    <n v="0"/>
    <n v="0"/>
    <n v="0"/>
    <n v="0"/>
    <n v="2081.31"/>
    <n v="3382.11"/>
    <n v="0"/>
    <n v="0"/>
    <n v="0"/>
    <n v="11558.62"/>
    <n v="17022.04"/>
    <n v="0.15282714286996885"/>
    <n v="17022.04"/>
  </r>
  <r>
    <n v="14"/>
    <n v="15"/>
    <s v="tza"/>
    <x v="86"/>
    <x v="4"/>
    <x v="71"/>
    <x v="87"/>
    <s v="003-Budget and treasury office"/>
    <x v="1"/>
    <s v="036"/>
    <s v="INVENTORY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6"/>
    <x v="4"/>
    <x v="71"/>
    <x v="88"/>
    <s v="003-Budget and treasury office"/>
    <x v="1"/>
    <s v="036"/>
    <s v="INVENTORY"/>
    <s v="051"/>
    <s v="EMPLOYEE RELATED COSTS - WAGES &amp; SALARIES"/>
    <s v="1004"/>
    <s v="SALARIES &amp; WAGES - ANNUAL BONUS"/>
    <n v="149401"/>
    <n v="158803"/>
    <n v="167537.16500000001"/>
    <n v="176416.63474500002"/>
    <n v="53481.45"/>
    <n v="0"/>
    <n v="0"/>
    <n v="0"/>
    <n v="0"/>
    <n v="0"/>
    <n v="0"/>
    <n v="0"/>
    <n v="0"/>
    <n v="20328.59"/>
    <n v="33152.86"/>
    <n v="0"/>
    <n v="0"/>
    <n v="0"/>
    <n v="53481.45"/>
    <n v="0.35797250353076615"/>
    <n v="53481.45"/>
  </r>
  <r>
    <n v="14"/>
    <n v="15"/>
    <s v="tza"/>
    <x v="86"/>
    <x v="4"/>
    <x v="71"/>
    <x v="89"/>
    <s v="003-Budget and treasury office"/>
    <x v="1"/>
    <s v="036"/>
    <s v="INVENTORY"/>
    <s v="051"/>
    <s v="EMPLOYEE RELATED COSTS - WAGES &amp; SALARIES"/>
    <s v="1010"/>
    <s v="SALARIES &amp; WAGES - LEAVE PAYMENTS"/>
    <n v="113528"/>
    <n v="218778"/>
    <n v="230810.79"/>
    <n v="243043.76187000002"/>
    <n v="33823.160000000003"/>
    <n v="0"/>
    <n v="0"/>
    <n v="0"/>
    <n v="0"/>
    <n v="0"/>
    <n v="0"/>
    <n v="0"/>
    <n v="0"/>
    <n v="0"/>
    <n v="9931.36"/>
    <n v="6189.36"/>
    <n v="0"/>
    <n v="17702.439999999999"/>
    <n v="33823.160000000003"/>
    <n v="0.29792791205693753"/>
    <n v="33823.160000000003"/>
  </r>
  <r>
    <n v="14"/>
    <n v="15"/>
    <s v="tza"/>
    <x v="86"/>
    <x v="4"/>
    <x v="71"/>
    <x v="91"/>
    <s v="003-Budget and treasury office"/>
    <x v="1"/>
    <s v="036"/>
    <s v="INVENTORY"/>
    <s v="051"/>
    <s v="EMPLOYEE RELATED COSTS - WAGES &amp; SALARIES"/>
    <s v="1013"/>
    <s v="TRAVEL ALLOWANCE"/>
    <n v="91383"/>
    <n v="92594"/>
    <n v="97686.67"/>
    <n v="102864.06350999999"/>
    <n v="43549.750000000007"/>
    <n v="0"/>
    <n v="0"/>
    <n v="0"/>
    <n v="0"/>
    <n v="0"/>
    <n v="0"/>
    <n v="0"/>
    <n v="7302.35"/>
    <n v="7302.35"/>
    <n v="7259.85"/>
    <n v="7262.4"/>
    <n v="7211.4"/>
    <n v="7211.4"/>
    <n v="43549.750000000007"/>
    <n v="0.47656292745915552"/>
    <n v="43549.75"/>
  </r>
  <r>
    <n v="14"/>
    <n v="15"/>
    <s v="tza"/>
    <x v="87"/>
    <x v="5"/>
    <x v="71"/>
    <x v="86"/>
    <s v="007-Other admin"/>
    <x v="1"/>
    <s v="037"/>
    <s v="FLEET MANAGEMENT"/>
    <s v="051"/>
    <s v="EMPLOYEE RELATED COSTS - WAGES &amp; SALARIES"/>
    <s v="1001"/>
    <s v="SALARIES &amp; WAGES - BASIC SCALE"/>
    <n v="2215497"/>
    <n v="2541856"/>
    <n v="2681658.08"/>
    <n v="2823785.9582400001"/>
    <n v="1070374.18"/>
    <n v="0"/>
    <n v="0"/>
    <n v="0"/>
    <n v="0"/>
    <n v="0"/>
    <n v="0"/>
    <n v="0"/>
    <n v="156519.35999999999"/>
    <n v="182244.5"/>
    <n v="182902.58"/>
    <n v="182902.58"/>
    <n v="182902.58"/>
    <n v="182902.58"/>
    <n v="1070374.18"/>
    <n v="0.48313050299774718"/>
    <n v="1070374.18"/>
  </r>
  <r>
    <n v="14"/>
    <n v="15"/>
    <s v="tza"/>
    <x v="87"/>
    <x v="5"/>
    <x v="71"/>
    <x v="84"/>
    <s v="007-Other admin"/>
    <x v="1"/>
    <s v="037"/>
    <s v="FLEET MANAGEMENT"/>
    <s v="051"/>
    <s v="EMPLOYEE RELATED COSTS - WAGES &amp; SALARIES"/>
    <s v="1002"/>
    <s v="SALARIES &amp; WAGES - OVERTIME"/>
    <n v="95048"/>
    <n v="75260"/>
    <n v="79399.3"/>
    <n v="83607.462899999999"/>
    <n v="4877.46"/>
    <n v="0"/>
    <n v="0"/>
    <n v="0"/>
    <n v="0"/>
    <n v="0"/>
    <n v="0"/>
    <n v="0"/>
    <n v="0"/>
    <n v="0"/>
    <n v="0"/>
    <n v="82.8"/>
    <n v="1093"/>
    <n v="3701.66"/>
    <n v="4877.46"/>
    <n v="5.1315756249473952E-2"/>
    <n v="4877.46"/>
  </r>
  <r>
    <n v="14"/>
    <n v="15"/>
    <s v="tza"/>
    <x v="87"/>
    <x v="5"/>
    <x v="71"/>
    <x v="87"/>
    <s v="007-Other admin"/>
    <x v="1"/>
    <s v="037"/>
    <s v="FLEET MANAGEMEN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7"/>
    <x v="5"/>
    <x v="71"/>
    <x v="88"/>
    <s v="007-Other admin"/>
    <x v="1"/>
    <s v="037"/>
    <s v="FLEET MANAGEMENT"/>
    <s v="051"/>
    <s v="EMPLOYEE RELATED COSTS - WAGES &amp; SALARIES"/>
    <s v="1004"/>
    <s v="SALARIES &amp; WAGES - ANNUAL BONUS"/>
    <n v="184411"/>
    <n v="211607"/>
    <n v="223245.38500000001"/>
    <n v="235077.39040500001"/>
    <n v="9194.98"/>
    <n v="0"/>
    <n v="0"/>
    <n v="0"/>
    <n v="0"/>
    <n v="0"/>
    <n v="0"/>
    <n v="0"/>
    <n v="0"/>
    <n v="0"/>
    <n v="0"/>
    <n v="0"/>
    <n v="0"/>
    <n v="9194.98"/>
    <n v="9194.98"/>
    <n v="4.9861342327735328E-2"/>
    <n v="9194.98"/>
  </r>
  <r>
    <n v="14"/>
    <n v="15"/>
    <s v="tza"/>
    <x v="87"/>
    <x v="5"/>
    <x v="71"/>
    <x v="89"/>
    <s v="007-Other admin"/>
    <x v="1"/>
    <s v="037"/>
    <s v="FLEET MANAGEMENT"/>
    <s v="051"/>
    <s v="EMPLOYEE RELATED COSTS - WAGES &amp; SALARIES"/>
    <s v="1010"/>
    <s v="SALARIES &amp; WAGES - LEAVE PAYMENTS"/>
    <n v="193400"/>
    <n v="150406"/>
    <n v="158678.32999999999"/>
    <n v="167088.28148999999"/>
    <n v="113837.03"/>
    <n v="0"/>
    <n v="0"/>
    <n v="0"/>
    <n v="0"/>
    <n v="0"/>
    <n v="0"/>
    <n v="0"/>
    <n v="18462.14"/>
    <n v="34329.06"/>
    <n v="13628.55"/>
    <n v="41510.800000000003"/>
    <n v="0"/>
    <n v="5906.48"/>
    <n v="113837.03"/>
    <n v="0.58860925542916231"/>
    <n v="113837.03"/>
  </r>
  <r>
    <n v="14"/>
    <n v="15"/>
    <s v="tza"/>
    <x v="87"/>
    <x v="5"/>
    <x v="71"/>
    <x v="90"/>
    <s v="007-Other admin"/>
    <x v="1"/>
    <s v="037"/>
    <s v="FLEET MANAGEMENT"/>
    <s v="051"/>
    <s v="EMPLOYEE RELATED COSTS - WAGES &amp; SALARIES"/>
    <s v="1012"/>
    <s v="HOUSING ALLOWANCE"/>
    <n v="0"/>
    <n v="0"/>
    <n v="0"/>
    <n v="0"/>
    <n v="6835"/>
    <n v="0"/>
    <n v="0"/>
    <n v="0"/>
    <n v="0"/>
    <n v="0"/>
    <n v="0"/>
    <n v="0"/>
    <n v="1950"/>
    <n v="975"/>
    <n v="975"/>
    <n v="985"/>
    <n v="975"/>
    <n v="975"/>
    <n v="6835"/>
    <e v="#DIV/0!"/>
    <n v="6835"/>
  </r>
  <r>
    <n v="14"/>
    <n v="15"/>
    <s v="tza"/>
    <x v="87"/>
    <x v="5"/>
    <x v="71"/>
    <x v="91"/>
    <s v="007-Other admin"/>
    <x v="1"/>
    <s v="037"/>
    <s v="FLEET MANAGEMENT"/>
    <s v="051"/>
    <s v="EMPLOYEE RELATED COSTS - WAGES &amp; SALARIES"/>
    <s v="1013"/>
    <s v="TRAVEL ALLOWANCE"/>
    <n v="91383"/>
    <n v="92594"/>
    <n v="97686.67"/>
    <n v="102864.06350999999"/>
    <n v="43549.750000000007"/>
    <n v="0"/>
    <n v="0"/>
    <n v="0"/>
    <n v="0"/>
    <n v="0"/>
    <n v="0"/>
    <n v="0"/>
    <n v="7302.35"/>
    <n v="7302.35"/>
    <n v="7259.85"/>
    <n v="7262.4"/>
    <n v="7211.4"/>
    <n v="7211.4"/>
    <n v="43549.750000000007"/>
    <n v="0.47656292745915552"/>
    <n v="43549.75"/>
  </r>
  <r>
    <n v="14"/>
    <n v="15"/>
    <s v="tza"/>
    <x v="88"/>
    <x v="2"/>
    <x v="71"/>
    <x v="86"/>
    <s v="005-Information technology"/>
    <x v="1"/>
    <s v="038"/>
    <s v="INFORMATION TECHNOLOGY"/>
    <s v="051"/>
    <s v="EMPLOYEE RELATED COSTS - WAGES &amp; SALARIES"/>
    <s v="1001"/>
    <s v="SALARIES &amp; WAGES - BASIC SCALE"/>
    <n v="1979556"/>
    <n v="2103295"/>
    <n v="2218976.2250000001"/>
    <n v="2336581.964925"/>
    <n v="1120118.5"/>
    <n v="0"/>
    <n v="0"/>
    <n v="0"/>
    <n v="0"/>
    <n v="0"/>
    <n v="0"/>
    <n v="0"/>
    <n v="191036.88"/>
    <n v="189313.37"/>
    <n v="189348.91"/>
    <n v="183677.78"/>
    <n v="183620.78"/>
    <n v="183120.78"/>
    <n v="1120118.5"/>
    <n v="0.56584330021479567"/>
    <n v="1120118.5"/>
  </r>
  <r>
    <n v="14"/>
    <n v="15"/>
    <s v="tza"/>
    <x v="88"/>
    <x v="2"/>
    <x v="71"/>
    <x v="84"/>
    <s v="005-Information technology"/>
    <x v="1"/>
    <s v="038"/>
    <s v="INFORMATION TECHNOLOGY"/>
    <s v="051"/>
    <s v="EMPLOYEE RELATED COSTS - WAGES &amp; SALARIES"/>
    <s v="1002"/>
    <s v="SALARIES &amp; WAGES - OVERTIME"/>
    <n v="40918"/>
    <n v="0"/>
    <n v="0"/>
    <n v="0"/>
    <n v="13899.9"/>
    <n v="0"/>
    <n v="0"/>
    <n v="0"/>
    <n v="0"/>
    <n v="0"/>
    <n v="0"/>
    <n v="0"/>
    <n v="0"/>
    <n v="0"/>
    <n v="10128.93"/>
    <n v="0"/>
    <n v="3770.97"/>
    <n v="0"/>
    <n v="13899.9"/>
    <n v="0.33970135392736694"/>
    <n v="13899.9"/>
  </r>
  <r>
    <n v="14"/>
    <n v="15"/>
    <s v="tza"/>
    <x v="88"/>
    <x v="2"/>
    <x v="71"/>
    <x v="88"/>
    <s v="005-Information technology"/>
    <x v="1"/>
    <s v="038"/>
    <s v="INFORMATION TECHNOLOGY"/>
    <s v="051"/>
    <s v="EMPLOYEE RELATED COSTS - WAGES &amp; SALARIES"/>
    <s v="1004"/>
    <s v="SALARIES &amp; WAGES - ANNUAL BONUS"/>
    <n v="164263"/>
    <n v="174740"/>
    <n v="184350.7"/>
    <n v="194121.28710000002"/>
    <n v="30975.35"/>
    <n v="0"/>
    <n v="0"/>
    <n v="0"/>
    <n v="0"/>
    <n v="0"/>
    <n v="0"/>
    <n v="0"/>
    <n v="0"/>
    <n v="0"/>
    <n v="0"/>
    <n v="30975.35"/>
    <n v="0"/>
    <n v="0"/>
    <n v="30975.35"/>
    <n v="0.18857168078021222"/>
    <n v="30975.35"/>
  </r>
  <r>
    <n v="14"/>
    <n v="15"/>
    <s v="tza"/>
    <x v="88"/>
    <x v="2"/>
    <x v="71"/>
    <x v="89"/>
    <s v="005-Information technology"/>
    <x v="1"/>
    <s v="038"/>
    <s v="INFORMATION TECHNOLOGY"/>
    <s v="051"/>
    <s v="EMPLOYEE RELATED COSTS - WAGES &amp; SALARIES"/>
    <s v="1010"/>
    <s v="SALARIES &amp; WAGES - LEAVE PAYMENTS"/>
    <n v="82932"/>
    <n v="110042"/>
    <n v="116094.31"/>
    <n v="122247.30843"/>
    <n v="87364.88"/>
    <n v="0"/>
    <n v="0"/>
    <n v="0"/>
    <n v="0"/>
    <n v="0"/>
    <n v="0"/>
    <n v="0"/>
    <n v="25378.799999999999"/>
    <n v="0"/>
    <n v="0"/>
    <n v="16299.28"/>
    <n v="45686.8"/>
    <n v="0"/>
    <n v="87364.88"/>
    <n v="1.0534519847585975"/>
    <n v="87364.88"/>
  </r>
  <r>
    <n v="14"/>
    <n v="15"/>
    <s v="tza"/>
    <x v="88"/>
    <x v="2"/>
    <x v="71"/>
    <x v="90"/>
    <s v="005-Information technology"/>
    <x v="1"/>
    <s v="038"/>
    <s v="INFORMATION TECHNOLOGY"/>
    <s v="051"/>
    <s v="EMPLOYEE RELATED COSTS - WAGES &amp; SALARIES"/>
    <s v="1012"/>
    <s v="HOUSING ALLOWANCE"/>
    <n v="16692"/>
    <n v="17334"/>
    <n v="18287.37"/>
    <n v="19256.600609999998"/>
    <n v="7950"/>
    <n v="0"/>
    <n v="0"/>
    <n v="0"/>
    <n v="0"/>
    <n v="0"/>
    <n v="0"/>
    <n v="0"/>
    <n v="1300"/>
    <n v="1300"/>
    <n v="1300"/>
    <n v="1350"/>
    <n v="1350"/>
    <n v="1350"/>
    <n v="7950"/>
    <n v="0.47627606038820991"/>
    <n v="7950"/>
  </r>
  <r>
    <n v="14"/>
    <n v="15"/>
    <s v="tza"/>
    <x v="88"/>
    <x v="2"/>
    <x v="71"/>
    <x v="91"/>
    <s v="005-Information technology"/>
    <x v="1"/>
    <s v="038"/>
    <s v="INFORMATION TECHNOLOGY"/>
    <s v="051"/>
    <s v="EMPLOYEE RELATED COSTS - WAGES &amp; SALARIES"/>
    <s v="1013"/>
    <s v="TRAVEL ALLOWANCE"/>
    <n v="422737"/>
    <n v="581839"/>
    <n v="613840.14500000002"/>
    <n v="646373.672685"/>
    <n v="210524.6"/>
    <n v="0"/>
    <n v="0"/>
    <n v="0"/>
    <n v="0"/>
    <n v="0"/>
    <n v="0"/>
    <n v="0"/>
    <n v="35300.42"/>
    <n v="35300.42"/>
    <n v="35094.97"/>
    <n v="35107.29"/>
    <n v="34860.75"/>
    <n v="34860.75"/>
    <n v="210524.6"/>
    <n v="0.498003723355183"/>
    <n v="210524.6"/>
  </r>
  <r>
    <n v="14"/>
    <n v="15"/>
    <s v="tza"/>
    <x v="89"/>
    <x v="4"/>
    <x v="71"/>
    <x v="86"/>
    <s v="003-Budget and treasury office"/>
    <x v="1"/>
    <s v="039"/>
    <s v="SUPPLY CHAIN MANAGEMENT UNIT"/>
    <s v="051"/>
    <s v="EMPLOYEE RELATED COSTS - WAGES &amp; SALARIES"/>
    <s v="1001"/>
    <s v="SALARIES &amp; WAGES - BASIC SCALE"/>
    <n v="2057368"/>
    <n v="2036888"/>
    <n v="2148916.84"/>
    <n v="2262809.4325199998"/>
    <n v="1007937.8899999999"/>
    <n v="0"/>
    <n v="0"/>
    <n v="0"/>
    <n v="0"/>
    <n v="0"/>
    <n v="0"/>
    <n v="0"/>
    <n v="154522.28"/>
    <n v="152322.28"/>
    <n v="157642.28"/>
    <n v="181188.35"/>
    <n v="181131.35"/>
    <n v="181131.35"/>
    <n v="1007937.8899999999"/>
    <n v="0.48991618903375572"/>
    <n v="1007937.89"/>
  </r>
  <r>
    <n v="14"/>
    <n v="15"/>
    <s v="tza"/>
    <x v="89"/>
    <x v="4"/>
    <x v="71"/>
    <x v="84"/>
    <s v="003-Budget and treasury office"/>
    <x v="1"/>
    <s v="039"/>
    <s v="SUPPLY CHAIN MANAGEMENT UNIT"/>
    <s v="051"/>
    <s v="EMPLOYEE RELATED COSTS - WAGES &amp; SALARIES"/>
    <s v="1002"/>
    <s v="SALARIES &amp; WAGES - OVERTIME"/>
    <n v="139677"/>
    <n v="0"/>
    <n v="0"/>
    <n v="0"/>
    <n v="25242.23"/>
    <n v="0"/>
    <n v="0"/>
    <n v="0"/>
    <n v="0"/>
    <n v="0"/>
    <n v="0"/>
    <n v="0"/>
    <n v="2154.84"/>
    <n v="0"/>
    <n v="16622.849999999999"/>
    <n v="0"/>
    <n v="6464.54"/>
    <n v="0"/>
    <n v="25242.23"/>
    <n v="0.1807185864530309"/>
    <n v="25242.23"/>
  </r>
  <r>
    <n v="14"/>
    <n v="15"/>
    <s v="tza"/>
    <x v="89"/>
    <x v="4"/>
    <x v="71"/>
    <x v="87"/>
    <s v="003-Budget and treasury office"/>
    <x v="1"/>
    <s v="039"/>
    <s v="SUPPLY CHAIN MANAGEMENT UNI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9"/>
    <x v="4"/>
    <x v="71"/>
    <x v="88"/>
    <s v="003-Budget and treasury office"/>
    <x v="1"/>
    <s v="039"/>
    <s v="SUPPLY CHAIN MANAGEMENT UNIT"/>
    <s v="051"/>
    <s v="EMPLOYEE RELATED COSTS - WAGES &amp; SALARIES"/>
    <s v="1004"/>
    <s v="SALARIES &amp; WAGES - ANNUAL BONUS"/>
    <n v="161096"/>
    <n v="169741"/>
    <n v="179076.755"/>
    <n v="188567.823015"/>
    <n v="132252.91"/>
    <n v="0"/>
    <n v="0"/>
    <n v="0"/>
    <n v="0"/>
    <n v="0"/>
    <n v="0"/>
    <n v="0"/>
    <n v="74028.13"/>
    <n v="0"/>
    <n v="0"/>
    <n v="22446.35"/>
    <n v="0"/>
    <n v="35778.43"/>
    <n v="132252.91"/>
    <n v="0.82095713115161151"/>
    <n v="132252.91"/>
  </r>
  <r>
    <n v="14"/>
    <n v="15"/>
    <s v="tza"/>
    <x v="89"/>
    <x v="4"/>
    <x v="71"/>
    <x v="89"/>
    <s v="003-Budget and treasury office"/>
    <x v="1"/>
    <s v="039"/>
    <s v="SUPPLY CHAIN MANAGEMENT UNIT"/>
    <s v="051"/>
    <s v="EMPLOYEE RELATED COSTS - WAGES &amp; SALARIES"/>
    <s v="1010"/>
    <s v="SALARIES &amp; WAGES - LEAVE PAYMENTS"/>
    <n v="77050"/>
    <n v="93780"/>
    <n v="98937.9"/>
    <n v="104181.6087"/>
    <n v="56202.239999999998"/>
    <n v="0"/>
    <n v="0"/>
    <n v="0"/>
    <n v="0"/>
    <n v="0"/>
    <n v="0"/>
    <n v="0"/>
    <n v="0"/>
    <n v="14837.44"/>
    <n v="0"/>
    <n v="0"/>
    <n v="27846.799999999999"/>
    <n v="13518"/>
    <n v="56202.239999999998"/>
    <n v="0.7294255678131083"/>
    <n v="56202.239999999998"/>
  </r>
  <r>
    <n v="14"/>
    <n v="15"/>
    <s v="tza"/>
    <x v="89"/>
    <x v="4"/>
    <x v="71"/>
    <x v="90"/>
    <s v="003-Budget and treasury office"/>
    <x v="1"/>
    <s v="039"/>
    <s v="SUPPLY CHAIN MANAGEMENT UNIT"/>
    <s v="051"/>
    <s v="EMPLOYEE RELATED COSTS - WAGES &amp; SALARIES"/>
    <s v="1012"/>
    <s v="HOUSING ALLOWANCE"/>
    <n v="17334"/>
    <n v="48176"/>
    <n v="50825.68"/>
    <n v="53519.441039999998"/>
    <n v="11170"/>
    <n v="0"/>
    <n v="0"/>
    <n v="0"/>
    <n v="0"/>
    <n v="0"/>
    <n v="0"/>
    <n v="0"/>
    <n v="1828"/>
    <n v="1350"/>
    <n v="2306"/>
    <n v="1350"/>
    <n v="1350"/>
    <n v="2986"/>
    <n v="11170"/>
    <n v="0.64439829237337021"/>
    <n v="11170"/>
  </r>
  <r>
    <n v="14"/>
    <n v="15"/>
    <s v="tza"/>
    <x v="89"/>
    <x v="4"/>
    <x v="71"/>
    <x v="91"/>
    <s v="003-Budget and treasury office"/>
    <x v="1"/>
    <s v="039"/>
    <s v="SUPPLY CHAIN MANAGEMENT UNIT"/>
    <s v="051"/>
    <s v="EMPLOYEE RELATED COSTS - WAGES &amp; SALARIES"/>
    <s v="1013"/>
    <s v="TRAVEL ALLOWANCE"/>
    <n v="132263"/>
    <n v="134227"/>
    <n v="141609.48499999999"/>
    <n v="149114.78770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9"/>
    <x v="4"/>
    <x v="71"/>
    <x v="77"/>
    <s v="003-Budget and treasury office"/>
    <x v="1"/>
    <s v="039"/>
    <s v="SUPPLY CHAIN MANAGEMENT UNIT"/>
    <s v="051"/>
    <s v="EMPLOYEE RELATED COSTS - WAGES &amp; SALARIES"/>
    <s v="1016"/>
    <s v="PERFORMANCE INCENTIVE SCHEMES"/>
    <n v="0"/>
    <n v="45940"/>
    <n v="48466.7"/>
    <n v="51035.435099999995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0"/>
    <x v="2"/>
    <x v="71"/>
    <x v="86"/>
    <s v="004-Human resource"/>
    <x v="1"/>
    <s v="052"/>
    <s v="ADMINISTRATION HR &amp; CORP"/>
    <s v="051"/>
    <s v="EMPLOYEE RELATED COSTS - WAGES &amp; SALARIES"/>
    <s v="1001"/>
    <s v="SALARIES &amp; WAGES - BASIC SCALE"/>
    <n v="1369599"/>
    <n v="1453907"/>
    <n v="1533871.885"/>
    <n v="1615167.0949049999"/>
    <n v="648562.8600000001"/>
    <n v="0"/>
    <n v="0"/>
    <n v="0"/>
    <n v="0"/>
    <n v="0"/>
    <n v="0"/>
    <n v="0"/>
    <n v="108093.81"/>
    <n v="108093.81"/>
    <n v="108093.81"/>
    <n v="108093.81"/>
    <n v="108093.81"/>
    <n v="108093.81"/>
    <n v="648562.8600000001"/>
    <n v="0.47354215357925938"/>
    <n v="648562.86"/>
  </r>
  <r>
    <n v="14"/>
    <n v="15"/>
    <s v="tza"/>
    <x v="90"/>
    <x v="2"/>
    <x v="71"/>
    <x v="87"/>
    <s v="004-Human resource"/>
    <x v="1"/>
    <s v="052"/>
    <s v="ADMINISTRATION HR &amp; CORP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0"/>
    <x v="2"/>
    <x v="71"/>
    <x v="88"/>
    <s v="004-Human resource"/>
    <x v="1"/>
    <s v="052"/>
    <s v="ADMINISTRATION HR &amp; CORP"/>
    <s v="051"/>
    <s v="EMPLOYEE RELATED COSTS - WAGES &amp; SALARIES"/>
    <s v="1004"/>
    <s v="SALARIES &amp; WAGES - ANNUAL BONUS"/>
    <n v="22490"/>
    <n v="121159"/>
    <n v="127822.745"/>
    <n v="134597.35048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x v="2"/>
    <x v="71"/>
    <x v="89"/>
    <s v="004-Human resource"/>
    <x v="1"/>
    <s v="052"/>
    <s v="ADMINISTRATION HR &amp; CORP"/>
    <s v="051"/>
    <s v="EMPLOYEE RELATED COSTS - WAGES &amp; SALARIES"/>
    <s v="1010"/>
    <s v="SALARIES &amp; WAGES - LEAVE PAYMENTS"/>
    <n v="46447"/>
    <n v="52431"/>
    <n v="55314.705000000002"/>
    <n v="58246.38436500000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1"/>
    <x v="2"/>
    <x v="71"/>
    <x v="86"/>
    <s v="004-Human resource"/>
    <x v="1"/>
    <s v="053"/>
    <s v="HUMAN RESOURCES"/>
    <s v="051"/>
    <s v="EMPLOYEE RELATED COSTS - WAGES &amp; SALARIES"/>
    <s v="1001"/>
    <s v="SALARIES &amp; WAGES - BASIC SCALE"/>
    <n v="4802307"/>
    <n v="4411970"/>
    <n v="4654628.3499999996"/>
    <n v="4901323.6525499998"/>
    <n v="2111741.5700000003"/>
    <n v="0"/>
    <n v="0"/>
    <n v="0"/>
    <n v="0"/>
    <n v="0"/>
    <n v="0"/>
    <n v="0"/>
    <n v="373953.34"/>
    <n v="346103.25"/>
    <n v="350008.41"/>
    <n v="347232.28"/>
    <n v="346465.09"/>
    <n v="347979.2"/>
    <n v="2111741.5700000003"/>
    <n v="0.43973481287223004"/>
    <n v="2111741.5699999998"/>
  </r>
  <r>
    <n v="14"/>
    <n v="15"/>
    <s v="tza"/>
    <x v="91"/>
    <x v="2"/>
    <x v="71"/>
    <x v="87"/>
    <s v="004-Human resource"/>
    <x v="1"/>
    <s v="053"/>
    <s v="HUMAN RESOURCES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1"/>
    <x v="2"/>
    <x v="71"/>
    <x v="88"/>
    <s v="004-Human resource"/>
    <x v="1"/>
    <s v="053"/>
    <s v="HUMAN RESOURCES"/>
    <s v="051"/>
    <s v="EMPLOYEE RELATED COSTS - WAGES &amp; SALARIES"/>
    <s v="1004"/>
    <s v="SALARIES &amp; WAGES - ANNUAL BONUS"/>
    <n v="396696"/>
    <n v="355219"/>
    <n v="374756.04499999998"/>
    <n v="394618.11538500001"/>
    <n v="199316.97"/>
    <n v="0"/>
    <n v="0"/>
    <n v="0"/>
    <n v="0"/>
    <n v="0"/>
    <n v="0"/>
    <n v="0"/>
    <n v="22446.35"/>
    <n v="120315.49"/>
    <n v="0"/>
    <n v="0"/>
    <n v="56555.13"/>
    <n v="0"/>
    <n v="199316.97"/>
    <n v="0.50244260088329606"/>
    <n v="199316.97"/>
  </r>
  <r>
    <n v="14"/>
    <n v="15"/>
    <s v="tza"/>
    <x v="91"/>
    <x v="2"/>
    <x v="71"/>
    <x v="89"/>
    <s v="004-Human resource"/>
    <x v="1"/>
    <s v="053"/>
    <s v="HUMAN RESOURCES"/>
    <s v="051"/>
    <s v="EMPLOYEE RELATED COSTS - WAGES &amp; SALARIES"/>
    <s v="1010"/>
    <s v="SALARIES &amp; WAGES - LEAVE PAYMENTS"/>
    <n v="189903"/>
    <n v="261932"/>
    <n v="276338.26"/>
    <n v="290984.18778000004"/>
    <n v="92614"/>
    <n v="0"/>
    <n v="0"/>
    <n v="0"/>
    <n v="0"/>
    <n v="0"/>
    <n v="0"/>
    <n v="0"/>
    <n v="21243.52"/>
    <n v="0"/>
    <n v="49570.8"/>
    <n v="0"/>
    <n v="21799.68"/>
    <n v="0"/>
    <n v="92614"/>
    <n v="0.48769108439571779"/>
    <n v="92614"/>
  </r>
  <r>
    <n v="14"/>
    <n v="15"/>
    <s v="tza"/>
    <x v="91"/>
    <x v="2"/>
    <x v="71"/>
    <x v="90"/>
    <s v="004-Human resource"/>
    <x v="1"/>
    <s v="053"/>
    <s v="HUMAN RESOURCES"/>
    <s v="051"/>
    <s v="EMPLOYEE RELATED COSTS - WAGES &amp; SALARIES"/>
    <s v="1012"/>
    <s v="HOUSING ALLOWANCE"/>
    <n v="80006"/>
    <n v="102155"/>
    <n v="107773.52499999999"/>
    <n v="113485.52182499999"/>
    <n v="49486"/>
    <n v="0"/>
    <n v="0"/>
    <n v="0"/>
    <n v="0"/>
    <n v="0"/>
    <n v="0"/>
    <n v="0"/>
    <n v="8331"/>
    <n v="8231"/>
    <n v="8231"/>
    <n v="8231"/>
    <n v="6406"/>
    <n v="10056"/>
    <n v="49486"/>
    <n v="0.61852861035422346"/>
    <n v="49486"/>
  </r>
  <r>
    <n v="14"/>
    <n v="15"/>
    <s v="tza"/>
    <x v="91"/>
    <x v="2"/>
    <x v="71"/>
    <x v="91"/>
    <s v="004-Human resource"/>
    <x v="1"/>
    <s v="053"/>
    <s v="HUMAN RESOURCES"/>
    <s v="051"/>
    <s v="EMPLOYEE RELATED COSTS - WAGES &amp; SALARIES"/>
    <s v="1013"/>
    <s v="TRAVEL ALLOWANCE"/>
    <n v="397790"/>
    <n v="504604"/>
    <n v="532357.22"/>
    <n v="560572.15266000002"/>
    <n v="174199.00000000003"/>
    <n v="0"/>
    <n v="0"/>
    <n v="0"/>
    <n v="0"/>
    <n v="0"/>
    <n v="0"/>
    <n v="0"/>
    <n v="29209.4"/>
    <n v="29209.4"/>
    <n v="29039.4"/>
    <n v="29049.599999999999"/>
    <n v="28845.599999999999"/>
    <n v="28845.599999999999"/>
    <n v="174199.00000000003"/>
    <n v="0.43791699137736001"/>
    <n v="174199"/>
  </r>
  <r>
    <n v="14"/>
    <n v="15"/>
    <s v="tza"/>
    <x v="91"/>
    <x v="2"/>
    <x v="71"/>
    <x v="260"/>
    <s v="004-Human resource"/>
    <x v="1"/>
    <s v="053"/>
    <s v="HUMAN RESOURCES"/>
    <s v="051"/>
    <s v="EMPLOYEE RELATED COSTS - WAGES &amp; SALARIES"/>
    <s v="1015"/>
    <s v="MEDICAL EXAMINATION"/>
    <n v="20000"/>
    <n v="20000"/>
    <n v="21100"/>
    <n v="22218.3"/>
    <n v="900"/>
    <n v="0"/>
    <n v="0"/>
    <n v="0"/>
    <n v="0"/>
    <n v="0"/>
    <n v="0"/>
    <n v="0"/>
    <n v="180"/>
    <n v="360"/>
    <n v="0"/>
    <n v="0"/>
    <n v="0"/>
    <n v="360"/>
    <n v="900"/>
    <n v="4.4999999999999998E-2"/>
    <n v="900"/>
  </r>
  <r>
    <n v="14"/>
    <n v="15"/>
    <s v="tza"/>
    <x v="91"/>
    <x v="2"/>
    <x v="71"/>
    <x v="77"/>
    <s v="004-Human resource"/>
    <x v="1"/>
    <s v="053"/>
    <s v="HUMAN RESOURCES"/>
    <s v="051"/>
    <s v="EMPLOYEE RELATED COSTS - WAGES &amp; SALARIES"/>
    <s v="1016"/>
    <s v="PERFORMANCE INCENTIVE SCHEMES"/>
    <n v="0"/>
    <n v="45940"/>
    <n v="48466.7"/>
    <n v="51035.435099999995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3"/>
    <x v="2"/>
    <x v="71"/>
    <x v="86"/>
    <s v="007-Other admin"/>
    <x v="1"/>
    <s v="056"/>
    <s v="CORPORATE SERVICES"/>
    <s v="051"/>
    <s v="EMPLOYEE RELATED COSTS - WAGES &amp; SALARIES"/>
    <s v="1001"/>
    <s v="SALARIES &amp; WAGES - BASIC SCALE"/>
    <n v="3879884"/>
    <n v="4095699"/>
    <n v="4320962.4450000003"/>
    <n v="4549973.4545849999"/>
    <n v="1884782.4500000002"/>
    <n v="0"/>
    <n v="0"/>
    <n v="0"/>
    <n v="0"/>
    <n v="0"/>
    <n v="0"/>
    <n v="0"/>
    <n v="312111.03000000003"/>
    <n v="310823.59999999998"/>
    <n v="310785.59999999998"/>
    <n v="334157.33"/>
    <n v="304980.82"/>
    <n v="311924.07"/>
    <n v="1884782.4500000002"/>
    <n v="0.48578319609555343"/>
    <n v="1884782.45"/>
  </r>
  <r>
    <n v="14"/>
    <n v="15"/>
    <s v="tza"/>
    <x v="93"/>
    <x v="2"/>
    <x v="71"/>
    <x v="84"/>
    <s v="007-Other admin"/>
    <x v="1"/>
    <s v="056"/>
    <s v="CORPORATE SERVICES"/>
    <s v="051"/>
    <s v="EMPLOYEE RELATED COSTS - WAGES &amp; SALARIES"/>
    <s v="1002"/>
    <s v="SALARIES &amp; WAGES - OVERTIME"/>
    <n v="18126"/>
    <n v="31666"/>
    <n v="33407.629999999997"/>
    <n v="35178.234389999998"/>
    <n v="40002.83"/>
    <n v="0"/>
    <n v="0"/>
    <n v="0"/>
    <n v="0"/>
    <n v="0"/>
    <n v="0"/>
    <n v="0"/>
    <n v="2504.35"/>
    <n v="3214.09"/>
    <n v="6346.58"/>
    <n v="883.16"/>
    <n v="13379.09"/>
    <n v="13675.56"/>
    <n v="40002.83"/>
    <n v="2.206930927948803"/>
    <n v="40002.83"/>
  </r>
  <r>
    <n v="14"/>
    <n v="15"/>
    <s v="tza"/>
    <x v="93"/>
    <x v="2"/>
    <x v="71"/>
    <x v="87"/>
    <s v="007-Other admin"/>
    <x v="1"/>
    <s v="056"/>
    <s v="CORPORATE SERVICES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3"/>
    <x v="2"/>
    <x v="71"/>
    <x v="88"/>
    <s v="007-Other admin"/>
    <x v="1"/>
    <s v="056"/>
    <s v="CORPORATE SERVICES"/>
    <s v="051"/>
    <s v="EMPLOYEE RELATED COSTS - WAGES &amp; SALARIES"/>
    <s v="1004"/>
    <s v="SALARIES &amp; WAGES - ANNUAL BONUS"/>
    <n v="323324"/>
    <n v="341308"/>
    <n v="360079.94"/>
    <n v="379164.17681999999"/>
    <n v="129505.73999999999"/>
    <n v="0"/>
    <n v="0"/>
    <n v="0"/>
    <n v="0"/>
    <n v="0"/>
    <n v="0"/>
    <n v="0"/>
    <n v="20328.59"/>
    <n v="35778.43"/>
    <n v="21816.94"/>
    <n v="22446.35"/>
    <n v="29135.43"/>
    <n v="0"/>
    <n v="129505.73999999999"/>
    <n v="0.40054477861216609"/>
    <n v="129505.74"/>
  </r>
  <r>
    <n v="14"/>
    <n v="15"/>
    <s v="tza"/>
    <x v="93"/>
    <x v="2"/>
    <x v="71"/>
    <x v="89"/>
    <s v="007-Other admin"/>
    <x v="1"/>
    <s v="056"/>
    <s v="CORPORATE SERVICES"/>
    <s v="051"/>
    <s v="EMPLOYEE RELATED COSTS - WAGES &amp; SALARIES"/>
    <s v="1010"/>
    <s v="SALARIES &amp; WAGES - LEAVE PAYMENTS"/>
    <n v="191021"/>
    <n v="319913"/>
    <n v="337508.21500000003"/>
    <n v="355396.150395"/>
    <n v="85605.680000000008"/>
    <n v="0"/>
    <n v="0"/>
    <n v="0"/>
    <n v="0"/>
    <n v="0"/>
    <n v="0"/>
    <n v="0"/>
    <n v="5856.32"/>
    <n v="17644.080000000002"/>
    <n v="34886"/>
    <n v="0"/>
    <n v="7215.92"/>
    <n v="20003.36"/>
    <n v="85605.680000000008"/>
    <n v="0.44814800466964372"/>
    <n v="85605.68"/>
  </r>
  <r>
    <n v="14"/>
    <n v="15"/>
    <s v="tza"/>
    <x v="93"/>
    <x v="2"/>
    <x v="71"/>
    <x v="90"/>
    <s v="007-Other admin"/>
    <x v="1"/>
    <s v="056"/>
    <s v="CORPORATE SERVICES"/>
    <s v="051"/>
    <s v="EMPLOYEE RELATED COSTS - WAGES &amp; SALARIES"/>
    <s v="1012"/>
    <s v="HOUSING ALLOWANCE"/>
    <n v="12275"/>
    <n v="37955"/>
    <n v="40042.525000000001"/>
    <n v="42164.778825000001"/>
    <n v="14868"/>
    <n v="0"/>
    <n v="0"/>
    <n v="0"/>
    <n v="0"/>
    <n v="0"/>
    <n v="0"/>
    <n v="0"/>
    <n v="478"/>
    <n v="478"/>
    <n v="6478"/>
    <n v="2478"/>
    <n v="2478"/>
    <n v="2478"/>
    <n v="14868"/>
    <n v="1.2112423625254582"/>
    <n v="14868"/>
  </r>
  <r>
    <n v="14"/>
    <n v="15"/>
    <s v="tza"/>
    <x v="93"/>
    <x v="2"/>
    <x v="71"/>
    <x v="77"/>
    <s v="007-Other admin"/>
    <x v="1"/>
    <s v="056"/>
    <s v="CORPORATE SERVICES"/>
    <s v="051"/>
    <s v="EMPLOYEE RELATED COSTS - WAGES &amp; SALARIES"/>
    <s v="1016"/>
    <s v="PERFORMANCE INCENTIVE SCHEMES"/>
    <n v="0"/>
    <n v="45940"/>
    <n v="48466.7"/>
    <n v="51035.435099999995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4"/>
    <x v="2"/>
    <x v="71"/>
    <x v="86"/>
    <s v="001-Mayor and council"/>
    <x v="1"/>
    <s v="057"/>
    <s v="COUNCIL EXPENDITURE"/>
    <s v="051"/>
    <s v="EMPLOYEE RELATED COSTS - WAGES &amp; SALARIES"/>
    <s v="1001"/>
    <s v="SALARIES &amp; WAGES - BASIC SCALE"/>
    <n v="1889111"/>
    <n v="2218893"/>
    <n v="2340932.1150000002"/>
    <n v="2465001.517095"/>
    <n v="640238.07999999984"/>
    <n v="0"/>
    <n v="0"/>
    <n v="0"/>
    <n v="0"/>
    <n v="0"/>
    <n v="0"/>
    <n v="0"/>
    <n v="107289.68"/>
    <n v="106289.68"/>
    <n v="106789.68"/>
    <n v="106289.68"/>
    <n v="106289.68"/>
    <n v="107289.68"/>
    <n v="640238.07999999984"/>
    <n v="0.33890971996881064"/>
    <n v="640238.07999999996"/>
  </r>
  <r>
    <n v="14"/>
    <n v="15"/>
    <s v="tza"/>
    <x v="94"/>
    <x v="2"/>
    <x v="71"/>
    <x v="84"/>
    <s v="001-Mayor and council"/>
    <x v="1"/>
    <s v="057"/>
    <s v="COUNCIL EXPENDITURE"/>
    <s v="051"/>
    <s v="EMPLOYEE RELATED COSTS - WAGES &amp; SALARIES"/>
    <s v="1002"/>
    <s v="SALARIES &amp; WAGES - OVERTIME"/>
    <n v="101206"/>
    <n v="110371"/>
    <n v="116441.405"/>
    <n v="122612.799465"/>
    <n v="40784.36"/>
    <n v="0"/>
    <n v="0"/>
    <n v="0"/>
    <n v="0"/>
    <n v="0"/>
    <n v="0"/>
    <n v="0"/>
    <n v="9868.42"/>
    <n v="7408.08"/>
    <n v="2335.52"/>
    <n v="0"/>
    <n v="14833.57"/>
    <n v="6338.77"/>
    <n v="40784.36"/>
    <n v="0.40298361757208073"/>
    <n v="40784.36"/>
  </r>
  <r>
    <n v="14"/>
    <n v="15"/>
    <s v="tza"/>
    <x v="94"/>
    <x v="2"/>
    <x v="71"/>
    <x v="87"/>
    <s v="001-Mayor and council"/>
    <x v="1"/>
    <s v="057"/>
    <s v="COUNCIL EXPENDITURE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4"/>
    <x v="2"/>
    <x v="71"/>
    <x v="88"/>
    <s v="001-Mayor and council"/>
    <x v="1"/>
    <s v="057"/>
    <s v="COUNCIL EXPENDITURE"/>
    <s v="051"/>
    <s v="EMPLOYEE RELATED COSTS - WAGES &amp; SALARIES"/>
    <s v="1004"/>
    <s v="SALARIES &amp; WAGES - ANNUAL BONUS"/>
    <n v="156891"/>
    <n v="184373"/>
    <n v="194513.51500000001"/>
    <n v="204822.73129500001"/>
    <n v="27419.7"/>
    <n v="0"/>
    <n v="0"/>
    <n v="0"/>
    <n v="0"/>
    <n v="0"/>
    <n v="0"/>
    <n v="0"/>
    <n v="0"/>
    <n v="0"/>
    <n v="0"/>
    <n v="0"/>
    <n v="0"/>
    <n v="27419.7"/>
    <n v="27419.7"/>
    <n v="0.17476910721456299"/>
    <n v="27419.7"/>
  </r>
  <r>
    <n v="14"/>
    <n v="15"/>
    <s v="tza"/>
    <x v="94"/>
    <x v="2"/>
    <x v="71"/>
    <x v="89"/>
    <s v="001-Mayor and council"/>
    <x v="1"/>
    <s v="057"/>
    <s v="COUNCIL EXPENDITURE"/>
    <s v="051"/>
    <s v="EMPLOYEE RELATED COSTS - WAGES &amp; SALARIES"/>
    <s v="1010"/>
    <s v="SALARIES &amp; WAGES - LEAVE PAYMENTS"/>
    <n v="62020"/>
    <n v="111325"/>
    <n v="117447.875"/>
    <n v="123672.612375"/>
    <n v="57212.56"/>
    <n v="0"/>
    <n v="0"/>
    <n v="0"/>
    <n v="0"/>
    <n v="0"/>
    <n v="0"/>
    <n v="0"/>
    <n v="12693.52"/>
    <n v="0"/>
    <n v="18713.68"/>
    <n v="0"/>
    <n v="25805.360000000001"/>
    <n v="0"/>
    <n v="57212.56"/>
    <n v="0.92248564979039016"/>
    <n v="57212.56"/>
  </r>
  <r>
    <n v="14"/>
    <n v="15"/>
    <s v="tza"/>
    <x v="94"/>
    <x v="2"/>
    <x v="71"/>
    <x v="90"/>
    <s v="001-Mayor and council"/>
    <x v="1"/>
    <s v="057"/>
    <s v="COUNCIL EXPENDITURE"/>
    <s v="051"/>
    <s v="EMPLOYEE RELATED COSTS - WAGES &amp; SALARIES"/>
    <s v="1012"/>
    <s v="HOUSING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4"/>
    <x v="2"/>
    <x v="71"/>
    <x v="91"/>
    <s v="001-Mayor and council"/>
    <x v="1"/>
    <s v="057"/>
    <s v="COUNCIL EXPENDITURE"/>
    <s v="051"/>
    <s v="EMPLOYEE RELATED COSTS - WAGES &amp; SALARIES"/>
    <s v="1013"/>
    <s v="TRAVEL ALLOWANCE"/>
    <n v="112885"/>
    <n v="273334"/>
    <n v="288367.37"/>
    <n v="303650.84061000001"/>
    <n v="53796.75"/>
    <n v="0"/>
    <n v="0"/>
    <n v="0"/>
    <n v="0"/>
    <n v="0"/>
    <n v="0"/>
    <n v="0"/>
    <n v="9020.5499999999993"/>
    <n v="9020.5499999999993"/>
    <n v="8968.0499999999993"/>
    <n v="8971.2000000000007"/>
    <n v="8908.2000000000007"/>
    <n v="8908.2000000000007"/>
    <n v="53796.75"/>
    <n v="0.47656243079239935"/>
    <n v="53796.75"/>
  </r>
  <r>
    <n v="14"/>
    <n v="15"/>
    <s v="tza"/>
    <x v="95"/>
    <x v="2"/>
    <x v="71"/>
    <x v="86"/>
    <s v="007-Other admin"/>
    <x v="1"/>
    <s v="058"/>
    <s v="LEGAL SERVICES"/>
    <s v="051"/>
    <s v="EMPLOYEE RELATED COSTS - WAGES &amp; SALARIES"/>
    <s v="1001"/>
    <s v="SALARIES &amp; WAGES - BASIC SCALE"/>
    <n v="1043070"/>
    <n v="800856"/>
    <n v="844903.08"/>
    <n v="889682.94323999994"/>
    <n v="518584.75"/>
    <n v="0"/>
    <n v="0"/>
    <n v="0"/>
    <n v="0"/>
    <n v="0"/>
    <n v="0"/>
    <n v="0"/>
    <n v="83978.5"/>
    <n v="81294.42"/>
    <n v="109437.7"/>
    <n v="81259.27"/>
    <n v="81202.27"/>
    <n v="81412.59"/>
    <n v="518584.75"/>
    <n v="0.49717157046027594"/>
    <n v="518584.75"/>
  </r>
  <r>
    <n v="14"/>
    <n v="15"/>
    <s v="tza"/>
    <x v="95"/>
    <x v="2"/>
    <x v="71"/>
    <x v="84"/>
    <s v="007-Other admin"/>
    <x v="1"/>
    <s v="058"/>
    <s v="LEGAL SERVICES"/>
    <s v="051"/>
    <s v="EMPLOYEE RELATED COSTS - WAGES &amp; SALARIES"/>
    <s v="1002"/>
    <s v="SALARIES &amp; WAGES - OVERTIME"/>
    <n v="40833"/>
    <n v="65561"/>
    <n v="69166.854999999996"/>
    <n v="72832.698315000001"/>
    <n v="14006.05"/>
    <n v="0"/>
    <n v="0"/>
    <n v="0"/>
    <n v="0"/>
    <n v="0"/>
    <n v="0"/>
    <n v="0"/>
    <n v="4432.37"/>
    <n v="0"/>
    <n v="0"/>
    <n v="0"/>
    <n v="0"/>
    <n v="9573.68"/>
    <n v="14006.05"/>
    <n v="0.34300810618862193"/>
    <n v="14006.05"/>
  </r>
  <r>
    <n v="14"/>
    <n v="15"/>
    <s v="tza"/>
    <x v="95"/>
    <x v="2"/>
    <x v="71"/>
    <x v="87"/>
    <s v="007-Other admin"/>
    <x v="1"/>
    <s v="058"/>
    <s v="LEGAL SERVICES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5"/>
    <x v="2"/>
    <x v="71"/>
    <x v="88"/>
    <s v="007-Other admin"/>
    <x v="1"/>
    <s v="058"/>
    <s v="LEGAL SERVICES"/>
    <s v="051"/>
    <s v="EMPLOYEE RELATED COSTS - WAGES &amp; SALARIES"/>
    <s v="1004"/>
    <s v="SALARIES &amp; WAGES - ANNUAL BONUS"/>
    <n v="86922"/>
    <n v="66738"/>
    <n v="70408.59"/>
    <n v="74140.245269999999"/>
    <n v="26383.22"/>
    <n v="0"/>
    <n v="0"/>
    <n v="0"/>
    <n v="0"/>
    <n v="0"/>
    <n v="0"/>
    <n v="0"/>
    <n v="0"/>
    <n v="0"/>
    <n v="0"/>
    <n v="0"/>
    <n v="26383.22"/>
    <n v="0"/>
    <n v="26383.22"/>
    <n v="0.30352753042958058"/>
    <n v="26383.22"/>
  </r>
  <r>
    <n v="14"/>
    <n v="15"/>
    <s v="tza"/>
    <x v="95"/>
    <x v="2"/>
    <x v="71"/>
    <x v="89"/>
    <s v="007-Other admin"/>
    <x v="1"/>
    <s v="058"/>
    <s v="LEGAL SERVICES"/>
    <s v="051"/>
    <s v="EMPLOYEE RELATED COSTS - WAGES &amp; SALARIES"/>
    <s v="1010"/>
    <s v="SALARIES &amp; WAGES - LEAVE PAYMENTS"/>
    <n v="50505"/>
    <n v="43399"/>
    <n v="45785.945"/>
    <n v="48212.600084999998"/>
    <n v="16179.52"/>
    <n v="0"/>
    <n v="0"/>
    <n v="0"/>
    <n v="0"/>
    <n v="0"/>
    <n v="0"/>
    <n v="0"/>
    <n v="0"/>
    <n v="0"/>
    <n v="0"/>
    <n v="0"/>
    <n v="0"/>
    <n v="16179.52"/>
    <n v="16179.52"/>
    <n v="0.32035481635481639"/>
    <n v="16179.52"/>
  </r>
  <r>
    <n v="14"/>
    <n v="15"/>
    <s v="tza"/>
    <x v="95"/>
    <x v="2"/>
    <x v="71"/>
    <x v="90"/>
    <s v="007-Other admin"/>
    <x v="1"/>
    <s v="058"/>
    <s v="LEGAL SERVICES"/>
    <s v="051"/>
    <s v="EMPLOYEE RELATED COSTS - WAGES &amp; SALARIES"/>
    <s v="1012"/>
    <s v="HOUSING ALLOWANCE"/>
    <n v="33692"/>
    <n v="19902"/>
    <n v="20996.61"/>
    <n v="22109.430329999999"/>
    <n v="9300"/>
    <n v="0"/>
    <n v="0"/>
    <n v="0"/>
    <n v="0"/>
    <n v="0"/>
    <n v="0"/>
    <n v="0"/>
    <n v="1550"/>
    <n v="1550"/>
    <n v="1550"/>
    <n v="1550"/>
    <n v="1550"/>
    <n v="1550"/>
    <n v="9300"/>
    <n v="0.27602991808144367"/>
    <n v="9300"/>
  </r>
  <r>
    <n v="14"/>
    <n v="15"/>
    <s v="tza"/>
    <x v="95"/>
    <x v="2"/>
    <x v="71"/>
    <x v="77"/>
    <s v="007-Other admin"/>
    <x v="1"/>
    <s v="058"/>
    <s v="LEGAL SERVICES"/>
    <s v="051"/>
    <s v="EMPLOYEE RELATED COSTS - WAGES &amp; SALARIES"/>
    <s v="1016"/>
    <s v="PERFORMANCE INCENTIVE SCHEMES"/>
    <n v="0"/>
    <n v="45940"/>
    <n v="48466.7"/>
    <n v="51035.435099999995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6"/>
    <x v="5"/>
    <x v="71"/>
    <x v="86"/>
    <s v="017-Roads"/>
    <x v="1"/>
    <s v="062"/>
    <s v="ADMINISTRATION CIVIL ING."/>
    <s v="051"/>
    <s v="EMPLOYEE RELATED COSTS - WAGES &amp; SALARIES"/>
    <s v="1001"/>
    <s v="SALARIES &amp; WAGES - BASIC SCALE"/>
    <n v="1911403"/>
    <n v="2032499"/>
    <n v="2144286.4449999998"/>
    <n v="2257933.6265849997"/>
    <n v="918933.06"/>
    <n v="0"/>
    <n v="0"/>
    <n v="0"/>
    <n v="0"/>
    <n v="0"/>
    <n v="0"/>
    <n v="0"/>
    <n v="153155.51"/>
    <n v="153155.51"/>
    <n v="153155.51"/>
    <n v="153155.51"/>
    <n v="153155.51"/>
    <n v="153155.51"/>
    <n v="918933.06"/>
    <n v="0.4807636380187747"/>
    <n v="918933.06"/>
  </r>
  <r>
    <n v="14"/>
    <n v="15"/>
    <s v="tza"/>
    <x v="96"/>
    <x v="5"/>
    <x v="71"/>
    <x v="84"/>
    <s v="017-Roads"/>
    <x v="1"/>
    <s v="062"/>
    <s v="ADMINISTRATION CIVIL ING."/>
    <s v="051"/>
    <s v="EMPLOYEE RELATED COSTS - WAGES &amp; SALARIES"/>
    <s v="1002"/>
    <s v="SALARIES &amp; WAGES - OVERTIME"/>
    <n v="0"/>
    <n v="0"/>
    <n v="0"/>
    <n v="0"/>
    <n v="7733.4000000000005"/>
    <n v="0"/>
    <n v="0"/>
    <n v="0"/>
    <n v="0"/>
    <n v="0"/>
    <n v="0"/>
    <n v="0"/>
    <n v="0"/>
    <n v="2535.5500000000002"/>
    <n v="1267.77"/>
    <n v="1774.88"/>
    <n v="1140.99"/>
    <n v="1014.21"/>
    <n v="7733.4000000000005"/>
    <e v="#DIV/0!"/>
    <n v="7733.4"/>
  </r>
  <r>
    <n v="14"/>
    <n v="15"/>
    <s v="tza"/>
    <x v="96"/>
    <x v="5"/>
    <x v="71"/>
    <x v="87"/>
    <s v="017-Roads"/>
    <x v="1"/>
    <s v="062"/>
    <s v="ADMINISTRATION CIVIL ING.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6"/>
    <x v="5"/>
    <x v="71"/>
    <x v="88"/>
    <s v="017-Roads"/>
    <x v="1"/>
    <s v="062"/>
    <s v="ADMINISTRATION CIVIL ING."/>
    <s v="051"/>
    <s v="EMPLOYEE RELATED COSTS - WAGES &amp; SALARIES"/>
    <s v="1004"/>
    <s v="SALARIES &amp; WAGES - ANNUAL BONUS"/>
    <n v="67641"/>
    <n v="169375"/>
    <n v="178690.625"/>
    <n v="188161.22812499999"/>
    <n v="14086.35"/>
    <n v="0"/>
    <n v="0"/>
    <n v="0"/>
    <n v="0"/>
    <n v="0"/>
    <n v="0"/>
    <n v="0"/>
    <n v="0"/>
    <n v="14086.35"/>
    <n v="0"/>
    <n v="0"/>
    <n v="0"/>
    <n v="0"/>
    <n v="14086.35"/>
    <n v="0.20825165210449284"/>
    <n v="14086.35"/>
  </r>
  <r>
    <n v="14"/>
    <n v="15"/>
    <s v="tza"/>
    <x v="96"/>
    <x v="5"/>
    <x v="71"/>
    <x v="89"/>
    <s v="017-Roads"/>
    <x v="1"/>
    <s v="062"/>
    <s v="ADMINISTRATION CIVIL ING."/>
    <s v="051"/>
    <s v="EMPLOYEE RELATED COSTS - WAGES &amp; SALARIES"/>
    <s v="1010"/>
    <s v="SALARIES &amp; WAGES - LEAVE PAYMENTS"/>
    <n v="98739"/>
    <n v="175864"/>
    <n v="185536.52"/>
    <n v="195369.95556"/>
    <n v="55785.58"/>
    <n v="0"/>
    <n v="0"/>
    <n v="0"/>
    <n v="0"/>
    <n v="0"/>
    <n v="0"/>
    <n v="0"/>
    <n v="0"/>
    <n v="0"/>
    <n v="9198.7199999999993"/>
    <n v="0"/>
    <n v="27858.7"/>
    <n v="18728.16"/>
    <n v="55785.58"/>
    <n v="0.56498020032611229"/>
    <n v="55785.58"/>
  </r>
  <r>
    <n v="14"/>
    <n v="15"/>
    <s v="tza"/>
    <x v="96"/>
    <x v="5"/>
    <x v="71"/>
    <x v="90"/>
    <s v="017-Roads"/>
    <x v="1"/>
    <s v="062"/>
    <s v="ADMINISTRATION CIVIL ING."/>
    <s v="051"/>
    <s v="EMPLOYEE RELATED COSTS - WAGES &amp; SALARIES"/>
    <s v="1012"/>
    <s v="HOUSING ALLOWANCE"/>
    <n v="26682"/>
    <n v="47226"/>
    <n v="49823.43"/>
    <n v="52464.071790000002"/>
    <n v="10768"/>
    <n v="0"/>
    <n v="0"/>
    <n v="0"/>
    <n v="0"/>
    <n v="0"/>
    <n v="0"/>
    <n v="0"/>
    <n v="1978"/>
    <n v="2078"/>
    <n v="2078"/>
    <n v="478"/>
    <n v="3678"/>
    <n v="478"/>
    <n v="10768"/>
    <n v="0.40356794842965293"/>
    <n v="10768"/>
  </r>
  <r>
    <n v="14"/>
    <n v="15"/>
    <s v="tza"/>
    <x v="96"/>
    <x v="5"/>
    <x v="71"/>
    <x v="91"/>
    <s v="017-Roads"/>
    <x v="1"/>
    <s v="062"/>
    <s v="ADMINISTRATION CIVIL ING."/>
    <s v="051"/>
    <s v="EMPLOYEE RELATED COSTS - WAGES &amp; SALARIES"/>
    <s v="1013"/>
    <s v="TRAVEL ALLOWANCE"/>
    <n v="91383"/>
    <n v="158777"/>
    <n v="167509.73499999999"/>
    <n v="176387.750955"/>
    <n v="59063.950000000012"/>
    <n v="0"/>
    <n v="0"/>
    <n v="0"/>
    <n v="0"/>
    <n v="0"/>
    <n v="0"/>
    <n v="0"/>
    <n v="7302.35"/>
    <n v="7302.35"/>
    <n v="7259.85"/>
    <n v="12467.8"/>
    <n v="12365.8"/>
    <n v="12365.8"/>
    <n v="59063.950000000012"/>
    <n v="0.6463341102830944"/>
    <n v="59063.95"/>
  </r>
  <r>
    <n v="14"/>
    <n v="15"/>
    <s v="tza"/>
    <x v="97"/>
    <x v="5"/>
    <x v="71"/>
    <x v="86"/>
    <s v="017-Roads"/>
    <x v="1"/>
    <s v="063"/>
    <s v="ROADS &amp; STORMWATER MANAGEMENT"/>
    <s v="051"/>
    <s v="EMPLOYEE RELATED COSTS - WAGES &amp; SALARIES"/>
    <s v="1001"/>
    <s v="SALARIES &amp; WAGES - BASIC SCALE"/>
    <n v="8274299"/>
    <n v="8924270"/>
    <n v="9415104.8499999996"/>
    <n v="9914105.4070499986"/>
    <n v="3715511.03"/>
    <n v="0"/>
    <n v="0"/>
    <n v="0"/>
    <n v="0"/>
    <n v="0"/>
    <n v="0"/>
    <n v="0"/>
    <n v="641808.53"/>
    <n v="636630.75"/>
    <n v="622833.64"/>
    <n v="631873.09"/>
    <n v="588584.79"/>
    <n v="593780.23"/>
    <n v="3715511.03"/>
    <n v="0.44904239380278616"/>
    <n v="3715511.03"/>
  </r>
  <r>
    <n v="14"/>
    <n v="15"/>
    <s v="tza"/>
    <x v="97"/>
    <x v="5"/>
    <x v="71"/>
    <x v="84"/>
    <s v="017-Roads"/>
    <x v="1"/>
    <s v="063"/>
    <s v="ROADS &amp; STORMWATER MANAGEMENT"/>
    <s v="051"/>
    <s v="EMPLOYEE RELATED COSTS - WAGES &amp; SALARIES"/>
    <s v="1002"/>
    <s v="SALARIES &amp; WAGES - OVERTIME"/>
    <n v="1034842"/>
    <n v="980483"/>
    <n v="1034409.5649999999"/>
    <n v="1089233.2719449999"/>
    <n v="386099.06"/>
    <n v="0"/>
    <n v="0"/>
    <n v="0"/>
    <n v="0"/>
    <n v="0"/>
    <n v="0"/>
    <n v="0"/>
    <n v="21472.57"/>
    <n v="2024.4"/>
    <n v="1238.8599999999999"/>
    <n v="110100.08"/>
    <n v="94909.96"/>
    <n v="156353.19"/>
    <n v="386099.06"/>
    <n v="0.37309952630449866"/>
    <n v="386099.06"/>
  </r>
  <r>
    <n v="14"/>
    <n v="15"/>
    <s v="tza"/>
    <x v="97"/>
    <x v="5"/>
    <x v="71"/>
    <x v="87"/>
    <s v="017-Roads"/>
    <x v="1"/>
    <s v="063"/>
    <s v="ROADS &amp; STORMWATER MANAGEMEN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7"/>
    <x v="5"/>
    <x v="71"/>
    <x v="88"/>
    <s v="017-Roads"/>
    <x v="1"/>
    <s v="063"/>
    <s v="ROADS &amp; STORMWATER MANAGEMENT"/>
    <s v="051"/>
    <s v="EMPLOYEE RELATED COSTS - WAGES &amp; SALARIES"/>
    <s v="1004"/>
    <s v="SALARIES &amp; WAGES - ANNUAL BONUS"/>
    <n v="688990"/>
    <n v="743689"/>
    <n v="784591.89500000002"/>
    <n v="826175.26543500007"/>
    <n v="401110.77"/>
    <n v="0"/>
    <n v="0"/>
    <n v="0"/>
    <n v="0"/>
    <n v="0"/>
    <n v="0"/>
    <n v="0"/>
    <n v="48667.81"/>
    <n v="21251.45"/>
    <n v="116037.5"/>
    <n v="139097.45000000001"/>
    <n v="22924.39"/>
    <n v="53132.17"/>
    <n v="401110.77"/>
    <n v="0.58217212151119757"/>
    <n v="401110.77"/>
  </r>
  <r>
    <n v="14"/>
    <n v="15"/>
    <s v="tza"/>
    <x v="97"/>
    <x v="5"/>
    <x v="71"/>
    <x v="134"/>
    <s v="017-Roads"/>
    <x v="1"/>
    <s v="063"/>
    <s v="ROADS &amp; STORMWATER MANAGEMENT"/>
    <s v="051"/>
    <s v="EMPLOYEE RELATED COSTS - WAGES &amp; SALARIES"/>
    <s v="1005"/>
    <s v="SALARIES &amp; WAGES - STANDBY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7"/>
    <x v="5"/>
    <x v="71"/>
    <x v="89"/>
    <s v="017-Roads"/>
    <x v="1"/>
    <s v="063"/>
    <s v="ROADS &amp; STORMWATER MANAGEMENT"/>
    <s v="051"/>
    <s v="EMPLOYEE RELATED COSTS - WAGES &amp; SALARIES"/>
    <s v="1010"/>
    <s v="SALARIES &amp; WAGES - LEAVE PAYMENTS"/>
    <n v="607335"/>
    <n v="552939"/>
    <n v="583350.64500000002"/>
    <n v="614268.22918500006"/>
    <n v="331173.25"/>
    <n v="0"/>
    <n v="0"/>
    <n v="0"/>
    <n v="0"/>
    <n v="0"/>
    <n v="0"/>
    <n v="0"/>
    <n v="25141.040000000001"/>
    <n v="69671.39"/>
    <n v="9180.74"/>
    <n v="122986.56"/>
    <n v="47286.400000000001"/>
    <n v="56907.12"/>
    <n v="331173.25"/>
    <n v="0.54528925551795959"/>
    <n v="331173.25"/>
  </r>
  <r>
    <n v="14"/>
    <n v="15"/>
    <s v="tza"/>
    <x v="97"/>
    <x v="5"/>
    <x v="71"/>
    <x v="90"/>
    <s v="017-Roads"/>
    <x v="1"/>
    <s v="063"/>
    <s v="ROADS &amp; STORMWATER MANAGEMENT"/>
    <s v="051"/>
    <s v="EMPLOYEE RELATED COSTS - WAGES &amp; SALARIES"/>
    <s v="1012"/>
    <s v="HOUSING ALLOWANCE"/>
    <n v="91472"/>
    <n v="108370"/>
    <n v="114330.35"/>
    <n v="120389.85855"/>
    <n v="37890"/>
    <n v="0"/>
    <n v="0"/>
    <n v="0"/>
    <n v="0"/>
    <n v="0"/>
    <n v="0"/>
    <n v="0"/>
    <n v="6315"/>
    <n v="4815"/>
    <n v="7815"/>
    <n v="2523"/>
    <n v="10107"/>
    <n v="6315"/>
    <n v="37890"/>
    <n v="0.41422511806891726"/>
    <n v="37890"/>
  </r>
  <r>
    <n v="14"/>
    <n v="15"/>
    <s v="tza"/>
    <x v="97"/>
    <x v="5"/>
    <x v="71"/>
    <x v="91"/>
    <s v="017-Roads"/>
    <x v="1"/>
    <s v="063"/>
    <s v="ROADS &amp; STORMWATER MANAGEMENT"/>
    <s v="051"/>
    <s v="EMPLOYEE RELATED COSTS - WAGES &amp; SALARIES"/>
    <s v="1013"/>
    <s v="TRAVEL ALLOWANCE"/>
    <n v="647340"/>
    <n v="563538"/>
    <n v="594532.59"/>
    <n v="626042.81727"/>
    <n v="231044.1"/>
    <n v="0"/>
    <n v="0"/>
    <n v="0"/>
    <n v="0"/>
    <n v="0"/>
    <n v="0"/>
    <n v="0"/>
    <n v="41159.49"/>
    <n v="41159.49"/>
    <n v="40919.94"/>
    <n v="40934.300000000003"/>
    <n v="33435.440000000002"/>
    <n v="33435.440000000002"/>
    <n v="231044.1"/>
    <n v="0.35691305959773845"/>
    <n v="231044.1"/>
  </r>
  <r>
    <n v="14"/>
    <n v="15"/>
    <s v="tza"/>
    <x v="97"/>
    <x v="5"/>
    <x v="71"/>
    <x v="77"/>
    <s v="017-Roads"/>
    <x v="1"/>
    <s v="063"/>
    <s v="ROADS &amp; STORMWATER MANAGEMENT"/>
    <s v="051"/>
    <s v="EMPLOYEE RELATED COSTS - WAGES &amp; SALARIES"/>
    <s v="1016"/>
    <s v="PERFORMANCE INCENTIVE SCHEMES"/>
    <n v="0"/>
    <n v="47361"/>
    <n v="49965.855000000003"/>
    <n v="52614.045315000003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8"/>
    <x v="5"/>
    <x v="71"/>
    <x v="86"/>
    <s v="012-House"/>
    <x v="1"/>
    <s v="103"/>
    <s v="BUILDINGS &amp; HOUSING"/>
    <s v="051"/>
    <s v="EMPLOYEE RELATED COSTS - WAGES &amp; SALARIES"/>
    <s v="1001"/>
    <s v="SALARIES &amp; WAGES - BASIC SCALE"/>
    <n v="5650468"/>
    <n v="6024631"/>
    <n v="6355985.7050000001"/>
    <n v="6692852.9473649999"/>
    <n v="2789129.2699999996"/>
    <n v="0"/>
    <n v="0"/>
    <n v="0"/>
    <n v="0"/>
    <n v="0"/>
    <n v="0"/>
    <n v="0"/>
    <n v="459847.45"/>
    <n v="459847.45"/>
    <n v="460013.05"/>
    <n v="456110.01"/>
    <n v="493298.26"/>
    <n v="460013.05"/>
    <n v="2789129.2699999996"/>
    <n v="0.4936103115706521"/>
    <n v="2789129.27"/>
  </r>
  <r>
    <n v="14"/>
    <n v="15"/>
    <s v="tza"/>
    <x v="98"/>
    <x v="5"/>
    <x v="71"/>
    <x v="84"/>
    <s v="012-House"/>
    <x v="1"/>
    <s v="103"/>
    <s v="BUILDINGS &amp; HOUSING"/>
    <s v="051"/>
    <s v="EMPLOYEE RELATED COSTS - WAGES &amp; SALARIES"/>
    <s v="1002"/>
    <s v="SALARIES &amp; WAGES - OVERTIME"/>
    <n v="146693"/>
    <n v="0"/>
    <n v="0"/>
    <n v="0"/>
    <n v="37184.68"/>
    <n v="0"/>
    <n v="0"/>
    <n v="0"/>
    <n v="0"/>
    <n v="0"/>
    <n v="0"/>
    <n v="0"/>
    <n v="36237.49"/>
    <n v="0"/>
    <n v="0"/>
    <n v="0"/>
    <n v="0"/>
    <n v="947.19"/>
    <n v="37184.68"/>
    <n v="0.2534863967605816"/>
    <n v="37184.68"/>
  </r>
  <r>
    <n v="14"/>
    <n v="15"/>
    <s v="tza"/>
    <x v="98"/>
    <x v="5"/>
    <x v="71"/>
    <x v="87"/>
    <s v="012-House"/>
    <x v="1"/>
    <s v="103"/>
    <s v="BUILDINGS &amp; HOUSING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8"/>
    <x v="5"/>
    <x v="71"/>
    <x v="88"/>
    <s v="012-House"/>
    <x v="1"/>
    <s v="103"/>
    <s v="BUILDINGS &amp; HOUSING"/>
    <s v="051"/>
    <s v="EMPLOYEE RELATED COSTS - WAGES &amp; SALARIES"/>
    <s v="1004"/>
    <s v="SALARIES &amp; WAGES - ANNUAL BONUS"/>
    <n v="470337"/>
    <n v="501184"/>
    <n v="528749.12"/>
    <n v="556772.82336000004"/>
    <n v="302404.92"/>
    <n v="0"/>
    <n v="0"/>
    <n v="0"/>
    <n v="0"/>
    <n v="0"/>
    <n v="0"/>
    <n v="0"/>
    <n v="111922.48"/>
    <n v="55861.08"/>
    <n v="100649.06"/>
    <n v="0"/>
    <n v="0"/>
    <n v="33972.300000000003"/>
    <n v="302404.92"/>
    <n v="0.64295371191294748"/>
    <n v="302404.92"/>
  </r>
  <r>
    <n v="14"/>
    <n v="15"/>
    <s v="tza"/>
    <x v="98"/>
    <x v="5"/>
    <x v="71"/>
    <x v="89"/>
    <s v="012-House"/>
    <x v="1"/>
    <s v="103"/>
    <s v="BUILDINGS &amp; HOUSING"/>
    <s v="051"/>
    <s v="EMPLOYEE RELATED COSTS - WAGES &amp; SALARIES"/>
    <s v="1010"/>
    <s v="SALARIES &amp; WAGES - LEAVE PAYMENTS"/>
    <n v="391217"/>
    <n v="336893"/>
    <n v="355422.11499999999"/>
    <n v="374259.48709499999"/>
    <n v="259761.34"/>
    <n v="0"/>
    <n v="0"/>
    <n v="0"/>
    <n v="0"/>
    <n v="0"/>
    <n v="0"/>
    <n v="0"/>
    <n v="119139.53"/>
    <n v="6150.56"/>
    <n v="19421.439999999999"/>
    <n v="73074.95"/>
    <n v="23698.16"/>
    <n v="18276.7"/>
    <n v="259761.34"/>
    <n v="0.66398275126080919"/>
    <n v="259761.34"/>
  </r>
  <r>
    <n v="14"/>
    <n v="15"/>
    <s v="tza"/>
    <x v="98"/>
    <x v="5"/>
    <x v="71"/>
    <x v="90"/>
    <s v="012-House"/>
    <x v="1"/>
    <s v="103"/>
    <s v="BUILDINGS &amp; HOUSING"/>
    <s v="051"/>
    <s v="EMPLOYEE RELATED COSTS - WAGES &amp; SALARIES"/>
    <s v="1012"/>
    <s v="HOUSING ALLOWANCE"/>
    <n v="27555"/>
    <n v="54519"/>
    <n v="57517.544999999998"/>
    <n v="60565.974884999996"/>
    <n v="25476"/>
    <n v="0"/>
    <n v="0"/>
    <n v="0"/>
    <n v="0"/>
    <n v="0"/>
    <n v="0"/>
    <n v="0"/>
    <n v="4246"/>
    <n v="4246"/>
    <n v="4246"/>
    <n v="4246"/>
    <n v="4246"/>
    <n v="4246"/>
    <n v="25476"/>
    <n v="0.92455089820359282"/>
    <n v="25476"/>
  </r>
  <r>
    <n v="14"/>
    <n v="15"/>
    <s v="tza"/>
    <x v="98"/>
    <x v="5"/>
    <x v="71"/>
    <x v="91"/>
    <s v="012-House"/>
    <x v="1"/>
    <s v="103"/>
    <s v="BUILDINGS &amp; HOUSING"/>
    <s v="051"/>
    <s v="EMPLOYEE RELATED COSTS - WAGES &amp; SALARIES"/>
    <s v="1013"/>
    <s v="TRAVEL ALLOWANCE"/>
    <n v="672787"/>
    <n v="649686"/>
    <n v="685418.73"/>
    <n v="721745.92268999992"/>
    <n v="305565.57"/>
    <n v="0"/>
    <n v="0"/>
    <n v="0"/>
    <n v="0"/>
    <n v="0"/>
    <n v="0"/>
    <n v="0"/>
    <n v="51236.73"/>
    <n v="51236.73"/>
    <n v="50938.53"/>
    <n v="50956.42"/>
    <n v="50598.58"/>
    <n v="50598.58"/>
    <n v="305565.57"/>
    <n v="0.45417876683110703"/>
    <n v="305565.57"/>
  </r>
  <r>
    <n v="14"/>
    <n v="15"/>
    <s v="tza"/>
    <x v="98"/>
    <x v="5"/>
    <x v="71"/>
    <x v="77"/>
    <s v="012-House"/>
    <x v="1"/>
    <s v="103"/>
    <s v="BUILDINGS &amp; HOUSING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9"/>
    <x v="6"/>
    <x v="71"/>
    <x v="86"/>
    <s v="009-Sport &amp; recreation"/>
    <x v="1"/>
    <s v="105"/>
    <s v="PARKS &amp; RECREATION"/>
    <s v="051"/>
    <s v="EMPLOYEE RELATED COSTS - WAGES &amp; SALARIES"/>
    <s v="1001"/>
    <s v="SALARIES &amp; WAGES - BASIC SCALE"/>
    <n v="9992337"/>
    <n v="10038629"/>
    <n v="10590753.595000001"/>
    <n v="11152063.535535"/>
    <n v="4707861.09"/>
    <n v="0"/>
    <n v="0"/>
    <n v="0"/>
    <n v="0"/>
    <n v="0"/>
    <n v="0"/>
    <n v="0"/>
    <n v="790197.94"/>
    <n v="776348.75"/>
    <n v="777390.23"/>
    <n v="776096.92"/>
    <n v="781582.75"/>
    <n v="806244.5"/>
    <n v="4707861.09"/>
    <n v="0.4711471490603249"/>
    <n v="4707861.09"/>
  </r>
  <r>
    <n v="14"/>
    <n v="15"/>
    <s v="tza"/>
    <x v="99"/>
    <x v="6"/>
    <x v="71"/>
    <x v="84"/>
    <s v="009-Sport &amp; recreation"/>
    <x v="1"/>
    <s v="105"/>
    <s v="PARKS &amp; RECREATION"/>
    <s v="051"/>
    <s v="EMPLOYEE RELATED COSTS - WAGES &amp; SALARIES"/>
    <s v="1002"/>
    <s v="SALARIES &amp; WAGES - OVERTIME"/>
    <n v="832861"/>
    <n v="1765268"/>
    <n v="1862357.74"/>
    <n v="1961062.70022"/>
    <n v="835648.04"/>
    <n v="0"/>
    <n v="0"/>
    <n v="0"/>
    <n v="0"/>
    <n v="0"/>
    <n v="0"/>
    <n v="0"/>
    <n v="64969.39"/>
    <n v="153062.76"/>
    <n v="106615.82"/>
    <n v="182542.18"/>
    <n v="146142.16"/>
    <n v="182315.73"/>
    <n v="835648.04"/>
    <n v="1.0033463447081807"/>
    <n v="835648.04"/>
  </r>
  <r>
    <n v="14"/>
    <n v="15"/>
    <s v="tza"/>
    <x v="99"/>
    <x v="6"/>
    <x v="71"/>
    <x v="87"/>
    <s v="009-Sport &amp; recreation"/>
    <x v="1"/>
    <s v="105"/>
    <s v="PARKS &amp; RECREATION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9"/>
    <x v="6"/>
    <x v="71"/>
    <x v="88"/>
    <s v="009-Sport &amp; recreation"/>
    <x v="1"/>
    <s v="105"/>
    <s v="PARKS &amp; RECREATION"/>
    <s v="051"/>
    <s v="EMPLOYEE RELATED COSTS - WAGES &amp; SALARIES"/>
    <s v="1004"/>
    <s v="SALARIES &amp; WAGES - ANNUAL BONUS"/>
    <n v="832193"/>
    <n v="836552"/>
    <n v="882562.36"/>
    <n v="929338.16507999995"/>
    <n v="305053.65000000002"/>
    <n v="0"/>
    <n v="0"/>
    <n v="0"/>
    <n v="0"/>
    <n v="0"/>
    <n v="0"/>
    <n v="0"/>
    <n v="766.24"/>
    <n v="37804.44"/>
    <n v="92510.49"/>
    <n v="48667.81"/>
    <n v="30975.35"/>
    <n v="94329.32"/>
    <n v="305053.65000000002"/>
    <n v="0.36656598889920972"/>
    <n v="305053.65000000002"/>
  </r>
  <r>
    <n v="14"/>
    <n v="15"/>
    <s v="tza"/>
    <x v="99"/>
    <x v="6"/>
    <x v="71"/>
    <x v="134"/>
    <s v="009-Sport &amp; recreation"/>
    <x v="1"/>
    <s v="105"/>
    <s v="PARKS &amp; RECREATION"/>
    <s v="051"/>
    <s v="EMPLOYEE RELATED COSTS - WAGES &amp; SALARIES"/>
    <s v="1005"/>
    <s v="SALARIES &amp; WAGES - STANDBY ALLOWANCE"/>
    <n v="14586"/>
    <n v="0"/>
    <n v="0"/>
    <n v="0"/>
    <n v="13468.900000000001"/>
    <n v="0"/>
    <n v="0"/>
    <n v="0"/>
    <n v="0"/>
    <n v="0"/>
    <n v="0"/>
    <n v="0"/>
    <n v="3619.05"/>
    <n v="0"/>
    <n v="4853.6000000000004"/>
    <n v="3782.85"/>
    <n v="1213.4000000000001"/>
    <n v="0"/>
    <n v="13468.900000000001"/>
    <n v="0.92341286164815584"/>
    <n v="13468.9"/>
  </r>
  <r>
    <n v="14"/>
    <n v="15"/>
    <s v="tza"/>
    <x v="99"/>
    <x v="6"/>
    <x v="71"/>
    <x v="89"/>
    <s v="009-Sport &amp; recreation"/>
    <x v="1"/>
    <s v="105"/>
    <s v="PARKS &amp; RECREATION"/>
    <s v="051"/>
    <s v="EMPLOYEE RELATED COSTS - WAGES &amp; SALARIES"/>
    <s v="1010"/>
    <s v="SALARIES &amp; WAGES - LEAVE PAYMENTS"/>
    <n v="812372"/>
    <n v="697794"/>
    <n v="736172.67"/>
    <n v="775189.82151000004"/>
    <n v="385041.74"/>
    <n v="0"/>
    <n v="0"/>
    <n v="0"/>
    <n v="0"/>
    <n v="0"/>
    <n v="0"/>
    <n v="0"/>
    <n v="157280.6"/>
    <n v="45840.639999999999"/>
    <n v="50008.56"/>
    <n v="34677.760000000002"/>
    <n v="46384.36"/>
    <n v="50849.82"/>
    <n v="385041.74"/>
    <n v="0.47397219500425913"/>
    <n v="385041.74"/>
  </r>
  <r>
    <n v="14"/>
    <n v="15"/>
    <s v="tza"/>
    <x v="99"/>
    <x v="6"/>
    <x v="71"/>
    <x v="90"/>
    <s v="009-Sport &amp; recreation"/>
    <x v="1"/>
    <s v="105"/>
    <s v="PARKS &amp; RECREATION"/>
    <s v="051"/>
    <s v="EMPLOYEE RELATED COSTS - WAGES &amp; SALARIES"/>
    <s v="1012"/>
    <s v="HOUSING ALLOWANCE"/>
    <n v="72816"/>
    <n v="120388"/>
    <n v="127009.34"/>
    <n v="133740.83502"/>
    <n v="42262"/>
    <n v="0"/>
    <n v="0"/>
    <n v="0"/>
    <n v="0"/>
    <n v="0"/>
    <n v="0"/>
    <n v="0"/>
    <n v="8109"/>
    <n v="5817"/>
    <n v="9376"/>
    <n v="7084"/>
    <n v="7084"/>
    <n v="4792"/>
    <n v="42262"/>
    <n v="0.58039441880905296"/>
    <n v="42262"/>
  </r>
  <r>
    <n v="14"/>
    <n v="15"/>
    <s v="tza"/>
    <x v="99"/>
    <x v="6"/>
    <x v="71"/>
    <x v="91"/>
    <s v="009-Sport &amp; recreation"/>
    <x v="1"/>
    <s v="105"/>
    <s v="PARKS &amp; RECREATION"/>
    <s v="051"/>
    <s v="EMPLOYEE RELATED COSTS - WAGES &amp; SALARIES"/>
    <s v="1013"/>
    <s v="TRAVEL ALLOWANCE"/>
    <n v="305326"/>
    <n v="617896"/>
    <n v="651880.28"/>
    <n v="686429.93484"/>
    <n v="249291"/>
    <n v="0"/>
    <n v="0"/>
    <n v="0"/>
    <n v="0"/>
    <n v="0"/>
    <n v="0"/>
    <n v="0"/>
    <n v="59951.64"/>
    <n v="38144.04"/>
    <n v="37922.04"/>
    <n v="37935.360000000001"/>
    <n v="37668.959999999999"/>
    <n v="37668.959999999999"/>
    <n v="249291"/>
    <n v="0.81647484983263785"/>
    <n v="249291"/>
  </r>
  <r>
    <n v="14"/>
    <n v="15"/>
    <s v="tza"/>
    <x v="101"/>
    <x v="6"/>
    <x v="71"/>
    <x v="86"/>
    <s v="008-Libraries"/>
    <x v="1"/>
    <s v="123"/>
    <s v="LIBRARY SERVICES"/>
    <s v="051"/>
    <s v="EMPLOYEE RELATED COSTS - WAGES &amp; SALARIES"/>
    <s v="1001"/>
    <s v="SALARIES &amp; WAGES - BASIC SCALE"/>
    <n v="4859677"/>
    <n v="5086243"/>
    <n v="5365986.3650000002"/>
    <n v="5650383.6423450001"/>
    <n v="2264752.29"/>
    <n v="0"/>
    <n v="0"/>
    <n v="0"/>
    <n v="0"/>
    <n v="0"/>
    <n v="0"/>
    <n v="0"/>
    <n v="360473.24"/>
    <n v="359632.04"/>
    <n v="359632.04"/>
    <n v="360542.52"/>
    <n v="449537.13"/>
    <n v="374935.32"/>
    <n v="2264752.29"/>
    <n v="0.46602938631518104"/>
    <n v="2264752.29"/>
  </r>
  <r>
    <n v="14"/>
    <n v="15"/>
    <s v="tza"/>
    <x v="101"/>
    <x v="6"/>
    <x v="71"/>
    <x v="84"/>
    <s v="008-Libraries"/>
    <x v="1"/>
    <s v="123"/>
    <s v="LIBRARY SERVICES"/>
    <s v="051"/>
    <s v="EMPLOYEE RELATED COSTS - WAGES &amp; SALARIES"/>
    <s v="1002"/>
    <s v="SALARIES &amp; WAGES - OVERTIME"/>
    <n v="59910"/>
    <n v="124223"/>
    <n v="131055.265"/>
    <n v="138001.19404500001"/>
    <n v="92779.180000000008"/>
    <n v="0"/>
    <n v="0"/>
    <n v="0"/>
    <n v="0"/>
    <n v="0"/>
    <n v="0"/>
    <n v="0"/>
    <n v="16307.36"/>
    <n v="16642"/>
    <n v="9350.77"/>
    <n v="19835.25"/>
    <n v="15045.5"/>
    <n v="15598.3"/>
    <n v="92779.180000000008"/>
    <n v="1.5486426306125858"/>
    <n v="92779.18"/>
  </r>
  <r>
    <n v="14"/>
    <n v="15"/>
    <s v="tza"/>
    <x v="101"/>
    <x v="6"/>
    <x v="71"/>
    <x v="87"/>
    <s v="008-Libraries"/>
    <x v="1"/>
    <s v="123"/>
    <s v="LIBRARY SERVICES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1"/>
    <x v="6"/>
    <x v="71"/>
    <x v="88"/>
    <s v="008-Libraries"/>
    <x v="1"/>
    <s v="123"/>
    <s v="LIBRARY SERVICES"/>
    <s v="051"/>
    <s v="EMPLOYEE RELATED COSTS - WAGES &amp; SALARIES"/>
    <s v="1004"/>
    <s v="SALARIES &amp; WAGES - ANNUAL BONUS"/>
    <n v="404471"/>
    <n v="423854"/>
    <n v="447165.97"/>
    <n v="470865.76640999998"/>
    <n v="211430.30000000002"/>
    <n v="0"/>
    <n v="0"/>
    <n v="0"/>
    <n v="0"/>
    <n v="0"/>
    <n v="0"/>
    <n v="0"/>
    <n v="127868.03"/>
    <n v="42774.94"/>
    <n v="8382.7900000000009"/>
    <n v="8382.7900000000009"/>
    <n v="0"/>
    <n v="24021.75"/>
    <n v="211430.30000000002"/>
    <n v="0.52273290297697494"/>
    <n v="211430.3"/>
  </r>
  <r>
    <n v="14"/>
    <n v="15"/>
    <s v="tza"/>
    <x v="101"/>
    <x v="6"/>
    <x v="71"/>
    <x v="89"/>
    <s v="008-Libraries"/>
    <x v="1"/>
    <s v="123"/>
    <s v="LIBRARY SERVICES"/>
    <s v="051"/>
    <s v="EMPLOYEE RELATED COSTS - WAGES &amp; SALARIES"/>
    <s v="1010"/>
    <s v="SALARIES &amp; WAGES - LEAVE PAYMENTS"/>
    <n v="302822"/>
    <n v="216521"/>
    <n v="228429.655"/>
    <n v="240536.42671500001"/>
    <n v="105576.71"/>
    <n v="0"/>
    <n v="0"/>
    <n v="0"/>
    <n v="0"/>
    <n v="0"/>
    <n v="0"/>
    <n v="0"/>
    <n v="25712.880000000001"/>
    <n v="31956.98"/>
    <n v="23880.720000000001"/>
    <n v="13812.16"/>
    <n v="0"/>
    <n v="10213.969999999999"/>
    <n v="105576.71"/>
    <n v="0.34864280006076181"/>
    <n v="105576.71"/>
  </r>
  <r>
    <n v="14"/>
    <n v="15"/>
    <s v="tza"/>
    <x v="101"/>
    <x v="6"/>
    <x v="71"/>
    <x v="90"/>
    <s v="008-Libraries"/>
    <x v="1"/>
    <s v="123"/>
    <s v="LIBRARY SERVICES"/>
    <s v="051"/>
    <s v="EMPLOYEE RELATED COSTS - WAGES &amp; SALARIES"/>
    <s v="1012"/>
    <s v="HOUSING ALLOWANCE"/>
    <n v="96274"/>
    <n v="78042"/>
    <n v="82334.31"/>
    <n v="86698.028429999991"/>
    <n v="43706"/>
    <n v="0"/>
    <n v="0"/>
    <n v="0"/>
    <n v="0"/>
    <n v="0"/>
    <n v="0"/>
    <n v="0"/>
    <n v="9111"/>
    <n v="7311"/>
    <n v="6483"/>
    <n v="8139"/>
    <n v="7316"/>
    <n v="5346"/>
    <n v="43706"/>
    <n v="0.45397511269917112"/>
    <n v="43706"/>
  </r>
  <r>
    <n v="14"/>
    <n v="15"/>
    <s v="tza"/>
    <x v="101"/>
    <x v="6"/>
    <x v="71"/>
    <x v="91"/>
    <s v="008-Libraries"/>
    <x v="1"/>
    <s v="123"/>
    <s v="LIBRARY SERVICES"/>
    <s v="051"/>
    <s v="EMPLOYEE RELATED COSTS - WAGES &amp; SALARIES"/>
    <s v="1013"/>
    <s v="TRAVEL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1"/>
    <x v="6"/>
    <x v="71"/>
    <x v="77"/>
    <s v="008-Libraries"/>
    <x v="1"/>
    <s v="123"/>
    <s v="LIBRARY SERVICES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2"/>
    <x v="6"/>
    <x v="71"/>
    <x v="86"/>
    <s v="021-Solid waste"/>
    <x v="1"/>
    <s v="133"/>
    <s v="SOLID WASTE"/>
    <s v="051"/>
    <s v="EMPLOYEE RELATED COSTS - WAGES &amp; SALARIES"/>
    <s v="1001"/>
    <s v="SALARIES &amp; WAGES - BASIC SCALE"/>
    <n v="7416459"/>
    <n v="7473803"/>
    <n v="7884862.165"/>
    <n v="8302759.8597449996"/>
    <n v="3264743.12"/>
    <n v="0"/>
    <n v="0"/>
    <n v="0"/>
    <n v="0"/>
    <n v="0"/>
    <n v="0"/>
    <n v="0"/>
    <n v="543236.37"/>
    <n v="544792.9"/>
    <n v="544792.9"/>
    <n v="544461.69999999995"/>
    <n v="542831.86"/>
    <n v="544627.39"/>
    <n v="3264743.12"/>
    <n v="0.440202409262965"/>
    <n v="3264743.12"/>
  </r>
  <r>
    <n v="14"/>
    <n v="15"/>
    <s v="tza"/>
    <x v="102"/>
    <x v="6"/>
    <x v="71"/>
    <x v="84"/>
    <s v="021-Solid waste"/>
    <x v="1"/>
    <s v="133"/>
    <s v="SOLID WASTE"/>
    <s v="051"/>
    <s v="EMPLOYEE RELATED COSTS - WAGES &amp; SALARIES"/>
    <s v="1002"/>
    <s v="SALARIES &amp; WAGES - OVERTIME"/>
    <n v="1089348"/>
    <n v="4800723"/>
    <n v="5064762.7649999997"/>
    <n v="5333195.1915449994"/>
    <n v="1117410.67"/>
    <n v="0"/>
    <n v="0"/>
    <n v="0"/>
    <n v="0"/>
    <n v="0"/>
    <n v="0"/>
    <n v="0"/>
    <n v="203739.45"/>
    <n v="160994.68"/>
    <n v="165697.72"/>
    <n v="258768.31"/>
    <n v="162459.95000000001"/>
    <n v="165750.56"/>
    <n v="1117410.67"/>
    <n v="1.0257609781263655"/>
    <n v="1117410.67"/>
  </r>
  <r>
    <n v="14"/>
    <n v="15"/>
    <s v="tza"/>
    <x v="102"/>
    <x v="6"/>
    <x v="71"/>
    <x v="87"/>
    <s v="021-Solid waste"/>
    <x v="1"/>
    <s v="133"/>
    <s v="SOLID WASTE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2"/>
    <x v="6"/>
    <x v="71"/>
    <x v="88"/>
    <s v="021-Solid waste"/>
    <x v="1"/>
    <s v="133"/>
    <s v="SOLID WASTE"/>
    <s v="051"/>
    <s v="EMPLOYEE RELATED COSTS - WAGES &amp; SALARIES"/>
    <s v="1004"/>
    <s v="SALARIES &amp; WAGES - ANNUAL BONUS"/>
    <n v="617034"/>
    <n v="622282"/>
    <n v="656507.51"/>
    <n v="691302.40803000005"/>
    <n v="350491.23"/>
    <n v="0"/>
    <n v="0"/>
    <n v="0"/>
    <n v="0"/>
    <n v="0"/>
    <n v="0"/>
    <n v="0"/>
    <n v="102727.5"/>
    <n v="56588.87"/>
    <n v="0"/>
    <n v="72887.56"/>
    <n v="60334.95"/>
    <n v="57952.35"/>
    <n v="350491.23"/>
    <n v="0.56802579760596661"/>
    <n v="350491.23"/>
  </r>
  <r>
    <n v="14"/>
    <n v="15"/>
    <s v="tza"/>
    <x v="102"/>
    <x v="6"/>
    <x v="71"/>
    <x v="89"/>
    <s v="021-Solid waste"/>
    <x v="1"/>
    <s v="133"/>
    <s v="SOLID WASTE"/>
    <s v="051"/>
    <s v="EMPLOYEE RELATED COSTS - WAGES &amp; SALARIES"/>
    <s v="1010"/>
    <s v="SALARIES &amp; WAGES - LEAVE PAYMENTS"/>
    <n v="567416"/>
    <n v="777050"/>
    <n v="819787.75"/>
    <n v="863236.50075000001"/>
    <n v="228818.9"/>
    <n v="0"/>
    <n v="0"/>
    <n v="0"/>
    <n v="0"/>
    <n v="0"/>
    <n v="0"/>
    <n v="0"/>
    <n v="80645.84"/>
    <n v="31232.799999999999"/>
    <n v="11152.96"/>
    <n v="32983.199999999997"/>
    <n v="25469.119999999999"/>
    <n v="47334.98"/>
    <n v="228818.9"/>
    <n v="0.40326480042860968"/>
    <n v="228818.9"/>
  </r>
  <r>
    <n v="14"/>
    <n v="15"/>
    <s v="tza"/>
    <x v="102"/>
    <x v="6"/>
    <x v="71"/>
    <x v="90"/>
    <s v="021-Solid waste"/>
    <x v="1"/>
    <s v="133"/>
    <s v="SOLID WASTE"/>
    <s v="051"/>
    <s v="EMPLOYEE RELATED COSTS - WAGES &amp; SALARIES"/>
    <s v="1012"/>
    <s v="HOUSING ALLOWANCE"/>
    <n v="28325"/>
    <n v="12275"/>
    <n v="12950.125"/>
    <n v="13636.481625"/>
    <n v="5736"/>
    <n v="0"/>
    <n v="0"/>
    <n v="0"/>
    <n v="0"/>
    <n v="0"/>
    <n v="0"/>
    <n v="0"/>
    <n v="956"/>
    <n v="956"/>
    <n v="956"/>
    <n v="956"/>
    <n v="956"/>
    <n v="956"/>
    <n v="5736"/>
    <n v="0.20250661959399824"/>
    <n v="5736"/>
  </r>
  <r>
    <n v="14"/>
    <n v="15"/>
    <s v="tza"/>
    <x v="102"/>
    <x v="6"/>
    <x v="71"/>
    <x v="91"/>
    <s v="021-Solid waste"/>
    <x v="1"/>
    <s v="133"/>
    <s v="SOLID WASTE"/>
    <s v="051"/>
    <s v="EMPLOYEE RELATED COSTS - WAGES &amp; SALARIES"/>
    <s v="1013"/>
    <s v="TRAVEL ALLOWANCE"/>
    <n v="290254"/>
    <n v="395432"/>
    <n v="417180.76"/>
    <n v="439291.34028"/>
    <n v="178680.7"/>
    <n v="0"/>
    <n v="0"/>
    <n v="0"/>
    <n v="0"/>
    <n v="0"/>
    <n v="0"/>
    <n v="0"/>
    <n v="23882.98"/>
    <n v="31185.33"/>
    <n v="31003.83"/>
    <n v="31014.720000000001"/>
    <n v="30796.92"/>
    <n v="30796.92"/>
    <n v="178680.7"/>
    <n v="0.6156011631191991"/>
    <n v="178680.7"/>
  </r>
  <r>
    <n v="14"/>
    <n v="15"/>
    <s v="tza"/>
    <x v="102"/>
    <x v="6"/>
    <x v="71"/>
    <x v="77"/>
    <s v="021-Solid waste"/>
    <x v="1"/>
    <s v="133"/>
    <s v="SOLID WASTE"/>
    <s v="051"/>
    <s v="EMPLOYEE RELATED COSTS - WAGES &amp; SALARIES"/>
    <s v="1016"/>
    <s v="PERFORMANCE INCENTIVE SCHEMES"/>
    <n v="0"/>
    <n v="108289"/>
    <n v="114244.895"/>
    <n v="120299.87443500001"/>
    <n v="25950"/>
    <n v="0"/>
    <n v="0"/>
    <n v="0"/>
    <n v="0"/>
    <n v="0"/>
    <n v="0"/>
    <n v="0"/>
    <n v="4050"/>
    <n v="4650"/>
    <n v="4800"/>
    <n v="4500"/>
    <n v="3600"/>
    <n v="4350"/>
    <n v="25950"/>
    <e v="#DIV/0!"/>
    <n v="25950"/>
  </r>
  <r>
    <n v="14"/>
    <n v="15"/>
    <s v="tza"/>
    <x v="103"/>
    <x v="6"/>
    <x v="71"/>
    <x v="86"/>
    <s v="021-Solid waste"/>
    <x v="1"/>
    <s v="134"/>
    <s v="STREET CLEANSING"/>
    <s v="051"/>
    <s v="EMPLOYEE RELATED COSTS - WAGES &amp; SALARIES"/>
    <s v="1001"/>
    <s v="SALARIES &amp; WAGES - BASIC SCALE"/>
    <n v="4220114"/>
    <n v="4673345"/>
    <n v="4930378.9749999996"/>
    <n v="5191689.0606749998"/>
    <n v="2038580.65"/>
    <n v="0"/>
    <n v="0"/>
    <n v="0"/>
    <n v="0"/>
    <n v="0"/>
    <n v="0"/>
    <n v="0"/>
    <n v="346284.49"/>
    <n v="340660.14"/>
    <n v="339296.77"/>
    <n v="334545.68"/>
    <n v="338855.41"/>
    <n v="338938.16"/>
    <n v="2038580.65"/>
    <n v="0.48306293384491505"/>
    <n v="2038580.65"/>
  </r>
  <r>
    <n v="14"/>
    <n v="15"/>
    <s v="tza"/>
    <x v="103"/>
    <x v="6"/>
    <x v="71"/>
    <x v="84"/>
    <s v="021-Solid waste"/>
    <x v="1"/>
    <s v="134"/>
    <s v="STREET CLEANSING"/>
    <s v="051"/>
    <s v="EMPLOYEE RELATED COSTS - WAGES &amp; SALARIES"/>
    <s v="1002"/>
    <s v="SALARIES &amp; WAGES - OVERTIME"/>
    <n v="688031"/>
    <n v="3211933"/>
    <n v="3388589.3149999999"/>
    <n v="3568184.5486949999"/>
    <n v="672143.76"/>
    <n v="0"/>
    <n v="0"/>
    <n v="0"/>
    <n v="0"/>
    <n v="0"/>
    <n v="0"/>
    <n v="0"/>
    <n v="133158.69"/>
    <n v="93959.57"/>
    <n v="88718.02"/>
    <n v="156259.71"/>
    <n v="92810.73"/>
    <n v="107237.04"/>
    <n v="672143.76"/>
    <n v="0.97690912182735956"/>
    <n v="672143.76"/>
  </r>
  <r>
    <n v="14"/>
    <n v="15"/>
    <s v="tza"/>
    <x v="103"/>
    <x v="6"/>
    <x v="71"/>
    <x v="87"/>
    <s v="021-Solid waste"/>
    <x v="1"/>
    <s v="134"/>
    <s v="STREET CLEANSING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3"/>
    <x v="6"/>
    <x v="71"/>
    <x v="88"/>
    <s v="021-Solid waste"/>
    <x v="1"/>
    <s v="134"/>
    <s v="STREET CLEANSING"/>
    <s v="051"/>
    <s v="EMPLOYEE RELATED COSTS - WAGES &amp; SALARIES"/>
    <s v="1004"/>
    <s v="SALARIES &amp; WAGES - ANNUAL BONUS"/>
    <n v="351676"/>
    <n v="389445"/>
    <n v="410864.47499999998"/>
    <n v="432640.29217499995"/>
    <n v="77564.59"/>
    <n v="0"/>
    <n v="0"/>
    <n v="0"/>
    <n v="0"/>
    <n v="0"/>
    <n v="0"/>
    <n v="0"/>
    <n v="27584.94"/>
    <n v="7813.91"/>
    <n v="0"/>
    <n v="11887.89"/>
    <n v="9194.98"/>
    <n v="21082.87"/>
    <n v="77564.59"/>
    <n v="0.22055696152140036"/>
    <n v="77564.59"/>
  </r>
  <r>
    <n v="14"/>
    <n v="15"/>
    <s v="tza"/>
    <x v="103"/>
    <x v="6"/>
    <x v="71"/>
    <x v="89"/>
    <s v="021-Solid waste"/>
    <x v="1"/>
    <s v="134"/>
    <s v="STREET CLEANSING"/>
    <s v="051"/>
    <s v="EMPLOYEE RELATED COSTS - WAGES &amp; SALARIES"/>
    <s v="1010"/>
    <s v="SALARIES &amp; WAGES - LEAVE PAYMENTS"/>
    <n v="282237"/>
    <n v="374656"/>
    <n v="395262.08"/>
    <n v="416210.97024"/>
    <n v="234632.16999999995"/>
    <n v="0"/>
    <n v="0"/>
    <n v="0"/>
    <n v="0"/>
    <n v="0"/>
    <n v="0"/>
    <n v="0"/>
    <n v="53887.040000000001"/>
    <n v="96722.33"/>
    <n v="45021.36"/>
    <n v="23173.279999999999"/>
    <n v="8770.08"/>
    <n v="7058.08"/>
    <n v="234632.16999999995"/>
    <n v="0.83133030042127698"/>
    <n v="234632.17"/>
  </r>
  <r>
    <n v="14"/>
    <n v="15"/>
    <s v="tza"/>
    <x v="103"/>
    <x v="6"/>
    <x v="71"/>
    <x v="77"/>
    <s v="021-Solid waste"/>
    <x v="1"/>
    <s v="134"/>
    <s v="STREET CLEANSING"/>
    <s v="051"/>
    <s v="EMPLOYEE RELATED COSTS - WAGES &amp; SALARIES"/>
    <s v="1016"/>
    <s v="PERFORMANCE INCENTIVE SCHEMES"/>
    <n v="0"/>
    <n v="0"/>
    <n v="0"/>
    <n v="0"/>
    <n v="27450"/>
    <n v="0"/>
    <n v="0"/>
    <n v="0"/>
    <n v="0"/>
    <n v="0"/>
    <n v="0"/>
    <n v="0"/>
    <n v="5100"/>
    <n v="5400"/>
    <n v="5400"/>
    <n v="3300"/>
    <n v="3300"/>
    <n v="4950"/>
    <n v="27450"/>
    <e v="#DIV/0!"/>
    <n v="27450"/>
  </r>
  <r>
    <n v="14"/>
    <n v="15"/>
    <s v="MDC"/>
    <x v="117"/>
    <x v="6"/>
    <x v="71"/>
    <x v="77"/>
    <s v="014-Other health"/>
    <x v="1"/>
    <s v="115"/>
    <s v="ENVIROMENTAL HEALTH SERVICES"/>
    <s v="051"/>
    <s v="EMPLOYEE RELATED COSTS - WAGES &amp; SALARIES"/>
    <s v="1016"/>
    <s v="PERFORMANCE INCENTIVE SCHEMES"/>
    <n v="0"/>
    <n v="108289"/>
    <n v="114244.895"/>
    <n v="120299.87443500001"/>
    <n v="2162594.1500000004"/>
    <n v="0"/>
    <n v="0"/>
    <n v="0"/>
    <n v="0"/>
    <n v="0"/>
    <n v="0"/>
    <n v="0"/>
    <n v="371165.75"/>
    <n v="379513.05"/>
    <n v="381021.38"/>
    <n v="347274.69"/>
    <n v="342030.32"/>
    <n v="341588.96"/>
    <n v="2162594.1500000004"/>
    <e v="#DIV/0!"/>
    <n v="2162594.15"/>
  </r>
  <r>
    <n v="14"/>
    <n v="15"/>
    <s v="MDC"/>
    <x v="113"/>
    <x v="5"/>
    <x v="71"/>
    <x v="77"/>
    <m/>
    <x v="1"/>
    <s v="073"/>
    <s v="WATER NETWORKS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833080.25"/>
    <n v="844490.16"/>
    <n v="797359.84"/>
    <n v="795994.73"/>
    <n v="797782.82"/>
    <n v="795176.29"/>
    <n v="4863884.09"/>
    <e v="#DIV/0!"/>
    <n v="4863884.09"/>
  </r>
  <r>
    <n v="14"/>
    <n v="15"/>
    <s v="MDC"/>
    <x v="114"/>
    <x v="5"/>
    <x v="71"/>
    <x v="77"/>
    <m/>
    <x v="1"/>
    <s v="083"/>
    <s v="WATER PURIFICATION"/>
    <s v="051"/>
    <s v="EMPLOYEE RELATED COSTS - WAGES &amp; SALARIES"/>
    <s v="1016"/>
    <s v="PERFORMANCE INCENTIVE SCHEMES"/>
    <n v="0"/>
    <n v="0"/>
    <n v="0"/>
    <n v="0"/>
    <n v="0"/>
    <n v="0"/>
    <n v="0"/>
    <n v="0"/>
    <n v="0"/>
    <n v="0"/>
    <n v="0"/>
    <n v="0"/>
    <n v="239181.29"/>
    <n v="237567.99"/>
    <n v="237567.99"/>
    <n v="239429.49"/>
    <n v="237567.99"/>
    <n v="237173.79"/>
    <n v="1428488.54"/>
    <e v="#DIV/0!"/>
    <n v="1428488.54"/>
  </r>
  <r>
    <n v="14"/>
    <n v="15"/>
    <s v="MDC"/>
    <x v="115"/>
    <x v="5"/>
    <x v="71"/>
    <x v="77"/>
    <m/>
    <x v="1"/>
    <s v="093"/>
    <s v="SEWERAGE PURIFICATION"/>
    <s v="051"/>
    <s v="EMPLOYEE RELATED COSTS - WAGES &amp; SALARIES"/>
    <s v="1016"/>
    <s v="PERFORMANCE INCENTIVE SCHEMES"/>
    <n v="0"/>
    <n v="0"/>
    <n v="0"/>
    <n v="0"/>
    <n v="0"/>
    <n v="0"/>
    <n v="0"/>
    <n v="0"/>
    <n v="0"/>
    <n v="0"/>
    <n v="0"/>
    <n v="0"/>
    <n v="182881.61"/>
    <n v="180403.58"/>
    <n v="181447.77"/>
    <n v="181375.31"/>
    <n v="180699.57"/>
    <n v="181606.99"/>
    <n v="1088414.83"/>
    <e v="#DIV/0!"/>
    <n v="1088414.83"/>
  </r>
  <r>
    <n v="14"/>
    <n v="15"/>
    <s v="tza"/>
    <x v="104"/>
    <x v="6"/>
    <x v="71"/>
    <x v="86"/>
    <s v="020-Public toilet"/>
    <x v="1"/>
    <s v="135"/>
    <s v="PUBLIC TOILETS"/>
    <s v="051"/>
    <s v="EMPLOYEE RELATED COSTS - WAGES &amp; SALARIES"/>
    <s v="1001"/>
    <s v="SALARIES &amp; WAGES - BASIC SCALE"/>
    <n v="3444321"/>
    <n v="3195507"/>
    <n v="3371259.8849999998"/>
    <n v="3549936.658905"/>
    <n v="1528638.37"/>
    <n v="0"/>
    <n v="0"/>
    <n v="0"/>
    <n v="0"/>
    <n v="0"/>
    <n v="0"/>
    <n v="0"/>
    <n v="273121.48"/>
    <n v="276661.52"/>
    <n v="266565.63"/>
    <n v="236104.95"/>
    <n v="237020.4"/>
    <n v="239164.39"/>
    <n v="1528638.37"/>
    <n v="0.44381414217780518"/>
    <n v="1528638.37"/>
  </r>
  <r>
    <n v="14"/>
    <n v="15"/>
    <s v="tza"/>
    <x v="104"/>
    <x v="6"/>
    <x v="71"/>
    <x v="84"/>
    <s v="020-Public toilet"/>
    <x v="1"/>
    <s v="135"/>
    <s v="PUBLIC TOILETS"/>
    <s v="051"/>
    <s v="EMPLOYEE RELATED COSTS - WAGES &amp; SALARIES"/>
    <s v="1002"/>
    <s v="SALARIES &amp; WAGES - OVERTIME"/>
    <n v="600375"/>
    <n v="3113975"/>
    <n v="3285243.625"/>
    <n v="3459361.5371249998"/>
    <n v="677894.2"/>
    <n v="0"/>
    <n v="0"/>
    <n v="0"/>
    <n v="0"/>
    <n v="0"/>
    <n v="0"/>
    <n v="0"/>
    <n v="122473"/>
    <n v="109112.94"/>
    <n v="104870.8"/>
    <n v="146793.57999999999"/>
    <n v="100340.09"/>
    <n v="94303.79"/>
    <n v="677894.2"/>
    <n v="1.129117967936706"/>
    <n v="677894.2"/>
  </r>
  <r>
    <n v="14"/>
    <n v="15"/>
    <s v="tza"/>
    <x v="104"/>
    <x v="6"/>
    <x v="71"/>
    <x v="87"/>
    <s v="020-Public toilet"/>
    <x v="1"/>
    <s v="135"/>
    <s v="PUBLIC TOILETS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4"/>
    <x v="6"/>
    <x v="71"/>
    <x v="88"/>
    <s v="020-Public toilet"/>
    <x v="1"/>
    <s v="135"/>
    <s v="PUBLIC TOILETS"/>
    <s v="051"/>
    <s v="EMPLOYEE RELATED COSTS - WAGES &amp; SALARIES"/>
    <s v="1004"/>
    <s v="SALARIES &amp; WAGES - ANNUAL BONUS"/>
    <n v="287027"/>
    <n v="266292"/>
    <n v="280938.06"/>
    <n v="295827.77717999998"/>
    <n v="166325.81"/>
    <n v="0"/>
    <n v="0"/>
    <n v="0"/>
    <n v="0"/>
    <n v="0"/>
    <n v="0"/>
    <n v="0"/>
    <n v="27584.94"/>
    <n v="9194.98"/>
    <n v="32452.41"/>
    <n v="51118.58"/>
    <n v="0"/>
    <n v="45974.9"/>
    <n v="166325.81"/>
    <n v="0.57947792367965378"/>
    <n v="166325.81"/>
  </r>
  <r>
    <n v="14"/>
    <n v="15"/>
    <s v="tza"/>
    <x v="104"/>
    <x v="6"/>
    <x v="71"/>
    <x v="89"/>
    <s v="020-Public toilet"/>
    <x v="1"/>
    <s v="135"/>
    <s v="PUBLIC TOILETS"/>
    <s v="051"/>
    <s v="EMPLOYEE RELATED COSTS - WAGES &amp; SALARIES"/>
    <s v="1010"/>
    <s v="SALARIES &amp; WAGES - LEAVE PAYMENTS"/>
    <n v="271551"/>
    <n v="477432"/>
    <n v="503690.76"/>
    <n v="530386.37028000003"/>
    <n v="266382.37"/>
    <n v="0"/>
    <n v="0"/>
    <n v="0"/>
    <n v="0"/>
    <n v="0"/>
    <n v="0"/>
    <n v="0"/>
    <n v="65309.7"/>
    <n v="23071.439999999999"/>
    <n v="56224.43"/>
    <n v="91538.8"/>
    <n v="14271.36"/>
    <n v="15966.64"/>
    <n v="266382.37"/>
    <n v="0.98096626416400601"/>
    <n v="266382.37"/>
  </r>
  <r>
    <n v="14"/>
    <n v="15"/>
    <s v="tza"/>
    <x v="94"/>
    <x v="2"/>
    <x v="71"/>
    <x v="77"/>
    <s v="001-Mayor and council"/>
    <x v="1"/>
    <s v="057"/>
    <s v="COUNCIL EXPENDITURE"/>
    <s v="051"/>
    <s v="EMPLOYEE RELATED COSTS - WAGES &amp; SALARIES"/>
    <s v="1016"/>
    <s v="PERFORMANCE INCENTIVE SCHEMES"/>
    <n v="0"/>
    <n v="47361"/>
    <n v="49965.855000000003"/>
    <n v="52614.045315000003"/>
    <m/>
    <n v="0"/>
    <n v="0"/>
    <n v="0"/>
    <n v="0"/>
    <n v="0"/>
    <n v="0"/>
    <n v="0"/>
    <n v="107289.68"/>
    <n v="106289.68"/>
    <n v="106789.68"/>
    <n v="106289.68"/>
    <n v="106289.68"/>
    <n v="107289.68"/>
    <n v="640238.07999999984"/>
    <e v="#DIV/0!"/>
    <n v="640238.07999999996"/>
  </r>
  <r>
    <n v="14"/>
    <n v="15"/>
    <s v="tza"/>
    <x v="104"/>
    <x v="6"/>
    <x v="71"/>
    <x v="77"/>
    <s v="020-Public toilet"/>
    <x v="1"/>
    <s v="135"/>
    <s v="PUBLIC TOILETS"/>
    <s v="051"/>
    <s v="EMPLOYEE RELATED COSTS - WAGES &amp; SALARIES"/>
    <s v="1016"/>
    <s v="PERFORMANCE INCENTIVE SCHEMES"/>
    <n v="0"/>
    <n v="0"/>
    <n v="0"/>
    <n v="0"/>
    <n v="16500"/>
    <n v="0"/>
    <n v="0"/>
    <n v="0"/>
    <n v="0"/>
    <n v="0"/>
    <n v="0"/>
    <n v="0"/>
    <n v="3900"/>
    <n v="3450"/>
    <n v="3300"/>
    <n v="1800"/>
    <n v="750"/>
    <n v="3300"/>
    <n v="16500"/>
    <e v="#DIV/0!"/>
    <n v="16500"/>
  </r>
  <r>
    <n v="14"/>
    <n v="15"/>
    <s v="tza"/>
    <x v="105"/>
    <x v="6"/>
    <x v="71"/>
    <x v="86"/>
    <s v="018-Vehicle licencing"/>
    <x v="1"/>
    <s v="140"/>
    <s v="ADMINISTRATION TRANSPORT, SAFETY, SECURITY AND LIAISON"/>
    <s v="051"/>
    <s v="EMPLOYEE RELATED COSTS - WAGES &amp; SALARIES"/>
    <s v="1001"/>
    <s v="SALARIES &amp; WAGES - BASIC SCALE"/>
    <n v="1909371"/>
    <n v="1961888"/>
    <n v="2069791.84"/>
    <n v="2179490.8075200003"/>
    <n v="979963.44000000006"/>
    <n v="0"/>
    <n v="0"/>
    <n v="0"/>
    <n v="0"/>
    <n v="0"/>
    <n v="0"/>
    <n v="0"/>
    <n v="141758.76"/>
    <n v="191902.23"/>
    <n v="170193.23"/>
    <n v="171148.07"/>
    <n v="163202.39000000001"/>
    <n v="141758.76"/>
    <n v="979963.44000000006"/>
    <n v="0.5132388833809669"/>
    <n v="979963.44"/>
  </r>
  <r>
    <n v="14"/>
    <n v="15"/>
    <s v="tza"/>
    <x v="105"/>
    <x v="6"/>
    <x v="71"/>
    <x v="84"/>
    <s v="018-Vehicle licencing"/>
    <x v="1"/>
    <s v="140"/>
    <s v="ADMINISTRATION TRANSPORT, SAFETY, SECURITY AND LIAISON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5"/>
    <x v="6"/>
    <x v="71"/>
    <x v="87"/>
    <s v="018-Vehicle licencing"/>
    <x v="1"/>
    <s v="140"/>
    <s v="ADMINISTRATION TRANSPORT, SAFETY, SECURITY AND LIAISON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5"/>
    <x v="6"/>
    <x v="71"/>
    <x v="88"/>
    <s v="018-Vehicle licencing"/>
    <x v="1"/>
    <s v="140"/>
    <s v="ADMINISTRATION TRANSPORT, SAFETY, SECURITY AND LIAISON"/>
    <s v="051"/>
    <s v="EMPLOYEE RELATED COSTS - WAGES &amp; SALARIES"/>
    <s v="1004"/>
    <s v="SALARIES &amp; WAGES - ANNUAL BONUS"/>
    <n v="67471"/>
    <n v="163491"/>
    <n v="172483.005"/>
    <n v="181624.604265"/>
    <n v="77334.549999999988"/>
    <n v="0"/>
    <n v="0"/>
    <n v="0"/>
    <n v="0"/>
    <n v="0"/>
    <n v="0"/>
    <n v="0"/>
    <n v="0"/>
    <n v="0"/>
    <n v="22446.35"/>
    <n v="0"/>
    <n v="0"/>
    <n v="54888.2"/>
    <n v="77334.549999999988"/>
    <n v="1.1461894739962353"/>
    <n v="77334.55"/>
  </r>
  <r>
    <n v="14"/>
    <n v="15"/>
    <s v="tza"/>
    <x v="105"/>
    <x v="6"/>
    <x v="71"/>
    <x v="89"/>
    <s v="018-Vehicle licencing"/>
    <x v="1"/>
    <s v="140"/>
    <s v="ADMINISTRATION TRANSPORT, SAFETY, SECURITY AND LIAISON"/>
    <s v="051"/>
    <s v="EMPLOYEE RELATED COSTS - WAGES &amp; SALARIES"/>
    <s v="1010"/>
    <s v="SALARIES &amp; WAGES - LEAVE PAYMENTS"/>
    <n v="71536"/>
    <n v="89072"/>
    <n v="93970.96"/>
    <n v="98951.420880000005"/>
    <n v="37068.879999999997"/>
    <n v="0"/>
    <n v="0"/>
    <n v="0"/>
    <n v="0"/>
    <n v="0"/>
    <n v="0"/>
    <n v="0"/>
    <n v="10522.16"/>
    <n v="0"/>
    <n v="14771.84"/>
    <n v="11774.88"/>
    <n v="0"/>
    <n v="0"/>
    <n v="37068.879999999997"/>
    <n v="0.51818496980541262"/>
    <n v="37068.879999999997"/>
  </r>
  <r>
    <n v="14"/>
    <n v="15"/>
    <s v="tza"/>
    <x v="105"/>
    <x v="6"/>
    <x v="71"/>
    <x v="90"/>
    <s v="018-Vehicle licencing"/>
    <x v="1"/>
    <s v="140"/>
    <s v="ADMINISTRATION TRANSPORT, SAFETY, SECURITY AND LIAISON"/>
    <s v="051"/>
    <s v="EMPLOYEE RELATED COSTS - WAGES &amp; SALARIES"/>
    <s v="1012"/>
    <s v="HOUSING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6"/>
    <x v="6"/>
    <x v="71"/>
    <x v="86"/>
    <s v="018-Vehicle licencing"/>
    <x v="1"/>
    <s v="143"/>
    <s v="VEHICLE LICENCING &amp; TESTING"/>
    <s v="051"/>
    <s v="EMPLOYEE RELATED COSTS - WAGES &amp; SALARIES"/>
    <s v="1001"/>
    <s v="SALARIES &amp; WAGES - BASIC SCALE"/>
    <n v="9104596"/>
    <n v="9708288"/>
    <n v="10242243.84"/>
    <n v="10785082.763520001"/>
    <n v="4643152.18"/>
    <n v="0"/>
    <n v="0"/>
    <n v="0"/>
    <n v="0"/>
    <n v="0"/>
    <n v="0"/>
    <n v="0"/>
    <n v="757521.8"/>
    <n v="760371.02"/>
    <n v="760371.02"/>
    <n v="761795.63"/>
    <n v="758946.41"/>
    <n v="844146.3"/>
    <n v="4643152.18"/>
    <n v="0.50997893591324639"/>
    <n v="4643152.18"/>
  </r>
  <r>
    <n v="14"/>
    <n v="15"/>
    <s v="tza"/>
    <x v="106"/>
    <x v="6"/>
    <x v="71"/>
    <x v="84"/>
    <s v="018-Vehicle licencing"/>
    <x v="1"/>
    <s v="143"/>
    <s v="VEHICLE LICENCING &amp; TESTING"/>
    <s v="051"/>
    <s v="EMPLOYEE RELATED COSTS - WAGES &amp; SALARIES"/>
    <s v="1002"/>
    <s v="SALARIES &amp; WAGES - OVERTIME"/>
    <n v="495350"/>
    <n v="868814"/>
    <n v="916598.77"/>
    <n v="965178.50481000007"/>
    <n v="529531.31000000006"/>
    <n v="0"/>
    <n v="0"/>
    <n v="0"/>
    <n v="0"/>
    <n v="0"/>
    <n v="0"/>
    <n v="0"/>
    <n v="110692.39"/>
    <n v="60502.55"/>
    <n v="85391.12"/>
    <n v="104924.37"/>
    <n v="87066.21"/>
    <n v="80954.67"/>
    <n v="529531.31000000006"/>
    <n v="1.0690043605531443"/>
    <n v="529531.31000000006"/>
  </r>
  <r>
    <n v="14"/>
    <n v="15"/>
    <s v="tza"/>
    <x v="106"/>
    <x v="6"/>
    <x v="71"/>
    <x v="87"/>
    <s v="018-Vehicle licencing"/>
    <x v="1"/>
    <s v="143"/>
    <s v="VEHICLE LICENCING &amp; TESTING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6"/>
    <x v="6"/>
    <x v="71"/>
    <x v="88"/>
    <s v="018-Vehicle licencing"/>
    <x v="1"/>
    <s v="143"/>
    <s v="VEHICLE LICENCING &amp; TESTING"/>
    <s v="051"/>
    <s v="EMPLOYEE RELATED COSTS - WAGES &amp; SALARIES"/>
    <s v="1004"/>
    <s v="SALARIES &amp; WAGES - ANNUAL BONUS"/>
    <n v="758215"/>
    <n v="809024"/>
    <n v="853520.32"/>
    <n v="898756.89695999993"/>
    <n v="395059.79000000004"/>
    <n v="0"/>
    <n v="0"/>
    <n v="0"/>
    <n v="0"/>
    <n v="0"/>
    <n v="0"/>
    <n v="0"/>
    <n v="115978.87"/>
    <n v="74643.37"/>
    <n v="94758.75"/>
    <n v="0"/>
    <n v="54839.4"/>
    <n v="54839.4"/>
    <n v="395059.79000000004"/>
    <n v="0.52103926986408877"/>
    <n v="395059.79"/>
  </r>
  <r>
    <n v="14"/>
    <n v="15"/>
    <s v="tza"/>
    <x v="106"/>
    <x v="6"/>
    <x v="71"/>
    <x v="89"/>
    <s v="018-Vehicle licencing"/>
    <x v="1"/>
    <s v="143"/>
    <s v="VEHICLE LICENCING &amp; TESTING"/>
    <s v="051"/>
    <s v="EMPLOYEE RELATED COSTS - WAGES &amp; SALARIES"/>
    <s v="1010"/>
    <s v="SALARIES &amp; WAGES - LEAVE PAYMENTS"/>
    <n v="623014"/>
    <n v="646152"/>
    <n v="681690.36"/>
    <n v="717819.94907999993"/>
    <n v="444983.89"/>
    <n v="0"/>
    <n v="0"/>
    <n v="0"/>
    <n v="0"/>
    <n v="0"/>
    <n v="0"/>
    <n v="0"/>
    <n v="85640.86"/>
    <n v="95633.84"/>
    <n v="55885.84"/>
    <n v="10398.56"/>
    <n v="80145.19"/>
    <n v="117279.6"/>
    <n v="444983.89"/>
    <n v="0.71424380511513386"/>
    <n v="444983.89"/>
  </r>
  <r>
    <n v="14"/>
    <n v="15"/>
    <s v="tza"/>
    <x v="106"/>
    <x v="6"/>
    <x v="71"/>
    <x v="90"/>
    <s v="018-Vehicle licencing"/>
    <x v="1"/>
    <s v="143"/>
    <s v="VEHICLE LICENCING &amp; TESTING"/>
    <s v="051"/>
    <s v="EMPLOYEE RELATED COSTS - WAGES &amp; SALARIES"/>
    <s v="1012"/>
    <s v="HOUSING ALLOWANCE"/>
    <n v="109885"/>
    <n v="97635"/>
    <n v="103004.925"/>
    <n v="108464.186025"/>
    <n v="52774"/>
    <n v="0"/>
    <n v="0"/>
    <n v="0"/>
    <n v="0"/>
    <n v="0"/>
    <n v="0"/>
    <n v="0"/>
    <n v="8704"/>
    <n v="7604"/>
    <n v="10024"/>
    <n v="8814"/>
    <n v="7604"/>
    <n v="10024"/>
    <n v="52774"/>
    <n v="0.48026573235655456"/>
    <n v="52774"/>
  </r>
  <r>
    <n v="14"/>
    <n v="15"/>
    <s v="tza"/>
    <x v="106"/>
    <x v="6"/>
    <x v="71"/>
    <x v="91"/>
    <s v="018-Vehicle licencing"/>
    <x v="1"/>
    <s v="143"/>
    <s v="VEHICLE LICENCING &amp; TESTING"/>
    <s v="051"/>
    <s v="EMPLOYEE RELATED COSTS - WAGES &amp; SALARIES"/>
    <s v="1013"/>
    <s v="TRAVEL ALLOWANCE"/>
    <n v="300874"/>
    <n v="311553"/>
    <n v="328688.41499999998"/>
    <n v="346108.90099499997"/>
    <n v="144917.1"/>
    <n v="0"/>
    <n v="0"/>
    <n v="0"/>
    <n v="0"/>
    <n v="0"/>
    <n v="0"/>
    <n v="0"/>
    <n v="24025.41"/>
    <n v="24025.41"/>
    <n v="23901.96"/>
    <n v="24435.84"/>
    <n v="24264.240000000002"/>
    <n v="24264.240000000002"/>
    <n v="144917.1"/>
    <n v="0.48165378198182629"/>
    <n v="144917.1"/>
  </r>
  <r>
    <n v="14"/>
    <n v="15"/>
    <s v="tza"/>
    <x v="106"/>
    <x v="6"/>
    <x v="71"/>
    <x v="77"/>
    <s v="018-Vehicle licencing"/>
    <x v="1"/>
    <s v="143"/>
    <s v="VEHICLE LICENCING &amp; TESTING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7"/>
    <x v="6"/>
    <x v="71"/>
    <x v="86"/>
    <s v="010-Public safety"/>
    <x v="1"/>
    <s v="144"/>
    <s v="TRAFFIC SERVICES"/>
    <s v="051"/>
    <s v="EMPLOYEE RELATED COSTS - WAGES &amp; SALARIES"/>
    <s v="1001"/>
    <s v="SALARIES &amp; WAGES - BASIC SCALE"/>
    <n v="6054452"/>
    <n v="6451840"/>
    <n v="6806691.2000000002"/>
    <n v="7167445.8336000005"/>
    <n v="3018443.7800000003"/>
    <n v="0"/>
    <n v="0"/>
    <n v="0"/>
    <n v="0"/>
    <n v="0"/>
    <n v="0"/>
    <n v="0"/>
    <n v="506045.08"/>
    <n v="502479.74"/>
    <n v="502479.74"/>
    <n v="502479.74"/>
    <n v="502479.74"/>
    <n v="502479.74"/>
    <n v="3018443.7800000003"/>
    <n v="0.49854946079347895"/>
    <n v="3018443.78"/>
  </r>
  <r>
    <n v="14"/>
    <n v="15"/>
    <s v="tza"/>
    <x v="107"/>
    <x v="6"/>
    <x v="71"/>
    <x v="84"/>
    <s v="010-Public safety"/>
    <x v="1"/>
    <s v="144"/>
    <s v="TRAFFIC SERVICES"/>
    <s v="051"/>
    <s v="EMPLOYEE RELATED COSTS - WAGES &amp; SALARIES"/>
    <s v="1002"/>
    <s v="SALARIES &amp; WAGES - OVERTIME"/>
    <n v="713792"/>
    <n v="2497155"/>
    <n v="2634498.5249999999"/>
    <n v="2774126.946825"/>
    <n v="1134522.3500000001"/>
    <n v="0"/>
    <n v="0"/>
    <n v="0"/>
    <n v="0"/>
    <n v="0"/>
    <n v="0"/>
    <n v="0"/>
    <n v="167854.68"/>
    <n v="197200.13"/>
    <n v="178868.77"/>
    <n v="215931.93"/>
    <n v="228570.53"/>
    <n v="146096.31"/>
    <n v="1134522.3500000001"/>
    <n v="1.58942990394961"/>
    <n v="1134522.3500000001"/>
  </r>
  <r>
    <n v="14"/>
    <n v="15"/>
    <s v="tza"/>
    <x v="107"/>
    <x v="6"/>
    <x v="71"/>
    <x v="87"/>
    <s v="010-Public safety"/>
    <x v="1"/>
    <s v="144"/>
    <s v="TRAFFIC SERVICES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7"/>
    <x v="6"/>
    <x v="71"/>
    <x v="88"/>
    <s v="010-Public safety"/>
    <x v="1"/>
    <s v="144"/>
    <s v="TRAFFIC SERVICES"/>
    <s v="051"/>
    <s v="EMPLOYEE RELATED COSTS - WAGES &amp; SALARIES"/>
    <s v="1004"/>
    <s v="SALARIES &amp; WAGES - ANNUAL BONUS"/>
    <n v="503468"/>
    <n v="537653"/>
    <n v="567223.91500000004"/>
    <n v="597286.78249500005"/>
    <n v="236739.62000000002"/>
    <n v="0"/>
    <n v="0"/>
    <n v="0"/>
    <n v="0"/>
    <n v="0"/>
    <n v="0"/>
    <n v="0"/>
    <n v="115978.87"/>
    <n v="44892.7"/>
    <n v="0"/>
    <n v="30975.35"/>
    <n v="22446.35"/>
    <n v="22446.35"/>
    <n v="236739.62000000002"/>
    <n v="0.47021780927486956"/>
    <n v="236739.62"/>
  </r>
  <r>
    <n v="14"/>
    <n v="15"/>
    <s v="tza"/>
    <x v="107"/>
    <x v="6"/>
    <x v="71"/>
    <x v="134"/>
    <s v="010-Public safety"/>
    <x v="1"/>
    <s v="144"/>
    <s v="TRAFFIC SERVICES"/>
    <s v="051"/>
    <s v="EMPLOYEE RELATED COSTS - WAGES &amp; SALARIES"/>
    <s v="1005"/>
    <s v="SALARIES &amp; WAGES - STANDBY ALLOWANCE"/>
    <n v="260836"/>
    <n v="373921"/>
    <n v="394486.65500000003"/>
    <n v="415394.44771500002"/>
    <n v="136978.35"/>
    <n v="0"/>
    <n v="0"/>
    <n v="0"/>
    <n v="0"/>
    <n v="0"/>
    <n v="0"/>
    <n v="0"/>
    <n v="25631.200000000001"/>
    <n v="22126.6"/>
    <n v="21341.55"/>
    <n v="28407.8"/>
    <n v="18843.400000000001"/>
    <n v="20627.8"/>
    <n v="136978.35"/>
    <n v="0.52515124446012051"/>
    <n v="136978.35"/>
  </r>
  <r>
    <n v="14"/>
    <n v="15"/>
    <s v="tza"/>
    <x v="107"/>
    <x v="6"/>
    <x v="71"/>
    <x v="89"/>
    <s v="010-Public safety"/>
    <x v="1"/>
    <s v="144"/>
    <s v="TRAFFIC SERVICES"/>
    <s v="051"/>
    <s v="EMPLOYEE RELATED COSTS - WAGES &amp; SALARIES"/>
    <s v="1010"/>
    <s v="SALARIES &amp; WAGES - LEAVE PAYMENTS"/>
    <n v="455826"/>
    <n v="624189"/>
    <n v="658519.39500000002"/>
    <n v="693420.92293500004"/>
    <n v="296368.04000000004"/>
    <n v="0"/>
    <n v="0"/>
    <n v="0"/>
    <n v="0"/>
    <n v="0"/>
    <n v="0"/>
    <n v="0"/>
    <n v="135542.92000000001"/>
    <n v="54242.64"/>
    <n v="40335.199999999997"/>
    <n v="0"/>
    <n v="0"/>
    <n v="66247.28"/>
    <n v="296368.04000000004"/>
    <n v="0.65017800652003188"/>
    <n v="296368.03999999998"/>
  </r>
  <r>
    <n v="14"/>
    <n v="15"/>
    <s v="tza"/>
    <x v="107"/>
    <x v="6"/>
    <x v="71"/>
    <x v="90"/>
    <s v="010-Public safety"/>
    <x v="1"/>
    <s v="144"/>
    <s v="TRAFFIC SERVICES"/>
    <s v="051"/>
    <s v="EMPLOYEE RELATED COSTS - WAGES &amp; SALARIES"/>
    <s v="1012"/>
    <s v="HOUSING ALLOWANCE"/>
    <n v="27555"/>
    <n v="47868"/>
    <n v="50500.74"/>
    <n v="53177.279219999997"/>
    <n v="23186"/>
    <n v="0"/>
    <n v="0"/>
    <n v="0"/>
    <n v="0"/>
    <n v="0"/>
    <n v="0"/>
    <n v="0"/>
    <n v="4971"/>
    <n v="2825"/>
    <n v="4206"/>
    <n v="3728"/>
    <n v="3728"/>
    <n v="3728"/>
    <n v="23186"/>
    <n v="0.84144438395935406"/>
    <n v="23186"/>
  </r>
  <r>
    <n v="14"/>
    <n v="15"/>
    <s v="tza"/>
    <x v="107"/>
    <x v="6"/>
    <x v="71"/>
    <x v="91"/>
    <s v="010-Public safety"/>
    <x v="1"/>
    <s v="144"/>
    <s v="TRAFFIC SERVICES"/>
    <s v="051"/>
    <s v="EMPLOYEE RELATED COSTS - WAGES &amp; SALARIES"/>
    <s v="1013"/>
    <s v="TRAVEL ALLOWANCE"/>
    <n v="1858918"/>
    <n v="2031412"/>
    <n v="2143139.66"/>
    <n v="2256726.0619800002"/>
    <n v="955430.37"/>
    <n v="0"/>
    <n v="0"/>
    <n v="0"/>
    <n v="0"/>
    <n v="0"/>
    <n v="0"/>
    <n v="0"/>
    <n v="160205"/>
    <n v="160205"/>
    <n v="159272.6"/>
    <n v="159328.51"/>
    <n v="158209.63"/>
    <n v="158209.63"/>
    <n v="955430.37"/>
    <n v="0.5139712295001716"/>
    <n v="955430.37"/>
  </r>
  <r>
    <n v="14"/>
    <n v="15"/>
    <s v="tza"/>
    <x v="107"/>
    <x v="6"/>
    <x v="71"/>
    <x v="77"/>
    <s v="010-Public safety"/>
    <x v="1"/>
    <s v="144"/>
    <s v="TRAFFIC SERVICES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8"/>
    <x v="1"/>
    <x v="71"/>
    <x v="86"/>
    <s v="011-Other public safety"/>
    <x v="1"/>
    <s v="153"/>
    <s v="DISASTER MANAGEMENT"/>
    <s v="051"/>
    <s v="EMPLOYEE RELATED COSTS - WAGES &amp; SALARIES"/>
    <s v="1001"/>
    <s v="SALARIES &amp; WAGES - BASIC SCALE"/>
    <n v="988872"/>
    <n v="704333"/>
    <n v="743071.31499999994"/>
    <n v="782454.09469499998"/>
    <n v="323996.86"/>
    <n v="0"/>
    <n v="0"/>
    <n v="0"/>
    <n v="0"/>
    <n v="0"/>
    <n v="0"/>
    <n v="0"/>
    <n v="53828.46"/>
    <n v="53828.46"/>
    <n v="53828.46"/>
    <n v="53828.46"/>
    <n v="53828.46"/>
    <n v="54854.559999999998"/>
    <n v="323996.86"/>
    <n v="0.3276428698557548"/>
    <n v="323996.86"/>
  </r>
  <r>
    <n v="14"/>
    <n v="15"/>
    <s v="tza"/>
    <x v="108"/>
    <x v="1"/>
    <x v="71"/>
    <x v="84"/>
    <s v="011-Other public safety"/>
    <x v="1"/>
    <s v="153"/>
    <s v="DISASTER MANAGEMENT"/>
    <s v="051"/>
    <s v="EMPLOYEE RELATED COSTS - WAGES &amp; SALARIES"/>
    <s v="1002"/>
    <s v="SALARIES &amp; WAGES - OVERTIME"/>
    <n v="65631"/>
    <n v="96873"/>
    <n v="102201.015"/>
    <n v="107617.66879500001"/>
    <n v="102487.3"/>
    <n v="0"/>
    <n v="0"/>
    <n v="0"/>
    <n v="0"/>
    <n v="0"/>
    <n v="0"/>
    <n v="0"/>
    <n v="10073.66"/>
    <n v="17228.79"/>
    <n v="17605.38"/>
    <n v="20006.099999999999"/>
    <n v="16475.61"/>
    <n v="21097.759999999998"/>
    <n v="102487.3"/>
    <n v="1.5615684661211928"/>
    <n v="102487.3"/>
  </r>
  <r>
    <n v="14"/>
    <n v="15"/>
    <s v="tza"/>
    <x v="108"/>
    <x v="1"/>
    <x v="71"/>
    <x v="87"/>
    <s v="011-Other public safety"/>
    <x v="1"/>
    <s v="153"/>
    <s v="DISASTER MANAGEMEN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8"/>
    <x v="1"/>
    <x v="71"/>
    <x v="88"/>
    <s v="011-Other public safety"/>
    <x v="1"/>
    <s v="153"/>
    <s v="DISASTER MANAGEMENT"/>
    <s v="051"/>
    <s v="EMPLOYEE RELATED COSTS - WAGES &amp; SALARIES"/>
    <s v="1004"/>
    <s v="SALARIES &amp; WAGES - ANNUAL BONUS"/>
    <n v="82406"/>
    <n v="58694"/>
    <n v="61922.17"/>
    <n v="65204.045010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8"/>
    <x v="1"/>
    <x v="71"/>
    <x v="89"/>
    <s v="011-Other public safety"/>
    <x v="1"/>
    <s v="153"/>
    <s v="DISASTER MANAGEMENT"/>
    <s v="051"/>
    <s v="EMPLOYEE RELATED COSTS - WAGES &amp; SALARIES"/>
    <s v="1010"/>
    <s v="SALARIES &amp; WAGES - LEAVE PAYMENTS"/>
    <n v="66760"/>
    <n v="121760"/>
    <n v="128456.8"/>
    <n v="135265.0104"/>
    <n v="32854.559999999998"/>
    <n v="0"/>
    <n v="0"/>
    <n v="0"/>
    <n v="0"/>
    <n v="0"/>
    <n v="0"/>
    <n v="0"/>
    <n v="0"/>
    <n v="0"/>
    <n v="0"/>
    <n v="0"/>
    <n v="0"/>
    <n v="32854.559999999998"/>
    <n v="32854.559999999998"/>
    <n v="0.49212941881366085"/>
    <n v="32854.559999999998"/>
  </r>
  <r>
    <n v="14"/>
    <n v="15"/>
    <s v="tza"/>
    <x v="108"/>
    <x v="1"/>
    <x v="71"/>
    <x v="90"/>
    <s v="011-Other public safety"/>
    <x v="1"/>
    <s v="153"/>
    <s v="DISASTER MANAGEMENT"/>
    <s v="051"/>
    <s v="EMPLOYEE RELATED COSTS - WAGES &amp; SALARIES"/>
    <s v="1012"/>
    <s v="HOUSING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8"/>
    <x v="1"/>
    <x v="71"/>
    <x v="91"/>
    <s v="011-Other public safety"/>
    <x v="1"/>
    <s v="153"/>
    <s v="DISASTER MANAGEMENT"/>
    <s v="051"/>
    <s v="EMPLOYEE RELATED COSTS - WAGES &amp; SALARIES"/>
    <s v="1013"/>
    <s v="TRAVEL ALLOWANCE"/>
    <n v="120948"/>
    <n v="122551"/>
    <n v="129291.30499999999"/>
    <n v="136143.74416499998"/>
    <n v="57639.39"/>
    <n v="0"/>
    <n v="0"/>
    <n v="0"/>
    <n v="0"/>
    <n v="0"/>
    <n v="0"/>
    <n v="0"/>
    <n v="9664.8799999999992"/>
    <n v="9664.8799999999992"/>
    <n v="9608.6299999999992"/>
    <n v="9612"/>
    <n v="9544.5"/>
    <n v="9544.5"/>
    <n v="57639.39"/>
    <n v="0.47656339914674073"/>
    <n v="57639.39"/>
  </r>
  <r>
    <n v="14"/>
    <n v="15"/>
    <s v="tza"/>
    <x v="109"/>
    <x v="7"/>
    <x v="71"/>
    <x v="86"/>
    <s v="019-Electricity distribution"/>
    <x v="1"/>
    <s v="162"/>
    <s v="ADMINISTRATION ELEC. ING."/>
    <s v="051"/>
    <s v="EMPLOYEE RELATED COSTS - WAGES &amp; SALARIES"/>
    <s v="1001"/>
    <s v="SALARIES &amp; WAGES - BASIC SCALE"/>
    <n v="3669411"/>
    <n v="3889646"/>
    <n v="4103576.53"/>
    <n v="4321066.0860899994"/>
    <n v="1827900.82"/>
    <n v="0"/>
    <n v="0"/>
    <n v="0"/>
    <n v="0"/>
    <n v="0"/>
    <n v="0"/>
    <n v="0"/>
    <n v="297793.11"/>
    <n v="299820.51"/>
    <n v="330825.67"/>
    <n v="299820.51"/>
    <n v="299820.51"/>
    <n v="299820.51"/>
    <n v="1827900.82"/>
    <n v="0.49814556614126904"/>
    <n v="1827900.82"/>
  </r>
  <r>
    <n v="14"/>
    <n v="15"/>
    <s v="tza"/>
    <x v="109"/>
    <x v="7"/>
    <x v="71"/>
    <x v="84"/>
    <s v="019-Electricity distribution"/>
    <x v="1"/>
    <s v="162"/>
    <s v="ADMINISTRATION ELEC. ING."/>
    <s v="051"/>
    <s v="EMPLOYEE RELATED COSTS - WAGES &amp; SALARIES"/>
    <s v="1002"/>
    <s v="SALARIES &amp; WAGES - OVERTIME"/>
    <n v="52169"/>
    <n v="34926"/>
    <n v="36846.93"/>
    <n v="38799.817289999999"/>
    <n v="23017.13"/>
    <n v="0"/>
    <n v="0"/>
    <n v="0"/>
    <n v="0"/>
    <n v="0"/>
    <n v="0"/>
    <n v="0"/>
    <n v="4951.6400000000003"/>
    <n v="7181.76"/>
    <n v="4010.28"/>
    <n v="2831.17"/>
    <n v="1951.44"/>
    <n v="2090.84"/>
    <n v="23017.13"/>
    <n v="0.44120320496846788"/>
    <n v="23017.13"/>
  </r>
  <r>
    <n v="14"/>
    <n v="15"/>
    <s v="tza"/>
    <x v="109"/>
    <x v="7"/>
    <x v="71"/>
    <x v="87"/>
    <s v="019-Electricity distribution"/>
    <x v="1"/>
    <s v="162"/>
    <s v="ADMINISTRATION ELEC. ING.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9"/>
    <x v="7"/>
    <x v="71"/>
    <x v="88"/>
    <s v="019-Electricity distribution"/>
    <x v="1"/>
    <s v="162"/>
    <s v="ADMINISTRATION ELEC. ING."/>
    <s v="051"/>
    <s v="EMPLOYEE RELATED COSTS - WAGES &amp; SALARIES"/>
    <s v="1004"/>
    <s v="SALARIES &amp; WAGES - ANNUAL BONUS"/>
    <n v="232733"/>
    <n v="346300"/>
    <n v="365346.5"/>
    <n v="384709.86450000003"/>
    <n v="184767.21000000002"/>
    <n v="0"/>
    <n v="0"/>
    <n v="0"/>
    <n v="0"/>
    <n v="0"/>
    <n v="0"/>
    <n v="0"/>
    <n v="84337.54"/>
    <n v="73009.97"/>
    <n v="0"/>
    <n v="27419.7"/>
    <n v="0"/>
    <n v="0"/>
    <n v="184767.21000000002"/>
    <n v="0.79390206803504459"/>
    <n v="184767.21"/>
  </r>
  <r>
    <n v="14"/>
    <n v="15"/>
    <s v="tza"/>
    <x v="109"/>
    <x v="7"/>
    <x v="71"/>
    <x v="134"/>
    <s v="019-Electricity distribution"/>
    <x v="1"/>
    <s v="162"/>
    <s v="ADMINISTRATION ELEC. ING."/>
    <s v="051"/>
    <s v="EMPLOYEE RELATED COSTS - WAGES &amp; SALARIES"/>
    <s v="1005"/>
    <s v="SALARIES &amp; WAGES - STANDBY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9"/>
    <x v="7"/>
    <x v="71"/>
    <x v="89"/>
    <s v="019-Electricity distribution"/>
    <x v="1"/>
    <s v="162"/>
    <s v="ADMINISTRATION ELEC. ING."/>
    <s v="051"/>
    <s v="EMPLOYEE RELATED COSTS - WAGES &amp; SALARIES"/>
    <s v="1010"/>
    <s v="SALARIES &amp; WAGES - LEAVE PAYMENTS"/>
    <n v="148100"/>
    <n v="237089"/>
    <n v="250128.89499999999"/>
    <n v="263385.7264349999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x v="7"/>
    <x v="71"/>
    <x v="90"/>
    <s v="019-Electricity distribution"/>
    <x v="1"/>
    <s v="162"/>
    <s v="ADMINISTRATION ELEC. ING."/>
    <s v="051"/>
    <s v="EMPLOYEE RELATED COSTS - WAGES &amp; SALARIES"/>
    <s v="1012"/>
    <s v="HOUSING ALLOWANCE"/>
    <n v="12275"/>
    <n v="12275"/>
    <n v="12950.125"/>
    <n v="13636.481625"/>
    <n v="6692"/>
    <n v="0"/>
    <n v="0"/>
    <n v="0"/>
    <n v="0"/>
    <n v="0"/>
    <n v="0"/>
    <n v="0"/>
    <n v="1434"/>
    <n v="478"/>
    <n v="1912"/>
    <n v="478"/>
    <n v="478"/>
    <n v="1912"/>
    <n v="6692"/>
    <n v="0.54517311608961305"/>
    <n v="6692"/>
  </r>
  <r>
    <n v="14"/>
    <n v="15"/>
    <s v="tza"/>
    <x v="109"/>
    <x v="7"/>
    <x v="71"/>
    <x v="91"/>
    <s v="019-Electricity distribution"/>
    <x v="1"/>
    <s v="162"/>
    <s v="ADMINISTRATION ELEC. ING."/>
    <s v="051"/>
    <s v="EMPLOYEE RELATED COSTS - WAGES &amp; SALARIES"/>
    <s v="1013"/>
    <s v="TRAVEL ALLOWANCE"/>
    <n v="204268"/>
    <n v="299570"/>
    <n v="316046.34999999998"/>
    <n v="332796.80654999998"/>
    <n v="140896.25"/>
    <n v="0"/>
    <n v="0"/>
    <n v="0"/>
    <n v="0"/>
    <n v="0"/>
    <n v="0"/>
    <n v="0"/>
    <n v="23625.25"/>
    <n v="23625.25"/>
    <n v="23487.75"/>
    <n v="23496"/>
    <n v="23331"/>
    <n v="23331"/>
    <n v="140896.25"/>
    <n v="0.68976173458397794"/>
    <n v="140896.25"/>
  </r>
  <r>
    <n v="14"/>
    <n v="15"/>
    <s v="tza"/>
    <x v="109"/>
    <x v="7"/>
    <x v="71"/>
    <x v="77"/>
    <s v="019-Electricity distribution"/>
    <x v="1"/>
    <s v="162"/>
    <s v="ADMINISTRATION ELEC. ING."/>
    <s v="051"/>
    <s v="EMPLOYEE RELATED COSTS - WAGES &amp; SALARIES"/>
    <s v="1016"/>
    <s v="PERFORMANCE INCENTIVE SCHEMES"/>
    <n v="91643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x v="7"/>
    <x v="71"/>
    <x v="86"/>
    <s v="019-Electricity distribution"/>
    <x v="1"/>
    <s v="173"/>
    <s v="OPERATIONS &amp; MAINTENANCE: RURAL"/>
    <s v="051"/>
    <s v="EMPLOYEE RELATED COSTS - WAGES &amp; SALARIES"/>
    <s v="1001"/>
    <s v="SALARIES &amp; WAGES - BASIC SCALE"/>
    <n v="13868076"/>
    <n v="14112289"/>
    <n v="14888464.895"/>
    <n v="15677553.534435"/>
    <n v="6332808.4699999997"/>
    <n v="0"/>
    <n v="0"/>
    <n v="0"/>
    <n v="0"/>
    <n v="0"/>
    <n v="0"/>
    <n v="0"/>
    <n v="1064688.77"/>
    <n v="1065130.1299999999"/>
    <n v="1063876.58"/>
    <n v="1048078.9"/>
    <n v="1050476.55"/>
    <n v="1040557.54"/>
    <n v="6332808.4699999997"/>
    <n v="0.45664650741746726"/>
    <n v="6332808.4699999997"/>
  </r>
  <r>
    <n v="14"/>
    <n v="15"/>
    <s v="tza"/>
    <x v="110"/>
    <x v="7"/>
    <x v="71"/>
    <x v="84"/>
    <s v="019-Electricity distribution"/>
    <x v="1"/>
    <s v="173"/>
    <s v="OPERATIONS &amp; MAINTENANCE: RURAL"/>
    <s v="051"/>
    <s v="EMPLOYEE RELATED COSTS - WAGES &amp; SALARIES"/>
    <s v="1002"/>
    <s v="SALARIES &amp; WAGES - OVERTIME"/>
    <n v="2585363"/>
    <n v="3550918"/>
    <n v="3746218.49"/>
    <n v="3944768.0699700001"/>
    <n v="1295793.5699999998"/>
    <n v="0"/>
    <n v="0"/>
    <n v="0"/>
    <n v="0"/>
    <n v="0"/>
    <n v="0"/>
    <n v="0"/>
    <n v="149160.10999999999"/>
    <n v="176636.21"/>
    <n v="232170.46"/>
    <n v="272586.90999999997"/>
    <n v="250169.93"/>
    <n v="215069.95"/>
    <n v="1295793.5699999998"/>
    <n v="0.5012037265173207"/>
    <n v="1295793.57"/>
  </r>
  <r>
    <n v="14"/>
    <n v="15"/>
    <s v="tza"/>
    <x v="110"/>
    <x v="7"/>
    <x v="71"/>
    <x v="87"/>
    <s v="019-Electricity distribution"/>
    <x v="1"/>
    <s v="173"/>
    <s v="OPERATIONS &amp; MAINTENANCE: RURAL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0"/>
    <x v="7"/>
    <x v="71"/>
    <x v="88"/>
    <s v="019-Electricity distribution"/>
    <x v="1"/>
    <s v="173"/>
    <s v="OPERATIONS &amp; MAINTENANCE: RURAL"/>
    <s v="051"/>
    <s v="EMPLOYEE RELATED COSTS - WAGES &amp; SALARIES"/>
    <s v="1004"/>
    <s v="SALARIES &amp; WAGES - ANNUAL BONUS"/>
    <n v="1172483"/>
    <n v="1174954"/>
    <n v="1239576.47"/>
    <n v="1305274.0229100001"/>
    <n v="472139.90999999992"/>
    <n v="0"/>
    <n v="0"/>
    <n v="0"/>
    <n v="0"/>
    <n v="0"/>
    <n v="0"/>
    <n v="0"/>
    <n v="132840.10999999999"/>
    <n v="11581.3"/>
    <n v="91834.04"/>
    <n v="114513.13"/>
    <n v="82063.740000000005"/>
    <n v="39307.589999999997"/>
    <n v="472139.90999999992"/>
    <n v="0.40268380010627014"/>
    <n v="472139.91"/>
  </r>
  <r>
    <n v="14"/>
    <n v="15"/>
    <s v="tza"/>
    <x v="110"/>
    <x v="7"/>
    <x v="71"/>
    <x v="134"/>
    <s v="019-Electricity distribution"/>
    <x v="1"/>
    <s v="173"/>
    <s v="OPERATIONS &amp; MAINTENANCE: RURAL"/>
    <s v="051"/>
    <s v="EMPLOYEE RELATED COSTS - WAGES &amp; SALARIES"/>
    <s v="1005"/>
    <s v="SALARIES &amp; WAGES - STANDBY ALLOWANCE"/>
    <n v="345780"/>
    <n v="616786"/>
    <n v="650709.23"/>
    <n v="685196.81918999995"/>
    <n v="111132.75000000001"/>
    <n v="0"/>
    <n v="0"/>
    <n v="0"/>
    <n v="0"/>
    <n v="0"/>
    <n v="0"/>
    <n v="0"/>
    <n v="20984.7"/>
    <n v="19485.599999999999"/>
    <n v="16345.25"/>
    <n v="21555.65"/>
    <n v="16559.099999999999"/>
    <n v="16202.45"/>
    <n v="111132.75000000001"/>
    <n v="0.32139727572444909"/>
    <n v="111132.75"/>
  </r>
  <r>
    <n v="14"/>
    <n v="15"/>
    <s v="tza"/>
    <x v="110"/>
    <x v="7"/>
    <x v="71"/>
    <x v="89"/>
    <s v="019-Electricity distribution"/>
    <x v="1"/>
    <s v="173"/>
    <s v="OPERATIONS &amp; MAINTENANCE: RURAL"/>
    <s v="051"/>
    <s v="EMPLOYEE RELATED COSTS - WAGES &amp; SALARIES"/>
    <s v="1010"/>
    <s v="SALARIES &amp; WAGES - LEAVE PAYMENTS"/>
    <n v="939141"/>
    <n v="939029"/>
    <n v="990675.59499999997"/>
    <n v="1043181.401535"/>
    <n v="586910.6"/>
    <n v="0"/>
    <n v="0"/>
    <n v="0"/>
    <n v="0"/>
    <n v="0"/>
    <n v="0"/>
    <n v="0"/>
    <n v="105600.62"/>
    <n v="112733.29"/>
    <n v="28290.16"/>
    <n v="100061.06"/>
    <n v="138934.59"/>
    <n v="101290.88"/>
    <n v="586910.6"/>
    <n v="0.62494407123105045"/>
    <n v="586910.6"/>
  </r>
  <r>
    <n v="14"/>
    <n v="15"/>
    <s v="tza"/>
    <x v="110"/>
    <x v="7"/>
    <x v="71"/>
    <x v="90"/>
    <s v="019-Electricity distribution"/>
    <x v="1"/>
    <s v="173"/>
    <s v="OPERATIONS &amp; MAINTENANCE: RURAL"/>
    <s v="051"/>
    <s v="EMPLOYEE RELATED COSTS - WAGES &amp; SALARIES"/>
    <s v="1012"/>
    <s v="HOUSING ALLOWANCE"/>
    <n v="34000"/>
    <n v="69593"/>
    <n v="73420.615000000005"/>
    <n v="77311.907595000011"/>
    <n v="43408"/>
    <n v="0"/>
    <n v="0"/>
    <n v="0"/>
    <n v="0"/>
    <n v="0"/>
    <n v="0"/>
    <n v="0"/>
    <n v="7138"/>
    <n v="7138"/>
    <n v="4248"/>
    <n v="7328"/>
    <n v="6368"/>
    <n v="11188"/>
    <n v="43408"/>
    <n v="1.2767058823529411"/>
    <n v="43408"/>
  </r>
  <r>
    <n v="14"/>
    <n v="15"/>
    <s v="tza"/>
    <x v="110"/>
    <x v="7"/>
    <x v="71"/>
    <x v="91"/>
    <s v="019-Electricity distribution"/>
    <x v="1"/>
    <s v="173"/>
    <s v="OPERATIONS &amp; MAINTENANCE: RURAL"/>
    <s v="051"/>
    <s v="EMPLOYEE RELATED COSTS - WAGES &amp; SALARIES"/>
    <s v="1013"/>
    <s v="TRAVEL ALLOWANCE"/>
    <n v="171692"/>
    <n v="0"/>
    <n v="0"/>
    <n v="0"/>
    <n v="81822.31"/>
    <n v="0"/>
    <n v="0"/>
    <n v="0"/>
    <n v="0"/>
    <n v="0"/>
    <n v="0"/>
    <n v="0"/>
    <n v="13719.83"/>
    <n v="13719.83"/>
    <n v="13639.98"/>
    <n v="13644.77"/>
    <n v="13548.95"/>
    <n v="13548.95"/>
    <n v="81822.31"/>
    <n v="0.47656448757076625"/>
    <n v="81822.31"/>
  </r>
  <r>
    <n v="14"/>
    <n v="15"/>
    <s v="tza"/>
    <x v="110"/>
    <x v="7"/>
    <x v="71"/>
    <x v="77"/>
    <s v="019-Electricity distribution"/>
    <x v="1"/>
    <s v="173"/>
    <s v="OPERATIONS &amp; MAINTENANCE: RURAL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1"/>
    <x v="7"/>
    <x v="71"/>
    <x v="86"/>
    <s v="019-Electricity distribution"/>
    <x v="1"/>
    <s v="183"/>
    <s v="OPERATIONS &amp; MAINTENANCE: TOWN"/>
    <s v="051"/>
    <s v="EMPLOYEE RELATED COSTS - WAGES &amp; SALARIES"/>
    <s v="1001"/>
    <s v="SALARIES &amp; WAGES - BASIC SCALE"/>
    <n v="6755607"/>
    <n v="6242126"/>
    <n v="6585442.9299999997"/>
    <n v="6934471.4052900001"/>
    <n v="2744020.56"/>
    <n v="0"/>
    <n v="0"/>
    <n v="0"/>
    <n v="0"/>
    <n v="0"/>
    <n v="0"/>
    <n v="0"/>
    <n v="447042.74"/>
    <n v="451845.03"/>
    <n v="471138.04"/>
    <n v="461002.22"/>
    <n v="462459.17"/>
    <n v="450533.36"/>
    <n v="2744020.56"/>
    <n v="0.40618416080153863"/>
    <n v="2744020.56"/>
  </r>
  <r>
    <n v="14"/>
    <n v="15"/>
    <s v="tza"/>
    <x v="111"/>
    <x v="7"/>
    <x v="71"/>
    <x v="84"/>
    <s v="019-Electricity distribution"/>
    <x v="1"/>
    <s v="183"/>
    <s v="OPERATIONS &amp; MAINTENANCE: TOWN"/>
    <s v="051"/>
    <s v="EMPLOYEE RELATED COSTS - WAGES &amp; SALARIES"/>
    <s v="1002"/>
    <s v="SALARIES &amp; WAGES - OVERTIME"/>
    <n v="694669"/>
    <n v="1354909"/>
    <n v="1429428.9950000001"/>
    <n v="1505188.7317350002"/>
    <n v="592932.65"/>
    <n v="0"/>
    <n v="0"/>
    <n v="0"/>
    <n v="0"/>
    <n v="0"/>
    <n v="0"/>
    <n v="0"/>
    <n v="113011.17"/>
    <n v="116457.3"/>
    <n v="102760.96000000001"/>
    <n v="77345.06"/>
    <n v="91795.75"/>
    <n v="91562.41"/>
    <n v="592932.65"/>
    <n v="0.85354701303786407"/>
    <n v="592932.65"/>
  </r>
  <r>
    <n v="14"/>
    <n v="15"/>
    <s v="tza"/>
    <x v="111"/>
    <x v="7"/>
    <x v="71"/>
    <x v="87"/>
    <s v="019-Electricity distribution"/>
    <x v="1"/>
    <s v="183"/>
    <s v="OPERATIONS &amp; MAINTENANCE: TOWN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1"/>
    <x v="7"/>
    <x v="71"/>
    <x v="88"/>
    <s v="019-Electricity distribution"/>
    <x v="1"/>
    <s v="183"/>
    <s v="OPERATIONS &amp; MAINTENANCE: TOWN"/>
    <s v="051"/>
    <s v="EMPLOYEE RELATED COSTS - WAGES &amp; SALARIES"/>
    <s v="1004"/>
    <s v="SALARIES &amp; WAGES - ANNUAL BONUS"/>
    <n v="561428"/>
    <n v="519642"/>
    <n v="548222.31000000006"/>
    <n v="577278.09243000008"/>
    <n v="322132.2"/>
    <n v="0"/>
    <n v="0"/>
    <n v="0"/>
    <n v="0"/>
    <n v="0"/>
    <n v="0"/>
    <n v="0"/>
    <n v="104666.13"/>
    <n v="30777.33"/>
    <n v="3599.87"/>
    <n v="146474.19"/>
    <n v="27419.7"/>
    <n v="9194.98"/>
    <n v="322132.2"/>
    <n v="0.57377295040503862"/>
    <n v="322132.2"/>
  </r>
  <r>
    <n v="14"/>
    <n v="15"/>
    <s v="tza"/>
    <x v="111"/>
    <x v="7"/>
    <x v="71"/>
    <x v="134"/>
    <s v="019-Electricity distribution"/>
    <x v="1"/>
    <s v="183"/>
    <s v="OPERATIONS &amp; MAINTENANCE: TOWN"/>
    <s v="051"/>
    <s v="EMPLOYEE RELATED COSTS - WAGES &amp; SALARIES"/>
    <s v="1005"/>
    <s v="SALARIES &amp; WAGES - STANDBY ALLOWANCE"/>
    <n v="187047"/>
    <n v="163261"/>
    <n v="172240.35500000001"/>
    <n v="181369.093815"/>
    <n v="70297.45"/>
    <n v="0"/>
    <n v="0"/>
    <n v="0"/>
    <n v="0"/>
    <n v="0"/>
    <n v="0"/>
    <n v="0"/>
    <n v="15970.05"/>
    <n v="10635"/>
    <n v="10930.6"/>
    <n v="11705.75"/>
    <n v="10777.85"/>
    <n v="10278.200000000001"/>
    <n v="70297.45"/>
    <n v="0.37582773313659135"/>
    <n v="70297.45"/>
  </r>
  <r>
    <n v="14"/>
    <n v="15"/>
    <s v="tza"/>
    <x v="111"/>
    <x v="7"/>
    <x v="71"/>
    <x v="89"/>
    <s v="019-Electricity distribution"/>
    <x v="1"/>
    <s v="183"/>
    <s v="OPERATIONS &amp; MAINTENANCE: TOWN"/>
    <s v="051"/>
    <s v="EMPLOYEE RELATED COSTS - WAGES &amp; SALARIES"/>
    <s v="1010"/>
    <s v="SALARIES &amp; WAGES - LEAVE PAYMENTS"/>
    <n v="383108"/>
    <n v="430082"/>
    <n v="453736.51"/>
    <n v="477784.54503000004"/>
    <n v="156157.01"/>
    <n v="0"/>
    <n v="0"/>
    <n v="0"/>
    <n v="0"/>
    <n v="0"/>
    <n v="0"/>
    <n v="0"/>
    <n v="10567.52"/>
    <n v="4910.8"/>
    <n v="52674.07"/>
    <n v="0"/>
    <n v="52277.2"/>
    <n v="35727.42"/>
    <n v="156157.01"/>
    <n v="0.40760571431554549"/>
    <n v="156157.01"/>
  </r>
  <r>
    <n v="14"/>
    <n v="15"/>
    <s v="tza"/>
    <x v="111"/>
    <x v="7"/>
    <x v="71"/>
    <x v="90"/>
    <s v="019-Electricity distribution"/>
    <x v="1"/>
    <s v="183"/>
    <s v="OPERATIONS &amp; MAINTENANCE: TOWN"/>
    <s v="051"/>
    <s v="EMPLOYEE RELATED COSTS - WAGES &amp; SALARIES"/>
    <s v="1012"/>
    <s v="HOUSING ALLOWANCE"/>
    <n v="50949"/>
    <n v="53774"/>
    <n v="56731.57"/>
    <n v="59738.343209999999"/>
    <n v="38098"/>
    <n v="0"/>
    <n v="0"/>
    <n v="0"/>
    <n v="0"/>
    <n v="0"/>
    <n v="0"/>
    <n v="0"/>
    <n v="7558"/>
    <n v="5038"/>
    <n v="4188"/>
    <n v="9438"/>
    <n v="2338"/>
    <n v="9538"/>
    <n v="38098"/>
    <n v="0.74776737521835557"/>
    <n v="38098"/>
  </r>
  <r>
    <n v="14"/>
    <n v="15"/>
    <s v="tza"/>
    <x v="111"/>
    <x v="7"/>
    <x v="71"/>
    <x v="91"/>
    <s v="019-Electricity distribution"/>
    <x v="1"/>
    <s v="183"/>
    <s v="OPERATIONS &amp; MAINTENANCE: TOWN"/>
    <s v="051"/>
    <s v="EMPLOYEE RELATED COSTS - WAGES &amp; SALARIES"/>
    <s v="1013"/>
    <s v="TRAVEL ALLOWANCE"/>
    <n v="100199"/>
    <n v="194121"/>
    <n v="204797.655"/>
    <n v="215651.93071499999"/>
    <n v="91300.77"/>
    <n v="0"/>
    <n v="0"/>
    <n v="0"/>
    <n v="0"/>
    <n v="0"/>
    <n v="0"/>
    <n v="0"/>
    <n v="15309.16"/>
    <n v="15309.16"/>
    <n v="15220.06"/>
    <n v="15225.41"/>
    <n v="15118.49"/>
    <n v="15118.49"/>
    <n v="91300.77"/>
    <n v="0.911194423098035"/>
    <n v="91300.77"/>
  </r>
  <r>
    <n v="14"/>
    <n v="15"/>
    <s v="tza"/>
    <x v="111"/>
    <x v="7"/>
    <x v="71"/>
    <x v="77"/>
    <s v="019-Electricity distribution"/>
    <x v="1"/>
    <s v="183"/>
    <s v="OPERATIONS &amp; MAINTENANCE: TOWN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PMU"/>
    <x v="112"/>
    <x v="5"/>
    <x v="71"/>
    <x v="86"/>
    <s v="017-Roads"/>
    <x v="1"/>
    <s v="195"/>
    <s v="PROJECT MANAGEMENT"/>
    <s v="051"/>
    <s v="EMPLOYEE RELATED COSTS - WAGES &amp; SALARIES"/>
    <s v="1001"/>
    <s v="SALARIES &amp; WAGES - BASIC SCALE"/>
    <n v="2772719"/>
    <n v="1941008"/>
    <n v="2047763.44"/>
    <n v="2156294.9023199999"/>
    <n v="907012.92000000016"/>
    <n v="0"/>
    <n v="0"/>
    <n v="0"/>
    <n v="0"/>
    <n v="0"/>
    <n v="0"/>
    <n v="0"/>
    <n v="151168.82"/>
    <n v="151168.82"/>
    <n v="151168.82"/>
    <n v="151168.82"/>
    <n v="151168.82"/>
    <n v="151168.82"/>
    <n v="907012.92000000016"/>
    <n v="0.32712038976903185"/>
    <n v="907012.92"/>
  </r>
  <r>
    <n v="14"/>
    <n v="15"/>
    <s v="PMU"/>
    <x v="112"/>
    <x v="5"/>
    <x v="71"/>
    <x v="87"/>
    <s v="017-Roads"/>
    <x v="1"/>
    <s v="195"/>
    <s v="PROJECT MANAGEMEN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PMU"/>
    <x v="112"/>
    <x v="5"/>
    <x v="71"/>
    <x v="88"/>
    <s v="017-Roads"/>
    <x v="1"/>
    <s v="195"/>
    <s v="PROJECT MANAGEMENT"/>
    <s v="051"/>
    <s v="EMPLOYEE RELATED COSTS - WAGES &amp; SALARIES"/>
    <s v="1004"/>
    <s v="SALARIES &amp; WAGES - ANNUAL BONUS"/>
    <n v="189891"/>
    <n v="161751"/>
    <n v="170647.30499999999"/>
    <n v="179691.612165"/>
    <n v="93745.87"/>
    <n v="0"/>
    <n v="0"/>
    <n v="0"/>
    <n v="0"/>
    <n v="0"/>
    <n v="0"/>
    <n v="0"/>
    <n v="0"/>
    <n v="93745.87"/>
    <n v="0"/>
    <n v="0"/>
    <n v="0"/>
    <n v="0"/>
    <n v="93745.87"/>
    <n v="0.49368253366404935"/>
    <n v="93745.87"/>
  </r>
  <r>
    <n v="14"/>
    <n v="15"/>
    <s v="PMU"/>
    <x v="112"/>
    <x v="5"/>
    <x v="71"/>
    <x v="89"/>
    <s v="017-Roads"/>
    <x v="1"/>
    <s v="195"/>
    <s v="PROJECT MANAGEMENT"/>
    <s v="051"/>
    <s v="EMPLOYEE RELATED COSTS - WAGES &amp; SALARIES"/>
    <s v="1010"/>
    <s v="SALARIES &amp; WAGES - LEAVE PAYMENTS"/>
    <n v="77377"/>
    <n v="78941"/>
    <n v="83282.755000000005"/>
    <n v="87696.741015000007"/>
    <n v="42588.800000000003"/>
    <n v="0"/>
    <n v="0"/>
    <n v="0"/>
    <n v="0"/>
    <n v="0"/>
    <n v="0"/>
    <n v="0"/>
    <n v="42588.800000000003"/>
    <n v="0"/>
    <n v="0"/>
    <n v="0"/>
    <n v="0"/>
    <n v="0"/>
    <n v="42588.800000000003"/>
    <n v="0.55040645152952428"/>
    <n v="42588.800000000003"/>
  </r>
  <r>
    <n v="14"/>
    <n v="15"/>
    <s v="PMU"/>
    <x v="112"/>
    <x v="5"/>
    <x v="71"/>
    <x v="90"/>
    <s v="017-Roads"/>
    <x v="1"/>
    <s v="195"/>
    <s v="PROJECT MANAGEMENT"/>
    <s v="051"/>
    <s v="EMPLOYEE RELATED COSTS - WAGES &amp; SALARIES"/>
    <s v="1012"/>
    <s v="HOUSING ALLOWANCE"/>
    <n v="6138"/>
    <n v="6138"/>
    <n v="6475.59"/>
    <n v="6818.7962699999998"/>
    <n v="2868"/>
    <n v="0"/>
    <n v="0"/>
    <n v="0"/>
    <n v="0"/>
    <n v="0"/>
    <n v="0"/>
    <n v="0"/>
    <n v="478"/>
    <n v="478"/>
    <n v="478"/>
    <n v="478"/>
    <n v="478"/>
    <n v="478"/>
    <n v="2868"/>
    <n v="0.46725317693059626"/>
    <n v="2868"/>
  </r>
  <r>
    <n v="14"/>
    <n v="15"/>
    <s v="PMU"/>
    <x v="112"/>
    <x v="5"/>
    <x v="71"/>
    <x v="91"/>
    <s v="017-Roads"/>
    <x v="1"/>
    <s v="195"/>
    <s v="PROJECT MANAGEMENT"/>
    <s v="051"/>
    <s v="EMPLOYEE RELATED COSTS - WAGES &amp; SALARIES"/>
    <s v="1013"/>
    <s v="TRAVEL ALLOWANCE"/>
    <n v="131591"/>
    <n v="133336"/>
    <n v="140669.48000000001"/>
    <n v="148124.96244"/>
    <n v="62711.64"/>
    <n v="0"/>
    <n v="0"/>
    <n v="0"/>
    <n v="0"/>
    <n v="0"/>
    <n v="0"/>
    <n v="0"/>
    <n v="10515.38"/>
    <n v="10515.38"/>
    <n v="10454.18"/>
    <n v="10457.86"/>
    <n v="10384.42"/>
    <n v="10384.42"/>
    <n v="62711.64"/>
    <n v="0.47656481066334322"/>
    <n v="62711.64"/>
  </r>
  <r>
    <n v="14"/>
    <n v="15"/>
    <s v="PMU"/>
    <x v="112"/>
    <x v="5"/>
    <x v="71"/>
    <x v="77"/>
    <s v="017-Roads"/>
    <x v="1"/>
    <s v="195"/>
    <s v="PROJECT MANAGEMENT"/>
    <s v="051"/>
    <s v="EMPLOYEE RELATED COSTS - WAGES &amp; SALARIES"/>
    <s v="1016"/>
    <s v="PERFORMANCE INCENTIVE SCHEMES"/>
    <n v="0"/>
    <n v="112716"/>
    <n v="118915.38"/>
    <n v="125217.89514000001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MDC"/>
    <x v="113"/>
    <x v="5"/>
    <x v="71"/>
    <x v="86"/>
    <m/>
    <x v="1"/>
    <s v="073"/>
    <s v="WATER NETWORKS"/>
    <s v="051"/>
    <s v="EMPLOYEE RELATED COSTS - WAGES &amp; SALARIES"/>
    <s v="1001"/>
    <s v="SALARIES &amp; WAGES - BASIC SCALE"/>
    <n v="10150734"/>
    <n v="12149099"/>
    <n v="12817299.445"/>
    <n v="13496616.315585"/>
    <n v="4863884.09"/>
    <n v="0"/>
    <n v="0"/>
    <n v="0"/>
    <n v="0"/>
    <n v="0"/>
    <n v="0"/>
    <n v="0"/>
    <n v="833080.25"/>
    <n v="844490.16"/>
    <n v="797359.84"/>
    <n v="795994.73"/>
    <n v="797782.82"/>
    <n v="795176.29"/>
    <n v="4863884.09"/>
    <n v="0.47916575195448918"/>
    <n v="4863884.09"/>
  </r>
  <r>
    <n v="14"/>
    <n v="15"/>
    <s v="MDC"/>
    <x v="113"/>
    <x v="5"/>
    <x v="71"/>
    <x v="84"/>
    <m/>
    <x v="1"/>
    <s v="073"/>
    <s v="WATER NETWORKS"/>
    <s v="051"/>
    <s v="EMPLOYEE RELATED COSTS - WAGES &amp; SALARIES"/>
    <s v="1002"/>
    <s v="SALARIES &amp; WAGES - OVERTIME"/>
    <n v="1358649"/>
    <n v="2708296"/>
    <n v="2857252.28"/>
    <n v="3008686.6508399998"/>
    <n v="1265325.8199999998"/>
    <n v="0"/>
    <n v="0"/>
    <n v="0"/>
    <n v="0"/>
    <n v="0"/>
    <n v="0"/>
    <n v="0"/>
    <n v="201746.9"/>
    <n v="180629.83"/>
    <n v="223881.45"/>
    <n v="241599.49"/>
    <n v="195758.85"/>
    <n v="221709.3"/>
    <n v="1265325.8199999998"/>
    <n v="0.93131178104131374"/>
    <n v="1265325.82"/>
  </r>
  <r>
    <n v="14"/>
    <n v="15"/>
    <s v="MDC"/>
    <x v="113"/>
    <x v="5"/>
    <x v="71"/>
    <x v="88"/>
    <m/>
    <x v="1"/>
    <s v="073"/>
    <s v="WATER NETWORKS"/>
    <s v="051"/>
    <s v="EMPLOYEE RELATED COSTS - WAGES &amp; SALARIES"/>
    <s v="1004"/>
    <s v="SALARIES &amp; WAGES - ANNUAL BONUS"/>
    <n v="845359"/>
    <n v="949311"/>
    <n v="1001523.105"/>
    <n v="1054603.829565"/>
    <n v="423569.04999999993"/>
    <n v="0"/>
    <n v="0"/>
    <n v="0"/>
    <n v="0"/>
    <n v="0"/>
    <n v="0"/>
    <n v="0"/>
    <n v="130657.04"/>
    <n v="60390.46"/>
    <n v="29274.18"/>
    <n v="68882.53"/>
    <n v="39777.599999999999"/>
    <n v="94587.24"/>
    <n v="423569.04999999993"/>
    <n v="0.50105227483234926"/>
    <n v="423569.05"/>
  </r>
  <r>
    <n v="14"/>
    <n v="15"/>
    <s v="MDC"/>
    <x v="113"/>
    <x v="5"/>
    <x v="71"/>
    <x v="134"/>
    <m/>
    <x v="1"/>
    <s v="073"/>
    <s v="WATER NETWORKS"/>
    <s v="051"/>
    <s v="EMPLOYEE RELATED COSTS - WAGES &amp; SALARIES"/>
    <s v="1005"/>
    <s v="SALARIES &amp; WAGES - STANDBY ALLOWANCE"/>
    <n v="1035623"/>
    <n v="1595578"/>
    <n v="1683334.79"/>
    <n v="1772551.5338699999"/>
    <n v="626044.6"/>
    <n v="0"/>
    <n v="0"/>
    <n v="0"/>
    <n v="0"/>
    <n v="0"/>
    <n v="0"/>
    <n v="0"/>
    <n v="120719.75"/>
    <n v="89791.15"/>
    <n v="103995.45"/>
    <n v="120982.05"/>
    <n v="92789.55"/>
    <n v="97766.65"/>
    <n v="626044.6"/>
    <n v="0.60451013544504129"/>
    <n v="626044.6"/>
  </r>
  <r>
    <n v="14"/>
    <n v="15"/>
    <s v="MDC"/>
    <x v="113"/>
    <x v="5"/>
    <x v="71"/>
    <x v="89"/>
    <m/>
    <x v="1"/>
    <s v="073"/>
    <s v="WATER NETWORKS"/>
    <s v="051"/>
    <s v="EMPLOYEE RELATED COSTS - WAGES &amp; SALARIES"/>
    <s v="1010"/>
    <s v="SALARIES &amp; WAGES - LEAVE PAYMENTS"/>
    <n v="576215"/>
    <n v="825348"/>
    <n v="870742.14"/>
    <n v="916891.47342000005"/>
    <n v="818727.12"/>
    <n v="0"/>
    <n v="0"/>
    <n v="0"/>
    <n v="0"/>
    <n v="0"/>
    <n v="0"/>
    <n v="0"/>
    <n v="43639.24"/>
    <n v="407423.12"/>
    <n v="93500.32"/>
    <n v="60577.68"/>
    <n v="177839.85"/>
    <n v="35746.910000000003"/>
    <n v="818727.12"/>
    <n v="1.4208708902059126"/>
    <n v="818727.12"/>
  </r>
  <r>
    <n v="14"/>
    <n v="15"/>
    <s v="MDC"/>
    <x v="113"/>
    <x v="5"/>
    <x v="71"/>
    <x v="90"/>
    <m/>
    <x v="1"/>
    <s v="073"/>
    <s v="WATER NETWORKS"/>
    <s v="051"/>
    <s v="EMPLOYEE RELATED COSTS - WAGES &amp; SALARIES"/>
    <s v="1012"/>
    <s v="HOUSING ALLOWANCE"/>
    <n v="6138"/>
    <n v="12275"/>
    <n v="12950.125"/>
    <n v="13636.481625"/>
    <n v="10986"/>
    <n v="0"/>
    <n v="0"/>
    <n v="0"/>
    <n v="0"/>
    <n v="0"/>
    <n v="0"/>
    <n v="0"/>
    <n v="6206"/>
    <n v="956"/>
    <n v="956"/>
    <n v="956"/>
    <n v="956"/>
    <n v="956"/>
    <n v="10986"/>
    <n v="1.7898338220918866"/>
    <n v="10986"/>
  </r>
  <r>
    <n v="14"/>
    <n v="15"/>
    <s v="MDC"/>
    <x v="113"/>
    <x v="5"/>
    <x v="71"/>
    <x v="91"/>
    <m/>
    <x v="1"/>
    <s v="073"/>
    <s v="WATER NETWORKS"/>
    <s v="051"/>
    <s v="EMPLOYEE RELATED COSTS - WAGES &amp; SALARIES"/>
    <s v="1013"/>
    <s v="TRAVEL ALLOWANCE"/>
    <n v="494650"/>
    <n v="381053"/>
    <n v="402010.91499999998"/>
    <n v="423317.493495"/>
    <n v="215783.33"/>
    <n v="0"/>
    <n v="0"/>
    <n v="0"/>
    <n v="0"/>
    <n v="0"/>
    <n v="0"/>
    <n v="0"/>
    <n v="48332.98"/>
    <n v="48332.98"/>
    <n v="29876.43"/>
    <n v="29886.9"/>
    <n v="29677.02"/>
    <n v="29677.02"/>
    <n v="215783.33"/>
    <n v="0.43623436773476193"/>
    <n v="215783.33"/>
  </r>
  <r>
    <n v="14"/>
    <n v="15"/>
    <s v="MDC"/>
    <x v="114"/>
    <x v="5"/>
    <x v="71"/>
    <x v="86"/>
    <m/>
    <x v="1"/>
    <s v="083"/>
    <s v="WATER PURIFICATION"/>
    <s v="051"/>
    <s v="EMPLOYEE RELATED COSTS - WAGES &amp; SALARIES"/>
    <s v="1001"/>
    <s v="SALARIES &amp; WAGES - BASIC SCALE"/>
    <n v="3001472"/>
    <n v="3062290"/>
    <n v="3230715.95"/>
    <n v="3401943.8953500004"/>
    <n v="1428488.54"/>
    <n v="0"/>
    <n v="0"/>
    <n v="0"/>
    <n v="0"/>
    <n v="0"/>
    <n v="0"/>
    <n v="0"/>
    <n v="239181.29"/>
    <n v="237567.99"/>
    <n v="237567.99"/>
    <n v="239429.49"/>
    <n v="237567.99"/>
    <n v="237173.79"/>
    <n v="1428488.54"/>
    <n v="0.47592932401168497"/>
    <n v="1428488.54"/>
  </r>
  <r>
    <n v="14"/>
    <n v="15"/>
    <s v="MDC"/>
    <x v="114"/>
    <x v="5"/>
    <x v="71"/>
    <x v="84"/>
    <m/>
    <x v="1"/>
    <s v="083"/>
    <s v="WATER PURIFICATION"/>
    <s v="051"/>
    <s v="EMPLOYEE RELATED COSTS - WAGES &amp; SALARIES"/>
    <s v="1002"/>
    <s v="SALARIES &amp; WAGES - OVERTIME"/>
    <n v="297281"/>
    <n v="1076334"/>
    <n v="1135532.3700000001"/>
    <n v="1195715.5856100002"/>
    <n v="426367.99000000005"/>
    <n v="0"/>
    <n v="0"/>
    <n v="0"/>
    <n v="0"/>
    <n v="0"/>
    <n v="0"/>
    <n v="0"/>
    <n v="92545.48"/>
    <n v="59346.41"/>
    <n v="74915.600000000006"/>
    <n v="96566.47"/>
    <n v="52560.39"/>
    <n v="50433.64"/>
    <n v="426367.99000000005"/>
    <n v="1.4342254970886132"/>
    <n v="426367.99"/>
  </r>
  <r>
    <n v="14"/>
    <n v="15"/>
    <s v="MDC"/>
    <x v="114"/>
    <x v="5"/>
    <x v="71"/>
    <x v="88"/>
    <m/>
    <x v="1"/>
    <s v="083"/>
    <s v="WATER PURIFICATION"/>
    <s v="051"/>
    <s v="EMPLOYEE RELATED COSTS - WAGES &amp; SALARIES"/>
    <s v="1004"/>
    <s v="SALARIES &amp; WAGES - ANNUAL BONUS"/>
    <n v="241972"/>
    <n v="245668"/>
    <n v="259179.74"/>
    <n v="272916.26621999999"/>
    <n v="43042.11"/>
    <n v="0"/>
    <n v="0"/>
    <n v="0"/>
    <n v="0"/>
    <n v="0"/>
    <n v="0"/>
    <n v="0"/>
    <n v="10384.74"/>
    <n v="0"/>
    <n v="22272.63"/>
    <n v="0"/>
    <n v="0"/>
    <n v="10384.74"/>
    <n v="43042.11"/>
    <n v="0.1778805398971782"/>
    <n v="43042.11"/>
  </r>
  <r>
    <n v="14"/>
    <n v="15"/>
    <s v="MDC"/>
    <x v="114"/>
    <x v="5"/>
    <x v="71"/>
    <x v="134"/>
    <m/>
    <x v="1"/>
    <s v="083"/>
    <s v="WATER PURIFICATION"/>
    <s v="051"/>
    <s v="EMPLOYEE RELATED COSTS - WAGES &amp; SALARIES"/>
    <s v="1005"/>
    <s v="SALARIES &amp; WAGES - STANDBY ALLOWANCE"/>
    <n v="58345"/>
    <n v="32993"/>
    <n v="34807.614999999998"/>
    <n v="36652.418594999996"/>
    <n v="15904.899999999998"/>
    <n v="0"/>
    <n v="0"/>
    <n v="0"/>
    <n v="0"/>
    <n v="0"/>
    <n v="0"/>
    <n v="0"/>
    <n v="4698.8"/>
    <n v="2498.15"/>
    <n v="2426.8000000000002"/>
    <n v="1570.3"/>
    <n v="2426.8000000000002"/>
    <n v="2284.0500000000002"/>
    <n v="15904.899999999998"/>
    <n v="0.2726009083897506"/>
    <n v="15904.9"/>
  </r>
  <r>
    <n v="14"/>
    <n v="15"/>
    <s v="MDC"/>
    <x v="114"/>
    <x v="5"/>
    <x v="71"/>
    <x v="89"/>
    <m/>
    <x v="1"/>
    <s v="083"/>
    <s v="WATER PURIFICATION"/>
    <s v="051"/>
    <s v="EMPLOYEE RELATED COSTS - WAGES &amp; SALARIES"/>
    <s v="1010"/>
    <s v="SALARIES &amp; WAGES - LEAVE PAYMENTS"/>
    <n v="221390"/>
    <n v="326019"/>
    <n v="343950.04499999998"/>
    <n v="362179.39738499996"/>
    <n v="130865.31000000001"/>
    <n v="0"/>
    <n v="0"/>
    <n v="0"/>
    <n v="0"/>
    <n v="0"/>
    <n v="0"/>
    <n v="0"/>
    <n v="7086.8"/>
    <n v="70220.240000000005"/>
    <n v="0"/>
    <n v="22143.39"/>
    <n v="31414.880000000001"/>
    <n v="0"/>
    <n v="130865.31000000001"/>
    <n v="0.59110759293554371"/>
    <n v="130865.31"/>
  </r>
  <r>
    <n v="14"/>
    <n v="15"/>
    <s v="MDC"/>
    <x v="114"/>
    <x v="5"/>
    <x v="71"/>
    <x v="90"/>
    <m/>
    <x v="1"/>
    <s v="083"/>
    <s v="WATER PURIFICATION"/>
    <s v="051"/>
    <s v="EMPLOYEE RELATED COSTS - WAGES &amp; SALARIES"/>
    <s v="1012"/>
    <s v="HOUSING ALLOWANCE"/>
    <n v="0"/>
    <n v="44940"/>
    <n v="47411.7"/>
    <n v="49924.520099999994"/>
    <n v="5250"/>
    <n v="0"/>
    <n v="0"/>
    <n v="0"/>
    <n v="0"/>
    <n v="0"/>
    <n v="0"/>
    <n v="0"/>
    <n v="0"/>
    <n v="0"/>
    <n v="0"/>
    <n v="5250"/>
    <n v="0"/>
    <n v="0"/>
    <n v="5250"/>
    <e v="#DIV/0!"/>
    <n v="5250"/>
  </r>
  <r>
    <n v="14"/>
    <n v="15"/>
    <s v="MDC"/>
    <x v="114"/>
    <x v="5"/>
    <x v="71"/>
    <x v="91"/>
    <m/>
    <x v="1"/>
    <s v="083"/>
    <s v="WATER PURIFICATION"/>
    <s v="051"/>
    <s v="EMPLOYEE RELATED COSTS - WAGES &amp; SALARIES"/>
    <s v="1013"/>
    <s v="TRAVEL ALLOWANCE"/>
    <n v="209643"/>
    <n v="212422"/>
    <n v="224105.21"/>
    <n v="235982.78612999999"/>
    <n v="99908.250000000015"/>
    <n v="0"/>
    <n v="0"/>
    <n v="0"/>
    <n v="0"/>
    <n v="0"/>
    <n v="0"/>
    <n v="0"/>
    <n v="16752.45"/>
    <n v="16752.45"/>
    <n v="16654.95"/>
    <n v="16660.8"/>
    <n v="16543.8"/>
    <n v="16543.8"/>
    <n v="99908.250000000015"/>
    <n v="0.4765637297691791"/>
    <n v="99908.25"/>
  </r>
  <r>
    <n v="14"/>
    <n v="15"/>
    <s v="MDC"/>
    <x v="115"/>
    <x v="5"/>
    <x v="71"/>
    <x v="86"/>
    <m/>
    <x v="1"/>
    <s v="093"/>
    <s v="SEWERAGE PURIFICATION"/>
    <s v="051"/>
    <s v="EMPLOYEE RELATED COSTS - WAGES &amp; SALARIES"/>
    <s v="1001"/>
    <s v="SALARIES &amp; WAGES - BASIC SCALE"/>
    <n v="2535738"/>
    <n v="2650042"/>
    <n v="2795794.31"/>
    <n v="2943971.4084299998"/>
    <n v="1088414.83"/>
    <n v="0"/>
    <n v="0"/>
    <n v="0"/>
    <n v="0"/>
    <n v="0"/>
    <n v="0"/>
    <n v="0"/>
    <n v="182881.61"/>
    <n v="180403.58"/>
    <n v="181447.77"/>
    <n v="181375.31"/>
    <n v="180699.57"/>
    <n v="181606.99"/>
    <n v="1088414.83"/>
    <n v="0.42923000325743438"/>
    <n v="1088414.83"/>
  </r>
  <r>
    <n v="14"/>
    <n v="15"/>
    <s v="MDC"/>
    <x v="115"/>
    <x v="5"/>
    <x v="71"/>
    <x v="84"/>
    <m/>
    <x v="1"/>
    <s v="093"/>
    <s v="SEWERAGE PURIFICATION"/>
    <s v="051"/>
    <s v="EMPLOYEE RELATED COSTS - WAGES &amp; SALARIES"/>
    <s v="1002"/>
    <s v="SALARIES &amp; WAGES - OVERTIME"/>
    <n v="257550"/>
    <n v="746102"/>
    <n v="787137.61"/>
    <n v="828855.90333"/>
    <n v="333392.38"/>
    <n v="0"/>
    <n v="0"/>
    <n v="0"/>
    <n v="0"/>
    <n v="0"/>
    <n v="0"/>
    <n v="0"/>
    <n v="69089.789999999994"/>
    <n v="46824"/>
    <n v="70247.33"/>
    <n v="69019.16"/>
    <n v="40005.83"/>
    <n v="38206.269999999997"/>
    <n v="333392.38"/>
    <n v="1.2944763346922927"/>
    <n v="333392.38"/>
  </r>
  <r>
    <n v="14"/>
    <n v="15"/>
    <s v="MDC"/>
    <x v="115"/>
    <x v="5"/>
    <x v="71"/>
    <x v="88"/>
    <m/>
    <x v="1"/>
    <s v="093"/>
    <s v="SEWERAGE PURIFICATION"/>
    <s v="051"/>
    <s v="EMPLOYEE RELATED COSTS - WAGES &amp; SALARIES"/>
    <s v="1004"/>
    <s v="SALARIES &amp; WAGES - ANNUAL BONUS"/>
    <n v="208849"/>
    <n v="217673"/>
    <n v="229645.01500000001"/>
    <n v="241816.20079500001"/>
    <n v="105514.97"/>
    <n v="0"/>
    <n v="0"/>
    <n v="0"/>
    <n v="0"/>
    <n v="0"/>
    <n v="0"/>
    <n v="0"/>
    <n v="0"/>
    <n v="0"/>
    <n v="0"/>
    <n v="0"/>
    <n v="55157.919999999998"/>
    <n v="50357.05"/>
    <n v="105514.97"/>
    <n v="0.50522133215864096"/>
    <n v="105514.97"/>
  </r>
  <r>
    <n v="14"/>
    <n v="15"/>
    <s v="MDC"/>
    <x v="115"/>
    <x v="5"/>
    <x v="71"/>
    <x v="134"/>
    <m/>
    <x v="1"/>
    <s v="093"/>
    <s v="SEWERAGE PURIFICATION"/>
    <s v="051"/>
    <s v="EMPLOYEE RELATED COSTS - WAGES &amp; SALARIES"/>
    <s v="1005"/>
    <s v="SALARIES &amp; WAGES - STANDBY ALLOWANCE"/>
    <n v="58345"/>
    <n v="135638"/>
    <n v="143098.09"/>
    <n v="150682.28876999998"/>
    <n v="45366.65"/>
    <n v="0"/>
    <n v="0"/>
    <n v="0"/>
    <n v="0"/>
    <n v="0"/>
    <n v="0"/>
    <n v="0"/>
    <n v="8106.8"/>
    <n v="7280.35"/>
    <n v="7280.4"/>
    <n v="9278.9500000000007"/>
    <n v="6852.15"/>
    <n v="6568"/>
    <n v="45366.65"/>
    <n v="0.77755848830233953"/>
    <n v="45366.65"/>
  </r>
  <r>
    <n v="14"/>
    <n v="15"/>
    <s v="MDC"/>
    <x v="115"/>
    <x v="5"/>
    <x v="71"/>
    <x v="89"/>
    <m/>
    <x v="1"/>
    <s v="093"/>
    <s v="SEWERAGE PURIFICATION"/>
    <s v="051"/>
    <s v="EMPLOYEE RELATED COSTS - WAGES &amp; SALARIES"/>
    <s v="1010"/>
    <s v="SALARIES &amp; WAGES - LEAVE PAYMENTS"/>
    <n v="127573"/>
    <n v="286345"/>
    <n v="302093.97499999998"/>
    <n v="318104.95567499998"/>
    <n v="59781.520000000004"/>
    <n v="0"/>
    <n v="0"/>
    <n v="0"/>
    <n v="0"/>
    <n v="0"/>
    <n v="0"/>
    <n v="0"/>
    <n v="13370.56"/>
    <n v="16676.8"/>
    <n v="0"/>
    <n v="25242.080000000002"/>
    <n v="0"/>
    <n v="4492.08"/>
    <n v="59781.520000000004"/>
    <n v="0.46860636655091598"/>
    <n v="59781.52"/>
  </r>
  <r>
    <n v="14"/>
    <n v="15"/>
    <s v="MDC"/>
    <x v="115"/>
    <x v="5"/>
    <x v="71"/>
    <x v="90"/>
    <m/>
    <x v="1"/>
    <s v="093"/>
    <s v="SEWERAGE PURIFICATION"/>
    <s v="051"/>
    <s v="EMPLOYEE RELATED COSTS - WAGES &amp; SALARIES"/>
    <s v="1012"/>
    <s v="HOUSING ALLOWANCE"/>
    <n v="143423"/>
    <n v="125627"/>
    <n v="132536.48499999999"/>
    <n v="139560.91870499999"/>
    <n v="57570"/>
    <n v="0"/>
    <n v="0"/>
    <n v="0"/>
    <n v="0"/>
    <n v="0"/>
    <n v="0"/>
    <n v="0"/>
    <n v="9220"/>
    <n v="9574"/>
    <n v="9574"/>
    <n v="9734"/>
    <n v="9256"/>
    <n v="10212"/>
    <n v="57570"/>
    <n v="0.40140005438458265"/>
    <n v="57570"/>
  </r>
  <r>
    <n v="14"/>
    <n v="15"/>
    <s v="MDC"/>
    <x v="115"/>
    <x v="5"/>
    <x v="71"/>
    <x v="91"/>
    <m/>
    <x v="1"/>
    <s v="093"/>
    <s v="SEWERAGE PURIFICATION"/>
    <s v="051"/>
    <s v="EMPLOYEE RELATED COSTS - WAGES &amp; SALARIES"/>
    <s v="1013"/>
    <s v="TRAVEL ALLOWANCE"/>
    <n v="120948"/>
    <n v="122551"/>
    <n v="129291.30499999999"/>
    <n v="136143.74416499998"/>
    <n v="57639.39"/>
    <n v="0"/>
    <n v="0"/>
    <n v="0"/>
    <n v="0"/>
    <n v="0"/>
    <n v="0"/>
    <n v="0"/>
    <n v="9664.8799999999992"/>
    <n v="9664.8799999999992"/>
    <n v="9608.6299999999992"/>
    <n v="9612"/>
    <n v="9544.5"/>
    <n v="9544.5"/>
    <n v="57639.39"/>
    <n v="0.47656339914674073"/>
    <n v="57639.39"/>
  </r>
  <r>
    <n v="14"/>
    <n v="15"/>
    <s v="MDC"/>
    <x v="117"/>
    <x v="6"/>
    <x v="71"/>
    <x v="86"/>
    <s v="014-Other health"/>
    <x v="1"/>
    <s v="115"/>
    <s v="ENVIROMENTAL HEALTH SERVICES"/>
    <s v="051"/>
    <s v="EMPLOYEE RELATED COSTS - WAGES &amp; SALARIES"/>
    <s v="1001"/>
    <s v="SALARIES &amp; WAGES - BASIC SCALE"/>
    <n v="4261209"/>
    <n v="4370812"/>
    <n v="4611206.66"/>
    <n v="4855600.6129799997"/>
    <n v="2162594.1500000004"/>
    <n v="0"/>
    <n v="0"/>
    <n v="0"/>
    <n v="0"/>
    <n v="0"/>
    <n v="0"/>
    <n v="0"/>
    <n v="371165.75"/>
    <n v="379513.05"/>
    <n v="381021.38"/>
    <n v="347274.69"/>
    <n v="342030.32"/>
    <n v="341588.96"/>
    <n v="2162594.1500000004"/>
    <n v="0.50750717695377068"/>
    <n v="2162594.15"/>
  </r>
  <r>
    <n v="14"/>
    <n v="15"/>
    <s v="MDC"/>
    <x v="117"/>
    <x v="6"/>
    <x v="71"/>
    <x v="84"/>
    <s v="014-Other health"/>
    <x v="1"/>
    <s v="115"/>
    <s v="ENVIROMENTAL HEALTH SERVICES"/>
    <s v="051"/>
    <s v="EMPLOYEE RELATED COSTS - WAGES &amp; SALARIES"/>
    <s v="1002"/>
    <s v="SALARIES &amp; WAGES - OVERTIME"/>
    <n v="89653"/>
    <n v="89248"/>
    <n v="94156.64"/>
    <n v="99146.941919999997"/>
    <n v="108389.70000000001"/>
    <n v="0"/>
    <n v="0"/>
    <n v="0"/>
    <n v="0"/>
    <n v="0"/>
    <n v="0"/>
    <n v="0"/>
    <n v="15843.58"/>
    <n v="18956.830000000002"/>
    <n v="4504.12"/>
    <n v="22852.14"/>
    <n v="25324.880000000001"/>
    <n v="20908.150000000001"/>
    <n v="108389.70000000001"/>
    <n v="1.2089913332515365"/>
    <n v="108389.7"/>
  </r>
  <r>
    <n v="14"/>
    <n v="15"/>
    <s v="MDC"/>
    <x v="117"/>
    <x v="6"/>
    <x v="71"/>
    <x v="88"/>
    <s v="014-Other health"/>
    <x v="1"/>
    <s v="115"/>
    <s v="ENVIROMENTAL HEALTH SERVICES"/>
    <s v="051"/>
    <s v="EMPLOYEE RELATED COSTS - WAGES &amp; SALARIES"/>
    <s v="1004"/>
    <s v="SALARIES &amp; WAGES - ANNUAL BONUS"/>
    <n v="355101"/>
    <n v="364234"/>
    <n v="384266.87"/>
    <n v="404633.01410999999"/>
    <n v="164678.20000000001"/>
    <n v="0"/>
    <n v="0"/>
    <n v="0"/>
    <n v="0"/>
    <n v="0"/>
    <n v="0"/>
    <n v="0"/>
    <n v="115312.89"/>
    <n v="0"/>
    <n v="9194.98"/>
    <n v="0"/>
    <n v="30975.35"/>
    <n v="9194.98"/>
    <n v="164678.20000000001"/>
    <n v="0.46375031329114819"/>
    <n v="164678.20000000001"/>
  </r>
  <r>
    <n v="14"/>
    <n v="15"/>
    <s v="MDC"/>
    <x v="117"/>
    <x v="6"/>
    <x v="71"/>
    <x v="89"/>
    <s v="014-Other health"/>
    <x v="1"/>
    <s v="115"/>
    <s v="ENVIROMENTAL HEALTH SERVICES"/>
    <s v="051"/>
    <s v="EMPLOYEE RELATED COSTS - WAGES &amp; SALARIES"/>
    <s v="1010"/>
    <s v="SALARIES &amp; WAGES - LEAVE PAYMENTS"/>
    <n v="227763"/>
    <n v="198484"/>
    <n v="209400.62"/>
    <n v="220498.85285999998"/>
    <n v="149808.18"/>
    <n v="0"/>
    <n v="0"/>
    <n v="0"/>
    <n v="0"/>
    <n v="0"/>
    <n v="0"/>
    <n v="0"/>
    <n v="60300.08"/>
    <n v="15224"/>
    <n v="5653.76"/>
    <n v="43785.7"/>
    <n v="17768.48"/>
    <n v="7076.16"/>
    <n v="149808.18"/>
    <n v="0.65773712148153995"/>
    <n v="149808.18"/>
  </r>
  <r>
    <n v="14"/>
    <n v="15"/>
    <s v="MDC"/>
    <x v="117"/>
    <x v="6"/>
    <x v="71"/>
    <x v="90"/>
    <s v="014-Other health"/>
    <x v="1"/>
    <s v="115"/>
    <s v="ENVIROMENTAL HEALTH SERVICES"/>
    <s v="051"/>
    <s v="EMPLOYEE RELATED COSTS - WAGES &amp; SALARIES"/>
    <s v="1012"/>
    <s v="HOUSING ALLOWANCE"/>
    <n v="27555"/>
    <n v="35028"/>
    <n v="36954.54"/>
    <n v="38913.130620000004"/>
    <n v="16368"/>
    <n v="0"/>
    <n v="0"/>
    <n v="0"/>
    <n v="0"/>
    <n v="0"/>
    <n v="0"/>
    <n v="0"/>
    <n v="2250"/>
    <n v="3206"/>
    <n v="2728"/>
    <n v="2250"/>
    <n v="3206"/>
    <n v="2728"/>
    <n v="16368"/>
    <n v="0.59401197604790423"/>
    <n v="16368"/>
  </r>
  <r>
    <n v="14"/>
    <n v="15"/>
    <s v="MDC"/>
    <x v="117"/>
    <x v="6"/>
    <x v="71"/>
    <x v="91"/>
    <s v="014-Other health"/>
    <x v="1"/>
    <s v="115"/>
    <s v="ENVIROMENTAL HEALTH SERVICES"/>
    <s v="051"/>
    <s v="EMPLOYEE RELATED COSTS - WAGES &amp; SALARIES"/>
    <s v="1013"/>
    <s v="TRAVEL ALLOWANCE"/>
    <n v="322958"/>
    <n v="327239"/>
    <n v="345237.14500000002"/>
    <n v="363534.71368500002"/>
    <n v="153909.91"/>
    <n v="0"/>
    <n v="0"/>
    <n v="0"/>
    <n v="0"/>
    <n v="0"/>
    <n v="0"/>
    <n v="0"/>
    <n v="25807.360000000001"/>
    <n v="25807.360000000001"/>
    <n v="25657.16"/>
    <n v="25666.17"/>
    <n v="25485.93"/>
    <n v="25485.93"/>
    <n v="153909.91"/>
    <n v="0.47656323732497724"/>
    <n v="153909.91"/>
  </r>
  <r>
    <n v="14"/>
    <n v="15"/>
    <s v="tza"/>
    <x v="71"/>
    <x v="1"/>
    <x v="76"/>
    <x v="92"/>
    <s v="002-Municipal manager"/>
    <x v="1"/>
    <s v="002"/>
    <s v="ADMINISTRATION MUNICIPAL MANAGER"/>
    <s v="053"/>
    <s v="EMPLOYEE RELATED COSTS - SOCIAL CONTRIBUTIONS"/>
    <s v="1021"/>
    <s v="CONTRIBUTION - MEDICAL AID SCHEME"/>
    <n v="41255"/>
    <n v="45400"/>
    <n v="47897"/>
    <n v="50435.540999999997"/>
    <n v="28644"/>
    <n v="0"/>
    <n v="0"/>
    <n v="0"/>
    <n v="0"/>
    <n v="0"/>
    <n v="0"/>
    <n v="0"/>
    <n v="5086.2"/>
    <n v="5086.2"/>
    <n v="5086.2"/>
    <n v="5086.2"/>
    <n v="5086.2"/>
    <n v="3213"/>
    <n v="28644"/>
    <n v="0.69431584050418127"/>
    <n v="28644"/>
  </r>
  <r>
    <n v="14"/>
    <n v="15"/>
    <s v="tza"/>
    <x v="71"/>
    <x v="1"/>
    <x v="76"/>
    <x v="93"/>
    <s v="002-Municipal manager"/>
    <x v="1"/>
    <s v="002"/>
    <s v="ADMINISTRATION MUNICIPAL MANAGER"/>
    <s v="053"/>
    <s v="EMPLOYEE RELATED COSTS - SOCIAL CONTRIBUTIONS"/>
    <s v="1022"/>
    <s v="CONTRIBUTION - PENSION SCHEMES"/>
    <n v="65541"/>
    <n v="69991"/>
    <n v="73840.505000000005"/>
    <n v="77754.051765000011"/>
    <n v="41861.310000000005"/>
    <n v="0"/>
    <n v="0"/>
    <n v="0"/>
    <n v="0"/>
    <n v="0"/>
    <n v="0"/>
    <n v="0"/>
    <n v="7282.06"/>
    <n v="7282.06"/>
    <n v="7282.06"/>
    <n v="7282.06"/>
    <n v="7282.06"/>
    <n v="5451.01"/>
    <n v="41861.310000000005"/>
    <n v="0.6387041699089121"/>
    <n v="41861.31"/>
  </r>
  <r>
    <n v="14"/>
    <n v="15"/>
    <s v="tza"/>
    <x v="71"/>
    <x v="1"/>
    <x v="76"/>
    <x v="94"/>
    <s v="002-Municipal manager"/>
    <x v="1"/>
    <s v="002"/>
    <s v="ADMINISTRATION MUNICIPAL MANAGER"/>
    <s v="053"/>
    <s v="EMPLOYEE RELATED COSTS - SOCIAL CONTRIBUTIONS"/>
    <s v="1023"/>
    <s v="CONTRIBUTION - UIF"/>
    <n v="4658"/>
    <n v="4310"/>
    <n v="4547.05"/>
    <n v="4788.0436500000005"/>
    <n v="2601.69"/>
    <n v="0"/>
    <n v="0"/>
    <n v="0"/>
    <n v="0"/>
    <n v="0"/>
    <n v="0"/>
    <n v="0"/>
    <n v="451.43"/>
    <n v="451.12"/>
    <n v="452.79"/>
    <n v="452.79"/>
    <n v="456.99"/>
    <n v="336.57"/>
    <n v="2601.69"/>
    <n v="0.5585422928295406"/>
    <n v="2601.69"/>
  </r>
  <r>
    <n v="14"/>
    <n v="15"/>
    <s v="tza"/>
    <x v="71"/>
    <x v="1"/>
    <x v="76"/>
    <x v="95"/>
    <s v="002-Municipal manager"/>
    <x v="1"/>
    <s v="002"/>
    <s v="ADMINISTRATION MUNICIPAL MANAGER"/>
    <s v="053"/>
    <s v="EMPLOYEE RELATED COSTS - SOCIAL CONTRIBUTIONS"/>
    <s v="1024"/>
    <s v="CONTRIBUTION - GROUP INSURANCE"/>
    <n v="5958"/>
    <n v="6363"/>
    <n v="6712.9650000000001"/>
    <n v="7068.7521450000004"/>
    <n v="3990.55"/>
    <n v="0"/>
    <n v="0"/>
    <n v="0"/>
    <n v="0"/>
    <n v="0"/>
    <n v="0"/>
    <n v="0"/>
    <n v="699"/>
    <n v="699"/>
    <n v="699"/>
    <n v="699"/>
    <n v="699"/>
    <n v="495.55"/>
    <n v="3990.55"/>
    <n v="0.66978012755958383"/>
    <n v="3990.55"/>
  </r>
  <r>
    <n v="14"/>
    <n v="15"/>
    <s v="tza"/>
    <x v="71"/>
    <x v="1"/>
    <x v="76"/>
    <x v="96"/>
    <s v="002-Municipal manager"/>
    <x v="1"/>
    <s v="002"/>
    <s v="ADMINISTRATION MUNICIPAL MANAGER"/>
    <s v="053"/>
    <s v="EMPLOYEE RELATED COSTS - SOCIAL CONTRIBUTIONS"/>
    <s v="1027"/>
    <s v="CONTRIBUTION - WORKERS COMPENSATION"/>
    <n v="0"/>
    <n v="21326"/>
    <n v="22498.93"/>
    <n v="23691.37329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1"/>
    <x v="1"/>
    <x v="76"/>
    <x v="97"/>
    <s v="002-Municipal manager"/>
    <x v="1"/>
    <s v="002"/>
    <s v="ADMINISTRATION MUNICIPAL MANAGER"/>
    <s v="053"/>
    <s v="EMPLOYEE RELATED COSTS - SOCIAL CONTRIBUTIONS"/>
    <s v="1028"/>
    <s v="LEVIES - SETA"/>
    <n v="20397"/>
    <n v="16375"/>
    <n v="17275.625"/>
    <n v="18191.233124999999"/>
    <n v="8429.5400000000009"/>
    <n v="0"/>
    <n v="0"/>
    <n v="0"/>
    <n v="0"/>
    <n v="0"/>
    <n v="0"/>
    <n v="0"/>
    <n v="1380.09"/>
    <n v="1375.05"/>
    <n v="1386.31"/>
    <n v="1381.55"/>
    <n v="1385.77"/>
    <n v="1520.77"/>
    <n v="8429.5400000000009"/>
    <n v="0.41327352061577688"/>
    <n v="8429.5400000000009"/>
  </r>
  <r>
    <n v="14"/>
    <n v="15"/>
    <s v="tza"/>
    <x v="71"/>
    <x v="1"/>
    <x v="76"/>
    <x v="98"/>
    <s v="002-Municipal manager"/>
    <x v="1"/>
    <s v="002"/>
    <s v="ADMINISTRATION MUNICIPAL MANAGER"/>
    <s v="053"/>
    <s v="EMPLOYEE RELATED COSTS - SOCIAL CONTRIBUTIONS"/>
    <s v="1029"/>
    <s v="LEVIES - BARGAINING COUNCIL"/>
    <n v="326"/>
    <n v="174"/>
    <n v="183.57"/>
    <n v="193.29920999999999"/>
    <n v="159.92000000000002"/>
    <n v="0"/>
    <n v="0"/>
    <n v="0"/>
    <n v="0"/>
    <n v="0"/>
    <n v="0"/>
    <n v="0"/>
    <n v="78.56"/>
    <n v="13.56"/>
    <n v="13.56"/>
    <n v="20.34"/>
    <n v="20.34"/>
    <n v="13.56"/>
    <n v="159.92000000000002"/>
    <n v="0.49055214723926382"/>
    <n v="159.91999999999999"/>
  </r>
  <r>
    <n v="14"/>
    <n v="15"/>
    <s v="tza"/>
    <x v="72"/>
    <x v="2"/>
    <x v="76"/>
    <x v="92"/>
    <s v="007-Other admin"/>
    <x v="1"/>
    <s v="003"/>
    <s v="COMMUNICATIONS"/>
    <s v="053"/>
    <s v="EMPLOYEE RELATED COSTS - SOCIAL CONTRIBUTIONS"/>
    <s v="1021"/>
    <s v="CONTRIBUTION - MEDICAL AID SCHEME"/>
    <n v="122882"/>
    <n v="132101"/>
    <n v="139366.55499999999"/>
    <n v="146752.98241500001"/>
    <n v="36075.599999999999"/>
    <n v="0"/>
    <n v="0"/>
    <n v="0"/>
    <n v="0"/>
    <n v="0"/>
    <n v="0"/>
    <n v="0"/>
    <n v="6012.6"/>
    <n v="6012.6"/>
    <n v="6012.6"/>
    <n v="6012.6"/>
    <n v="6012.6"/>
    <n v="6012.6"/>
    <n v="36075.599999999999"/>
    <n v="0.29357920606760957"/>
    <n v="36075.599999999999"/>
  </r>
  <r>
    <n v="14"/>
    <n v="15"/>
    <s v="tza"/>
    <x v="72"/>
    <x v="2"/>
    <x v="76"/>
    <x v="93"/>
    <s v="007-Other admin"/>
    <x v="1"/>
    <s v="003"/>
    <s v="COMMUNICATIONS"/>
    <s v="053"/>
    <s v="EMPLOYEE RELATED COSTS - SOCIAL CONTRIBUTIONS"/>
    <s v="1022"/>
    <s v="CONTRIBUTION - PENSION SCHEMES"/>
    <n v="325647"/>
    <n v="347752"/>
    <n v="366878.36"/>
    <n v="386322.91307999997"/>
    <n v="125081.57999999999"/>
    <n v="0"/>
    <n v="0"/>
    <n v="0"/>
    <n v="0"/>
    <n v="0"/>
    <n v="0"/>
    <n v="0"/>
    <n v="20846.93"/>
    <n v="20846.93"/>
    <n v="20846.93"/>
    <n v="20846.93"/>
    <n v="20846.93"/>
    <n v="20846.93"/>
    <n v="125081.57999999999"/>
    <n v="0.38410174207040132"/>
    <n v="125081.58"/>
  </r>
  <r>
    <n v="14"/>
    <n v="15"/>
    <s v="tza"/>
    <x v="72"/>
    <x v="2"/>
    <x v="76"/>
    <x v="94"/>
    <s v="007-Other admin"/>
    <x v="1"/>
    <s v="003"/>
    <s v="COMMUNICATIONS"/>
    <s v="053"/>
    <s v="EMPLOYEE RELATED COSTS - SOCIAL CONTRIBUTIONS"/>
    <s v="1023"/>
    <s v="CONTRIBUTION - UIF"/>
    <n v="9548"/>
    <n v="9548"/>
    <n v="10073.14"/>
    <n v="10607.01642"/>
    <n v="3569.28"/>
    <n v="0"/>
    <n v="0"/>
    <n v="0"/>
    <n v="0"/>
    <n v="0"/>
    <n v="0"/>
    <n v="0"/>
    <n v="594.88"/>
    <n v="594.88"/>
    <n v="594.88"/>
    <n v="594.88"/>
    <n v="594.88"/>
    <n v="594.88"/>
    <n v="3569.28"/>
    <n v="0.37382488479262677"/>
    <n v="3569.28"/>
  </r>
  <r>
    <n v="14"/>
    <n v="15"/>
    <s v="tza"/>
    <x v="72"/>
    <x v="2"/>
    <x v="76"/>
    <x v="95"/>
    <s v="007-Other admin"/>
    <x v="1"/>
    <s v="003"/>
    <s v="COMMUNICATIONS"/>
    <s v="053"/>
    <s v="EMPLOYEE RELATED COSTS - SOCIAL CONTRIBUTIONS"/>
    <s v="1024"/>
    <s v="CONTRIBUTION - GROUP INSURANCE"/>
    <n v="31119"/>
    <n v="33232"/>
    <n v="35059.760000000002"/>
    <n v="36917.927280000004"/>
    <n v="11371.08"/>
    <n v="0"/>
    <n v="0"/>
    <n v="0"/>
    <n v="0"/>
    <n v="0"/>
    <n v="0"/>
    <n v="0"/>
    <n v="1895.18"/>
    <n v="1895.18"/>
    <n v="1895.18"/>
    <n v="1895.18"/>
    <n v="1895.18"/>
    <n v="1895.18"/>
    <n v="11371.08"/>
    <n v="0.36540634339149713"/>
    <n v="11371.08"/>
  </r>
  <r>
    <n v="14"/>
    <n v="15"/>
    <s v="tza"/>
    <x v="72"/>
    <x v="2"/>
    <x v="76"/>
    <x v="96"/>
    <s v="007-Other admin"/>
    <x v="1"/>
    <s v="003"/>
    <s v="COMMUNICATIONS"/>
    <s v="053"/>
    <s v="EMPLOYEE RELATED COSTS - SOCIAL CONTRIBUTIONS"/>
    <s v="1027"/>
    <s v="CONTRIBUTION - WORKERS COMPENSATION"/>
    <n v="0"/>
    <n v="27961"/>
    <n v="29498.855"/>
    <n v="31062.294314999999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2"/>
    <x v="2"/>
    <x v="76"/>
    <x v="97"/>
    <s v="007-Other admin"/>
    <x v="1"/>
    <s v="003"/>
    <s v="COMMUNICATIONS"/>
    <s v="053"/>
    <s v="EMPLOYEE RELATED COSTS - SOCIAL CONTRIBUTIONS"/>
    <s v="1028"/>
    <s v="LEVIES - SETA"/>
    <n v="25483"/>
    <n v="21458"/>
    <n v="22638.19"/>
    <n v="23838.014069999997"/>
    <n v="9464.06"/>
    <n v="0"/>
    <n v="0"/>
    <n v="0"/>
    <n v="0"/>
    <n v="0"/>
    <n v="0"/>
    <n v="0"/>
    <n v="1233.31"/>
    <n v="1469.13"/>
    <n v="1909.7"/>
    <n v="1998.77"/>
    <n v="1449.07"/>
    <n v="1404.08"/>
    <n v="9464.06"/>
    <n v="0.37138719930934344"/>
    <n v="9464.06"/>
  </r>
  <r>
    <n v="14"/>
    <n v="15"/>
    <s v="tza"/>
    <x v="72"/>
    <x v="2"/>
    <x v="76"/>
    <x v="98"/>
    <s v="007-Other admin"/>
    <x v="1"/>
    <s v="003"/>
    <s v="COMMUNICATIONS"/>
    <s v="053"/>
    <s v="EMPLOYEE RELATED COSTS - SOCIAL CONTRIBUTIONS"/>
    <s v="1029"/>
    <s v="LEVIES - BARGAINING COUNCIL"/>
    <n v="408"/>
    <n v="435"/>
    <n v="458.92500000000001"/>
    <n v="483.24802499999998"/>
    <n v="162.72"/>
    <n v="0"/>
    <n v="0"/>
    <n v="0"/>
    <n v="0"/>
    <n v="0"/>
    <n v="0"/>
    <n v="0"/>
    <n v="27.12"/>
    <n v="27.12"/>
    <n v="27.12"/>
    <n v="27.12"/>
    <n v="27.12"/>
    <n v="27.12"/>
    <n v="162.72"/>
    <n v="0.39882352941176469"/>
    <n v="162.72"/>
  </r>
  <r>
    <n v="14"/>
    <n v="15"/>
    <s v="tza"/>
    <x v="73"/>
    <x v="1"/>
    <x v="76"/>
    <x v="92"/>
    <s v="007-Other admin"/>
    <x v="1"/>
    <s v="004"/>
    <s v="INTERNAL AUDIT"/>
    <s v="053"/>
    <s v="EMPLOYEE RELATED COSTS - SOCIAL CONTRIBUTIONS"/>
    <s v="1021"/>
    <s v="CONTRIBUTION - MEDICAL AID SCHEME"/>
    <n v="96943"/>
    <n v="71539"/>
    <n v="75473.645000000004"/>
    <n v="79473.748185000004"/>
    <n v="29574"/>
    <n v="0"/>
    <n v="0"/>
    <n v="0"/>
    <n v="0"/>
    <n v="0"/>
    <n v="0"/>
    <n v="0"/>
    <n v="4929"/>
    <n v="4929"/>
    <n v="4929"/>
    <n v="4929"/>
    <n v="4929"/>
    <n v="4929"/>
    <n v="29574"/>
    <n v="0.30506586344552983"/>
    <n v="29574"/>
  </r>
  <r>
    <n v="14"/>
    <n v="15"/>
    <s v="tza"/>
    <x v="73"/>
    <x v="1"/>
    <x v="76"/>
    <x v="93"/>
    <s v="007-Other admin"/>
    <x v="1"/>
    <s v="004"/>
    <s v="INTERNAL AUDIT"/>
    <s v="053"/>
    <s v="EMPLOYEE RELATED COSTS - SOCIAL CONTRIBUTIONS"/>
    <s v="1022"/>
    <s v="CONTRIBUTION - PENSION SCHEMES"/>
    <n v="293502"/>
    <n v="308866"/>
    <n v="325853.63"/>
    <n v="343123.87239000003"/>
    <n v="144132.72"/>
    <n v="0"/>
    <n v="0"/>
    <n v="0"/>
    <n v="0"/>
    <n v="0"/>
    <n v="0"/>
    <n v="0"/>
    <n v="24005.68"/>
    <n v="24005.68"/>
    <n v="24005.68"/>
    <n v="24005.68"/>
    <n v="24055"/>
    <n v="24055"/>
    <n v="144132.72"/>
    <n v="0.4910791749289613"/>
    <n v="144132.72"/>
  </r>
  <r>
    <n v="14"/>
    <n v="15"/>
    <s v="tza"/>
    <x v="73"/>
    <x v="1"/>
    <x v="76"/>
    <x v="94"/>
    <s v="007-Other admin"/>
    <x v="1"/>
    <s v="004"/>
    <s v="INTERNAL AUDIT"/>
    <s v="053"/>
    <s v="EMPLOYEE RELATED COSTS - SOCIAL CONTRIBUTIONS"/>
    <s v="1023"/>
    <s v="CONTRIBUTION - UIF"/>
    <n v="10726"/>
    <n v="9548"/>
    <n v="10073.14"/>
    <n v="10607.01642"/>
    <n v="4461.6000000000004"/>
    <n v="0"/>
    <n v="0"/>
    <n v="0"/>
    <n v="0"/>
    <n v="0"/>
    <n v="0"/>
    <n v="0"/>
    <n v="743.6"/>
    <n v="743.6"/>
    <n v="743.6"/>
    <n v="743.6"/>
    <n v="743.6"/>
    <n v="743.6"/>
    <n v="4461.6000000000004"/>
    <n v="0.41596121573746042"/>
    <n v="4461.6000000000004"/>
  </r>
  <r>
    <n v="14"/>
    <n v="15"/>
    <s v="tza"/>
    <x v="73"/>
    <x v="1"/>
    <x v="76"/>
    <x v="95"/>
    <s v="007-Other admin"/>
    <x v="1"/>
    <s v="004"/>
    <s v="INTERNAL AUDIT"/>
    <s v="053"/>
    <s v="EMPLOYEE RELATED COSTS - SOCIAL CONTRIBUTIONS"/>
    <s v="1024"/>
    <s v="CONTRIBUTION - GROUP INSURANCE"/>
    <n v="27835"/>
    <n v="29311"/>
    <n v="30923.105"/>
    <n v="32562.029565000001"/>
    <n v="13678.58"/>
    <n v="0"/>
    <n v="0"/>
    <n v="0"/>
    <n v="0"/>
    <n v="0"/>
    <n v="0"/>
    <n v="0"/>
    <n v="2278.27"/>
    <n v="2278.27"/>
    <n v="2278.27"/>
    <n v="2278.27"/>
    <n v="2282.75"/>
    <n v="2282.75"/>
    <n v="13678.58"/>
    <n v="0.49141656188252203"/>
    <n v="13678.58"/>
  </r>
  <r>
    <n v="14"/>
    <n v="15"/>
    <s v="tza"/>
    <x v="76"/>
    <x v="1"/>
    <x v="76"/>
    <x v="96"/>
    <s v="007-Other admin"/>
    <x v="1"/>
    <s v="007"/>
    <s v="RISK MANAGEMENT"/>
    <s v="053"/>
    <s v="EMPLOYEE RELATED COSTS - SOCIAL CONTRIBUTIONS"/>
    <s v="1027"/>
    <s v="CONTRIBUTION - WORKERS COMPENSATION"/>
    <n v="0"/>
    <n v="7773"/>
    <n v="8200.5149999999994"/>
    <n v="8635.1422949999996"/>
    <n v="892.32"/>
    <n v="0"/>
    <n v="0"/>
    <n v="0"/>
    <n v="0"/>
    <n v="0"/>
    <n v="0"/>
    <n v="0"/>
    <n v="148.72"/>
    <n v="148.72"/>
    <n v="148.72"/>
    <n v="148.72"/>
    <n v="148.72"/>
    <n v="148.72"/>
    <n v="892.32"/>
    <e v="#DIV/0!"/>
    <n v="892.32"/>
  </r>
  <r>
    <n v="14"/>
    <n v="15"/>
    <s v="tza"/>
    <x v="73"/>
    <x v="1"/>
    <x v="76"/>
    <x v="96"/>
    <s v="007-Other admin"/>
    <x v="1"/>
    <s v="004"/>
    <s v="INTERNAL AUDIT"/>
    <s v="053"/>
    <s v="EMPLOYEE RELATED COSTS - SOCIAL CONTRIBUTIONS"/>
    <s v="1027"/>
    <s v="CONTRIBUTION - WORKERS COMPENSATION"/>
    <n v="0"/>
    <n v="37472"/>
    <n v="39532.959999999999"/>
    <n v="41628.206879999998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3"/>
    <x v="1"/>
    <x v="76"/>
    <x v="97"/>
    <s v="007-Other admin"/>
    <x v="1"/>
    <s v="004"/>
    <s v="INTERNAL AUDIT"/>
    <s v="053"/>
    <s v="EMPLOYEE RELATED COSTS - SOCIAL CONTRIBUTIONS"/>
    <s v="1028"/>
    <s v="LEVIES - SETA"/>
    <n v="26109"/>
    <n v="32453"/>
    <n v="34237.915000000001"/>
    <n v="36052.524494999998"/>
    <n v="14985.070000000002"/>
    <n v="0"/>
    <n v="0"/>
    <n v="0"/>
    <n v="0"/>
    <n v="0"/>
    <n v="0"/>
    <n v="0"/>
    <n v="3324.81"/>
    <n v="2705.88"/>
    <n v="2183.4899999999998"/>
    <n v="2191.19"/>
    <n v="2396.0100000000002"/>
    <n v="2183.69"/>
    <n v="14985.070000000002"/>
    <n v="0.57394270175035433"/>
    <n v="14985.07"/>
  </r>
  <r>
    <n v="14"/>
    <n v="15"/>
    <s v="tza"/>
    <x v="73"/>
    <x v="1"/>
    <x v="76"/>
    <x v="98"/>
    <s v="007-Other admin"/>
    <x v="1"/>
    <s v="004"/>
    <s v="INTERNAL AUDIT"/>
    <s v="053"/>
    <s v="EMPLOYEE RELATED COSTS - SOCIAL CONTRIBUTIONS"/>
    <s v="1029"/>
    <s v="LEVIES - BARGAINING COUNCIL"/>
    <n v="489"/>
    <n v="435"/>
    <n v="458.92500000000001"/>
    <n v="483.24802499999998"/>
    <n v="203.4"/>
    <n v="0"/>
    <n v="0"/>
    <n v="0"/>
    <n v="0"/>
    <n v="0"/>
    <n v="0"/>
    <n v="0"/>
    <n v="33.9"/>
    <n v="33.9"/>
    <n v="33.9"/>
    <n v="33.9"/>
    <n v="33.9"/>
    <n v="33.9"/>
    <n v="203.4"/>
    <n v="0.41595092024539876"/>
    <n v="203.4"/>
  </r>
  <r>
    <n v="14"/>
    <n v="15"/>
    <s v="tza"/>
    <x v="75"/>
    <x v="2"/>
    <x v="76"/>
    <x v="92"/>
    <s v="007-Other admin"/>
    <x v="1"/>
    <s v="006"/>
    <s v="PUBLIC PARTICIPATION &amp; PROJECT SUPPORT"/>
    <s v="053"/>
    <s v="EMPLOYEE RELATED COSTS - SOCIAL CONTRIBUTIONS"/>
    <s v="1021"/>
    <s v="CONTRIBUTION - MEDICAL AID SCHEME"/>
    <n v="254305"/>
    <n v="255981"/>
    <n v="270059.95500000002"/>
    <n v="284373.13261500001"/>
    <n v="95140.800000000003"/>
    <n v="0"/>
    <n v="0"/>
    <n v="0"/>
    <n v="0"/>
    <n v="0"/>
    <n v="0"/>
    <n v="0"/>
    <n v="15106.2"/>
    <n v="14704.2"/>
    <n v="16332.6"/>
    <n v="16332.6"/>
    <n v="16332.6"/>
    <n v="16332.6"/>
    <n v="95140.800000000003"/>
    <n v="0.37412083914983979"/>
    <n v="95140.800000000003"/>
  </r>
  <r>
    <n v="14"/>
    <n v="15"/>
    <s v="tza"/>
    <x v="75"/>
    <x v="2"/>
    <x v="76"/>
    <x v="93"/>
    <s v="007-Other admin"/>
    <x v="1"/>
    <s v="006"/>
    <s v="PUBLIC PARTICIPATION &amp; PROJECT SUPPORT"/>
    <s v="053"/>
    <s v="EMPLOYEE RELATED COSTS - SOCIAL CONTRIBUTIONS"/>
    <s v="1022"/>
    <s v="CONTRIBUTION - PENSION SCHEMES"/>
    <n v="687966"/>
    <n v="608186"/>
    <n v="641636.23"/>
    <n v="675642.95019"/>
    <n v="284199"/>
    <n v="0"/>
    <n v="0"/>
    <n v="0"/>
    <n v="0"/>
    <n v="0"/>
    <n v="0"/>
    <n v="0"/>
    <n v="47366.5"/>
    <n v="47366.5"/>
    <n v="47366.5"/>
    <n v="47366.5"/>
    <n v="47366.5"/>
    <n v="47366.5"/>
    <n v="284199"/>
    <n v="0.41310035670367429"/>
    <n v="284199"/>
  </r>
  <r>
    <n v="14"/>
    <n v="15"/>
    <s v="tza"/>
    <x v="75"/>
    <x v="2"/>
    <x v="76"/>
    <x v="94"/>
    <s v="007-Other admin"/>
    <x v="1"/>
    <s v="006"/>
    <s v="PUBLIC PARTICIPATION &amp; PROJECT SUPPORT"/>
    <s v="053"/>
    <s v="EMPLOYEE RELATED COSTS - SOCIAL CONTRIBUTIONS"/>
    <s v="1023"/>
    <s v="CONTRIBUTION - UIF"/>
    <n v="22548"/>
    <n v="20918"/>
    <n v="22068.49"/>
    <n v="23238.11997"/>
    <n v="10546.29"/>
    <n v="0"/>
    <n v="0"/>
    <n v="0"/>
    <n v="0"/>
    <n v="0"/>
    <n v="0"/>
    <n v="0"/>
    <n v="1752.9"/>
    <n v="1738.67"/>
    <n v="1756.94"/>
    <n v="1756.19"/>
    <n v="1784.64"/>
    <n v="1756.95"/>
    <n v="10546.29"/>
    <n v="0.46772618414050032"/>
    <n v="10546.29"/>
  </r>
  <r>
    <n v="14"/>
    <n v="15"/>
    <s v="tza"/>
    <x v="75"/>
    <x v="2"/>
    <x v="76"/>
    <x v="95"/>
    <s v="007-Other admin"/>
    <x v="1"/>
    <s v="006"/>
    <s v="PUBLIC PARTICIPATION &amp; PROJECT SUPPORT"/>
    <s v="053"/>
    <s v="EMPLOYEE RELATED COSTS - SOCIAL CONTRIBUTIONS"/>
    <s v="1024"/>
    <s v="CONTRIBUTION - GROUP INSURANCE"/>
    <n v="64057"/>
    <n v="55685"/>
    <n v="58747.675000000003"/>
    <n v="61861.301775"/>
    <n v="26020.799999999999"/>
    <n v="0"/>
    <n v="0"/>
    <n v="0"/>
    <n v="0"/>
    <n v="0"/>
    <n v="0"/>
    <n v="0"/>
    <n v="4336.8"/>
    <n v="4336.8"/>
    <n v="4336.8"/>
    <n v="4336.8"/>
    <n v="4336.8"/>
    <n v="4336.8"/>
    <n v="26020.799999999999"/>
    <n v="0.40621321635418456"/>
    <n v="26020.799999999999"/>
  </r>
  <r>
    <n v="14"/>
    <n v="15"/>
    <s v="tza"/>
    <x v="75"/>
    <x v="2"/>
    <x v="76"/>
    <x v="96"/>
    <s v="007-Other admin"/>
    <x v="1"/>
    <s v="006"/>
    <s v="PUBLIC PARTICIPATION &amp; PROJECT SUPPORT"/>
    <s v="053"/>
    <s v="EMPLOYEE RELATED COSTS - SOCIAL CONTRIBUTIONS"/>
    <s v="1027"/>
    <s v="CONTRIBUTION - WORKERS COMPENSATION"/>
    <n v="0"/>
    <n v="51917"/>
    <n v="54772.434999999998"/>
    <n v="57675.374055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5"/>
    <x v="2"/>
    <x v="76"/>
    <x v="97"/>
    <s v="007-Other admin"/>
    <x v="1"/>
    <s v="006"/>
    <s v="PUBLIC PARTICIPATION &amp; PROJECT SUPPORT"/>
    <s v="053"/>
    <s v="EMPLOYEE RELATED COSTS - SOCIAL CONTRIBUTIONS"/>
    <s v="1028"/>
    <s v="LEVIES - SETA"/>
    <n v="56639"/>
    <n v="44620"/>
    <n v="47074.1"/>
    <n v="49569.027300000002"/>
    <n v="45006.739999999991"/>
    <n v="0"/>
    <n v="0"/>
    <n v="0"/>
    <n v="0"/>
    <n v="0"/>
    <n v="0"/>
    <n v="0"/>
    <n v="7041.99"/>
    <n v="8028.47"/>
    <n v="7193.99"/>
    <n v="6915.49"/>
    <n v="7795.92"/>
    <n v="8030.88"/>
    <n v="45006.739999999991"/>
    <n v="0.79462455198714654"/>
    <n v="45006.74"/>
  </r>
  <r>
    <n v="14"/>
    <n v="15"/>
    <s v="tza"/>
    <x v="75"/>
    <x v="2"/>
    <x v="76"/>
    <x v="98"/>
    <s v="007-Other admin"/>
    <x v="1"/>
    <s v="006"/>
    <s v="PUBLIC PARTICIPATION &amp; PROJECT SUPPORT"/>
    <s v="053"/>
    <s v="EMPLOYEE RELATED COSTS - SOCIAL CONTRIBUTIONS"/>
    <s v="1029"/>
    <s v="LEVIES - BARGAINING COUNCIL"/>
    <n v="978"/>
    <n v="958"/>
    <n v="1010.69"/>
    <n v="1064.25657"/>
    <n v="488.16"/>
    <n v="0"/>
    <n v="0"/>
    <n v="0"/>
    <n v="0"/>
    <n v="0"/>
    <n v="0"/>
    <n v="0"/>
    <n v="81.36"/>
    <n v="81.36"/>
    <n v="81.36"/>
    <n v="81.36"/>
    <n v="81.36"/>
    <n v="81.36"/>
    <n v="488.16"/>
    <n v="0.49914110429447855"/>
    <n v="488.16"/>
  </r>
  <r>
    <n v="14"/>
    <n v="15"/>
    <s v="tza"/>
    <x v="77"/>
    <x v="3"/>
    <x v="76"/>
    <x v="92"/>
    <s v="015-Economic development"/>
    <x v="1"/>
    <s v="012"/>
    <s v="ADMINISTRATION STRATEGY &amp; DEV"/>
    <s v="053"/>
    <s v="EMPLOYEE RELATED COSTS - SOCIAL CONTRIBUTIONS"/>
    <s v="1021"/>
    <s v="CONTRIBUTION - MEDICAL AID SCHEME"/>
    <n v="39645"/>
    <n v="42634"/>
    <n v="44978.87"/>
    <n v="47362.750110000001"/>
    <n v="18525.599999999999"/>
    <n v="0"/>
    <n v="0"/>
    <n v="0"/>
    <n v="0"/>
    <n v="0"/>
    <n v="0"/>
    <n v="0"/>
    <n v="3087.6"/>
    <n v="3087.6"/>
    <n v="3087.6"/>
    <n v="3087.6"/>
    <n v="3087.6"/>
    <n v="3087.6"/>
    <n v="18525.599999999999"/>
    <n v="0.46728717366628825"/>
    <n v="18525.599999999999"/>
  </r>
  <r>
    <n v="14"/>
    <n v="15"/>
    <s v="tza"/>
    <x v="77"/>
    <x v="3"/>
    <x v="76"/>
    <x v="93"/>
    <s v="015-Economic development"/>
    <x v="1"/>
    <s v="012"/>
    <s v="ADMINISTRATION STRATEGY &amp; DEV"/>
    <s v="053"/>
    <s v="EMPLOYEE RELATED COSTS - SOCIAL CONTRIBUTIONS"/>
    <s v="1022"/>
    <s v="CONTRIBUTION - PENSION SCHEMES"/>
    <n v="45275"/>
    <n v="63406"/>
    <n v="66893.33"/>
    <n v="70438.676489999998"/>
    <n v="29629.200000000001"/>
    <n v="0"/>
    <n v="0"/>
    <n v="0"/>
    <n v="0"/>
    <n v="0"/>
    <n v="0"/>
    <n v="0"/>
    <n v="4938.2"/>
    <n v="4938.2"/>
    <n v="4938.2"/>
    <n v="4938.2"/>
    <n v="4938.2"/>
    <n v="4938.2"/>
    <n v="29629.200000000001"/>
    <n v="0.65442738818332413"/>
    <n v="29629.200000000001"/>
  </r>
  <r>
    <n v="14"/>
    <n v="15"/>
    <s v="tza"/>
    <x v="77"/>
    <x v="3"/>
    <x v="76"/>
    <x v="94"/>
    <s v="015-Economic development"/>
    <x v="1"/>
    <s v="012"/>
    <s v="ADMINISTRATION STRATEGY &amp; DEV"/>
    <s v="053"/>
    <s v="EMPLOYEE RELATED COSTS - SOCIAL CONTRIBUTIONS"/>
    <s v="1023"/>
    <s v="CONTRIBUTION - UIF"/>
    <n v="3819"/>
    <n v="4651"/>
    <n v="4906.8050000000003"/>
    <n v="5166.8656650000003"/>
    <n v="1066.77"/>
    <n v="0"/>
    <n v="0"/>
    <n v="0"/>
    <n v="0"/>
    <n v="0"/>
    <n v="0"/>
    <n v="0"/>
    <n v="183.61"/>
    <n v="183.61"/>
    <n v="183.61"/>
    <n v="183.61"/>
    <n v="183.61"/>
    <n v="148.72"/>
    <n v="1066.77"/>
    <n v="0.27933228593872739"/>
    <n v="1066.77"/>
  </r>
  <r>
    <n v="14"/>
    <n v="15"/>
    <s v="tza"/>
    <x v="77"/>
    <x v="3"/>
    <x v="76"/>
    <x v="95"/>
    <s v="015-Economic development"/>
    <x v="1"/>
    <s v="012"/>
    <s v="ADMINISTRATION STRATEGY &amp; DEV"/>
    <s v="053"/>
    <s v="EMPLOYEE RELATED COSTS - SOCIAL CONTRIBUTIONS"/>
    <s v="1024"/>
    <s v="CONTRIBUTION - GROUP INSURANCE"/>
    <n v="4116"/>
    <n v="5764"/>
    <n v="6081.02"/>
    <n v="6403.3140600000006"/>
    <n v="2693.58"/>
    <n v="0"/>
    <n v="0"/>
    <n v="0"/>
    <n v="0"/>
    <n v="0"/>
    <n v="0"/>
    <n v="0"/>
    <n v="448.93"/>
    <n v="448.93"/>
    <n v="448.93"/>
    <n v="448.93"/>
    <n v="448.93"/>
    <n v="448.93"/>
    <n v="2693.58"/>
    <n v="0.65441690962099119"/>
    <n v="2693.58"/>
  </r>
  <r>
    <n v="14"/>
    <n v="15"/>
    <s v="tza"/>
    <x v="77"/>
    <x v="3"/>
    <x v="76"/>
    <x v="96"/>
    <s v="015-Economic development"/>
    <x v="1"/>
    <s v="012"/>
    <s v="ADMINISTRATION STRATEGY &amp; DEV"/>
    <s v="053"/>
    <s v="EMPLOYEE RELATED COSTS - SOCIAL CONTRIBUTIONS"/>
    <s v="1027"/>
    <s v="CONTRIBUTION - WORKERS COMPENSATION"/>
    <n v="0"/>
    <n v="17524"/>
    <n v="18487.82"/>
    <n v="19467.674459999998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7"/>
    <x v="3"/>
    <x v="76"/>
    <x v="97"/>
    <s v="015-Economic development"/>
    <x v="1"/>
    <s v="012"/>
    <s v="ADMINISTRATION STRATEGY &amp; DEV"/>
    <s v="053"/>
    <s v="EMPLOYEE RELATED COSTS - SOCIAL CONTRIBUTIONS"/>
    <s v="1028"/>
    <s v="LEVIES - SETA"/>
    <n v="13016"/>
    <n v="15305"/>
    <n v="16146.775"/>
    <n v="17002.554075"/>
    <n v="1966.43"/>
    <n v="0"/>
    <n v="0"/>
    <n v="0"/>
    <n v="0"/>
    <n v="0"/>
    <n v="0"/>
    <n v="0"/>
    <n v="296.07"/>
    <n v="296.11"/>
    <n v="296.14"/>
    <n v="520.63"/>
    <n v="296.18"/>
    <n v="261.3"/>
    <n v="1966.43"/>
    <n v="0.15107790411800862"/>
    <n v="1966.43"/>
  </r>
  <r>
    <n v="14"/>
    <n v="15"/>
    <s v="tza"/>
    <x v="77"/>
    <x v="3"/>
    <x v="76"/>
    <x v="98"/>
    <s v="015-Economic development"/>
    <x v="1"/>
    <s v="012"/>
    <s v="ADMINISTRATION STRATEGY &amp; DEV"/>
    <s v="053"/>
    <s v="EMPLOYEE RELATED COSTS - SOCIAL CONTRIBUTIONS"/>
    <s v="1029"/>
    <s v="LEVIES - BARGAINING COUNCIL"/>
    <n v="163"/>
    <n v="174"/>
    <n v="183.57"/>
    <n v="193.29920999999999"/>
    <n v="40.68"/>
    <n v="0"/>
    <n v="0"/>
    <n v="0"/>
    <n v="0"/>
    <n v="0"/>
    <n v="0"/>
    <n v="0"/>
    <n v="6.78"/>
    <n v="6.78"/>
    <n v="6.78"/>
    <n v="6.78"/>
    <n v="6.78"/>
    <n v="6.78"/>
    <n v="40.68"/>
    <n v="0.24957055214723925"/>
    <n v="40.68"/>
  </r>
  <r>
    <n v="14"/>
    <n v="15"/>
    <s v="tza"/>
    <x v="78"/>
    <x v="3"/>
    <x v="76"/>
    <x v="92"/>
    <s v="015-Economic development"/>
    <x v="1"/>
    <s v="014"/>
    <s v="LOCAL ECONOMIC DEVELOPMENT &amp; SOCIAL DEVELOPMENT"/>
    <s v="053"/>
    <s v="EMPLOYEE RELATED COSTS - SOCIAL CONTRIBUTIONS"/>
    <s v="1021"/>
    <s v="CONTRIBUTION - MEDICAL AID SCHEME"/>
    <n v="159365"/>
    <n v="205035"/>
    <n v="216311.92499999999"/>
    <n v="227776.45702499998"/>
    <n v="71553.66"/>
    <n v="0"/>
    <n v="0"/>
    <n v="0"/>
    <n v="0"/>
    <n v="0"/>
    <n v="0"/>
    <n v="0"/>
    <n v="12762.01"/>
    <n v="12762.01"/>
    <n v="11507.41"/>
    <n v="11507.41"/>
    <n v="11507.41"/>
    <n v="11507.41"/>
    <n v="71553.66"/>
    <n v="0.44899231324318389"/>
    <n v="71553.66"/>
  </r>
  <r>
    <n v="14"/>
    <n v="15"/>
    <s v="tza"/>
    <x v="78"/>
    <x v="3"/>
    <x v="76"/>
    <x v="93"/>
    <s v="015-Economic development"/>
    <x v="1"/>
    <s v="014"/>
    <s v="LOCAL ECONOMIC DEVELOPMENT &amp; SOCIAL DEVELOPMENT"/>
    <s v="053"/>
    <s v="EMPLOYEE RELATED COSTS - SOCIAL CONTRIBUTIONS"/>
    <s v="1022"/>
    <s v="CONTRIBUTION - PENSION SCHEMES"/>
    <n v="365471"/>
    <n v="369001"/>
    <n v="389296.05499999999"/>
    <n v="409928.74591499998"/>
    <n v="164870.72"/>
    <n v="0"/>
    <n v="0"/>
    <n v="0"/>
    <n v="0"/>
    <n v="0"/>
    <n v="0"/>
    <n v="0"/>
    <n v="30459.98"/>
    <n v="30459.98"/>
    <n v="25987.69"/>
    <n v="25987.69"/>
    <n v="25987.69"/>
    <n v="25987.69"/>
    <n v="164870.72"/>
    <n v="0.45111847451644588"/>
    <n v="164870.72"/>
  </r>
  <r>
    <n v="14"/>
    <n v="15"/>
    <s v="tza"/>
    <x v="78"/>
    <x v="3"/>
    <x v="76"/>
    <x v="94"/>
    <s v="015-Economic development"/>
    <x v="1"/>
    <s v="014"/>
    <s v="LOCAL ECONOMIC DEVELOPMENT &amp; SOCIAL DEVELOPMENT"/>
    <s v="053"/>
    <s v="EMPLOYEE RELATED COSTS - SOCIAL CONTRIBUTIONS"/>
    <s v="1023"/>
    <s v="CONTRIBUTION - UIF"/>
    <n v="13367"/>
    <n v="13367"/>
    <n v="14102.184999999999"/>
    <n v="14849.600805"/>
    <n v="5651.36"/>
    <n v="0"/>
    <n v="0"/>
    <n v="0"/>
    <n v="0"/>
    <n v="0"/>
    <n v="0"/>
    <n v="0"/>
    <n v="1041.04"/>
    <n v="1041.04"/>
    <n v="892.32"/>
    <n v="892.32"/>
    <n v="892.32"/>
    <n v="892.32"/>
    <n v="5651.36"/>
    <n v="0.4227844692152315"/>
    <n v="5651.36"/>
  </r>
  <r>
    <n v="14"/>
    <n v="15"/>
    <s v="tza"/>
    <x v="78"/>
    <x v="3"/>
    <x v="76"/>
    <x v="95"/>
    <s v="015-Economic development"/>
    <x v="1"/>
    <s v="014"/>
    <s v="LOCAL ECONOMIC DEVELOPMENT &amp; SOCIAL DEVELOPMENT"/>
    <s v="053"/>
    <s v="EMPLOYEE RELATED COSTS - SOCIAL CONTRIBUTIONS"/>
    <s v="1024"/>
    <s v="CONTRIBUTION - GROUP INSURANCE"/>
    <n v="33225"/>
    <n v="34259"/>
    <n v="36143.245000000003"/>
    <n v="38058.836985000002"/>
    <n v="14988.2"/>
    <n v="0"/>
    <n v="0"/>
    <n v="0"/>
    <n v="0"/>
    <n v="0"/>
    <n v="0"/>
    <n v="0"/>
    <n v="2769.08"/>
    <n v="2769.08"/>
    <n v="2362.5100000000002"/>
    <n v="2362.5100000000002"/>
    <n v="2362.5100000000002"/>
    <n v="2362.5100000000002"/>
    <n v="14988.2"/>
    <n v="0.45111211437170806"/>
    <n v="14988.2"/>
  </r>
  <r>
    <n v="14"/>
    <n v="15"/>
    <s v="tza"/>
    <x v="78"/>
    <x v="3"/>
    <x v="76"/>
    <x v="96"/>
    <s v="015-Economic development"/>
    <x v="1"/>
    <s v="014"/>
    <s v="LOCAL ECONOMIC DEVELOPMENT &amp; SOCIAL DEVELOPMENT"/>
    <s v="053"/>
    <s v="EMPLOYEE RELATED COSTS - SOCIAL CONTRIBUTIONS"/>
    <s v="1027"/>
    <s v="CONTRIBUTION - WORKERS COMPENSATION"/>
    <n v="0"/>
    <n v="40299"/>
    <n v="42515.445"/>
    <n v="44768.763585000001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8"/>
    <x v="3"/>
    <x v="76"/>
    <x v="97"/>
    <s v="015-Economic development"/>
    <x v="1"/>
    <s v="014"/>
    <s v="LOCAL ECONOMIC DEVELOPMENT &amp; SOCIAL DEVELOPMENT"/>
    <s v="053"/>
    <s v="EMPLOYEE RELATED COSTS - SOCIAL CONTRIBUTIONS"/>
    <s v="1028"/>
    <s v="LEVIES - SETA"/>
    <n v="30788"/>
    <n v="30456"/>
    <n v="32131.08"/>
    <n v="33834.027240000003"/>
    <n v="16357.76"/>
    <n v="0"/>
    <n v="0"/>
    <n v="0"/>
    <n v="0"/>
    <n v="0"/>
    <n v="0"/>
    <n v="0"/>
    <n v="3497.39"/>
    <n v="3401.23"/>
    <n v="2187.02"/>
    <n v="2636.03"/>
    <n v="2418.61"/>
    <n v="2217.48"/>
    <n v="16357.76"/>
    <n v="0.53130310510588541"/>
    <n v="16357.76"/>
  </r>
  <r>
    <n v="14"/>
    <n v="15"/>
    <s v="tza"/>
    <x v="78"/>
    <x v="3"/>
    <x v="76"/>
    <x v="98"/>
    <s v="015-Economic development"/>
    <x v="1"/>
    <s v="014"/>
    <s v="LOCAL ECONOMIC DEVELOPMENT &amp; SOCIAL DEVELOPMENT"/>
    <s v="053"/>
    <s v="EMPLOYEE RELATED COSTS - SOCIAL CONTRIBUTIONS"/>
    <s v="1029"/>
    <s v="LEVIES - BARGAINING COUNCIL"/>
    <n v="571"/>
    <n v="609"/>
    <n v="642.495"/>
    <n v="676.547235"/>
    <n v="257.64"/>
    <n v="0"/>
    <n v="0"/>
    <n v="0"/>
    <n v="0"/>
    <n v="0"/>
    <n v="0"/>
    <n v="0"/>
    <n v="47.46"/>
    <n v="47.46"/>
    <n v="40.68"/>
    <n v="40.68"/>
    <n v="40.68"/>
    <n v="40.68"/>
    <n v="257.64"/>
    <n v="0.45120840630472853"/>
    <n v="257.64"/>
  </r>
  <r>
    <n v="14"/>
    <n v="15"/>
    <s v="tza"/>
    <x v="79"/>
    <x v="3"/>
    <x v="76"/>
    <x v="92"/>
    <s v="016-Town planning"/>
    <x v="1"/>
    <s v="015"/>
    <s v="TOWN &amp; REGIONAL PLANNING"/>
    <s v="053"/>
    <s v="EMPLOYEE RELATED COSTS - SOCIAL CONTRIBUTIONS"/>
    <s v="1021"/>
    <s v="CONTRIBUTION - MEDICAL AID SCHEME"/>
    <n v="147669"/>
    <n v="167809"/>
    <n v="177038.495"/>
    <n v="186421.53523499999"/>
    <n v="71902.92"/>
    <n v="0"/>
    <n v="0"/>
    <n v="0"/>
    <n v="0"/>
    <n v="0"/>
    <n v="0"/>
    <n v="0"/>
    <n v="11983.82"/>
    <n v="11983.82"/>
    <n v="11983.82"/>
    <n v="11983.82"/>
    <n v="11983.82"/>
    <n v="11983.82"/>
    <n v="71902.92"/>
    <n v="0.48691952948824735"/>
    <n v="71902.92"/>
  </r>
  <r>
    <n v="14"/>
    <n v="15"/>
    <s v="tza"/>
    <x v="79"/>
    <x v="3"/>
    <x v="76"/>
    <x v="93"/>
    <s v="016-Town planning"/>
    <x v="1"/>
    <s v="015"/>
    <s v="TOWN &amp; REGIONAL PLANNING"/>
    <s v="053"/>
    <s v="EMPLOYEE RELATED COSTS - SOCIAL CONTRIBUTIONS"/>
    <s v="1022"/>
    <s v="CONTRIBUTION - PENSION SCHEMES"/>
    <n v="327269"/>
    <n v="329848"/>
    <n v="347989.64"/>
    <n v="366433.09091999999"/>
    <n v="154134.36000000002"/>
    <n v="0"/>
    <n v="0"/>
    <n v="0"/>
    <n v="0"/>
    <n v="0"/>
    <n v="0"/>
    <n v="0"/>
    <n v="25689.06"/>
    <n v="25689.06"/>
    <n v="25689.06"/>
    <n v="25689.06"/>
    <n v="25689.06"/>
    <n v="25689.06"/>
    <n v="154134.36000000002"/>
    <n v="0.4709714638416716"/>
    <n v="154134.35999999999"/>
  </r>
  <r>
    <n v="14"/>
    <n v="15"/>
    <s v="tza"/>
    <x v="79"/>
    <x v="3"/>
    <x v="76"/>
    <x v="94"/>
    <s v="016-Town planning"/>
    <x v="1"/>
    <s v="015"/>
    <s v="TOWN &amp; REGIONAL PLANNING"/>
    <s v="053"/>
    <s v="EMPLOYEE RELATED COSTS - SOCIAL CONTRIBUTIONS"/>
    <s v="1023"/>
    <s v="CONTRIBUTION - UIF"/>
    <n v="9548"/>
    <n v="9548"/>
    <n v="10073.14"/>
    <n v="10607.01642"/>
    <n v="4461.6000000000004"/>
    <n v="0"/>
    <n v="0"/>
    <n v="0"/>
    <n v="0"/>
    <n v="0"/>
    <n v="0"/>
    <n v="0"/>
    <n v="743.6"/>
    <n v="743.6"/>
    <n v="743.6"/>
    <n v="743.6"/>
    <n v="743.6"/>
    <n v="743.6"/>
    <n v="4461.6000000000004"/>
    <n v="0.46728110599078343"/>
    <n v="4461.6000000000004"/>
  </r>
  <r>
    <n v="14"/>
    <n v="15"/>
    <s v="tza"/>
    <x v="79"/>
    <x v="3"/>
    <x v="76"/>
    <x v="95"/>
    <s v="016-Town planning"/>
    <x v="1"/>
    <s v="015"/>
    <s v="TOWN &amp; REGIONAL PLANNING"/>
    <s v="053"/>
    <s v="EMPLOYEE RELATED COSTS - SOCIAL CONTRIBUTIONS"/>
    <s v="1024"/>
    <s v="CONTRIBUTION - GROUP INSURANCE"/>
    <n v="29752"/>
    <n v="31357"/>
    <n v="33081.635000000002"/>
    <n v="34834.961654999999"/>
    <n v="14652.780000000002"/>
    <n v="0"/>
    <n v="0"/>
    <n v="0"/>
    <n v="0"/>
    <n v="0"/>
    <n v="0"/>
    <n v="0"/>
    <n v="2442.13"/>
    <n v="2442.13"/>
    <n v="2442.13"/>
    <n v="2442.13"/>
    <n v="2442.13"/>
    <n v="2442.13"/>
    <n v="14652.780000000002"/>
    <n v="0.49249731110513589"/>
    <n v="14652.78"/>
  </r>
  <r>
    <n v="14"/>
    <n v="15"/>
    <s v="tza"/>
    <x v="79"/>
    <x v="3"/>
    <x v="76"/>
    <x v="96"/>
    <s v="016-Town planning"/>
    <x v="1"/>
    <s v="015"/>
    <s v="TOWN &amp; REGIONAL PLANNING"/>
    <s v="053"/>
    <s v="EMPLOYEE RELATED COSTS - SOCIAL CONTRIBUTIONS"/>
    <s v="1027"/>
    <s v="CONTRIBUTION - WORKERS COMPENSATION"/>
    <n v="0"/>
    <n v="39500"/>
    <n v="41672.5"/>
    <n v="43881.142500000002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9"/>
    <x v="3"/>
    <x v="76"/>
    <x v="97"/>
    <s v="016-Town planning"/>
    <x v="1"/>
    <s v="015"/>
    <s v="TOWN &amp; REGIONAL PLANNING"/>
    <s v="053"/>
    <s v="EMPLOYEE RELATED COSTS - SOCIAL CONTRIBUTIONS"/>
    <s v="1028"/>
    <s v="LEVIES - SETA"/>
    <n v="27395"/>
    <n v="28169"/>
    <n v="29718.294999999998"/>
    <n v="31293.364634999998"/>
    <n v="14686.739999999998"/>
    <n v="0"/>
    <n v="0"/>
    <n v="0"/>
    <n v="0"/>
    <n v="0"/>
    <n v="0"/>
    <n v="0"/>
    <n v="2834.49"/>
    <n v="2533.87"/>
    <n v="2190.34"/>
    <n v="2747.58"/>
    <n v="2196.4899999999998"/>
    <n v="2183.9699999999998"/>
    <n v="14686.739999999998"/>
    <n v="0.53611023909472522"/>
    <n v="14686.74"/>
  </r>
  <r>
    <n v="14"/>
    <n v="15"/>
    <s v="tza"/>
    <x v="79"/>
    <x v="3"/>
    <x v="76"/>
    <x v="98"/>
    <s v="016-Town planning"/>
    <x v="1"/>
    <s v="015"/>
    <s v="TOWN &amp; REGIONAL PLANNING"/>
    <s v="053"/>
    <s v="EMPLOYEE RELATED COSTS - SOCIAL CONTRIBUTIONS"/>
    <s v="1029"/>
    <s v="LEVIES - BARGAINING COUNCIL"/>
    <n v="408"/>
    <n v="435"/>
    <n v="458.92500000000001"/>
    <n v="483.24802499999998"/>
    <n v="203.4"/>
    <n v="0"/>
    <n v="0"/>
    <n v="0"/>
    <n v="0"/>
    <n v="0"/>
    <n v="0"/>
    <n v="0"/>
    <n v="33.9"/>
    <n v="33.9"/>
    <n v="33.9"/>
    <n v="33.9"/>
    <n v="33.9"/>
    <n v="33.9"/>
    <n v="203.4"/>
    <n v="0.49852941176470589"/>
    <n v="203.4"/>
  </r>
  <r>
    <n v="14"/>
    <n v="15"/>
    <s v="tza"/>
    <x v="80"/>
    <x v="3"/>
    <x v="76"/>
    <x v="92"/>
    <s v="006-Property service"/>
    <x v="1"/>
    <s v="016"/>
    <s v="HOUSING ADMINISTRATION &amp; PROPERTY VALUATION"/>
    <s v="053"/>
    <s v="EMPLOYEE RELATED COSTS - SOCIAL CONTRIBUTIONS"/>
    <s v="1021"/>
    <s v="CONTRIBUTION - MEDICAL AID SCHEME"/>
    <n v="279799"/>
    <n v="160282"/>
    <n v="169097.51"/>
    <n v="178059.67803000001"/>
    <n v="70574.460000000006"/>
    <n v="0"/>
    <n v="0"/>
    <n v="0"/>
    <n v="0"/>
    <n v="0"/>
    <n v="0"/>
    <n v="0"/>
    <n v="11579.41"/>
    <n v="11579.41"/>
    <n v="12018.61"/>
    <n v="11799.01"/>
    <n v="11799.01"/>
    <n v="11799.01"/>
    <n v="70574.460000000006"/>
    <n v="0.25223270990961372"/>
    <n v="70574.460000000006"/>
  </r>
  <r>
    <n v="14"/>
    <n v="15"/>
    <s v="tza"/>
    <x v="80"/>
    <x v="3"/>
    <x v="76"/>
    <x v="93"/>
    <s v="006-Property service"/>
    <x v="1"/>
    <s v="016"/>
    <s v="HOUSING ADMINISTRATION &amp; PROPERTY VALUATION"/>
    <s v="053"/>
    <s v="EMPLOYEE RELATED COSTS - SOCIAL CONTRIBUTIONS"/>
    <s v="1022"/>
    <s v="CONTRIBUTION - PENSION SCHEMES"/>
    <n v="516545"/>
    <n v="427616"/>
    <n v="451134.88"/>
    <n v="475045.02864000003"/>
    <n v="199820.51999999996"/>
    <n v="0"/>
    <n v="0"/>
    <n v="0"/>
    <n v="0"/>
    <n v="0"/>
    <n v="0"/>
    <n v="0"/>
    <n v="33303.42"/>
    <n v="33303.42"/>
    <n v="33303.42"/>
    <n v="33303.42"/>
    <n v="33303.42"/>
    <n v="33303.42"/>
    <n v="199820.51999999996"/>
    <n v="0.38684048824400574"/>
    <n v="199820.52"/>
  </r>
  <r>
    <n v="14"/>
    <n v="15"/>
    <s v="tza"/>
    <x v="80"/>
    <x v="3"/>
    <x v="76"/>
    <x v="94"/>
    <s v="006-Property service"/>
    <x v="1"/>
    <s v="016"/>
    <s v="HOUSING ADMINISTRATION &amp; PROPERTY VALUATION"/>
    <s v="053"/>
    <s v="EMPLOYEE RELATED COSTS - SOCIAL CONTRIBUTIONS"/>
    <s v="1023"/>
    <s v="CONTRIBUTION - UIF"/>
    <n v="19096"/>
    <n v="13815"/>
    <n v="14574.825000000001"/>
    <n v="15347.290725000001"/>
    <n v="6771.0099999999984"/>
    <n v="0"/>
    <n v="0"/>
    <n v="0"/>
    <n v="0"/>
    <n v="0"/>
    <n v="0"/>
    <n v="0"/>
    <n v="1218.58"/>
    <n v="1110.82"/>
    <n v="1110.82"/>
    <n v="1110.82"/>
    <n v="1109.1500000000001"/>
    <n v="1110.82"/>
    <n v="6771.0099999999984"/>
    <n v="0.35457739840804348"/>
    <n v="6771.01"/>
  </r>
  <r>
    <n v="14"/>
    <n v="15"/>
    <s v="tza"/>
    <x v="80"/>
    <x v="3"/>
    <x v="76"/>
    <x v="95"/>
    <s v="006-Property service"/>
    <x v="1"/>
    <s v="016"/>
    <s v="HOUSING ADMINISTRATION &amp; PROPERTY VALUATION"/>
    <s v="053"/>
    <s v="EMPLOYEE RELATED COSTS - SOCIAL CONTRIBUTIONS"/>
    <s v="1024"/>
    <s v="CONTRIBUTION - GROUP INSURANCE"/>
    <n v="53584"/>
    <n v="38874"/>
    <n v="41012.07"/>
    <n v="43185.709710000003"/>
    <n v="18165.54"/>
    <n v="0"/>
    <n v="0"/>
    <n v="0"/>
    <n v="0"/>
    <n v="0"/>
    <n v="0"/>
    <n v="0"/>
    <n v="3027.59"/>
    <n v="3027.59"/>
    <n v="3027.59"/>
    <n v="3027.59"/>
    <n v="3027.59"/>
    <n v="3027.59"/>
    <n v="18165.54"/>
    <n v="0.33901052553000899"/>
    <n v="18165.54"/>
  </r>
  <r>
    <n v="14"/>
    <n v="15"/>
    <s v="tza"/>
    <x v="80"/>
    <x v="3"/>
    <x v="76"/>
    <x v="96"/>
    <s v="006-Property service"/>
    <x v="1"/>
    <s v="016"/>
    <s v="HOUSING ADMINISTRATION &amp; PROPERTY VALUATION"/>
    <s v="053"/>
    <s v="EMPLOYEE RELATED COSTS - SOCIAL CONTRIBUTIONS"/>
    <s v="1027"/>
    <s v="CONTRIBUTION - WORKERS COMPENSATION"/>
    <n v="0"/>
    <n v="46000"/>
    <n v="48530"/>
    <n v="51102.09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0"/>
    <x v="3"/>
    <x v="76"/>
    <x v="97"/>
    <s v="006-Property service"/>
    <x v="1"/>
    <s v="016"/>
    <s v="HOUSING ADMINISTRATION &amp; PROPERTY VALUATION"/>
    <s v="053"/>
    <s v="EMPLOYEE RELATED COSTS - SOCIAL CONTRIBUTIONS"/>
    <s v="1028"/>
    <s v="LEVIES - SETA"/>
    <n v="39815"/>
    <n v="35215"/>
    <n v="37151.824999999997"/>
    <n v="39120.871724999997"/>
    <n v="19207.910000000003"/>
    <n v="0"/>
    <n v="0"/>
    <n v="0"/>
    <n v="0"/>
    <n v="0"/>
    <n v="0"/>
    <n v="0"/>
    <n v="4180.59"/>
    <n v="2935.51"/>
    <n v="3045.12"/>
    <n v="3167.43"/>
    <n v="3033.6"/>
    <n v="2845.66"/>
    <n v="19207.910000000003"/>
    <n v="0.48242898405123708"/>
    <n v="19207.91"/>
  </r>
  <r>
    <n v="14"/>
    <n v="15"/>
    <s v="tza"/>
    <x v="80"/>
    <x v="3"/>
    <x v="76"/>
    <x v="98"/>
    <s v="006-Property service"/>
    <x v="1"/>
    <s v="016"/>
    <s v="HOUSING ADMINISTRATION &amp; PROPERTY VALUATION"/>
    <s v="053"/>
    <s v="EMPLOYEE RELATED COSTS - SOCIAL CONTRIBUTIONS"/>
    <s v="1029"/>
    <s v="LEVIES - BARGAINING COUNCIL"/>
    <n v="815"/>
    <n v="609"/>
    <n v="642.495"/>
    <n v="676.547235"/>
    <n v="284.76"/>
    <n v="0"/>
    <n v="0"/>
    <n v="0"/>
    <n v="0"/>
    <n v="0"/>
    <n v="0"/>
    <n v="0"/>
    <n v="47.46"/>
    <n v="47.46"/>
    <n v="47.46"/>
    <n v="47.46"/>
    <n v="47.46"/>
    <n v="47.46"/>
    <n v="284.76"/>
    <n v="0.34939877300613498"/>
    <n v="284.76"/>
  </r>
  <r>
    <n v="14"/>
    <n v="15"/>
    <s v="tza"/>
    <x v="148"/>
    <x v="3"/>
    <x v="76"/>
    <x v="92"/>
    <s v="007-Other admin"/>
    <x v="1"/>
    <s v="023"/>
    <s v="SATELITE OFFICE: NKOWANKOWA"/>
    <s v="053"/>
    <s v="EMPLOYEE RELATED COSTS - SOCIAL CONTRIBUTIONS"/>
    <s v="1021"/>
    <s v="CONTRIBUTION - MEDICAL AID SCHE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8"/>
    <x v="3"/>
    <x v="76"/>
    <x v="93"/>
    <s v="007-Other admin"/>
    <x v="1"/>
    <s v="023"/>
    <s v="SATELITE OFFICE: NKOWANKOWA"/>
    <s v="053"/>
    <s v="EMPLOYEE RELATED COSTS - SOCIAL CONTRIBUTIONS"/>
    <s v="1022"/>
    <s v="CONTRIBUTION - PENSION SCHEM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8"/>
    <x v="3"/>
    <x v="76"/>
    <x v="94"/>
    <s v="007-Other admin"/>
    <x v="1"/>
    <s v="023"/>
    <s v="SATELITE OFFICE: NKOWANKOWA"/>
    <s v="053"/>
    <s v="EMPLOYEE RELATED COSTS - SOCIAL CONTRIBUTIONS"/>
    <s v="1023"/>
    <s v="CONTRIBUTION - UIF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8"/>
    <x v="3"/>
    <x v="76"/>
    <x v="95"/>
    <s v="007-Other admin"/>
    <x v="1"/>
    <s v="023"/>
    <s v="SATELITE OFFICE: NKOWANKOWA"/>
    <s v="053"/>
    <s v="EMPLOYEE RELATED COSTS - SOCIAL CONTRIBUTIONS"/>
    <s v="1024"/>
    <s v="CONTRIBUTION - GROUP INSUR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8"/>
    <x v="3"/>
    <x v="76"/>
    <x v="96"/>
    <s v="007-Other admin"/>
    <x v="1"/>
    <s v="023"/>
    <s v="SATELITE OFFICE: NKOWANKOWA"/>
    <s v="053"/>
    <s v="EMPLOYEE RELATED COSTS - SOCIAL CONTRIBUTIONS"/>
    <s v="1027"/>
    <s v="CONTRIBUTION - WORKERS COMPENS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8"/>
    <x v="3"/>
    <x v="76"/>
    <x v="97"/>
    <s v="007-Other admin"/>
    <x v="1"/>
    <s v="023"/>
    <s v="SATELITE OFFICE: NKOWANKOWA"/>
    <s v="053"/>
    <s v="EMPLOYEE RELATED COSTS - SOCIAL CONTRIBUTIONS"/>
    <s v="1028"/>
    <s v="LEVIES - SET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8"/>
    <x v="3"/>
    <x v="76"/>
    <x v="98"/>
    <s v="007-Other admin"/>
    <x v="1"/>
    <s v="023"/>
    <s v="SATELITE OFFICE: NKOWANKOWA"/>
    <s v="053"/>
    <s v="EMPLOYEE RELATED COSTS - SOCIAL CONTRIBUTIONS"/>
    <s v="1029"/>
    <s v="LEVIES - BARGAINING COUNCI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1"/>
    <x v="3"/>
    <x v="76"/>
    <x v="92"/>
    <s v="007-Other admin"/>
    <x v="1"/>
    <s v="024"/>
    <s v="SATELITE OFFICE: LENYENYE"/>
    <s v="053"/>
    <s v="EMPLOYEE RELATED COSTS - SOCIAL CONTRIBUTIONS"/>
    <s v="1021"/>
    <s v="CONTRIBUTION - MEDICAL AID SCHE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1"/>
    <x v="3"/>
    <x v="76"/>
    <x v="93"/>
    <s v="007-Other admin"/>
    <x v="1"/>
    <s v="024"/>
    <s v="SATELITE OFFICE: LENYENYE"/>
    <s v="053"/>
    <s v="EMPLOYEE RELATED COSTS - SOCIAL CONTRIBUTIONS"/>
    <s v="1022"/>
    <s v="CONTRIBUTION - PENSION SCHEM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1"/>
    <x v="3"/>
    <x v="76"/>
    <x v="94"/>
    <s v="007-Other admin"/>
    <x v="1"/>
    <s v="024"/>
    <s v="SATELITE OFFICE: LENYENYE"/>
    <s v="053"/>
    <s v="EMPLOYEE RELATED COSTS - SOCIAL CONTRIBUTIONS"/>
    <s v="1023"/>
    <s v="CONTRIBUTION - UIF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1"/>
    <x v="3"/>
    <x v="76"/>
    <x v="95"/>
    <s v="007-Other admin"/>
    <x v="1"/>
    <s v="024"/>
    <s v="SATELITE OFFICE: LENYENYE"/>
    <s v="053"/>
    <s v="EMPLOYEE RELATED COSTS - SOCIAL CONTRIBUTIONS"/>
    <s v="1024"/>
    <s v="CONTRIBUTION - GROUP INSUR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1"/>
    <x v="3"/>
    <x v="76"/>
    <x v="96"/>
    <s v="007-Other admin"/>
    <x v="1"/>
    <s v="024"/>
    <s v="SATELITE OFFICE: LENYENYE"/>
    <s v="053"/>
    <s v="EMPLOYEE RELATED COSTS - SOCIAL CONTRIBUTIONS"/>
    <s v="1027"/>
    <s v="CONTRIBUTION - WORKERS COMPENS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1"/>
    <x v="3"/>
    <x v="76"/>
    <x v="97"/>
    <s v="007-Other admin"/>
    <x v="1"/>
    <s v="024"/>
    <s v="SATELITE OFFICE: LENYENYE"/>
    <s v="053"/>
    <s v="EMPLOYEE RELATED COSTS - SOCIAL CONTRIBUTIONS"/>
    <s v="1028"/>
    <s v="LEVIES - SET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1"/>
    <x v="3"/>
    <x v="76"/>
    <x v="98"/>
    <s v="007-Other admin"/>
    <x v="1"/>
    <s v="024"/>
    <s v="SATELITE OFFICE: LENYENYE"/>
    <s v="053"/>
    <s v="EMPLOYEE RELATED COSTS - SOCIAL CONTRIBUTIONS"/>
    <s v="1029"/>
    <s v="LEVIES - BARGAINING COUNCI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2"/>
    <x v="4"/>
    <x v="76"/>
    <x v="92"/>
    <s v="003-Budget and treasury office"/>
    <x v="1"/>
    <s v="032"/>
    <s v="ADMINISTRATION FINANCE"/>
    <s v="053"/>
    <s v="EMPLOYEE RELATED COSTS - SOCIAL CONTRIBUTIONS"/>
    <s v="1021"/>
    <s v="CONTRIBUTION - MEDICAL AID SCHEME"/>
    <n v="149067"/>
    <n v="97564"/>
    <n v="102930.02"/>
    <n v="108385.31106000001"/>
    <n v="5619.6"/>
    <n v="0"/>
    <n v="0"/>
    <n v="0"/>
    <n v="0"/>
    <n v="0"/>
    <n v="0"/>
    <n v="0"/>
    <n v="936.6"/>
    <n v="936.6"/>
    <n v="936.6"/>
    <n v="936.6"/>
    <n v="936.6"/>
    <n v="936.6"/>
    <n v="5619.6"/>
    <n v="3.7698484574050596E-2"/>
    <n v="5619.6"/>
  </r>
  <r>
    <n v="14"/>
    <n v="15"/>
    <s v="tza"/>
    <x v="82"/>
    <x v="4"/>
    <x v="76"/>
    <x v="93"/>
    <s v="003-Budget and treasury office"/>
    <x v="1"/>
    <s v="032"/>
    <s v="ADMINISTRATION FINANCE"/>
    <s v="053"/>
    <s v="EMPLOYEE RELATED COSTS - SOCIAL CONTRIBUTIONS"/>
    <s v="1022"/>
    <s v="CONTRIBUTION - PENSION SCHEMES"/>
    <n v="191414"/>
    <n v="121430"/>
    <n v="128108.65"/>
    <n v="134898.40844999999"/>
    <n v="29629.200000000001"/>
    <n v="0"/>
    <n v="0"/>
    <n v="0"/>
    <n v="0"/>
    <n v="0"/>
    <n v="0"/>
    <n v="0"/>
    <n v="4938.2"/>
    <n v="4938.2"/>
    <n v="4938.2"/>
    <n v="4938.2"/>
    <n v="4938.2"/>
    <n v="4938.2"/>
    <n v="29629.200000000001"/>
    <n v="0.15479118559770969"/>
    <n v="29629.200000000001"/>
  </r>
  <r>
    <n v="14"/>
    <n v="15"/>
    <s v="tza"/>
    <x v="82"/>
    <x v="4"/>
    <x v="76"/>
    <x v="94"/>
    <s v="003-Budget and treasury office"/>
    <x v="1"/>
    <s v="032"/>
    <s v="ADMINISTRATION FINANCE"/>
    <s v="053"/>
    <s v="EMPLOYEE RELATED COSTS - SOCIAL CONTRIBUTIONS"/>
    <s v="1023"/>
    <s v="CONTRIBUTION - UIF"/>
    <n v="11877"/>
    <n v="7638"/>
    <n v="8058.09"/>
    <n v="8485.1687700000002"/>
    <n v="2794.67"/>
    <n v="0"/>
    <n v="0"/>
    <n v="0"/>
    <n v="0"/>
    <n v="0"/>
    <n v="0"/>
    <n v="0"/>
    <n v="485.45"/>
    <n v="484.82"/>
    <n v="485.92"/>
    <n v="446.16"/>
    <n v="446.16"/>
    <n v="446.16"/>
    <n v="2794.67"/>
    <n v="0.23530100193651596"/>
    <n v="2794.67"/>
  </r>
  <r>
    <n v="14"/>
    <n v="15"/>
    <s v="tza"/>
    <x v="82"/>
    <x v="4"/>
    <x v="76"/>
    <x v="95"/>
    <s v="003-Budget and treasury office"/>
    <x v="1"/>
    <s v="032"/>
    <s v="ADMINISTRATION FINANCE"/>
    <s v="053"/>
    <s v="EMPLOYEE RELATED COSTS - SOCIAL CONTRIBUTIONS"/>
    <s v="1024"/>
    <s v="CONTRIBUTION - GROUP INSURANCE"/>
    <n v="20069"/>
    <n v="13492"/>
    <n v="14234.06"/>
    <n v="14988.465179999999"/>
    <n v="2693.58"/>
    <n v="0"/>
    <n v="0"/>
    <n v="0"/>
    <n v="0"/>
    <n v="0"/>
    <n v="0"/>
    <n v="0"/>
    <n v="448.93"/>
    <n v="448.93"/>
    <n v="448.93"/>
    <n v="448.93"/>
    <n v="448.93"/>
    <n v="448.93"/>
    <n v="2693.58"/>
    <n v="0.13421595495540387"/>
    <n v="2693.58"/>
  </r>
  <r>
    <n v="14"/>
    <n v="15"/>
    <s v="tza"/>
    <x v="82"/>
    <x v="4"/>
    <x v="76"/>
    <x v="96"/>
    <s v="003-Budget and treasury office"/>
    <x v="1"/>
    <s v="032"/>
    <s v="ADMINISTRATION FINANCE"/>
    <s v="053"/>
    <s v="EMPLOYEE RELATED COSTS - SOCIAL CONTRIBUTIONS"/>
    <s v="1027"/>
    <s v="CONTRIBUTION - WORKERS COMPENSATION"/>
    <n v="0"/>
    <n v="35340"/>
    <n v="37283.699999999997"/>
    <n v="39259.736099999995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2"/>
    <x v="4"/>
    <x v="76"/>
    <x v="97"/>
    <s v="003-Budget and treasury office"/>
    <x v="1"/>
    <s v="032"/>
    <s v="ADMINISTRATION FINANCE"/>
    <s v="053"/>
    <s v="EMPLOYEE RELATED COSTS - SOCIAL CONTRIBUTIONS"/>
    <s v="1028"/>
    <s v="LEVIES - SETA"/>
    <n v="31237"/>
    <n v="38703"/>
    <n v="40831.665000000001"/>
    <n v="42995.743244999998"/>
    <n v="11517.710000000001"/>
    <n v="0"/>
    <n v="0"/>
    <n v="0"/>
    <n v="0"/>
    <n v="0"/>
    <n v="0"/>
    <n v="0"/>
    <n v="2140.9299999999998"/>
    <n v="1813.33"/>
    <n v="2161.2399999999998"/>
    <n v="1769.45"/>
    <n v="1756.74"/>
    <n v="1876.02"/>
    <n v="11517.710000000001"/>
    <n v="0.36872010756474699"/>
    <n v="11517.71"/>
  </r>
  <r>
    <n v="14"/>
    <n v="15"/>
    <s v="tza"/>
    <x v="82"/>
    <x v="4"/>
    <x v="76"/>
    <x v="98"/>
    <s v="003-Budget and treasury office"/>
    <x v="1"/>
    <s v="032"/>
    <s v="ADMINISTRATION FINANCE"/>
    <s v="053"/>
    <s v="EMPLOYEE RELATED COSTS - SOCIAL CONTRIBUTIONS"/>
    <s v="1029"/>
    <s v="LEVIES - BARGAINING COUNCIL"/>
    <n v="571"/>
    <n v="348"/>
    <n v="367.14"/>
    <n v="386.59841999999998"/>
    <n v="101.7"/>
    <n v="0"/>
    <n v="0"/>
    <n v="0"/>
    <n v="0"/>
    <n v="0"/>
    <n v="0"/>
    <n v="0"/>
    <n v="13.56"/>
    <n v="13.56"/>
    <n v="13.56"/>
    <n v="20.34"/>
    <n v="20.34"/>
    <n v="20.34"/>
    <n v="101.7"/>
    <n v="0.17810858143607705"/>
    <n v="101.7"/>
  </r>
  <r>
    <n v="14"/>
    <n v="15"/>
    <s v="tza"/>
    <x v="83"/>
    <x v="4"/>
    <x v="76"/>
    <x v="92"/>
    <s v="003-Budget and treasury office"/>
    <x v="1"/>
    <s v="033"/>
    <s v="FINANCIAL SERVICES, REPORTING, &amp; BUDGETS"/>
    <s v="053"/>
    <s v="EMPLOYEE RELATED COSTS - SOCIAL CONTRIBUTIONS"/>
    <s v="1021"/>
    <s v="CONTRIBUTION - MEDICAL AID SCHEME"/>
    <n v="205614"/>
    <n v="186599"/>
    <n v="196861.94500000001"/>
    <n v="207295.628085"/>
    <n v="37663.199999999997"/>
    <n v="0"/>
    <n v="0"/>
    <n v="0"/>
    <n v="0"/>
    <n v="0"/>
    <n v="0"/>
    <n v="0"/>
    <n v="6277.2"/>
    <n v="6277.2"/>
    <n v="6277.2"/>
    <n v="6277.2"/>
    <n v="6277.2"/>
    <n v="6277.2"/>
    <n v="37663.199999999997"/>
    <n v="0.18317429747001662"/>
    <n v="37663.199999999997"/>
  </r>
  <r>
    <n v="14"/>
    <n v="15"/>
    <s v="tza"/>
    <x v="83"/>
    <x v="4"/>
    <x v="76"/>
    <x v="93"/>
    <s v="003-Budget and treasury office"/>
    <x v="1"/>
    <s v="033"/>
    <s v="FINANCIAL SERVICES, REPORTING, &amp; BUDGETS"/>
    <s v="053"/>
    <s v="EMPLOYEE RELATED COSTS - SOCIAL CONTRIBUTIONS"/>
    <s v="1022"/>
    <s v="CONTRIBUTION - PENSION SCHEMES"/>
    <n v="308670"/>
    <n v="329629"/>
    <n v="347758.59499999997"/>
    <n v="366189.80053499999"/>
    <n v="105307.37999999999"/>
    <n v="0"/>
    <n v="0"/>
    <n v="0"/>
    <n v="0"/>
    <n v="0"/>
    <n v="0"/>
    <n v="0"/>
    <n v="17551.23"/>
    <n v="17551.23"/>
    <n v="17551.23"/>
    <n v="17551.23"/>
    <n v="17551.23"/>
    <n v="17551.23"/>
    <n v="105307.37999999999"/>
    <n v="0.34116493342404508"/>
    <n v="105307.38"/>
  </r>
  <r>
    <n v="14"/>
    <n v="15"/>
    <s v="tza"/>
    <x v="83"/>
    <x v="4"/>
    <x v="76"/>
    <x v="94"/>
    <s v="003-Budget and treasury office"/>
    <x v="1"/>
    <s v="033"/>
    <s v="FINANCIAL SERVICES, REPORTING, &amp; BUDGETS"/>
    <s v="053"/>
    <s v="EMPLOYEE RELATED COSTS - SOCIAL CONTRIBUTIONS"/>
    <s v="1023"/>
    <s v="CONTRIBUTION - UIF"/>
    <n v="19703"/>
    <n v="17363"/>
    <n v="18317.965"/>
    <n v="19288.817145000001"/>
    <n v="4030.04"/>
    <n v="0"/>
    <n v="0"/>
    <n v="0"/>
    <n v="0"/>
    <n v="0"/>
    <n v="0"/>
    <n v="0"/>
    <n v="594.88"/>
    <n v="594.88"/>
    <n v="594.88"/>
    <n v="1055.6400000000001"/>
    <n v="594.88"/>
    <n v="594.88"/>
    <n v="4030.04"/>
    <n v="0.2045394102420951"/>
    <n v="4030.04"/>
  </r>
  <r>
    <n v="14"/>
    <n v="15"/>
    <s v="tza"/>
    <x v="83"/>
    <x v="4"/>
    <x v="76"/>
    <x v="95"/>
    <s v="003-Budget and treasury office"/>
    <x v="1"/>
    <s v="033"/>
    <s v="FINANCIAL SERVICES, REPORTING, &amp; BUDGETS"/>
    <s v="053"/>
    <s v="EMPLOYEE RELATED COSTS - SOCIAL CONTRIBUTIONS"/>
    <s v="1024"/>
    <s v="CONTRIBUTION - GROUP INSURANCE"/>
    <n v="31187"/>
    <n v="33304"/>
    <n v="35135.72"/>
    <n v="36997.913160000004"/>
    <n v="10149"/>
    <n v="0"/>
    <n v="0"/>
    <n v="0"/>
    <n v="0"/>
    <n v="0"/>
    <n v="0"/>
    <n v="0"/>
    <n v="1691.5"/>
    <n v="1691.5"/>
    <n v="1691.5"/>
    <n v="1691.5"/>
    <n v="1691.5"/>
    <n v="1691.5"/>
    <n v="10149"/>
    <n v="0.32542405489466764"/>
    <n v="10149"/>
  </r>
  <r>
    <n v="14"/>
    <n v="15"/>
    <s v="tza"/>
    <x v="83"/>
    <x v="4"/>
    <x v="76"/>
    <x v="96"/>
    <s v="003-Budget and treasury office"/>
    <x v="1"/>
    <s v="033"/>
    <s v="FINANCIAL SERVICES, REPORTING, &amp; BUDGETS"/>
    <s v="053"/>
    <s v="EMPLOYEE RELATED COSTS - SOCIAL CONTRIBUTIONS"/>
    <s v="1027"/>
    <s v="CONTRIBUTION - WORKERS COMPENSATION"/>
    <n v="0"/>
    <n v="41203"/>
    <n v="43469.165000000001"/>
    <n v="45773.030745000004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3"/>
    <x v="4"/>
    <x v="76"/>
    <x v="97"/>
    <s v="003-Budget and treasury office"/>
    <x v="1"/>
    <s v="033"/>
    <s v="FINANCIAL SERVICES, REPORTING, &amp; BUDGETS"/>
    <s v="053"/>
    <s v="EMPLOYEE RELATED COSTS - SOCIAL CONTRIBUTIONS"/>
    <s v="1028"/>
    <s v="LEVIES - SETA"/>
    <n v="34472"/>
    <n v="32223"/>
    <n v="33995.264999999999"/>
    <n v="35797.014044999996"/>
    <n v="11984.47"/>
    <n v="0"/>
    <n v="0"/>
    <n v="0"/>
    <n v="0"/>
    <n v="0"/>
    <n v="0"/>
    <n v="0"/>
    <n v="2988.77"/>
    <n v="1611.06"/>
    <n v="1717.71"/>
    <n v="2033.58"/>
    <n v="1657.58"/>
    <n v="1975.77"/>
    <n v="11984.47"/>
    <n v="0.34765809932698999"/>
    <n v="11984.47"/>
  </r>
  <r>
    <n v="14"/>
    <n v="15"/>
    <s v="tza"/>
    <x v="83"/>
    <x v="4"/>
    <x v="76"/>
    <x v="98"/>
    <s v="003-Budget and treasury office"/>
    <x v="1"/>
    <s v="033"/>
    <s v="FINANCIAL SERVICES, REPORTING, &amp; BUDGETS"/>
    <s v="053"/>
    <s v="EMPLOYEE RELATED COSTS - SOCIAL CONTRIBUTIONS"/>
    <s v="1029"/>
    <s v="LEVIES - BARGAINING COUNCIL"/>
    <n v="1060"/>
    <n v="5131"/>
    <n v="5413.2049999999999"/>
    <n v="5700.1048650000002"/>
    <n v="521.62"/>
    <n v="0"/>
    <n v="0"/>
    <n v="0"/>
    <n v="0"/>
    <n v="0"/>
    <n v="0"/>
    <n v="0"/>
    <n v="27.12"/>
    <n v="27.12"/>
    <n v="27.12"/>
    <n v="386.02"/>
    <n v="27.12"/>
    <n v="27.12"/>
    <n v="521.62"/>
    <n v="0.49209433962264154"/>
    <n v="521.62"/>
  </r>
  <r>
    <n v="14"/>
    <n v="15"/>
    <s v="tza"/>
    <x v="84"/>
    <x v="4"/>
    <x v="76"/>
    <x v="92"/>
    <s v="003-Budget and treasury office"/>
    <x v="1"/>
    <s v="034"/>
    <s v="REVENUE"/>
    <s v="053"/>
    <s v="EMPLOYEE RELATED COSTS - SOCIAL CONTRIBUTIONS"/>
    <s v="1021"/>
    <s v="CONTRIBUTION - MEDICAL AID SCHEME"/>
    <n v="767324"/>
    <n v="705687"/>
    <n v="744499.78500000003"/>
    <n v="783958.27360499999"/>
    <n v="241566"/>
    <n v="0"/>
    <n v="0"/>
    <n v="0"/>
    <n v="0"/>
    <n v="0"/>
    <n v="0"/>
    <n v="0"/>
    <n v="42276"/>
    <n v="42276"/>
    <n v="39448.800000000003"/>
    <n v="39069.599999999999"/>
    <n v="39448.800000000003"/>
    <n v="39046.800000000003"/>
    <n v="241566"/>
    <n v="0.31481616631305681"/>
    <n v="241566"/>
  </r>
  <r>
    <n v="14"/>
    <n v="15"/>
    <s v="tza"/>
    <x v="84"/>
    <x v="4"/>
    <x v="76"/>
    <x v="93"/>
    <s v="003-Budget and treasury office"/>
    <x v="1"/>
    <s v="034"/>
    <s v="REVENUE"/>
    <s v="053"/>
    <s v="EMPLOYEE RELATED COSTS - SOCIAL CONTRIBUTIONS"/>
    <s v="1022"/>
    <s v="CONTRIBUTION - PENSION SCHEMES"/>
    <n v="1696783"/>
    <n v="1658117"/>
    <n v="1749313.4350000001"/>
    <n v="1842027.047055"/>
    <n v="702433.46"/>
    <n v="0"/>
    <n v="0"/>
    <n v="0"/>
    <n v="0"/>
    <n v="0"/>
    <n v="0"/>
    <n v="0"/>
    <n v="123077.46"/>
    <n v="115871.2"/>
    <n v="115871.2"/>
    <n v="115871.2"/>
    <n v="115871.2"/>
    <n v="115871.2"/>
    <n v="702433.46"/>
    <n v="0.41397954835709688"/>
    <n v="702433.46"/>
  </r>
  <r>
    <n v="14"/>
    <n v="15"/>
    <s v="tza"/>
    <x v="84"/>
    <x v="4"/>
    <x v="76"/>
    <x v="94"/>
    <s v="003-Budget and treasury office"/>
    <x v="1"/>
    <s v="034"/>
    <s v="REVENUE"/>
    <s v="053"/>
    <s v="EMPLOYEE RELATED COSTS - SOCIAL CONTRIBUTIONS"/>
    <s v="1023"/>
    <s v="CONTRIBUTION - UIF"/>
    <n v="57287"/>
    <n v="51558"/>
    <n v="54393.69"/>
    <n v="57276.555570000004"/>
    <n v="21713.119999999999"/>
    <n v="0"/>
    <n v="0"/>
    <n v="0"/>
    <n v="0"/>
    <n v="0"/>
    <n v="0"/>
    <n v="0"/>
    <n v="3718"/>
    <n v="3718"/>
    <n v="3569.28"/>
    <n v="3569.28"/>
    <n v="3569.28"/>
    <n v="3569.28"/>
    <n v="21713.119999999999"/>
    <n v="0.37902351318798327"/>
    <n v="21713.119999999999"/>
  </r>
  <r>
    <n v="14"/>
    <n v="15"/>
    <s v="tza"/>
    <x v="84"/>
    <x v="4"/>
    <x v="76"/>
    <x v="95"/>
    <s v="003-Budget and treasury office"/>
    <x v="1"/>
    <s v="034"/>
    <s v="REVENUE"/>
    <s v="053"/>
    <s v="EMPLOYEE RELATED COSTS - SOCIAL CONTRIBUTIONS"/>
    <s v="1024"/>
    <s v="CONTRIBUTION - GROUP INSURANCE"/>
    <n v="158185"/>
    <n v="152761"/>
    <n v="161162.85500000001"/>
    <n v="169704.48631500002"/>
    <n v="63195.149999999994"/>
    <n v="0"/>
    <n v="0"/>
    <n v="0"/>
    <n v="0"/>
    <n v="0"/>
    <n v="0"/>
    <n v="0"/>
    <n v="11078.45"/>
    <n v="10423.34"/>
    <n v="10423.34"/>
    <n v="10423.34"/>
    <n v="10423.34"/>
    <n v="10423.34"/>
    <n v="63195.149999999994"/>
    <n v="0.39950153301514046"/>
    <n v="63195.15"/>
  </r>
  <r>
    <n v="14"/>
    <n v="15"/>
    <s v="tza"/>
    <x v="84"/>
    <x v="4"/>
    <x v="76"/>
    <x v="96"/>
    <s v="003-Budget and treasury office"/>
    <x v="1"/>
    <s v="034"/>
    <s v="REVENUE"/>
    <s v="053"/>
    <s v="EMPLOYEE RELATED COSTS - SOCIAL CONTRIBUTIONS"/>
    <s v="1027"/>
    <s v="CONTRIBUTION - WORKERS COMPENSATION"/>
    <n v="0"/>
    <n v="125298"/>
    <n v="132189.39000000001"/>
    <n v="139195.42767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4"/>
    <x v="4"/>
    <x v="76"/>
    <x v="97"/>
    <s v="003-Budget and treasury office"/>
    <x v="1"/>
    <s v="034"/>
    <s v="REVENUE"/>
    <s v="053"/>
    <s v="EMPLOYEE RELATED COSTS - SOCIAL CONTRIBUTIONS"/>
    <s v="1028"/>
    <s v="LEVIES - SETA"/>
    <n v="99334"/>
    <n v="101786"/>
    <n v="107384.23"/>
    <n v="113075.59418999999"/>
    <n v="46490.06"/>
    <n v="0"/>
    <n v="0"/>
    <n v="0"/>
    <n v="0"/>
    <n v="0"/>
    <n v="0"/>
    <n v="0"/>
    <n v="8718.7999999999993"/>
    <n v="8101.76"/>
    <n v="7831.06"/>
    <n v="8032.71"/>
    <n v="6916.45"/>
    <n v="6889.28"/>
    <n v="46490.06"/>
    <n v="0.46801759719733421"/>
    <n v="46490.06"/>
  </r>
  <r>
    <n v="14"/>
    <n v="15"/>
    <s v="tza"/>
    <x v="84"/>
    <x v="4"/>
    <x v="76"/>
    <x v="98"/>
    <s v="003-Budget and treasury office"/>
    <x v="1"/>
    <s v="034"/>
    <s v="REVENUE"/>
    <s v="053"/>
    <s v="EMPLOYEE RELATED COSTS - SOCIAL CONTRIBUTIONS"/>
    <s v="1029"/>
    <s v="LEVIES - BARGAINING COUNCIL"/>
    <n v="2446"/>
    <n v="2350"/>
    <n v="2479.25"/>
    <n v="2610.6502500000001"/>
    <n v="989.88000000000011"/>
    <n v="0"/>
    <n v="0"/>
    <n v="0"/>
    <n v="0"/>
    <n v="0"/>
    <n v="0"/>
    <n v="0"/>
    <n v="169.5"/>
    <n v="169.5"/>
    <n v="162.72"/>
    <n v="162.72"/>
    <n v="162.72"/>
    <n v="162.72"/>
    <n v="989.88000000000011"/>
    <n v="0.40469337694194607"/>
    <n v="989.88"/>
  </r>
  <r>
    <n v="14"/>
    <n v="15"/>
    <s v="tza"/>
    <x v="85"/>
    <x v="4"/>
    <x v="76"/>
    <x v="92"/>
    <s v="003-Budget and treasury office"/>
    <x v="1"/>
    <s v="035"/>
    <s v="EXPENDITURE"/>
    <s v="053"/>
    <s v="EMPLOYEE RELATED COSTS - SOCIAL CONTRIBUTIONS"/>
    <s v="1021"/>
    <s v="CONTRIBUTION - MEDICAL AID SCHEME"/>
    <n v="202048"/>
    <n v="280988"/>
    <n v="296442.34000000003"/>
    <n v="312153.78402000002"/>
    <n v="64807.199999999997"/>
    <n v="0"/>
    <n v="0"/>
    <n v="0"/>
    <n v="0"/>
    <n v="0"/>
    <n v="0"/>
    <n v="0"/>
    <n v="10801.2"/>
    <n v="10801.2"/>
    <n v="10801.2"/>
    <n v="10801.2"/>
    <n v="10801.2"/>
    <n v="10801.2"/>
    <n v="64807.199999999997"/>
    <n v="0.32075150459296797"/>
    <n v="64807.199999999997"/>
  </r>
  <r>
    <n v="14"/>
    <n v="15"/>
    <s v="tza"/>
    <x v="85"/>
    <x v="4"/>
    <x v="76"/>
    <x v="93"/>
    <s v="003-Budget and treasury office"/>
    <x v="1"/>
    <s v="035"/>
    <s v="EXPENDITURE"/>
    <s v="053"/>
    <s v="EMPLOYEE RELATED COSTS - SOCIAL CONTRIBUTIONS"/>
    <s v="1022"/>
    <s v="CONTRIBUTION - PENSION SCHEMES"/>
    <n v="657896"/>
    <n v="759380"/>
    <n v="801145.9"/>
    <n v="843606.63270000007"/>
    <n v="242639.46000000002"/>
    <n v="0"/>
    <n v="0"/>
    <n v="0"/>
    <n v="0"/>
    <n v="0"/>
    <n v="0"/>
    <n v="0"/>
    <n v="40439.910000000003"/>
    <n v="40439.910000000003"/>
    <n v="40439.910000000003"/>
    <n v="40439.910000000003"/>
    <n v="40439.910000000003"/>
    <n v="40439.910000000003"/>
    <n v="242639.46000000002"/>
    <n v="0.36881127108235956"/>
    <n v="242639.46"/>
  </r>
  <r>
    <n v="14"/>
    <n v="15"/>
    <s v="tza"/>
    <x v="85"/>
    <x v="4"/>
    <x v="76"/>
    <x v="94"/>
    <s v="003-Budget and treasury office"/>
    <x v="1"/>
    <s v="035"/>
    <s v="EXPENDITURE"/>
    <s v="053"/>
    <s v="EMPLOYEE RELATED COSTS - SOCIAL CONTRIBUTIONS"/>
    <s v="1023"/>
    <s v="CONTRIBUTION - UIF"/>
    <n v="17186"/>
    <n v="19096"/>
    <n v="20146.28"/>
    <n v="21214.03284"/>
    <n v="7138.56"/>
    <n v="0"/>
    <n v="0"/>
    <n v="0"/>
    <n v="0"/>
    <n v="0"/>
    <n v="0"/>
    <n v="0"/>
    <n v="1189.76"/>
    <n v="1189.76"/>
    <n v="1189.76"/>
    <n v="1189.76"/>
    <n v="1189.76"/>
    <n v="1189.76"/>
    <n v="7138.56"/>
    <n v="0.41537065052950078"/>
    <n v="7138.56"/>
  </r>
  <r>
    <n v="14"/>
    <n v="15"/>
    <s v="tza"/>
    <x v="85"/>
    <x v="4"/>
    <x v="76"/>
    <x v="95"/>
    <s v="003-Budget and treasury office"/>
    <x v="1"/>
    <s v="035"/>
    <s v="EXPENDITURE"/>
    <s v="053"/>
    <s v="EMPLOYEE RELATED COSTS - SOCIAL CONTRIBUTIONS"/>
    <s v="1024"/>
    <s v="CONTRIBUTION - GROUP INSURANCE"/>
    <n v="61306"/>
    <n v="70500"/>
    <n v="74377.5"/>
    <n v="78319.507500000007"/>
    <n v="22058.219999999998"/>
    <n v="0"/>
    <n v="0"/>
    <n v="0"/>
    <n v="0"/>
    <n v="0"/>
    <n v="0"/>
    <n v="0"/>
    <n v="3676.37"/>
    <n v="3676.37"/>
    <n v="3676.37"/>
    <n v="3676.37"/>
    <n v="3676.37"/>
    <n v="3676.37"/>
    <n v="22058.219999999998"/>
    <n v="0.35980523929142333"/>
    <n v="22058.22"/>
  </r>
  <r>
    <n v="14"/>
    <n v="15"/>
    <s v="tza"/>
    <x v="85"/>
    <x v="4"/>
    <x v="76"/>
    <x v="96"/>
    <s v="003-Budget and treasury office"/>
    <x v="1"/>
    <s v="035"/>
    <s v="EXPENDITURE"/>
    <s v="053"/>
    <s v="EMPLOYEE RELATED COSTS - SOCIAL CONTRIBUTIONS"/>
    <s v="1027"/>
    <s v="CONTRIBUTION - WORKERS COMPENSATION"/>
    <n v="0"/>
    <n v="53881"/>
    <n v="56844.455000000002"/>
    <n v="59857.211114999998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5"/>
    <x v="4"/>
    <x v="76"/>
    <x v="97"/>
    <s v="003-Budget and treasury office"/>
    <x v="1"/>
    <s v="035"/>
    <s v="EXPENDITURE"/>
    <s v="053"/>
    <s v="EMPLOYEE RELATED COSTS - SOCIAL CONTRIBUTIONS"/>
    <s v="1028"/>
    <s v="LEVIES - SETA"/>
    <n v="40990"/>
    <n v="38301"/>
    <n v="40407.555"/>
    <n v="42549.155415000001"/>
    <n v="17029.09"/>
    <n v="0"/>
    <n v="0"/>
    <n v="0"/>
    <n v="0"/>
    <n v="0"/>
    <n v="0"/>
    <n v="0"/>
    <n v="2552.4"/>
    <n v="2794.93"/>
    <n v="2838.76"/>
    <n v="2734.04"/>
    <n v="2915.53"/>
    <n v="3193.43"/>
    <n v="17029.09"/>
    <n v="0.41544498658209322"/>
    <n v="17029.09"/>
  </r>
  <r>
    <n v="14"/>
    <n v="15"/>
    <s v="tza"/>
    <x v="85"/>
    <x v="4"/>
    <x v="76"/>
    <x v="98"/>
    <s v="003-Budget and treasury office"/>
    <x v="1"/>
    <s v="035"/>
    <s v="EXPENDITURE"/>
    <s v="053"/>
    <s v="EMPLOYEE RELATED COSTS - SOCIAL CONTRIBUTIONS"/>
    <s v="1029"/>
    <s v="LEVIES - BARGAINING COUNCIL"/>
    <n v="734"/>
    <n v="871"/>
    <n v="918.90499999999997"/>
    <n v="967.60696499999995"/>
    <n v="390.44"/>
    <n v="0"/>
    <n v="0"/>
    <n v="0"/>
    <n v="0"/>
    <n v="0"/>
    <n v="0"/>
    <n v="0"/>
    <n v="54.24"/>
    <n v="54.24"/>
    <n v="54.24"/>
    <n v="119.24"/>
    <n v="54.24"/>
    <n v="54.24"/>
    <n v="390.44"/>
    <n v="0.53193460490463218"/>
    <n v="390.44"/>
  </r>
  <r>
    <n v="14"/>
    <n v="15"/>
    <s v="tza"/>
    <x v="86"/>
    <x v="4"/>
    <x v="76"/>
    <x v="92"/>
    <s v="003-Budget and treasury office"/>
    <x v="1"/>
    <s v="036"/>
    <s v="INVENTORY"/>
    <s v="053"/>
    <s v="EMPLOYEE RELATED COSTS - SOCIAL CONTRIBUTIONS"/>
    <s v="1021"/>
    <s v="CONTRIBUTION - MEDICAL AID SCHEME"/>
    <n v="64860"/>
    <n v="96986"/>
    <n v="102320.23"/>
    <n v="107743.20219"/>
    <n v="41848.199999999997"/>
    <n v="0"/>
    <n v="0"/>
    <n v="0"/>
    <n v="0"/>
    <n v="0"/>
    <n v="0"/>
    <n v="0"/>
    <n v="6624"/>
    <n v="7525.8"/>
    <n v="6924.6"/>
    <n v="9756"/>
    <n v="4093.2"/>
    <n v="6924.6"/>
    <n v="41848.199999999997"/>
    <n v="0.64520814061054577"/>
    <n v="41848.199999999997"/>
  </r>
  <r>
    <n v="14"/>
    <n v="15"/>
    <s v="tza"/>
    <x v="86"/>
    <x v="4"/>
    <x v="76"/>
    <x v="93"/>
    <s v="003-Budget and treasury office"/>
    <x v="1"/>
    <s v="036"/>
    <s v="INVENTORY"/>
    <s v="053"/>
    <s v="EMPLOYEE RELATED COSTS - SOCIAL CONTRIBUTIONS"/>
    <s v="1022"/>
    <s v="CONTRIBUTION - PENSION SCHEMES"/>
    <n v="394418"/>
    <n v="406870"/>
    <n v="429247.85"/>
    <n v="451997.98604999995"/>
    <n v="190058.4"/>
    <n v="0"/>
    <n v="0"/>
    <n v="0"/>
    <n v="0"/>
    <n v="0"/>
    <n v="0"/>
    <n v="0"/>
    <n v="31665.09"/>
    <n v="31665.09"/>
    <n v="31665.09"/>
    <n v="31687.71"/>
    <n v="31687.71"/>
    <n v="31687.71"/>
    <n v="190058.4"/>
    <n v="0.48187050286751615"/>
    <n v="190058.4"/>
  </r>
  <r>
    <n v="14"/>
    <n v="15"/>
    <s v="tza"/>
    <x v="86"/>
    <x v="4"/>
    <x v="76"/>
    <x v="94"/>
    <s v="003-Budget and treasury office"/>
    <x v="1"/>
    <s v="036"/>
    <s v="INVENTORY"/>
    <s v="053"/>
    <s v="EMPLOYEE RELATED COSTS - SOCIAL CONTRIBUTIONS"/>
    <s v="1023"/>
    <s v="CONTRIBUTION - UIF"/>
    <n v="11922"/>
    <n v="11909"/>
    <n v="12563.995000000001"/>
    <n v="13229.886735"/>
    <n v="5735.3099999999995"/>
    <n v="0"/>
    <n v="0"/>
    <n v="0"/>
    <n v="0"/>
    <n v="0"/>
    <n v="0"/>
    <n v="0"/>
    <n v="927.5"/>
    <n v="927.5"/>
    <n v="984.27"/>
    <n v="984.27"/>
    <n v="927.5"/>
    <n v="984.27"/>
    <n v="5735.3099999999995"/>
    <n v="0.48106945143432306"/>
    <n v="5735.31"/>
  </r>
  <r>
    <n v="14"/>
    <n v="15"/>
    <s v="tza"/>
    <x v="86"/>
    <x v="4"/>
    <x v="76"/>
    <x v="95"/>
    <s v="003-Budget and treasury office"/>
    <x v="1"/>
    <s v="036"/>
    <s v="INVENTORY"/>
    <s v="053"/>
    <s v="EMPLOYEE RELATED COSTS - SOCIAL CONTRIBUTIONS"/>
    <s v="1024"/>
    <s v="CONTRIBUTION - GROUP INSURANCE"/>
    <n v="35856"/>
    <n v="38113"/>
    <n v="40209.214999999997"/>
    <n v="42340.303394999995"/>
    <n v="17802.09"/>
    <n v="0"/>
    <n v="0"/>
    <n v="0"/>
    <n v="0"/>
    <n v="0"/>
    <n v="0"/>
    <n v="0"/>
    <n v="2965.76"/>
    <n v="2965.76"/>
    <n v="2965.76"/>
    <n v="2968.27"/>
    <n v="2968.27"/>
    <n v="2968.27"/>
    <n v="17802.09"/>
    <n v="0.49648845381526102"/>
    <n v="17802.09"/>
  </r>
  <r>
    <n v="14"/>
    <n v="15"/>
    <s v="tza"/>
    <x v="86"/>
    <x v="4"/>
    <x v="76"/>
    <x v="96"/>
    <s v="003-Budget and treasury office"/>
    <x v="1"/>
    <s v="036"/>
    <s v="INVENTORY"/>
    <s v="053"/>
    <s v="EMPLOYEE RELATED COSTS - SOCIAL CONTRIBUTIONS"/>
    <s v="1027"/>
    <s v="CONTRIBUTION - WORKERS COMPENSATION"/>
    <n v="0"/>
    <n v="27941"/>
    <n v="29477.755000000001"/>
    <n v="31040.076015000002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6"/>
    <x v="4"/>
    <x v="76"/>
    <x v="97"/>
    <s v="003-Budget and treasury office"/>
    <x v="1"/>
    <s v="036"/>
    <s v="INVENTORY"/>
    <s v="053"/>
    <s v="EMPLOYEE RELATED COSTS - SOCIAL CONTRIBUTIONS"/>
    <s v="1028"/>
    <s v="LEVIES - SETA"/>
    <n v="19956"/>
    <n v="24642"/>
    <n v="25997.31"/>
    <n v="27375.167430000001"/>
    <n v="10233.040000000001"/>
    <n v="0"/>
    <n v="0"/>
    <n v="0"/>
    <n v="0"/>
    <n v="0"/>
    <n v="0"/>
    <n v="0"/>
    <n v="1539.46"/>
    <n v="1764.87"/>
    <n v="1952.33"/>
    <n v="1612.93"/>
    <n v="1494.04"/>
    <n v="1869.41"/>
    <n v="10233.040000000001"/>
    <n v="0.5127801162557627"/>
    <n v="10233.040000000001"/>
  </r>
  <r>
    <n v="14"/>
    <n v="15"/>
    <s v="tza"/>
    <x v="86"/>
    <x v="4"/>
    <x v="76"/>
    <x v="98"/>
    <s v="003-Budget and treasury office"/>
    <x v="1"/>
    <s v="036"/>
    <s v="INVENTORY"/>
    <s v="053"/>
    <s v="EMPLOYEE RELATED COSTS - SOCIAL CONTRIBUTIONS"/>
    <s v="1029"/>
    <s v="LEVIES - BARGAINING COUNCIL"/>
    <n v="571"/>
    <n v="609"/>
    <n v="642.495"/>
    <n v="676.547235"/>
    <n v="284.76"/>
    <n v="0"/>
    <n v="0"/>
    <n v="0"/>
    <n v="0"/>
    <n v="0"/>
    <n v="0"/>
    <n v="0"/>
    <n v="47.46"/>
    <n v="47.46"/>
    <n v="47.46"/>
    <n v="47.46"/>
    <n v="47.46"/>
    <n v="47.46"/>
    <n v="284.76"/>
    <n v="0.49870402802101577"/>
    <n v="284.76"/>
  </r>
  <r>
    <n v="14"/>
    <n v="15"/>
    <s v="tza"/>
    <x v="87"/>
    <x v="5"/>
    <x v="76"/>
    <x v="92"/>
    <s v="007-Other admin"/>
    <x v="1"/>
    <s v="037"/>
    <s v="FLEET MANAGEMENT"/>
    <s v="053"/>
    <s v="EMPLOYEE RELATED COSTS - SOCIAL CONTRIBUTIONS"/>
    <s v="1021"/>
    <s v="CONTRIBUTION - MEDICAL AID SCHEME"/>
    <n v="181821"/>
    <n v="182916"/>
    <n v="192976.38"/>
    <n v="203204.12814000002"/>
    <n v="53220"/>
    <n v="0"/>
    <n v="0"/>
    <n v="0"/>
    <n v="0"/>
    <n v="0"/>
    <n v="0"/>
    <n v="0"/>
    <n v="7045.2"/>
    <n v="7045.2"/>
    <n v="10258.200000000001"/>
    <n v="8355"/>
    <n v="10258.200000000001"/>
    <n v="10258.200000000001"/>
    <n v="53220"/>
    <n v="0.29270546306532247"/>
    <n v="53220"/>
  </r>
  <r>
    <n v="14"/>
    <n v="15"/>
    <s v="tza"/>
    <x v="87"/>
    <x v="5"/>
    <x v="76"/>
    <x v="93"/>
    <s v="007-Other admin"/>
    <x v="1"/>
    <s v="037"/>
    <s v="FLEET MANAGEMENT"/>
    <s v="053"/>
    <s v="EMPLOYEE RELATED COSTS - SOCIAL CONTRIBUTIONS"/>
    <s v="1022"/>
    <s v="CONTRIBUTION - PENSION SCHEMES"/>
    <n v="461467"/>
    <n v="510591"/>
    <n v="538673.505"/>
    <n v="567223.20076499996"/>
    <n v="219714.13999999996"/>
    <n v="0"/>
    <n v="0"/>
    <n v="0"/>
    <n v="0"/>
    <n v="0"/>
    <n v="0"/>
    <n v="0"/>
    <n v="32661.54"/>
    <n v="37410.519999999997"/>
    <n v="37410.519999999997"/>
    <n v="37410.519999999997"/>
    <n v="37410.519999999997"/>
    <n v="37410.519999999997"/>
    <n v="219714.13999999996"/>
    <n v="0.47612102273835388"/>
    <n v="219714.14"/>
  </r>
  <r>
    <n v="14"/>
    <n v="15"/>
    <s v="tza"/>
    <x v="87"/>
    <x v="5"/>
    <x v="76"/>
    <x v="94"/>
    <s v="007-Other admin"/>
    <x v="1"/>
    <s v="037"/>
    <s v="FLEET MANAGEMENT"/>
    <s v="053"/>
    <s v="EMPLOYEE RELATED COSTS - SOCIAL CONTRIBUTIONS"/>
    <s v="1023"/>
    <s v="CONTRIBUTION - UIF"/>
    <n v="17263"/>
    <n v="16189"/>
    <n v="17079.395"/>
    <n v="17984.602934999999"/>
    <n v="7298.81"/>
    <n v="0"/>
    <n v="0"/>
    <n v="0"/>
    <n v="0"/>
    <n v="0"/>
    <n v="0"/>
    <n v="0"/>
    <n v="1132.9100000000001"/>
    <n v="1198.73"/>
    <n v="1241.5899999999999"/>
    <n v="1217.56"/>
    <n v="1209.6600000000001"/>
    <n v="1298.3599999999999"/>
    <n v="7298.81"/>
    <n v="0.42280078781208369"/>
    <n v="7298.81"/>
  </r>
  <r>
    <n v="14"/>
    <n v="15"/>
    <s v="tza"/>
    <x v="87"/>
    <x v="5"/>
    <x v="76"/>
    <x v="95"/>
    <s v="007-Other admin"/>
    <x v="1"/>
    <s v="037"/>
    <s v="FLEET MANAGEMENT"/>
    <s v="053"/>
    <s v="EMPLOYEE RELATED COSTS - SOCIAL CONTRIBUTIONS"/>
    <s v="1024"/>
    <s v="CONTRIBUTION - GROUP INSURANCE"/>
    <n v="35454"/>
    <n v="43744"/>
    <n v="46149.919999999998"/>
    <n v="48595.865760000001"/>
    <n v="18106.239999999998"/>
    <n v="0"/>
    <n v="0"/>
    <n v="0"/>
    <n v="0"/>
    <n v="0"/>
    <n v="0"/>
    <n v="0"/>
    <n v="2577.9899999999998"/>
    <n v="3105.65"/>
    <n v="3105.65"/>
    <n v="3105.65"/>
    <n v="3105.65"/>
    <n v="3105.65"/>
    <n v="18106.239999999998"/>
    <n v="0.5106966773847802"/>
    <n v="18106.240000000002"/>
  </r>
  <r>
    <n v="14"/>
    <n v="15"/>
    <s v="tza"/>
    <x v="87"/>
    <x v="5"/>
    <x v="76"/>
    <x v="96"/>
    <s v="007-Other admin"/>
    <x v="1"/>
    <s v="037"/>
    <s v="FLEET MANAGEMENT"/>
    <s v="053"/>
    <s v="EMPLOYEE RELATED COSTS - SOCIAL CONTRIBUTIONS"/>
    <s v="1027"/>
    <s v="CONTRIBUTION - WORKERS COMPENSATION"/>
    <n v="0"/>
    <n v="35879"/>
    <n v="37852.345000000001"/>
    <n v="39858.519285000002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7"/>
    <x v="5"/>
    <x v="76"/>
    <x v="97"/>
    <s v="007-Other admin"/>
    <x v="1"/>
    <s v="037"/>
    <s v="FLEET MANAGEMENT"/>
    <s v="053"/>
    <s v="EMPLOYEE RELATED COSTS - SOCIAL CONTRIBUTIONS"/>
    <s v="1028"/>
    <s v="LEVIES - SETA"/>
    <n v="24224"/>
    <n v="26768"/>
    <n v="28240.240000000002"/>
    <n v="29736.972720000002"/>
    <n v="12134.06"/>
    <n v="0"/>
    <n v="0"/>
    <n v="0"/>
    <n v="0"/>
    <n v="0"/>
    <n v="0"/>
    <n v="0"/>
    <n v="1783.37"/>
    <n v="2167.39"/>
    <n v="1998.74"/>
    <n v="2259.48"/>
    <n v="1872.99"/>
    <n v="2052.09"/>
    <n v="12134.06"/>
    <n v="0.50091066710700127"/>
    <n v="12134.06"/>
  </r>
  <r>
    <n v="14"/>
    <n v="15"/>
    <s v="tza"/>
    <x v="87"/>
    <x v="5"/>
    <x v="76"/>
    <x v="98"/>
    <s v="007-Other admin"/>
    <x v="1"/>
    <s v="037"/>
    <s v="FLEET MANAGEMENT"/>
    <s v="053"/>
    <s v="EMPLOYEE RELATED COSTS - SOCIAL CONTRIBUTIONS"/>
    <s v="1029"/>
    <s v="LEVIES - BARGAINING COUNCIL"/>
    <n v="815"/>
    <n v="871"/>
    <n v="918.90499999999997"/>
    <n v="967.60696499999995"/>
    <n v="400.02000000000004"/>
    <n v="0"/>
    <n v="0"/>
    <n v="0"/>
    <n v="0"/>
    <n v="0"/>
    <n v="0"/>
    <n v="0"/>
    <n v="61.02"/>
    <n v="67.8"/>
    <n v="67.8"/>
    <n v="67.8"/>
    <n v="67.8"/>
    <n v="67.8"/>
    <n v="400.02000000000004"/>
    <n v="0.4908220858895706"/>
    <n v="400.02"/>
  </r>
  <r>
    <n v="14"/>
    <n v="15"/>
    <s v="tza"/>
    <x v="88"/>
    <x v="2"/>
    <x v="76"/>
    <x v="92"/>
    <s v="005-Information technology"/>
    <x v="1"/>
    <s v="038"/>
    <s v="INFORMATION TECHNOLOGY"/>
    <s v="053"/>
    <s v="EMPLOYEE RELATED COSTS - SOCIAL CONTRIBUTIONS"/>
    <s v="1021"/>
    <s v="CONTRIBUTION - MEDICAL AID SCHEME"/>
    <n v="130894"/>
    <n v="135721"/>
    <n v="143185.655"/>
    <n v="150774.49471500001"/>
    <n v="44541.599999999999"/>
    <n v="0"/>
    <n v="0"/>
    <n v="0"/>
    <n v="0"/>
    <n v="0"/>
    <n v="0"/>
    <n v="0"/>
    <n v="7758.6"/>
    <n v="7356.6"/>
    <n v="7356.6"/>
    <n v="7356.6"/>
    <n v="7356.6"/>
    <n v="7356.6"/>
    <n v="44541.599999999999"/>
    <n v="0.34028756092716245"/>
    <n v="44541.599999999999"/>
  </r>
  <r>
    <n v="14"/>
    <n v="15"/>
    <s v="tza"/>
    <x v="88"/>
    <x v="2"/>
    <x v="76"/>
    <x v="93"/>
    <s v="005-Information technology"/>
    <x v="1"/>
    <s v="038"/>
    <s v="INFORMATION TECHNOLOGY"/>
    <s v="053"/>
    <s v="EMPLOYEE RELATED COSTS - SOCIAL CONTRIBUTIONS"/>
    <s v="1022"/>
    <s v="CONTRIBUTION - PENSION SCHEMES"/>
    <n v="416988"/>
    <n v="432313"/>
    <n v="456090.21500000003"/>
    <n v="480262.99639500002"/>
    <n v="164595.65999999997"/>
    <n v="0"/>
    <n v="0"/>
    <n v="0"/>
    <n v="0"/>
    <n v="0"/>
    <n v="0"/>
    <n v="0"/>
    <n v="27432.61"/>
    <n v="27432.61"/>
    <n v="27432.61"/>
    <n v="27432.61"/>
    <n v="27432.61"/>
    <n v="27432.61"/>
    <n v="164595.65999999997"/>
    <n v="0.39472517194739409"/>
    <n v="164595.66"/>
  </r>
  <r>
    <n v="14"/>
    <n v="15"/>
    <s v="tza"/>
    <x v="88"/>
    <x v="2"/>
    <x v="76"/>
    <x v="94"/>
    <s v="005-Information technology"/>
    <x v="1"/>
    <s v="038"/>
    <s v="INFORMATION TECHNOLOGY"/>
    <s v="053"/>
    <s v="EMPLOYEE RELATED COSTS - SOCIAL CONTRIBUTIONS"/>
    <s v="1023"/>
    <s v="CONTRIBUTION - UIF"/>
    <n v="11457"/>
    <n v="11457"/>
    <n v="12087.135"/>
    <n v="12727.753155"/>
    <n v="5353.92"/>
    <n v="0"/>
    <n v="0"/>
    <n v="0"/>
    <n v="0"/>
    <n v="0"/>
    <n v="0"/>
    <n v="0"/>
    <n v="892.32"/>
    <n v="892.32"/>
    <n v="892.32"/>
    <n v="892.32"/>
    <n v="892.32"/>
    <n v="892.32"/>
    <n v="5353.92"/>
    <n v="0.46730557737627654"/>
    <n v="5353.92"/>
  </r>
  <r>
    <n v="14"/>
    <n v="15"/>
    <s v="tza"/>
    <x v="88"/>
    <x v="2"/>
    <x v="76"/>
    <x v="95"/>
    <s v="005-Information technology"/>
    <x v="1"/>
    <s v="038"/>
    <s v="INFORMATION TECHNOLOGY"/>
    <s v="053"/>
    <s v="EMPLOYEE RELATED COSTS - SOCIAL CONTRIBUTIONS"/>
    <s v="1024"/>
    <s v="CONTRIBUTION - GROUP INSURANCE"/>
    <n v="39423"/>
    <n v="41938"/>
    <n v="44244.59"/>
    <n v="46589.553269999997"/>
    <n v="15439.319999999998"/>
    <n v="0"/>
    <n v="0"/>
    <n v="0"/>
    <n v="0"/>
    <n v="0"/>
    <n v="0"/>
    <n v="0"/>
    <n v="2573.2199999999998"/>
    <n v="2573.2199999999998"/>
    <n v="2573.2199999999998"/>
    <n v="2573.2199999999998"/>
    <n v="2573.2199999999998"/>
    <n v="2573.2199999999998"/>
    <n v="15439.319999999998"/>
    <n v="0.39163229586789433"/>
    <n v="15439.32"/>
  </r>
  <r>
    <n v="14"/>
    <n v="15"/>
    <s v="tza"/>
    <x v="88"/>
    <x v="2"/>
    <x v="76"/>
    <x v="96"/>
    <s v="005-Information technology"/>
    <x v="1"/>
    <s v="038"/>
    <s v="INFORMATION TECHNOLOGY"/>
    <s v="053"/>
    <s v="EMPLOYEE RELATED COSTS - SOCIAL CONTRIBUTIONS"/>
    <s v="1027"/>
    <s v="CONTRIBUTION - WORKERS COMPENSATION"/>
    <n v="0"/>
    <n v="34470"/>
    <n v="36365.85"/>
    <n v="38293.24005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8"/>
    <x v="2"/>
    <x v="76"/>
    <x v="97"/>
    <s v="005-Information technology"/>
    <x v="1"/>
    <s v="038"/>
    <s v="INFORMATION TECHNOLOGY"/>
    <s v="053"/>
    <s v="EMPLOYEE RELATED COSTS - SOCIAL CONTRIBUTIONS"/>
    <s v="1028"/>
    <s v="LEVIES - SETA"/>
    <n v="21219"/>
    <n v="25705"/>
    <n v="27118.775000000001"/>
    <n v="28556.070075000003"/>
    <n v="13491.769999999999"/>
    <n v="0"/>
    <n v="0"/>
    <n v="0"/>
    <n v="0"/>
    <n v="0"/>
    <n v="0"/>
    <n v="0"/>
    <n v="2333.37"/>
    <n v="2061.9299999999998"/>
    <n v="2138.66"/>
    <n v="2470.09"/>
    <n v="2491.12"/>
    <n v="1996.6"/>
    <n v="13491.769999999999"/>
    <n v="0.63583439370375605"/>
    <n v="13491.77"/>
  </r>
  <r>
    <n v="14"/>
    <n v="15"/>
    <s v="tza"/>
    <x v="88"/>
    <x v="2"/>
    <x v="76"/>
    <x v="98"/>
    <s v="005-Information technology"/>
    <x v="1"/>
    <s v="038"/>
    <s v="INFORMATION TECHNOLOGY"/>
    <s v="053"/>
    <s v="EMPLOYEE RELATED COSTS - SOCIAL CONTRIBUTIONS"/>
    <s v="1029"/>
    <s v="LEVIES - BARGAINING COUNCIL"/>
    <n v="489"/>
    <n v="522"/>
    <n v="550.71"/>
    <n v="579.89763000000005"/>
    <n v="244.08"/>
    <n v="0"/>
    <n v="0"/>
    <n v="0"/>
    <n v="0"/>
    <n v="0"/>
    <n v="0"/>
    <n v="0"/>
    <n v="40.68"/>
    <n v="40.68"/>
    <n v="40.68"/>
    <n v="40.68"/>
    <n v="40.68"/>
    <n v="40.68"/>
    <n v="244.08"/>
    <n v="0.49914110429447855"/>
    <n v="244.08"/>
  </r>
  <r>
    <n v="14"/>
    <n v="15"/>
    <s v="tza"/>
    <x v="89"/>
    <x v="4"/>
    <x v="76"/>
    <x v="92"/>
    <s v="003-Budget and treasury office"/>
    <x v="1"/>
    <s v="039"/>
    <s v="SUPPLY CHAIN MANAGEMENT UNIT"/>
    <s v="053"/>
    <s v="EMPLOYEE RELATED COSTS - SOCIAL CONTRIBUTIONS"/>
    <s v="1021"/>
    <s v="CONTRIBUTION - MEDICAL AID SCHEME"/>
    <n v="115948"/>
    <n v="107016"/>
    <n v="112901.88"/>
    <n v="118885.67964"/>
    <n v="30589.200000000001"/>
    <n v="0"/>
    <n v="0"/>
    <n v="0"/>
    <n v="0"/>
    <n v="0"/>
    <n v="0"/>
    <n v="0"/>
    <n v="5098.2"/>
    <n v="5098.2"/>
    <n v="5098.2"/>
    <n v="5098.2"/>
    <n v="5098.2"/>
    <n v="5098.2"/>
    <n v="30589.200000000001"/>
    <n v="0.26381826335943698"/>
    <n v="30589.200000000001"/>
  </r>
  <r>
    <n v="14"/>
    <n v="15"/>
    <s v="tza"/>
    <x v="89"/>
    <x v="4"/>
    <x v="76"/>
    <x v="93"/>
    <s v="003-Budget and treasury office"/>
    <x v="1"/>
    <s v="039"/>
    <s v="SUPPLY CHAIN MANAGEMENT UNIT"/>
    <s v="053"/>
    <s v="EMPLOYEE RELATED COSTS - SOCIAL CONTRIBUTIONS"/>
    <s v="1022"/>
    <s v="CONTRIBUTION - PENSION SCHEMES"/>
    <n v="411281"/>
    <n v="434565"/>
    <n v="458466.07500000001"/>
    <n v="482764.77697499999"/>
    <n v="141593.28"/>
    <n v="0"/>
    <n v="0"/>
    <n v="0"/>
    <n v="0"/>
    <n v="0"/>
    <n v="0"/>
    <n v="0"/>
    <n v="21224.39"/>
    <n v="21224.39"/>
    <n v="21224.39"/>
    <n v="25973.37"/>
    <n v="25973.37"/>
    <n v="25973.37"/>
    <n v="141593.28"/>
    <n v="0.34427381765751397"/>
    <n v="141593.28"/>
  </r>
  <r>
    <n v="14"/>
    <n v="15"/>
    <s v="tza"/>
    <x v="89"/>
    <x v="4"/>
    <x v="76"/>
    <x v="94"/>
    <s v="003-Budget and treasury office"/>
    <x v="1"/>
    <s v="039"/>
    <s v="SUPPLY CHAIN MANAGEMENT UNIT"/>
    <s v="053"/>
    <s v="EMPLOYEE RELATED COSTS - SOCIAL CONTRIBUTIONS"/>
    <s v="1023"/>
    <s v="CONTRIBUTION - UIF"/>
    <n v="12635"/>
    <n v="11457"/>
    <n v="12087.135"/>
    <n v="12727.753155"/>
    <n v="4907.76"/>
    <n v="0"/>
    <n v="0"/>
    <n v="0"/>
    <n v="0"/>
    <n v="0"/>
    <n v="0"/>
    <n v="0"/>
    <n v="743.6"/>
    <n v="743.6"/>
    <n v="743.6"/>
    <n v="892.32"/>
    <n v="892.32"/>
    <n v="892.32"/>
    <n v="4907.76"/>
    <n v="0.38842580134546895"/>
    <n v="4907.76"/>
  </r>
  <r>
    <n v="14"/>
    <n v="15"/>
    <s v="tza"/>
    <x v="89"/>
    <x v="4"/>
    <x v="76"/>
    <x v="95"/>
    <s v="003-Budget and treasury office"/>
    <x v="1"/>
    <s v="039"/>
    <s v="SUPPLY CHAIN MANAGEMENT UNIT"/>
    <s v="053"/>
    <s v="EMPLOYEE RELATED COSTS - SOCIAL CONTRIBUTIONS"/>
    <s v="1024"/>
    <s v="CONTRIBUTION - GROUP INSURANCE"/>
    <n v="38663"/>
    <n v="40738"/>
    <n v="42978.59"/>
    <n v="45256.455269999999"/>
    <n v="13159.98"/>
    <n v="0"/>
    <n v="0"/>
    <n v="0"/>
    <n v="0"/>
    <n v="0"/>
    <n v="0"/>
    <n v="0"/>
    <n v="1929.5"/>
    <n v="1929.5"/>
    <n v="1929.5"/>
    <n v="2457.16"/>
    <n v="2457.16"/>
    <n v="2457.16"/>
    <n v="13159.98"/>
    <n v="0.34037658743501537"/>
    <n v="13159.98"/>
  </r>
  <r>
    <n v="14"/>
    <n v="15"/>
    <s v="tza"/>
    <x v="89"/>
    <x v="4"/>
    <x v="76"/>
    <x v="96"/>
    <s v="003-Budget and treasury office"/>
    <x v="1"/>
    <s v="039"/>
    <s v="SUPPLY CHAIN MANAGEMENT UNIT"/>
    <s v="053"/>
    <s v="EMPLOYEE RELATED COSTS - SOCIAL CONTRIBUTIONS"/>
    <s v="1027"/>
    <s v="CONTRIBUTION - WORKERS COMPENSATION"/>
    <n v="0"/>
    <n v="29392"/>
    <n v="31008.560000000001"/>
    <n v="32652.01368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9"/>
    <x v="4"/>
    <x v="76"/>
    <x v="97"/>
    <s v="003-Budget and treasury office"/>
    <x v="1"/>
    <s v="039"/>
    <s v="SUPPLY CHAIN MANAGEMENT UNIT"/>
    <s v="053"/>
    <s v="EMPLOYEE RELATED COSTS - SOCIAL CONTRIBUTIONS"/>
    <s v="1028"/>
    <s v="LEVIES - SETA"/>
    <n v="26813"/>
    <n v="24552"/>
    <n v="25902.36"/>
    <n v="27275.185079999999"/>
    <n v="11399.89"/>
    <n v="0"/>
    <n v="0"/>
    <n v="0"/>
    <n v="0"/>
    <n v="0"/>
    <n v="0"/>
    <n v="0"/>
    <n v="2179.77"/>
    <n v="1542.04"/>
    <n v="1610.75"/>
    <n v="1884.69"/>
    <n v="2013.49"/>
    <n v="2169.15"/>
    <n v="11399.89"/>
    <n v="0.42516279416700853"/>
    <n v="11399.89"/>
  </r>
  <r>
    <n v="14"/>
    <n v="15"/>
    <s v="tza"/>
    <x v="89"/>
    <x v="4"/>
    <x v="76"/>
    <x v="98"/>
    <s v="003-Budget and treasury office"/>
    <x v="1"/>
    <s v="039"/>
    <s v="SUPPLY CHAIN MANAGEMENT UNIT"/>
    <s v="053"/>
    <s v="EMPLOYEE RELATED COSTS - SOCIAL CONTRIBUTIONS"/>
    <s v="1029"/>
    <s v="LEVIES - BARGAINING COUNCIL"/>
    <n v="571"/>
    <n v="522"/>
    <n v="550.71"/>
    <n v="579.89763000000005"/>
    <n v="223.74"/>
    <n v="0"/>
    <n v="0"/>
    <n v="0"/>
    <n v="0"/>
    <n v="0"/>
    <n v="0"/>
    <n v="0"/>
    <n v="33.9"/>
    <n v="33.9"/>
    <n v="33.9"/>
    <n v="40.68"/>
    <n v="40.68"/>
    <n v="40.68"/>
    <n v="223.74"/>
    <n v="0.39183887915936955"/>
    <n v="223.74"/>
  </r>
  <r>
    <n v="14"/>
    <n v="15"/>
    <s v="tza"/>
    <x v="90"/>
    <x v="2"/>
    <x v="76"/>
    <x v="93"/>
    <s v="004-Human resource"/>
    <x v="1"/>
    <s v="052"/>
    <s v="ADMINISTRATION HR &amp; CORP"/>
    <s v="053"/>
    <s v="EMPLOYEE RELATED COSTS - SOCIAL CONTRIBUTIONS"/>
    <s v="1022"/>
    <s v="CONTRIBUTION - PENSION SCHEMES"/>
    <n v="59375"/>
    <n v="63406"/>
    <n v="66893.33"/>
    <n v="70438.676489999998"/>
    <n v="29629.200000000001"/>
    <n v="0"/>
    <n v="0"/>
    <n v="0"/>
    <n v="0"/>
    <n v="0"/>
    <n v="0"/>
    <n v="0"/>
    <n v="4938.2"/>
    <n v="4938.2"/>
    <n v="4938.2"/>
    <n v="4938.2"/>
    <n v="4938.2"/>
    <n v="4938.2"/>
    <n v="29629.200000000001"/>
    <n v="0.49901810526315793"/>
    <n v="29629.200000000001"/>
  </r>
  <r>
    <n v="14"/>
    <n v="15"/>
    <s v="tza"/>
    <x v="90"/>
    <x v="2"/>
    <x v="76"/>
    <x v="94"/>
    <s v="004-Human resource"/>
    <x v="1"/>
    <s v="052"/>
    <s v="ADMINISTRATION HR &amp; CORP"/>
    <s v="053"/>
    <s v="EMPLOYEE RELATED COSTS - SOCIAL CONTRIBUTIONS"/>
    <s v="1023"/>
    <s v="CONTRIBUTION - UIF"/>
    <n v="3819"/>
    <n v="3819"/>
    <n v="4029.0450000000001"/>
    <n v="4242.5843850000001"/>
    <n v="1784.64"/>
    <n v="0"/>
    <n v="0"/>
    <n v="0"/>
    <n v="0"/>
    <n v="0"/>
    <n v="0"/>
    <n v="0"/>
    <n v="297.44"/>
    <n v="297.44"/>
    <n v="297.44"/>
    <n v="297.44"/>
    <n v="297.44"/>
    <n v="297.44"/>
    <n v="1784.64"/>
    <n v="0.46730557737627654"/>
    <n v="1784.64"/>
  </r>
  <r>
    <n v="14"/>
    <n v="15"/>
    <s v="tza"/>
    <x v="90"/>
    <x v="2"/>
    <x v="76"/>
    <x v="95"/>
    <s v="004-Human resource"/>
    <x v="1"/>
    <s v="052"/>
    <s v="ADMINISTRATION HR &amp; CORP"/>
    <s v="053"/>
    <s v="EMPLOYEE RELATED COSTS - SOCIAL CONTRIBUTIONS"/>
    <s v="1024"/>
    <s v="CONTRIBUTION - GROUP INSURANCE"/>
    <n v="5398"/>
    <n v="5764"/>
    <n v="6081.02"/>
    <n v="6403.3140600000006"/>
    <n v="2693.58"/>
    <n v="0"/>
    <n v="0"/>
    <n v="0"/>
    <n v="0"/>
    <n v="0"/>
    <n v="0"/>
    <n v="0"/>
    <n v="448.93"/>
    <n v="448.93"/>
    <n v="448.93"/>
    <n v="448.93"/>
    <n v="448.93"/>
    <n v="448.93"/>
    <n v="2693.58"/>
    <n v="0.49899592441645052"/>
    <n v="2693.58"/>
  </r>
  <r>
    <n v="14"/>
    <n v="15"/>
    <s v="tza"/>
    <x v="90"/>
    <x v="2"/>
    <x v="76"/>
    <x v="96"/>
    <s v="004-Human resource"/>
    <x v="1"/>
    <s v="052"/>
    <s v="ADMINISTRATION HR &amp; CORP"/>
    <s v="053"/>
    <s v="EMPLOYEE RELATED COSTS - SOCIAL CONTRIBUTIONS"/>
    <s v="1027"/>
    <s v="CONTRIBUTION - WORKERS COMPENSATION"/>
    <n v="0"/>
    <n v="16104"/>
    <n v="16989.72"/>
    <n v="17890.175160000003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0"/>
    <x v="2"/>
    <x v="76"/>
    <x v="97"/>
    <s v="004-Human resource"/>
    <x v="1"/>
    <s v="052"/>
    <s v="ADMINISTRATION HR &amp; CORP"/>
    <s v="053"/>
    <s v="EMPLOYEE RELATED COSTS - SOCIAL CONTRIBUTIONS"/>
    <s v="1028"/>
    <s v="LEVIES - SETA"/>
    <n v="13422"/>
    <n v="12961"/>
    <n v="13673.855"/>
    <n v="14398.569314999999"/>
    <n v="6047.74"/>
    <n v="0"/>
    <n v="0"/>
    <n v="0"/>
    <n v="0"/>
    <n v="0"/>
    <n v="0"/>
    <n v="0"/>
    <n v="1005.86"/>
    <n v="1010.35"/>
    <n v="1008.5"/>
    <n v="1008.52"/>
    <n v="1008.53"/>
    <n v="1005.98"/>
    <n v="6047.74"/>
    <n v="0.45058411563105349"/>
    <n v="6047.74"/>
  </r>
  <r>
    <n v="14"/>
    <n v="15"/>
    <s v="tza"/>
    <x v="90"/>
    <x v="2"/>
    <x v="76"/>
    <x v="98"/>
    <s v="004-Human resource"/>
    <x v="1"/>
    <s v="052"/>
    <s v="ADMINISTRATION HR &amp; CORP"/>
    <s v="053"/>
    <s v="EMPLOYEE RELATED COSTS - SOCIAL CONTRIBUTIONS"/>
    <s v="1029"/>
    <s v="LEVIES - BARGAINING COUNCIL"/>
    <n v="163"/>
    <n v="174"/>
    <n v="183.57"/>
    <n v="193.29920999999999"/>
    <n v="61.02"/>
    <n v="0"/>
    <n v="0"/>
    <n v="0"/>
    <n v="0"/>
    <n v="0"/>
    <n v="0"/>
    <n v="0"/>
    <n v="6.78"/>
    <n v="6.78"/>
    <n v="6.78"/>
    <n v="13.56"/>
    <n v="13.56"/>
    <n v="13.56"/>
    <n v="61.02"/>
    <n v="0.37435582822085889"/>
    <n v="61.02"/>
  </r>
  <r>
    <n v="14"/>
    <n v="15"/>
    <s v="tza"/>
    <x v="91"/>
    <x v="2"/>
    <x v="76"/>
    <x v="92"/>
    <s v="004-Human resource"/>
    <x v="1"/>
    <s v="053"/>
    <s v="HUMAN RESOURCES"/>
    <s v="053"/>
    <s v="EMPLOYEE RELATED COSTS - SOCIAL CONTRIBUTIONS"/>
    <s v="1021"/>
    <s v="CONTRIBUTION - MEDICAL AID SCHEME"/>
    <n v="454022"/>
    <n v="403682"/>
    <n v="425884.51"/>
    <n v="448456.38903000002"/>
    <n v="140322.6"/>
    <n v="0"/>
    <n v="0"/>
    <n v="0"/>
    <n v="0"/>
    <n v="0"/>
    <n v="0"/>
    <n v="0"/>
    <n v="23251.200000000001"/>
    <n v="23251.200000000001"/>
    <n v="23251.200000000001"/>
    <n v="23251.200000000001"/>
    <n v="23251.200000000001"/>
    <n v="24066.6"/>
    <n v="140322.6"/>
    <n v="0.30906563999101366"/>
    <n v="140322.6"/>
  </r>
  <r>
    <n v="14"/>
    <n v="15"/>
    <s v="tza"/>
    <x v="91"/>
    <x v="2"/>
    <x v="76"/>
    <x v="93"/>
    <s v="004-Human resource"/>
    <x v="1"/>
    <s v="053"/>
    <s v="HUMAN RESOURCES"/>
    <s v="053"/>
    <s v="EMPLOYEE RELATED COSTS - SOCIAL CONTRIBUTIONS"/>
    <s v="1022"/>
    <s v="CONTRIBUTION - PENSION SCHEMES"/>
    <n v="1014604"/>
    <n v="887172"/>
    <n v="935966.46"/>
    <n v="985572.68238000001"/>
    <n v="355580.24"/>
    <n v="0"/>
    <n v="0"/>
    <n v="0"/>
    <n v="0"/>
    <n v="0"/>
    <n v="0"/>
    <n v="0"/>
    <n v="59079.88"/>
    <n v="59079.88"/>
    <n v="59342.79"/>
    <n v="59342.79"/>
    <n v="59342.79"/>
    <n v="59392.11"/>
    <n v="355580.24"/>
    <n v="0.35046209161406816"/>
    <n v="355580.24"/>
  </r>
  <r>
    <n v="14"/>
    <n v="15"/>
    <s v="tza"/>
    <x v="91"/>
    <x v="2"/>
    <x v="76"/>
    <x v="94"/>
    <s v="004-Human resource"/>
    <x v="1"/>
    <s v="053"/>
    <s v="HUMAN RESOURCES"/>
    <s v="053"/>
    <s v="EMPLOYEE RELATED COSTS - SOCIAL CONTRIBUTIONS"/>
    <s v="1023"/>
    <s v="CONTRIBUTION - UIF"/>
    <n v="27851"/>
    <n v="24268"/>
    <n v="25602.74"/>
    <n v="26959.685220000003"/>
    <n v="10756.53"/>
    <n v="0"/>
    <n v="0"/>
    <n v="0"/>
    <n v="0"/>
    <n v="0"/>
    <n v="0"/>
    <n v="0"/>
    <n v="1819.53"/>
    <n v="1788.2"/>
    <n v="1787.2"/>
    <n v="1787.2"/>
    <n v="1787.2"/>
    <n v="1787.2"/>
    <n v="10756.53"/>
    <n v="0.38621701195648273"/>
    <n v="10756.53"/>
  </r>
  <r>
    <n v="14"/>
    <n v="15"/>
    <s v="tza"/>
    <x v="91"/>
    <x v="2"/>
    <x v="76"/>
    <x v="95"/>
    <s v="004-Human resource"/>
    <x v="1"/>
    <s v="053"/>
    <s v="HUMAN RESOURCES"/>
    <s v="053"/>
    <s v="EMPLOYEE RELATED COSTS - SOCIAL CONTRIBUTIONS"/>
    <s v="1024"/>
    <s v="CONTRIBUTION - GROUP INSURANCE"/>
    <n v="95207"/>
    <n v="85252"/>
    <n v="89940.86"/>
    <n v="94707.725579999998"/>
    <n v="34242.660000000003"/>
    <n v="0"/>
    <n v="0"/>
    <n v="0"/>
    <n v="0"/>
    <n v="0"/>
    <n v="0"/>
    <n v="0"/>
    <n v="5686.89"/>
    <n v="5686.89"/>
    <n v="5716.1"/>
    <n v="5716.1"/>
    <n v="5716.1"/>
    <n v="5720.58"/>
    <n v="34242.660000000003"/>
    <n v="0.35966536074028171"/>
    <n v="34242.660000000003"/>
  </r>
  <r>
    <n v="14"/>
    <n v="15"/>
    <s v="tza"/>
    <x v="91"/>
    <x v="2"/>
    <x v="76"/>
    <x v="96"/>
    <s v="004-Human resource"/>
    <x v="1"/>
    <s v="053"/>
    <s v="HUMAN RESOURCES"/>
    <s v="053"/>
    <s v="EMPLOYEE RELATED COSTS - SOCIAL CONTRIBUTIONS"/>
    <s v="1027"/>
    <s v="CONTRIBUTION - WORKERS COMPENSATION"/>
    <n v="0"/>
    <n v="66562"/>
    <n v="70222.91"/>
    <n v="73944.724230000007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1"/>
    <x v="2"/>
    <x v="76"/>
    <x v="97"/>
    <s v="004-Human resource"/>
    <x v="1"/>
    <s v="053"/>
    <s v="HUMAN RESOURCES"/>
    <s v="053"/>
    <s v="EMPLOYEE RELATED COSTS - SOCIAL CONTRIBUTIONS"/>
    <s v="1028"/>
    <s v="LEVIES - SETA"/>
    <n v="48805"/>
    <n v="50695"/>
    <n v="53483.224999999999"/>
    <n v="56317.835924999999"/>
    <n v="25294.63"/>
    <n v="0"/>
    <n v="0"/>
    <n v="0"/>
    <n v="0"/>
    <n v="0"/>
    <n v="0"/>
    <n v="0"/>
    <n v="4385.63"/>
    <n v="4875.28"/>
    <n v="4203.24"/>
    <n v="3675.57"/>
    <n v="4444.3599999999997"/>
    <n v="3710.55"/>
    <n v="25294.63"/>
    <n v="0.51827947956152032"/>
    <n v="25294.63"/>
  </r>
  <r>
    <n v="14"/>
    <n v="15"/>
    <s v="tza"/>
    <x v="91"/>
    <x v="2"/>
    <x v="76"/>
    <x v="98"/>
    <s v="004-Human resource"/>
    <x v="1"/>
    <s v="053"/>
    <s v="HUMAN RESOURCES"/>
    <s v="053"/>
    <s v="EMPLOYEE RELATED COSTS - SOCIAL CONTRIBUTIONS"/>
    <s v="1029"/>
    <s v="LEVIES - BARGAINING COUNCIL"/>
    <n v="1305"/>
    <n v="1132"/>
    <n v="1194.26"/>
    <n v="1257.5557799999999"/>
    <n v="423.16"/>
    <n v="0"/>
    <n v="0"/>
    <n v="0"/>
    <n v="0"/>
    <n v="0"/>
    <n v="0"/>
    <n v="0"/>
    <n v="81.36"/>
    <n v="81.36"/>
    <n v="16.36"/>
    <n v="81.36"/>
    <n v="81.36"/>
    <n v="81.36"/>
    <n v="423.16"/>
    <n v="0.32426053639846747"/>
    <n v="423.16"/>
  </r>
  <r>
    <n v="14"/>
    <n v="15"/>
    <s v="tza"/>
    <x v="93"/>
    <x v="2"/>
    <x v="76"/>
    <x v="92"/>
    <s v="007-Other admin"/>
    <x v="1"/>
    <s v="056"/>
    <s v="CORPORATE SERVICES"/>
    <s v="053"/>
    <s v="EMPLOYEE RELATED COSTS - SOCIAL CONTRIBUTIONS"/>
    <s v="1021"/>
    <s v="CONTRIBUTION - MEDICAL AID SCHEME"/>
    <n v="356566"/>
    <n v="366125"/>
    <n v="386261.875"/>
    <n v="406733.75437500002"/>
    <n v="113856.06"/>
    <n v="0"/>
    <n v="0"/>
    <n v="0"/>
    <n v="0"/>
    <n v="0"/>
    <n v="0"/>
    <n v="0"/>
    <n v="18292.810000000001"/>
    <n v="19246.810000000001"/>
    <n v="18610.810000000001"/>
    <n v="18610.810000000001"/>
    <n v="18610.810000000001"/>
    <n v="20484.009999999998"/>
    <n v="113856.06"/>
    <n v="0.31931272190842647"/>
    <n v="113856.06"/>
  </r>
  <r>
    <n v="14"/>
    <n v="15"/>
    <s v="tza"/>
    <x v="93"/>
    <x v="2"/>
    <x v="76"/>
    <x v="93"/>
    <s v="007-Other admin"/>
    <x v="1"/>
    <s v="056"/>
    <s v="CORPORATE SERVICES"/>
    <s v="053"/>
    <s v="EMPLOYEE RELATED COSTS - SOCIAL CONTRIBUTIONS"/>
    <s v="1022"/>
    <s v="CONTRIBUTION - PENSION SCHEMES"/>
    <n v="833589"/>
    <n v="864632"/>
    <n v="912186.76"/>
    <n v="960532.65827999997"/>
    <n v="312688"/>
    <n v="0"/>
    <n v="0"/>
    <n v="0"/>
    <n v="0"/>
    <n v="0"/>
    <n v="0"/>
    <n v="0"/>
    <n v="51657.83"/>
    <n v="51802.81"/>
    <n v="51802.81"/>
    <n v="51802.81"/>
    <n v="51802.81"/>
    <n v="53818.93"/>
    <n v="312688"/>
    <n v="0.37511051609366247"/>
    <n v="312688"/>
  </r>
  <r>
    <n v="14"/>
    <n v="15"/>
    <s v="tza"/>
    <x v="93"/>
    <x v="2"/>
    <x v="76"/>
    <x v="94"/>
    <s v="007-Other admin"/>
    <x v="1"/>
    <s v="056"/>
    <s v="CORPORATE SERVICES"/>
    <s v="053"/>
    <s v="EMPLOYEE RELATED COSTS - SOCIAL CONTRIBUTIONS"/>
    <s v="1023"/>
    <s v="CONTRIBUTION - UIF"/>
    <n v="28489"/>
    <n v="28067"/>
    <n v="29610.685000000001"/>
    <n v="31180.051305000001"/>
    <n v="11821.4"/>
    <n v="0"/>
    <n v="0"/>
    <n v="0"/>
    <n v="0"/>
    <n v="0"/>
    <n v="0"/>
    <n v="0"/>
    <n v="1966.87"/>
    <n v="1910.59"/>
    <n v="1951.1"/>
    <n v="1920.04"/>
    <n v="1973.53"/>
    <n v="2099.27"/>
    <n v="11821.4"/>
    <n v="0.41494611955491589"/>
    <n v="11821.4"/>
  </r>
  <r>
    <n v="14"/>
    <n v="15"/>
    <s v="tza"/>
    <x v="93"/>
    <x v="2"/>
    <x v="76"/>
    <x v="95"/>
    <s v="007-Other admin"/>
    <x v="1"/>
    <s v="056"/>
    <s v="CORPORATE SERVICES"/>
    <s v="053"/>
    <s v="EMPLOYEE RELATED COSTS - SOCIAL CONTRIBUTIONS"/>
    <s v="1024"/>
    <s v="CONTRIBUTION - GROUP INSURANCE"/>
    <n v="77598"/>
    <n v="81914"/>
    <n v="86419.27"/>
    <n v="90999.491309999998"/>
    <n v="29099.589999999997"/>
    <n v="0"/>
    <n v="0"/>
    <n v="0"/>
    <n v="0"/>
    <n v="0"/>
    <n v="0"/>
    <n v="0"/>
    <n v="4802.1000000000004"/>
    <n v="4815.28"/>
    <n v="4815.28"/>
    <n v="4815.28"/>
    <n v="4815.28"/>
    <n v="5036.37"/>
    <n v="29099.589999999997"/>
    <n v="0.37500438155622562"/>
    <n v="29099.59"/>
  </r>
  <r>
    <n v="14"/>
    <n v="15"/>
    <s v="tza"/>
    <x v="93"/>
    <x v="2"/>
    <x v="76"/>
    <x v="96"/>
    <s v="007-Other admin"/>
    <x v="1"/>
    <s v="056"/>
    <s v="CORPORATE SERVICES"/>
    <s v="053"/>
    <s v="EMPLOYEE RELATED COSTS - SOCIAL CONTRIBUTIONS"/>
    <s v="1027"/>
    <s v="CONTRIBUTION - WORKERS COMPENSATION"/>
    <n v="0"/>
    <n v="59706"/>
    <n v="62989.83"/>
    <n v="66328.290990000009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3"/>
    <x v="2"/>
    <x v="76"/>
    <x v="97"/>
    <s v="007-Other admin"/>
    <x v="1"/>
    <s v="056"/>
    <s v="CORPORATE SERVICES"/>
    <s v="053"/>
    <s v="EMPLOYEE RELATED COSTS - SOCIAL CONTRIBUTIONS"/>
    <s v="1028"/>
    <s v="LEVIES - SETA"/>
    <n v="39812"/>
    <n v="48012"/>
    <n v="50652.66"/>
    <n v="53337.250980000004"/>
    <n v="20974.5"/>
    <n v="0"/>
    <n v="0"/>
    <n v="0"/>
    <n v="0"/>
    <n v="0"/>
    <n v="0"/>
    <n v="0"/>
    <n v="3368.17"/>
    <n v="3572.06"/>
    <n v="3695.61"/>
    <n v="3488.34"/>
    <n v="3460.23"/>
    <n v="3390.09"/>
    <n v="20974.5"/>
    <n v="0.52683864161559324"/>
    <n v="20974.5"/>
  </r>
  <r>
    <n v="14"/>
    <n v="15"/>
    <s v="tza"/>
    <x v="93"/>
    <x v="2"/>
    <x v="76"/>
    <x v="98"/>
    <s v="007-Other admin"/>
    <x v="1"/>
    <s v="056"/>
    <s v="CORPORATE SERVICES"/>
    <s v="053"/>
    <s v="EMPLOYEE RELATED COSTS - SOCIAL CONTRIBUTIONS"/>
    <s v="1029"/>
    <s v="LEVIES - BARGAINING COUNCIL"/>
    <n v="1305"/>
    <n v="1393"/>
    <n v="1469.615"/>
    <n v="1547.5045950000001"/>
    <n v="576.30000000000007"/>
    <n v="0"/>
    <n v="0"/>
    <n v="0"/>
    <n v="0"/>
    <n v="0"/>
    <n v="0"/>
    <n v="0"/>
    <n v="94.92"/>
    <n v="94.92"/>
    <n v="94.92"/>
    <n v="94.92"/>
    <n v="94.92"/>
    <n v="101.7"/>
    <n v="576.30000000000007"/>
    <n v="0.44160919540229893"/>
    <n v="576.29999999999995"/>
  </r>
  <r>
    <n v="14"/>
    <n v="15"/>
    <s v="tza"/>
    <x v="94"/>
    <x v="2"/>
    <x v="76"/>
    <x v="92"/>
    <s v="001-Mayor and council"/>
    <x v="1"/>
    <s v="057"/>
    <s v="COUNCIL EXPENDITURE"/>
    <s v="053"/>
    <s v="EMPLOYEE RELATED COSTS - SOCIAL CONTRIBUTIONS"/>
    <s v="1021"/>
    <s v="CONTRIBUTION - MEDICAL AID SCHEME"/>
    <n v="1837143"/>
    <n v="1882501"/>
    <n v="1986038.5549999999"/>
    <n v="2091298.5984149999"/>
    <n v="764360.8"/>
    <n v="0"/>
    <n v="0"/>
    <n v="0"/>
    <n v="0"/>
    <n v="0"/>
    <n v="0"/>
    <n v="0"/>
    <n v="131313.20000000001"/>
    <n v="108492.6"/>
    <n v="128846.9"/>
    <n v="131902.70000000001"/>
    <n v="131902.70000000001"/>
    <n v="131902.70000000001"/>
    <n v="764360.8"/>
    <n v="0.41605950108402018"/>
    <n v="764360.8"/>
  </r>
  <r>
    <n v="14"/>
    <n v="15"/>
    <s v="tza"/>
    <x v="94"/>
    <x v="2"/>
    <x v="76"/>
    <x v="93"/>
    <s v="001-Mayor and council"/>
    <x v="1"/>
    <s v="057"/>
    <s v="COUNCIL EXPENDITURE"/>
    <s v="053"/>
    <s v="EMPLOYEE RELATED COSTS - SOCIAL CONTRIBUTIONS"/>
    <s v="1022"/>
    <s v="CONTRIBUTION - PENSION SCHEMES"/>
    <n v="351484"/>
    <n v="471780"/>
    <n v="497727.9"/>
    <n v="524107.47870000004"/>
    <n v="140302.38"/>
    <n v="0"/>
    <n v="0"/>
    <n v="0"/>
    <n v="0"/>
    <n v="0"/>
    <n v="0"/>
    <n v="0"/>
    <n v="23383.73"/>
    <n v="23383.73"/>
    <n v="23383.73"/>
    <n v="23383.73"/>
    <n v="23383.73"/>
    <n v="23383.73"/>
    <n v="140302.38"/>
    <n v="0.39917145588419389"/>
    <n v="140302.38"/>
  </r>
  <r>
    <n v="14"/>
    <n v="15"/>
    <s v="tza"/>
    <x v="94"/>
    <x v="2"/>
    <x v="76"/>
    <x v="94"/>
    <s v="001-Mayor and council"/>
    <x v="1"/>
    <s v="057"/>
    <s v="COUNCIL EXPENDITURE"/>
    <s v="053"/>
    <s v="EMPLOYEE RELATED COSTS - SOCIAL CONTRIBUTIONS"/>
    <s v="1023"/>
    <s v="CONTRIBUTION - UIF"/>
    <n v="13367"/>
    <n v="13367"/>
    <n v="14102.184999999999"/>
    <n v="14849.600805"/>
    <n v="4444.3500000000004"/>
    <n v="0"/>
    <n v="0"/>
    <n v="0"/>
    <n v="0"/>
    <n v="0"/>
    <n v="0"/>
    <n v="0"/>
    <n v="743.6"/>
    <n v="742.72"/>
    <n v="736.83"/>
    <n v="734"/>
    <n v="743.6"/>
    <n v="743.6"/>
    <n v="4444.3500000000004"/>
    <n v="0.3324867210294008"/>
    <n v="4444.3500000000004"/>
  </r>
  <r>
    <n v="14"/>
    <n v="15"/>
    <s v="tza"/>
    <x v="94"/>
    <x v="2"/>
    <x v="76"/>
    <x v="95"/>
    <s v="001-Mayor and council"/>
    <x v="1"/>
    <s v="057"/>
    <s v="COUNCIL EXPENDITURE"/>
    <s v="053"/>
    <s v="EMPLOYEE RELATED COSTS - SOCIAL CONTRIBUTIONS"/>
    <s v="1024"/>
    <s v="CONTRIBUTION - GROUP INSURANCE"/>
    <n v="37654"/>
    <n v="44249"/>
    <n v="46682.695"/>
    <n v="49156.877834999999"/>
    <n v="12754.740000000002"/>
    <n v="0"/>
    <n v="0"/>
    <n v="0"/>
    <n v="0"/>
    <n v="0"/>
    <n v="0"/>
    <n v="0"/>
    <n v="2125.79"/>
    <n v="2125.79"/>
    <n v="2125.79"/>
    <n v="2125.79"/>
    <n v="2125.79"/>
    <n v="2125.79"/>
    <n v="12754.740000000002"/>
    <n v="0.33873532692409841"/>
    <n v="12754.74"/>
  </r>
  <r>
    <n v="14"/>
    <n v="15"/>
    <s v="tza"/>
    <x v="94"/>
    <x v="2"/>
    <x v="76"/>
    <x v="96"/>
    <s v="001-Mayor and council"/>
    <x v="1"/>
    <s v="057"/>
    <s v="COUNCIL EXPENDITURE"/>
    <s v="053"/>
    <s v="EMPLOYEE RELATED COSTS - SOCIAL CONTRIBUTIONS"/>
    <s v="1027"/>
    <s v="CONTRIBUTION - WORKERS COMPENSATION"/>
    <n v="2698225"/>
    <n v="200796"/>
    <n v="211839.78"/>
    <n v="223067.2883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x v="2"/>
    <x v="76"/>
    <x v="97"/>
    <s v="001-Mayor and council"/>
    <x v="1"/>
    <s v="057"/>
    <s v="COUNCIL EXPENDITURE"/>
    <s v="053"/>
    <s v="EMPLOYEE RELATED COSTS - SOCIAL CONTRIBUTIONS"/>
    <s v="1028"/>
    <s v="LEVIES - SETA"/>
    <n v="22055"/>
    <n v="25000"/>
    <n v="26375"/>
    <n v="27772.875"/>
    <n v="7711.49"/>
    <n v="0"/>
    <n v="0"/>
    <n v="0"/>
    <n v="0"/>
    <n v="0"/>
    <n v="0"/>
    <n v="0"/>
    <n v="1299.54"/>
    <n v="1152.0899999999999"/>
    <n v="1284.1600000000001"/>
    <n v="1085.1400000000001"/>
    <n v="1477.66"/>
    <n v="1412.9"/>
    <n v="7711.49"/>
    <n v="0.34964815234640673"/>
    <n v="7711.49"/>
  </r>
  <r>
    <n v="14"/>
    <n v="15"/>
    <s v="tza"/>
    <x v="94"/>
    <x v="2"/>
    <x v="76"/>
    <x v="98"/>
    <s v="001-Mayor and council"/>
    <x v="1"/>
    <s v="057"/>
    <s v="COUNCIL EXPENDITURE"/>
    <s v="053"/>
    <s v="EMPLOYEE RELATED COSTS - SOCIAL CONTRIBUTIONS"/>
    <s v="1029"/>
    <s v="LEVIES - BARGAINING COUNCIL"/>
    <n v="571"/>
    <n v="609"/>
    <n v="642.495"/>
    <n v="676.547235"/>
    <n v="203.4"/>
    <n v="0"/>
    <n v="0"/>
    <n v="0"/>
    <n v="0"/>
    <n v="0"/>
    <n v="0"/>
    <n v="0"/>
    <n v="33.9"/>
    <n v="33.9"/>
    <n v="33.9"/>
    <n v="33.9"/>
    <n v="33.9"/>
    <n v="33.9"/>
    <n v="203.4"/>
    <n v="0.3562171628721541"/>
    <n v="203.4"/>
  </r>
  <r>
    <n v="14"/>
    <n v="15"/>
    <s v="tza"/>
    <x v="95"/>
    <x v="2"/>
    <x v="76"/>
    <x v="93"/>
    <s v="007-Other admin"/>
    <x v="1"/>
    <s v="058"/>
    <s v="LEGAL SERVICES"/>
    <s v="053"/>
    <s v="EMPLOYEE RELATED COSTS - SOCIAL CONTRIBUTIONS"/>
    <s v="1022"/>
    <s v="CONTRIBUTION - PENSION SCHEMES"/>
    <n v="229475"/>
    <n v="162530"/>
    <n v="171469.15"/>
    <n v="180557.01494999998"/>
    <n v="28531.739999999998"/>
    <n v="0"/>
    <n v="0"/>
    <n v="0"/>
    <n v="0"/>
    <n v="0"/>
    <n v="0"/>
    <n v="0"/>
    <n v="4748.9799999999996"/>
    <n v="4748.9799999999996"/>
    <n v="4748.9799999999996"/>
    <n v="4748.9799999999996"/>
    <n v="4748.9799999999996"/>
    <n v="4786.84"/>
    <n v="28531.739999999998"/>
    <n v="0.1243348512909903"/>
    <n v="28531.74"/>
  </r>
  <r>
    <n v="14"/>
    <n v="15"/>
    <s v="tza"/>
    <x v="95"/>
    <x v="2"/>
    <x v="76"/>
    <x v="94"/>
    <s v="007-Other admin"/>
    <x v="1"/>
    <s v="058"/>
    <s v="LEGAL SERVICES"/>
    <s v="053"/>
    <s v="EMPLOYEE RELATED COSTS - SOCIAL CONTRIBUTIONS"/>
    <s v="1023"/>
    <s v="CONTRIBUTION - UIF"/>
    <n v="5729"/>
    <n v="3819"/>
    <n v="4029.0450000000001"/>
    <n v="4242.5843850000001"/>
    <n v="1784.64"/>
    <n v="0"/>
    <n v="0"/>
    <n v="0"/>
    <n v="0"/>
    <n v="0"/>
    <n v="0"/>
    <n v="0"/>
    <n v="297.44"/>
    <n v="297.44"/>
    <n v="297.44"/>
    <n v="297.44"/>
    <n v="297.44"/>
    <n v="297.44"/>
    <n v="1784.64"/>
    <n v="0.31150986210507942"/>
    <n v="1784.64"/>
  </r>
  <r>
    <n v="14"/>
    <n v="15"/>
    <s v="tza"/>
    <x v="95"/>
    <x v="2"/>
    <x v="76"/>
    <x v="95"/>
    <s v="007-Other admin"/>
    <x v="1"/>
    <s v="058"/>
    <s v="LEGAL SERVICES"/>
    <s v="053"/>
    <s v="EMPLOYEE RELATED COSTS - SOCIAL CONTRIBUTIONS"/>
    <s v="1024"/>
    <s v="CONTRIBUTION - GROUP INSURANCE"/>
    <n v="20861"/>
    <n v="16017"/>
    <n v="16897.935000000001"/>
    <n v="17793.525555"/>
    <n v="3170.1699999999996"/>
    <n v="0"/>
    <n v="0"/>
    <n v="0"/>
    <n v="0"/>
    <n v="0"/>
    <n v="0"/>
    <n v="0"/>
    <n v="527.66"/>
    <n v="527.66"/>
    <n v="527.66"/>
    <n v="527.66"/>
    <n v="527.66"/>
    <n v="531.87"/>
    <n v="3170.1699999999996"/>
    <n v="0.15196634868894107"/>
    <n v="3170.17"/>
  </r>
  <r>
    <n v="14"/>
    <n v="15"/>
    <s v="tza"/>
    <x v="95"/>
    <x v="2"/>
    <x v="76"/>
    <x v="96"/>
    <s v="007-Other admin"/>
    <x v="1"/>
    <s v="058"/>
    <s v="LEGAL SERVICES"/>
    <s v="053"/>
    <s v="EMPLOYEE RELATED COSTS - SOCIAL CONTRIBUTIONS"/>
    <s v="1027"/>
    <s v="CONTRIBUTION - WORKERS COMPENSATION"/>
    <n v="0"/>
    <n v="13895"/>
    <n v="14659.225"/>
    <n v="15436.163925000001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5"/>
    <x v="2"/>
    <x v="76"/>
    <x v="97"/>
    <s v="007-Other admin"/>
    <x v="1"/>
    <s v="058"/>
    <s v="LEGAL SERVICES"/>
    <s v="053"/>
    <s v="EMPLOYEE RELATED COSTS - SOCIAL CONTRIBUTIONS"/>
    <s v="1028"/>
    <s v="LEVIES - SETA"/>
    <n v="11602"/>
    <n v="10536"/>
    <n v="11115.48"/>
    <n v="11704.60044"/>
    <n v="5398.92"/>
    <n v="0"/>
    <n v="0"/>
    <n v="0"/>
    <n v="0"/>
    <n v="0"/>
    <n v="0"/>
    <n v="0"/>
    <n v="830.56"/>
    <n v="753.29"/>
    <n v="1036.08"/>
    <n v="751.78"/>
    <n v="1016.77"/>
    <n v="1010.44"/>
    <n v="5398.92"/>
    <n v="0.46534390622306498"/>
    <n v="5398.92"/>
  </r>
  <r>
    <n v="14"/>
    <n v="15"/>
    <s v="tza"/>
    <x v="95"/>
    <x v="2"/>
    <x v="76"/>
    <x v="98"/>
    <s v="007-Other admin"/>
    <x v="1"/>
    <s v="058"/>
    <s v="LEGAL SERVICES"/>
    <s v="053"/>
    <s v="EMPLOYEE RELATED COSTS - SOCIAL CONTRIBUTIONS"/>
    <s v="1029"/>
    <s v="LEVIES - BARGAINING COUNCIL"/>
    <n v="245"/>
    <n v="174"/>
    <n v="183.57"/>
    <n v="193.29920999999999"/>
    <n v="81.36"/>
    <n v="0"/>
    <n v="0"/>
    <n v="0"/>
    <n v="0"/>
    <n v="0"/>
    <n v="0"/>
    <n v="0"/>
    <n v="13.56"/>
    <n v="13.56"/>
    <n v="13.56"/>
    <n v="13.56"/>
    <n v="13.56"/>
    <n v="13.56"/>
    <n v="81.36"/>
    <n v="0.33208163265306123"/>
    <n v="81.36"/>
  </r>
  <r>
    <n v="14"/>
    <n v="15"/>
    <s v="tza"/>
    <x v="96"/>
    <x v="5"/>
    <x v="76"/>
    <x v="92"/>
    <s v="017-Roads"/>
    <x v="1"/>
    <s v="062"/>
    <s v="ADMINISTRATION CIVIL ING."/>
    <s v="053"/>
    <s v="EMPLOYEE RELATED COSTS - SOCIAL CONTRIBUTIONS"/>
    <s v="1021"/>
    <s v="CONTRIBUTION - MEDICAL AID SCHEME"/>
    <n v="59344"/>
    <n v="64683"/>
    <n v="68240.565000000002"/>
    <n v="71857.314945000006"/>
    <n v="27730.799999999999"/>
    <n v="0"/>
    <n v="0"/>
    <n v="0"/>
    <n v="0"/>
    <n v="0"/>
    <n v="0"/>
    <n v="0"/>
    <n v="4621.8"/>
    <n v="4621.8"/>
    <n v="4621.8"/>
    <n v="4621.8"/>
    <n v="4621.8"/>
    <n v="4621.8"/>
    <n v="27730.799999999999"/>
    <n v="0.46728902669183064"/>
    <n v="27730.799999999999"/>
  </r>
  <r>
    <n v="14"/>
    <n v="15"/>
    <s v="tza"/>
    <x v="96"/>
    <x v="5"/>
    <x v="76"/>
    <x v="93"/>
    <s v="017-Roads"/>
    <x v="1"/>
    <s v="062"/>
    <s v="ADMINISTRATION CIVIL ING."/>
    <s v="053"/>
    <s v="EMPLOYEE RELATED COSTS - SOCIAL CONTRIBUTIONS"/>
    <s v="1022"/>
    <s v="CONTRIBUTION - PENSION SCHEMES"/>
    <n v="178572"/>
    <n v="190697"/>
    <n v="201185.33499999999"/>
    <n v="211848.15775499999"/>
    <n v="89110.680000000008"/>
    <n v="0"/>
    <n v="0"/>
    <n v="0"/>
    <n v="0"/>
    <n v="0"/>
    <n v="0"/>
    <n v="0"/>
    <n v="14851.78"/>
    <n v="14851.78"/>
    <n v="14851.78"/>
    <n v="14851.78"/>
    <n v="14851.78"/>
    <n v="14851.78"/>
    <n v="89110.680000000008"/>
    <n v="0.4990182111417244"/>
    <n v="89110.68"/>
  </r>
  <r>
    <n v="14"/>
    <n v="15"/>
    <s v="tza"/>
    <x v="96"/>
    <x v="5"/>
    <x v="76"/>
    <x v="94"/>
    <s v="017-Roads"/>
    <x v="1"/>
    <s v="062"/>
    <s v="ADMINISTRATION CIVIL ING."/>
    <s v="053"/>
    <s v="EMPLOYEE RELATED COSTS - SOCIAL CONTRIBUTIONS"/>
    <s v="1023"/>
    <s v="CONTRIBUTION - UIF"/>
    <n v="7638"/>
    <n v="7638"/>
    <n v="8058.09"/>
    <n v="8485.1687700000002"/>
    <n v="3569.28"/>
    <n v="0"/>
    <n v="0"/>
    <n v="0"/>
    <n v="0"/>
    <n v="0"/>
    <n v="0"/>
    <n v="0"/>
    <n v="594.88"/>
    <n v="594.88"/>
    <n v="594.88"/>
    <n v="594.88"/>
    <n v="594.88"/>
    <n v="594.88"/>
    <n v="3569.28"/>
    <n v="0.46730557737627654"/>
    <n v="3569.28"/>
  </r>
  <r>
    <n v="14"/>
    <n v="15"/>
    <s v="tza"/>
    <x v="96"/>
    <x v="5"/>
    <x v="76"/>
    <x v="95"/>
    <s v="017-Roads"/>
    <x v="1"/>
    <s v="062"/>
    <s v="ADMINISTRATION CIVIL ING."/>
    <s v="053"/>
    <s v="EMPLOYEE RELATED COSTS - SOCIAL CONTRIBUTIONS"/>
    <s v="1024"/>
    <s v="CONTRIBUTION - GROUP INSURANCE"/>
    <n v="16234"/>
    <n v="17336"/>
    <n v="18289.48"/>
    <n v="19258.82244"/>
    <n v="8101.02"/>
    <n v="0"/>
    <n v="0"/>
    <n v="0"/>
    <n v="0"/>
    <n v="0"/>
    <n v="0"/>
    <n v="0"/>
    <n v="1350.17"/>
    <n v="1350.17"/>
    <n v="1350.17"/>
    <n v="1350.17"/>
    <n v="1350.17"/>
    <n v="1350.17"/>
    <n v="8101.02"/>
    <n v="0.49901564617469513"/>
    <n v="8101.02"/>
  </r>
  <r>
    <n v="14"/>
    <n v="15"/>
    <s v="tza"/>
    <x v="96"/>
    <x v="5"/>
    <x v="76"/>
    <x v="96"/>
    <s v="017-Roads"/>
    <x v="1"/>
    <s v="062"/>
    <s v="ADMINISTRATION CIVIL ING."/>
    <s v="053"/>
    <s v="EMPLOYEE RELATED COSTS - SOCIAL CONTRIBUTIONS"/>
    <s v="1027"/>
    <s v="CONTRIBUTION - WORKERS COMPENSATION"/>
    <n v="0"/>
    <n v="27038"/>
    <n v="28525.09"/>
    <n v="30036.91977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6"/>
    <x v="5"/>
    <x v="76"/>
    <x v="97"/>
    <s v="017-Roads"/>
    <x v="1"/>
    <s v="062"/>
    <s v="ADMINISTRATION CIVIL ING."/>
    <s v="053"/>
    <s v="EMPLOYEE RELATED COSTS - SOCIAL CONTRIBUTIONS"/>
    <s v="1028"/>
    <s v="LEVIES - SETA"/>
    <n v="20113"/>
    <n v="24851"/>
    <n v="26217.805"/>
    <n v="27607.348665000001"/>
    <n v="9873.7200000000012"/>
    <n v="0"/>
    <n v="0"/>
    <n v="0"/>
    <n v="0"/>
    <n v="0"/>
    <n v="0"/>
    <n v="0"/>
    <n v="1486.53"/>
    <n v="1660.78"/>
    <n v="1620.03"/>
    <n v="1533.47"/>
    <n v="1854.9"/>
    <n v="1718.01"/>
    <n v="9873.7200000000012"/>
    <n v="0.4909123452493413"/>
    <n v="9873.7199999999993"/>
  </r>
  <r>
    <n v="14"/>
    <n v="15"/>
    <s v="tza"/>
    <x v="96"/>
    <x v="5"/>
    <x v="76"/>
    <x v="98"/>
    <s v="017-Roads"/>
    <x v="1"/>
    <s v="062"/>
    <s v="ADMINISTRATION CIVIL ING."/>
    <s v="053"/>
    <s v="EMPLOYEE RELATED COSTS - SOCIAL CONTRIBUTIONS"/>
    <s v="1029"/>
    <s v="LEVIES - BARGAINING COUNCIL"/>
    <n v="326"/>
    <n v="348"/>
    <n v="367.14"/>
    <n v="386.59841999999998"/>
    <n v="162.72"/>
    <n v="0"/>
    <n v="0"/>
    <n v="0"/>
    <n v="0"/>
    <n v="0"/>
    <n v="0"/>
    <n v="0"/>
    <n v="27.12"/>
    <n v="27.12"/>
    <n v="27.12"/>
    <n v="27.12"/>
    <n v="27.12"/>
    <n v="27.12"/>
    <n v="162.72"/>
    <n v="0.4991411042944785"/>
    <n v="162.72"/>
  </r>
  <r>
    <n v="14"/>
    <n v="15"/>
    <s v="tza"/>
    <x v="97"/>
    <x v="5"/>
    <x v="76"/>
    <x v="92"/>
    <s v="017-Roads"/>
    <x v="1"/>
    <s v="063"/>
    <s v="ROADS &amp; STORMWATER MANAGEMENT"/>
    <s v="053"/>
    <s v="EMPLOYEE RELATED COSTS - SOCIAL CONTRIBUTIONS"/>
    <s v="1021"/>
    <s v="CONTRIBUTION - MEDICAL AID SCHEME"/>
    <n v="294222"/>
    <n v="687730"/>
    <n v="725555.15"/>
    <n v="764009.57295000006"/>
    <n v="96477"/>
    <n v="0"/>
    <n v="0"/>
    <n v="0"/>
    <n v="0"/>
    <n v="0"/>
    <n v="0"/>
    <n v="0"/>
    <n v="16809.599999999999"/>
    <n v="16809.599999999999"/>
    <n v="16809.599999999999"/>
    <n v="17505"/>
    <n v="14271.6"/>
    <n v="14271.6"/>
    <n v="96477"/>
    <n v="0.32790545914309605"/>
    <n v="96477"/>
  </r>
  <r>
    <n v="14"/>
    <n v="15"/>
    <s v="tza"/>
    <x v="97"/>
    <x v="5"/>
    <x v="76"/>
    <x v="93"/>
    <s v="017-Roads"/>
    <x v="1"/>
    <s v="063"/>
    <s v="ROADS &amp; STORMWATER MANAGEMENT"/>
    <s v="053"/>
    <s v="EMPLOYEE RELATED COSTS - SOCIAL CONTRIBUTIONS"/>
    <s v="1022"/>
    <s v="CONTRIBUTION - PENSION SCHEMES"/>
    <n v="1799958"/>
    <n v="1827596"/>
    <n v="1928113.78"/>
    <n v="2030303.8103400001"/>
    <n v="707187.22000000009"/>
    <n v="0"/>
    <n v="0"/>
    <n v="0"/>
    <n v="0"/>
    <n v="0"/>
    <n v="0"/>
    <n v="0"/>
    <n v="122442"/>
    <n v="122442"/>
    <n v="119826.66"/>
    <n v="118158.99"/>
    <n v="112126.66"/>
    <n v="112190.91"/>
    <n v="707187.22000000009"/>
    <n v="0.39289095634453697"/>
    <n v="707187.22"/>
  </r>
  <r>
    <n v="14"/>
    <n v="15"/>
    <s v="tza"/>
    <x v="97"/>
    <x v="5"/>
    <x v="76"/>
    <x v="94"/>
    <s v="017-Roads"/>
    <x v="1"/>
    <s v="063"/>
    <s v="ROADS &amp; STORMWATER MANAGEMENT"/>
    <s v="053"/>
    <s v="EMPLOYEE RELATED COSTS - SOCIAL CONTRIBUTIONS"/>
    <s v="1023"/>
    <s v="CONTRIBUTION - UIF"/>
    <n v="81304"/>
    <n v="82287"/>
    <n v="86812.785000000003"/>
    <n v="91413.862605000002"/>
    <n v="32948.21"/>
    <n v="0"/>
    <n v="0"/>
    <n v="0"/>
    <n v="0"/>
    <n v="0"/>
    <n v="0"/>
    <n v="0"/>
    <n v="5679.34"/>
    <n v="5497.07"/>
    <n v="5334.72"/>
    <n v="5516.71"/>
    <n v="5362.51"/>
    <n v="5557.86"/>
    <n v="32948.21"/>
    <n v="0.40524709731378528"/>
    <n v="32948.21"/>
  </r>
  <r>
    <n v="14"/>
    <n v="15"/>
    <s v="tza"/>
    <x v="97"/>
    <x v="5"/>
    <x v="76"/>
    <x v="95"/>
    <s v="017-Roads"/>
    <x v="1"/>
    <s v="063"/>
    <s v="ROADS &amp; STORMWATER MANAGEMENT"/>
    <s v="053"/>
    <s v="EMPLOYEE RELATED COSTS - SOCIAL CONTRIBUTIONS"/>
    <s v="1024"/>
    <s v="CONTRIBUTION - GROUP INSURANCE"/>
    <n v="138951"/>
    <n v="170146"/>
    <n v="179504.03"/>
    <n v="189017.74359"/>
    <n v="60367.640000000007"/>
    <n v="0"/>
    <n v="0"/>
    <n v="0"/>
    <n v="0"/>
    <n v="0"/>
    <n v="0"/>
    <n v="0"/>
    <n v="10223.14"/>
    <n v="10223.14"/>
    <n v="10223.14"/>
    <n v="10262.620000000001"/>
    <n v="9714.23"/>
    <n v="9721.3700000000008"/>
    <n v="60367.640000000007"/>
    <n v="0.43445272074328367"/>
    <n v="60367.64"/>
  </r>
  <r>
    <n v="14"/>
    <n v="15"/>
    <s v="tza"/>
    <x v="97"/>
    <x v="5"/>
    <x v="76"/>
    <x v="96"/>
    <s v="017-Roads"/>
    <x v="1"/>
    <s v="063"/>
    <s v="ROADS &amp; STORMWATER MANAGEMENT"/>
    <s v="053"/>
    <s v="EMPLOYEE RELATED COSTS - SOCIAL CONTRIBUTIONS"/>
    <s v="1027"/>
    <s v="CONTRIBUTION - WORKERS COMPENSATION"/>
    <n v="0"/>
    <n v="137962"/>
    <n v="145549.91"/>
    <n v="153264.05523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7"/>
    <x v="5"/>
    <x v="76"/>
    <x v="97"/>
    <s v="017-Roads"/>
    <x v="1"/>
    <s v="063"/>
    <s v="ROADS &amp; STORMWATER MANAGEMENT"/>
    <s v="053"/>
    <s v="EMPLOYEE RELATED COSTS - SOCIAL CONTRIBUTIONS"/>
    <s v="1028"/>
    <s v="LEVIES - SETA"/>
    <n v="121814"/>
    <n v="113706"/>
    <n v="119959.83"/>
    <n v="126317.70099"/>
    <n v="48232.53"/>
    <n v="0"/>
    <n v="0"/>
    <n v="0"/>
    <n v="0"/>
    <n v="0"/>
    <n v="0"/>
    <n v="0"/>
    <n v="7366.1"/>
    <n v="7274.38"/>
    <n v="7509.89"/>
    <n v="10018.700000000001"/>
    <n v="7517.76"/>
    <n v="8545.7000000000007"/>
    <n v="48232.53"/>
    <n v="0.39595227149588719"/>
    <n v="48232.53"/>
  </r>
  <r>
    <n v="14"/>
    <n v="15"/>
    <s v="tza"/>
    <x v="97"/>
    <x v="5"/>
    <x v="76"/>
    <x v="98"/>
    <s v="017-Roads"/>
    <x v="1"/>
    <s v="063"/>
    <s v="ROADS &amp; STORMWATER MANAGEMENT"/>
    <s v="053"/>
    <s v="EMPLOYEE RELATED COSTS - SOCIAL CONTRIBUTIONS"/>
    <s v="1029"/>
    <s v="LEVIES - BARGAINING COUNCIL"/>
    <n v="3914"/>
    <n v="4266"/>
    <n v="4500.63"/>
    <n v="4739.1633899999997"/>
    <n v="1647.5400000000002"/>
    <n v="0"/>
    <n v="0"/>
    <n v="0"/>
    <n v="0"/>
    <n v="0"/>
    <n v="0"/>
    <n v="0"/>
    <n v="277.98"/>
    <n v="277.98"/>
    <n v="271.2"/>
    <n v="277.98"/>
    <n v="271.2"/>
    <n v="271.2"/>
    <n v="1647.5400000000002"/>
    <n v="0.42093510475217172"/>
    <n v="1647.54"/>
  </r>
  <r>
    <n v="14"/>
    <n v="15"/>
    <s v="tza"/>
    <x v="98"/>
    <x v="5"/>
    <x v="76"/>
    <x v="92"/>
    <s v="012-House"/>
    <x v="1"/>
    <s v="103"/>
    <s v="BUILDINGS &amp; HOUSING"/>
    <s v="053"/>
    <s v="EMPLOYEE RELATED COSTS - SOCIAL CONTRIBUTIONS"/>
    <s v="1021"/>
    <s v="CONTRIBUTION - MEDICAL AID SCHEME"/>
    <n v="398738"/>
    <n v="455892"/>
    <n v="480966.06"/>
    <n v="506457.26117999997"/>
    <n v="174660.12"/>
    <n v="0"/>
    <n v="0"/>
    <n v="0"/>
    <n v="0"/>
    <n v="0"/>
    <n v="0"/>
    <n v="0"/>
    <n v="29170.22"/>
    <n v="29170.22"/>
    <n v="29170.22"/>
    <n v="29170.22"/>
    <n v="28809.02"/>
    <n v="29170.22"/>
    <n v="174660.12"/>
    <n v="0.43803229188088416"/>
    <n v="174660.12"/>
  </r>
  <r>
    <n v="14"/>
    <n v="15"/>
    <s v="tza"/>
    <x v="98"/>
    <x v="5"/>
    <x v="76"/>
    <x v="93"/>
    <s v="012-House"/>
    <x v="1"/>
    <s v="103"/>
    <s v="BUILDINGS &amp; HOUSING"/>
    <s v="053"/>
    <s v="EMPLOYEE RELATED COSTS - SOCIAL CONTRIBUTIONS"/>
    <s v="1022"/>
    <s v="CONTRIBUTION - PENSION SCHEMES"/>
    <n v="1018602"/>
    <n v="1074583"/>
    <n v="1133685.0649999999"/>
    <n v="1193770.373445"/>
    <n v="493088.28"/>
    <n v="0"/>
    <n v="0"/>
    <n v="0"/>
    <n v="0"/>
    <n v="0"/>
    <n v="0"/>
    <n v="0"/>
    <n v="82181.38"/>
    <n v="82181.38"/>
    <n v="82181.38"/>
    <n v="82181.38"/>
    <n v="82181.38"/>
    <n v="82181.38"/>
    <n v="493088.28"/>
    <n v="0.48408336131285823"/>
    <n v="493088.28"/>
  </r>
  <r>
    <n v="14"/>
    <n v="15"/>
    <s v="tza"/>
    <x v="98"/>
    <x v="5"/>
    <x v="76"/>
    <x v="94"/>
    <s v="012-House"/>
    <x v="1"/>
    <s v="103"/>
    <s v="BUILDINGS &amp; HOUSING"/>
    <s v="053"/>
    <s v="EMPLOYEE RELATED COSTS - SOCIAL CONTRIBUTIONS"/>
    <s v="1023"/>
    <s v="CONTRIBUTION - UIF"/>
    <n v="40262"/>
    <n v="39137"/>
    <n v="41289.535000000003"/>
    <n v="43477.880355000001"/>
    <n v="17811.57"/>
    <n v="0"/>
    <n v="0"/>
    <n v="0"/>
    <n v="0"/>
    <n v="0"/>
    <n v="0"/>
    <n v="0"/>
    <n v="3091.13"/>
    <n v="2829.42"/>
    <n v="3043.37"/>
    <n v="3024.28"/>
    <n v="2853.88"/>
    <n v="2969.49"/>
    <n v="17811.57"/>
    <n v="0.4423915851174805"/>
    <n v="17811.57"/>
  </r>
  <r>
    <n v="14"/>
    <n v="15"/>
    <s v="tza"/>
    <x v="98"/>
    <x v="5"/>
    <x v="76"/>
    <x v="95"/>
    <s v="012-House"/>
    <x v="1"/>
    <s v="103"/>
    <s v="BUILDINGS &amp; HOUSING"/>
    <s v="053"/>
    <s v="EMPLOYEE RELATED COSTS - SOCIAL CONTRIBUTIONS"/>
    <s v="1024"/>
    <s v="CONTRIBUTION - GROUP INSURANCE"/>
    <n v="88484"/>
    <n v="94231"/>
    <n v="99413.705000000002"/>
    <n v="104682.63136500001"/>
    <n v="43027.08"/>
    <n v="0"/>
    <n v="0"/>
    <n v="0"/>
    <n v="0"/>
    <n v="0"/>
    <n v="0"/>
    <n v="0"/>
    <n v="7171.18"/>
    <n v="7171.18"/>
    <n v="7171.18"/>
    <n v="7171.18"/>
    <n v="7171.18"/>
    <n v="7171.18"/>
    <n v="43027.08"/>
    <n v="0.4862696080647349"/>
    <n v="43027.08"/>
  </r>
  <r>
    <n v="14"/>
    <n v="15"/>
    <s v="tza"/>
    <x v="98"/>
    <x v="5"/>
    <x v="76"/>
    <x v="96"/>
    <s v="012-House"/>
    <x v="1"/>
    <s v="103"/>
    <s v="BUILDINGS &amp; HOUSING"/>
    <s v="053"/>
    <s v="EMPLOYEE RELATED COSTS - SOCIAL CONTRIBUTIONS"/>
    <s v="1027"/>
    <s v="CONTRIBUTION - WORKERS COMPENSATION"/>
    <n v="0"/>
    <n v="87882"/>
    <n v="92715.51"/>
    <n v="97629.432029999996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8"/>
    <x v="5"/>
    <x v="76"/>
    <x v="97"/>
    <s v="012-House"/>
    <x v="1"/>
    <s v="103"/>
    <s v="BUILDINGS &amp; HOUSING"/>
    <s v="053"/>
    <s v="EMPLOYEE RELATED COSTS - SOCIAL CONTRIBUTIONS"/>
    <s v="1028"/>
    <s v="LEVIES - SETA"/>
    <n v="71228"/>
    <n v="74320"/>
    <n v="78407.600000000006"/>
    <n v="82563.202799999999"/>
    <n v="36350.990000000005"/>
    <n v="0"/>
    <n v="0"/>
    <n v="0"/>
    <n v="0"/>
    <n v="0"/>
    <n v="0"/>
    <n v="0"/>
    <n v="7683.8"/>
    <n v="5631.62"/>
    <n v="6217.66"/>
    <n v="5703.43"/>
    <n v="5573.55"/>
    <n v="5540.93"/>
    <n v="36350.990000000005"/>
    <n v="0.51034691413489086"/>
    <n v="36350.99"/>
  </r>
  <r>
    <n v="14"/>
    <n v="15"/>
    <s v="tza"/>
    <x v="98"/>
    <x v="5"/>
    <x v="76"/>
    <x v="98"/>
    <s v="012-House"/>
    <x v="1"/>
    <s v="103"/>
    <s v="BUILDINGS &amp; HOUSING"/>
    <s v="053"/>
    <s v="EMPLOYEE RELATED COSTS - SOCIAL CONTRIBUTIONS"/>
    <s v="1029"/>
    <s v="LEVIES - BARGAINING COUNCIL"/>
    <n v="1875"/>
    <n v="2837"/>
    <n v="2993.0349999999999"/>
    <n v="3151.6658549999997"/>
    <n v="894.95999999999992"/>
    <n v="0"/>
    <n v="0"/>
    <n v="0"/>
    <n v="0"/>
    <n v="0"/>
    <n v="0"/>
    <n v="0"/>
    <n v="149.16"/>
    <n v="149.16"/>
    <n v="149.16"/>
    <n v="149.16"/>
    <n v="149.16"/>
    <n v="149.16"/>
    <n v="894.95999999999992"/>
    <n v="0.47731199999999996"/>
    <n v="894.96"/>
  </r>
  <r>
    <n v="14"/>
    <n v="15"/>
    <s v="tza"/>
    <x v="99"/>
    <x v="6"/>
    <x v="76"/>
    <x v="92"/>
    <s v="009-Sport &amp; recreation"/>
    <x v="1"/>
    <s v="105"/>
    <s v="PARKS &amp; RECREATION"/>
    <s v="053"/>
    <s v="EMPLOYEE RELATED COSTS - SOCIAL CONTRIBUTIONS"/>
    <s v="1021"/>
    <s v="CONTRIBUTION - MEDICAL AID SCHEME"/>
    <n v="408494"/>
    <n v="450985"/>
    <n v="475789.17499999999"/>
    <n v="501006.00127499999"/>
    <n v="150659.4"/>
    <n v="0"/>
    <n v="0"/>
    <n v="0"/>
    <n v="0"/>
    <n v="0"/>
    <n v="0"/>
    <n v="0"/>
    <n v="28333.8"/>
    <n v="24502.799999999999"/>
    <n v="24820.799999999999"/>
    <n v="24820.799999999999"/>
    <n v="23931.599999999999"/>
    <n v="24249.599999999999"/>
    <n v="150659.4"/>
    <n v="0.36881667784594141"/>
    <n v="150659.4"/>
  </r>
  <r>
    <n v="14"/>
    <n v="15"/>
    <s v="tza"/>
    <x v="99"/>
    <x v="6"/>
    <x v="76"/>
    <x v="93"/>
    <s v="009-Sport &amp; recreation"/>
    <x v="1"/>
    <s v="105"/>
    <s v="PARKS &amp; RECREATION"/>
    <s v="053"/>
    <s v="EMPLOYEE RELATED COSTS - SOCIAL CONTRIBUTIONS"/>
    <s v="1022"/>
    <s v="CONTRIBUTION - PENSION SCHEMES"/>
    <n v="2188926"/>
    <n v="2143457"/>
    <n v="2261347.1349999998"/>
    <n v="2381198.5331549998"/>
    <n v="938303.93999999983"/>
    <n v="0"/>
    <n v="0"/>
    <n v="0"/>
    <n v="0"/>
    <n v="0"/>
    <n v="0"/>
    <n v="0"/>
    <n v="158069.74"/>
    <n v="156046.84"/>
    <n v="156046.84"/>
    <n v="156046.84"/>
    <n v="156046.84"/>
    <n v="156046.84"/>
    <n v="938303.93999999983"/>
    <n v="0.42865950699109967"/>
    <n v="938303.94"/>
  </r>
  <r>
    <n v="14"/>
    <n v="15"/>
    <s v="tza"/>
    <x v="99"/>
    <x v="6"/>
    <x v="76"/>
    <x v="94"/>
    <s v="009-Sport &amp; recreation"/>
    <x v="1"/>
    <s v="105"/>
    <s v="PARKS &amp; RECREATION"/>
    <s v="053"/>
    <s v="EMPLOYEE RELATED COSTS - SOCIAL CONTRIBUTIONS"/>
    <s v="1023"/>
    <s v="CONTRIBUTION - UIF"/>
    <n v="108875"/>
    <n v="117584"/>
    <n v="124051.12"/>
    <n v="130625.82935999999"/>
    <n v="51925.32"/>
    <n v="0"/>
    <n v="0"/>
    <n v="0"/>
    <n v="0"/>
    <n v="0"/>
    <n v="0"/>
    <n v="0"/>
    <n v="8378.56"/>
    <n v="8738.24"/>
    <n v="8541.1200000000008"/>
    <n v="8815"/>
    <n v="8516.08"/>
    <n v="8936.32"/>
    <n v="51925.32"/>
    <n v="0.47692601607347873"/>
    <n v="51925.32"/>
  </r>
  <r>
    <n v="14"/>
    <n v="15"/>
    <s v="tza"/>
    <x v="99"/>
    <x v="6"/>
    <x v="76"/>
    <x v="95"/>
    <s v="009-Sport &amp; recreation"/>
    <x v="1"/>
    <s v="105"/>
    <s v="PARKS &amp; RECREATION"/>
    <s v="053"/>
    <s v="EMPLOYEE RELATED COSTS - SOCIAL CONTRIBUTIONS"/>
    <s v="1024"/>
    <s v="CONTRIBUTION - GROUP INSURANCE"/>
    <n v="162195"/>
    <n v="167776"/>
    <n v="177003.68"/>
    <n v="186384.87503999998"/>
    <n v="70991.520000000004"/>
    <n v="0"/>
    <n v="0"/>
    <n v="0"/>
    <n v="0"/>
    <n v="0"/>
    <n v="0"/>
    <n v="0"/>
    <n v="11831.92"/>
    <n v="11831.92"/>
    <n v="11831.92"/>
    <n v="11831.92"/>
    <n v="11831.92"/>
    <n v="11831.92"/>
    <n v="70991.520000000004"/>
    <n v="0.43769240728752429"/>
    <n v="70991.520000000004"/>
  </r>
  <r>
    <n v="14"/>
    <n v="15"/>
    <s v="tza"/>
    <x v="99"/>
    <x v="6"/>
    <x v="76"/>
    <x v="96"/>
    <s v="009-Sport &amp; recreation"/>
    <x v="1"/>
    <s v="105"/>
    <s v="PARKS &amp; RECREATION"/>
    <s v="053"/>
    <s v="EMPLOYEE RELATED COSTS - SOCIAL CONTRIBUTIONS"/>
    <s v="1027"/>
    <s v="CONTRIBUTION - WORKERS COMPENSATION"/>
    <n v="0"/>
    <n v="159656"/>
    <n v="168437.08"/>
    <n v="177364.24523999999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9"/>
    <x v="6"/>
    <x v="76"/>
    <x v="97"/>
    <s v="009-Sport &amp; recreation"/>
    <x v="1"/>
    <s v="105"/>
    <s v="PARKS &amp; RECREATION"/>
    <s v="053"/>
    <s v="EMPLOYEE RELATED COSTS - SOCIAL CONTRIBUTIONS"/>
    <s v="1028"/>
    <s v="LEVIES - SETA"/>
    <n v="132992"/>
    <n v="135499"/>
    <n v="142951.44500000001"/>
    <n v="150527.87158500002"/>
    <n v="62422.23"/>
    <n v="0"/>
    <n v="0"/>
    <n v="0"/>
    <n v="0"/>
    <n v="0"/>
    <n v="0"/>
    <n v="0"/>
    <n v="10339.469999999999"/>
    <n v="10092.790000000001"/>
    <n v="10296.08"/>
    <n v="10431.61"/>
    <n v="10004.93"/>
    <n v="11257.35"/>
    <n v="62422.23"/>
    <n v="0.46936830786814249"/>
    <n v="62422.23"/>
  </r>
  <r>
    <n v="14"/>
    <n v="15"/>
    <s v="tza"/>
    <x v="99"/>
    <x v="6"/>
    <x v="76"/>
    <x v="98"/>
    <s v="009-Sport &amp; recreation"/>
    <x v="1"/>
    <s v="105"/>
    <s v="PARKS &amp; RECREATION"/>
    <s v="053"/>
    <s v="EMPLOYEE RELATED COSTS - SOCIAL CONTRIBUTIONS"/>
    <s v="1029"/>
    <s v="LEVIES - BARGAINING COUNCIL"/>
    <n v="6278"/>
    <n v="6355"/>
    <n v="6704.5249999999996"/>
    <n v="7059.8648249999997"/>
    <n v="2895.0600000000004"/>
    <n v="0"/>
    <n v="0"/>
    <n v="0"/>
    <n v="0"/>
    <n v="0"/>
    <n v="0"/>
    <n v="0"/>
    <n v="488.16"/>
    <n v="481.38"/>
    <n v="481.38"/>
    <n v="481.38"/>
    <n v="481.38"/>
    <n v="481.38"/>
    <n v="2895.0600000000004"/>
    <n v="0.4611436763300415"/>
    <n v="2895.06"/>
  </r>
  <r>
    <n v="14"/>
    <n v="15"/>
    <s v="tza"/>
    <x v="101"/>
    <x v="6"/>
    <x v="76"/>
    <x v="92"/>
    <s v="008-Libraries"/>
    <x v="1"/>
    <s v="123"/>
    <s v="LIBRARY SERVICES"/>
    <s v="053"/>
    <s v="EMPLOYEE RELATED COSTS - SOCIAL CONTRIBUTIONS"/>
    <s v="1021"/>
    <s v="CONTRIBUTION - MEDICAL AID SCHEME"/>
    <n v="328423"/>
    <n v="314890"/>
    <n v="332208.95"/>
    <n v="349816.02435000002"/>
    <n v="105597"/>
    <n v="0"/>
    <n v="0"/>
    <n v="0"/>
    <n v="0"/>
    <n v="0"/>
    <n v="0"/>
    <n v="0"/>
    <n v="17829"/>
    <n v="17829"/>
    <n v="17829"/>
    <n v="17370"/>
    <n v="17370"/>
    <n v="17370"/>
    <n v="105597"/>
    <n v="0.32152742043035965"/>
    <n v="105597"/>
  </r>
  <r>
    <n v="14"/>
    <n v="15"/>
    <s v="tza"/>
    <x v="101"/>
    <x v="6"/>
    <x v="76"/>
    <x v="93"/>
    <s v="008-Libraries"/>
    <x v="1"/>
    <s v="123"/>
    <s v="LIBRARY SERVICES"/>
    <s v="053"/>
    <s v="EMPLOYEE RELATED COSTS - SOCIAL CONTRIBUTIONS"/>
    <s v="1022"/>
    <s v="CONTRIBUTION - PENSION SCHEMES"/>
    <n v="825549"/>
    <n v="821205"/>
    <n v="866371.27500000002"/>
    <n v="912288.952575"/>
    <n v="345183.9"/>
    <n v="0"/>
    <n v="0"/>
    <n v="0"/>
    <n v="0"/>
    <n v="0"/>
    <n v="0"/>
    <n v="0"/>
    <n v="57173.67"/>
    <n v="57173.67"/>
    <n v="57173.67"/>
    <n v="57186.14"/>
    <n v="57198.61"/>
    <n v="59278.14"/>
    <n v="345183.9"/>
    <n v="0.41812648310397083"/>
    <n v="345183.9"/>
  </r>
  <r>
    <n v="14"/>
    <n v="15"/>
    <s v="tza"/>
    <x v="101"/>
    <x v="6"/>
    <x v="76"/>
    <x v="94"/>
    <s v="008-Libraries"/>
    <x v="1"/>
    <s v="123"/>
    <s v="LIBRARY SERVICES"/>
    <s v="053"/>
    <s v="EMPLOYEE RELATED COSTS - SOCIAL CONTRIBUTIONS"/>
    <s v="1023"/>
    <s v="CONTRIBUTION - UIF"/>
    <n v="30750"/>
    <n v="30575"/>
    <n v="32256.625"/>
    <n v="33966.226125000001"/>
    <n v="12950.23"/>
    <n v="0"/>
    <n v="0"/>
    <n v="0"/>
    <n v="0"/>
    <n v="0"/>
    <n v="0"/>
    <n v="0"/>
    <n v="2141.6799999999998"/>
    <n v="2115.88"/>
    <n v="2173.4499999999998"/>
    <n v="2182.9499999999998"/>
    <n v="2121.2199999999998"/>
    <n v="2215.0500000000002"/>
    <n v="12950.23"/>
    <n v="0.42114569105691058"/>
    <n v="12950.23"/>
  </r>
  <r>
    <n v="14"/>
    <n v="15"/>
    <s v="tza"/>
    <x v="101"/>
    <x v="6"/>
    <x v="76"/>
    <x v="95"/>
    <s v="008-Libraries"/>
    <x v="1"/>
    <s v="123"/>
    <s v="LIBRARY SERVICES"/>
    <s v="053"/>
    <s v="EMPLOYEE RELATED COSTS - SOCIAL CONTRIBUTIONS"/>
    <s v="1024"/>
    <s v="CONTRIBUTION - GROUP INSURANCE"/>
    <n v="76792"/>
    <n v="80067"/>
    <n v="84470.684999999998"/>
    <n v="88947.631305000003"/>
    <n v="32972.89"/>
    <n v="0"/>
    <n v="0"/>
    <n v="0"/>
    <n v="0"/>
    <n v="0"/>
    <n v="0"/>
    <n v="0"/>
    <n v="5489.08"/>
    <n v="5489.08"/>
    <n v="5489.08"/>
    <n v="5490.46"/>
    <n v="5491.84"/>
    <n v="5523.35"/>
    <n v="32972.89"/>
    <n v="0.42937923221168872"/>
    <n v="32972.89"/>
  </r>
  <r>
    <n v="14"/>
    <n v="15"/>
    <s v="tza"/>
    <x v="101"/>
    <x v="6"/>
    <x v="76"/>
    <x v="96"/>
    <s v="008-Libraries"/>
    <x v="1"/>
    <s v="123"/>
    <s v="LIBRARY SERVICES"/>
    <s v="053"/>
    <s v="EMPLOYEE RELATED COSTS - SOCIAL CONTRIBUTIONS"/>
    <s v="1027"/>
    <s v="CONTRIBUTION - WORKERS COMPENSATION"/>
    <n v="0"/>
    <n v="65440"/>
    <n v="69039.199999999997"/>
    <n v="72698.277600000001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1"/>
    <x v="6"/>
    <x v="76"/>
    <x v="97"/>
    <s v="008-Libraries"/>
    <x v="1"/>
    <s v="123"/>
    <s v="LIBRARY SERVICES"/>
    <s v="053"/>
    <s v="EMPLOYEE RELATED COSTS - SOCIAL CONTRIBUTIONS"/>
    <s v="1028"/>
    <s v="LEVIES - SETA"/>
    <n v="50687"/>
    <n v="54960"/>
    <n v="57982.8"/>
    <n v="61055.888400000003"/>
    <n v="26668.03"/>
    <n v="0"/>
    <n v="0"/>
    <n v="0"/>
    <n v="0"/>
    <n v="0"/>
    <n v="0"/>
    <n v="0"/>
    <n v="5312.16"/>
    <n v="4498.57"/>
    <n v="3991.67"/>
    <n v="4019.46"/>
    <n v="4640.1899999999996"/>
    <n v="4205.9799999999996"/>
    <n v="26668.03"/>
    <n v="0.52613155246907484"/>
    <n v="26668.03"/>
  </r>
  <r>
    <n v="14"/>
    <n v="15"/>
    <s v="tza"/>
    <x v="101"/>
    <x v="6"/>
    <x v="76"/>
    <x v="98"/>
    <s v="008-Libraries"/>
    <x v="1"/>
    <s v="123"/>
    <s v="LIBRARY SERVICES"/>
    <s v="053"/>
    <s v="EMPLOYEE RELATED COSTS - SOCIAL CONTRIBUTIONS"/>
    <s v="1029"/>
    <s v="LEVIES - BARGAINING COUNCIL"/>
    <n v="1386"/>
    <n v="1463"/>
    <n v="1543.4649999999999"/>
    <n v="1625.2686449999999"/>
    <n v="610.20000000000005"/>
    <n v="0"/>
    <n v="0"/>
    <n v="0"/>
    <n v="0"/>
    <n v="0"/>
    <n v="0"/>
    <n v="0"/>
    <n v="101.7"/>
    <n v="101.7"/>
    <n v="101.7"/>
    <n v="101.7"/>
    <n v="101.7"/>
    <n v="101.7"/>
    <n v="610.20000000000005"/>
    <n v="0.4402597402597403"/>
    <n v="610.20000000000005"/>
  </r>
  <r>
    <n v="14"/>
    <n v="15"/>
    <s v="tza"/>
    <x v="102"/>
    <x v="6"/>
    <x v="76"/>
    <x v="92"/>
    <s v="021-Solid waste"/>
    <x v="1"/>
    <s v="133"/>
    <s v="SOLID WASTE"/>
    <s v="053"/>
    <s v="EMPLOYEE RELATED COSTS - SOCIAL CONTRIBUTIONS"/>
    <s v="1021"/>
    <s v="CONTRIBUTION - MEDICAL AID SCHEME"/>
    <n v="413428"/>
    <n v="508133"/>
    <n v="536080.31499999994"/>
    <n v="564492.57169499993"/>
    <n v="120936.65999999999"/>
    <n v="0"/>
    <n v="0"/>
    <n v="0"/>
    <n v="0"/>
    <n v="0"/>
    <n v="0"/>
    <n v="0"/>
    <n v="19350.009999999998"/>
    <n v="19744.21"/>
    <n v="20362.810000000001"/>
    <n v="20362.810000000001"/>
    <n v="20362.810000000001"/>
    <n v="20754.009999999998"/>
    <n v="120936.65999999999"/>
    <n v="0.29252169664367189"/>
    <n v="120936.66"/>
  </r>
  <r>
    <n v="14"/>
    <n v="15"/>
    <s v="tza"/>
    <x v="102"/>
    <x v="6"/>
    <x v="76"/>
    <x v="93"/>
    <s v="021-Solid waste"/>
    <x v="1"/>
    <s v="133"/>
    <s v="SOLID WASTE"/>
    <s v="053"/>
    <s v="EMPLOYEE RELATED COSTS - SOCIAL CONTRIBUTIONS"/>
    <s v="1022"/>
    <s v="CONTRIBUTION - PENSION SCHEMES"/>
    <n v="1373212"/>
    <n v="1377017"/>
    <n v="1452752.9350000001"/>
    <n v="1529748.8405550001"/>
    <n v="603695.58000000007"/>
    <n v="0"/>
    <n v="0"/>
    <n v="0"/>
    <n v="0"/>
    <n v="0"/>
    <n v="0"/>
    <n v="0"/>
    <n v="100574.83"/>
    <n v="100624.15"/>
    <n v="100624.15"/>
    <n v="100624.15"/>
    <n v="100624.15"/>
    <n v="100624.15"/>
    <n v="603695.58000000007"/>
    <n v="0.43962300067287502"/>
    <n v="603695.57999999996"/>
  </r>
  <r>
    <n v="14"/>
    <n v="15"/>
    <s v="tza"/>
    <x v="102"/>
    <x v="6"/>
    <x v="76"/>
    <x v="94"/>
    <s v="021-Solid waste"/>
    <x v="1"/>
    <s v="133"/>
    <s v="SOLID WASTE"/>
    <s v="053"/>
    <s v="EMPLOYEE RELATED COSTS - SOCIAL CONTRIBUTIONS"/>
    <s v="1023"/>
    <s v="CONTRIBUTION - UIF"/>
    <n v="71865"/>
    <n v="79964"/>
    <n v="84362.02"/>
    <n v="88833.207060000001"/>
    <n v="32563.99"/>
    <n v="0"/>
    <n v="0"/>
    <n v="0"/>
    <n v="0"/>
    <n v="0"/>
    <n v="0"/>
    <n v="0"/>
    <n v="5547.8"/>
    <n v="5407.65"/>
    <n v="5234.41"/>
    <n v="5688.52"/>
    <n v="5323.59"/>
    <n v="5362.02"/>
    <n v="32563.99"/>
    <n v="0.45312725248730262"/>
    <n v="32563.99"/>
  </r>
  <r>
    <n v="14"/>
    <n v="15"/>
    <s v="tza"/>
    <x v="102"/>
    <x v="6"/>
    <x v="76"/>
    <x v="95"/>
    <s v="021-Solid waste"/>
    <x v="1"/>
    <s v="133"/>
    <s v="SOLID WASTE"/>
    <s v="053"/>
    <s v="EMPLOYEE RELATED COSTS - SOCIAL CONTRIBUTIONS"/>
    <s v="1024"/>
    <s v="CONTRIBUTION - GROUP INSURANCE"/>
    <n v="118963"/>
    <n v="118245"/>
    <n v="124748.47500000001"/>
    <n v="131360.14417499999"/>
    <n v="50836.640000000014"/>
    <n v="0"/>
    <n v="0"/>
    <n v="0"/>
    <n v="0"/>
    <n v="0"/>
    <n v="0"/>
    <n v="0"/>
    <n v="8469.0400000000009"/>
    <n v="8473.52"/>
    <n v="8473.52"/>
    <n v="8473.52"/>
    <n v="8473.52"/>
    <n v="8473.52"/>
    <n v="50836.640000000014"/>
    <n v="0.42733152324672391"/>
    <n v="50836.639999999999"/>
  </r>
  <r>
    <n v="14"/>
    <n v="15"/>
    <s v="tza"/>
    <x v="102"/>
    <x v="6"/>
    <x v="76"/>
    <x v="96"/>
    <s v="021-Solid waste"/>
    <x v="1"/>
    <s v="133"/>
    <s v="SOLID WASTE"/>
    <s v="053"/>
    <s v="EMPLOYEE RELATED COSTS - SOCIAL CONTRIBUTIONS"/>
    <s v="1027"/>
    <s v="CONTRIBUTION - WORKERS COMPENSATION"/>
    <n v="0"/>
    <n v="152851"/>
    <n v="161257.80499999999"/>
    <n v="169804.46866499999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2"/>
    <x v="6"/>
    <x v="76"/>
    <x v="97"/>
    <s v="021-Solid waste"/>
    <x v="1"/>
    <s v="133"/>
    <s v="SOLID WASTE"/>
    <s v="053"/>
    <s v="EMPLOYEE RELATED COSTS - SOCIAL CONTRIBUTIONS"/>
    <s v="1028"/>
    <s v="LEVIES - SETA"/>
    <n v="106063"/>
    <n v="141812"/>
    <n v="149611.66"/>
    <n v="157541.07798"/>
    <n v="49946.100000000006"/>
    <n v="0"/>
    <n v="0"/>
    <n v="0"/>
    <n v="0"/>
    <n v="0"/>
    <n v="0"/>
    <n v="0"/>
    <n v="9303.26"/>
    <n v="7999.52"/>
    <n v="7284.61"/>
    <n v="9159.4699999999993"/>
    <n v="7975.3"/>
    <n v="8223.94"/>
    <n v="49946.100000000006"/>
    <n v="0.47090974232295907"/>
    <n v="49946.1"/>
  </r>
  <r>
    <n v="14"/>
    <n v="15"/>
    <s v="tza"/>
    <x v="102"/>
    <x v="6"/>
    <x v="76"/>
    <x v="98"/>
    <s v="021-Solid waste"/>
    <x v="1"/>
    <s v="133"/>
    <s v="SOLID WASTE"/>
    <s v="053"/>
    <s v="EMPLOYEE RELATED COSTS - SOCIAL CONTRIBUTIONS"/>
    <s v="1029"/>
    <s v="LEVIES - BARGAINING COUNCIL"/>
    <n v="3587"/>
    <n v="3830"/>
    <n v="4040.65"/>
    <n v="4254.8044499999996"/>
    <n v="1627.2"/>
    <n v="0"/>
    <n v="0"/>
    <n v="0"/>
    <n v="0"/>
    <n v="0"/>
    <n v="0"/>
    <n v="0"/>
    <n v="271.2"/>
    <n v="271.2"/>
    <n v="271.2"/>
    <n v="271.2"/>
    <n v="271.2"/>
    <n v="271.2"/>
    <n v="1627.2"/>
    <n v="0.45363813771954281"/>
    <n v="1627.2"/>
  </r>
  <r>
    <n v="14"/>
    <n v="15"/>
    <s v="tza"/>
    <x v="103"/>
    <x v="6"/>
    <x v="76"/>
    <x v="92"/>
    <s v="021-Solid waste"/>
    <x v="1"/>
    <s v="134"/>
    <s v="STREET CLEANSING"/>
    <s v="053"/>
    <s v="EMPLOYEE RELATED COSTS - SOCIAL CONTRIBUTIONS"/>
    <s v="1021"/>
    <s v="CONTRIBUTION - MEDICAL AID SCHEME"/>
    <n v="201860"/>
    <n v="356950"/>
    <n v="376582.25"/>
    <n v="396541.10924999998"/>
    <n v="80020.800000000003"/>
    <n v="0"/>
    <n v="0"/>
    <n v="0"/>
    <n v="0"/>
    <n v="0"/>
    <n v="0"/>
    <n v="0"/>
    <n v="13336.8"/>
    <n v="13336.8"/>
    <n v="13336.8"/>
    <n v="13336.8"/>
    <n v="13336.8"/>
    <n v="13336.8"/>
    <n v="80020.800000000003"/>
    <n v="0.39641731893391463"/>
    <n v="80020.800000000003"/>
  </r>
  <r>
    <n v="14"/>
    <n v="15"/>
    <s v="tza"/>
    <x v="103"/>
    <x v="6"/>
    <x v="76"/>
    <x v="93"/>
    <s v="021-Solid waste"/>
    <x v="1"/>
    <s v="134"/>
    <s v="STREET CLEANSING"/>
    <s v="053"/>
    <s v="EMPLOYEE RELATED COSTS - SOCIAL CONTRIBUTIONS"/>
    <s v="1022"/>
    <s v="CONTRIBUTION - PENSION SCHEMES"/>
    <n v="928425"/>
    <n v="997857"/>
    <n v="1052739.135"/>
    <n v="1108534.3091549999"/>
    <n v="441151.1399999999"/>
    <n v="0"/>
    <n v="0"/>
    <n v="0"/>
    <n v="0"/>
    <n v="0"/>
    <n v="0"/>
    <n v="0"/>
    <n v="75210.94"/>
    <n v="73188.039999999994"/>
    <n v="73188.039999999994"/>
    <n v="73188.039999999994"/>
    <n v="73188.039999999994"/>
    <n v="73188.039999999994"/>
    <n v="441151.1399999999"/>
    <n v="0.47516077227562797"/>
    <n v="441151.14"/>
  </r>
  <r>
    <n v="14"/>
    <n v="15"/>
    <s v="tza"/>
    <x v="103"/>
    <x v="6"/>
    <x v="76"/>
    <x v="94"/>
    <s v="021-Solid waste"/>
    <x v="1"/>
    <s v="134"/>
    <s v="STREET CLEANSING"/>
    <s v="053"/>
    <s v="EMPLOYEE RELATED COSTS - SOCIAL CONTRIBUTIONS"/>
    <s v="1023"/>
    <s v="CONTRIBUTION - UIF"/>
    <n v="55842"/>
    <n v="71842"/>
    <n v="75793.31"/>
    <n v="79810.355429999996"/>
    <n v="28158.83"/>
    <n v="0"/>
    <n v="0"/>
    <n v="0"/>
    <n v="0"/>
    <n v="0"/>
    <n v="0"/>
    <n v="0"/>
    <n v="5054.32"/>
    <n v="4742.72"/>
    <n v="4589.13"/>
    <n v="4819.68"/>
    <n v="4365.78"/>
    <n v="4587.2"/>
    <n v="28158.83"/>
    <n v="0.50425898069553388"/>
    <n v="28158.83"/>
  </r>
  <r>
    <n v="14"/>
    <n v="15"/>
    <s v="tza"/>
    <x v="103"/>
    <x v="6"/>
    <x v="76"/>
    <x v="95"/>
    <s v="021-Solid waste"/>
    <x v="1"/>
    <s v="134"/>
    <s v="STREET CLEANSING"/>
    <s v="053"/>
    <s v="EMPLOYEE RELATED COSTS - SOCIAL CONTRIBUTIONS"/>
    <s v="1024"/>
    <s v="CONTRIBUTION - GROUP INSURANCE"/>
    <n v="82191"/>
    <n v="91106"/>
    <n v="96116.83"/>
    <n v="101211.02199000001"/>
    <n v="39738.9"/>
    <n v="0"/>
    <n v="0"/>
    <n v="0"/>
    <n v="0"/>
    <n v="0"/>
    <n v="0"/>
    <n v="0"/>
    <n v="6776.4"/>
    <n v="6592.5"/>
    <n v="6592.5"/>
    <n v="6592.5"/>
    <n v="6592.5"/>
    <n v="6592.5"/>
    <n v="39738.9"/>
    <n v="0.48349454319816038"/>
    <n v="39738.9"/>
  </r>
  <r>
    <n v="14"/>
    <n v="15"/>
    <s v="tza"/>
    <x v="103"/>
    <x v="6"/>
    <x v="76"/>
    <x v="96"/>
    <s v="021-Solid waste"/>
    <x v="1"/>
    <s v="134"/>
    <s v="STREET CLEANSING"/>
    <s v="053"/>
    <s v="EMPLOYEE RELATED COSTS - SOCIAL CONTRIBUTIONS"/>
    <s v="1027"/>
    <s v="CONTRIBUTION - WORKERS COMPENSATION"/>
    <n v="0"/>
    <n v="95411"/>
    <n v="100658.605"/>
    <n v="105993.511065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3"/>
    <x v="6"/>
    <x v="76"/>
    <x v="97"/>
    <s v="021-Solid waste"/>
    <x v="1"/>
    <s v="134"/>
    <s v="STREET CLEANSING"/>
    <s v="053"/>
    <s v="EMPLOYEE RELATED COSTS - SOCIAL CONTRIBUTIONS"/>
    <s v="1028"/>
    <s v="LEVIES - SETA"/>
    <n v="56777"/>
    <n v="88734"/>
    <n v="93614.37"/>
    <n v="98575.93161"/>
    <n v="29474.150000000005"/>
    <n v="0"/>
    <n v="0"/>
    <n v="0"/>
    <n v="0"/>
    <n v="0"/>
    <n v="0"/>
    <n v="0"/>
    <n v="5478.08"/>
    <n v="5269.34"/>
    <n v="4604.55"/>
    <n v="5133.3100000000004"/>
    <n v="4370.99"/>
    <n v="4617.88"/>
    <n v="29474.150000000005"/>
    <n v="0.51912129911760052"/>
    <n v="29474.15"/>
  </r>
  <r>
    <n v="14"/>
    <n v="15"/>
    <s v="tza"/>
    <x v="103"/>
    <x v="6"/>
    <x v="76"/>
    <x v="98"/>
    <s v="021-Solid waste"/>
    <x v="1"/>
    <s v="134"/>
    <s v="STREET CLEANSING"/>
    <s v="053"/>
    <s v="EMPLOYEE RELATED COSTS - SOCIAL CONTRIBUTIONS"/>
    <s v="1029"/>
    <s v="LEVIES - BARGAINING COUNCIL"/>
    <n v="3017"/>
    <n v="3395"/>
    <n v="3581.7249999999999"/>
    <n v="3771.5564249999998"/>
    <n v="1471.26"/>
    <n v="0"/>
    <n v="0"/>
    <n v="0"/>
    <n v="0"/>
    <n v="0"/>
    <n v="0"/>
    <n v="0"/>
    <n v="250.86"/>
    <n v="244.08"/>
    <n v="244.08"/>
    <n v="244.08"/>
    <n v="244.08"/>
    <n v="244.08"/>
    <n v="1471.26"/>
    <n v="0.48765661252900233"/>
    <n v="1471.26"/>
  </r>
  <r>
    <n v="14"/>
    <n v="15"/>
    <s v="MDC"/>
    <x v="113"/>
    <x v="5"/>
    <x v="76"/>
    <x v="96"/>
    <m/>
    <x v="1"/>
    <s v="073"/>
    <s v="WATER NETWORKS"/>
    <s v="053"/>
    <s v="EMPLOYEE RELATED COSTS - SOCIAL CONTRIBUTIONS"/>
    <s v="1027"/>
    <s v="CONTRIBUTION - WORKERS COMPENSATION"/>
    <n v="0"/>
    <n v="206388"/>
    <n v="217739.34"/>
    <n v="229279.52502"/>
    <n v="220948.26"/>
    <n v="0"/>
    <n v="0"/>
    <n v="0"/>
    <n v="0"/>
    <n v="0"/>
    <n v="0"/>
    <n v="0"/>
    <n v="40725.61"/>
    <n v="38984.410000000003"/>
    <n v="35526.01"/>
    <n v="35526.01"/>
    <n v="35526.01"/>
    <n v="34660.21"/>
    <n v="220948.26"/>
    <e v="#DIV/0!"/>
    <n v="220948.26"/>
  </r>
  <r>
    <n v="14"/>
    <n v="15"/>
    <s v="MDC"/>
    <x v="114"/>
    <x v="5"/>
    <x v="76"/>
    <x v="96"/>
    <m/>
    <x v="1"/>
    <s v="083"/>
    <s v="WATER PURIFICATION"/>
    <s v="053"/>
    <s v="EMPLOYEE RELATED COSTS - SOCIAL CONTRIBUTIONS"/>
    <s v="1027"/>
    <s v="CONTRIBUTION - WORKERS COMPENSATION"/>
    <n v="0"/>
    <n v="54590"/>
    <n v="57592.45"/>
    <n v="60644.849849999999"/>
    <n v="39960"/>
    <n v="0"/>
    <n v="0"/>
    <n v="0"/>
    <n v="0"/>
    <n v="0"/>
    <n v="0"/>
    <n v="0"/>
    <n v="6660"/>
    <n v="6660"/>
    <n v="6660"/>
    <n v="6660"/>
    <n v="6660"/>
    <n v="6660"/>
    <n v="39960"/>
    <e v="#DIV/0!"/>
    <n v="39960"/>
  </r>
  <r>
    <n v="14"/>
    <n v="15"/>
    <s v="MDC"/>
    <x v="115"/>
    <x v="5"/>
    <x v="76"/>
    <x v="96"/>
    <m/>
    <x v="1"/>
    <s v="093"/>
    <s v="SEWERAGE PURIFICATION"/>
    <s v="053"/>
    <s v="EMPLOYEE RELATED COSTS - SOCIAL CONTRIBUTIONS"/>
    <s v="1027"/>
    <s v="CONTRIBUTION - WORKERS COMPENSATION"/>
    <n v="0"/>
    <n v="47958"/>
    <n v="50595.69"/>
    <n v="53277.261570000002"/>
    <n v="83435.459999999992"/>
    <n v="0"/>
    <n v="0"/>
    <n v="0"/>
    <n v="0"/>
    <n v="0"/>
    <n v="0"/>
    <n v="0"/>
    <n v="12990.01"/>
    <n v="13892.41"/>
    <n v="13892.41"/>
    <n v="13512.61"/>
    <n v="14415.01"/>
    <n v="14733.01"/>
    <n v="83435.459999999992"/>
    <e v="#DIV/0!"/>
    <n v="83435.460000000006"/>
  </r>
  <r>
    <n v="14"/>
    <n v="15"/>
    <s v="tza"/>
    <x v="104"/>
    <x v="6"/>
    <x v="76"/>
    <x v="92"/>
    <s v="020-Public toilet"/>
    <x v="1"/>
    <s v="135"/>
    <s v="PUBLIC TOILETS"/>
    <s v="053"/>
    <s v="EMPLOYEE RELATED COSTS - SOCIAL CONTRIBUTIONS"/>
    <s v="1021"/>
    <s v="CONTRIBUTION - MEDICAL AID SCHEME"/>
    <n v="96993"/>
    <n v="190566"/>
    <n v="201047.13"/>
    <n v="211702.62789"/>
    <n v="57639"/>
    <n v="0"/>
    <n v="0"/>
    <n v="0"/>
    <n v="0"/>
    <n v="0"/>
    <n v="0"/>
    <n v="0"/>
    <n v="8443.2000000000007"/>
    <n v="9643.7999999999993"/>
    <n v="9888"/>
    <n v="9888"/>
    <n v="9888"/>
    <n v="9888"/>
    <n v="57639"/>
    <n v="0.59425937954285357"/>
    <n v="57639"/>
  </r>
  <r>
    <n v="14"/>
    <n v="15"/>
    <s v="tza"/>
    <x v="104"/>
    <x v="6"/>
    <x v="76"/>
    <x v="93"/>
    <s v="020-Public toilet"/>
    <x v="1"/>
    <s v="135"/>
    <s v="PUBLIC TOILETS"/>
    <s v="053"/>
    <s v="EMPLOYEE RELATED COSTS - SOCIAL CONTRIBUTIONS"/>
    <s v="1022"/>
    <s v="CONTRIBUTION - PENSION SCHEMES"/>
    <n v="757751"/>
    <n v="698707"/>
    <n v="737135.88500000001"/>
    <n v="776204.08690500003"/>
    <n v="341720.22"/>
    <n v="0"/>
    <n v="0"/>
    <n v="0"/>
    <n v="0"/>
    <n v="0"/>
    <n v="0"/>
    <n v="0"/>
    <n v="60999.17"/>
    <n v="60999.17"/>
    <n v="58976.27"/>
    <n v="54930.47"/>
    <n v="52907.57"/>
    <n v="52907.57"/>
    <n v="341720.22"/>
    <n v="0.45096637285863028"/>
    <n v="341720.22"/>
  </r>
  <r>
    <n v="14"/>
    <n v="15"/>
    <s v="tza"/>
    <x v="104"/>
    <x v="6"/>
    <x v="76"/>
    <x v="94"/>
    <s v="020-Public toilet"/>
    <x v="1"/>
    <s v="135"/>
    <s v="PUBLIC TOILETS"/>
    <s v="053"/>
    <s v="EMPLOYEE RELATED COSTS - SOCIAL CONTRIBUTIONS"/>
    <s v="1023"/>
    <s v="CONTRIBUTION - UIF"/>
    <n v="48145"/>
    <n v="48768"/>
    <n v="51450.239999999998"/>
    <n v="54177.102719999995"/>
    <n v="21884.130000000005"/>
    <n v="0"/>
    <n v="0"/>
    <n v="0"/>
    <n v="0"/>
    <n v="0"/>
    <n v="0"/>
    <n v="0"/>
    <n v="3992.11"/>
    <n v="3829.08"/>
    <n v="3667.56"/>
    <n v="3674.11"/>
    <n v="3288.01"/>
    <n v="3433.26"/>
    <n v="21884.130000000005"/>
    <n v="0.45454626648665497"/>
    <n v="21884.13"/>
  </r>
  <r>
    <n v="14"/>
    <n v="15"/>
    <s v="tza"/>
    <x v="104"/>
    <x v="6"/>
    <x v="76"/>
    <x v="95"/>
    <s v="020-Public toilet"/>
    <x v="1"/>
    <s v="135"/>
    <s v="PUBLIC TOILETS"/>
    <s v="053"/>
    <s v="EMPLOYEE RELATED COSTS - SOCIAL CONTRIBUTIONS"/>
    <s v="1024"/>
    <s v="CONTRIBUTION - GROUP INSURANCE"/>
    <n v="31297"/>
    <n v="30852"/>
    <n v="32548.86"/>
    <n v="34273.94958"/>
    <n v="13962.78"/>
    <n v="0"/>
    <n v="0"/>
    <n v="0"/>
    <n v="0"/>
    <n v="0"/>
    <n v="0"/>
    <n v="0"/>
    <n v="2419.08"/>
    <n v="2419.08"/>
    <n v="2419.08"/>
    <n v="2235.1799999999998"/>
    <n v="2235.1799999999998"/>
    <n v="2235.1799999999998"/>
    <n v="13962.78"/>
    <n v="0.44613796849538295"/>
    <n v="13962.78"/>
  </r>
  <r>
    <n v="14"/>
    <n v="15"/>
    <s v="tza"/>
    <x v="104"/>
    <x v="6"/>
    <x v="76"/>
    <x v="96"/>
    <s v="020-Public toilet"/>
    <x v="1"/>
    <s v="135"/>
    <s v="PUBLIC TOILETS"/>
    <s v="053"/>
    <s v="EMPLOYEE RELATED COSTS - SOCIAL CONTRIBUTIONS"/>
    <s v="1027"/>
    <s v="CONTRIBUTION - WORKERS COMPENSATION"/>
    <n v="0"/>
    <n v="75294"/>
    <n v="79435.17"/>
    <n v="83645.23401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4"/>
    <x v="6"/>
    <x v="76"/>
    <x v="97"/>
    <s v="020-Public toilet"/>
    <x v="1"/>
    <s v="135"/>
    <s v="PUBLIC TOILETS"/>
    <s v="053"/>
    <s v="EMPLOYEE RELATED COSTS - SOCIAL CONTRIBUTIONS"/>
    <s v="1028"/>
    <s v="LEVIES - SETA"/>
    <n v="50266"/>
    <n v="71778"/>
    <n v="75725.789999999994"/>
    <n v="79739.256869999997"/>
    <n v="25827.480000000003"/>
    <n v="0"/>
    <n v="0"/>
    <n v="0"/>
    <n v="0"/>
    <n v="0"/>
    <n v="0"/>
    <n v="0"/>
    <n v="4763.8"/>
    <n v="4070.92"/>
    <n v="4501.25"/>
    <n v="5179.55"/>
    <n v="3437.15"/>
    <n v="3874.81"/>
    <n v="25827.480000000003"/>
    <n v="0.51381609835674225"/>
    <n v="25827.48"/>
  </r>
  <r>
    <n v="14"/>
    <n v="15"/>
    <s v="tza"/>
    <x v="104"/>
    <x v="6"/>
    <x v="76"/>
    <x v="98"/>
    <s v="020-Public toilet"/>
    <x v="1"/>
    <s v="135"/>
    <s v="PUBLIC TOILETS"/>
    <s v="053"/>
    <s v="EMPLOYEE RELATED COSTS - SOCIAL CONTRIBUTIONS"/>
    <s v="1029"/>
    <s v="LEVIES - BARGAINING COUNCIL"/>
    <n v="2446"/>
    <n v="2263"/>
    <n v="2387.4650000000001"/>
    <n v="2514.0006450000001"/>
    <n v="1098.3600000000001"/>
    <n v="0"/>
    <n v="0"/>
    <n v="0"/>
    <n v="0"/>
    <n v="0"/>
    <n v="0"/>
    <n v="0"/>
    <n v="196.62"/>
    <n v="196.62"/>
    <n v="189.84"/>
    <n v="176.28"/>
    <n v="169.5"/>
    <n v="169.5"/>
    <n v="1098.3600000000001"/>
    <n v="0.4490433360588717"/>
    <n v="1098.3599999999999"/>
  </r>
  <r>
    <n v="14"/>
    <n v="15"/>
    <s v="tza"/>
    <x v="105"/>
    <x v="6"/>
    <x v="76"/>
    <x v="92"/>
    <s v="018-Vehicle licencing"/>
    <x v="1"/>
    <s v="140"/>
    <s v="ADMINISTRATION TRANSPORT, SAFETY, SECURITY AND LIAISON"/>
    <s v="053"/>
    <s v="EMPLOYEE RELATED COSTS - SOCIAL CONTRIBUTIONS"/>
    <s v="1021"/>
    <s v="CONTRIBUTION - MEDICAL AID SCHEME"/>
    <n v="80545"/>
    <n v="96300"/>
    <n v="101596.5"/>
    <n v="106981.1145"/>
    <n v="39546"/>
    <n v="0"/>
    <n v="0"/>
    <n v="0"/>
    <n v="0"/>
    <n v="0"/>
    <n v="0"/>
    <n v="0"/>
    <n v="6591"/>
    <n v="6591"/>
    <n v="6591"/>
    <n v="6591"/>
    <n v="6591"/>
    <n v="6591"/>
    <n v="39546"/>
    <n v="0.49098019740517723"/>
    <n v="39546"/>
  </r>
  <r>
    <n v="14"/>
    <n v="15"/>
    <s v="tza"/>
    <x v="105"/>
    <x v="6"/>
    <x v="76"/>
    <x v="93"/>
    <s v="018-Vehicle licencing"/>
    <x v="1"/>
    <s v="140"/>
    <s v="ADMINISTRATION TRANSPORT, SAFETY, SECURITY AND LIAISON"/>
    <s v="053"/>
    <s v="EMPLOYEE RELATED COSTS - SOCIAL CONTRIBUTIONS"/>
    <s v="1022"/>
    <s v="CONTRIBUTION - PENSION SCHEMES"/>
    <n v="178125"/>
    <n v="175162"/>
    <n v="184795.91"/>
    <n v="194590.09323"/>
    <n v="81851.579999999987"/>
    <n v="0"/>
    <n v="0"/>
    <n v="0"/>
    <n v="0"/>
    <n v="0"/>
    <n v="0"/>
    <n v="0"/>
    <n v="13641.93"/>
    <n v="13641.93"/>
    <n v="13641.93"/>
    <n v="13641.93"/>
    <n v="13641.93"/>
    <n v="13641.93"/>
    <n v="81851.579999999987"/>
    <n v="0.45951764210526308"/>
    <n v="81851.58"/>
  </r>
  <r>
    <n v="14"/>
    <n v="15"/>
    <s v="tza"/>
    <x v="105"/>
    <x v="6"/>
    <x v="76"/>
    <x v="94"/>
    <s v="018-Vehicle licencing"/>
    <x v="1"/>
    <s v="140"/>
    <s v="ADMINISTRATION TRANSPORT, SAFETY, SECURITY AND LIAISON"/>
    <s v="053"/>
    <s v="EMPLOYEE RELATED COSTS - SOCIAL CONTRIBUTIONS"/>
    <s v="1023"/>
    <s v="CONTRIBUTION - UIF"/>
    <n v="7638"/>
    <n v="7638"/>
    <n v="8058.09"/>
    <n v="8485.1687700000002"/>
    <n v="3832.17"/>
    <n v="0"/>
    <n v="0"/>
    <n v="0"/>
    <n v="0"/>
    <n v="0"/>
    <n v="0"/>
    <n v="0"/>
    <n v="594.88"/>
    <n v="666.64"/>
    <n v="678.71"/>
    <n v="678.71"/>
    <n v="618.35"/>
    <n v="594.88"/>
    <n v="3832.17"/>
    <n v="0.50172427336999215"/>
    <n v="3832.17"/>
  </r>
  <r>
    <n v="14"/>
    <n v="15"/>
    <s v="tza"/>
    <x v="105"/>
    <x v="6"/>
    <x v="76"/>
    <x v="95"/>
    <s v="018-Vehicle licencing"/>
    <x v="1"/>
    <s v="140"/>
    <s v="ADMINISTRATION TRANSPORT, SAFETY, SECURITY AND LIAISON"/>
    <s v="053"/>
    <s v="EMPLOYEE RELATED COSTS - SOCIAL CONTRIBUTIONS"/>
    <s v="1024"/>
    <s v="CONTRIBUTION - GROUP INSURANCE"/>
    <n v="16193"/>
    <n v="15924"/>
    <n v="16799.82"/>
    <n v="17690.210459999998"/>
    <n v="7441.0800000000008"/>
    <n v="0"/>
    <n v="0"/>
    <n v="0"/>
    <n v="0"/>
    <n v="0"/>
    <n v="0"/>
    <n v="0"/>
    <n v="1240.18"/>
    <n v="1240.18"/>
    <n v="1240.18"/>
    <n v="1240.18"/>
    <n v="1240.18"/>
    <n v="1240.18"/>
    <n v="7441.0800000000008"/>
    <n v="0.45952448588896444"/>
    <n v="7441.08"/>
  </r>
  <r>
    <n v="14"/>
    <n v="15"/>
    <s v="tza"/>
    <x v="105"/>
    <x v="6"/>
    <x v="76"/>
    <x v="96"/>
    <s v="018-Vehicle licencing"/>
    <x v="1"/>
    <s v="140"/>
    <s v="ADMINISTRATION TRANSPORT, SAFETY, SECURITY AND LIAISON"/>
    <s v="053"/>
    <s v="EMPLOYEE RELATED COSTS - SOCIAL CONTRIBUTIONS"/>
    <s v="1027"/>
    <s v="CONTRIBUTION - WORKERS COMPENSATION"/>
    <n v="0"/>
    <n v="23687"/>
    <n v="24989.785"/>
    <n v="26314.243605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5"/>
    <x v="6"/>
    <x v="76"/>
    <x v="97"/>
    <s v="018-Vehicle licencing"/>
    <x v="1"/>
    <s v="140"/>
    <s v="ADMINISTRATION TRANSPORT, SAFETY, SECURITY AND LIAISON"/>
    <s v="053"/>
    <s v="EMPLOYEE RELATED COSTS - SOCIAL CONTRIBUTIONS"/>
    <s v="1028"/>
    <s v="LEVIES - SETA"/>
    <n v="19223"/>
    <n v="19214"/>
    <n v="20270.77"/>
    <n v="21345.12081"/>
    <n v="10081.470000000001"/>
    <n v="0"/>
    <n v="0"/>
    <n v="0"/>
    <n v="0"/>
    <n v="0"/>
    <n v="0"/>
    <n v="0"/>
    <n v="1378.07"/>
    <n v="1780.23"/>
    <n v="1932.55"/>
    <n v="1688.27"/>
    <n v="1483.95"/>
    <n v="1818.4"/>
    <n v="10081.470000000001"/>
    <n v="0.52444831712011664"/>
    <n v="10081.469999999999"/>
  </r>
  <r>
    <n v="14"/>
    <n v="15"/>
    <s v="tza"/>
    <x v="105"/>
    <x v="6"/>
    <x v="76"/>
    <x v="98"/>
    <s v="018-Vehicle licencing"/>
    <x v="1"/>
    <s v="140"/>
    <s v="ADMINISTRATION TRANSPORT, SAFETY, SECURITY AND LIAISON"/>
    <s v="053"/>
    <s v="EMPLOYEE RELATED COSTS - SOCIAL CONTRIBUTIONS"/>
    <s v="1029"/>
    <s v="LEVIES - BARGAINING COUNCIL"/>
    <n v="326"/>
    <n v="348"/>
    <n v="367.14"/>
    <n v="386.59841999999998"/>
    <n v="162.72"/>
    <n v="0"/>
    <n v="0"/>
    <n v="0"/>
    <n v="0"/>
    <n v="0"/>
    <n v="0"/>
    <n v="0"/>
    <n v="27.12"/>
    <n v="27.12"/>
    <n v="27.12"/>
    <n v="27.12"/>
    <n v="27.12"/>
    <n v="27.12"/>
    <n v="162.72"/>
    <n v="0.4991411042944785"/>
    <n v="162.72"/>
  </r>
  <r>
    <n v="14"/>
    <n v="15"/>
    <s v="tza"/>
    <x v="106"/>
    <x v="6"/>
    <x v="76"/>
    <x v="92"/>
    <s v="018-Vehicle licencing"/>
    <x v="1"/>
    <s v="143"/>
    <s v="VEHICLE LICENCING &amp; TESTING"/>
    <s v="053"/>
    <s v="EMPLOYEE RELATED COSTS - SOCIAL CONTRIBUTIONS"/>
    <s v="1021"/>
    <s v="CONTRIBUTION - MEDICAL AID SCHEME"/>
    <n v="604358"/>
    <n v="665171"/>
    <n v="701755.40500000003"/>
    <n v="738948.44146500004"/>
    <n v="294210.12"/>
    <n v="0"/>
    <n v="0"/>
    <n v="0"/>
    <n v="0"/>
    <n v="0"/>
    <n v="0"/>
    <n v="0"/>
    <n v="49035.02"/>
    <n v="49035.02"/>
    <n v="49035.02"/>
    <n v="49035.02"/>
    <n v="49035.02"/>
    <n v="49035.02"/>
    <n v="294210.12"/>
    <n v="0.48681430542823956"/>
    <n v="294210.12"/>
  </r>
  <r>
    <n v="14"/>
    <n v="15"/>
    <s v="tza"/>
    <x v="106"/>
    <x v="6"/>
    <x v="76"/>
    <x v="93"/>
    <s v="018-Vehicle licencing"/>
    <x v="1"/>
    <s v="143"/>
    <s v="VEHICLE LICENCING &amp; TESTING"/>
    <s v="053"/>
    <s v="EMPLOYEE RELATED COSTS - SOCIAL CONTRIBUTIONS"/>
    <s v="1022"/>
    <s v="CONTRIBUTION - PENSION SCHEMES"/>
    <n v="1778597"/>
    <n v="1886382"/>
    <n v="1990133.01"/>
    <n v="2095610.05953"/>
    <n v="881486.75999999989"/>
    <n v="0"/>
    <n v="0"/>
    <n v="0"/>
    <n v="0"/>
    <n v="0"/>
    <n v="0"/>
    <n v="0"/>
    <n v="146914.46"/>
    <n v="146914.46"/>
    <n v="146914.46"/>
    <n v="146914.46"/>
    <n v="146914.46"/>
    <n v="146914.46"/>
    <n v="881486.75999999989"/>
    <n v="0.49560792017528416"/>
    <n v="881486.76"/>
  </r>
  <r>
    <n v="14"/>
    <n v="15"/>
    <s v="tza"/>
    <x v="106"/>
    <x v="6"/>
    <x v="76"/>
    <x v="94"/>
    <s v="018-Vehicle licencing"/>
    <x v="1"/>
    <s v="143"/>
    <s v="VEHICLE LICENCING &amp; TESTING"/>
    <s v="053"/>
    <s v="EMPLOYEE RELATED COSTS - SOCIAL CONTRIBUTIONS"/>
    <s v="1023"/>
    <s v="CONTRIBUTION - UIF"/>
    <n v="54730"/>
    <n v="56281"/>
    <n v="59376.455000000002"/>
    <n v="62523.407115000002"/>
    <n v="26247.88"/>
    <n v="0"/>
    <n v="0"/>
    <n v="0"/>
    <n v="0"/>
    <n v="0"/>
    <n v="0"/>
    <n v="0"/>
    <n v="4395.25"/>
    <n v="4394.72"/>
    <n v="4338.4799999999996"/>
    <n v="4442.47"/>
    <n v="4338.4799999999996"/>
    <n v="4338.4799999999996"/>
    <n v="26247.88"/>
    <n v="0.47958852548876302"/>
    <n v="26247.88"/>
  </r>
  <r>
    <n v="14"/>
    <n v="15"/>
    <s v="tza"/>
    <x v="106"/>
    <x v="6"/>
    <x v="76"/>
    <x v="95"/>
    <s v="018-Vehicle licencing"/>
    <x v="1"/>
    <s v="143"/>
    <s v="VEHICLE LICENCING &amp; TESTING"/>
    <s v="053"/>
    <s v="EMPLOYEE RELATED COSTS - SOCIAL CONTRIBUTIONS"/>
    <s v="1024"/>
    <s v="CONTRIBUTION - GROUP INSURANCE"/>
    <n v="161691"/>
    <n v="172508"/>
    <n v="181995.94"/>
    <n v="191641.72482"/>
    <n v="80611.199999999997"/>
    <n v="0"/>
    <n v="0"/>
    <n v="0"/>
    <n v="0"/>
    <n v="0"/>
    <n v="0"/>
    <n v="0"/>
    <n v="13435.2"/>
    <n v="13435.2"/>
    <n v="13435.2"/>
    <n v="13435.2"/>
    <n v="13435.2"/>
    <n v="13435.2"/>
    <n v="80611.199999999997"/>
    <n v="0.49855093975545944"/>
    <n v="80611.199999999997"/>
  </r>
  <r>
    <n v="14"/>
    <n v="15"/>
    <s v="tza"/>
    <x v="106"/>
    <x v="6"/>
    <x v="76"/>
    <x v="96"/>
    <s v="018-Vehicle licencing"/>
    <x v="1"/>
    <s v="143"/>
    <s v="VEHICLE LICENCING &amp; TESTING"/>
    <s v="053"/>
    <s v="EMPLOYEE RELATED COSTS - SOCIAL CONTRIBUTIONS"/>
    <s v="1027"/>
    <s v="CONTRIBUTION - WORKERS COMPENSATION"/>
    <n v="0"/>
    <n v="143941"/>
    <n v="151857.755"/>
    <n v="159906.21601500001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6"/>
    <x v="6"/>
    <x v="76"/>
    <x v="97"/>
    <s v="018-Vehicle licencing"/>
    <x v="1"/>
    <s v="143"/>
    <s v="VEHICLE LICENCING &amp; TESTING"/>
    <s v="053"/>
    <s v="EMPLOYEE RELATED COSTS - SOCIAL CONTRIBUTIONS"/>
    <s v="1028"/>
    <s v="LEVIES - SETA"/>
    <n v="118699"/>
    <n v="126761"/>
    <n v="133732.85500000001"/>
    <n v="140820.69631500001"/>
    <n v="61328.62"/>
    <n v="0"/>
    <n v="0"/>
    <n v="0"/>
    <n v="0"/>
    <n v="0"/>
    <n v="0"/>
    <n v="0"/>
    <n v="10893.66"/>
    <n v="10096.379999999999"/>
    <n v="10178.959999999999"/>
    <n v="8970.7900000000009"/>
    <n v="10000.620000000001"/>
    <n v="11188.21"/>
    <n v="61328.62"/>
    <n v="0.51667343448554748"/>
    <n v="61328.62"/>
  </r>
  <r>
    <n v="14"/>
    <n v="15"/>
    <s v="tza"/>
    <x v="106"/>
    <x v="6"/>
    <x v="76"/>
    <x v="98"/>
    <s v="018-Vehicle licencing"/>
    <x v="1"/>
    <s v="143"/>
    <s v="VEHICLE LICENCING &amp; TESTING"/>
    <s v="053"/>
    <s v="EMPLOYEE RELATED COSTS - SOCIAL CONTRIBUTIONS"/>
    <s v="1029"/>
    <s v="LEVIES - BARGAINING COUNCIL"/>
    <n v="2528"/>
    <n v="2699"/>
    <n v="2847.4450000000002"/>
    <n v="2998.3595850000002"/>
    <n v="1261.0800000000002"/>
    <n v="0"/>
    <n v="0"/>
    <n v="0"/>
    <n v="0"/>
    <n v="0"/>
    <n v="0"/>
    <n v="0"/>
    <n v="210.18"/>
    <n v="210.18"/>
    <n v="210.18"/>
    <n v="210.18"/>
    <n v="210.18"/>
    <n v="210.18"/>
    <n v="1261.0800000000002"/>
    <n v="0.49884493670886082"/>
    <n v="1261.08"/>
  </r>
  <r>
    <n v="14"/>
    <n v="15"/>
    <s v="tza"/>
    <x v="107"/>
    <x v="6"/>
    <x v="76"/>
    <x v="92"/>
    <s v="010-Public safety"/>
    <x v="1"/>
    <s v="144"/>
    <s v="TRAFFIC SERVICES"/>
    <s v="053"/>
    <s v="EMPLOYEE RELATED COSTS - SOCIAL CONTRIBUTIONS"/>
    <s v="1021"/>
    <s v="CONTRIBUTION - MEDICAL AID SCHEME"/>
    <n v="525361"/>
    <n v="568794"/>
    <n v="600077.67000000004"/>
    <n v="631881.78651000001"/>
    <n v="252408.78"/>
    <n v="0"/>
    <n v="0"/>
    <n v="0"/>
    <n v="0"/>
    <n v="0"/>
    <n v="0"/>
    <n v="0"/>
    <n v="42066.63"/>
    <n v="42066.63"/>
    <n v="42066.63"/>
    <n v="42066.63"/>
    <n v="42075.63"/>
    <n v="42066.63"/>
    <n v="252408.78"/>
    <n v="0.48044826319426071"/>
    <n v="252408.78"/>
  </r>
  <r>
    <n v="14"/>
    <n v="15"/>
    <s v="tza"/>
    <x v="107"/>
    <x v="6"/>
    <x v="76"/>
    <x v="93"/>
    <s v="010-Public safety"/>
    <x v="1"/>
    <s v="144"/>
    <s v="TRAFFIC SERVICES"/>
    <s v="053"/>
    <s v="EMPLOYEE RELATED COSTS - SOCIAL CONTRIBUTIONS"/>
    <s v="1022"/>
    <s v="CONTRIBUTION - PENSION SCHEMES"/>
    <n v="1106066"/>
    <n v="1181169"/>
    <n v="1246133.2949999999"/>
    <n v="1312178.3596349999"/>
    <n v="551947.98"/>
    <n v="0"/>
    <n v="0"/>
    <n v="0"/>
    <n v="0"/>
    <n v="0"/>
    <n v="0"/>
    <n v="0"/>
    <n v="91991.33"/>
    <n v="91991.33"/>
    <n v="91991.33"/>
    <n v="91991.33"/>
    <n v="91991.33"/>
    <n v="91991.33"/>
    <n v="551947.98"/>
    <n v="0.49901902779761786"/>
    <n v="551947.98"/>
  </r>
  <r>
    <n v="14"/>
    <n v="15"/>
    <s v="tza"/>
    <x v="107"/>
    <x v="6"/>
    <x v="76"/>
    <x v="94"/>
    <s v="010-Public safety"/>
    <x v="1"/>
    <s v="144"/>
    <s v="TRAFFIC SERVICES"/>
    <s v="053"/>
    <s v="EMPLOYEE RELATED COSTS - SOCIAL CONTRIBUTIONS"/>
    <s v="1023"/>
    <s v="CONTRIBUTION - UIF"/>
    <n v="36514"/>
    <n v="36861"/>
    <n v="38888.355000000003"/>
    <n v="40949.437815000005"/>
    <n v="17384.86"/>
    <n v="0"/>
    <n v="0"/>
    <n v="0"/>
    <n v="0"/>
    <n v="0"/>
    <n v="0"/>
    <n v="0"/>
    <n v="2954.24"/>
    <n v="2931.43"/>
    <n v="2860.86"/>
    <n v="2887.35"/>
    <n v="2888.46"/>
    <n v="2862.52"/>
    <n v="17384.86"/>
    <n v="0.47611491482718959"/>
    <n v="17384.86"/>
  </r>
  <r>
    <n v="14"/>
    <n v="15"/>
    <s v="tza"/>
    <x v="107"/>
    <x v="6"/>
    <x v="76"/>
    <x v="95"/>
    <s v="010-Public safety"/>
    <x v="1"/>
    <s v="144"/>
    <s v="TRAFFIC SERVICES"/>
    <s v="053"/>
    <s v="EMPLOYEE RELATED COSTS - SOCIAL CONTRIBUTIONS"/>
    <s v="1024"/>
    <s v="CONTRIBUTION - GROUP INSURANCE"/>
    <n v="96129"/>
    <n v="102657"/>
    <n v="108303.13499999999"/>
    <n v="114043.20115499999"/>
    <n v="47970.539999999994"/>
    <n v="0"/>
    <n v="0"/>
    <n v="0"/>
    <n v="0"/>
    <n v="0"/>
    <n v="0"/>
    <n v="0"/>
    <n v="7995.09"/>
    <n v="7995.09"/>
    <n v="7995.09"/>
    <n v="7995.09"/>
    <n v="7995.09"/>
    <n v="7995.09"/>
    <n v="47970.539999999994"/>
    <n v="0.49902256343039036"/>
    <n v="47970.54"/>
  </r>
  <r>
    <n v="14"/>
    <n v="15"/>
    <s v="tza"/>
    <x v="107"/>
    <x v="6"/>
    <x v="76"/>
    <x v="96"/>
    <s v="010-Public safety"/>
    <x v="1"/>
    <s v="144"/>
    <s v="TRAFFIC SERVICES"/>
    <s v="053"/>
    <s v="EMPLOYEE RELATED COSTS - SOCIAL CONTRIBUTIONS"/>
    <s v="1027"/>
    <s v="CONTRIBUTION - WORKERS COMPENSATION"/>
    <n v="0"/>
    <n v="137037"/>
    <n v="144574.035"/>
    <n v="152236.458855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7"/>
    <x v="6"/>
    <x v="76"/>
    <x v="97"/>
    <s v="010-Public safety"/>
    <x v="1"/>
    <s v="144"/>
    <s v="TRAFFIC SERVICES"/>
    <s v="053"/>
    <s v="EMPLOYEE RELATED COSTS - SOCIAL CONTRIBUTIONS"/>
    <s v="1028"/>
    <s v="LEVIES - SETA"/>
    <n v="110578"/>
    <n v="122781"/>
    <n v="129533.955"/>
    <n v="136399.25461500001"/>
    <n v="56368.070000000007"/>
    <n v="0"/>
    <n v="0"/>
    <n v="0"/>
    <n v="0"/>
    <n v="0"/>
    <n v="0"/>
    <n v="0"/>
    <n v="10880.09"/>
    <n v="9558.57"/>
    <n v="8797.31"/>
    <n v="9135.4"/>
    <n v="9067.7900000000009"/>
    <n v="8928.91"/>
    <n v="56368.070000000007"/>
    <n v="0.509758451048129"/>
    <n v="56368.07"/>
  </r>
  <r>
    <n v="14"/>
    <n v="15"/>
    <s v="tza"/>
    <x v="107"/>
    <x v="6"/>
    <x v="76"/>
    <x v="98"/>
    <s v="010-Public safety"/>
    <x v="1"/>
    <s v="144"/>
    <s v="TRAFFIC SERVICES"/>
    <s v="053"/>
    <s v="EMPLOYEE RELATED COSTS - SOCIAL CONTRIBUTIONS"/>
    <s v="1029"/>
    <s v="LEVIES - BARGAINING COUNCIL"/>
    <n v="1631"/>
    <n v="1741"/>
    <n v="1836.7550000000001"/>
    <n v="1934.1030150000001"/>
    <n v="813.6"/>
    <n v="0"/>
    <n v="0"/>
    <n v="0"/>
    <n v="0"/>
    <n v="0"/>
    <n v="0"/>
    <n v="0"/>
    <n v="135.6"/>
    <n v="135.6"/>
    <n v="135.6"/>
    <n v="135.6"/>
    <n v="135.6"/>
    <n v="135.6"/>
    <n v="813.6"/>
    <n v="0.49883507050889025"/>
    <n v="813.6"/>
  </r>
  <r>
    <n v="14"/>
    <n v="15"/>
    <s v="MDC"/>
    <x v="117"/>
    <x v="6"/>
    <x v="76"/>
    <x v="96"/>
    <s v="014-Other health"/>
    <x v="1"/>
    <s v="115"/>
    <s v="ENVIROMENTAL HEALTH SERVICES"/>
    <s v="053"/>
    <s v="EMPLOYEE RELATED COSTS - SOCIAL CONTRIBUTIONS"/>
    <s v="1027"/>
    <s v="CONTRIBUTION - WORKERS COMPENSATION"/>
    <n v="0"/>
    <n v="62041"/>
    <n v="65453.254999999997"/>
    <n v="68922.277514999994"/>
    <n v="89568"/>
    <n v="0"/>
    <n v="0"/>
    <n v="0"/>
    <n v="0"/>
    <n v="0"/>
    <n v="0"/>
    <n v="0"/>
    <n v="13256.4"/>
    <n v="14684.4"/>
    <n v="15406.8"/>
    <n v="15406.8"/>
    <n v="15406.8"/>
    <n v="15406.8"/>
    <n v="89568"/>
    <e v="#DIV/0!"/>
    <n v="89568"/>
  </r>
  <r>
    <n v="14"/>
    <n v="15"/>
    <s v="tza"/>
    <x v="108"/>
    <x v="1"/>
    <x v="76"/>
    <x v="92"/>
    <s v="011-Other public safety"/>
    <x v="1"/>
    <s v="153"/>
    <s v="DISASTER MANAGEMENT"/>
    <s v="053"/>
    <s v="EMPLOYEE RELATED COSTS - SOCIAL CONTRIBUTIONS"/>
    <s v="1021"/>
    <s v="CONTRIBUTION - MEDICAL AID SCHEME"/>
    <n v="99839"/>
    <n v="62094"/>
    <n v="65509.17"/>
    <n v="68981.156009999992"/>
    <n v="25308"/>
    <n v="0"/>
    <n v="0"/>
    <n v="0"/>
    <n v="0"/>
    <n v="0"/>
    <n v="0"/>
    <n v="0"/>
    <n v="4218"/>
    <n v="4218"/>
    <n v="4218"/>
    <n v="4218"/>
    <n v="4218"/>
    <n v="4218"/>
    <n v="25308"/>
    <n v="0.25348811586654513"/>
    <n v="25308"/>
  </r>
  <r>
    <n v="14"/>
    <n v="15"/>
    <s v="tza"/>
    <x v="108"/>
    <x v="1"/>
    <x v="76"/>
    <x v="93"/>
    <s v="011-Other public safety"/>
    <x v="1"/>
    <s v="153"/>
    <s v="DISASTER MANAGEMENT"/>
    <s v="053"/>
    <s v="EMPLOYEE RELATED COSTS - SOCIAL CONTRIBUTIONS"/>
    <s v="1022"/>
    <s v="CONTRIBUTION - PENSION SCHEMES"/>
    <n v="204863"/>
    <n v="154953"/>
    <n v="163475.41500000001"/>
    <n v="172139.61199500001"/>
    <n v="71279.31"/>
    <n v="0"/>
    <n v="0"/>
    <n v="0"/>
    <n v="0"/>
    <n v="0"/>
    <n v="0"/>
    <n v="0"/>
    <n v="11842.26"/>
    <n v="11842.26"/>
    <n v="11842.26"/>
    <n v="11842.26"/>
    <n v="11842.26"/>
    <n v="12068.01"/>
    <n v="71279.31"/>
    <n v="0.34793647461962385"/>
    <n v="71279.31"/>
  </r>
  <r>
    <n v="14"/>
    <n v="15"/>
    <s v="tza"/>
    <x v="108"/>
    <x v="1"/>
    <x v="76"/>
    <x v="94"/>
    <s v="011-Other public safety"/>
    <x v="1"/>
    <s v="153"/>
    <s v="DISASTER MANAGEMENT"/>
    <s v="053"/>
    <s v="EMPLOYEE RELATED COSTS - SOCIAL CONTRIBUTIONS"/>
    <s v="1023"/>
    <s v="CONTRIBUTION - UIF"/>
    <n v="5729"/>
    <n v="3819"/>
    <n v="4029.0450000000001"/>
    <n v="4242.5843850000001"/>
    <n v="1784.64"/>
    <n v="0"/>
    <n v="0"/>
    <n v="0"/>
    <n v="0"/>
    <n v="0"/>
    <n v="0"/>
    <n v="0"/>
    <n v="297.44"/>
    <n v="297.44"/>
    <n v="297.44"/>
    <n v="297.44"/>
    <n v="297.44"/>
    <n v="297.44"/>
    <n v="1784.64"/>
    <n v="0.31150986210507942"/>
    <n v="1784.64"/>
  </r>
  <r>
    <n v="14"/>
    <n v="15"/>
    <s v="tza"/>
    <x v="108"/>
    <x v="1"/>
    <x v="76"/>
    <x v="95"/>
    <s v="011-Other public safety"/>
    <x v="1"/>
    <s v="153"/>
    <s v="DISASTER MANAGEMENT"/>
    <s v="053"/>
    <s v="EMPLOYEE RELATED COSTS - SOCIAL CONTRIBUTIONS"/>
    <s v="1024"/>
    <s v="CONTRIBUTION - GROUP INSURANCE"/>
    <n v="19777"/>
    <n v="14087"/>
    <n v="14861.785"/>
    <n v="15649.459605"/>
    <n v="6479.94"/>
    <n v="0"/>
    <n v="0"/>
    <n v="0"/>
    <n v="0"/>
    <n v="0"/>
    <n v="0"/>
    <n v="0"/>
    <n v="1076.57"/>
    <n v="1076.57"/>
    <n v="1076.57"/>
    <n v="1076.57"/>
    <n v="1076.57"/>
    <n v="1097.0899999999999"/>
    <n v="6479.94"/>
    <n v="0.32765030085452795"/>
    <n v="6479.94"/>
  </r>
  <r>
    <n v="14"/>
    <n v="15"/>
    <s v="tza"/>
    <x v="108"/>
    <x v="1"/>
    <x v="76"/>
    <x v="96"/>
    <s v="011-Other public safety"/>
    <x v="1"/>
    <s v="153"/>
    <s v="DISASTER MANAGEMENT"/>
    <s v="053"/>
    <s v="EMPLOYEE RELATED COSTS - SOCIAL CONTRIBUTIONS"/>
    <s v="1027"/>
    <s v="CONTRIBUTION - WORKERS COMPENSATION"/>
    <n v="0"/>
    <n v="13244"/>
    <n v="13972.42"/>
    <n v="14712.958259999999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8"/>
    <x v="1"/>
    <x v="76"/>
    <x v="97"/>
    <s v="011-Other public safety"/>
    <x v="1"/>
    <s v="153"/>
    <s v="DISASTER MANAGEMENT"/>
    <s v="053"/>
    <s v="EMPLOYEE RELATED COSTS - SOCIAL CONTRIBUTIONS"/>
    <s v="1028"/>
    <s v="LEVIES - SETA"/>
    <n v="11165"/>
    <n v="9960"/>
    <n v="10507.8"/>
    <n v="11064.713399999999"/>
    <n v="5283.6900000000005"/>
    <n v="0"/>
    <n v="0"/>
    <n v="0"/>
    <n v="0"/>
    <n v="0"/>
    <n v="0"/>
    <n v="0"/>
    <n v="737.42"/>
    <n v="833.95"/>
    <n v="836.55"/>
    <n v="812.05"/>
    <n v="866.85"/>
    <n v="1196.8699999999999"/>
    <n v="5283.6900000000005"/>
    <n v="0.47323690103000454"/>
    <n v="5283.69"/>
  </r>
  <r>
    <n v="14"/>
    <n v="15"/>
    <s v="tza"/>
    <x v="108"/>
    <x v="1"/>
    <x v="76"/>
    <x v="98"/>
    <s v="011-Other public safety"/>
    <x v="1"/>
    <s v="153"/>
    <s v="DISASTER MANAGEMENT"/>
    <s v="053"/>
    <s v="EMPLOYEE RELATED COSTS - SOCIAL CONTRIBUTIONS"/>
    <s v="1029"/>
    <s v="LEVIES - BARGAINING COUNCIL"/>
    <n v="245"/>
    <n v="174"/>
    <n v="183.57"/>
    <n v="193.29920999999999"/>
    <n v="81.36"/>
    <n v="0"/>
    <n v="0"/>
    <n v="0"/>
    <n v="0"/>
    <n v="0"/>
    <n v="0"/>
    <n v="0"/>
    <n v="13.56"/>
    <n v="13.56"/>
    <n v="13.56"/>
    <n v="13.56"/>
    <n v="13.56"/>
    <n v="13.56"/>
    <n v="81.36"/>
    <n v="0.33208163265306123"/>
    <n v="81.36"/>
  </r>
  <r>
    <n v="14"/>
    <n v="15"/>
    <s v="tza"/>
    <x v="109"/>
    <x v="7"/>
    <x v="76"/>
    <x v="92"/>
    <s v="019-Electricity distribution"/>
    <x v="1"/>
    <s v="162"/>
    <s v="ADMINISTRATION ELEC. ING."/>
    <s v="053"/>
    <s v="EMPLOYEE RELATED COSTS - SOCIAL CONTRIBUTIONS"/>
    <s v="1021"/>
    <s v="CONTRIBUTION - MEDICAL AID SCHEME"/>
    <n v="139592"/>
    <n v="149589"/>
    <n v="157816.39499999999"/>
    <n v="166180.66393499999"/>
    <n v="66679.259999999995"/>
    <n v="0"/>
    <n v="0"/>
    <n v="0"/>
    <n v="0"/>
    <n v="0"/>
    <n v="0"/>
    <n v="0"/>
    <n v="11113.21"/>
    <n v="11113.21"/>
    <n v="11113.21"/>
    <n v="11113.21"/>
    <n v="11113.21"/>
    <n v="11113.21"/>
    <n v="66679.259999999995"/>
    <n v="0.47767250272221901"/>
    <n v="66679.259999999995"/>
  </r>
  <r>
    <n v="14"/>
    <n v="15"/>
    <s v="tza"/>
    <x v="109"/>
    <x v="7"/>
    <x v="76"/>
    <x v="93"/>
    <s v="019-Electricity distribution"/>
    <x v="1"/>
    <s v="162"/>
    <s v="ADMINISTRATION ELEC. ING."/>
    <s v="053"/>
    <s v="EMPLOYEE RELATED COSTS - SOCIAL CONTRIBUTIONS"/>
    <s v="1022"/>
    <s v="CONTRIBUTION - PENSION SCHEMES"/>
    <n v="337812"/>
    <n v="360750"/>
    <n v="380591.25"/>
    <n v="400762.58624999999"/>
    <n v="168574.68"/>
    <n v="0"/>
    <n v="0"/>
    <n v="0"/>
    <n v="0"/>
    <n v="0"/>
    <n v="0"/>
    <n v="0"/>
    <n v="28095.78"/>
    <n v="28095.78"/>
    <n v="28095.78"/>
    <n v="28095.78"/>
    <n v="28095.78"/>
    <n v="28095.78"/>
    <n v="168574.68"/>
    <n v="0.49901921778977654"/>
    <n v="168574.68"/>
  </r>
  <r>
    <n v="14"/>
    <n v="15"/>
    <s v="tza"/>
    <x v="109"/>
    <x v="7"/>
    <x v="76"/>
    <x v="94"/>
    <s v="019-Electricity distribution"/>
    <x v="1"/>
    <s v="162"/>
    <s v="ADMINISTRATION ELEC. ING."/>
    <s v="053"/>
    <s v="EMPLOYEE RELATED COSTS - SOCIAL CONTRIBUTIONS"/>
    <s v="1023"/>
    <s v="CONTRIBUTION - UIF"/>
    <n v="13367"/>
    <n v="13367"/>
    <n v="14102.184999999999"/>
    <n v="14849.600805"/>
    <n v="6246.24"/>
    <n v="0"/>
    <n v="0"/>
    <n v="0"/>
    <n v="0"/>
    <n v="0"/>
    <n v="0"/>
    <n v="0"/>
    <n v="1041.04"/>
    <n v="1041.04"/>
    <n v="1041.04"/>
    <n v="1041.04"/>
    <n v="1041.04"/>
    <n v="1041.04"/>
    <n v="6246.24"/>
    <n v="0.46728809755367695"/>
    <n v="6246.24"/>
  </r>
  <r>
    <n v="14"/>
    <n v="15"/>
    <s v="tza"/>
    <x v="109"/>
    <x v="7"/>
    <x v="76"/>
    <x v="95"/>
    <s v="019-Electricity distribution"/>
    <x v="1"/>
    <s v="162"/>
    <s v="ADMINISTRATION ELEC. ING."/>
    <s v="053"/>
    <s v="EMPLOYEE RELATED COSTS - SOCIAL CONTRIBUTIONS"/>
    <s v="1024"/>
    <s v="CONTRIBUTION - GROUP INSURANCE"/>
    <n v="30710"/>
    <n v="30636"/>
    <n v="32320.98"/>
    <n v="34033.99194"/>
    <n v="14315.939999999999"/>
    <n v="0"/>
    <n v="0"/>
    <n v="0"/>
    <n v="0"/>
    <n v="0"/>
    <n v="0"/>
    <n v="0"/>
    <n v="2385.9899999999998"/>
    <n v="2385.9899999999998"/>
    <n v="2385.9899999999998"/>
    <n v="2385.9899999999998"/>
    <n v="2385.9899999999998"/>
    <n v="2385.9899999999998"/>
    <n v="14315.939999999999"/>
    <n v="0.46616541843047865"/>
    <n v="14315.94"/>
  </r>
  <r>
    <n v="14"/>
    <n v="15"/>
    <s v="tza"/>
    <x v="109"/>
    <x v="7"/>
    <x v="76"/>
    <x v="96"/>
    <s v="019-Electricity distribution"/>
    <x v="1"/>
    <s v="162"/>
    <s v="ADMINISTRATION ELEC. ING."/>
    <s v="053"/>
    <s v="EMPLOYEE RELATED COSTS - SOCIAL CONTRIBUTIONS"/>
    <s v="1027"/>
    <s v="CONTRIBUTION - WORKERS COMPENSATION"/>
    <n v="0"/>
    <n v="51821"/>
    <n v="54671.154999999999"/>
    <n v="57568.726215000002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9"/>
    <x v="7"/>
    <x v="76"/>
    <x v="97"/>
    <s v="019-Electricity distribution"/>
    <x v="1"/>
    <s v="162"/>
    <s v="ADMINISTRATION ELEC. ING."/>
    <s v="053"/>
    <s v="EMPLOYEE RELATED COSTS - SOCIAL CONTRIBUTIONS"/>
    <s v="1028"/>
    <s v="LEVIES - SETA"/>
    <n v="39210"/>
    <n v="42808"/>
    <n v="45162.44"/>
    <n v="47556.049320000006"/>
    <n v="20373.88"/>
    <n v="0"/>
    <n v="0"/>
    <n v="0"/>
    <n v="0"/>
    <n v="0"/>
    <n v="0"/>
    <n v="0"/>
    <n v="3848.55"/>
    <n v="3771.9"/>
    <n v="3391.61"/>
    <n v="3306.56"/>
    <n v="3019.74"/>
    <n v="3035.52"/>
    <n v="20373.88"/>
    <n v="0.51960928334608525"/>
    <n v="20373.88"/>
  </r>
  <r>
    <n v="14"/>
    <n v="15"/>
    <s v="tza"/>
    <x v="109"/>
    <x v="7"/>
    <x v="76"/>
    <x v="98"/>
    <s v="019-Electricity distribution"/>
    <x v="1"/>
    <s v="162"/>
    <s v="ADMINISTRATION ELEC. ING."/>
    <s v="053"/>
    <s v="EMPLOYEE RELATED COSTS - SOCIAL CONTRIBUTIONS"/>
    <s v="1029"/>
    <s v="LEVIES - BARGAINING COUNCIL"/>
    <n v="571"/>
    <n v="609"/>
    <n v="642.495"/>
    <n v="676.547235"/>
    <n v="284.76"/>
    <n v="0"/>
    <n v="0"/>
    <n v="0"/>
    <n v="0"/>
    <n v="0"/>
    <n v="0"/>
    <n v="0"/>
    <n v="47.46"/>
    <n v="47.46"/>
    <n v="47.46"/>
    <n v="47.46"/>
    <n v="47.46"/>
    <n v="47.46"/>
    <n v="284.76"/>
    <n v="0.49870402802101577"/>
    <n v="284.76"/>
  </r>
  <r>
    <n v="14"/>
    <n v="15"/>
    <s v="tza"/>
    <x v="110"/>
    <x v="7"/>
    <x v="76"/>
    <x v="92"/>
    <s v="019-Electricity distribution"/>
    <x v="1"/>
    <s v="173"/>
    <s v="OPERATIONS &amp; MAINTENANCE: RURAL"/>
    <s v="053"/>
    <s v="EMPLOYEE RELATED COSTS - SOCIAL CONTRIBUTIONS"/>
    <s v="1021"/>
    <s v="CONTRIBUTION - MEDICAL AID SCHEME"/>
    <n v="903906"/>
    <n v="1131249"/>
    <n v="1193467.6950000001"/>
    <n v="1256721.4828350001"/>
    <n v="396618.72"/>
    <n v="0"/>
    <n v="0"/>
    <n v="0"/>
    <n v="0"/>
    <n v="0"/>
    <n v="0"/>
    <n v="0"/>
    <n v="64411.22"/>
    <n v="66284.42"/>
    <n v="69692.42"/>
    <n v="66948.02"/>
    <n v="64280.42"/>
    <n v="65002.22"/>
    <n v="396618.72"/>
    <n v="0.43878314780519212"/>
    <n v="396618.72"/>
  </r>
  <r>
    <n v="14"/>
    <n v="15"/>
    <s v="tza"/>
    <x v="110"/>
    <x v="7"/>
    <x v="76"/>
    <x v="93"/>
    <s v="019-Electricity distribution"/>
    <x v="1"/>
    <s v="173"/>
    <s v="OPERATIONS &amp; MAINTENANCE: RURAL"/>
    <s v="053"/>
    <s v="EMPLOYEE RELATED COSTS - SOCIAL CONTRIBUTIONS"/>
    <s v="1022"/>
    <s v="CONTRIBUTION - PENSION SCHEMES"/>
    <n v="2784538"/>
    <n v="2745723"/>
    <n v="2896737.7650000001"/>
    <n v="3050264.8665450001"/>
    <n v="1249331.04"/>
    <n v="0"/>
    <n v="0"/>
    <n v="0"/>
    <n v="0"/>
    <n v="0"/>
    <n v="0"/>
    <n v="0"/>
    <n v="210621.45"/>
    <n v="210621.45"/>
    <n v="210107.45"/>
    <n v="206678.15"/>
    <n v="206678.15"/>
    <n v="204624.39"/>
    <n v="1249331.04"/>
    <n v="0.44866726185816103"/>
    <n v="1249331.04"/>
  </r>
  <r>
    <n v="14"/>
    <n v="15"/>
    <s v="tza"/>
    <x v="110"/>
    <x v="7"/>
    <x v="76"/>
    <x v="94"/>
    <s v="019-Electricity distribution"/>
    <x v="1"/>
    <s v="173"/>
    <s v="OPERATIONS &amp; MAINTENANCE: RURAL"/>
    <s v="053"/>
    <s v="EMPLOYEE RELATED COSTS - SOCIAL CONTRIBUTIONS"/>
    <s v="1023"/>
    <s v="CONTRIBUTION - UIF"/>
    <n v="122821"/>
    <n v="126061"/>
    <n v="132994.35500000001"/>
    <n v="140043.055815"/>
    <n v="56316.740000000005"/>
    <n v="0"/>
    <n v="0"/>
    <n v="0"/>
    <n v="0"/>
    <n v="0"/>
    <n v="0"/>
    <n v="0"/>
    <n v="9451.52"/>
    <n v="9482.56"/>
    <n v="9449.7800000000007"/>
    <n v="9222.2800000000007"/>
    <n v="9539.19"/>
    <n v="9171.41"/>
    <n v="56316.740000000005"/>
    <n v="0.45852696200161214"/>
    <n v="56316.74"/>
  </r>
  <r>
    <n v="14"/>
    <n v="15"/>
    <s v="tza"/>
    <x v="110"/>
    <x v="7"/>
    <x v="76"/>
    <x v="95"/>
    <s v="019-Electricity distribution"/>
    <x v="1"/>
    <s v="173"/>
    <s v="OPERATIONS &amp; MAINTENANCE: RURAL"/>
    <s v="053"/>
    <s v="EMPLOYEE RELATED COSTS - SOCIAL CONTRIBUTIONS"/>
    <s v="1024"/>
    <s v="CONTRIBUTION - GROUP INSURANCE"/>
    <n v="225180"/>
    <n v="226926"/>
    <n v="239406.93"/>
    <n v="252095.49729"/>
    <n v="98251.73"/>
    <n v="0"/>
    <n v="0"/>
    <n v="0"/>
    <n v="0"/>
    <n v="0"/>
    <n v="0"/>
    <n v="0"/>
    <n v="16402.689999999999"/>
    <n v="16402.689999999999"/>
    <n v="16570.349999999999"/>
    <n v="16289.08"/>
    <n v="16289.08"/>
    <n v="16297.84"/>
    <n v="98251.73"/>
    <n v="0.43632529531930009"/>
    <n v="98251.73"/>
  </r>
  <r>
    <n v="14"/>
    <n v="15"/>
    <s v="tza"/>
    <x v="110"/>
    <x v="7"/>
    <x v="76"/>
    <x v="96"/>
    <s v="019-Electricity distribution"/>
    <x v="1"/>
    <s v="173"/>
    <s v="OPERATIONS &amp; MAINTENANCE: RURAL"/>
    <s v="053"/>
    <s v="EMPLOYEE RELATED COSTS - SOCIAL CONTRIBUTIONS"/>
    <s v="1027"/>
    <s v="CONTRIBUTION - WORKERS COMPENSATION"/>
    <n v="0"/>
    <n v="233025"/>
    <n v="245841.375"/>
    <n v="258870.967875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0"/>
    <x v="7"/>
    <x v="76"/>
    <x v="97"/>
    <s v="019-Electricity distribution"/>
    <x v="1"/>
    <s v="173"/>
    <s v="OPERATIONS &amp; MAINTENANCE: RURAL"/>
    <s v="053"/>
    <s v="EMPLOYEE RELATED COSTS - SOCIAL CONTRIBUTIONS"/>
    <s v="1028"/>
    <s v="LEVIES - SETA"/>
    <n v="201811"/>
    <n v="195105"/>
    <n v="205835.77499999999"/>
    <n v="216745.07107499999"/>
    <n v="87773.8"/>
    <n v="0"/>
    <n v="0"/>
    <n v="0"/>
    <n v="0"/>
    <n v="0"/>
    <n v="0"/>
    <n v="0"/>
    <n v="14671.09"/>
    <n v="13808.08"/>
    <n v="14288.44"/>
    <n v="15559.74"/>
    <n v="15322.65"/>
    <n v="14123.8"/>
    <n v="87773.8"/>
    <n v="0.43493070248896248"/>
    <n v="87773.8"/>
  </r>
  <r>
    <n v="14"/>
    <n v="15"/>
    <s v="tza"/>
    <x v="110"/>
    <x v="7"/>
    <x v="76"/>
    <x v="98"/>
    <s v="019-Electricity distribution"/>
    <x v="1"/>
    <s v="173"/>
    <s v="OPERATIONS &amp; MAINTENANCE: RURAL"/>
    <s v="053"/>
    <s v="EMPLOYEE RELATED COSTS - SOCIAL CONTRIBUTIONS"/>
    <s v="1029"/>
    <s v="LEVIES - BARGAINING COUNCIL"/>
    <n v="6604"/>
    <n v="6790"/>
    <n v="7163.45"/>
    <n v="7543.1128499999995"/>
    <n v="3023.88"/>
    <n v="0"/>
    <n v="0"/>
    <n v="0"/>
    <n v="0"/>
    <n v="0"/>
    <n v="0"/>
    <n v="0"/>
    <n v="508.5"/>
    <n v="508.5"/>
    <n v="501.72"/>
    <n v="501.72"/>
    <n v="501.72"/>
    <n v="501.72"/>
    <n v="3023.88"/>
    <n v="0.45788612961841307"/>
    <n v="3023.88"/>
  </r>
  <r>
    <n v="14"/>
    <n v="15"/>
    <s v="tza"/>
    <x v="111"/>
    <x v="7"/>
    <x v="76"/>
    <x v="92"/>
    <s v="019-Electricity distribution"/>
    <x v="1"/>
    <s v="183"/>
    <s v="OPERATIONS &amp; MAINTENANCE: TOWN"/>
    <s v="053"/>
    <s v="EMPLOYEE RELATED COSTS - SOCIAL CONTRIBUTIONS"/>
    <s v="1021"/>
    <s v="CONTRIBUTION - MEDICAL AID SCHEME"/>
    <n v="512261"/>
    <n v="454937"/>
    <n v="479958.53499999997"/>
    <n v="505396.33735499997"/>
    <n v="156495.65999999997"/>
    <n v="0"/>
    <n v="0"/>
    <n v="0"/>
    <n v="0"/>
    <n v="0"/>
    <n v="0"/>
    <n v="0"/>
    <n v="22948.21"/>
    <n v="25038.01"/>
    <n v="27439.21"/>
    <n v="27439.21"/>
    <n v="26693.41"/>
    <n v="26937.61"/>
    <n v="156495.65999999997"/>
    <n v="0.30549985261419466"/>
    <n v="156495.66"/>
  </r>
  <r>
    <n v="14"/>
    <n v="15"/>
    <s v="tza"/>
    <x v="111"/>
    <x v="7"/>
    <x v="76"/>
    <x v="93"/>
    <s v="019-Electricity distribution"/>
    <x v="1"/>
    <s v="183"/>
    <s v="OPERATIONS &amp; MAINTENANCE: TOWN"/>
    <s v="053"/>
    <s v="EMPLOYEE RELATED COSTS - SOCIAL CONTRIBUTIONS"/>
    <s v="1022"/>
    <s v="CONTRIBUTION - PENSION SCHEMES"/>
    <n v="1210814"/>
    <n v="1097364"/>
    <n v="1157719.02"/>
    <n v="1219078.12806"/>
    <n v="477704.83999999997"/>
    <n v="0"/>
    <n v="0"/>
    <n v="0"/>
    <n v="0"/>
    <n v="0"/>
    <n v="0"/>
    <n v="0"/>
    <n v="79677.929999999993"/>
    <n v="79677.929999999993"/>
    <n v="81186.83"/>
    <n v="79054.05"/>
    <n v="79054.05"/>
    <n v="79054.05"/>
    <n v="477704.83999999997"/>
    <n v="0.39453197600952744"/>
    <n v="477704.84"/>
  </r>
  <r>
    <n v="14"/>
    <n v="15"/>
    <s v="tza"/>
    <x v="111"/>
    <x v="7"/>
    <x v="76"/>
    <x v="94"/>
    <s v="019-Electricity distribution"/>
    <x v="1"/>
    <s v="183"/>
    <s v="OPERATIONS &amp; MAINTENANCE: TOWN"/>
    <s v="053"/>
    <s v="EMPLOYEE RELATED COSTS - SOCIAL CONTRIBUTIONS"/>
    <s v="1023"/>
    <s v="CONTRIBUTION - UIF"/>
    <n v="49591"/>
    <n v="44622"/>
    <n v="47076.21"/>
    <n v="49571.249129999997"/>
    <n v="20137.900000000001"/>
    <n v="0"/>
    <n v="0"/>
    <n v="0"/>
    <n v="0"/>
    <n v="0"/>
    <n v="0"/>
    <n v="0"/>
    <n v="3344.18"/>
    <n v="3305.71"/>
    <n v="3477.95"/>
    <n v="3370.6"/>
    <n v="3311.31"/>
    <n v="3328.15"/>
    <n v="20137.900000000001"/>
    <n v="0.40607973220947352"/>
    <n v="20137.900000000001"/>
  </r>
  <r>
    <n v="14"/>
    <n v="15"/>
    <s v="tza"/>
    <x v="111"/>
    <x v="7"/>
    <x v="76"/>
    <x v="95"/>
    <s v="019-Electricity distribution"/>
    <x v="1"/>
    <s v="183"/>
    <s v="OPERATIONS &amp; MAINTENANCE: TOWN"/>
    <s v="053"/>
    <s v="EMPLOYEE RELATED COSTS - SOCIAL CONTRIBUTIONS"/>
    <s v="1024"/>
    <s v="CONTRIBUTION - GROUP INSURANCE"/>
    <n v="90046"/>
    <n v="77044"/>
    <n v="81281.42"/>
    <n v="85589.335259999993"/>
    <n v="31393.1"/>
    <n v="0"/>
    <n v="0"/>
    <n v="0"/>
    <n v="0"/>
    <n v="0"/>
    <n v="0"/>
    <n v="0"/>
    <n v="5120.41"/>
    <n v="5120.41"/>
    <n v="5288.07"/>
    <n v="5288.07"/>
    <n v="5288.07"/>
    <n v="5288.07"/>
    <n v="31393.1"/>
    <n v="0.34863403149501365"/>
    <n v="31393.1"/>
  </r>
  <r>
    <n v="14"/>
    <n v="15"/>
    <s v="tza"/>
    <x v="111"/>
    <x v="7"/>
    <x v="76"/>
    <x v="96"/>
    <s v="019-Electricity distribution"/>
    <x v="1"/>
    <s v="183"/>
    <s v="OPERATIONS &amp; MAINTENANCE: TOWN"/>
    <s v="053"/>
    <s v="EMPLOYEE RELATED COSTS - SOCIAL CONTRIBUTIONS"/>
    <s v="1027"/>
    <s v="CONTRIBUTION - WORKERS COMPENSATION"/>
    <n v="0"/>
    <n v="101277"/>
    <n v="106847.235"/>
    <n v="112510.13845500001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1"/>
    <x v="7"/>
    <x v="76"/>
    <x v="97"/>
    <s v="019-Electricity distribution"/>
    <x v="1"/>
    <s v="183"/>
    <s v="OPERATIONS &amp; MAINTENANCE: TOWN"/>
    <s v="053"/>
    <s v="EMPLOYEE RELATED COSTS - SOCIAL CONTRIBUTIONS"/>
    <s v="1028"/>
    <s v="LEVIES - SETA"/>
    <n v="85230"/>
    <n v="88272"/>
    <n v="93126.96"/>
    <n v="98062.688880000002"/>
    <n v="39565.050000000003"/>
    <n v="0"/>
    <n v="0"/>
    <n v="0"/>
    <n v="0"/>
    <n v="0"/>
    <n v="0"/>
    <n v="0"/>
    <n v="7015.32"/>
    <n v="6242.44"/>
    <n v="6515.85"/>
    <n v="7128.6"/>
    <n v="6528.76"/>
    <n v="6134.08"/>
    <n v="39565.050000000003"/>
    <n v="0.46421506511791627"/>
    <n v="39565.050000000003"/>
  </r>
  <r>
    <n v="14"/>
    <n v="15"/>
    <s v="tza"/>
    <x v="111"/>
    <x v="7"/>
    <x v="76"/>
    <x v="98"/>
    <s v="019-Electricity distribution"/>
    <x v="1"/>
    <s v="183"/>
    <s v="OPERATIONS &amp; MAINTENANCE: TOWN"/>
    <s v="053"/>
    <s v="EMPLOYEE RELATED COSTS - SOCIAL CONTRIBUTIONS"/>
    <s v="1029"/>
    <s v="LEVIES - BARGAINING COUNCIL"/>
    <n v="2528"/>
    <n v="2350"/>
    <n v="2479.25"/>
    <n v="2610.6502500000001"/>
    <n v="1003.44"/>
    <n v="0"/>
    <n v="0"/>
    <n v="0"/>
    <n v="0"/>
    <n v="0"/>
    <n v="0"/>
    <n v="0"/>
    <n v="162.72"/>
    <n v="162.72"/>
    <n v="169.5"/>
    <n v="169.5"/>
    <n v="169.5"/>
    <n v="169.5"/>
    <n v="1003.44"/>
    <n v="0.39693037974683548"/>
    <n v="1003.44"/>
  </r>
  <r>
    <n v="14"/>
    <n v="15"/>
    <s v="PMU"/>
    <x v="112"/>
    <x v="5"/>
    <x v="76"/>
    <x v="92"/>
    <s v="017-Roads"/>
    <x v="1"/>
    <s v="195"/>
    <s v="PROJECT MANAGEMENT"/>
    <s v="053"/>
    <s v="EMPLOYEE RELATED COSTS - SOCIAL CONTRIBUTIONS"/>
    <s v="1021"/>
    <s v="CONTRIBUTION - MEDICAL AID SCHEME"/>
    <n v="95841"/>
    <n v="62279"/>
    <n v="65704.345000000001"/>
    <n v="69186.675285000005"/>
    <n v="25312.799999999999"/>
    <n v="0"/>
    <n v="0"/>
    <n v="0"/>
    <n v="0"/>
    <n v="0"/>
    <n v="0"/>
    <n v="0"/>
    <n v="3906.6"/>
    <n v="3906.6"/>
    <n v="3906.6"/>
    <n v="3906.6"/>
    <n v="4843.2"/>
    <n v="4843.2"/>
    <n v="25312.799999999999"/>
    <n v="0.26411243622249347"/>
    <n v="25312.799999999999"/>
  </r>
  <r>
    <n v="14"/>
    <n v="15"/>
    <s v="PMU"/>
    <x v="112"/>
    <x v="5"/>
    <x v="76"/>
    <x v="93"/>
    <s v="017-Roads"/>
    <x v="1"/>
    <s v="195"/>
    <s v="PROJECT MANAGEMENT"/>
    <s v="053"/>
    <s v="EMPLOYEE RELATED COSTS - SOCIAL CONTRIBUTIONS"/>
    <s v="1022"/>
    <s v="CONTRIBUTION - PENSION SCHEMES"/>
    <n v="238243"/>
    <n v="162401"/>
    <n v="171333.05499999999"/>
    <n v="180413.70691499999"/>
    <n v="75888.36"/>
    <n v="0"/>
    <n v="0"/>
    <n v="0"/>
    <n v="0"/>
    <n v="0"/>
    <n v="0"/>
    <n v="0"/>
    <n v="12648.06"/>
    <n v="12648.06"/>
    <n v="12648.06"/>
    <n v="12648.06"/>
    <n v="12648.06"/>
    <n v="12648.06"/>
    <n v="75888.36"/>
    <n v="0.31853343015324692"/>
    <n v="75888.36"/>
  </r>
  <r>
    <n v="14"/>
    <n v="15"/>
    <s v="PMU"/>
    <x v="112"/>
    <x v="5"/>
    <x v="76"/>
    <x v="94"/>
    <s v="017-Roads"/>
    <x v="1"/>
    <s v="195"/>
    <s v="PROJECT MANAGEMENT"/>
    <s v="053"/>
    <s v="EMPLOYEE RELATED COSTS - SOCIAL CONTRIBUTIONS"/>
    <s v="1023"/>
    <s v="CONTRIBUTION - UIF"/>
    <n v="7638"/>
    <n v="5729"/>
    <n v="6044.0950000000003"/>
    <n v="6364.4320349999998"/>
    <n v="2676.96"/>
    <n v="0"/>
    <n v="0"/>
    <n v="0"/>
    <n v="0"/>
    <n v="0"/>
    <n v="0"/>
    <n v="0"/>
    <n v="446.16"/>
    <n v="446.16"/>
    <n v="446.16"/>
    <n v="446.16"/>
    <n v="446.16"/>
    <n v="446.16"/>
    <n v="2676.96"/>
    <n v="0.35047918303220738"/>
    <n v="2676.96"/>
  </r>
  <r>
    <n v="14"/>
    <n v="15"/>
    <s v="PMU"/>
    <x v="112"/>
    <x v="5"/>
    <x v="76"/>
    <x v="95"/>
    <s v="017-Roads"/>
    <x v="1"/>
    <s v="195"/>
    <s v="PROJECT MANAGEMENT"/>
    <s v="053"/>
    <s v="EMPLOYEE RELATED COSTS - SOCIAL CONTRIBUTIONS"/>
    <s v="1024"/>
    <s v="CONTRIBUTION - GROUP INSURANCE"/>
    <n v="23030"/>
    <n v="16277"/>
    <n v="17172.235000000001"/>
    <n v="18082.363454999999"/>
    <n v="7606.02"/>
    <n v="0"/>
    <n v="0"/>
    <n v="0"/>
    <n v="0"/>
    <n v="0"/>
    <n v="0"/>
    <n v="0"/>
    <n v="1267.67"/>
    <n v="1267.67"/>
    <n v="1267.67"/>
    <n v="1267.67"/>
    <n v="1267.67"/>
    <n v="1267.67"/>
    <n v="7606.02"/>
    <n v="0.33026574033868866"/>
    <n v="7606.02"/>
  </r>
  <r>
    <n v="14"/>
    <n v="15"/>
    <s v="PMU"/>
    <x v="112"/>
    <x v="5"/>
    <x v="76"/>
    <x v="96"/>
    <s v="017-Roads"/>
    <x v="1"/>
    <s v="195"/>
    <s v="PROJECT MANAGEMENT"/>
    <s v="053"/>
    <s v="EMPLOYEE RELATED COSTS - SOCIAL CONTRIBUTIONS"/>
    <s v="1027"/>
    <s v="CONTRIBUTION - WORKERS COMPENSATION"/>
    <n v="0"/>
    <n v="25305"/>
    <n v="26696.775000000001"/>
    <n v="28111.704075000001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PMU"/>
    <x v="112"/>
    <x v="5"/>
    <x v="76"/>
    <x v="97"/>
    <s v="017-Roads"/>
    <x v="1"/>
    <s v="195"/>
    <s v="PROJECT MANAGEMENT"/>
    <s v="053"/>
    <s v="EMPLOYEE RELATED COSTS - SOCIAL CONTRIBUTIONS"/>
    <s v="1028"/>
    <s v="LEVIES - SETA"/>
    <n v="21514"/>
    <n v="22101"/>
    <n v="23316.555"/>
    <n v="24552.332415000001"/>
    <n v="11802.560000000001"/>
    <n v="0"/>
    <n v="0"/>
    <n v="0"/>
    <n v="0"/>
    <n v="0"/>
    <n v="0"/>
    <n v="0"/>
    <n v="2176.6799999999998"/>
    <n v="2560.23"/>
    <n v="1766.89"/>
    <n v="1750.94"/>
    <n v="1780.78"/>
    <n v="1767.04"/>
    <n v="11802.560000000001"/>
    <n v="0.54859905178023616"/>
    <n v="11802.56"/>
  </r>
  <r>
    <n v="14"/>
    <n v="15"/>
    <s v="PMU"/>
    <x v="112"/>
    <x v="5"/>
    <x v="76"/>
    <x v="98"/>
    <s v="017-Roads"/>
    <x v="1"/>
    <s v="195"/>
    <s v="PROJECT MANAGEMENT"/>
    <s v="053"/>
    <s v="EMPLOYEE RELATED COSTS - SOCIAL CONTRIBUTIONS"/>
    <s v="1029"/>
    <s v="LEVIES - BARGAINING COUNCIL"/>
    <n v="326"/>
    <n v="261"/>
    <n v="275.35500000000002"/>
    <n v="289.94881500000002"/>
    <n v="187.04000000000002"/>
    <n v="0"/>
    <n v="0"/>
    <n v="0"/>
    <n v="0"/>
    <n v="0"/>
    <n v="0"/>
    <n v="0"/>
    <n v="85.34"/>
    <n v="20.34"/>
    <n v="20.34"/>
    <n v="20.34"/>
    <n v="20.34"/>
    <n v="20.34"/>
    <n v="187.04000000000002"/>
    <n v="0.57374233128834362"/>
    <n v="187.04"/>
  </r>
  <r>
    <n v="14"/>
    <n v="15"/>
    <s v="MDC"/>
    <x v="113"/>
    <x v="5"/>
    <x v="76"/>
    <x v="92"/>
    <m/>
    <x v="1"/>
    <s v="073"/>
    <s v="WATER NETWORKS"/>
    <s v="053"/>
    <s v="EMPLOYEE RELATED COSTS - SOCIAL CONTRIBUTIONS"/>
    <s v="1021"/>
    <s v="CONTRIBUTION - MEDICAL AID SCHEME"/>
    <n v="606087"/>
    <n v="781834"/>
    <n v="824834.87"/>
    <n v="868551.11811000004"/>
    <n v="220948.26"/>
    <n v="0"/>
    <n v="0"/>
    <n v="0"/>
    <n v="0"/>
    <n v="0"/>
    <n v="0"/>
    <n v="0"/>
    <n v="40725.61"/>
    <n v="38984.410000000003"/>
    <n v="35526.01"/>
    <n v="35526.01"/>
    <n v="35526.01"/>
    <n v="34660.21"/>
    <n v="220948.26"/>
    <n v="0.36454875290181116"/>
    <n v="220948.26"/>
  </r>
  <r>
    <n v="14"/>
    <n v="15"/>
    <s v="MDC"/>
    <x v="113"/>
    <x v="5"/>
    <x v="76"/>
    <x v="93"/>
    <m/>
    <x v="1"/>
    <s v="073"/>
    <s v="WATER NETWORKS"/>
    <s v="053"/>
    <s v="EMPLOYEE RELATED COSTS - SOCIAL CONTRIBUTIONS"/>
    <s v="1022"/>
    <s v="CONTRIBUTION - PENSION SCHEMES"/>
    <n v="1996780"/>
    <n v="2167678"/>
    <n v="2286900.29"/>
    <n v="2408106.0053699999"/>
    <n v="928213.73"/>
    <n v="0"/>
    <n v="0"/>
    <n v="0"/>
    <n v="0"/>
    <n v="0"/>
    <n v="0"/>
    <n v="0"/>
    <n v="162451.79999999999"/>
    <n v="164545.29999999999"/>
    <n v="150290"/>
    <n v="150290"/>
    <n v="150290"/>
    <n v="150346.63"/>
    <n v="928213.73"/>
    <n v="0.46485528200402648"/>
    <n v="928213.73"/>
  </r>
  <r>
    <n v="14"/>
    <n v="15"/>
    <s v="MDC"/>
    <x v="113"/>
    <x v="5"/>
    <x v="76"/>
    <x v="94"/>
    <m/>
    <x v="1"/>
    <s v="073"/>
    <s v="WATER NETWORKS"/>
    <s v="053"/>
    <s v="EMPLOYEE RELATED COSTS - SOCIAL CONTRIBUTIONS"/>
    <s v="1023"/>
    <s v="CONTRIBUTION - UIF"/>
    <n v="100059"/>
    <n v="111568"/>
    <n v="117704.24"/>
    <n v="123942.56472000001"/>
    <n v="48682.179999999993"/>
    <n v="0"/>
    <n v="0"/>
    <n v="0"/>
    <n v="0"/>
    <n v="0"/>
    <n v="0"/>
    <n v="0"/>
    <n v="8182.25"/>
    <n v="8189.8"/>
    <n v="8176.89"/>
    <n v="8093.44"/>
    <n v="8061.13"/>
    <n v="7978.67"/>
    <n v="48682.179999999993"/>
    <n v="0.48653474450074446"/>
    <n v="48682.18"/>
  </r>
  <r>
    <n v="14"/>
    <n v="15"/>
    <s v="MDC"/>
    <x v="113"/>
    <x v="5"/>
    <x v="76"/>
    <x v="95"/>
    <m/>
    <x v="1"/>
    <s v="073"/>
    <s v="WATER NETWORKS"/>
    <s v="053"/>
    <s v="EMPLOYEE RELATED COSTS - SOCIAL CONTRIBUTIONS"/>
    <s v="1024"/>
    <s v="CONTRIBUTION - GROUP INSURANCE"/>
    <n v="170902"/>
    <n v="192068"/>
    <n v="202631.74"/>
    <n v="213371.22222"/>
    <n v="79083.12"/>
    <n v="0"/>
    <n v="0"/>
    <n v="0"/>
    <n v="0"/>
    <n v="0"/>
    <n v="0"/>
    <n v="0"/>
    <n v="13876.03"/>
    <n v="14108.64"/>
    <n v="12812.71"/>
    <n v="12812.71"/>
    <n v="12812.71"/>
    <n v="12660.32"/>
    <n v="79083.12"/>
    <n v="0.46273958174860441"/>
    <n v="79083.12"/>
  </r>
  <r>
    <n v="14"/>
    <n v="15"/>
    <s v="MDC"/>
    <x v="113"/>
    <x v="5"/>
    <x v="76"/>
    <x v="97"/>
    <m/>
    <x v="1"/>
    <s v="073"/>
    <s v="WATER NETWORKS"/>
    <s v="053"/>
    <s v="EMPLOYEE RELATED COSTS - SOCIAL CONTRIBUTIONS"/>
    <s v="1028"/>
    <s v="LEVIES - SETA"/>
    <n v="152742"/>
    <n v="171071"/>
    <n v="180479.905"/>
    <n v="190045.33996499999"/>
    <n v="80532.03"/>
    <n v="0"/>
    <n v="0"/>
    <n v="0"/>
    <n v="0"/>
    <n v="0"/>
    <n v="0"/>
    <n v="0"/>
    <n v="13502.11"/>
    <n v="16008.73"/>
    <n v="12526.88"/>
    <n v="12928.39"/>
    <n v="13079.3"/>
    <n v="12486.62"/>
    <n v="80532.03"/>
    <n v="0.52724221235809399"/>
    <n v="80532.03"/>
  </r>
  <r>
    <n v="14"/>
    <n v="15"/>
    <s v="MDC"/>
    <x v="113"/>
    <x v="5"/>
    <x v="76"/>
    <x v="98"/>
    <m/>
    <x v="1"/>
    <s v="073"/>
    <s v="WATER NETWORKS"/>
    <s v="053"/>
    <s v="EMPLOYEE RELATED COSTS - SOCIAL CONTRIBUTIONS"/>
    <s v="1029"/>
    <s v="LEVIES - BARGAINING COUNCIL"/>
    <n v="4647"/>
    <n v="5310"/>
    <n v="5602.05"/>
    <n v="5898.9586500000005"/>
    <n v="2291.6400000000003"/>
    <n v="0"/>
    <n v="0"/>
    <n v="0"/>
    <n v="0"/>
    <n v="0"/>
    <n v="0"/>
    <n v="0"/>
    <n v="386.46"/>
    <n v="393.24"/>
    <n v="379.68"/>
    <n v="379.68"/>
    <n v="379.68"/>
    <n v="372.9"/>
    <n v="2291.6400000000003"/>
    <n v="0.4931439638476437"/>
    <n v="2291.64"/>
  </r>
  <r>
    <n v="14"/>
    <n v="15"/>
    <s v="MDC"/>
    <x v="114"/>
    <x v="5"/>
    <x v="76"/>
    <x v="92"/>
    <m/>
    <x v="1"/>
    <s v="083"/>
    <s v="WATER PURIFICATION"/>
    <s v="053"/>
    <s v="EMPLOYEE RELATED COSTS - SOCIAL CONTRIBUTIONS"/>
    <s v="1021"/>
    <s v="CONTRIBUTION - MEDICAL AID SCHEME"/>
    <n v="84128"/>
    <n v="97278"/>
    <n v="102628.29"/>
    <n v="108067.58936999999"/>
    <n v="39960"/>
    <n v="0"/>
    <n v="0"/>
    <n v="0"/>
    <n v="0"/>
    <n v="0"/>
    <n v="0"/>
    <n v="0"/>
    <n v="6660"/>
    <n v="6660"/>
    <n v="6660"/>
    <n v="6660"/>
    <n v="6660"/>
    <n v="6660"/>
    <n v="39960"/>
    <n v="0.47499049068086724"/>
    <n v="39960"/>
  </r>
  <r>
    <n v="14"/>
    <n v="15"/>
    <s v="MDC"/>
    <x v="114"/>
    <x v="5"/>
    <x v="76"/>
    <x v="93"/>
    <m/>
    <x v="1"/>
    <s v="083"/>
    <s v="WATER PURIFICATION"/>
    <s v="053"/>
    <s v="EMPLOYEE RELATED COSTS - SOCIAL CONTRIBUTIONS"/>
    <s v="1022"/>
    <s v="CONTRIBUTION - PENSION SCHEMES"/>
    <n v="638807"/>
    <n v="637903"/>
    <n v="672987.66500000004"/>
    <n v="708656.01124500006"/>
    <n v="298085.64"/>
    <n v="0"/>
    <n v="0"/>
    <n v="0"/>
    <n v="0"/>
    <n v="0"/>
    <n v="0"/>
    <n v="0"/>
    <n v="49680.94"/>
    <n v="49680.94"/>
    <n v="49680.94"/>
    <n v="49680.94"/>
    <n v="49680.94"/>
    <n v="49680.94"/>
    <n v="298085.64"/>
    <n v="0.4666286374444864"/>
    <n v="298085.64"/>
  </r>
  <r>
    <n v="14"/>
    <n v="15"/>
    <s v="MDC"/>
    <x v="114"/>
    <x v="5"/>
    <x v="76"/>
    <x v="94"/>
    <m/>
    <x v="1"/>
    <s v="083"/>
    <s v="WATER PURIFICATION"/>
    <s v="053"/>
    <s v="EMPLOYEE RELATED COSTS - SOCIAL CONTRIBUTIONS"/>
    <s v="1023"/>
    <s v="CONTRIBUTION - UIF"/>
    <n v="32362"/>
    <n v="32758"/>
    <n v="34559.69"/>
    <n v="36391.353569999999"/>
    <n v="14944.259999999998"/>
    <n v="0"/>
    <n v="0"/>
    <n v="0"/>
    <n v="0"/>
    <n v="0"/>
    <n v="0"/>
    <n v="0"/>
    <n v="2512.5100000000002"/>
    <n v="2451.7399999999998"/>
    <n v="2514.8200000000002"/>
    <n v="2597.39"/>
    <n v="2461.59"/>
    <n v="2406.21"/>
    <n v="14944.259999999998"/>
    <n v="0.4617841913355169"/>
    <n v="14944.26"/>
  </r>
  <r>
    <n v="14"/>
    <n v="15"/>
    <s v="MDC"/>
    <x v="114"/>
    <x v="5"/>
    <x v="76"/>
    <x v="95"/>
    <m/>
    <x v="1"/>
    <s v="083"/>
    <s v="WATER PURIFICATION"/>
    <s v="053"/>
    <s v="EMPLOYEE RELATED COSTS - SOCIAL CONTRIBUTIONS"/>
    <s v="1024"/>
    <s v="CONTRIBUTION - GROUP INSURANCE"/>
    <n v="47723"/>
    <n v="47907"/>
    <n v="50541.885000000002"/>
    <n v="53220.604905"/>
    <n v="22386.240000000002"/>
    <n v="0"/>
    <n v="0"/>
    <n v="0"/>
    <n v="0"/>
    <n v="0"/>
    <n v="0"/>
    <n v="0"/>
    <n v="3731.04"/>
    <n v="3731.04"/>
    <n v="3731.04"/>
    <n v="3731.04"/>
    <n v="3731.04"/>
    <n v="3731.04"/>
    <n v="22386.240000000002"/>
    <n v="0.46908702302872834"/>
    <n v="22386.240000000002"/>
  </r>
  <r>
    <n v="14"/>
    <n v="15"/>
    <s v="MDC"/>
    <x v="114"/>
    <x v="5"/>
    <x v="76"/>
    <x v="97"/>
    <m/>
    <x v="1"/>
    <s v="083"/>
    <s v="WATER PURIFICATION"/>
    <s v="053"/>
    <s v="EMPLOYEE RELATED COSTS - SOCIAL CONTRIBUTIONS"/>
    <s v="1028"/>
    <s v="LEVIES - SETA"/>
    <n v="38709"/>
    <n v="46645"/>
    <n v="49210.474999999999"/>
    <n v="51818.630174999998"/>
    <n v="20732.149999999998"/>
    <n v="0"/>
    <n v="0"/>
    <n v="0"/>
    <n v="0"/>
    <n v="0"/>
    <n v="0"/>
    <n v="0"/>
    <n v="3628.9"/>
    <n v="3723.91"/>
    <n v="3405.72"/>
    <n v="3678.68"/>
    <n v="3265.91"/>
    <n v="3029.03"/>
    <n v="20732.149999999998"/>
    <n v="0.53558991449017024"/>
    <n v="20732.150000000001"/>
  </r>
  <r>
    <n v="14"/>
    <n v="15"/>
    <s v="MDC"/>
    <x v="114"/>
    <x v="5"/>
    <x v="76"/>
    <x v="98"/>
    <m/>
    <x v="1"/>
    <s v="083"/>
    <s v="WATER PURIFICATION"/>
    <s v="053"/>
    <s v="EMPLOYEE RELATED COSTS - SOCIAL CONTRIBUTIONS"/>
    <s v="1029"/>
    <s v="LEVIES - BARGAINING COUNCIL"/>
    <n v="1549"/>
    <n v="1567"/>
    <n v="1653.1849999999999"/>
    <n v="1740.803805"/>
    <n v="732.24"/>
    <n v="0"/>
    <n v="0"/>
    <n v="0"/>
    <n v="0"/>
    <n v="0"/>
    <n v="0"/>
    <n v="0"/>
    <n v="122.04"/>
    <n v="122.04"/>
    <n v="122.04"/>
    <n v="122.04"/>
    <n v="122.04"/>
    <n v="122.04"/>
    <n v="732.24"/>
    <n v="0.47271788250484181"/>
    <n v="732.24"/>
  </r>
  <r>
    <n v="14"/>
    <n v="15"/>
    <s v="MDC"/>
    <x v="115"/>
    <x v="5"/>
    <x v="76"/>
    <x v="92"/>
    <m/>
    <x v="1"/>
    <s v="093"/>
    <s v="SEWERAGE PURIFICATION"/>
    <s v="053"/>
    <s v="EMPLOYEE RELATED COSTS - SOCIAL CONTRIBUTIONS"/>
    <s v="1021"/>
    <s v="CONTRIBUTION - MEDICAL AID SCHEME"/>
    <n v="198350"/>
    <n v="203840"/>
    <n v="215051.2"/>
    <n v="226448.9136"/>
    <n v="83435.459999999992"/>
    <n v="0"/>
    <n v="0"/>
    <n v="0"/>
    <n v="0"/>
    <n v="0"/>
    <n v="0"/>
    <n v="0"/>
    <n v="12990.01"/>
    <n v="13892.41"/>
    <n v="13892.41"/>
    <n v="13512.61"/>
    <n v="14415.01"/>
    <n v="14733.01"/>
    <n v="83435.459999999992"/>
    <n v="0.42064764305520541"/>
    <n v="83435.460000000006"/>
  </r>
  <r>
    <n v="14"/>
    <n v="15"/>
    <s v="MDC"/>
    <x v="115"/>
    <x v="5"/>
    <x v="76"/>
    <x v="93"/>
    <m/>
    <x v="1"/>
    <s v="093"/>
    <s v="SEWERAGE PURIFICATION"/>
    <s v="053"/>
    <s v="EMPLOYEE RELATED COSTS - SOCIAL CONTRIBUTIONS"/>
    <s v="1022"/>
    <s v="CONTRIBUTION - PENSION SCHEMES"/>
    <n v="551361"/>
    <n v="547449"/>
    <n v="577558.69499999995"/>
    <n v="608169.30583499989"/>
    <n v="227134.13999999998"/>
    <n v="0"/>
    <n v="0"/>
    <n v="0"/>
    <n v="0"/>
    <n v="0"/>
    <n v="0"/>
    <n v="0"/>
    <n v="37849.379999999997"/>
    <n v="37849.379999999997"/>
    <n v="37849.379999999997"/>
    <n v="37849.379999999997"/>
    <n v="37849.379999999997"/>
    <n v="37887.24"/>
    <n v="227134.13999999998"/>
    <n v="0.41195177025578522"/>
    <n v="227134.14"/>
  </r>
  <r>
    <n v="14"/>
    <n v="15"/>
    <s v="MDC"/>
    <x v="115"/>
    <x v="5"/>
    <x v="76"/>
    <x v="94"/>
    <m/>
    <x v="1"/>
    <s v="093"/>
    <s v="SEWERAGE PURIFICATION"/>
    <s v="053"/>
    <s v="EMPLOYEE RELATED COSTS - SOCIAL CONTRIBUTIONS"/>
    <s v="1023"/>
    <s v="CONTRIBUTION - UIF"/>
    <n v="26608"/>
    <n v="27252"/>
    <n v="28750.86"/>
    <n v="30274.655579999999"/>
    <n v="11567.96"/>
    <n v="0"/>
    <n v="0"/>
    <n v="0"/>
    <n v="0"/>
    <n v="0"/>
    <n v="0"/>
    <n v="0"/>
    <n v="1909.56"/>
    <n v="1911.57"/>
    <n v="1878.38"/>
    <n v="1900.85"/>
    <n v="2002.12"/>
    <n v="1965.48"/>
    <n v="11567.96"/>
    <n v="0.43475496091401078"/>
    <n v="11567.96"/>
  </r>
  <r>
    <n v="14"/>
    <n v="15"/>
    <s v="MDC"/>
    <x v="115"/>
    <x v="5"/>
    <x v="76"/>
    <x v="95"/>
    <m/>
    <x v="1"/>
    <s v="093"/>
    <s v="SEWERAGE PURIFICATION"/>
    <s v="053"/>
    <s v="EMPLOYEE RELATED COSTS - SOCIAL CONTRIBUTIONS"/>
    <s v="1024"/>
    <s v="CONTRIBUTION - GROUP INSURANCE"/>
    <n v="40135"/>
    <n v="42491"/>
    <n v="44828.004999999997"/>
    <n v="47203.889264999998"/>
    <n v="16668.490000000002"/>
    <n v="0"/>
    <n v="0"/>
    <n v="0"/>
    <n v="0"/>
    <n v="0"/>
    <n v="0"/>
    <n v="0"/>
    <n v="2777.38"/>
    <n v="2777.38"/>
    <n v="2777.38"/>
    <n v="2777.38"/>
    <n v="2777.38"/>
    <n v="2781.59"/>
    <n v="16668.490000000002"/>
    <n v="0.41531057680328892"/>
    <n v="16668.490000000002"/>
  </r>
  <r>
    <n v="14"/>
    <n v="15"/>
    <s v="MDC"/>
    <x v="115"/>
    <x v="5"/>
    <x v="76"/>
    <x v="97"/>
    <m/>
    <x v="1"/>
    <s v="093"/>
    <s v="SEWERAGE PURIFICATION"/>
    <s v="053"/>
    <s v="EMPLOYEE RELATED COSTS - SOCIAL CONTRIBUTIONS"/>
    <s v="1028"/>
    <s v="LEVIES - SETA"/>
    <n v="42783"/>
    <n v="40167"/>
    <n v="42376.184999999998"/>
    <n v="44622.122804999999"/>
    <n v="17427.48"/>
    <n v="0"/>
    <n v="0"/>
    <n v="0"/>
    <n v="0"/>
    <n v="0"/>
    <n v="0"/>
    <n v="0"/>
    <n v="2908.93"/>
    <n v="2694.64"/>
    <n v="2772.14"/>
    <n v="3033.85"/>
    <n v="3010.29"/>
    <n v="3007.63"/>
    <n v="17427.48"/>
    <n v="0.40734590842156931"/>
    <n v="17427.48"/>
  </r>
  <r>
    <n v="14"/>
    <n v="15"/>
    <s v="MDC"/>
    <x v="115"/>
    <x v="5"/>
    <x v="76"/>
    <x v="98"/>
    <m/>
    <x v="1"/>
    <s v="093"/>
    <s v="SEWERAGE PURIFICATION"/>
    <s v="053"/>
    <s v="EMPLOYEE RELATED COSTS - SOCIAL CONTRIBUTIONS"/>
    <s v="1029"/>
    <s v="LEVIES - BARGAINING COUNCIL"/>
    <n v="1223"/>
    <n v="1306"/>
    <n v="1377.83"/>
    <n v="1450.8549899999998"/>
    <n v="569.52"/>
    <n v="0"/>
    <n v="0"/>
    <n v="0"/>
    <n v="0"/>
    <n v="0"/>
    <n v="0"/>
    <n v="0"/>
    <n v="94.92"/>
    <n v="94.92"/>
    <n v="94.92"/>
    <n v="94.92"/>
    <n v="94.92"/>
    <n v="94.92"/>
    <n v="569.52"/>
    <n v="0.46567457072771873"/>
    <n v="569.52"/>
  </r>
  <r>
    <n v="14"/>
    <n v="15"/>
    <s v="MDC"/>
    <x v="117"/>
    <x v="6"/>
    <x v="76"/>
    <x v="92"/>
    <s v="014-Other health"/>
    <x v="1"/>
    <s v="115"/>
    <s v="ENVIROMENTAL HEALTH SERVICES"/>
    <s v="053"/>
    <s v="EMPLOYEE RELATED COSTS - SOCIAL CONTRIBUTIONS"/>
    <s v="1021"/>
    <s v="CONTRIBUTION - MEDICAL AID SCHEME"/>
    <n v="221200"/>
    <n v="290518"/>
    <n v="306496.49"/>
    <n v="322740.80397000001"/>
    <n v="89568"/>
    <n v="0"/>
    <n v="0"/>
    <n v="0"/>
    <n v="0"/>
    <n v="0"/>
    <n v="0"/>
    <n v="0"/>
    <n v="13256.4"/>
    <n v="14684.4"/>
    <n v="15406.8"/>
    <n v="15406.8"/>
    <n v="15406.8"/>
    <n v="15406.8"/>
    <n v="89568"/>
    <n v="0.40491862567811937"/>
    <n v="89568"/>
  </r>
  <r>
    <n v="14"/>
    <n v="15"/>
    <s v="MDC"/>
    <x v="117"/>
    <x v="6"/>
    <x v="76"/>
    <x v="93"/>
    <s v="014-Other health"/>
    <x v="1"/>
    <s v="115"/>
    <s v="ENVIROMENTAL HEALTH SERVICES"/>
    <s v="053"/>
    <s v="EMPLOYEE RELATED COSTS - SOCIAL CONTRIBUTIONS"/>
    <s v="1022"/>
    <s v="CONTRIBUTION - PENSION SCHEMES"/>
    <n v="708783"/>
    <n v="710391"/>
    <n v="749462.505"/>
    <n v="789184.017765"/>
    <n v="338126.46000000008"/>
    <n v="0"/>
    <n v="0"/>
    <n v="0"/>
    <n v="0"/>
    <n v="0"/>
    <n v="0"/>
    <n v="0"/>
    <n v="56354.41"/>
    <n v="56354.41"/>
    <n v="56354.41"/>
    <n v="56354.41"/>
    <n v="56354.41"/>
    <n v="56354.41"/>
    <n v="338126.46000000008"/>
    <n v="0.47705215841802084"/>
    <n v="338126.46"/>
  </r>
  <r>
    <n v="14"/>
    <n v="15"/>
    <s v="MDC"/>
    <x v="117"/>
    <x v="6"/>
    <x v="76"/>
    <x v="94"/>
    <s v="014-Other health"/>
    <x v="1"/>
    <s v="115"/>
    <s v="ENVIROMENTAL HEALTH SERVICES"/>
    <s v="053"/>
    <s v="EMPLOYEE RELATED COSTS - SOCIAL CONTRIBUTIONS"/>
    <s v="1023"/>
    <s v="CONTRIBUTION - UIF"/>
    <n v="29842"/>
    <n v="30313"/>
    <n v="31980.215"/>
    <n v="33675.166395"/>
    <n v="15386.1"/>
    <n v="0"/>
    <n v="0"/>
    <n v="0"/>
    <n v="0"/>
    <n v="0"/>
    <n v="0"/>
    <n v="0"/>
    <n v="2578.42"/>
    <n v="2615.02"/>
    <n v="2576.7800000000002"/>
    <n v="2640.24"/>
    <n v="2527.42"/>
    <n v="2448.2199999999998"/>
    <n v="15386.1"/>
    <n v="0.51558541652704248"/>
    <n v="15386.1"/>
  </r>
  <r>
    <n v="14"/>
    <n v="15"/>
    <s v="MDC"/>
    <x v="117"/>
    <x v="6"/>
    <x v="76"/>
    <x v="95"/>
    <s v="014-Other health"/>
    <x v="1"/>
    <s v="115"/>
    <s v="ENVIROMENTAL HEALTH SERVICES"/>
    <s v="053"/>
    <s v="EMPLOYEE RELATED COSTS - SOCIAL CONTRIBUTIONS"/>
    <s v="1024"/>
    <s v="CONTRIBUTION - GROUP INSURANCE"/>
    <n v="64943"/>
    <n v="65758"/>
    <n v="69374.69"/>
    <n v="73051.548569999999"/>
    <n v="30923.219999999998"/>
    <n v="0"/>
    <n v="0"/>
    <n v="0"/>
    <n v="0"/>
    <n v="0"/>
    <n v="0"/>
    <n v="0"/>
    <n v="5153.87"/>
    <n v="5153.87"/>
    <n v="5153.87"/>
    <n v="5153.87"/>
    <n v="5153.87"/>
    <n v="5153.87"/>
    <n v="30923.219999999998"/>
    <n v="0.47615940132115853"/>
    <n v="30923.22"/>
  </r>
  <r>
    <n v="14"/>
    <n v="15"/>
    <s v="MDC"/>
    <x v="117"/>
    <x v="6"/>
    <x v="76"/>
    <x v="97"/>
    <s v="014-Other health"/>
    <x v="1"/>
    <s v="115"/>
    <s v="ENVIROMENTAL HEALTH SERVICES"/>
    <s v="053"/>
    <s v="EMPLOYEE RELATED COSTS - SOCIAL CONTRIBUTIONS"/>
    <s v="1028"/>
    <s v="LEVIES - SETA"/>
    <n v="47403"/>
    <n v="50608"/>
    <n v="53391.44"/>
    <n v="56221.186320000001"/>
    <n v="26651.56"/>
    <n v="0"/>
    <n v="0"/>
    <n v="0"/>
    <n v="0"/>
    <n v="0"/>
    <n v="0"/>
    <n v="0"/>
    <n v="5750.47"/>
    <n v="4256.5600000000004"/>
    <n v="4189.1499999999996"/>
    <n v="4255.4399999999996"/>
    <n v="4287.49"/>
    <n v="3912.45"/>
    <n v="26651.56"/>
    <n v="0.5622336139062929"/>
    <n v="26651.56"/>
  </r>
  <r>
    <n v="14"/>
    <n v="15"/>
    <s v="MDC"/>
    <x v="117"/>
    <x v="6"/>
    <x v="76"/>
    <x v="98"/>
    <s v="014-Other health"/>
    <x v="1"/>
    <s v="115"/>
    <s v="ENVIROMENTAL HEALTH SERVICES"/>
    <s v="053"/>
    <s v="EMPLOYEE RELATED COSTS - SOCIAL CONTRIBUTIONS"/>
    <s v="1029"/>
    <s v="LEVIES - BARGAINING COUNCIL"/>
    <n v="1875"/>
    <n v="1915"/>
    <n v="2020.325"/>
    <n v="2127.4022249999998"/>
    <n v="894.95999999999992"/>
    <n v="0"/>
    <n v="0"/>
    <n v="0"/>
    <n v="0"/>
    <n v="0"/>
    <n v="0"/>
    <n v="0"/>
    <n v="149.16"/>
    <n v="149.16"/>
    <n v="149.16"/>
    <n v="149.16"/>
    <n v="149.16"/>
    <n v="149.16"/>
    <n v="894.95999999999992"/>
    <n v="0.47731199999999996"/>
    <n v="894.96"/>
  </r>
  <r>
    <n v="14"/>
    <n v="15"/>
    <s v="tza"/>
    <x v="97"/>
    <x v="5"/>
    <x v="176"/>
    <x v="261"/>
    <s v="017-Roads"/>
    <x v="1"/>
    <s v="063"/>
    <s v="ROADS &amp; STORMWATER MANAGEMENT"/>
    <s v="055"/>
    <s v="EMPLOYEE COSTS CAPITALIZED"/>
    <s v="1035"/>
    <s v="EMPLOYEE COSTS CAPITALIZED - SALARIES &amp; WAGES"/>
    <n v="-1899645"/>
    <n v="-2063970"/>
    <n v="-2177488.35"/>
    <n v="-2292895.232550000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x v="7"/>
    <x v="176"/>
    <x v="261"/>
    <s v="019-Electricity distribution"/>
    <x v="1"/>
    <s v="162"/>
    <s v="ADMINISTRATION ELEC. ING."/>
    <s v="055"/>
    <s v="EMPLOYEE COSTS CAPITALIZED"/>
    <s v="1035"/>
    <s v="EMPLOYEE COSTS CAPITALIZED - SALARIES &amp; WAGES"/>
    <n v="-2278822"/>
    <n v="-2704249"/>
    <n v="-2852982.6949999998"/>
    <n v="-3004190.777834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x v="7"/>
    <x v="176"/>
    <x v="261"/>
    <s v="019-Electricity distribution"/>
    <x v="1"/>
    <s v="173"/>
    <s v="OPERATIONS &amp; MAINTENANCE: RURAL"/>
    <s v="055"/>
    <s v="EMPLOYEE COSTS CAPITALIZED"/>
    <s v="1035"/>
    <s v="EMPLOYEE COSTS CAPITALIZED - SALARIES &amp; WAGES"/>
    <n v="-1704855"/>
    <n v="-2261913"/>
    <n v="-2386318.2149999999"/>
    <n v="-2512793.080395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176"/>
    <x v="261"/>
    <s v="019-Electricity distribution"/>
    <x v="1"/>
    <s v="183"/>
    <s v="OPERATIONS &amp; MAINTENANCE: TOWN"/>
    <s v="055"/>
    <s v="EMPLOYEE COSTS CAPITALIZED"/>
    <s v="1035"/>
    <s v="EMPLOYEE COSTS CAPITALIZED - SALARIES &amp; WAGES"/>
    <n v="-2086456"/>
    <n v="-2485639"/>
    <n v="-2622349.145"/>
    <n v="-2761333.649685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7"/>
    <x v="5"/>
    <x v="177"/>
    <x v="262"/>
    <s v="007-Other admin"/>
    <x v="1"/>
    <s v="037"/>
    <s v="FLEET MANAGEMENT"/>
    <s v="056"/>
    <s v="EMPLOYEE COSTS ALLOCATED TO OTHER OPERATING ITEMS"/>
    <s v="1041"/>
    <s v="EMPLOYEE COSTS ALLOCATED - SALARIES &amp; WAGES"/>
    <n v="-3661154"/>
    <n v="-4514934"/>
    <n v="-4763255.37"/>
    <n v="-5015707.904610000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7"/>
    <x v="5"/>
    <x v="177"/>
    <x v="263"/>
    <s v="007-Other admin"/>
    <x v="1"/>
    <s v="037"/>
    <s v="FLEET MANAGEMENT"/>
    <s v="056"/>
    <s v="EMPLOYEE COSTS ALLOCATED TO OTHER OPERATING ITEMS"/>
    <s v="1043"/>
    <s v="INTERNAL VEHICLES"/>
    <n v="-21013156"/>
    <n v="-22209328"/>
    <n v="-23430841.039999999"/>
    <n v="-24672675.615119997"/>
    <n v="-7369701.1699999999"/>
    <n v="0"/>
    <n v="0"/>
    <n v="0"/>
    <n v="0"/>
    <n v="0"/>
    <n v="0"/>
    <n v="0"/>
    <n v="-998745.11"/>
    <n v="-579140.89"/>
    <n v="-1905757.17"/>
    <n v="-2025248.6"/>
    <n v="-962695.92"/>
    <n v="-898113.48"/>
    <n v="-7369701.1699999999"/>
    <n v="0.35071843420379117"/>
    <n v="-7369701.1699999999"/>
  </r>
  <r>
    <n v="14"/>
    <n v="15"/>
    <s v="tza"/>
    <x v="97"/>
    <x v="5"/>
    <x v="177"/>
    <x v="262"/>
    <s v="017-Roads"/>
    <x v="1"/>
    <s v="063"/>
    <s v="ROADS &amp; STORMWATER MANAGEMENT"/>
    <s v="056"/>
    <s v="EMPLOYEE COSTS ALLOCATED TO OTHER OPERATING ITEMS"/>
    <s v="1041"/>
    <s v="EMPLOYEE COSTS ALLOCATED - SALARIES &amp; WAGES"/>
    <n v="-13449412"/>
    <n v="-14621112"/>
    <n v="-15425273.16"/>
    <n v="-16242812.6374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x v="5"/>
    <x v="177"/>
    <x v="262"/>
    <s v="012-House"/>
    <x v="1"/>
    <s v="103"/>
    <s v="BUILDINGS &amp; HOUSING"/>
    <s v="056"/>
    <s v="EMPLOYEE COSTS ALLOCATED TO OTHER OPERATING ITEMS"/>
    <s v="1041"/>
    <s v="EMPLOYEE COSTS ALLOCATED - SALARIES &amp; WAGES"/>
    <n v="-9498605"/>
    <n v="-9865023"/>
    <n v="-10407599.265000001"/>
    <n v="-10959202.02604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9"/>
    <x v="6"/>
    <x v="177"/>
    <x v="262"/>
    <s v="009-Sport &amp; recreation"/>
    <x v="1"/>
    <s v="105"/>
    <s v="PARKS &amp; RECREATION"/>
    <s v="056"/>
    <s v="EMPLOYEE COSTS ALLOCATED TO OTHER OPERATING ITEMS"/>
    <s v="1041"/>
    <s v="EMPLOYEE COSTS ALLOCATED - SALARIES &amp; WAGES"/>
    <n v="-14893732"/>
    <n v="-16135539"/>
    <n v="-17022993.645"/>
    <n v="-17925212.30818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x v="7"/>
    <x v="177"/>
    <x v="262"/>
    <s v="019-Electricity distribution"/>
    <x v="1"/>
    <s v="162"/>
    <s v="ADMINISTRATION ELEC. ING."/>
    <s v="056"/>
    <s v="EMPLOYEE COSTS ALLOCATED TO OTHER OPERATING ITEMS"/>
    <s v="1041"/>
    <s v="EMPLOYEE COSTS ALLOCATED - SALARIES &amp; WAGES"/>
    <n v="-5176676"/>
    <n v="-4667935"/>
    <n v="-4924671.4249999998"/>
    <n v="-5185679.010524999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x v="7"/>
    <x v="177"/>
    <x v="262"/>
    <s v="019-Electricity distribution"/>
    <x v="1"/>
    <s v="173"/>
    <s v="OPERATIONS &amp; MAINTENANCE: RURAL"/>
    <s v="056"/>
    <s v="EMPLOYEE COSTS ALLOCATED TO OTHER OPERATING ITEMS"/>
    <s v="1041"/>
    <s v="EMPLOYEE COSTS ALLOCATED - SALARIES &amp; WAGES"/>
    <n v="-18691266"/>
    <n v="-19658910"/>
    <n v="-20740150.050000001"/>
    <n v="-21839378.0026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177"/>
    <x v="262"/>
    <s v="019-Electricity distribution"/>
    <x v="1"/>
    <s v="183"/>
    <s v="OPERATIONS &amp; MAINTENANCE: TOWN"/>
    <s v="056"/>
    <s v="EMPLOYEE COSTS ALLOCATED TO OTHER OPERATING ITEMS"/>
    <s v="1041"/>
    <s v="EMPLOYEE COSTS ALLOCATED - SALARIES &amp; WAGES"/>
    <n v="-8562209"/>
    <n v="-9903438"/>
    <n v="-10448127.09"/>
    <n v="-11001877.8257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x v="5"/>
    <x v="177"/>
    <x v="262"/>
    <m/>
    <x v="1"/>
    <s v="073"/>
    <s v="WATER NETWORKS"/>
    <s v="056"/>
    <s v="EMPLOYEE COSTS ALLOCATED TO OTHER OPERATING ITEMS"/>
    <s v="1041"/>
    <s v="EMPLOYEE COSTS ALLOCATED - SALARIES &amp; WAGES"/>
    <n v="-11624009"/>
    <n v="-12326758"/>
    <n v="-13004729.689999999"/>
    <n v="-13693980.36356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4"/>
    <x v="5"/>
    <x v="177"/>
    <x v="262"/>
    <m/>
    <x v="1"/>
    <s v="083"/>
    <s v="WATER PURIFICATION"/>
    <s v="056"/>
    <s v="EMPLOYEE COSTS ALLOCATED TO OTHER OPERATING ITEMS"/>
    <s v="1041"/>
    <s v="EMPLOYEE COSTS ALLOCATED - SALARIES &amp; WAGES"/>
    <n v="-11559134"/>
    <n v="-12243862"/>
    <n v="-12917274.41"/>
    <n v="-13601889.9537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5"/>
    <x v="5"/>
    <x v="177"/>
    <x v="262"/>
    <m/>
    <x v="1"/>
    <s v="093"/>
    <s v="SEWERAGE PURIFICATION"/>
    <s v="056"/>
    <s v="EMPLOYEE COSTS ALLOCATED TO OTHER OPERATING ITEMS"/>
    <s v="1041"/>
    <s v="EMPLOYEE COSTS ALLOCATED - SALARIES &amp; WAGES"/>
    <n v="-6206359"/>
    <n v="-7372167"/>
    <n v="-7777636.1849999996"/>
    <n v="-8189850.902804999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x v="2"/>
    <x v="178"/>
    <x v="264"/>
    <s v="001-Mayor and council"/>
    <x v="1"/>
    <s v="057"/>
    <s v="COUNCIL EXPENDITURE"/>
    <s v="058"/>
    <s v="REMUNERATIONS OF COUNCILLORS"/>
    <s v="1051"/>
    <s v="ALLOWANCE - MAYOR"/>
    <n v="568652"/>
    <n v="608188"/>
    <n v="641638.34"/>
    <n v="675645.17201999994"/>
    <n v="6561836.4500000002"/>
    <n v="0"/>
    <n v="0"/>
    <n v="0"/>
    <n v="0"/>
    <n v="0"/>
    <n v="0"/>
    <n v="0"/>
    <n v="1093639.74"/>
    <n v="1093639.74"/>
    <n v="1093639.75"/>
    <n v="1093639.74"/>
    <n v="1093638.74"/>
    <n v="1093638.74"/>
    <n v="6561836.4500000002"/>
    <n v="11.539283164395799"/>
    <n v="6561836.4500000002"/>
  </r>
  <r>
    <n v="14"/>
    <n v="15"/>
    <s v="tza"/>
    <x v="94"/>
    <x v="2"/>
    <x v="178"/>
    <x v="265"/>
    <s v="001-Mayor and council"/>
    <x v="1"/>
    <s v="057"/>
    <s v="COUNCIL EXPENDITURE"/>
    <s v="058"/>
    <s v="REMUNERATIONS OF COUNCILLORS"/>
    <s v="1052"/>
    <s v="ALLOWANCE - FULL TIME COUNCILLORS"/>
    <n v="3020406"/>
    <n v="3229945"/>
    <n v="3407591.9750000001"/>
    <n v="3588194.349675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x v="2"/>
    <x v="178"/>
    <x v="266"/>
    <s v="001-Mayor and council"/>
    <x v="1"/>
    <s v="057"/>
    <s v="COUNCIL EXPENDITURE"/>
    <s v="058"/>
    <s v="REMUNERATIONS OF COUNCILLORS"/>
    <s v="1053"/>
    <s v="ALLOWANCE - EXECUTIVE COMMITTEE"/>
    <n v="1184161"/>
    <n v="1265703"/>
    <n v="1335316.665"/>
    <n v="1406088.448245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x v="2"/>
    <x v="178"/>
    <x v="267"/>
    <s v="001-Mayor and council"/>
    <x v="1"/>
    <s v="057"/>
    <s v="COUNCIL EXPENDITURE"/>
    <s v="058"/>
    <s v="REMUNERATIONS OF COUNCILLORS"/>
    <s v="1054"/>
    <s v="ALLOWANCE - OTHER COUNCILLORS"/>
    <n v="9531052"/>
    <n v="10183390"/>
    <n v="10743476.449999999"/>
    <n v="11312880.701849999"/>
    <n v="709512"/>
    <n v="0"/>
    <n v="0"/>
    <n v="0"/>
    <n v="0"/>
    <n v="0"/>
    <n v="0"/>
    <n v="0"/>
    <n v="118252"/>
    <n v="118252"/>
    <n v="118252"/>
    <n v="118252"/>
    <n v="118252"/>
    <n v="118252"/>
    <n v="709512"/>
    <n v="7.4442149722821788E-2"/>
    <n v="709512"/>
  </r>
  <r>
    <n v="14"/>
    <n v="15"/>
    <s v="tza"/>
    <x v="94"/>
    <x v="2"/>
    <x v="178"/>
    <x v="268"/>
    <s v="001-Mayor and council"/>
    <x v="1"/>
    <s v="057"/>
    <s v="COUNCIL EXPENDITURE"/>
    <s v="058"/>
    <s v="REMUNERATIONS OF COUNCILLORS"/>
    <s v="1057"/>
    <s v="COUNCILLORS ALLOWANCE - TRAVEL"/>
    <n v="6299134"/>
    <n v="6472150"/>
    <n v="6828118.25"/>
    <n v="7190008.5172499996"/>
    <n v="2310479.36"/>
    <n v="0"/>
    <n v="0"/>
    <n v="0"/>
    <n v="0"/>
    <n v="0"/>
    <n v="0"/>
    <n v="0"/>
    <n v="400246.56"/>
    <n v="382046.56"/>
    <n v="382046.56"/>
    <n v="382046.56"/>
    <n v="382046.56"/>
    <n v="382046.56"/>
    <n v="2310479.36"/>
    <n v="0.36679317506184184"/>
    <n v="2310479.36"/>
  </r>
  <r>
    <n v="14"/>
    <n v="15"/>
    <s v="tza"/>
    <x v="94"/>
    <x v="2"/>
    <x v="178"/>
    <x v="269"/>
    <s v="001-Mayor and council"/>
    <x v="1"/>
    <s v="057"/>
    <s v="COUNCIL EXPENDITURE"/>
    <s v="058"/>
    <s v="REMUNERATIONS OF COUNCILLORS"/>
    <s v="1070"/>
    <s v="CONTRIBUTION - COUNCILLORS - OTHER"/>
    <n v="69273"/>
    <n v="93480"/>
    <n v="98621.4"/>
    <n v="103848.3342"/>
    <n v="53139.630000000005"/>
    <n v="0"/>
    <n v="0"/>
    <n v="0"/>
    <n v="0"/>
    <n v="0"/>
    <n v="0"/>
    <n v="0"/>
    <n v="10336.35"/>
    <n v="9625.66"/>
    <n v="8938.19"/>
    <n v="8237.64"/>
    <n v="7758.45"/>
    <n v="8243.34"/>
    <n v="53139.630000000005"/>
    <n v="0.7671044995885844"/>
    <n v="53139.63"/>
  </r>
  <r>
    <n v="14"/>
    <n v="15"/>
    <s v="tza"/>
    <x v="82"/>
    <x v="4"/>
    <x v="179"/>
    <x v="270"/>
    <s v="003-Budget and treasury office"/>
    <x v="1"/>
    <s v="032"/>
    <s v="ADMINISTRATION FINANCE"/>
    <s v="060"/>
    <s v="BAD DEBTS"/>
    <s v="1071"/>
    <s v="PROVISION FOR BAD DEBTS"/>
    <n v="6500000"/>
    <n v="8200000"/>
    <n v="8651000"/>
    <n v="910950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x v="4"/>
    <x v="179"/>
    <x v="270"/>
    <s v="003-Budget and treasury office"/>
    <x v="1"/>
    <s v="034"/>
    <s v="REVENUE"/>
    <s v="060"/>
    <s v="BAD DEBTS"/>
    <s v="1071"/>
    <s v="PROVISION FOR BAD DEBTS"/>
    <n v="3283459"/>
    <n v="3583459"/>
    <n v="3780549.2450000001"/>
    <n v="3980918.354985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x v="6"/>
    <x v="179"/>
    <x v="270"/>
    <s v="021-Solid waste"/>
    <x v="1"/>
    <s v="133"/>
    <s v="SOLID WASTE"/>
    <s v="060"/>
    <s v="BAD DEBTS"/>
    <s v="1071"/>
    <s v="PROVISION FOR BAD DEBTS"/>
    <n v="3100000"/>
    <n v="3600000"/>
    <n v="3798000"/>
    <n v="399929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x v="7"/>
    <x v="179"/>
    <x v="270"/>
    <s v="019-Electricity distribution"/>
    <x v="1"/>
    <s v="173"/>
    <s v="OPERATIONS &amp; MAINTENANCE: RURAL"/>
    <s v="060"/>
    <s v="BAD DEBTS"/>
    <s v="1071"/>
    <s v="PROVISION FOR BAD DEBTS"/>
    <n v="3600000"/>
    <n v="5200000"/>
    <n v="5486000"/>
    <n v="577675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x v="5"/>
    <x v="179"/>
    <x v="270"/>
    <m/>
    <x v="1"/>
    <s v="073"/>
    <s v="WATER NETWORKS"/>
    <s v="060"/>
    <s v="BAD DEBTS"/>
    <s v="1071"/>
    <s v="PROVISION FOR BAD DEBTS"/>
    <n v="6300000"/>
    <n v="6300000"/>
    <n v="6646500"/>
    <n v="6998764.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5"/>
    <x v="5"/>
    <x v="179"/>
    <x v="270"/>
    <m/>
    <x v="1"/>
    <s v="093"/>
    <s v="SEWERAGE PURIFICATION"/>
    <s v="060"/>
    <s v="BAD DEBTS"/>
    <s v="1071"/>
    <s v="PROVISION FOR BAD DEBTS"/>
    <n v="1340000"/>
    <n v="1500000"/>
    <n v="1582500"/>
    <n v="1666372.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x v="4"/>
    <x v="180"/>
    <x v="271"/>
    <s v="003-Budget and treasury office"/>
    <x v="1"/>
    <s v="034"/>
    <s v="REVENUE"/>
    <s v="062"/>
    <s v="COLLECTION COSTS"/>
    <s v="1082"/>
    <s v="COLLECTION COSTS - LEGAL FEES"/>
    <n v="600000"/>
    <n v="600000"/>
    <n v="633000"/>
    <n v="666549"/>
    <n v="258142.54"/>
    <n v="0"/>
    <n v="0"/>
    <n v="0"/>
    <n v="0"/>
    <n v="0"/>
    <n v="0"/>
    <n v="0"/>
    <n v="181287.66"/>
    <n v="14296.21"/>
    <n v="48740.6"/>
    <n v="0"/>
    <n v="0"/>
    <n v="13818.07"/>
    <n v="258142.54"/>
    <n v="0.43023756666666668"/>
    <n v="258142.54"/>
  </r>
  <r>
    <n v="14"/>
    <n v="15"/>
    <s v="tza"/>
    <x v="84"/>
    <x v="4"/>
    <x v="180"/>
    <x v="272"/>
    <s v="003-Budget and treasury office"/>
    <x v="1"/>
    <s v="034"/>
    <s v="REVENUE"/>
    <s v="062"/>
    <s v="COLLECTION COSTS"/>
    <s v="1090"/>
    <s v="COLLECTION COSTS - RECOVERED"/>
    <n v="-400000"/>
    <n v="-400000"/>
    <n v="-422000"/>
    <n v="-444366"/>
    <n v="-56700.350000000006"/>
    <n v="0"/>
    <n v="0"/>
    <n v="0"/>
    <n v="0"/>
    <n v="0"/>
    <n v="0"/>
    <n v="0"/>
    <n v="-7826.67"/>
    <n v="-18118.080000000002"/>
    <n v="0"/>
    <n v="-17917.330000000002"/>
    <n v="-3527.05"/>
    <n v="-9311.2199999999993"/>
    <n v="-56700.350000000006"/>
    <n v="0.14175087500000003"/>
    <n v="-56700.35"/>
  </r>
  <r>
    <n v="14"/>
    <n v="15"/>
    <s v="tza"/>
    <x v="71"/>
    <x v="1"/>
    <x v="86"/>
    <x v="140"/>
    <s v="002-Municipal manager"/>
    <x v="1"/>
    <s v="002"/>
    <s v="ADMINISTRATION MUNICIPAL MANAGER"/>
    <s v="064"/>
    <s v="DEPRECIATION"/>
    <s v="1091"/>
    <s v="DEPRECIATION"/>
    <n v="142312"/>
    <n v="33240"/>
    <n v="33240"/>
    <n v="3324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x v="2"/>
    <x v="86"/>
    <x v="140"/>
    <s v="007-Other admin"/>
    <x v="1"/>
    <s v="003"/>
    <s v="COMMUNICATIONS"/>
    <s v="064"/>
    <s v="DEPRECIATION"/>
    <s v="1091"/>
    <s v="DEPRECIATION"/>
    <n v="519"/>
    <n v="519"/>
    <n v="519"/>
    <n v="51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3"/>
    <x v="1"/>
    <x v="86"/>
    <x v="140"/>
    <s v="007-Other admin"/>
    <x v="1"/>
    <s v="004"/>
    <s v="INTERNAL AUDIT"/>
    <s v="064"/>
    <s v="DEPRECIATION"/>
    <s v="1091"/>
    <s v="DEPRECIATION"/>
    <n v="56265"/>
    <n v="16265"/>
    <n v="16265"/>
    <n v="1626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4"/>
    <x v="1"/>
    <x v="86"/>
    <x v="140"/>
    <s v="007-Other admin"/>
    <x v="1"/>
    <s v="005"/>
    <s v="STRATEGIC SUPPORT"/>
    <s v="064"/>
    <s v="DEPRECIATION"/>
    <s v="1091"/>
    <s v="DEPRECIATION"/>
    <n v="48917"/>
    <n v="18917"/>
    <n v="18917"/>
    <n v="1891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5"/>
    <x v="2"/>
    <x v="86"/>
    <x v="140"/>
    <s v="007-Other admin"/>
    <x v="1"/>
    <s v="006"/>
    <s v="PUBLIC PARTICIPATION &amp; PROJECT SUPPORT"/>
    <s v="064"/>
    <s v="DEPRECIATION"/>
    <s v="1091"/>
    <s v="DEPRECIATION"/>
    <n v="23288"/>
    <n v="23288"/>
    <n v="23288"/>
    <n v="2328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x v="3"/>
    <x v="86"/>
    <x v="140"/>
    <s v="015-Economic development"/>
    <x v="1"/>
    <s v="012"/>
    <s v="ADMINISTRATION STRATEGY &amp; DEV"/>
    <s v="064"/>
    <s v="DEPRECIATION"/>
    <s v="1091"/>
    <s v="DEPRECIATION"/>
    <n v="294425"/>
    <n v="398755"/>
    <n v="398755"/>
    <n v="39875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x v="3"/>
    <x v="86"/>
    <x v="140"/>
    <s v="015-Economic development"/>
    <x v="1"/>
    <s v="014"/>
    <s v="LOCAL ECONOMIC DEVELOPMENT &amp; SOCIAL DEVELOPMENT"/>
    <s v="064"/>
    <s v="DEPRECIATION"/>
    <s v="1091"/>
    <s v="DEPRECIATION"/>
    <n v="1880"/>
    <n v="1880"/>
    <n v="1880"/>
    <n v="188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9"/>
    <x v="3"/>
    <x v="86"/>
    <x v="140"/>
    <s v="016-Town planning"/>
    <x v="1"/>
    <s v="015"/>
    <s v="TOWN &amp; REGIONAL PLANNING"/>
    <s v="064"/>
    <s v="DEPRECIATION"/>
    <s v="1091"/>
    <s v="DEPRECIATION"/>
    <n v="8330"/>
    <n v="8330"/>
    <n v="8330"/>
    <n v="833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x v="3"/>
    <x v="86"/>
    <x v="140"/>
    <s v="006-Property service"/>
    <x v="1"/>
    <s v="016"/>
    <s v="HOUSING ADMINISTRATION &amp; PROPERTY VALUATION"/>
    <s v="064"/>
    <s v="DEPRECIATION"/>
    <s v="1091"/>
    <s v="DEPRECIATION"/>
    <n v="8199"/>
    <n v="84865"/>
    <n v="84865"/>
    <n v="8486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8"/>
    <x v="3"/>
    <x v="86"/>
    <x v="140"/>
    <s v="007-Other admin"/>
    <x v="1"/>
    <s v="023"/>
    <s v="SATELITE OFFICE: NKOWANKOWA"/>
    <s v="064"/>
    <s v="DEPRECIATION"/>
    <s v="1091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1"/>
    <x v="3"/>
    <x v="86"/>
    <x v="140"/>
    <s v="007-Other admin"/>
    <x v="1"/>
    <s v="024"/>
    <s v="SATELITE OFFICE: LENYENYE"/>
    <s v="064"/>
    <s v="DEPRECIATION"/>
    <s v="1091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2"/>
    <x v="4"/>
    <x v="86"/>
    <x v="140"/>
    <s v="003-Budget and treasury office"/>
    <x v="1"/>
    <s v="032"/>
    <s v="ADMINISTRATION FINANCE"/>
    <s v="064"/>
    <s v="DEPRECIATION"/>
    <s v="1091"/>
    <s v="DEPRECIATION"/>
    <n v="103212"/>
    <n v="3212"/>
    <n v="3212"/>
    <n v="321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3"/>
    <x v="4"/>
    <x v="86"/>
    <x v="140"/>
    <s v="003-Budget and treasury office"/>
    <x v="1"/>
    <s v="033"/>
    <s v="FINANCIAL SERVICES, REPORTING, &amp; BUDGETS"/>
    <s v="064"/>
    <s v="DEPRECIATION"/>
    <s v="1091"/>
    <s v="DEPRECIATION"/>
    <n v="399101"/>
    <n v="405229"/>
    <n v="405229"/>
    <n v="40522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x v="4"/>
    <x v="86"/>
    <x v="140"/>
    <s v="003-Budget and treasury office"/>
    <x v="1"/>
    <s v="034"/>
    <s v="REVENUE"/>
    <s v="064"/>
    <s v="DEPRECIATION"/>
    <s v="1091"/>
    <s v="DEPRECIATION"/>
    <n v="96811"/>
    <n v="96811"/>
    <n v="96811"/>
    <n v="9681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5"/>
    <x v="4"/>
    <x v="86"/>
    <x v="140"/>
    <s v="003-Budget and treasury office"/>
    <x v="1"/>
    <s v="035"/>
    <s v="EXPENDITURE"/>
    <s v="064"/>
    <s v="DEPRECIATION"/>
    <s v="1091"/>
    <s v="DEPRECIATION"/>
    <n v="39053"/>
    <n v="39053"/>
    <n v="39053"/>
    <n v="3905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x v="4"/>
    <x v="181"/>
    <x v="273"/>
    <s v="003-Budget and treasury office"/>
    <x v="1"/>
    <s v="036"/>
    <s v="INVENTORY"/>
    <s v="063"/>
    <s v="INVENTORY SURPLUS/LOSS"/>
    <s v="1095"/>
    <s v="STORES SURPLUSSES"/>
    <n v="-5000"/>
    <n v="-5000"/>
    <n v="-5275"/>
    <n v="-5554.574999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x v="4"/>
    <x v="181"/>
    <x v="274"/>
    <s v="003-Budget and treasury office"/>
    <x v="1"/>
    <s v="036"/>
    <s v="INVENTORY"/>
    <s v="063"/>
    <s v="INVENTORY SURPLUS/LOSS"/>
    <s v="1096"/>
    <s v="STORE LOSSES"/>
    <n v="5000"/>
    <n v="5000"/>
    <n v="5275"/>
    <n v="5554.574999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x v="4"/>
    <x v="86"/>
    <x v="140"/>
    <s v="003-Budget and treasury office"/>
    <x v="1"/>
    <s v="036"/>
    <s v="INVENTORY"/>
    <s v="064"/>
    <s v="DEPRECIATION"/>
    <s v="1091"/>
    <s v="DEPRECIATION"/>
    <n v="6712"/>
    <n v="6712"/>
    <n v="6712"/>
    <n v="671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7"/>
    <x v="5"/>
    <x v="86"/>
    <x v="140"/>
    <s v="007-Other admin"/>
    <x v="1"/>
    <s v="037"/>
    <s v="FLEET MANAGEMENT"/>
    <s v="064"/>
    <s v="DEPRECIATION"/>
    <s v="1091"/>
    <s v="DEPRECIATION"/>
    <n v="8721516"/>
    <n v="8721516"/>
    <n v="8721516"/>
    <n v="872151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8"/>
    <x v="2"/>
    <x v="86"/>
    <x v="140"/>
    <s v="005-Information technology"/>
    <x v="1"/>
    <s v="038"/>
    <s v="INFORMATION TECHNOLOGY"/>
    <s v="064"/>
    <s v="DEPRECIATION"/>
    <s v="1091"/>
    <s v="DEPRECIATION"/>
    <n v="156041"/>
    <n v="156041"/>
    <n v="156041"/>
    <n v="15604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9"/>
    <x v="4"/>
    <x v="86"/>
    <x v="140"/>
    <s v="003-Budget and treasury office"/>
    <x v="1"/>
    <s v="039"/>
    <s v="SUPPLY CHAIN MANAGEMENT UNIT"/>
    <s v="064"/>
    <s v="DEPRECIATION"/>
    <s v="1091"/>
    <s v="DEPRECIATION"/>
    <n v="21571"/>
    <n v="21571"/>
    <n v="21571"/>
    <n v="2157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x v="2"/>
    <x v="86"/>
    <x v="140"/>
    <s v="004-Human resource"/>
    <x v="1"/>
    <s v="052"/>
    <s v="ADMINISTRATION HR &amp; CORP"/>
    <s v="064"/>
    <s v="DEPRECIATION"/>
    <s v="1091"/>
    <s v="DEPRECIATION"/>
    <n v="209419"/>
    <n v="9419"/>
    <n v="9419"/>
    <n v="941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1"/>
    <x v="2"/>
    <x v="86"/>
    <x v="140"/>
    <s v="004-Human resource"/>
    <x v="1"/>
    <s v="053"/>
    <s v="HUMAN RESOURCES"/>
    <s v="064"/>
    <s v="DEPRECIATION"/>
    <s v="1091"/>
    <s v="DEPRECIATION"/>
    <n v="3018"/>
    <n v="3018"/>
    <n v="3018"/>
    <n v="301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x v="2"/>
    <x v="86"/>
    <x v="140"/>
    <s v="007-Other admin"/>
    <x v="1"/>
    <s v="056"/>
    <s v="CORPORATE SERVICES"/>
    <s v="064"/>
    <s v="DEPRECIATION"/>
    <s v="1091"/>
    <s v="DEPRECIATION"/>
    <n v="591815"/>
    <n v="658036"/>
    <n v="658036"/>
    <n v="65803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x v="2"/>
    <x v="86"/>
    <x v="140"/>
    <s v="001-Mayor and council"/>
    <x v="1"/>
    <s v="057"/>
    <s v="COUNCIL EXPENDITURE"/>
    <s v="064"/>
    <s v="DEPRECIATION"/>
    <s v="1091"/>
    <s v="DEPRECIATION"/>
    <n v="19311"/>
    <n v="7306"/>
    <n v="7306"/>
    <n v="730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x v="2"/>
    <x v="86"/>
    <x v="140"/>
    <s v="007-Other admin"/>
    <x v="1"/>
    <s v="058"/>
    <s v="LEGAL SERVICES"/>
    <s v="064"/>
    <s v="DEPRECIATION"/>
    <s v="1091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6"/>
    <x v="5"/>
    <x v="86"/>
    <x v="140"/>
    <s v="017-Roads"/>
    <x v="1"/>
    <s v="062"/>
    <s v="ADMINISTRATION CIVIL ING."/>
    <s v="064"/>
    <s v="DEPRECIATION"/>
    <s v="1091"/>
    <s v="DEPRECIATION"/>
    <n v="2598951"/>
    <n v="2498951"/>
    <n v="2498951"/>
    <n v="249895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x v="5"/>
    <x v="86"/>
    <x v="140"/>
    <s v="017-Roads"/>
    <x v="1"/>
    <s v="063"/>
    <s v="ROADS &amp; STORMWATER MANAGEMENT"/>
    <s v="064"/>
    <s v="DEPRECIATION"/>
    <s v="1091"/>
    <s v="DEPRECIATION"/>
    <n v="57557760"/>
    <n v="61154820"/>
    <n v="67152040"/>
    <n v="7342935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x v="5"/>
    <x v="86"/>
    <x v="140"/>
    <s v="012-House"/>
    <x v="1"/>
    <s v="103"/>
    <s v="BUILDINGS &amp; HOUSING"/>
    <s v="064"/>
    <s v="DEPRECIATION"/>
    <s v="1091"/>
    <s v="DEPRECIATION"/>
    <n v="2536248"/>
    <n v="2659581"/>
    <n v="2659581"/>
    <n v="270624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9"/>
    <x v="6"/>
    <x v="86"/>
    <x v="140"/>
    <s v="009-Sport &amp; recreation"/>
    <x v="1"/>
    <s v="105"/>
    <s v="PARKS &amp; RECREATION"/>
    <s v="064"/>
    <s v="DEPRECIATION"/>
    <s v="1091"/>
    <s v="DEPRECIATION"/>
    <n v="1527523"/>
    <n v="1527523"/>
    <n v="1527523"/>
    <n v="152752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0"/>
    <x v="6"/>
    <x v="86"/>
    <x v="140"/>
    <s v="021-Solid waste"/>
    <x v="1"/>
    <s v="112"/>
    <s v="ADMINISTRATION PUBLIC SERV."/>
    <s v="064"/>
    <s v="DEPRECIATION"/>
    <s v="1091"/>
    <s v="DEPRECIATION"/>
    <n v="220951"/>
    <n v="200951"/>
    <n v="200951"/>
    <n v="20095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1"/>
    <x v="6"/>
    <x v="86"/>
    <x v="140"/>
    <s v="008-Libraries"/>
    <x v="1"/>
    <s v="123"/>
    <s v="LIBRARY SERVICES"/>
    <s v="064"/>
    <s v="DEPRECIATION"/>
    <s v="1091"/>
    <s v="DEPRECIATION"/>
    <n v="136470"/>
    <n v="136470"/>
    <n v="136470"/>
    <n v="13647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x v="6"/>
    <x v="86"/>
    <x v="140"/>
    <s v="021-Solid waste"/>
    <x v="1"/>
    <s v="133"/>
    <s v="SOLID WASTE"/>
    <s v="064"/>
    <s v="DEPRECIATION"/>
    <s v="1091"/>
    <s v="DEPRECIATION"/>
    <n v="1699751"/>
    <n v="1548501"/>
    <n v="1548501"/>
    <n v="15485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x v="6"/>
    <x v="86"/>
    <x v="140"/>
    <s v="021-Solid waste"/>
    <x v="1"/>
    <s v="134"/>
    <s v="STREET CLEANSING"/>
    <s v="064"/>
    <s v="DEPRECIATION"/>
    <s v="1091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4"/>
    <x v="6"/>
    <x v="86"/>
    <x v="140"/>
    <s v="020-Public toilet"/>
    <x v="1"/>
    <s v="135"/>
    <s v="PUBLIC TOILETS"/>
    <s v="064"/>
    <s v="DEPRECIATION"/>
    <s v="1091"/>
    <s v="DEPRECIATION"/>
    <n v="181999"/>
    <n v="1999"/>
    <n v="1999"/>
    <n v="1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5"/>
    <x v="6"/>
    <x v="86"/>
    <x v="140"/>
    <s v="018-Vehicle licencing"/>
    <x v="1"/>
    <s v="140"/>
    <s v="ADMINISTRATION TRANSPORT, SAFETY, SECURITY AND LIAISON"/>
    <s v="064"/>
    <s v="DEPRECIATION"/>
    <s v="1091"/>
    <s v="DEPRECIATION"/>
    <n v="126470"/>
    <n v="26470"/>
    <n v="26470"/>
    <n v="2647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x v="6"/>
    <x v="86"/>
    <x v="140"/>
    <s v="018-Vehicle licencing"/>
    <x v="1"/>
    <s v="143"/>
    <s v="VEHICLE LICENCING &amp; TESTING"/>
    <s v="064"/>
    <s v="DEPRECIATION"/>
    <s v="1091"/>
    <s v="DEPRECIATION"/>
    <n v="59491"/>
    <n v="59491"/>
    <n v="59491"/>
    <n v="5949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x v="6"/>
    <x v="86"/>
    <x v="140"/>
    <s v="010-Public safety"/>
    <x v="1"/>
    <s v="144"/>
    <s v="TRAFFIC SERVICES"/>
    <s v="064"/>
    <s v="DEPRECIATION"/>
    <s v="1091"/>
    <s v="DEPRECIATION"/>
    <n v="2945209"/>
    <n v="3499102"/>
    <n v="3499102"/>
    <n v="34991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8"/>
    <x v="1"/>
    <x v="86"/>
    <x v="140"/>
    <s v="011-Other public safety"/>
    <x v="1"/>
    <s v="153"/>
    <s v="DISASTER MANAGEMENT"/>
    <s v="064"/>
    <s v="DEPRECIATION"/>
    <s v="1091"/>
    <s v="DEPRECIATION"/>
    <n v="3951"/>
    <n v="3951"/>
    <n v="3951"/>
    <n v="395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x v="7"/>
    <x v="86"/>
    <x v="140"/>
    <s v="019-Electricity distribution"/>
    <x v="1"/>
    <s v="162"/>
    <s v="ADMINISTRATION ELEC. ING."/>
    <s v="064"/>
    <s v="DEPRECIATION"/>
    <s v="1091"/>
    <s v="DEPRECIATION"/>
    <n v="32407931"/>
    <n v="32564411"/>
    <n v="32581077"/>
    <n v="3260107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x v="7"/>
    <x v="86"/>
    <x v="140"/>
    <s v="019-Electricity distribution"/>
    <x v="1"/>
    <s v="173"/>
    <s v="OPERATIONS &amp; MAINTENANCE: RURAL"/>
    <s v="064"/>
    <s v="DEPRECIATION"/>
    <s v="1091"/>
    <s v="DEPRECIATION"/>
    <n v="3775325"/>
    <n v="3913083"/>
    <n v="4049749"/>
    <n v="41864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86"/>
    <x v="140"/>
    <s v="019-Electricity distribution"/>
    <x v="1"/>
    <s v="183"/>
    <s v="OPERATIONS &amp; MAINTENANCE: TOWN"/>
    <s v="064"/>
    <s v="DEPRECIATION"/>
    <s v="1091"/>
    <s v="DEPRECIATION"/>
    <n v="2838939"/>
    <n v="2230151"/>
    <n v="2776817"/>
    <n v="33534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PMU"/>
    <x v="112"/>
    <x v="5"/>
    <x v="86"/>
    <x v="140"/>
    <s v="017-Roads"/>
    <x v="1"/>
    <s v="195"/>
    <s v="PROJECT MANAGEMENT"/>
    <s v="064"/>
    <s v="DEPRECIATION"/>
    <s v="1091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MDC"/>
    <x v="117"/>
    <x v="6"/>
    <x v="86"/>
    <x v="140"/>
    <s v="014-Other health"/>
    <x v="1"/>
    <s v="115"/>
    <s v="ENVIROMENTAL HEALTH SERVICES"/>
    <s v="064"/>
    <s v="DEPRECIATION"/>
    <s v="1091"/>
    <s v="DEPRECIATION"/>
    <n v="434110"/>
    <n v="434110"/>
    <n v="434110"/>
    <n v="43411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1"/>
    <x v="1"/>
    <x v="75"/>
    <x v="81"/>
    <s v="002-Municipal manager"/>
    <x v="1"/>
    <s v="002"/>
    <s v="ADMINISTRATION MUNICIPAL MANAGER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7"/>
    <x v="3"/>
    <x v="75"/>
    <x v="81"/>
    <s v="015-Economic development"/>
    <x v="1"/>
    <s v="012"/>
    <s v="ADMINISTRATION STRATEGY &amp; DEV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9"/>
    <x v="3"/>
    <x v="75"/>
    <x v="81"/>
    <s v="016-Town planning"/>
    <x v="1"/>
    <s v="015"/>
    <s v="TOWN &amp; REGIONAL PLANNING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2"/>
    <x v="4"/>
    <x v="75"/>
    <x v="81"/>
    <s v="003-Budget and treasury office"/>
    <x v="1"/>
    <s v="032"/>
    <s v="ADMINISTRATION FINANCE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7"/>
    <x v="5"/>
    <x v="75"/>
    <x v="81"/>
    <s v="007-Other admin"/>
    <x v="1"/>
    <s v="037"/>
    <s v="FLEET MANAGEMENT"/>
    <s v="068"/>
    <s v="INTEREST EXPENSE - EXTERNAL BORROWINGS"/>
    <s v="1231"/>
    <s v="INTEREST EXTERNAL LOANS"/>
    <n v="43936"/>
    <n v="36903"/>
    <n v="38932.665000000001"/>
    <n v="40996.096245000001"/>
    <n v="22984.04"/>
    <n v="0"/>
    <n v="0"/>
    <n v="0"/>
    <n v="0"/>
    <n v="0"/>
    <n v="0"/>
    <n v="0"/>
    <n v="0"/>
    <n v="0"/>
    <n v="0"/>
    <n v="0"/>
    <n v="0"/>
    <n v="22984.04"/>
    <n v="22984.04"/>
    <n v="0.5231254552075747"/>
    <n v="22984.04"/>
  </r>
  <r>
    <n v="14"/>
    <n v="15"/>
    <s v="tza"/>
    <x v="88"/>
    <x v="2"/>
    <x v="75"/>
    <x v="81"/>
    <s v="005-Information technology"/>
    <x v="1"/>
    <s v="038"/>
    <s v="INFORMATION TECHNOLOGY"/>
    <s v="068"/>
    <s v="INTEREST EXPENSE - EXTERNAL BORROWINGS"/>
    <s v="1231"/>
    <s v="INTEREST EXTERNAL LOANS"/>
    <n v="50358"/>
    <n v="50358"/>
    <n v="53127.69"/>
    <n v="55943.457569999999"/>
    <n v="25622.080000000002"/>
    <n v="0"/>
    <n v="0"/>
    <n v="0"/>
    <n v="0"/>
    <n v="0"/>
    <n v="0"/>
    <n v="0"/>
    <n v="4343.8599999999997"/>
    <n v="4332.1099999999997"/>
    <n v="0"/>
    <n v="8505.0400000000009"/>
    <n v="4157.07"/>
    <n v="4284"/>
    <n v="25622.080000000002"/>
    <n v="0.50879860200961124"/>
    <n v="25622.080000000002"/>
  </r>
  <r>
    <n v="14"/>
    <n v="15"/>
    <s v="tza"/>
    <x v="90"/>
    <x v="2"/>
    <x v="75"/>
    <x v="81"/>
    <s v="004-Human resource"/>
    <x v="1"/>
    <s v="052"/>
    <s v="ADMINISTRATION HR &amp; CORP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6"/>
    <x v="5"/>
    <x v="75"/>
    <x v="81"/>
    <s v="017-Roads"/>
    <x v="1"/>
    <s v="062"/>
    <s v="ADMINISTRATION CIVIL ING.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7"/>
    <x v="5"/>
    <x v="75"/>
    <x v="81"/>
    <s v="017-Roads"/>
    <x v="1"/>
    <s v="063"/>
    <s v="ROADS &amp; STORMWATER MANAGEMENT"/>
    <s v="068"/>
    <s v="INTEREST EXPENSE - EXTERNAL BORROWINGS"/>
    <s v="1231"/>
    <s v="INTEREST EXTERNAL LOANS"/>
    <n v="2682411"/>
    <n v="2082161"/>
    <n v="2196679.855"/>
    <n v="2313103.8873149999"/>
    <n v="1422187.0899999999"/>
    <n v="0"/>
    <n v="0"/>
    <n v="0"/>
    <n v="0"/>
    <n v="0"/>
    <n v="0"/>
    <n v="0"/>
    <n v="0"/>
    <n v="0"/>
    <n v="0"/>
    <n v="125318.42"/>
    <n v="0"/>
    <n v="1296868.67"/>
    <n v="1422187.0899999999"/>
    <n v="0.53018985159246657"/>
    <n v="1422187.09"/>
  </r>
  <r>
    <n v="14"/>
    <n v="15"/>
    <s v="tza"/>
    <x v="98"/>
    <x v="5"/>
    <x v="75"/>
    <x v="81"/>
    <s v="012-House"/>
    <x v="1"/>
    <s v="103"/>
    <s v="BUILDINGS &amp; HOUSING"/>
    <s v="068"/>
    <s v="INTEREST EXPENSE - EXTERNAL BORROWINGS"/>
    <s v="1231"/>
    <s v="INTEREST EXTERNAL LOANS"/>
    <n v="412080"/>
    <n v="336344"/>
    <n v="354842.92"/>
    <n v="373649.59476000001"/>
    <n v="216690.6"/>
    <n v="0"/>
    <n v="0"/>
    <n v="0"/>
    <n v="0"/>
    <n v="0"/>
    <n v="0"/>
    <n v="0"/>
    <n v="0"/>
    <n v="0"/>
    <n v="0"/>
    <n v="0"/>
    <n v="0"/>
    <n v="216690.6"/>
    <n v="216690.6"/>
    <n v="0.52584595224228303"/>
    <n v="216690.6"/>
  </r>
  <r>
    <n v="14"/>
    <n v="15"/>
    <s v="tza"/>
    <x v="99"/>
    <x v="6"/>
    <x v="75"/>
    <x v="81"/>
    <s v="009-Sport &amp; recreation"/>
    <x v="1"/>
    <s v="105"/>
    <s v="PARKS &amp; RECREATION"/>
    <s v="068"/>
    <s v="INTEREST EXPENSE - EXTERNAL BORROWINGS"/>
    <s v="1231"/>
    <s v="INTEREST EXTERNAL LOANS"/>
    <n v="147024"/>
    <n v="123491"/>
    <n v="130283.005"/>
    <n v="137188.004265"/>
    <n v="76911.960000000006"/>
    <n v="0"/>
    <n v="0"/>
    <n v="0"/>
    <n v="0"/>
    <n v="0"/>
    <n v="0"/>
    <n v="0"/>
    <n v="0"/>
    <n v="0"/>
    <n v="0"/>
    <n v="0"/>
    <n v="0"/>
    <n v="76911.960000000006"/>
    <n v="76911.960000000006"/>
    <n v="0.52312520404831864"/>
    <n v="76911.960000000006"/>
  </r>
  <r>
    <n v="14"/>
    <n v="15"/>
    <s v="tza"/>
    <x v="100"/>
    <x v="6"/>
    <x v="75"/>
    <x v="81"/>
    <s v="021-Solid waste"/>
    <x v="1"/>
    <s v="112"/>
    <s v="ADMINISTRATION PUBLIC SERV.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9"/>
    <x v="7"/>
    <x v="75"/>
    <x v="81"/>
    <s v="019-Electricity distribution"/>
    <x v="1"/>
    <s v="162"/>
    <s v="ADMINISTRATION ELEC. ING.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0"/>
    <x v="7"/>
    <x v="75"/>
    <x v="81"/>
    <s v="019-Electricity distribution"/>
    <x v="1"/>
    <s v="173"/>
    <s v="OPERATIONS &amp; MAINTENANCE: RURAL"/>
    <s v="068"/>
    <s v="INTEREST EXPENSE - EXTERNAL BORROWINGS"/>
    <s v="1231"/>
    <s v="INTEREST EXTERNAL LOANS"/>
    <n v="2240377"/>
    <n v="2109862"/>
    <n v="2225904.41"/>
    <n v="2343877.3437300003"/>
    <n v="1145185.76"/>
    <n v="0"/>
    <n v="0"/>
    <n v="0"/>
    <n v="0"/>
    <n v="0"/>
    <n v="0"/>
    <n v="0"/>
    <n v="54298.28"/>
    <n v="54151.360000000001"/>
    <n v="0"/>
    <n v="106313"/>
    <n v="51963.44"/>
    <n v="878459.68"/>
    <n v="1145185.76"/>
    <n v="0.51115761320527753"/>
    <n v="1145185.76"/>
  </r>
  <r>
    <n v="14"/>
    <n v="15"/>
    <s v="tza"/>
    <x v="111"/>
    <x v="7"/>
    <x v="75"/>
    <x v="81"/>
    <s v="019-Electricity distribution"/>
    <x v="1"/>
    <s v="183"/>
    <s v="OPERATIONS &amp; MAINTENANCE: TOWN"/>
    <s v="068"/>
    <s v="INTEREST EXPENSE - EXTERNAL BORROWINGS"/>
    <s v="1231"/>
    <s v="INTEREST EXTERNAL LOANS"/>
    <n v="4232103"/>
    <n v="4105502"/>
    <n v="4331304.6100000003"/>
    <n v="4560863.7543299999"/>
    <n v="2151906.5"/>
    <n v="0"/>
    <n v="0"/>
    <n v="0"/>
    <n v="0"/>
    <n v="0"/>
    <n v="0"/>
    <n v="0"/>
    <n v="158550.98000000001"/>
    <n v="158121.95000000001"/>
    <n v="0"/>
    <n v="561070.80000000005"/>
    <n v="151733.23000000001"/>
    <n v="1122429.54"/>
    <n v="2151906.5"/>
    <n v="0.50847214729887247"/>
    <n v="2151906.5"/>
  </r>
  <r>
    <n v="14"/>
    <n v="15"/>
    <s v="MDC"/>
    <x v="115"/>
    <x v="5"/>
    <x v="75"/>
    <x v="81"/>
    <m/>
    <x v="1"/>
    <s v="093"/>
    <s v="SEWERAGE PURIFICATION"/>
    <s v="068"/>
    <s v="INTEREST EXPENSE - EXTERNAL BORROWINGS"/>
    <s v="1231"/>
    <s v="INTEREST EXTERNAL LOANS"/>
    <n v="218982"/>
    <n v="118535"/>
    <n v="125054.425"/>
    <n v="131682.30952499999"/>
    <n v="121958.08"/>
    <n v="0"/>
    <n v="0"/>
    <n v="0"/>
    <n v="0"/>
    <n v="0"/>
    <n v="0"/>
    <n v="0"/>
    <n v="0"/>
    <n v="0"/>
    <n v="0"/>
    <n v="0"/>
    <n v="0"/>
    <n v="121958.08"/>
    <n v="121958.08"/>
    <n v="0.55693198527732879"/>
    <n v="121958.08"/>
  </r>
  <r>
    <n v="14"/>
    <n v="15"/>
    <s v="tza"/>
    <x v="110"/>
    <x v="7"/>
    <x v="182"/>
    <x v="275"/>
    <s v="019-Electricity distribution"/>
    <x v="1"/>
    <s v="173"/>
    <s v="OPERATIONS &amp; MAINTENANCE: RURAL"/>
    <s v="072"/>
    <s v="BULK PURCHASES"/>
    <s v="1251"/>
    <s v="BULK PURCHASES - ELECTRICITY"/>
    <n v="201615431"/>
    <n v="230325468"/>
    <n v="242993368.74000001"/>
    <n v="255872017.28322002"/>
    <n v="96631158.980000004"/>
    <n v="0"/>
    <n v="0"/>
    <n v="0"/>
    <n v="0"/>
    <n v="0"/>
    <n v="0"/>
    <n v="0"/>
    <n v="0"/>
    <n v="26029047.140000001"/>
    <n v="13312509.060000001"/>
    <n v="13919754.84"/>
    <n v="28886718.170000002"/>
    <n v="14483129.77"/>
    <n v="96631158.980000004"/>
    <n v="0.47928453938627347"/>
    <n v="96631158.980000004"/>
  </r>
  <r>
    <n v="14"/>
    <n v="15"/>
    <s v="tza"/>
    <x v="111"/>
    <x v="7"/>
    <x v="182"/>
    <x v="275"/>
    <s v="019-Electricity distribution"/>
    <x v="1"/>
    <s v="183"/>
    <s v="OPERATIONS &amp; MAINTENANCE: TOWN"/>
    <s v="072"/>
    <s v="BULK PURCHASES"/>
    <s v="1251"/>
    <s v="BULK PURCHASES - ELECTRICITY"/>
    <n v="67205143"/>
    <n v="76775156"/>
    <n v="80997789.579999998"/>
    <n v="85290672.427739993"/>
    <n v="32210386.310000002"/>
    <n v="0"/>
    <n v="0"/>
    <n v="0"/>
    <n v="0"/>
    <n v="0"/>
    <n v="0"/>
    <n v="0"/>
    <n v="0"/>
    <n v="8676349.0399999991"/>
    <n v="4437503.0199999996"/>
    <n v="4639918.28"/>
    <n v="9628906.0500000007"/>
    <n v="4827709.92"/>
    <n v="32210386.310000002"/>
    <n v="0.47928454389271968"/>
    <n v="32210386.309999999"/>
  </r>
  <r>
    <n v="14"/>
    <n v="15"/>
    <s v="MDC"/>
    <x v="114"/>
    <x v="5"/>
    <x v="182"/>
    <x v="276"/>
    <m/>
    <x v="1"/>
    <s v="083"/>
    <s v="WATER PURIFICATION"/>
    <s v="072"/>
    <s v="BULK PURCHASES"/>
    <s v="1252"/>
    <s v="BULK PURCHASES - WATER"/>
    <n v="2675378"/>
    <n v="2675378"/>
    <n v="2822523.79"/>
    <n v="2972117.5508699999"/>
    <n v="1356333.3199999998"/>
    <n v="0"/>
    <n v="0"/>
    <n v="0"/>
    <n v="0"/>
    <n v="0"/>
    <n v="0"/>
    <n v="0"/>
    <n v="0"/>
    <n v="50361.64"/>
    <n v="236826.33"/>
    <n v="284707.5"/>
    <n v="503376.43"/>
    <n v="281061.42"/>
    <n v="1356333.3199999998"/>
    <n v="0.50696885449457973"/>
    <n v="1356333.32"/>
  </r>
  <r>
    <n v="14"/>
    <n v="15"/>
    <s v="tza"/>
    <x v="71"/>
    <x v="1"/>
    <x v="77"/>
    <x v="118"/>
    <s v="002-Municipal manager"/>
    <x v="1"/>
    <s v="002"/>
    <s v="ADMINISTRATION MUNICIPAL MANAGER"/>
    <s v="066"/>
    <s v="REPAIRS AND MAINTENANCE"/>
    <s v="1222"/>
    <s v="COUNCIL-OWNED VEHICLES - COUNCIL-OWNED VEHICLE USA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2"/>
    <x v="2"/>
    <x v="77"/>
    <x v="180"/>
    <s v="007-Other admin"/>
    <x v="1"/>
    <s v="003"/>
    <s v="COMMUNICATIONS"/>
    <s v="066"/>
    <s v="REPAIRS AND MAINTENANCE"/>
    <s v="1101"/>
    <s v="FURNITURE &amp; OFFICE EQUIPMENT"/>
    <n v="1814"/>
    <n v="1814"/>
    <n v="1913.77"/>
    <n v="2015.199810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x v="2"/>
    <x v="77"/>
    <x v="118"/>
    <s v="007-Other admin"/>
    <x v="1"/>
    <s v="003"/>
    <s v="COMMUNICATIONS"/>
    <s v="066"/>
    <s v="REPAIRS AND MAINTENANCE"/>
    <s v="1222"/>
    <s v="COUNCIL-OWNED VEHICLES - COUNCIL-OWNED VEHICLE USAGE"/>
    <n v="241779"/>
    <n v="185000"/>
    <n v="195175"/>
    <n v="205519.27499999999"/>
    <n v="52487.600000000006"/>
    <n v="0"/>
    <n v="0"/>
    <n v="0"/>
    <n v="0"/>
    <n v="0"/>
    <n v="0"/>
    <n v="0"/>
    <n v="6763.38"/>
    <n v="3843.06"/>
    <n v="0"/>
    <n v="27442.22"/>
    <n v="14438.94"/>
    <n v="0"/>
    <n v="52487.600000000006"/>
    <n v="0.21708915993531286"/>
    <n v="52487.6"/>
  </r>
  <r>
    <n v="14"/>
    <n v="15"/>
    <s v="tza"/>
    <x v="74"/>
    <x v="1"/>
    <x v="77"/>
    <x v="180"/>
    <s v="007-Other admin"/>
    <x v="1"/>
    <s v="005"/>
    <s v="STRATEGIC SUPPORT"/>
    <s v="066"/>
    <s v="REPAIRS AND MAINTENANCE"/>
    <s v="1101"/>
    <s v="FURNITURE &amp; OFFICE EQUIPMENT"/>
    <n v="815"/>
    <n v="815"/>
    <n v="859.82500000000005"/>
    <n v="905.3957250000000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5"/>
    <x v="2"/>
    <x v="77"/>
    <x v="118"/>
    <s v="007-Other admin"/>
    <x v="1"/>
    <s v="006"/>
    <s v="PUBLIC PARTICIPATION &amp; PROJECT SUPPORT"/>
    <s v="066"/>
    <s v="REPAIRS AND MAINTENANCE"/>
    <s v="1222"/>
    <s v="COUNCIL-OWNED VEHICLES - COUNCIL-OWNED VEHICLE USAGE"/>
    <n v="307649"/>
    <n v="185000"/>
    <n v="195175"/>
    <n v="205519.27499999999"/>
    <n v="35780.94"/>
    <n v="0"/>
    <n v="0"/>
    <n v="0"/>
    <n v="0"/>
    <n v="0"/>
    <n v="0"/>
    <n v="0"/>
    <n v="17279.080000000002"/>
    <n v="0"/>
    <n v="0"/>
    <n v="5245.76"/>
    <n v="13256.1"/>
    <n v="0"/>
    <n v="35780.94"/>
    <n v="0.11630442484779734"/>
    <n v="35780.94"/>
  </r>
  <r>
    <n v="14"/>
    <n v="15"/>
    <s v="tza"/>
    <x v="80"/>
    <x v="3"/>
    <x v="77"/>
    <x v="112"/>
    <s v="006-Property service"/>
    <x v="1"/>
    <s v="016"/>
    <s v="HOUSING ADMINISTRATION &amp; PROPERTY VALUATION"/>
    <s v="066"/>
    <s v="REPAIRS AND MAINTENANCE"/>
    <s v="1211"/>
    <s v="COUNCIL-OWNED LAND"/>
    <n v="114987"/>
    <n v="114987"/>
    <n v="121311.285"/>
    <n v="127740.783105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8"/>
    <x v="3"/>
    <x v="77"/>
    <x v="180"/>
    <s v="007-Other admin"/>
    <x v="1"/>
    <s v="023"/>
    <s v="SATELITE OFFICE: NKOWANKOWA"/>
    <s v="066"/>
    <s v="REPAIRS AND MAINTENANCE"/>
    <s v="1101"/>
    <s v="FURNITURE &amp; OFFICE EQUIPMENT"/>
    <n v="1323"/>
    <n v="1323"/>
    <n v="1395.7650000000001"/>
    <n v="1469.740545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1"/>
    <x v="3"/>
    <x v="77"/>
    <x v="180"/>
    <s v="007-Other admin"/>
    <x v="1"/>
    <s v="024"/>
    <s v="SATELITE OFFICE: LENYENYE"/>
    <s v="066"/>
    <s v="REPAIRS AND MAINTENANCE"/>
    <s v="1101"/>
    <s v="FURNITURE &amp; OFFICE EQUIPMENT"/>
    <n v="1323"/>
    <n v="1323"/>
    <n v="1395.7650000000001"/>
    <n v="1469.740545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9"/>
    <x v="3"/>
    <x v="77"/>
    <x v="180"/>
    <s v="007-Other admin"/>
    <x v="1"/>
    <s v="025"/>
    <s v="SATELITE OFFICE: LETSITELE"/>
    <s v="066"/>
    <s v="REPAIRS AND MAINTENANCE"/>
    <s v="1101"/>
    <s v="FURNITURE &amp; OFFICE EQUIPMENT"/>
    <n v="815"/>
    <n v="815"/>
    <n v="859.82500000000005"/>
    <n v="905.3957250000000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9"/>
    <x v="3"/>
    <x v="77"/>
    <x v="277"/>
    <s v="007-Other admin"/>
    <x v="1"/>
    <s v="025"/>
    <s v="SATELITE OFFICE: LETSITELE"/>
    <s v="066"/>
    <s v="REPAIRS AND MAINTENANCE"/>
    <s v="1111"/>
    <s v="MACHINERY &amp; EQUIPMENT"/>
    <n v="1473"/>
    <n v="1473"/>
    <n v="1554.0150000000001"/>
    <n v="1636.377795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2"/>
    <x v="4"/>
    <x v="77"/>
    <x v="180"/>
    <s v="003-Budget and treasury office"/>
    <x v="1"/>
    <s v="032"/>
    <s v="ADMINISTRATION FINANCE"/>
    <s v="066"/>
    <s v="REPAIRS AND MAINTENANCE"/>
    <s v="1101"/>
    <s v="FURNITURE &amp; OFFICE EQUIPMENT"/>
    <n v="193"/>
    <n v="193"/>
    <n v="203.61500000000001"/>
    <n v="214.4065950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2"/>
    <x v="4"/>
    <x v="77"/>
    <x v="277"/>
    <s v="003-Budget and treasury office"/>
    <x v="1"/>
    <s v="032"/>
    <s v="ADMINISTRATION FINANCE"/>
    <s v="066"/>
    <s v="REPAIRS AND MAINTENANCE"/>
    <s v="1111"/>
    <s v="MACHINERY &amp; EQUIPMENT"/>
    <n v="193"/>
    <n v="193"/>
    <n v="203.61500000000001"/>
    <n v="214.4065950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2"/>
    <x v="4"/>
    <x v="77"/>
    <x v="278"/>
    <s v="003-Budget and treasury office"/>
    <x v="1"/>
    <s v="032"/>
    <s v="ADMINISTRATION FINANCE"/>
    <s v="066"/>
    <s v="REPAIRS AND MAINTENANCE"/>
    <s v="1215"/>
    <s v="COUNCIL-OWNED BUILDINGS"/>
    <n v="445"/>
    <n v="445"/>
    <n v="469.47500000000002"/>
    <n v="494.3571750000000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3"/>
    <x v="4"/>
    <x v="77"/>
    <x v="180"/>
    <s v="003-Budget and treasury office"/>
    <x v="1"/>
    <s v="033"/>
    <s v="FINANCIAL SERVICES, REPORTING, &amp; BUDGETS"/>
    <s v="066"/>
    <s v="REPAIRS AND MAINTENANCE"/>
    <s v="1101"/>
    <s v="FURNITURE &amp; OFFICE EQUIPMENT"/>
    <n v="24"/>
    <n v="24"/>
    <n v="25.32"/>
    <n v="26.66196000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3"/>
    <x v="4"/>
    <x v="77"/>
    <x v="277"/>
    <s v="003-Budget and treasury office"/>
    <x v="1"/>
    <s v="033"/>
    <s v="FINANCIAL SERVICES, REPORTING, &amp; BUDGETS"/>
    <s v="066"/>
    <s v="REPAIRS AND MAINTENANCE"/>
    <s v="1111"/>
    <s v="MACHINERY &amp; EQUIPMENT"/>
    <n v="132"/>
    <n v="132"/>
    <n v="139.26"/>
    <n v="146.6407799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3"/>
    <x v="4"/>
    <x v="77"/>
    <x v="278"/>
    <s v="003-Budget and treasury office"/>
    <x v="1"/>
    <s v="033"/>
    <s v="FINANCIAL SERVICES, REPORTING, &amp; BUDGETS"/>
    <s v="066"/>
    <s v="REPAIRS AND MAINTENANCE"/>
    <s v="1215"/>
    <s v="COUNCIL-OWNED BUILDINGS"/>
    <n v="447"/>
    <n v="447"/>
    <n v="471.58499999999998"/>
    <n v="496.57900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x v="4"/>
    <x v="77"/>
    <x v="180"/>
    <s v="003-Budget and treasury office"/>
    <x v="1"/>
    <s v="034"/>
    <s v="REVENUE"/>
    <s v="066"/>
    <s v="REPAIRS AND MAINTENANCE"/>
    <s v="1101"/>
    <s v="FURNITURE &amp; OFFICE EQUIPMENT"/>
    <n v="2222"/>
    <n v="2222"/>
    <n v="2344.21"/>
    <n v="2468.4531299999999"/>
    <n v="1157.8899999999999"/>
    <n v="0"/>
    <n v="0"/>
    <n v="0"/>
    <n v="0"/>
    <n v="0"/>
    <n v="0"/>
    <n v="0"/>
    <n v="657.89"/>
    <n v="0"/>
    <n v="500"/>
    <n v="0"/>
    <n v="0"/>
    <n v="0"/>
    <n v="1157.8899999999999"/>
    <n v="0.521102610261026"/>
    <n v="1157.8900000000001"/>
  </r>
  <r>
    <n v="14"/>
    <n v="15"/>
    <s v="tza"/>
    <x v="84"/>
    <x v="4"/>
    <x v="77"/>
    <x v="277"/>
    <s v="003-Budget and treasury office"/>
    <x v="1"/>
    <s v="034"/>
    <s v="REVENUE"/>
    <s v="066"/>
    <s v="REPAIRS AND MAINTENANCE"/>
    <s v="1111"/>
    <s v="MACHINERY &amp; EQUIPMENT"/>
    <n v="1111"/>
    <n v="1111"/>
    <n v="1172.105"/>
    <n v="1234.226564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x v="4"/>
    <x v="77"/>
    <x v="118"/>
    <s v="003-Budget and treasury office"/>
    <x v="1"/>
    <s v="034"/>
    <s v="REVENUE"/>
    <s v="066"/>
    <s v="REPAIRS AND MAINTENANCE"/>
    <s v="1222"/>
    <s v="COUNCIL-OWNED VEHICLES - COUNCIL-OWNED VEHICLE USAGE"/>
    <n v="173814"/>
    <n v="137680"/>
    <n v="145252.4"/>
    <n v="152950.77719999998"/>
    <n v="1217.52"/>
    <n v="0"/>
    <n v="0"/>
    <n v="0"/>
    <n v="0"/>
    <n v="0"/>
    <n v="0"/>
    <n v="0"/>
    <n v="0"/>
    <n v="0"/>
    <n v="0"/>
    <n v="0"/>
    <n v="1217.52"/>
    <n v="0"/>
    <n v="1217.52"/>
    <n v="7.0047291932755704E-3"/>
    <n v="1217.52"/>
  </r>
  <r>
    <n v="14"/>
    <n v="15"/>
    <s v="tza"/>
    <x v="84"/>
    <x v="4"/>
    <x v="77"/>
    <x v="279"/>
    <s v="003-Budget and treasury office"/>
    <x v="1"/>
    <s v="034"/>
    <s v="REVENUE"/>
    <s v="066"/>
    <s v="REPAIRS AND MAINTENANCE"/>
    <s v="1224"/>
    <s v="NON-COUNCIL-OWNED ASSETS - CONTRACTORS"/>
    <n v="30000"/>
    <n v="30000"/>
    <n v="31650"/>
    <n v="33327.44999999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5"/>
    <x v="4"/>
    <x v="77"/>
    <x v="180"/>
    <s v="003-Budget and treasury office"/>
    <x v="1"/>
    <s v="035"/>
    <s v="EXPENDITURE"/>
    <s v="066"/>
    <s v="REPAIRS AND MAINTENANCE"/>
    <s v="1101"/>
    <s v="FURNITURE &amp; OFFICE EQUIPMENT"/>
    <n v="2290"/>
    <n v="2290"/>
    <n v="2415.9499999999998"/>
    <n v="2543.995349999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5"/>
    <x v="4"/>
    <x v="77"/>
    <x v="277"/>
    <s v="003-Budget and treasury office"/>
    <x v="1"/>
    <s v="035"/>
    <s v="EXPENDITURE"/>
    <s v="066"/>
    <s v="REPAIRS AND MAINTENANCE"/>
    <s v="1111"/>
    <s v="MACHINERY &amp; EQUIPMENT"/>
    <n v="7910"/>
    <n v="7910"/>
    <n v="8345.0499999999993"/>
    <n v="8787.337649999999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x v="4"/>
    <x v="77"/>
    <x v="180"/>
    <s v="003-Budget and treasury office"/>
    <x v="1"/>
    <s v="036"/>
    <s v="INVENTORY"/>
    <s v="066"/>
    <s v="REPAIRS AND MAINTENANCE"/>
    <s v="1101"/>
    <s v="FURNITURE &amp; OFFICE EQUIPMENT"/>
    <n v="1455"/>
    <n v="1455"/>
    <n v="1535.0250000000001"/>
    <n v="1616.381325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x v="4"/>
    <x v="77"/>
    <x v="277"/>
    <s v="003-Budget and treasury office"/>
    <x v="1"/>
    <s v="036"/>
    <s v="INVENTORY"/>
    <s v="066"/>
    <s v="REPAIRS AND MAINTENANCE"/>
    <s v="1111"/>
    <s v="MACHINERY &amp; EQUIPMENT"/>
    <n v="5317"/>
    <n v="5317"/>
    <n v="5609.4350000000004"/>
    <n v="5906.735055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x v="4"/>
    <x v="77"/>
    <x v="112"/>
    <s v="003-Budget and treasury office"/>
    <x v="1"/>
    <s v="036"/>
    <s v="INVENTORY"/>
    <s v="066"/>
    <s v="REPAIRS AND MAINTENANCE"/>
    <s v="1211"/>
    <s v="COUNCIL-OWNED LAND"/>
    <n v="3507"/>
    <n v="3507"/>
    <n v="3699.8850000000002"/>
    <n v="3895.978905000000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x v="4"/>
    <x v="77"/>
    <x v="278"/>
    <s v="003-Budget and treasury office"/>
    <x v="1"/>
    <s v="036"/>
    <s v="INVENTORY"/>
    <s v="066"/>
    <s v="REPAIRS AND MAINTENANCE"/>
    <s v="1215"/>
    <s v="COUNCIL-OWNED BUILDINGS"/>
    <n v="19767"/>
    <n v="19767"/>
    <n v="20854.185000000001"/>
    <n v="21959.456805000002"/>
    <n v="481.3"/>
    <n v="0"/>
    <n v="0"/>
    <n v="0"/>
    <n v="0"/>
    <n v="0"/>
    <n v="0"/>
    <n v="0"/>
    <n v="0"/>
    <n v="0"/>
    <n v="0"/>
    <n v="481.3"/>
    <n v="0"/>
    <n v="0"/>
    <n v="481.3"/>
    <n v="2.4348661911266254E-2"/>
    <n v="481.3"/>
  </r>
  <r>
    <n v="14"/>
    <n v="15"/>
    <s v="tza"/>
    <x v="86"/>
    <x v="4"/>
    <x v="77"/>
    <x v="279"/>
    <s v="003-Budget and treasury office"/>
    <x v="1"/>
    <s v="036"/>
    <s v="INVENTORY"/>
    <s v="066"/>
    <s v="REPAIRS AND MAINTENANCE"/>
    <s v="1224"/>
    <s v="NON-COUNCIL-OWNED ASSETS - CONTRACTORS"/>
    <n v="549"/>
    <n v="549"/>
    <n v="579.19500000000005"/>
    <n v="609.89233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7"/>
    <x v="5"/>
    <x v="77"/>
    <x v="180"/>
    <s v="007-Other admin"/>
    <x v="1"/>
    <s v="037"/>
    <s v="FLEET MANAGEMENT"/>
    <s v="066"/>
    <s v="REPAIRS AND MAINTENANCE"/>
    <s v="1101"/>
    <s v="FURNITURE &amp; OFFICE EQUIPMENT"/>
    <n v="565"/>
    <n v="565"/>
    <n v="596.07500000000005"/>
    <n v="627.6669750000000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7"/>
    <x v="5"/>
    <x v="77"/>
    <x v="277"/>
    <s v="007-Other admin"/>
    <x v="1"/>
    <s v="037"/>
    <s v="FLEET MANAGEMENT"/>
    <s v="066"/>
    <s v="REPAIRS AND MAINTENANCE"/>
    <s v="1111"/>
    <s v="MACHINERY &amp; EQUIPMENT"/>
    <n v="7616"/>
    <n v="7616"/>
    <n v="8034.88"/>
    <n v="8460.728639999999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7"/>
    <x v="5"/>
    <x v="77"/>
    <x v="280"/>
    <s v="007-Other admin"/>
    <x v="1"/>
    <s v="037"/>
    <s v="FLEET MANAGEMENT"/>
    <s v="066"/>
    <s v="REPAIRS AND MAINTENANCE"/>
    <s v="1117"/>
    <s v="LAWNMOWERS"/>
    <n v="360000"/>
    <n v="360000"/>
    <n v="379800"/>
    <n v="399929.4"/>
    <n v="14644.94"/>
    <n v="1187.3499999999999"/>
    <n v="0"/>
    <n v="0"/>
    <n v="0"/>
    <n v="0"/>
    <n v="0"/>
    <n v="0"/>
    <n v="1997.51"/>
    <n v="0"/>
    <n v="7047.1"/>
    <n v="62.6"/>
    <n v="5537.73"/>
    <n v="0"/>
    <n v="14644.94"/>
    <n v="4.0680388888888891E-2"/>
    <n v="14644.94"/>
  </r>
  <r>
    <n v="14"/>
    <n v="15"/>
    <s v="tza"/>
    <x v="87"/>
    <x v="5"/>
    <x v="77"/>
    <x v="281"/>
    <s v="007-Other admin"/>
    <x v="1"/>
    <s v="037"/>
    <s v="FLEET MANAGEMENT"/>
    <s v="066"/>
    <s v="REPAIRS AND MAINTENANCE"/>
    <s v="1118"/>
    <s v="LAWNMOWERS - INTERNAL LABOUR"/>
    <n v="46317"/>
    <n v="57033"/>
    <n v="60169.815000000002"/>
    <n v="63358.81519500000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7"/>
    <x v="5"/>
    <x v="77"/>
    <x v="282"/>
    <s v="007-Other admin"/>
    <x v="1"/>
    <s v="037"/>
    <s v="FLEET MANAGEMENT"/>
    <s v="066"/>
    <s v="REPAIRS AND MAINTENANCE"/>
    <s v="1212"/>
    <s v="COUNCIL OWNED LAND - INTERNAL LABOUR"/>
    <n v="128116"/>
    <n v="144836"/>
    <n v="152801.98000000001"/>
    <n v="160900.48494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7"/>
    <x v="5"/>
    <x v="77"/>
    <x v="278"/>
    <s v="007-Other admin"/>
    <x v="1"/>
    <s v="037"/>
    <s v="FLEET MANAGEMENT"/>
    <s v="066"/>
    <s v="REPAIRS AND MAINTENANCE"/>
    <s v="1215"/>
    <s v="COUNCIL-OWNED BUILDINGS"/>
    <n v="2431"/>
    <n v="2431"/>
    <n v="2564.7049999999999"/>
    <n v="2700.634364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7"/>
    <x v="5"/>
    <x v="77"/>
    <x v="283"/>
    <s v="007-Other admin"/>
    <x v="1"/>
    <s v="037"/>
    <s v="FLEET MANAGEMENT"/>
    <s v="066"/>
    <s v="REPAIRS AND MAINTENANCE"/>
    <s v="1219"/>
    <s v="COUNCIL-OWNED VEHICLES - MATERIALS"/>
    <n v="1807010"/>
    <n v="2500334"/>
    <n v="2637852.37"/>
    <n v="2777658.5456099999"/>
    <n v="993763.28000000014"/>
    <n v="240745.67"/>
    <n v="6768.37"/>
    <n v="0"/>
    <n v="0"/>
    <n v="0"/>
    <n v="0"/>
    <n v="0"/>
    <n v="146657.29"/>
    <n v="17671.580000000002"/>
    <n v="168884.42"/>
    <n v="198397.17"/>
    <n v="370515.91"/>
    <n v="91636.91"/>
    <n v="993763.28000000014"/>
    <n v="0.54994896541801108"/>
    <n v="1000531.65"/>
  </r>
  <r>
    <n v="14"/>
    <n v="15"/>
    <s v="tza"/>
    <x v="87"/>
    <x v="5"/>
    <x v="77"/>
    <x v="284"/>
    <s v="007-Other admin"/>
    <x v="1"/>
    <s v="037"/>
    <s v="FLEET MANAGEMENT"/>
    <s v="066"/>
    <s v="REPAIRS AND MAINTENANCE"/>
    <s v="1220"/>
    <s v="COUNCIL-OWNED VEHICLES - COUNCIL-OWNED VEHICLE - GENERAL"/>
    <n v="995610"/>
    <n v="996301"/>
    <n v="1051097.5549999999"/>
    <n v="1106805.725415"/>
    <n v="24290.300000000003"/>
    <n v="16661.7"/>
    <n v="0"/>
    <n v="0"/>
    <n v="0"/>
    <n v="0"/>
    <n v="0"/>
    <n v="0"/>
    <n v="951"/>
    <n v="7666.43"/>
    <n v="7311.91"/>
    <n v="7803.24"/>
    <n v="557.72"/>
    <n v="0"/>
    <n v="24290.300000000003"/>
    <n v="2.4397404606221314E-2"/>
    <n v="24290.3"/>
  </r>
  <r>
    <n v="14"/>
    <n v="15"/>
    <s v="tza"/>
    <x v="87"/>
    <x v="5"/>
    <x v="77"/>
    <x v="285"/>
    <s v="007-Other admin"/>
    <x v="1"/>
    <s v="037"/>
    <s v="FLEET MANAGEMENT"/>
    <s v="066"/>
    <s v="REPAIRS AND MAINTENANCE"/>
    <s v="1221"/>
    <s v="COUNCIL-OWNED VEHICLES - INTERNAL LABOUR"/>
    <n v="3486721"/>
    <n v="4313065"/>
    <n v="4550283.5750000002"/>
    <n v="4791448.604474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7"/>
    <x v="5"/>
    <x v="77"/>
    <x v="118"/>
    <s v="007-Other admin"/>
    <x v="1"/>
    <s v="037"/>
    <s v="FLEET MANAGEMENT"/>
    <s v="066"/>
    <s v="REPAIRS AND MAINTENANCE"/>
    <s v="1222"/>
    <s v="COUNCIL-OWNED VEHICLES - COUNCIL-OWNED VEHICLE USAGE"/>
    <n v="251957"/>
    <n v="173278"/>
    <n v="182808.29"/>
    <n v="192497.12937000001"/>
    <n v="91933.449999999983"/>
    <n v="0"/>
    <n v="0"/>
    <n v="0"/>
    <n v="0"/>
    <n v="0"/>
    <n v="0"/>
    <n v="0"/>
    <n v="11628.14"/>
    <n v="6154.61"/>
    <n v="22258.51"/>
    <n v="20251.7"/>
    <n v="12937.96"/>
    <n v="18702.53"/>
    <n v="91933.449999999983"/>
    <n v="0.3648775386276229"/>
    <n v="91933.45"/>
  </r>
  <r>
    <n v="14"/>
    <n v="15"/>
    <s v="tza"/>
    <x v="87"/>
    <x v="5"/>
    <x v="77"/>
    <x v="286"/>
    <s v="007-Other admin"/>
    <x v="1"/>
    <s v="037"/>
    <s v="FLEET MANAGEMENT"/>
    <s v="066"/>
    <s v="REPAIRS AND MAINTENANCE"/>
    <s v="1223"/>
    <s v="COUNCIL-OWNED VEHICLES - CONTRACTORS"/>
    <n v="32810"/>
    <n v="32810"/>
    <n v="34614.550000000003"/>
    <n v="36449.121150000006"/>
    <n v="7900.5"/>
    <n v="0"/>
    <n v="0"/>
    <n v="0"/>
    <n v="0"/>
    <n v="0"/>
    <n v="0"/>
    <n v="0"/>
    <n v="2093.5"/>
    <n v="2663.5"/>
    <n v="1763"/>
    <n v="0"/>
    <n v="0"/>
    <n v="1380.5"/>
    <n v="7900.5"/>
    <n v="0.240795489180128"/>
    <n v="7900.5"/>
  </r>
  <r>
    <n v="14"/>
    <n v="15"/>
    <s v="tza"/>
    <x v="88"/>
    <x v="2"/>
    <x v="77"/>
    <x v="287"/>
    <s v="005-Information technology"/>
    <x v="1"/>
    <s v="038"/>
    <s v="INFORMATION TECHNOLOGY"/>
    <s v="066"/>
    <s v="REPAIRS AND MAINTENANCE"/>
    <s v="1106"/>
    <s v="COMPUTER EQUIPMENT &amp; SOFTWARE - CONTRACTORS"/>
    <n v="371000"/>
    <n v="371000"/>
    <n v="391405"/>
    <n v="412149.46500000003"/>
    <n v="102442.71999999999"/>
    <n v="5912.29"/>
    <n v="0"/>
    <n v="0"/>
    <n v="0"/>
    <n v="0"/>
    <n v="0"/>
    <n v="0"/>
    <n v="438.6"/>
    <n v="17060.28"/>
    <n v="75144.61"/>
    <n v="0"/>
    <n v="7293.7"/>
    <n v="2505.5300000000002"/>
    <n v="102442.71999999999"/>
    <n v="0.27612592991913743"/>
    <n v="102442.72"/>
  </r>
  <r>
    <n v="14"/>
    <n v="15"/>
    <s v="tza"/>
    <x v="88"/>
    <x v="2"/>
    <x v="77"/>
    <x v="279"/>
    <s v="005-Information technology"/>
    <x v="1"/>
    <s v="038"/>
    <s v="INFORMATION TECHNOLOGY"/>
    <s v="066"/>
    <s v="REPAIRS AND MAINTENANCE"/>
    <s v="1224"/>
    <s v="NON-COUNCIL-OWNED ASSETS - CONTRACTORS"/>
    <n v="150000"/>
    <n v="150000"/>
    <n v="158250"/>
    <n v="166637.25"/>
    <n v="91111.7"/>
    <n v="0"/>
    <n v="0"/>
    <n v="0"/>
    <n v="0"/>
    <n v="0"/>
    <n v="0"/>
    <n v="0"/>
    <n v="45555.85"/>
    <n v="0"/>
    <n v="0"/>
    <n v="0"/>
    <n v="0"/>
    <n v="45555.85"/>
    <n v="91111.7"/>
    <n v="0.6074113333333333"/>
    <n v="91111.7"/>
  </r>
  <r>
    <n v="14"/>
    <n v="15"/>
    <s v="tza"/>
    <x v="89"/>
    <x v="4"/>
    <x v="77"/>
    <x v="180"/>
    <s v="003-Budget and treasury office"/>
    <x v="1"/>
    <s v="039"/>
    <s v="SUPPLY CHAIN MANAGEMENT UNIT"/>
    <s v="066"/>
    <s v="REPAIRS AND MAINTENANCE"/>
    <s v="1101"/>
    <s v="FURNITURE &amp; OFFICE EQUIPMENT"/>
    <n v="24"/>
    <n v="24"/>
    <n v="25.32"/>
    <n v="26.66196000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9"/>
    <x v="4"/>
    <x v="77"/>
    <x v="277"/>
    <s v="003-Budget and treasury office"/>
    <x v="1"/>
    <s v="039"/>
    <s v="SUPPLY CHAIN MANAGEMENT UNIT"/>
    <s v="066"/>
    <s v="REPAIRS AND MAINTENANCE"/>
    <s v="1111"/>
    <s v="MACHINERY &amp; EQUIPMENT"/>
    <n v="132"/>
    <n v="132"/>
    <n v="139.26"/>
    <n v="146.6407799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9"/>
    <x v="4"/>
    <x v="77"/>
    <x v="278"/>
    <s v="003-Budget and treasury office"/>
    <x v="1"/>
    <s v="039"/>
    <s v="SUPPLY CHAIN MANAGEMENT UNIT"/>
    <s v="066"/>
    <s v="REPAIRS AND MAINTENANCE"/>
    <s v="1215"/>
    <s v="COUNCIL-OWNED BUILDINGS"/>
    <n v="447"/>
    <n v="447"/>
    <n v="471.58499999999998"/>
    <n v="496.57900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9"/>
    <x v="4"/>
    <x v="77"/>
    <x v="118"/>
    <s v="003-Budget and treasury office"/>
    <x v="1"/>
    <s v="039"/>
    <s v="SUPPLY CHAIN MANAGEMENT UNIT"/>
    <s v="066"/>
    <s v="REPAIRS AND MAINTENANCE"/>
    <s v="1222"/>
    <s v="COUNCIL-OWNED VEHICLES - COUNCIL-OWNED VEHICLE USA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0"/>
    <x v="2"/>
    <x v="77"/>
    <x v="180"/>
    <s v="004-Human resource"/>
    <x v="1"/>
    <s v="052"/>
    <s v="ADMINISTRATION HR &amp; CORP"/>
    <s v="066"/>
    <s v="REPAIRS AND MAINTENANCE"/>
    <s v="1101"/>
    <s v="FURNITURE &amp; OFFICE EQUIPMENT"/>
    <n v="69"/>
    <n v="69"/>
    <n v="72.795000000000002"/>
    <n v="76.65313500000000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1"/>
    <x v="2"/>
    <x v="77"/>
    <x v="180"/>
    <s v="004-Human resource"/>
    <x v="1"/>
    <s v="053"/>
    <s v="HUMAN RESOURCES"/>
    <s v="066"/>
    <s v="REPAIRS AND MAINTENANCE"/>
    <s v="1101"/>
    <s v="FURNITURE &amp; OFFICE EQUIPMENT"/>
    <n v="3000"/>
    <n v="3000"/>
    <n v="3165"/>
    <n v="3332.74499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1"/>
    <x v="2"/>
    <x v="77"/>
    <x v="277"/>
    <s v="004-Human resource"/>
    <x v="1"/>
    <s v="053"/>
    <s v="HUMAN RESOURCES"/>
    <s v="066"/>
    <s v="REPAIRS AND MAINTENANCE"/>
    <s v="1111"/>
    <s v="MACHINERY &amp; EQUIPMENT"/>
    <n v="2345"/>
    <n v="2345"/>
    <n v="2473.9749999999999"/>
    <n v="2605.09567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2"/>
    <x v="2"/>
    <x v="77"/>
    <x v="277"/>
    <s v="007-Other admin"/>
    <x v="1"/>
    <s v="054"/>
    <s v="OCCUPATIONAL HEALTH &amp; SAFETY"/>
    <s v="066"/>
    <s v="REPAIRS AND MAINTENANCE"/>
    <s v="1111"/>
    <s v="MACHINERY &amp; EQUIPMENT"/>
    <n v="722"/>
    <n v="722"/>
    <n v="761.71"/>
    <n v="802.0806300000000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6"/>
    <x v="5"/>
    <x v="77"/>
    <x v="180"/>
    <s v="017-Roads"/>
    <x v="1"/>
    <s v="062"/>
    <s v="ADMINISTRATION CIVIL ING."/>
    <s v="066"/>
    <s v="REPAIRS AND MAINTENANCE"/>
    <s v="1101"/>
    <s v="FURNITURE &amp; OFFICE EQUIPMENT"/>
    <n v="3168"/>
    <n v="3168"/>
    <n v="3342.24"/>
    <n v="3519.3787199999997"/>
    <n v="2300"/>
    <n v="0"/>
    <n v="0"/>
    <n v="0"/>
    <n v="0"/>
    <n v="0"/>
    <n v="0"/>
    <n v="0"/>
    <n v="0"/>
    <n v="0"/>
    <n v="0"/>
    <n v="0"/>
    <n v="2300"/>
    <n v="0"/>
    <n v="2300"/>
    <n v="0.72601010101010099"/>
    <n v="2300"/>
  </r>
  <r>
    <n v="14"/>
    <n v="15"/>
    <s v="tza"/>
    <x v="96"/>
    <x v="5"/>
    <x v="77"/>
    <x v="277"/>
    <s v="017-Roads"/>
    <x v="1"/>
    <s v="062"/>
    <s v="ADMINISTRATION CIVIL ING."/>
    <s v="066"/>
    <s v="REPAIRS AND MAINTENANCE"/>
    <s v="1111"/>
    <s v="MACHINERY &amp; EQUIPMENT"/>
    <n v="822"/>
    <n v="822"/>
    <n v="867.21"/>
    <n v="913.1721300000000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x v="5"/>
    <x v="77"/>
    <x v="180"/>
    <s v="017-Roads"/>
    <x v="1"/>
    <s v="063"/>
    <s v="ROADS &amp; STORMWATER MANAGEMENT"/>
    <s v="066"/>
    <s v="REPAIRS AND MAINTENANCE"/>
    <s v="1101"/>
    <s v="FURNITURE &amp; OFFICE EQUIPMENT"/>
    <n v="4000"/>
    <n v="4000"/>
    <n v="4220"/>
    <n v="4443.6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x v="5"/>
    <x v="77"/>
    <x v="277"/>
    <s v="017-Roads"/>
    <x v="1"/>
    <s v="063"/>
    <s v="ROADS &amp; STORMWATER MANAGEMENT"/>
    <s v="066"/>
    <s v="REPAIRS AND MAINTENANCE"/>
    <s v="1111"/>
    <s v="MACHINERY &amp; EQUIPMENT"/>
    <n v="23549"/>
    <n v="23549"/>
    <n v="24844.195"/>
    <n v="26160.937334999999"/>
    <n v="10090.040000000001"/>
    <n v="3109.88"/>
    <n v="175.44"/>
    <n v="0"/>
    <n v="0"/>
    <n v="0"/>
    <n v="0"/>
    <n v="0"/>
    <n v="0"/>
    <n v="0"/>
    <n v="223.06"/>
    <n v="0"/>
    <n v="5838.98"/>
    <n v="4028"/>
    <n v="10090.040000000001"/>
    <n v="0.42846999872606062"/>
    <n v="10265.48"/>
  </r>
  <r>
    <n v="14"/>
    <n v="15"/>
    <s v="tza"/>
    <x v="97"/>
    <x v="5"/>
    <x v="77"/>
    <x v="288"/>
    <s v="017-Roads"/>
    <x v="1"/>
    <s v="063"/>
    <s v="ROADS &amp; STORMWATER MANAGEMENT"/>
    <s v="066"/>
    <s v="REPAIRS AND MAINTENANCE"/>
    <s v="1131"/>
    <s v="DISTRIBUTION NETWORK - INTERNAL LABOUR"/>
    <n v="138950"/>
    <n v="171099"/>
    <n v="180509.44500000001"/>
    <n v="190076.445585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x v="5"/>
    <x v="77"/>
    <x v="289"/>
    <s v="017-Roads"/>
    <x v="1"/>
    <s v="063"/>
    <s v="ROADS &amp; STORMWATER MANAGEMENT"/>
    <s v="066"/>
    <s v="REPAIRS AND MAINTENANCE"/>
    <s v="1132"/>
    <s v="RAILWAY SIDINGS"/>
    <n v="150000"/>
    <n v="150000"/>
    <n v="158250"/>
    <n v="166637.25"/>
    <n v="3320"/>
    <n v="0"/>
    <n v="0"/>
    <n v="0"/>
    <n v="0"/>
    <n v="0"/>
    <n v="0"/>
    <n v="0"/>
    <n v="1660"/>
    <n v="0"/>
    <n v="0"/>
    <n v="0"/>
    <n v="1660"/>
    <n v="0"/>
    <n v="3320"/>
    <n v="2.2133333333333335E-2"/>
    <n v="3320"/>
  </r>
  <r>
    <n v="14"/>
    <n v="15"/>
    <s v="tza"/>
    <x v="97"/>
    <x v="5"/>
    <x v="77"/>
    <x v="290"/>
    <s v="017-Roads"/>
    <x v="1"/>
    <s v="063"/>
    <s v="ROADS &amp; STORMWATER MANAGEMENT"/>
    <s v="066"/>
    <s v="REPAIRS AND MAINTENANCE"/>
    <s v="1134"/>
    <s v="STORMWATER DRAINAGE &amp; BRIDGES"/>
    <n v="2530432"/>
    <n v="2530432"/>
    <n v="2669605.7599999998"/>
    <n v="2811094.8652799996"/>
    <n v="1409440.4200000002"/>
    <n v="1120588.8899999999"/>
    <n v="0"/>
    <n v="0"/>
    <n v="0"/>
    <n v="0"/>
    <n v="0"/>
    <n v="0"/>
    <n v="560392.55000000005"/>
    <n v="413440.92"/>
    <n v="251865.34"/>
    <n v="181977.27"/>
    <n v="0"/>
    <n v="1764.34"/>
    <n v="1409440.4200000002"/>
    <n v="0.55699596748697466"/>
    <n v="1409440.42"/>
  </r>
  <r>
    <n v="14"/>
    <n v="15"/>
    <s v="tza"/>
    <x v="97"/>
    <x v="5"/>
    <x v="77"/>
    <x v="291"/>
    <s v="017-Roads"/>
    <x v="1"/>
    <s v="063"/>
    <s v="ROADS &amp; STORMWATER MANAGEMENT"/>
    <s v="066"/>
    <s v="REPAIRS AND MAINTENANCE"/>
    <s v="1135"/>
    <s v="STORMWATER DRAINAGE &amp; BRIDGES - INTERNAL LABOUR"/>
    <n v="4965798"/>
    <n v="5388956"/>
    <n v="5685348.5800000001"/>
    <n v="5986672.054740000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x v="5"/>
    <x v="77"/>
    <x v="292"/>
    <s v="017-Roads"/>
    <x v="1"/>
    <s v="063"/>
    <s v="ROADS &amp; STORMWATER MANAGEMENT"/>
    <s v="066"/>
    <s v="REPAIRS AND MAINTENANCE"/>
    <s v="1138"/>
    <s v="TARRED ROADS"/>
    <n v="6675697"/>
    <n v="8675697"/>
    <n v="9152860.3350000009"/>
    <n v="9637961.9327550009"/>
    <n v="4618412.58"/>
    <n v="1798836"/>
    <n v="0"/>
    <n v="0"/>
    <n v="0"/>
    <n v="0"/>
    <n v="0"/>
    <n v="0"/>
    <n v="0"/>
    <n v="1397628"/>
    <n v="1390157.11"/>
    <n v="1804588.87"/>
    <n v="26038.6"/>
    <n v="0"/>
    <n v="4618412.58"/>
    <n v="0.69182477575000789"/>
    <n v="4618412.58"/>
  </r>
  <r>
    <n v="14"/>
    <n v="15"/>
    <s v="tza"/>
    <x v="97"/>
    <x v="5"/>
    <x v="77"/>
    <x v="293"/>
    <s v="017-Roads"/>
    <x v="1"/>
    <s v="063"/>
    <s v="ROADS &amp; STORMWATER MANAGEMENT"/>
    <s v="066"/>
    <s v="REPAIRS AND MAINTENANCE"/>
    <s v="1139"/>
    <s v="TARRED ROAD - INTERNAL LABOUR"/>
    <n v="403445"/>
    <n v="451971"/>
    <n v="476829.40500000003"/>
    <n v="502101.36346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x v="5"/>
    <x v="77"/>
    <x v="294"/>
    <s v="017-Roads"/>
    <x v="1"/>
    <s v="063"/>
    <s v="ROADS &amp; STORMWATER MANAGEMENT"/>
    <s v="066"/>
    <s v="REPAIRS AND MAINTENANCE"/>
    <s v="1142"/>
    <s v="GRAVEL ROADS"/>
    <n v="6270313"/>
    <n v="8270313"/>
    <n v="8725180.2149999999"/>
    <n v="9187614.7663949989"/>
    <n v="4097981"/>
    <n v="829497.8"/>
    <n v="0"/>
    <n v="0"/>
    <n v="0"/>
    <n v="0"/>
    <n v="0"/>
    <n v="0"/>
    <n v="249841"/>
    <n v="606960"/>
    <n v="975360"/>
    <n v="767660"/>
    <n v="1479240"/>
    <n v="18920"/>
    <n v="4097981"/>
    <n v="0.6535528609177883"/>
    <n v="4097981"/>
  </r>
  <r>
    <n v="14"/>
    <n v="15"/>
    <s v="tza"/>
    <x v="97"/>
    <x v="5"/>
    <x v="77"/>
    <x v="295"/>
    <s v="017-Roads"/>
    <x v="1"/>
    <s v="063"/>
    <s v="ROADS &amp; STORMWATER MANAGEMENT"/>
    <s v="066"/>
    <s v="REPAIRS AND MAINTENANCE"/>
    <s v="1143"/>
    <s v="GRAVEL ROAD - INTERNAL LABOUR"/>
    <n v="1129846"/>
    <n v="1262192"/>
    <n v="1331612.56"/>
    <n v="1402188.0256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x v="5"/>
    <x v="77"/>
    <x v="296"/>
    <s v="017-Roads"/>
    <x v="1"/>
    <s v="063"/>
    <s v="ROADS &amp; STORMWATER MANAGEMENT"/>
    <s v="066"/>
    <s v="REPAIRS AND MAINTENANCE"/>
    <s v="1147"/>
    <s v="SIDEWALK &amp; PAVEMENTS - INTERNAL LABOUR"/>
    <n v="6811373"/>
    <n v="7346894"/>
    <n v="7750973.1699999999"/>
    <n v="8161774.74801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x v="5"/>
    <x v="77"/>
    <x v="278"/>
    <s v="017-Roads"/>
    <x v="1"/>
    <s v="063"/>
    <s v="ROADS &amp; STORMWATER MANAGEMENT"/>
    <s v="066"/>
    <s v="REPAIRS AND MAINTENANCE"/>
    <s v="1215"/>
    <s v="COUNCIL-OWNED BUILDINGS"/>
    <n v="44543"/>
    <n v="44543"/>
    <n v="46992.864999999998"/>
    <n v="49483.486844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x v="5"/>
    <x v="77"/>
    <x v="118"/>
    <s v="017-Roads"/>
    <x v="1"/>
    <s v="063"/>
    <s v="ROADS &amp; STORMWATER MANAGEMENT"/>
    <s v="066"/>
    <s v="REPAIRS AND MAINTENANCE"/>
    <s v="1222"/>
    <s v="COUNCIL-OWNED VEHICLES - COUNCIL-OWNED VEHICLE USAGE"/>
    <n v="8829066"/>
    <n v="6937630"/>
    <n v="7319199.6500000004"/>
    <n v="7707117.2314500008"/>
    <n v="2344289.65"/>
    <n v="0"/>
    <n v="0"/>
    <n v="0"/>
    <n v="0"/>
    <n v="0"/>
    <n v="0"/>
    <n v="0"/>
    <n v="282315.2"/>
    <n v="126148.34"/>
    <n v="589641.43000000005"/>
    <n v="770361.83"/>
    <n v="336231.99"/>
    <n v="239590.86"/>
    <n v="2344289.65"/>
    <n v="0.26551955212476608"/>
    <n v="2344289.65"/>
  </r>
  <r>
    <n v="14"/>
    <n v="15"/>
    <s v="tza"/>
    <x v="98"/>
    <x v="5"/>
    <x v="77"/>
    <x v="180"/>
    <s v="012-House"/>
    <x v="1"/>
    <s v="103"/>
    <s v="BUILDINGS &amp; HOUSING"/>
    <s v="066"/>
    <s v="REPAIRS AND MAINTENANCE"/>
    <s v="1101"/>
    <s v="FURNITURE &amp; OFFICE EQUIPMENT"/>
    <n v="5000"/>
    <n v="5000"/>
    <n v="5275"/>
    <n v="5554.574999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x v="5"/>
    <x v="77"/>
    <x v="277"/>
    <s v="012-House"/>
    <x v="1"/>
    <s v="103"/>
    <s v="BUILDINGS &amp; HOUSING"/>
    <s v="066"/>
    <s v="REPAIRS AND MAINTENANCE"/>
    <s v="1111"/>
    <s v="MACHINERY &amp; EQUIPMENT"/>
    <n v="19020"/>
    <n v="19020"/>
    <n v="20066.099999999999"/>
    <n v="21129.6032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x v="5"/>
    <x v="77"/>
    <x v="112"/>
    <s v="012-House"/>
    <x v="1"/>
    <s v="103"/>
    <s v="BUILDINGS &amp; HOUSING"/>
    <s v="066"/>
    <s v="REPAIRS AND MAINTENANCE"/>
    <s v="1211"/>
    <s v="COUNCIL-OWNED LAND"/>
    <n v="50000"/>
    <n v="50000"/>
    <n v="52750"/>
    <n v="55545.7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x v="5"/>
    <x v="77"/>
    <x v="278"/>
    <s v="012-House"/>
    <x v="1"/>
    <s v="103"/>
    <s v="BUILDINGS &amp; HOUSING"/>
    <s v="066"/>
    <s v="REPAIRS AND MAINTENANCE"/>
    <s v="1215"/>
    <s v="COUNCIL-OWNED BUILDINGS"/>
    <n v="1440000"/>
    <n v="1440000"/>
    <n v="1519200"/>
    <n v="1599717.6"/>
    <n v="113727.37"/>
    <n v="81389.399999999994"/>
    <n v="0"/>
    <n v="0"/>
    <n v="0"/>
    <n v="0"/>
    <n v="0"/>
    <n v="0"/>
    <n v="3483.12"/>
    <n v="16639.8"/>
    <n v="21563.200000000001"/>
    <n v="5461.88"/>
    <n v="60265.85"/>
    <n v="6313.52"/>
    <n v="113727.37"/>
    <n v="7.897734027777778E-2"/>
    <n v="113727.37"/>
  </r>
  <r>
    <n v="14"/>
    <n v="15"/>
    <s v="tza"/>
    <x v="98"/>
    <x v="5"/>
    <x v="77"/>
    <x v="297"/>
    <s v="012-House"/>
    <x v="1"/>
    <s v="103"/>
    <s v="BUILDINGS &amp; HOUSING"/>
    <s v="066"/>
    <s v="REPAIRS AND MAINTENANCE"/>
    <s v="1216"/>
    <s v="COUNCIL OWNED BUILDING - INTERNAL LABOUR"/>
    <n v="9498605"/>
    <n v="9865023"/>
    <n v="10407599.265000001"/>
    <n v="10959202.02604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x v="5"/>
    <x v="77"/>
    <x v="118"/>
    <s v="012-House"/>
    <x v="1"/>
    <s v="103"/>
    <s v="BUILDINGS &amp; HOUSING"/>
    <s v="066"/>
    <s v="REPAIRS AND MAINTENANCE"/>
    <s v="1222"/>
    <s v="COUNCIL-OWNED VEHICLES - COUNCIL-OWNED VEHICLE USAGE"/>
    <n v="437776"/>
    <n v="371184"/>
    <n v="391599.12"/>
    <n v="412353.87335999997"/>
    <n v="77684.2"/>
    <n v="0"/>
    <n v="0"/>
    <n v="0"/>
    <n v="0"/>
    <n v="0"/>
    <n v="0"/>
    <n v="0"/>
    <n v="10643.8"/>
    <n v="2809.52"/>
    <n v="43300.27"/>
    <n v="0"/>
    <n v="7435.03"/>
    <n v="13495.58"/>
    <n v="77684.2"/>
    <n v="0.1774519388911224"/>
    <n v="77684.2"/>
  </r>
  <r>
    <n v="14"/>
    <n v="15"/>
    <s v="tza"/>
    <x v="99"/>
    <x v="6"/>
    <x v="77"/>
    <x v="180"/>
    <s v="009-Sport &amp; recreation"/>
    <x v="1"/>
    <s v="105"/>
    <s v="PARKS &amp; RECREATION"/>
    <s v="066"/>
    <s v="REPAIRS AND MAINTENANCE"/>
    <s v="1101"/>
    <s v="FURNITURE &amp; OFFICE EQUIPMENT"/>
    <n v="8000"/>
    <n v="8000"/>
    <n v="8440"/>
    <n v="8887.3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9"/>
    <x v="6"/>
    <x v="77"/>
    <x v="277"/>
    <s v="009-Sport &amp; recreation"/>
    <x v="1"/>
    <s v="105"/>
    <s v="PARKS &amp; RECREATION"/>
    <s v="066"/>
    <s v="REPAIRS AND MAINTENANCE"/>
    <s v="1111"/>
    <s v="MACHINERY &amp; EQUIPMENT"/>
    <n v="49953"/>
    <n v="49953"/>
    <n v="52700.415000000001"/>
    <n v="55493.536995000002"/>
    <n v="2683.6400000000003"/>
    <n v="144.74"/>
    <n v="550.65"/>
    <n v="0"/>
    <n v="0"/>
    <n v="0"/>
    <n v="0"/>
    <n v="0"/>
    <n v="0"/>
    <n v="0"/>
    <n v="368.47"/>
    <n v="2315.17"/>
    <n v="0"/>
    <n v="0"/>
    <n v="2683.6400000000003"/>
    <n v="5.3723299901907801E-2"/>
    <n v="3234.29"/>
  </r>
  <r>
    <n v="14"/>
    <n v="15"/>
    <s v="tza"/>
    <x v="99"/>
    <x v="6"/>
    <x v="77"/>
    <x v="298"/>
    <s v="009-Sport &amp; recreation"/>
    <x v="1"/>
    <s v="105"/>
    <s v="PARKS &amp; RECREATION"/>
    <s v="066"/>
    <s v="REPAIRS AND MAINTENANCE"/>
    <s v="1112"/>
    <s v="MACHINERY &amp; EQUIPMENT - INTERNAL LABOUR"/>
    <n v="55967"/>
    <n v="54158"/>
    <n v="57136.69"/>
    <n v="60164.93457000000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9"/>
    <x v="6"/>
    <x v="77"/>
    <x v="281"/>
    <s v="009-Sport &amp; recreation"/>
    <x v="1"/>
    <s v="105"/>
    <s v="PARKS &amp; RECREATION"/>
    <s v="066"/>
    <s v="REPAIRS AND MAINTENANCE"/>
    <s v="1118"/>
    <s v="LAWNMOWERS - INTERNAL LABOUR"/>
    <n v="3860046"/>
    <n v="4344619"/>
    <n v="4583573.0449999999"/>
    <n v="4826502.416384999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9"/>
    <x v="6"/>
    <x v="77"/>
    <x v="299"/>
    <s v="009-Sport &amp; recreation"/>
    <x v="1"/>
    <s v="105"/>
    <s v="PARKS &amp; RECREATION"/>
    <s v="066"/>
    <s v="REPAIRS AND MAINTENANCE"/>
    <s v="1130"/>
    <s v="DISTRIBUTION NETWORKS"/>
    <n v="8245"/>
    <n v="8245"/>
    <n v="8698.4750000000004"/>
    <n v="9159.4941749999998"/>
    <n v="13.67"/>
    <n v="0"/>
    <n v="0"/>
    <n v="0"/>
    <n v="0"/>
    <n v="0"/>
    <n v="0"/>
    <n v="0"/>
    <n v="0"/>
    <n v="0"/>
    <n v="0"/>
    <n v="0"/>
    <n v="13.67"/>
    <n v="0"/>
    <n v="13.67"/>
    <n v="1.6579745300181927E-3"/>
    <n v="13.67"/>
  </r>
  <r>
    <n v="14"/>
    <n v="15"/>
    <s v="tza"/>
    <x v="99"/>
    <x v="6"/>
    <x v="77"/>
    <x v="300"/>
    <s v="009-Sport &amp; recreation"/>
    <x v="1"/>
    <s v="105"/>
    <s v="PARKS &amp; RECREATION"/>
    <s v="066"/>
    <s v="REPAIRS AND MAINTENANCE"/>
    <s v="1182"/>
    <s v="SWIMMING POOL - INTERNAL LABOUR"/>
    <n v="52759"/>
    <n v="58051"/>
    <n v="61243.805"/>
    <n v="64489.726665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9"/>
    <x v="6"/>
    <x v="77"/>
    <x v="112"/>
    <s v="009-Sport &amp; recreation"/>
    <x v="1"/>
    <s v="105"/>
    <s v="PARKS &amp; RECREATION"/>
    <s v="066"/>
    <s v="REPAIRS AND MAINTENANCE"/>
    <s v="1211"/>
    <s v="COUNCIL-OWNED 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9"/>
    <x v="6"/>
    <x v="77"/>
    <x v="282"/>
    <s v="009-Sport &amp; recreation"/>
    <x v="1"/>
    <s v="105"/>
    <s v="PARKS &amp; RECREATION"/>
    <s v="066"/>
    <s v="REPAIRS AND MAINTENANCE"/>
    <s v="1212"/>
    <s v="COUNCIL OWNED LAND - INTERNAL LABOUR"/>
    <n v="10924960"/>
    <n v="11678712"/>
    <n v="12321041.16"/>
    <n v="12974056.3414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9"/>
    <x v="6"/>
    <x v="77"/>
    <x v="278"/>
    <s v="009-Sport &amp; recreation"/>
    <x v="1"/>
    <s v="105"/>
    <s v="PARKS &amp; RECREATION"/>
    <s v="066"/>
    <s v="REPAIRS AND MAINTENANCE"/>
    <s v="1215"/>
    <s v="COUNCIL-OWNED BUILDINGS"/>
    <n v="50000"/>
    <n v="50000"/>
    <n v="52750"/>
    <n v="55545.75"/>
    <n v="3737.21"/>
    <n v="0"/>
    <n v="0"/>
    <n v="0"/>
    <n v="0"/>
    <n v="0"/>
    <n v="0"/>
    <n v="0"/>
    <n v="106.68"/>
    <n v="163.87"/>
    <n v="93.96"/>
    <n v="1631.94"/>
    <n v="195.97"/>
    <n v="1544.79"/>
    <n v="3737.21"/>
    <n v="7.4744199999999997E-2"/>
    <n v="3737.21"/>
  </r>
  <r>
    <n v="14"/>
    <n v="15"/>
    <s v="tza"/>
    <x v="99"/>
    <x v="6"/>
    <x v="77"/>
    <x v="118"/>
    <s v="009-Sport &amp; recreation"/>
    <x v="1"/>
    <s v="105"/>
    <s v="PARKS &amp; RECREATION"/>
    <s v="066"/>
    <s v="REPAIRS AND MAINTENANCE"/>
    <s v="1222"/>
    <s v="COUNCIL-OWNED VEHICLES - COUNCIL-OWNED VEHICLE USAGE"/>
    <n v="1076531"/>
    <n v="838325"/>
    <n v="884432.875"/>
    <n v="931307.81737499998"/>
    <n v="460762.17"/>
    <n v="0"/>
    <n v="0"/>
    <n v="0"/>
    <n v="0"/>
    <n v="0"/>
    <n v="0"/>
    <n v="0"/>
    <n v="75995.460000000006"/>
    <n v="41349.449999999997"/>
    <n v="121405.37"/>
    <n v="152599.97"/>
    <n v="39903.79"/>
    <n v="29508.13"/>
    <n v="460762.17"/>
    <n v="0.4280064113341836"/>
    <n v="460762.17"/>
  </r>
  <r>
    <n v="14"/>
    <n v="15"/>
    <s v="tza"/>
    <x v="99"/>
    <x v="6"/>
    <x v="77"/>
    <x v="279"/>
    <s v="009-Sport &amp; recreation"/>
    <x v="1"/>
    <s v="105"/>
    <s v="PARKS &amp; RECREATION"/>
    <s v="066"/>
    <s v="REPAIRS AND MAINTENANCE"/>
    <s v="1224"/>
    <s v="NON-COUNCIL-OWNED ASSETS - CONTRACTORS"/>
    <n v="2341"/>
    <n v="2341"/>
    <n v="2469.7550000000001"/>
    <n v="2600.652015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0"/>
    <x v="6"/>
    <x v="77"/>
    <x v="180"/>
    <s v="021-Solid waste"/>
    <x v="1"/>
    <s v="112"/>
    <s v="ADMINISTRATION PUBLIC SERV."/>
    <s v="066"/>
    <s v="REPAIRS AND MAINTENANCE"/>
    <s v="1101"/>
    <s v="FURNITURE &amp; OFFICE EQUIPMENT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1"/>
    <x v="6"/>
    <x v="77"/>
    <x v="180"/>
    <s v="008-Libraries"/>
    <x v="1"/>
    <s v="123"/>
    <s v="LIBRARY SERVICES"/>
    <s v="066"/>
    <s v="REPAIRS AND MAINTENANCE"/>
    <s v="1101"/>
    <s v="FURNITURE &amp; OFFICE EQUIPMENT"/>
    <n v="13000"/>
    <n v="13000"/>
    <n v="13715"/>
    <n v="14441.89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x v="6"/>
    <x v="77"/>
    <x v="180"/>
    <s v="021-Solid waste"/>
    <x v="1"/>
    <s v="133"/>
    <s v="SOLID WASTE"/>
    <s v="066"/>
    <s v="REPAIRS AND MAINTENANCE"/>
    <s v="1101"/>
    <s v="FURNITURE &amp; OFFICE EQUIPMENT"/>
    <n v="10000"/>
    <n v="10000"/>
    <n v="10550"/>
    <n v="11109.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x v="6"/>
    <x v="77"/>
    <x v="277"/>
    <s v="021-Solid waste"/>
    <x v="1"/>
    <s v="133"/>
    <s v="SOLID WASTE"/>
    <s v="066"/>
    <s v="REPAIRS AND MAINTENANCE"/>
    <s v="1111"/>
    <s v="MACHINERY &amp; EQUIPMENT"/>
    <n v="4800"/>
    <n v="4800"/>
    <n v="5064"/>
    <n v="5332.391999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x v="6"/>
    <x v="77"/>
    <x v="112"/>
    <s v="021-Solid waste"/>
    <x v="1"/>
    <s v="133"/>
    <s v="SOLID WASTE"/>
    <s v="066"/>
    <s v="REPAIRS AND MAINTENANCE"/>
    <s v="1211"/>
    <s v="COUNCIL-OWNED LAND"/>
    <n v="209000"/>
    <n v="209000"/>
    <n v="220495"/>
    <n v="232181.234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x v="6"/>
    <x v="77"/>
    <x v="118"/>
    <s v="021-Solid waste"/>
    <x v="1"/>
    <s v="133"/>
    <s v="SOLID WASTE"/>
    <s v="066"/>
    <s v="REPAIRS AND MAINTENANCE"/>
    <s v="1222"/>
    <s v="COUNCIL-OWNED VEHICLES - COUNCIL-OWNED VEHICLE USAGE"/>
    <n v="3456621"/>
    <n v="3071594"/>
    <n v="3240531.67"/>
    <n v="3412279.8485099999"/>
    <n v="1005940.93"/>
    <n v="0"/>
    <n v="0"/>
    <n v="0"/>
    <n v="0"/>
    <n v="0"/>
    <n v="0"/>
    <n v="0"/>
    <n v="159832.59"/>
    <n v="40615.449999999997"/>
    <n v="248389.1"/>
    <n v="349545.91"/>
    <n v="25392.46"/>
    <n v="182165.42"/>
    <n v="1005940.93"/>
    <n v="0.2910185785482412"/>
    <n v="1005940.93"/>
  </r>
  <r>
    <n v="14"/>
    <n v="15"/>
    <s v="tza"/>
    <x v="102"/>
    <x v="6"/>
    <x v="77"/>
    <x v="279"/>
    <s v="021-Solid waste"/>
    <x v="1"/>
    <s v="133"/>
    <s v="SOLID WASTE"/>
    <s v="066"/>
    <s v="REPAIRS AND MAINTENANCE"/>
    <s v="1224"/>
    <s v="NON-COUNCIL-OWNED ASSETS - CONTRACTORS"/>
    <n v="150650"/>
    <n v="150650"/>
    <n v="158935.75"/>
    <n v="167359.34474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x v="6"/>
    <x v="77"/>
    <x v="180"/>
    <s v="021-Solid waste"/>
    <x v="1"/>
    <s v="134"/>
    <s v="STREET CLEANSING"/>
    <s v="066"/>
    <s v="REPAIRS AND MAINTENANCE"/>
    <s v="1101"/>
    <s v="FURNITURE &amp; OFFICE EQUIPMENT"/>
    <n v="400"/>
    <n v="400"/>
    <n v="422"/>
    <n v="444.365999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x v="6"/>
    <x v="77"/>
    <x v="277"/>
    <s v="021-Solid waste"/>
    <x v="1"/>
    <s v="134"/>
    <s v="STREET CLEANSING"/>
    <s v="066"/>
    <s v="REPAIRS AND MAINTENANCE"/>
    <s v="1111"/>
    <s v="MACHINERY &amp; EQUIPMENT"/>
    <n v="2561"/>
    <n v="2561"/>
    <n v="2701.855"/>
    <n v="2845.053315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x v="6"/>
    <x v="77"/>
    <x v="301"/>
    <s v="021-Solid waste"/>
    <x v="1"/>
    <s v="134"/>
    <s v="STREET CLEANSING"/>
    <s v="066"/>
    <s v="REPAIRS AND MAINTENANCE"/>
    <s v="1120"/>
    <s v="REFUSE BINS"/>
    <n v="54900"/>
    <n v="54900"/>
    <n v="57919.5"/>
    <n v="60989.233500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x v="6"/>
    <x v="77"/>
    <x v="118"/>
    <s v="021-Solid waste"/>
    <x v="1"/>
    <s v="134"/>
    <s v="STREET CLEANSING"/>
    <s v="066"/>
    <s v="REPAIRS AND MAINTENANCE"/>
    <s v="1222"/>
    <s v="COUNCIL-OWNED VEHICLES - COUNCIL-OWNED VEHICLE USAGE"/>
    <n v="1728311"/>
    <n v="1535797"/>
    <n v="1620265.835"/>
    <n v="1706139.924255"/>
    <n v="300176.81"/>
    <n v="0"/>
    <n v="0"/>
    <n v="0"/>
    <n v="0"/>
    <n v="0"/>
    <n v="0"/>
    <n v="0"/>
    <n v="36785.74"/>
    <n v="22742.92"/>
    <n v="68500.45"/>
    <n v="88334.64"/>
    <n v="16221.85"/>
    <n v="67591.210000000006"/>
    <n v="300176.81"/>
    <n v="0.17368217294225402"/>
    <n v="300176.81"/>
  </r>
  <r>
    <n v="14"/>
    <n v="15"/>
    <s v="tza"/>
    <x v="104"/>
    <x v="6"/>
    <x v="77"/>
    <x v="180"/>
    <s v="020-Public toilet"/>
    <x v="1"/>
    <s v="135"/>
    <s v="PUBLIC TOILETS"/>
    <s v="066"/>
    <s v="REPAIRS AND MAINTENANCE"/>
    <s v="1101"/>
    <s v="FURNITURE &amp; OFFICE EQUIPMENT"/>
    <n v="400"/>
    <n v="400"/>
    <n v="422"/>
    <n v="444.365999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4"/>
    <x v="6"/>
    <x v="77"/>
    <x v="277"/>
    <s v="020-Public toilet"/>
    <x v="1"/>
    <s v="135"/>
    <s v="PUBLIC TOILETS"/>
    <s v="066"/>
    <s v="REPAIRS AND MAINTENANCE"/>
    <s v="1111"/>
    <s v="MACHINERY &amp; EQUIPMENT"/>
    <n v="1700"/>
    <n v="1700"/>
    <n v="1793.5"/>
    <n v="1888.55549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4"/>
    <x v="6"/>
    <x v="77"/>
    <x v="278"/>
    <s v="020-Public toilet"/>
    <x v="1"/>
    <s v="135"/>
    <s v="PUBLIC TOILETS"/>
    <s v="066"/>
    <s v="REPAIRS AND MAINTENANCE"/>
    <s v="1215"/>
    <s v="COUNCIL-OWNED BUILDINGS"/>
    <n v="30699"/>
    <n v="30699"/>
    <n v="32387.445"/>
    <n v="34103.979585000001"/>
    <n v="1529.8000000000002"/>
    <n v="0"/>
    <n v="0"/>
    <n v="0"/>
    <n v="0"/>
    <n v="0"/>
    <n v="0"/>
    <n v="0"/>
    <n v="0"/>
    <n v="0"/>
    <n v="0"/>
    <n v="0"/>
    <n v="308.64"/>
    <n v="1221.1600000000001"/>
    <n v="1529.8000000000002"/>
    <n v="4.9832242092576313E-2"/>
    <n v="1529.8"/>
  </r>
  <r>
    <n v="14"/>
    <n v="15"/>
    <s v="tza"/>
    <x v="104"/>
    <x v="6"/>
    <x v="77"/>
    <x v="118"/>
    <s v="020-Public toilet"/>
    <x v="1"/>
    <s v="135"/>
    <s v="PUBLIC TOILETS"/>
    <s v="066"/>
    <s v="REPAIRS AND MAINTENANCE"/>
    <s v="1222"/>
    <s v="COUNCIL-OWNED VEHICLES - COUNCIL-OWNED VEHICLE USAGE"/>
    <n v="576104"/>
    <n v="511932"/>
    <n v="540088.26"/>
    <n v="568712.93778000004"/>
    <n v="28717.809999999998"/>
    <n v="0"/>
    <n v="0"/>
    <n v="0"/>
    <n v="0"/>
    <n v="0"/>
    <n v="0"/>
    <n v="0"/>
    <n v="5397.45"/>
    <n v="2554.87"/>
    <n v="5569.65"/>
    <n v="7555.72"/>
    <n v="3648.76"/>
    <n v="3991.36"/>
    <n v="28717.809999999998"/>
    <n v="4.9848308638718003E-2"/>
    <n v="28717.81"/>
  </r>
  <r>
    <n v="14"/>
    <n v="15"/>
    <s v="tza"/>
    <x v="105"/>
    <x v="6"/>
    <x v="77"/>
    <x v="180"/>
    <s v="018-Vehicle licencing"/>
    <x v="1"/>
    <s v="140"/>
    <s v="ADMINISTRATION TRANSPORT, SAFETY, SECURITY AND LIAISON"/>
    <s v="066"/>
    <s v="REPAIRS AND MAINTENANCE"/>
    <s v="1101"/>
    <s v="FURNITURE &amp; OFFICE EQUIPMENT"/>
    <n v="500"/>
    <n v="500"/>
    <n v="527.5"/>
    <n v="555.4574999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x v="6"/>
    <x v="77"/>
    <x v="180"/>
    <s v="018-Vehicle licencing"/>
    <x v="1"/>
    <s v="143"/>
    <s v="VEHICLE LICENCING &amp; TESTING"/>
    <s v="066"/>
    <s v="REPAIRS AND MAINTENANCE"/>
    <s v="1101"/>
    <s v="FURNITURE &amp; OFFICE EQUIPMENT"/>
    <n v="18750"/>
    <n v="18750"/>
    <n v="19781.25"/>
    <n v="20829.65625"/>
    <n v="1686.8400000000001"/>
    <n v="0"/>
    <n v="0"/>
    <n v="0"/>
    <n v="0"/>
    <n v="0"/>
    <n v="0"/>
    <n v="0"/>
    <n v="0"/>
    <n v="1156.1400000000001"/>
    <n v="185.7"/>
    <n v="0"/>
    <n v="345"/>
    <n v="0"/>
    <n v="1686.8400000000001"/>
    <n v="8.9964800000000011E-2"/>
    <n v="1686.84"/>
  </r>
  <r>
    <n v="14"/>
    <n v="15"/>
    <s v="tza"/>
    <x v="106"/>
    <x v="6"/>
    <x v="77"/>
    <x v="277"/>
    <s v="018-Vehicle licencing"/>
    <x v="1"/>
    <s v="143"/>
    <s v="VEHICLE LICENCING &amp; TESTING"/>
    <s v="066"/>
    <s v="REPAIRS AND MAINTENANCE"/>
    <s v="1111"/>
    <s v="MACHINERY &amp; EQUIPMENT"/>
    <n v="11500"/>
    <n v="11500"/>
    <n v="12132.5"/>
    <n v="12775.5224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x v="6"/>
    <x v="77"/>
    <x v="112"/>
    <s v="018-Vehicle licencing"/>
    <x v="1"/>
    <s v="143"/>
    <s v="VEHICLE LICENCING &amp; TESTING"/>
    <s v="066"/>
    <s v="REPAIRS AND MAINTENANCE"/>
    <s v="1211"/>
    <s v="COUNCIL-OWNED LAND"/>
    <n v="16666"/>
    <n v="16666"/>
    <n v="17582.63"/>
    <n v="18514.50938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x v="6"/>
    <x v="77"/>
    <x v="180"/>
    <s v="010-Public safety"/>
    <x v="1"/>
    <s v="144"/>
    <s v="TRAFFIC SERVICES"/>
    <s v="066"/>
    <s v="REPAIRS AND MAINTENANCE"/>
    <s v="1101"/>
    <s v="FURNITURE &amp; OFFICE EQUIPMENT"/>
    <n v="539"/>
    <n v="539"/>
    <n v="568.64499999999998"/>
    <n v="598.78318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x v="6"/>
    <x v="77"/>
    <x v="277"/>
    <s v="010-Public safety"/>
    <x v="1"/>
    <s v="144"/>
    <s v="TRAFFIC SERVICES"/>
    <s v="066"/>
    <s v="REPAIRS AND MAINTENANCE"/>
    <s v="1111"/>
    <s v="MACHINERY &amp; EQUIPMENT"/>
    <n v="30000"/>
    <n v="30000"/>
    <n v="31650"/>
    <n v="33327.449999999997"/>
    <n v="9651.369999999999"/>
    <n v="2090"/>
    <n v="0"/>
    <n v="0"/>
    <n v="0"/>
    <n v="0"/>
    <n v="0"/>
    <n v="0"/>
    <n v="405"/>
    <n v="3808.93"/>
    <n v="0"/>
    <n v="5437.44"/>
    <n v="0"/>
    <n v="0"/>
    <n v="9651.369999999999"/>
    <n v="0.32171233333333332"/>
    <n v="9651.3700000000008"/>
  </r>
  <r>
    <n v="14"/>
    <n v="15"/>
    <s v="tza"/>
    <x v="107"/>
    <x v="6"/>
    <x v="77"/>
    <x v="302"/>
    <s v="010-Public safety"/>
    <x v="1"/>
    <s v="144"/>
    <s v="TRAFFIC SERVICES"/>
    <s v="066"/>
    <s v="REPAIRS AND MAINTENANCE"/>
    <s v="1150"/>
    <s v="TRAFFIC LIGHTS"/>
    <n v="849"/>
    <n v="849"/>
    <n v="895.69500000000005"/>
    <n v="943.166834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x v="6"/>
    <x v="77"/>
    <x v="303"/>
    <s v="010-Public safety"/>
    <x v="1"/>
    <s v="144"/>
    <s v="TRAFFIC SERVICES"/>
    <s v="066"/>
    <s v="REPAIRS AND MAINTENANCE"/>
    <s v="1154"/>
    <s v="TRAFFIC &amp; ROAD SIGNS"/>
    <n v="20000"/>
    <n v="20000"/>
    <n v="21100"/>
    <n v="22218.3"/>
    <n v="2192.92"/>
    <n v="0"/>
    <n v="0"/>
    <n v="0"/>
    <n v="0"/>
    <n v="0"/>
    <n v="0"/>
    <n v="0"/>
    <n v="384.3"/>
    <n v="28.07"/>
    <n v="0"/>
    <n v="1229.75"/>
    <n v="550.79999999999995"/>
    <n v="0"/>
    <n v="2192.92"/>
    <n v="0.10964600000000001"/>
    <n v="2192.92"/>
  </r>
  <r>
    <n v="14"/>
    <n v="15"/>
    <s v="tza"/>
    <x v="107"/>
    <x v="6"/>
    <x v="77"/>
    <x v="118"/>
    <s v="010-Public safety"/>
    <x v="1"/>
    <s v="144"/>
    <s v="TRAFFIC SERVICES"/>
    <s v="066"/>
    <s v="REPAIRS AND MAINTENANCE"/>
    <s v="1222"/>
    <s v="COUNCIL-OWNED VEHICLES - COUNCIL-OWNED VEHICLE USA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8"/>
    <x v="1"/>
    <x v="77"/>
    <x v="180"/>
    <s v="011-Other public safety"/>
    <x v="1"/>
    <s v="153"/>
    <s v="DISASTER MANAGEMENT"/>
    <s v="066"/>
    <s v="REPAIRS AND MAINTENANCE"/>
    <s v="1101"/>
    <s v="FURNITURE &amp; OFFICE EQUIPMENT"/>
    <n v="392"/>
    <n v="392"/>
    <n v="413.56"/>
    <n v="435.4786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8"/>
    <x v="1"/>
    <x v="77"/>
    <x v="277"/>
    <s v="011-Other public safety"/>
    <x v="1"/>
    <s v="153"/>
    <s v="DISASTER MANAGEMENT"/>
    <s v="066"/>
    <s v="REPAIRS AND MAINTENANCE"/>
    <s v="1111"/>
    <s v="MACHINERY &amp; EQUIPMENT"/>
    <n v="799"/>
    <n v="799"/>
    <n v="842.94500000000005"/>
    <n v="887.621084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x v="7"/>
    <x v="77"/>
    <x v="277"/>
    <s v="019-Electricity distribution"/>
    <x v="1"/>
    <s v="162"/>
    <s v="ADMINISTRATION ELEC. ING."/>
    <s v="066"/>
    <s v="REPAIRS AND MAINTENANCE"/>
    <s v="1111"/>
    <s v="MACHINERY &amp; EQUIPMENT"/>
    <n v="2322"/>
    <n v="2322"/>
    <n v="2449.71"/>
    <n v="2579.5446299999999"/>
    <n v="356.31"/>
    <n v="0"/>
    <n v="0"/>
    <n v="0"/>
    <n v="0"/>
    <n v="0"/>
    <n v="0"/>
    <n v="0"/>
    <n v="0"/>
    <n v="356.31"/>
    <n v="0"/>
    <n v="0"/>
    <n v="0"/>
    <n v="0"/>
    <n v="356.31"/>
    <n v="0.15344961240310079"/>
    <n v="356.31"/>
  </r>
  <r>
    <n v="14"/>
    <n v="15"/>
    <s v="tza"/>
    <x v="109"/>
    <x v="7"/>
    <x v="77"/>
    <x v="298"/>
    <s v="019-Electricity distribution"/>
    <x v="1"/>
    <s v="162"/>
    <s v="ADMINISTRATION ELEC. ING."/>
    <s v="066"/>
    <s v="REPAIRS AND MAINTENANCE"/>
    <s v="1112"/>
    <s v="MACHINERY &amp; EQUIPMENT - INTERNAL LABOUR"/>
    <n v="12524"/>
    <n v="13273"/>
    <n v="14003.014999999999"/>
    <n v="14745.174794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x v="7"/>
    <x v="77"/>
    <x v="299"/>
    <s v="019-Electricity distribution"/>
    <x v="1"/>
    <s v="162"/>
    <s v="ADMINISTRATION ELEC. ING."/>
    <s v="066"/>
    <s v="REPAIRS AND MAINTENANCE"/>
    <s v="1130"/>
    <s v="DISTRIBUTION NETWORKS"/>
    <n v="350000"/>
    <n v="1850000"/>
    <n v="1951750"/>
    <n v="2055192.75"/>
    <n v="0"/>
    <n v="20000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x v="7"/>
    <x v="77"/>
    <x v="288"/>
    <s v="019-Electricity distribution"/>
    <x v="1"/>
    <s v="162"/>
    <s v="ADMINISTRATION ELEC. ING."/>
    <s v="066"/>
    <s v="REPAIRS AND MAINTENANCE"/>
    <s v="1131"/>
    <s v="DISTRIBUTION NETWORK - INTERNAL LABOUR"/>
    <n v="5126580"/>
    <n v="4614842"/>
    <n v="4868658.3099999996"/>
    <n v="5126697.200429999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x v="7"/>
    <x v="77"/>
    <x v="304"/>
    <s v="019-Electricity distribution"/>
    <x v="1"/>
    <s v="162"/>
    <s v="ADMINISTRATION ELEC. ING."/>
    <s v="066"/>
    <s v="REPAIRS AND MAINTENANCE"/>
    <s v="1151"/>
    <s v="TRAFFIC LIGHTS - INTERNAL LABOUR"/>
    <n v="12524"/>
    <n v="13273"/>
    <n v="14003.014999999999"/>
    <n v="14745.174794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x v="7"/>
    <x v="77"/>
    <x v="305"/>
    <s v="019-Electricity distribution"/>
    <x v="1"/>
    <s v="162"/>
    <s v="ADMINISTRATION ELEC. ING."/>
    <s v="066"/>
    <s v="REPAIRS AND MAINTENANCE"/>
    <s v="1159"/>
    <s v="STREETLIGHTS - INTERNAL LABOUR"/>
    <n v="12524"/>
    <n v="13273"/>
    <n v="14003.014999999999"/>
    <n v="14745.174794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x v="7"/>
    <x v="77"/>
    <x v="297"/>
    <s v="019-Electricity distribution"/>
    <x v="1"/>
    <s v="162"/>
    <s v="ADMINISTRATION ELEC. ING."/>
    <s v="066"/>
    <s v="REPAIRS AND MAINTENANCE"/>
    <s v="1216"/>
    <s v="COUNCIL OWNED BUILDING - INTERNAL LABOUR"/>
    <n v="12524"/>
    <n v="13273"/>
    <n v="14003.014999999999"/>
    <n v="14745.174794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x v="7"/>
    <x v="77"/>
    <x v="277"/>
    <s v="019-Electricity distribution"/>
    <x v="1"/>
    <s v="173"/>
    <s v="OPERATIONS &amp; MAINTENANCE: RURAL"/>
    <s v="066"/>
    <s v="REPAIRS AND MAINTENANCE"/>
    <s v="1111"/>
    <s v="MACHINERY &amp; EQUIPMENT"/>
    <n v="14280"/>
    <n v="14280"/>
    <n v="15065.4"/>
    <n v="15863.8662"/>
    <n v="431.55"/>
    <n v="110"/>
    <n v="0"/>
    <n v="0"/>
    <n v="0"/>
    <n v="0"/>
    <n v="0"/>
    <n v="0"/>
    <n v="0"/>
    <n v="119"/>
    <n v="312.55"/>
    <n v="0"/>
    <n v="0"/>
    <n v="0"/>
    <n v="431.55"/>
    <n v="3.0220588235294117E-2"/>
    <n v="431.55"/>
  </r>
  <r>
    <n v="14"/>
    <n v="15"/>
    <s v="tza"/>
    <x v="110"/>
    <x v="7"/>
    <x v="77"/>
    <x v="306"/>
    <s v="019-Electricity distribution"/>
    <x v="1"/>
    <s v="173"/>
    <s v="OPERATIONS &amp; MAINTENANCE: RURAL"/>
    <s v="066"/>
    <s v="REPAIRS AND MAINTENANCE"/>
    <s v="1114"/>
    <s v="METERS"/>
    <n v="29981"/>
    <n v="29981"/>
    <n v="31629.955000000002"/>
    <n v="33306.342615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x v="7"/>
    <x v="77"/>
    <x v="299"/>
    <s v="019-Electricity distribution"/>
    <x v="1"/>
    <s v="173"/>
    <s v="OPERATIONS &amp; MAINTENANCE: RURAL"/>
    <s v="066"/>
    <s v="REPAIRS AND MAINTENANCE"/>
    <s v="1130"/>
    <s v="DISTRIBUTION NETWORKS"/>
    <n v="1979358"/>
    <n v="4179358"/>
    <n v="4409222.6900000004"/>
    <n v="4642911.4925700007"/>
    <n v="1408059.19"/>
    <n v="475787.99"/>
    <n v="57744.79"/>
    <n v="0"/>
    <n v="0"/>
    <n v="0"/>
    <n v="0"/>
    <n v="0"/>
    <n v="99512.19"/>
    <n v="113221.1"/>
    <n v="195032.89"/>
    <n v="357690.8"/>
    <n v="316110.43"/>
    <n v="326491.78000000003"/>
    <n v="1408059.19"/>
    <n v="0.71137166192270418"/>
    <n v="1465803.98"/>
  </r>
  <r>
    <n v="14"/>
    <n v="15"/>
    <s v="tza"/>
    <x v="110"/>
    <x v="7"/>
    <x v="77"/>
    <x v="288"/>
    <s v="019-Electricity distribution"/>
    <x v="1"/>
    <s v="173"/>
    <s v="OPERATIONS &amp; MAINTENANCE: RURAL"/>
    <s v="066"/>
    <s v="REPAIRS AND MAINTENANCE"/>
    <s v="1131"/>
    <s v="DISTRIBUTION NETWORK - INTERNAL LABOUR"/>
    <n v="18691268"/>
    <n v="19658910"/>
    <n v="20740150.050000001"/>
    <n v="21839378.00265"/>
    <n v="48150"/>
    <n v="0"/>
    <n v="0"/>
    <n v="0"/>
    <n v="0"/>
    <n v="0"/>
    <n v="0"/>
    <n v="0"/>
    <n v="0"/>
    <n v="0"/>
    <n v="0"/>
    <n v="0"/>
    <n v="48150"/>
    <n v="0"/>
    <n v="48150"/>
    <n v="2.5760692104997906E-3"/>
    <n v="48150"/>
  </r>
  <r>
    <n v="14"/>
    <n v="15"/>
    <s v="tza"/>
    <x v="110"/>
    <x v="7"/>
    <x v="77"/>
    <x v="307"/>
    <s v="019-Electricity distribution"/>
    <x v="1"/>
    <s v="173"/>
    <s v="OPERATIONS &amp; MAINTENANCE: RURAL"/>
    <s v="066"/>
    <s v="REPAIRS AND MAINTENANCE"/>
    <s v="1133"/>
    <s v="DISTRIBUTION NETWORK - CONTRACTORS"/>
    <n v="879000"/>
    <n v="879000"/>
    <n v="927345"/>
    <n v="976494.2850000000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x v="7"/>
    <x v="77"/>
    <x v="278"/>
    <s v="019-Electricity distribution"/>
    <x v="1"/>
    <s v="173"/>
    <s v="OPERATIONS &amp; MAINTENANCE: RURAL"/>
    <s v="066"/>
    <s v="REPAIRS AND MAINTENANCE"/>
    <s v="1215"/>
    <s v="COUNCIL-OWNED BUILDINGS"/>
    <n v="3869"/>
    <n v="3869"/>
    <n v="4081.7950000000001"/>
    <n v="4298.1301350000003"/>
    <n v="2688.95"/>
    <n v="0"/>
    <n v="0"/>
    <n v="0"/>
    <n v="0"/>
    <n v="0"/>
    <n v="0"/>
    <n v="0"/>
    <n v="0"/>
    <n v="0"/>
    <n v="0"/>
    <n v="2048.9499999999998"/>
    <n v="640"/>
    <n v="0"/>
    <n v="2688.95"/>
    <n v="0.69499870767640215"/>
    <n v="2688.95"/>
  </r>
  <r>
    <n v="14"/>
    <n v="15"/>
    <s v="tza"/>
    <x v="111"/>
    <x v="7"/>
    <x v="77"/>
    <x v="306"/>
    <s v="019-Electricity distribution"/>
    <x v="1"/>
    <s v="183"/>
    <s v="OPERATIONS &amp; MAINTENANCE: TOWN"/>
    <s v="066"/>
    <s v="REPAIRS AND MAINTENANCE"/>
    <s v="1114"/>
    <s v="METERS"/>
    <n v="0"/>
    <n v="926973"/>
    <n v="977956.51500000001"/>
    <n v="1029788.210295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0"/>
    <x v="7"/>
    <x v="77"/>
    <x v="118"/>
    <s v="019-Electricity distribution"/>
    <x v="1"/>
    <s v="173"/>
    <s v="OPERATIONS &amp; MAINTENANCE: RURAL"/>
    <s v="066"/>
    <s v="REPAIRS AND MAINTENANCE"/>
    <s v="1222"/>
    <s v="COUNCIL-OWNED VEHICLES - COUNCIL-OWNED VEHICLE USAGE"/>
    <n v="4045360"/>
    <n v="3094756"/>
    <n v="3264967.58"/>
    <n v="3438010.8617400001"/>
    <n v="1326936.4300000002"/>
    <n v="0"/>
    <n v="0"/>
    <n v="0"/>
    <n v="0"/>
    <n v="0"/>
    <n v="0"/>
    <n v="0"/>
    <n v="184475.61"/>
    <n v="165252.25"/>
    <n v="300699.81"/>
    <n v="328677.08"/>
    <n v="157892.29999999999"/>
    <n v="189939.38"/>
    <n v="1326936.4300000002"/>
    <n v="0.32801442393260433"/>
    <n v="1326936.43"/>
  </r>
  <r>
    <n v="14"/>
    <n v="15"/>
    <s v="tza"/>
    <x v="111"/>
    <x v="7"/>
    <x v="77"/>
    <x v="277"/>
    <s v="019-Electricity distribution"/>
    <x v="1"/>
    <s v="183"/>
    <s v="OPERATIONS &amp; MAINTENANCE: TOWN"/>
    <s v="066"/>
    <s v="REPAIRS AND MAINTENANCE"/>
    <s v="1111"/>
    <s v="MACHINERY &amp; EQUIPMENT"/>
    <n v="6737"/>
    <n v="6737"/>
    <n v="7107.5349999999999"/>
    <n v="7484.2343549999996"/>
    <n v="684.01"/>
    <n v="250"/>
    <n v="0"/>
    <n v="0"/>
    <n v="0"/>
    <n v="0"/>
    <n v="0"/>
    <n v="0"/>
    <n v="0"/>
    <n v="55.8"/>
    <n v="628.21"/>
    <n v="0"/>
    <n v="0"/>
    <n v="0"/>
    <n v="684.01"/>
    <n v="0.10153035475731037"/>
    <n v="684.01"/>
  </r>
  <r>
    <n v="14"/>
    <n v="15"/>
    <s v="tza"/>
    <x v="111"/>
    <x v="7"/>
    <x v="77"/>
    <x v="298"/>
    <s v="019-Electricity distribution"/>
    <x v="1"/>
    <s v="183"/>
    <s v="OPERATIONS &amp; MAINTENANCE: TOWN"/>
    <s v="066"/>
    <s v="REPAIRS AND MAINTENANCE"/>
    <s v="1112"/>
    <s v="MACHINERY &amp; EQUIPMENT - INTERNAL LABOUR"/>
    <n v="52306"/>
    <n v="58610"/>
    <n v="61833.55"/>
    <n v="65110.72815000000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77"/>
    <x v="299"/>
    <s v="019-Electricity distribution"/>
    <x v="1"/>
    <s v="183"/>
    <s v="OPERATIONS &amp; MAINTENANCE: TOWN"/>
    <s v="066"/>
    <s v="REPAIRS AND MAINTENANCE"/>
    <s v="1130"/>
    <s v="DISTRIBUTION NETWORKS"/>
    <n v="2148000"/>
    <n v="2148000"/>
    <n v="2266140"/>
    <n v="2386245.42"/>
    <n v="500035.15"/>
    <n v="1631297.59"/>
    <n v="16667.259999999998"/>
    <n v="0"/>
    <n v="0"/>
    <n v="0"/>
    <n v="0"/>
    <n v="0"/>
    <n v="50343.16"/>
    <n v="264572.96000000002"/>
    <n v="108744.2"/>
    <n v="10693.54"/>
    <n v="47903.27"/>
    <n v="17778.02"/>
    <n v="500035.15"/>
    <n v="0.23279103817504657"/>
    <n v="516702.41"/>
  </r>
  <r>
    <n v="14"/>
    <n v="15"/>
    <s v="tza"/>
    <x v="111"/>
    <x v="7"/>
    <x v="77"/>
    <x v="288"/>
    <s v="019-Electricity distribution"/>
    <x v="1"/>
    <s v="183"/>
    <s v="OPERATIONS &amp; MAINTENANCE: TOWN"/>
    <s v="066"/>
    <s v="REPAIRS AND MAINTENANCE"/>
    <s v="1131"/>
    <s v="DISTRIBUTION NETWORK - INTERNAL LABOUR"/>
    <n v="7925227"/>
    <n v="8250993"/>
    <n v="8704797.6150000002"/>
    <n v="9166151.888594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77"/>
    <x v="302"/>
    <s v="019-Electricity distribution"/>
    <x v="1"/>
    <s v="183"/>
    <s v="OPERATIONS &amp; MAINTENANCE: TOWN"/>
    <s v="066"/>
    <s v="REPAIRS AND MAINTENANCE"/>
    <s v="1150"/>
    <s v="TRAFFIC LIGHTS"/>
    <n v="20215"/>
    <n v="20215"/>
    <n v="21326.825000000001"/>
    <n v="22457.146725000002"/>
    <n v="114.04"/>
    <n v="0"/>
    <n v="0"/>
    <n v="0"/>
    <n v="0"/>
    <n v="0"/>
    <n v="0"/>
    <n v="0"/>
    <n v="0"/>
    <n v="114.04"/>
    <n v="0"/>
    <n v="0"/>
    <n v="0"/>
    <n v="0"/>
    <n v="114.04"/>
    <n v="5.6413554291367797E-3"/>
    <n v="114.04"/>
  </r>
  <r>
    <n v="14"/>
    <n v="15"/>
    <s v="tza"/>
    <x v="111"/>
    <x v="7"/>
    <x v="77"/>
    <x v="304"/>
    <s v="019-Electricity distribution"/>
    <x v="1"/>
    <s v="183"/>
    <s v="OPERATIONS &amp; MAINTENANCE: TOWN"/>
    <s v="066"/>
    <s v="REPAIRS AND MAINTENANCE"/>
    <s v="1151"/>
    <s v="TRAFFIC LIGHTS - INTERNAL LABOUR"/>
    <n v="207940"/>
    <n v="236347"/>
    <n v="249346.08499999999"/>
    <n v="262561.4275049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77"/>
    <x v="308"/>
    <s v="019-Electricity distribution"/>
    <x v="1"/>
    <s v="183"/>
    <s v="OPERATIONS &amp; MAINTENANCE: TOWN"/>
    <s v="066"/>
    <s v="REPAIRS AND MAINTENANCE"/>
    <s v="1158"/>
    <s v="STREETLIGHTS"/>
    <n v="257123"/>
    <n v="257123"/>
    <n v="271264.76500000001"/>
    <n v="285641.79754500004"/>
    <n v="46206.19"/>
    <n v="210916.81"/>
    <n v="0"/>
    <n v="0"/>
    <n v="0"/>
    <n v="0"/>
    <n v="0"/>
    <n v="0"/>
    <n v="2586.58"/>
    <n v="2601.46"/>
    <n v="5961.46"/>
    <n v="8177.96"/>
    <n v="6987.21"/>
    <n v="19891.52"/>
    <n v="46206.19"/>
    <n v="0.1797046160786861"/>
    <n v="46206.19"/>
  </r>
  <r>
    <n v="14"/>
    <n v="15"/>
    <s v="tza"/>
    <x v="111"/>
    <x v="7"/>
    <x v="77"/>
    <x v="305"/>
    <s v="019-Electricity distribution"/>
    <x v="1"/>
    <s v="183"/>
    <s v="OPERATIONS &amp; MAINTENANCE: TOWN"/>
    <s v="066"/>
    <s v="REPAIRS AND MAINTENANCE"/>
    <s v="1159"/>
    <s v="STREETLIGHTS - INTERNAL LABOUR"/>
    <n v="234901"/>
    <n v="271693"/>
    <n v="286636.11499999999"/>
    <n v="301827.829094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77"/>
    <x v="278"/>
    <s v="019-Electricity distribution"/>
    <x v="1"/>
    <s v="183"/>
    <s v="OPERATIONS &amp; MAINTENANCE: TOWN"/>
    <s v="066"/>
    <s v="REPAIRS AND MAINTENANCE"/>
    <s v="1215"/>
    <s v="COUNCIL-OWNED BUILDINGS"/>
    <n v="103697"/>
    <n v="403697"/>
    <n v="425900.33500000002"/>
    <n v="448473.05275500001"/>
    <n v="24876.31"/>
    <n v="78820.69"/>
    <n v="0"/>
    <n v="0"/>
    <n v="0"/>
    <n v="0"/>
    <n v="0"/>
    <n v="0"/>
    <n v="2266.92"/>
    <n v="448.92"/>
    <n v="1829.35"/>
    <n v="13549.35"/>
    <n v="6216.72"/>
    <n v="565.04999999999995"/>
    <n v="24876.31"/>
    <n v="0.23989421101864086"/>
    <n v="24876.31"/>
  </r>
  <r>
    <n v="14"/>
    <n v="15"/>
    <s v="tza"/>
    <x v="111"/>
    <x v="7"/>
    <x v="77"/>
    <x v="297"/>
    <s v="019-Electricity distribution"/>
    <x v="1"/>
    <s v="183"/>
    <s v="OPERATIONS &amp; MAINTENANCE: TOWN"/>
    <s v="066"/>
    <s v="REPAIRS AND MAINTENANCE"/>
    <s v="1216"/>
    <s v="COUNCIL OWNED BUILDING - INTERNAL LABOUR"/>
    <n v="141835"/>
    <n v="158822"/>
    <n v="167557.21"/>
    <n v="176437.7421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77"/>
    <x v="118"/>
    <s v="019-Electricity distribution"/>
    <x v="1"/>
    <s v="183"/>
    <s v="OPERATIONS &amp; MAINTENANCE: TOWN"/>
    <s v="066"/>
    <s v="REPAIRS AND MAINTENANCE"/>
    <s v="1222"/>
    <s v="COUNCIL-OWNED VEHICLES - COUNCIL-OWNED VEHICLE USAGE"/>
    <n v="1733726"/>
    <n v="1300824"/>
    <n v="1372369.32"/>
    <n v="1445104.89396"/>
    <n v="388538.38"/>
    <n v="0"/>
    <n v="0"/>
    <n v="0"/>
    <n v="0"/>
    <n v="0"/>
    <n v="0"/>
    <n v="0"/>
    <n v="69435.64"/>
    <n v="63152.15"/>
    <n v="112035.97"/>
    <n v="52388.17"/>
    <n v="56614.93"/>
    <n v="34911.519999999997"/>
    <n v="388538.38"/>
    <n v="0.22410598906632306"/>
    <n v="388538.38"/>
  </r>
  <r>
    <n v="14"/>
    <n v="15"/>
    <s v="tza"/>
    <x v="113"/>
    <x v="5"/>
    <x v="77"/>
    <x v="299"/>
    <m/>
    <x v="1"/>
    <s v="073"/>
    <s v="WATER NETWORKS"/>
    <s v="066"/>
    <s v="REPAIRS AND MAINTENANCE"/>
    <s v="1130"/>
    <s v="DISTRIBUTION NETWORKS"/>
    <n v="0"/>
    <n v="0"/>
    <n v="0"/>
    <n v="0"/>
    <n v="6.4099999999999966"/>
    <n v="0"/>
    <n v="0"/>
    <n v="0"/>
    <n v="0"/>
    <n v="0"/>
    <n v="0"/>
    <n v="0"/>
    <n v="103.8"/>
    <n v="-97.39"/>
    <n v="0"/>
    <n v="0"/>
    <n v="0"/>
    <n v="0"/>
    <n v="6.4099999999999966"/>
    <e v="#DIV/0!"/>
    <n v="6.41"/>
  </r>
  <r>
    <n v="14"/>
    <n v="15"/>
    <s v="MDC"/>
    <x v="113"/>
    <x v="5"/>
    <x v="77"/>
    <x v="180"/>
    <m/>
    <x v="1"/>
    <s v="073"/>
    <s v="WATER NETWORKS"/>
    <s v="066"/>
    <s v="REPAIRS AND MAINTENANCE"/>
    <s v="1101"/>
    <s v="FURNITURE &amp; OFFICE EQUIPMENT"/>
    <n v="3000"/>
    <n v="3000"/>
    <n v="3165"/>
    <n v="3332.74499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x v="5"/>
    <x v="77"/>
    <x v="277"/>
    <m/>
    <x v="1"/>
    <s v="073"/>
    <s v="WATER NETWORKS"/>
    <s v="066"/>
    <s v="REPAIRS AND MAINTENANCE"/>
    <s v="1111"/>
    <s v="MACHINERY &amp; EQUIPMENT"/>
    <n v="460000"/>
    <n v="460000"/>
    <n v="485300"/>
    <n v="511020.9"/>
    <n v="5476.32"/>
    <n v="0"/>
    <n v="0"/>
    <n v="0"/>
    <n v="0"/>
    <n v="0"/>
    <n v="0"/>
    <n v="0"/>
    <n v="0"/>
    <n v="0"/>
    <n v="0"/>
    <n v="2592"/>
    <n v="2884.32"/>
    <n v="0"/>
    <n v="5476.32"/>
    <n v="1.1905043478260869E-2"/>
    <n v="5476.32"/>
  </r>
  <r>
    <n v="14"/>
    <n v="15"/>
    <s v="MDC"/>
    <x v="113"/>
    <x v="5"/>
    <x v="77"/>
    <x v="298"/>
    <m/>
    <x v="1"/>
    <s v="073"/>
    <s v="WATER NETWORKS"/>
    <s v="066"/>
    <s v="REPAIRS AND MAINTENANCE"/>
    <s v="1112"/>
    <s v="MACHINERY &amp; EQUIPMENT - INTERNAL LABOUR"/>
    <n v="1790789"/>
    <n v="1790789"/>
    <n v="1889282.395"/>
    <n v="1989414.361934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x v="5"/>
    <x v="77"/>
    <x v="309"/>
    <m/>
    <x v="1"/>
    <s v="073"/>
    <s v="WATER NETWORKS"/>
    <s v="066"/>
    <s v="REPAIRS AND MAINTENANCE"/>
    <s v="1113"/>
    <s v="MACHINERY &amp; EQUIPMENT - CONTRACTORS"/>
    <n v="1005787"/>
    <n v="2241239"/>
    <n v="2364507.145"/>
    <n v="2489826.023684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x v="5"/>
    <x v="77"/>
    <x v="306"/>
    <m/>
    <x v="1"/>
    <s v="073"/>
    <s v="WATER NETWORKS"/>
    <s v="066"/>
    <s v="REPAIRS AND MAINTENANCE"/>
    <s v="1114"/>
    <s v="METERS"/>
    <n v="23662"/>
    <n v="23662"/>
    <n v="24963.41"/>
    <n v="26286.47073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x v="5"/>
    <x v="77"/>
    <x v="299"/>
    <m/>
    <x v="1"/>
    <s v="073"/>
    <s v="WATER NETWORKS"/>
    <s v="066"/>
    <s v="REPAIRS AND MAINTENANCE"/>
    <s v="1130"/>
    <s v="DISTRIBUTION NETWORKS"/>
    <n v="2710000"/>
    <n v="2710000"/>
    <n v="2859050"/>
    <n v="3010579.65"/>
    <n v="505368.12000000005"/>
    <n v="203.13"/>
    <n v="484.33"/>
    <n v="0"/>
    <n v="0"/>
    <n v="0"/>
    <n v="0"/>
    <n v="0"/>
    <n v="97309.32"/>
    <n v="36321.33"/>
    <n v="71552.53"/>
    <n v="127535.23"/>
    <n v="72010.460000000006"/>
    <n v="100639.25"/>
    <n v="505368.12000000005"/>
    <n v="0.1864827011070111"/>
    <n v="505852.45"/>
  </r>
  <r>
    <n v="14"/>
    <n v="15"/>
    <s v="MDC"/>
    <x v="113"/>
    <x v="5"/>
    <x v="77"/>
    <x v="288"/>
    <m/>
    <x v="1"/>
    <s v="073"/>
    <s v="WATER NETWORKS"/>
    <s v="066"/>
    <s v="REPAIRS AND MAINTENANCE"/>
    <s v="1131"/>
    <s v="DISTRIBUTION NETWORK - INTERNAL LABOUR"/>
    <n v="9381119"/>
    <n v="9713219"/>
    <n v="10247446.045"/>
    <n v="10790560.685385"/>
    <n v="77172"/>
    <n v="0"/>
    <n v="0"/>
    <n v="0"/>
    <n v="0"/>
    <n v="0"/>
    <n v="0"/>
    <n v="0"/>
    <n v="0"/>
    <n v="0"/>
    <n v="24900"/>
    <n v="52272"/>
    <n v="0"/>
    <n v="0"/>
    <n v="77172"/>
    <n v="8.2263107418208848E-3"/>
    <n v="77172"/>
  </r>
  <r>
    <n v="14"/>
    <n v="15"/>
    <s v="MDC"/>
    <x v="113"/>
    <x v="5"/>
    <x v="77"/>
    <x v="142"/>
    <m/>
    <x v="1"/>
    <s v="073"/>
    <s v="WATER NETWORKS"/>
    <s v="066"/>
    <s v="REPAIRS AND MAINTENANCE"/>
    <s v="1146"/>
    <s v="SIDEWALKS &amp; PAVEMENTS"/>
    <n v="24845"/>
    <n v="24845"/>
    <n v="26211.474999999999"/>
    <n v="27600.683174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x v="5"/>
    <x v="77"/>
    <x v="112"/>
    <m/>
    <x v="1"/>
    <s v="073"/>
    <s v="WATER NETWORKS"/>
    <s v="066"/>
    <s v="REPAIRS AND MAINTENANCE"/>
    <s v="1211"/>
    <s v="COUNCIL-OWNED LAND"/>
    <n v="9465"/>
    <n v="9465"/>
    <n v="9985.5750000000007"/>
    <n v="10514.81047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x v="5"/>
    <x v="77"/>
    <x v="282"/>
    <m/>
    <x v="1"/>
    <s v="073"/>
    <s v="WATER NETWORKS"/>
    <s v="066"/>
    <s v="REPAIRS AND MAINTENANCE"/>
    <s v="1212"/>
    <s v="COUNCIL OWNED LAND - INTERNAL LABOUR"/>
    <n v="337103"/>
    <n v="372300"/>
    <n v="392776.5"/>
    <n v="413593.654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x v="5"/>
    <x v="77"/>
    <x v="278"/>
    <m/>
    <x v="1"/>
    <s v="073"/>
    <s v="WATER NETWORKS"/>
    <s v="066"/>
    <s v="REPAIRS AND MAINTENANCE"/>
    <s v="1215"/>
    <s v="COUNCIL-OWNED BUILDINGS"/>
    <n v="36440"/>
    <n v="36440"/>
    <n v="38444.199999999997"/>
    <n v="40481.742599999998"/>
    <n v="19065.019999999997"/>
    <n v="462"/>
    <n v="0"/>
    <n v="0"/>
    <n v="0"/>
    <n v="0"/>
    <n v="0"/>
    <n v="0"/>
    <n v="0"/>
    <n v="1714.39"/>
    <n v="7430.78"/>
    <n v="7623.4"/>
    <n v="1588.92"/>
    <n v="707.53"/>
    <n v="19065.019999999997"/>
    <n v="0.52318935236004382"/>
    <n v="19065.02"/>
  </r>
  <r>
    <n v="14"/>
    <n v="15"/>
    <s v="MDC"/>
    <x v="113"/>
    <x v="5"/>
    <x v="77"/>
    <x v="118"/>
    <m/>
    <x v="1"/>
    <s v="073"/>
    <s v="WATER NETWORKS"/>
    <s v="066"/>
    <s v="REPAIRS AND MAINTENANCE"/>
    <s v="1222"/>
    <s v="COUNCIL-OWNED VEHICLES - COUNCIL-OWNED VEHICLE USAGE"/>
    <n v="2701938"/>
    <n v="2194791"/>
    <n v="2315504.5049999999"/>
    <n v="2438226.2437649998"/>
    <n v="789623.27999999991"/>
    <n v="0"/>
    <n v="0"/>
    <n v="0"/>
    <n v="0"/>
    <n v="0"/>
    <n v="0"/>
    <n v="0"/>
    <n v="95798.28"/>
    <n v="28386.1"/>
    <n v="233150.47"/>
    <n v="100810.34"/>
    <n v="259420.09"/>
    <n v="72058"/>
    <n v="789623.27999999991"/>
    <n v="0.29224330091956213"/>
    <n v="789623.28"/>
  </r>
  <r>
    <n v="14"/>
    <n v="15"/>
    <s v="MDC"/>
    <x v="114"/>
    <x v="5"/>
    <x v="77"/>
    <x v="180"/>
    <m/>
    <x v="1"/>
    <s v="083"/>
    <s v="WATER PURIFICATION"/>
    <s v="066"/>
    <s v="REPAIRS AND MAINTENANCE"/>
    <s v="1101"/>
    <s v="FURNITURE &amp; OFFICE EQUIPMENT"/>
    <n v="3000"/>
    <n v="3000"/>
    <n v="3165"/>
    <n v="3332.74499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4"/>
    <x v="5"/>
    <x v="77"/>
    <x v="277"/>
    <m/>
    <x v="1"/>
    <s v="083"/>
    <s v="WATER PURIFICATION"/>
    <s v="066"/>
    <s v="REPAIRS AND MAINTENANCE"/>
    <s v="1111"/>
    <s v="MACHINERY &amp; EQUIPMENT"/>
    <n v="200000"/>
    <n v="200000"/>
    <n v="211000"/>
    <n v="222183"/>
    <n v="73474.89"/>
    <n v="453.04"/>
    <n v="0"/>
    <n v="0"/>
    <n v="0"/>
    <n v="0"/>
    <n v="0"/>
    <n v="0"/>
    <n v="120.95"/>
    <n v="224.56"/>
    <n v="15187.79"/>
    <n v="2441.7399999999998"/>
    <n v="19835.05"/>
    <n v="35664.800000000003"/>
    <n v="73474.89"/>
    <n v="0.36737445000000002"/>
    <n v="73474.89"/>
  </r>
  <r>
    <n v="14"/>
    <n v="15"/>
    <s v="MDC"/>
    <x v="114"/>
    <x v="5"/>
    <x v="77"/>
    <x v="298"/>
    <m/>
    <x v="1"/>
    <s v="083"/>
    <s v="WATER PURIFICATION"/>
    <s v="066"/>
    <s v="REPAIRS AND MAINTENANCE"/>
    <s v="1112"/>
    <s v="MACHINERY &amp; EQUIPMENT - INTERNAL LABOUR"/>
    <n v="223274"/>
    <n v="262469"/>
    <n v="276904.79499999998"/>
    <n v="291580.749134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4"/>
    <x v="5"/>
    <x v="77"/>
    <x v="299"/>
    <m/>
    <x v="1"/>
    <s v="083"/>
    <s v="WATER PURIFICATION"/>
    <s v="066"/>
    <s v="REPAIRS AND MAINTENANCE"/>
    <s v="1130"/>
    <s v="DISTRIBUTION NETWORKS"/>
    <n v="1000000"/>
    <n v="1000000"/>
    <n v="1055000"/>
    <n v="1110915"/>
    <n v="262179.83"/>
    <n v="32454.720000000001"/>
    <n v="0"/>
    <n v="0"/>
    <n v="0"/>
    <n v="0"/>
    <n v="0"/>
    <n v="0"/>
    <n v="4833.68"/>
    <n v="0"/>
    <n v="112611.77"/>
    <n v="720"/>
    <n v="36115.879999999997"/>
    <n v="107898.5"/>
    <n v="262179.83"/>
    <n v="0.26217983"/>
    <n v="262179.83"/>
  </r>
  <r>
    <n v="14"/>
    <n v="15"/>
    <s v="MDC"/>
    <x v="114"/>
    <x v="5"/>
    <x v="77"/>
    <x v="288"/>
    <m/>
    <x v="1"/>
    <s v="083"/>
    <s v="WATER PURIFICATION"/>
    <s v="066"/>
    <s v="REPAIRS AND MAINTENANCE"/>
    <s v="1131"/>
    <s v="DISTRIBUTION NETWORK - INTERNAL LABOUR"/>
    <n v="11335860"/>
    <n v="11981393"/>
    <n v="12640369.615"/>
    <n v="13310309.204595"/>
    <n v="90288"/>
    <n v="554.04"/>
    <n v="0"/>
    <n v="0"/>
    <n v="0"/>
    <n v="0"/>
    <n v="0"/>
    <n v="0"/>
    <n v="0"/>
    <n v="0"/>
    <n v="47520"/>
    <n v="0"/>
    <n v="42768"/>
    <n v="0"/>
    <n v="90288"/>
    <n v="7.964812550613716E-3"/>
    <n v="90288"/>
  </r>
  <r>
    <n v="14"/>
    <n v="15"/>
    <s v="MDC"/>
    <x v="114"/>
    <x v="5"/>
    <x v="77"/>
    <x v="112"/>
    <m/>
    <x v="1"/>
    <s v="083"/>
    <s v="WATER PURIFICATION"/>
    <s v="066"/>
    <s v="REPAIRS AND MAINTENANCE"/>
    <s v="1211"/>
    <s v="COUNCIL-OWNED LAND"/>
    <n v="40000"/>
    <n v="40000"/>
    <n v="42200"/>
    <n v="44436.6"/>
    <n v="17280"/>
    <n v="0"/>
    <n v="3231.32"/>
    <n v="0"/>
    <n v="0"/>
    <n v="0"/>
    <n v="0"/>
    <n v="0"/>
    <n v="0"/>
    <n v="0"/>
    <n v="17280"/>
    <n v="0"/>
    <n v="0"/>
    <n v="0"/>
    <n v="17280"/>
    <n v="0.432"/>
    <n v="20511.32"/>
  </r>
  <r>
    <n v="14"/>
    <n v="15"/>
    <s v="MDC"/>
    <x v="114"/>
    <x v="5"/>
    <x v="77"/>
    <x v="278"/>
    <m/>
    <x v="1"/>
    <s v="083"/>
    <s v="WATER PURIFICATION"/>
    <s v="066"/>
    <s v="REPAIRS AND MAINTENANCE"/>
    <s v="1215"/>
    <s v="COUNCIL-OWNED BUILDINGS"/>
    <n v="40000"/>
    <n v="40000"/>
    <n v="42200"/>
    <n v="44436.6"/>
    <n v="2222.87"/>
    <n v="0"/>
    <n v="0"/>
    <n v="0"/>
    <n v="0"/>
    <n v="0"/>
    <n v="0"/>
    <n v="0"/>
    <n v="0"/>
    <n v="0"/>
    <n v="1746.54"/>
    <n v="476.33"/>
    <n v="0"/>
    <n v="0"/>
    <n v="2222.87"/>
    <n v="5.5571749999999996E-2"/>
    <n v="2222.87"/>
  </r>
  <r>
    <n v="14"/>
    <n v="15"/>
    <s v="MDC"/>
    <x v="114"/>
    <x v="5"/>
    <x v="77"/>
    <x v="118"/>
    <m/>
    <x v="1"/>
    <s v="083"/>
    <s v="WATER PURIFICATION"/>
    <s v="066"/>
    <s v="REPAIRS AND MAINTENANCE"/>
    <s v="1222"/>
    <s v="COUNCIL-OWNED VEHICLES - COUNCIL-OWNED VEHICLE USAGE"/>
    <n v="287891"/>
    <n v="217866"/>
    <n v="229848.63"/>
    <n v="242030.60739000002"/>
    <n v="13256.849999999999"/>
    <n v="0"/>
    <n v="0"/>
    <n v="0"/>
    <n v="0"/>
    <n v="0"/>
    <n v="0"/>
    <n v="0"/>
    <n v="0"/>
    <n v="2937.06"/>
    <n v="4017.51"/>
    <n v="2769.48"/>
    <n v="3532.8"/>
    <n v="0"/>
    <n v="13256.849999999999"/>
    <n v="4.6048157115019223E-2"/>
    <n v="13256.85"/>
  </r>
  <r>
    <n v="14"/>
    <n v="15"/>
    <s v="MDC"/>
    <x v="115"/>
    <x v="5"/>
    <x v="77"/>
    <x v="180"/>
    <m/>
    <x v="1"/>
    <s v="093"/>
    <s v="SEWERAGE PURIFICATION"/>
    <s v="066"/>
    <s v="REPAIRS AND MAINTENANCE"/>
    <s v="1101"/>
    <s v="FURNITURE &amp; OFFICE EQUIPMENT"/>
    <n v="2366"/>
    <n v="2366"/>
    <n v="2496.13"/>
    <n v="2628.4248900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5"/>
    <x v="5"/>
    <x v="77"/>
    <x v="277"/>
    <m/>
    <x v="1"/>
    <s v="093"/>
    <s v="SEWERAGE PURIFICATION"/>
    <s v="066"/>
    <s v="REPAIRS AND MAINTENANCE"/>
    <s v="1111"/>
    <s v="MACHINERY &amp; EQUIPMENT"/>
    <n v="200000"/>
    <n v="200000"/>
    <n v="211000"/>
    <n v="222183"/>
    <n v="60688.210000000006"/>
    <n v="35466.33"/>
    <n v="7939.21"/>
    <n v="0"/>
    <n v="0"/>
    <n v="0"/>
    <n v="0"/>
    <n v="0"/>
    <n v="7266.75"/>
    <n v="0"/>
    <n v="8301.2099999999991"/>
    <n v="10649.26"/>
    <n v="18166.38"/>
    <n v="16304.61"/>
    <n v="60688.210000000006"/>
    <n v="0.30344105000000005"/>
    <n v="68627.42"/>
  </r>
  <r>
    <n v="14"/>
    <n v="15"/>
    <s v="MDC"/>
    <x v="115"/>
    <x v="5"/>
    <x v="77"/>
    <x v="298"/>
    <m/>
    <x v="1"/>
    <s v="093"/>
    <s v="SEWERAGE PURIFICATION"/>
    <s v="066"/>
    <s v="REPAIRS AND MAINTENANCE"/>
    <s v="1112"/>
    <s v="MACHINERY &amp; EQUIPMENT - INTERNAL LABOUR"/>
    <n v="3341999"/>
    <n v="2369812"/>
    <n v="2500151.66"/>
    <n v="2632659.69798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5"/>
    <x v="5"/>
    <x v="77"/>
    <x v="309"/>
    <m/>
    <x v="1"/>
    <s v="093"/>
    <s v="SEWERAGE PURIFICATION"/>
    <s v="066"/>
    <s v="REPAIRS AND MAINTENANCE"/>
    <s v="1113"/>
    <s v="MACHINERY &amp; EQUIPMENT - CONTRACTORS"/>
    <n v="270000"/>
    <n v="1581771"/>
    <n v="1668768.405"/>
    <n v="1757213.1304649999"/>
    <n v="127589.01999999999"/>
    <n v="0"/>
    <n v="0"/>
    <n v="0"/>
    <n v="0"/>
    <n v="0"/>
    <n v="0"/>
    <n v="0"/>
    <n v="630"/>
    <n v="13739.92"/>
    <n v="10943"/>
    <n v="25590.1"/>
    <n v="76686"/>
    <n v="0"/>
    <n v="127589.01999999999"/>
    <n v="0.47255192592592588"/>
    <n v="127589.02"/>
  </r>
  <r>
    <n v="14"/>
    <n v="15"/>
    <s v="MDC"/>
    <x v="115"/>
    <x v="5"/>
    <x v="77"/>
    <x v="299"/>
    <m/>
    <x v="1"/>
    <s v="093"/>
    <s v="SEWERAGE PURIFICATION"/>
    <s v="066"/>
    <s v="REPAIRS AND MAINTENANCE"/>
    <s v="1130"/>
    <s v="DISTRIBUTION NETWORKS"/>
    <n v="500000"/>
    <n v="500000"/>
    <n v="527500"/>
    <n v="555457.5"/>
    <n v="256980.16999999998"/>
    <n v="67970.84"/>
    <n v="49911.27"/>
    <n v="0"/>
    <n v="0"/>
    <n v="0"/>
    <n v="0"/>
    <n v="0"/>
    <n v="7171.75"/>
    <n v="58008.78"/>
    <n v="23781.599999999999"/>
    <n v="17305.080000000002"/>
    <n v="66078.720000000001"/>
    <n v="84634.240000000005"/>
    <n v="256980.16999999998"/>
    <n v="0.51396034000000002"/>
    <n v="306891.44"/>
  </r>
  <r>
    <n v="14"/>
    <n v="15"/>
    <s v="MDC"/>
    <x v="115"/>
    <x v="5"/>
    <x v="77"/>
    <x v="288"/>
    <m/>
    <x v="1"/>
    <s v="093"/>
    <s v="SEWERAGE PURIFICATION"/>
    <s v="066"/>
    <s v="REPAIRS AND MAINTENANCE"/>
    <s v="1131"/>
    <s v="DISTRIBUTION NETWORK - INTERNAL LABOUR"/>
    <n v="2864360"/>
    <n v="3420584"/>
    <n v="3608716.12"/>
    <n v="3799978.07436"/>
    <n v="140784"/>
    <n v="0"/>
    <n v="0"/>
    <n v="0"/>
    <n v="0"/>
    <n v="0"/>
    <n v="0"/>
    <n v="0"/>
    <n v="50820"/>
    <n v="47520"/>
    <n v="0"/>
    <n v="0"/>
    <n v="0"/>
    <n v="42444"/>
    <n v="140784"/>
    <n v="4.9150246477398095E-2"/>
    <n v="140784"/>
  </r>
  <r>
    <n v="14"/>
    <n v="15"/>
    <s v="MDC"/>
    <x v="115"/>
    <x v="5"/>
    <x v="77"/>
    <x v="112"/>
    <m/>
    <x v="1"/>
    <s v="093"/>
    <s v="SEWERAGE PURIFICATION"/>
    <s v="066"/>
    <s v="REPAIRS AND MAINTENANCE"/>
    <s v="1211"/>
    <s v="COUNCIL-OWNED LAND"/>
    <n v="659577"/>
    <n v="659577"/>
    <n v="695853.73499999999"/>
    <n v="732733.98295500001"/>
    <n v="11567.83"/>
    <n v="6162.3"/>
    <n v="0"/>
    <n v="0"/>
    <n v="0"/>
    <n v="0"/>
    <n v="0"/>
    <n v="0"/>
    <n v="0"/>
    <n v="0"/>
    <n v="5405.53"/>
    <n v="0"/>
    <n v="6162.3"/>
    <n v="0"/>
    <n v="11567.83"/>
    <n v="1.753825557895439E-2"/>
    <n v="11567.83"/>
  </r>
  <r>
    <n v="14"/>
    <n v="15"/>
    <s v="MDC"/>
    <x v="115"/>
    <x v="5"/>
    <x v="77"/>
    <x v="278"/>
    <m/>
    <x v="1"/>
    <s v="093"/>
    <s v="SEWERAGE PURIFICATION"/>
    <s v="066"/>
    <s v="REPAIRS AND MAINTENANCE"/>
    <s v="1215"/>
    <s v="COUNCIL-OWNED BUILDINGS"/>
    <n v="47323"/>
    <n v="47323"/>
    <n v="49925.764999999999"/>
    <n v="52571.830544999997"/>
    <n v="1071.7"/>
    <n v="0"/>
    <n v="0"/>
    <n v="0"/>
    <n v="0"/>
    <n v="0"/>
    <n v="0"/>
    <n v="0"/>
    <n v="241.4"/>
    <n v="0"/>
    <n v="470.46"/>
    <n v="0"/>
    <n v="0"/>
    <n v="359.84"/>
    <n v="1071.7"/>
    <n v="2.2646493248526089E-2"/>
    <n v="1071.7"/>
  </r>
  <r>
    <n v="14"/>
    <n v="15"/>
    <s v="MDC"/>
    <x v="115"/>
    <x v="5"/>
    <x v="77"/>
    <x v="118"/>
    <m/>
    <x v="1"/>
    <s v="093"/>
    <s v="SEWERAGE PURIFICATION"/>
    <s v="066"/>
    <s v="REPAIRS AND MAINTENANCE"/>
    <s v="1222"/>
    <s v="COUNCIL-OWNED VEHICLES - COUNCIL-OWNED VEHICLE USAGE"/>
    <n v="761626"/>
    <n v="640494"/>
    <n v="675721.17"/>
    <n v="711534.39201000007"/>
    <n v="367670.67"/>
    <n v="0"/>
    <n v="0"/>
    <n v="0"/>
    <n v="0"/>
    <n v="0"/>
    <n v="0"/>
    <n v="0"/>
    <n v="42394.74"/>
    <n v="33805.89"/>
    <n v="107754.81"/>
    <n v="101433.03"/>
    <n v="40400.25"/>
    <n v="41881.949999999997"/>
    <n v="367670.67"/>
    <n v="0.48274437847447432"/>
    <n v="367670.67"/>
  </r>
  <r>
    <n v="14"/>
    <n v="15"/>
    <s v="MDC"/>
    <x v="117"/>
    <x v="6"/>
    <x v="77"/>
    <x v="180"/>
    <s v="014-Other health"/>
    <x v="1"/>
    <s v="115"/>
    <s v="ENVIROMENTAL HEALTH SERVICES"/>
    <s v="066"/>
    <s v="REPAIRS AND MAINTENANCE"/>
    <s v="1101"/>
    <s v="FURNITURE &amp; OFFICE EQUIPMENT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x v="6"/>
    <x v="77"/>
    <x v="277"/>
    <s v="014-Other health"/>
    <x v="1"/>
    <s v="115"/>
    <s v="ENVIROMENTAL HEALTH SERVICES"/>
    <s v="066"/>
    <s v="REPAIRS AND MAINTENANCE"/>
    <s v="1111"/>
    <s v="MACHINERY &amp; EQUIPMENT"/>
    <n v="13427"/>
    <n v="13427"/>
    <n v="14165.485000000001"/>
    <n v="14916.255705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x v="6"/>
    <x v="77"/>
    <x v="112"/>
    <s v="014-Other health"/>
    <x v="1"/>
    <s v="115"/>
    <s v="ENVIROMENTAL HEALTH SERVICES"/>
    <s v="066"/>
    <s v="REPAIRS AND MAINTENANCE"/>
    <s v="1211"/>
    <s v="COUNCIL-OWNED LAND"/>
    <n v="10801"/>
    <n v="10801"/>
    <n v="11395.055"/>
    <n v="11998.992915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3"/>
    <x v="1"/>
    <x v="83"/>
    <x v="310"/>
    <s v="007-Other admin"/>
    <x v="1"/>
    <s v="004"/>
    <s v="INTERNAL AUDIT"/>
    <s v="074"/>
    <s v="CONTRACTED SERVICES"/>
    <s v="1270"/>
    <s v="CONTRACTED SERVICES - INTERNAL AUDIT"/>
    <n v="10000"/>
    <n v="10000"/>
    <n v="10550"/>
    <n v="11109.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9"/>
    <x v="3"/>
    <x v="83"/>
    <x v="311"/>
    <s v="016-Town planning"/>
    <x v="1"/>
    <s v="015"/>
    <s v="TOWN &amp; REGIONAL PLANNING"/>
    <s v="074"/>
    <s v="CONTRACTED SERVICES"/>
    <s v="1267"/>
    <s v="CONTRACTED SERVICES - TOWN PLANNING"/>
    <n v="989150"/>
    <n v="1489150"/>
    <n v="1571053.25"/>
    <n v="1654319.07225"/>
    <n v="3549.29"/>
    <n v="0"/>
    <n v="0"/>
    <n v="0"/>
    <n v="0"/>
    <n v="0"/>
    <n v="0"/>
    <n v="0"/>
    <n v="0"/>
    <n v="1701.75"/>
    <n v="767.54"/>
    <n v="0"/>
    <n v="1080"/>
    <n v="0"/>
    <n v="3549.29"/>
    <n v="3.5882222109892333E-3"/>
    <n v="3549.29"/>
  </r>
  <r>
    <n v="14"/>
    <n v="15"/>
    <s v="tza"/>
    <x v="80"/>
    <x v="3"/>
    <x v="83"/>
    <x v="312"/>
    <s v="006-Property service"/>
    <x v="1"/>
    <s v="016"/>
    <s v="HOUSING ADMINISTRATION &amp; PROPERTY VALUATION"/>
    <s v="074"/>
    <s v="CONTRACTED SERVICES"/>
    <s v="1266"/>
    <s v="CONTRACTED SERVICES - VALUATION ROL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4"/>
    <x v="4"/>
    <x v="83"/>
    <x v="313"/>
    <s v="003-Budget and treasury office"/>
    <x v="1"/>
    <s v="034"/>
    <s v="REVENUE"/>
    <s v="074"/>
    <s v="CONTRACTED SERVICES"/>
    <s v="1262"/>
    <s v="CONTRACTED SERVICES - METER READING"/>
    <n v="1459813"/>
    <n v="1659813"/>
    <n v="1751102.7150000001"/>
    <n v="1843911.1588950001"/>
    <n v="891984.78"/>
    <n v="0"/>
    <n v="0"/>
    <n v="0"/>
    <n v="0"/>
    <n v="0"/>
    <n v="0"/>
    <n v="0"/>
    <n v="148664.13"/>
    <n v="148664.13"/>
    <n v="148664.13"/>
    <n v="0"/>
    <n v="297328.26"/>
    <n v="148664.13"/>
    <n v="891984.78"/>
    <n v="0.61102674109629107"/>
    <n v="891984.78"/>
  </r>
  <r>
    <n v="14"/>
    <n v="15"/>
    <s v="tza"/>
    <x v="84"/>
    <x v="4"/>
    <x v="83"/>
    <x v="312"/>
    <s v="003-Budget and treasury office"/>
    <x v="1"/>
    <s v="034"/>
    <s v="REVENUE"/>
    <s v="074"/>
    <s v="CONTRACTED SERVICES"/>
    <s v="1266"/>
    <s v="CONTRACTED SERVICES - VALUATION ROLL"/>
    <n v="2500000"/>
    <n v="2500000"/>
    <n v="2637500"/>
    <n v="2777287.5"/>
    <n v="8693.64"/>
    <n v="0"/>
    <n v="0"/>
    <n v="0"/>
    <n v="0"/>
    <n v="0"/>
    <n v="0"/>
    <n v="0"/>
    <n v="0"/>
    <n v="0"/>
    <n v="8693.64"/>
    <n v="0"/>
    <n v="0"/>
    <n v="0"/>
    <n v="8693.64"/>
    <n v="3.4774559999999999E-3"/>
    <n v="8693.64"/>
  </r>
  <r>
    <n v="14"/>
    <n v="15"/>
    <s v="tza"/>
    <x v="86"/>
    <x v="4"/>
    <x v="83"/>
    <x v="314"/>
    <s v="003-Budget and treasury office"/>
    <x v="1"/>
    <s v="036"/>
    <s v="INVENTORY"/>
    <s v="074"/>
    <s v="CONTRACTED SERVICES"/>
    <s v="1263"/>
    <s v="CONTRACTED SERVICES - SECURITY SERVICES"/>
    <n v="8383"/>
    <n v="8383"/>
    <n v="8844.0650000000005"/>
    <n v="9312.800445000000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8"/>
    <x v="2"/>
    <x v="83"/>
    <x v="315"/>
    <s v="005-Information technology"/>
    <x v="1"/>
    <s v="038"/>
    <s v="INFORMATION TECHNOLOGY"/>
    <s v="074"/>
    <s v="CONTRACTED SERVICES"/>
    <s v="1261"/>
    <s v="CONTRACTED SERVICES - INFORMATION TECHNOLOGY"/>
    <n v="500000"/>
    <n v="500000"/>
    <n v="527500"/>
    <n v="555457.5"/>
    <n v="220199.52000000002"/>
    <n v="0"/>
    <n v="0"/>
    <n v="0"/>
    <n v="0"/>
    <n v="0"/>
    <n v="0"/>
    <n v="0"/>
    <n v="36454.47"/>
    <n v="10970.47"/>
    <n v="62711.4"/>
    <n v="34580.660000000003"/>
    <n v="40921.07"/>
    <n v="34561.449999999997"/>
    <n v="220199.52000000002"/>
    <n v="0.44039904000000002"/>
    <n v="220199.52"/>
  </r>
  <r>
    <n v="14"/>
    <n v="15"/>
    <s v="tza"/>
    <x v="97"/>
    <x v="5"/>
    <x v="83"/>
    <x v="316"/>
    <s v="017-Roads"/>
    <x v="1"/>
    <s v="063"/>
    <s v="ROADS &amp; STORMWATER MANAGEMENT"/>
    <s v="074"/>
    <s v="CONTRACTED SERVICES"/>
    <s v="1268"/>
    <s v="CONTRACTED SERVICES - AERODROME"/>
    <n v="165632"/>
    <n v="165632"/>
    <n v="174741.76000000001"/>
    <n v="184003.07328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x v="6"/>
    <x v="83"/>
    <x v="317"/>
    <s v="021-Solid waste"/>
    <x v="1"/>
    <s v="133"/>
    <s v="SOLID WASTE"/>
    <s v="074"/>
    <s v="CONTRACTED SERVICES"/>
    <s v="1264"/>
    <s v="CONTRACTED SERVICES - REFUSE REMOVAL"/>
    <n v="7250000"/>
    <n v="9250000"/>
    <n v="9758750"/>
    <n v="10275963.75"/>
    <n v="3842849.1100000003"/>
    <n v="0"/>
    <n v="0"/>
    <n v="0"/>
    <n v="0"/>
    <n v="0"/>
    <n v="0"/>
    <n v="0"/>
    <n v="123716.44"/>
    <n v="436336.64000000001"/>
    <n v="1045958.89"/>
    <n v="0"/>
    <n v="477494.4"/>
    <n v="1759342.74"/>
    <n v="3842849.1100000003"/>
    <n v="0.53004815310344833"/>
    <n v="3842849.11"/>
  </r>
  <r>
    <n v="14"/>
    <n v="15"/>
    <s v="tza"/>
    <x v="102"/>
    <x v="6"/>
    <x v="83"/>
    <x v="318"/>
    <s v="021-Solid waste"/>
    <x v="1"/>
    <s v="133"/>
    <s v="SOLID WASTE"/>
    <s v="074"/>
    <s v="CONTRACTED SERVICES"/>
    <s v="1274"/>
    <s v="CONTRACTED SERVICES - EPWP"/>
    <n v="0"/>
    <n v="2000000"/>
    <n v="2110000"/>
    <n v="222183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3"/>
    <x v="6"/>
    <x v="83"/>
    <x v="319"/>
    <s v="021-Solid waste"/>
    <x v="1"/>
    <s v="134"/>
    <s v="STREET CLEANSING"/>
    <s v="074"/>
    <s v="CONTRACTED SERVICES"/>
    <s v="1265"/>
    <s v="CONTRACTED SERVICES - CLEANING SERVICES"/>
    <n v="8200000"/>
    <n v="10200000"/>
    <n v="10761000"/>
    <n v="11331333"/>
    <n v="5581292.3099999996"/>
    <n v="0"/>
    <n v="0"/>
    <n v="0"/>
    <n v="0"/>
    <n v="0"/>
    <n v="0"/>
    <n v="0"/>
    <n v="882297.3"/>
    <n v="917702.37"/>
    <n v="941375.91"/>
    <n v="0"/>
    <n v="954533.32"/>
    <n v="1885383.41"/>
    <n v="5581292.3099999996"/>
    <n v="0.68064540365853654"/>
    <n v="5581292.3099999996"/>
  </r>
  <r>
    <n v="14"/>
    <n v="15"/>
    <s v="tza"/>
    <x v="104"/>
    <x v="6"/>
    <x v="83"/>
    <x v="319"/>
    <s v="020-Public toilet"/>
    <x v="1"/>
    <s v="135"/>
    <s v="PUBLIC TOILETS"/>
    <s v="074"/>
    <s v="CONTRACTED SERVICES"/>
    <s v="1265"/>
    <s v="CONTRACTED SERVICES - CLEANING SERVICES"/>
    <n v="500000"/>
    <n v="500000"/>
    <n v="527500"/>
    <n v="555457.5"/>
    <n v="180311.52"/>
    <n v="0"/>
    <n v="0"/>
    <n v="0"/>
    <n v="0"/>
    <n v="0"/>
    <n v="0"/>
    <n v="0"/>
    <n v="29174.73"/>
    <n v="30929.11"/>
    <n v="30929.11"/>
    <n v="0"/>
    <n v="30929.11"/>
    <n v="58349.46"/>
    <n v="180311.52"/>
    <n v="0.36062304000000001"/>
    <n v="180311.52"/>
  </r>
  <r>
    <n v="14"/>
    <n v="15"/>
    <s v="tza"/>
    <x v="107"/>
    <x v="6"/>
    <x v="83"/>
    <x v="314"/>
    <s v="010-Public safety"/>
    <x v="1"/>
    <s v="144"/>
    <s v="TRAFFIC SERVICES"/>
    <s v="074"/>
    <s v="CONTRACTED SERVICES"/>
    <s v="1263"/>
    <s v="CONTRACTED SERVICES - SECURITY SERVICES"/>
    <n v="8789796"/>
    <n v="9789796"/>
    <n v="10328234.779999999"/>
    <n v="10875631.223339999"/>
    <n v="6868298.6999999993"/>
    <n v="0"/>
    <n v="0"/>
    <n v="0"/>
    <n v="0"/>
    <n v="0"/>
    <n v="0"/>
    <n v="0"/>
    <n v="883753.44"/>
    <n v="1342829.45"/>
    <n v="1789469.9"/>
    <n v="359563.54"/>
    <n v="1252090.17"/>
    <n v="1240592.2"/>
    <n v="6868298.6999999993"/>
    <n v="0.78139455113634027"/>
    <n v="6868298.7000000002"/>
  </r>
  <r>
    <n v="14"/>
    <n v="15"/>
    <s v="tza"/>
    <x v="110"/>
    <x v="7"/>
    <x v="83"/>
    <x v="313"/>
    <s v="019-Electricity distribution"/>
    <x v="1"/>
    <s v="173"/>
    <s v="OPERATIONS &amp; MAINTENANCE: RURAL"/>
    <s v="074"/>
    <s v="CONTRACTED SERVICES"/>
    <s v="1262"/>
    <s v="CONTRACTED SERVICES - METER READING"/>
    <n v="102500"/>
    <n v="102500"/>
    <n v="108137.5"/>
    <n v="113868.7875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x v="7"/>
    <x v="83"/>
    <x v="319"/>
    <s v="019-Electricity distribution"/>
    <x v="1"/>
    <s v="173"/>
    <s v="OPERATIONS &amp; MAINTENANCE: RURAL"/>
    <s v="074"/>
    <s v="CONTRACTED SERVICES"/>
    <s v="1265"/>
    <s v="CONTRACTED SERVICES - CLEANING SERVICES"/>
    <n v="583118"/>
    <n v="583118"/>
    <n v="615189.49"/>
    <n v="647794.53296999994"/>
    <n v="24556.46"/>
    <n v="9112.64"/>
    <n v="0"/>
    <n v="0"/>
    <n v="0"/>
    <n v="0"/>
    <n v="0"/>
    <n v="0"/>
    <n v="5990.34"/>
    <n v="2076.71"/>
    <n v="7324.52"/>
    <n v="3280.7"/>
    <n v="0"/>
    <n v="5884.19"/>
    <n v="24556.46"/>
    <n v="4.2112334038736585E-2"/>
    <n v="24556.46"/>
  </r>
  <r>
    <n v="14"/>
    <n v="15"/>
    <s v="tza"/>
    <x v="111"/>
    <x v="7"/>
    <x v="83"/>
    <x v="313"/>
    <s v="019-Electricity distribution"/>
    <x v="1"/>
    <s v="183"/>
    <s v="OPERATIONS &amp; MAINTENANCE: TOWN"/>
    <s v="074"/>
    <s v="CONTRACTED SERVICES"/>
    <s v="1262"/>
    <s v="CONTRACTED SERVICES - METER READING"/>
    <n v="1"/>
    <n v="1"/>
    <n v="1.0549999999999999"/>
    <n v="1.11091499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PMU"/>
    <x v="112"/>
    <x v="5"/>
    <x v="83"/>
    <x v="318"/>
    <s v="017-Roads"/>
    <x v="1"/>
    <s v="195"/>
    <s v="PROJECT MANAGEMENT"/>
    <s v="074"/>
    <s v="CONTRACTED SERVICES"/>
    <s v="1274"/>
    <s v="CONTRACTED SERVICES - EPW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MDC"/>
    <x v="113"/>
    <x v="5"/>
    <x v="83"/>
    <x v="320"/>
    <m/>
    <x v="1"/>
    <s v="073"/>
    <s v="WATER NETWORKS"/>
    <s v="074"/>
    <s v="CONTRACTED SERVICES"/>
    <s v="1273"/>
    <s v="CONTRACTED SERVICES - WATER SUPPLY"/>
    <n v="6876660"/>
    <n v="6876660"/>
    <n v="7254876.2999999998"/>
    <n v="7639384.7439000001"/>
    <n v="4331698"/>
    <n v="74250"/>
    <n v="957600"/>
    <n v="0"/>
    <n v="0"/>
    <n v="0"/>
    <n v="0"/>
    <n v="0"/>
    <n v="0"/>
    <n v="427800"/>
    <n v="2462178"/>
    <n v="-15600"/>
    <n v="1314820"/>
    <n v="142500"/>
    <n v="4331698"/>
    <n v="0.62991306826279037"/>
    <n v="5289298"/>
  </r>
  <r>
    <n v="14"/>
    <n v="15"/>
    <s v="tza"/>
    <x v="77"/>
    <x v="3"/>
    <x v="95"/>
    <x v="321"/>
    <s v="015-Economic development"/>
    <x v="1"/>
    <s v="012"/>
    <s v="ADMINISTRATION STRATEGY &amp; DEV"/>
    <s v="076"/>
    <s v="GRANTS &amp; SUBSIDIES PAID"/>
    <s v="1297"/>
    <s v="HOUSING PROJECTS"/>
    <n v="0"/>
    <n v="0"/>
    <n v="0"/>
    <n v="0"/>
    <n v="5211095.95"/>
    <n v="23760.92"/>
    <n v="0"/>
    <n v="0"/>
    <n v="0"/>
    <n v="0"/>
    <n v="0"/>
    <n v="0"/>
    <n v="416860"/>
    <n v="1065099.29"/>
    <n v="1109684.8700000001"/>
    <n v="518493.46"/>
    <n v="1472380.33"/>
    <n v="628578"/>
    <n v="5211095.95"/>
    <e v="#DIV/0!"/>
    <n v="5211095.95"/>
  </r>
  <r>
    <n v="14"/>
    <n v="15"/>
    <s v="tza"/>
    <x v="78"/>
    <x v="3"/>
    <x v="95"/>
    <x v="322"/>
    <s v="015-Economic development"/>
    <x v="1"/>
    <s v="014"/>
    <s v="LOCAL ECONOMIC DEVELOPMENT &amp; SOCIAL DEVELOPMENT"/>
    <s v="076"/>
    <s v="GRANTS &amp; SUBSIDIES PAID"/>
    <s v="1288"/>
    <s v="GRANT - DEPARTMENT OF TRADE &amp; MINER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8"/>
    <x v="3"/>
    <x v="95"/>
    <x v="321"/>
    <s v="015-Economic development"/>
    <x v="1"/>
    <s v="014"/>
    <s v="LOCAL ECONOMIC DEVELOPMENT &amp; SOCIAL DEVELOPMENT"/>
    <s v="076"/>
    <s v="GRANTS &amp; SUBSIDIES PAID"/>
    <s v="1297"/>
    <s v="HOUSING PROJEC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8"/>
    <x v="3"/>
    <x v="95"/>
    <x v="174"/>
    <s v="015-Economic development"/>
    <x v="1"/>
    <s v="014"/>
    <s v="LOCAL ECONOMIC DEVELOPMENT &amp; SOCIAL DEVELOPMENT"/>
    <s v="076"/>
    <s v="GRANTS &amp; SUBSIDIES PAID"/>
    <s v="1299"/>
    <s v="GRANTS - OTH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2"/>
    <x v="4"/>
    <x v="95"/>
    <x v="323"/>
    <s v="003-Budget and treasury office"/>
    <x v="1"/>
    <s v="032"/>
    <s v="ADMINISTRATION FINANCE"/>
    <s v="076"/>
    <s v="GRANTS &amp; SUBSIDIES PAID"/>
    <s v="1289"/>
    <s v="MSIG GRANT"/>
    <n v="934000"/>
    <n v="930000"/>
    <n v="957000"/>
    <n v="1033000"/>
    <n v="531425.51"/>
    <n v="400000"/>
    <n v="0"/>
    <n v="0"/>
    <n v="0"/>
    <n v="0"/>
    <n v="0"/>
    <n v="0"/>
    <n v="519425.51"/>
    <n v="12000"/>
    <n v="0"/>
    <n v="0"/>
    <n v="0"/>
    <n v="0"/>
    <n v="531425.51"/>
    <n v="0.5689780620985011"/>
    <n v="531425.51"/>
  </r>
  <r>
    <n v="14"/>
    <n v="15"/>
    <s v="tza"/>
    <x v="83"/>
    <x v="4"/>
    <x v="95"/>
    <x v="174"/>
    <s v="003-Budget and treasury office"/>
    <x v="1"/>
    <s v="033"/>
    <s v="FINANCIAL SERVICES, REPORTING, &amp; BUDGETS"/>
    <s v="076"/>
    <s v="GRANTS &amp; SUBSIDIES PAID"/>
    <s v="1299"/>
    <s v="GRANTS - OTHER"/>
    <n v="1600000"/>
    <n v="1675000"/>
    <n v="1810000"/>
    <n v="2145000"/>
    <n v="772983.42999999993"/>
    <n v="11710"/>
    <n v="0"/>
    <n v="0"/>
    <n v="0"/>
    <n v="0"/>
    <n v="0"/>
    <n v="0"/>
    <n v="10262.58"/>
    <n v="94838.26"/>
    <n v="77837.460000000006"/>
    <n v="112933"/>
    <n v="250659.64"/>
    <n v="226452.49"/>
    <n v="772983.42999999993"/>
    <n v="0.48311464374999996"/>
    <n v="772983.43"/>
  </r>
  <r>
    <n v="14"/>
    <n v="15"/>
    <s v="tza"/>
    <x v="84"/>
    <x v="4"/>
    <x v="95"/>
    <x v="324"/>
    <s v="003-Budget and treasury office"/>
    <x v="1"/>
    <s v="034"/>
    <s v="REVENUE"/>
    <s v="076"/>
    <s v="GRANTS &amp; SUBSIDIES PAID"/>
    <s v="1287"/>
    <s v="GRANT - ESKOM EBS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4"/>
    <x v="4"/>
    <x v="90"/>
    <x v="324"/>
    <s v="003-Budget and treasury office"/>
    <x v="1"/>
    <s v="034"/>
    <s v="REVENUE"/>
    <s v="077"/>
    <s v="GRANTS &amp; SUBSIDIES PAID-UNCONDITIONAL"/>
    <s v="1287"/>
    <s v="GRANT - ESKOM EBSST"/>
    <n v="3500000"/>
    <n v="4000000"/>
    <n v="4220000"/>
    <n v="4443660"/>
    <n v="941147.81"/>
    <n v="0"/>
    <n v="0"/>
    <n v="0"/>
    <n v="0"/>
    <n v="0"/>
    <n v="0"/>
    <n v="0"/>
    <n v="0"/>
    <n v="231620.18"/>
    <n v="234718.39"/>
    <n v="224854.5"/>
    <n v="20156.11"/>
    <n v="229798.63"/>
    <n v="941147.81"/>
    <n v="0.26889937428571431"/>
    <n v="941147.81"/>
  </r>
  <r>
    <n v="14"/>
    <n v="15"/>
    <s v="tza"/>
    <x v="90"/>
    <x v="2"/>
    <x v="95"/>
    <x v="155"/>
    <s v="004-Human resource"/>
    <x v="1"/>
    <s v="052"/>
    <s v="ADMINISTRATION HR &amp; CORP"/>
    <s v="076"/>
    <s v="GRANTS &amp; SUBSIDIES PAID"/>
    <s v="1281"/>
    <s v="GRANT - MUSEU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0"/>
    <x v="2"/>
    <x v="95"/>
    <x v="156"/>
    <s v="004-Human resource"/>
    <x v="1"/>
    <s v="052"/>
    <s v="ADMINISTRATION HR &amp; CORP"/>
    <s v="076"/>
    <s v="GRANTS &amp; SUBSIDIES PAID"/>
    <s v="1282"/>
    <s v="GRANT - SPORTS COUNCI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0"/>
    <x v="2"/>
    <x v="95"/>
    <x v="157"/>
    <s v="004-Human resource"/>
    <x v="1"/>
    <s v="052"/>
    <s v="ADMINISTRATION HR &amp; CORP"/>
    <s v="076"/>
    <s v="GRANTS &amp; SUBSIDIES PAID"/>
    <s v="1283"/>
    <s v="GRANT - SPC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0"/>
    <x v="2"/>
    <x v="90"/>
    <x v="155"/>
    <s v="004-Human resource"/>
    <x v="1"/>
    <s v="052"/>
    <s v="ADMINISTRATION HR &amp; CORP"/>
    <s v="077"/>
    <s v="GRANTS &amp; SUBSIDIES PAID-UNCONDITIONAL"/>
    <s v="1281"/>
    <s v="GRANT - MUSEU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0"/>
    <x v="2"/>
    <x v="90"/>
    <x v="156"/>
    <s v="004-Human resource"/>
    <x v="1"/>
    <s v="052"/>
    <s v="ADMINISTRATION HR &amp; CORP"/>
    <s v="077"/>
    <s v="GRANTS &amp; SUBSIDIES PAID-UNCONDITIONAL"/>
    <s v="1282"/>
    <s v="GRANT - SPORTS COUNCI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0"/>
    <x v="2"/>
    <x v="90"/>
    <x v="157"/>
    <s v="004-Human resource"/>
    <x v="1"/>
    <s v="052"/>
    <s v="ADMINISTRATION HR &amp; CORP"/>
    <s v="077"/>
    <s v="GRANTS &amp; SUBSIDIES PAID-UNCONDITIONAL"/>
    <s v="1283"/>
    <s v="GRANT - SPC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1"/>
    <x v="2"/>
    <x v="95"/>
    <x v="325"/>
    <s v="004-Human resource"/>
    <x v="1"/>
    <s v="053"/>
    <s v="HUMAN RESOURCES"/>
    <s v="076"/>
    <s v="GRANTS &amp; SUBSIDIES PAID"/>
    <s v="1298"/>
    <s v="SETA GRANT"/>
    <n v="26000"/>
    <n v="26000"/>
    <n v="27430"/>
    <n v="28883.79"/>
    <n v="19659.82"/>
    <n v="0"/>
    <n v="0"/>
    <n v="0"/>
    <n v="0"/>
    <n v="0"/>
    <n v="0"/>
    <n v="0"/>
    <n v="7894.18"/>
    <n v="0"/>
    <n v="0"/>
    <n v="0"/>
    <n v="0"/>
    <n v="11765.64"/>
    <n v="19659.82"/>
    <n v="0.75614692307692311"/>
    <n v="19659.82"/>
  </r>
  <r>
    <n v="14"/>
    <n v="15"/>
    <s v="tza"/>
    <x v="94"/>
    <x v="2"/>
    <x v="95"/>
    <x v="326"/>
    <s v="001-Mayor and council"/>
    <x v="1"/>
    <s v="057"/>
    <s v="COUNCIL EXPENDITURE"/>
    <s v="076"/>
    <s v="GRANTS &amp; SUBSIDIES PAID"/>
    <s v="1284"/>
    <s v="GRANT - ARTS &amp; CULTUR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4"/>
    <x v="2"/>
    <x v="95"/>
    <x v="327"/>
    <s v="001-Mayor and council"/>
    <x v="1"/>
    <s v="057"/>
    <s v="COUNCIL EXPENDITURE"/>
    <s v="076"/>
    <s v="GRANTS &amp; SUBSIDIES PAID"/>
    <s v="1285"/>
    <s v="GRANT - MAYOR SPECIAL AC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4"/>
    <x v="2"/>
    <x v="95"/>
    <x v="328"/>
    <s v="001-Mayor and council"/>
    <x v="1"/>
    <s v="057"/>
    <s v="COUNCIL EXPENDITURE"/>
    <s v="076"/>
    <s v="GRANTS &amp; SUBSIDIES PAID"/>
    <s v="1286"/>
    <s v="GRANT - MAYOR BURSARY AC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4"/>
    <x v="2"/>
    <x v="90"/>
    <x v="326"/>
    <s v="001-Mayor and council"/>
    <x v="1"/>
    <s v="057"/>
    <s v="COUNCIL EXPENDITURE"/>
    <s v="077"/>
    <s v="GRANTS &amp; SUBSIDIES PAID-UNCONDITIONAL"/>
    <s v="1284"/>
    <s v="GRANT - ARTS &amp; CULTURAL"/>
    <n v="24217"/>
    <n v="24217"/>
    <n v="25548.935000000001"/>
    <n v="26903.028555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x v="2"/>
    <x v="90"/>
    <x v="327"/>
    <s v="001-Mayor and council"/>
    <x v="1"/>
    <s v="057"/>
    <s v="COUNCIL EXPENDITURE"/>
    <s v="077"/>
    <s v="GRANTS &amp; SUBSIDIES PAID-UNCONDITIONAL"/>
    <s v="1285"/>
    <s v="GRANT - MAYOR SPECIAL ACCOUNT"/>
    <n v="120000"/>
    <n v="300000"/>
    <n v="316500"/>
    <n v="333274.5"/>
    <n v="45030"/>
    <n v="0"/>
    <n v="1374"/>
    <n v="0"/>
    <n v="0"/>
    <n v="0"/>
    <n v="0"/>
    <n v="0"/>
    <n v="30000"/>
    <n v="15030"/>
    <n v="0"/>
    <n v="0"/>
    <n v="0"/>
    <n v="0"/>
    <n v="45030"/>
    <n v="0.37524999999999997"/>
    <n v="46404"/>
  </r>
  <r>
    <n v="14"/>
    <n v="15"/>
    <s v="tza"/>
    <x v="94"/>
    <x v="2"/>
    <x v="90"/>
    <x v="328"/>
    <s v="001-Mayor and council"/>
    <x v="1"/>
    <s v="057"/>
    <s v="COUNCIL EXPENDITURE"/>
    <s v="077"/>
    <s v="GRANTS &amp; SUBSIDIES PAID-UNCONDITIONAL"/>
    <s v="1286"/>
    <s v="GRANT - MAYOR BURSARY ACCOUNT"/>
    <n v="800000"/>
    <n v="800000"/>
    <n v="844000"/>
    <n v="888732"/>
    <n v="5000"/>
    <n v="0"/>
    <n v="0"/>
    <n v="0"/>
    <n v="0"/>
    <n v="0"/>
    <n v="0"/>
    <n v="0"/>
    <n v="0"/>
    <n v="5000"/>
    <n v="0"/>
    <n v="0"/>
    <n v="0"/>
    <n v="0"/>
    <n v="5000"/>
    <n v="6.2500000000000003E-3"/>
    <n v="5000"/>
  </r>
  <r>
    <n v="14"/>
    <n v="15"/>
    <s v="tza"/>
    <x v="99"/>
    <x v="6"/>
    <x v="95"/>
    <x v="174"/>
    <s v="009-Sport &amp; recreation"/>
    <x v="1"/>
    <s v="105"/>
    <s v="PARKS &amp; RECREATION"/>
    <s v="076"/>
    <s v="GRANTS &amp; SUBSIDIES PAID"/>
    <s v="1299"/>
    <s v="GRANTS - OTH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2"/>
    <x v="6"/>
    <x v="95"/>
    <x v="174"/>
    <s v="021-Solid waste"/>
    <x v="1"/>
    <s v="133"/>
    <s v="SOLID WASTE"/>
    <s v="076"/>
    <s v="GRANTS &amp; SUBSIDIES PAID"/>
    <s v="1299"/>
    <s v="GRANTS - OTHER"/>
    <n v="2060000"/>
    <n v="1842000"/>
    <n v="0"/>
    <n v="0"/>
    <n v="1442071.12"/>
    <n v="26728.2"/>
    <n v="0"/>
    <n v="0"/>
    <n v="0"/>
    <n v="0"/>
    <n v="0"/>
    <n v="0"/>
    <n v="0"/>
    <n v="0"/>
    <n v="363467.91"/>
    <n v="365656.18"/>
    <n v="367562.13"/>
    <n v="345384.9"/>
    <n v="1442071.12"/>
    <n v="0.70003452427184476"/>
    <n v="1442071.12"/>
  </r>
  <r>
    <n v="14"/>
    <n v="15"/>
    <s v="tza"/>
    <x v="110"/>
    <x v="7"/>
    <x v="95"/>
    <x v="174"/>
    <s v="019-Electricity distribution"/>
    <x v="1"/>
    <s v="173"/>
    <s v="OPERATIONS &amp; MAINTENANCE: RURAL"/>
    <s v="076"/>
    <s v="GRANTS &amp; SUBSIDIES PAID"/>
    <s v="1299"/>
    <s v="GRANTS - OTHER"/>
    <n v="6000000"/>
    <n v="30000000"/>
    <n v="20000000"/>
    <n v="25000000"/>
    <n v="4433303.25"/>
    <n v="1896331.06"/>
    <n v="0"/>
    <n v="0"/>
    <n v="0"/>
    <n v="0"/>
    <n v="0"/>
    <n v="0"/>
    <n v="-30059.8"/>
    <n v="66746.97"/>
    <n v="925979.99"/>
    <n v="305623.90999999997"/>
    <n v="1791651.31"/>
    <n v="1373360.87"/>
    <n v="4433303.25"/>
    <n v="0.73888387499999997"/>
    <n v="4433303.25"/>
  </r>
  <r>
    <n v="14"/>
    <n v="15"/>
    <s v="tza"/>
    <x v="110"/>
    <x v="7"/>
    <x v="90"/>
    <x v="174"/>
    <s v="019-Electricity distribution"/>
    <x v="1"/>
    <s v="173"/>
    <s v="OPERATIONS &amp; MAINTENANCE: RURAL"/>
    <s v="077"/>
    <s v="GRANTS &amp; SUBSIDIES PAID-UNCONDITIONAL"/>
    <s v="1299"/>
    <s v="GRANTS - OTHER"/>
    <n v="2221812"/>
    <n v="2221812"/>
    <n v="2344011.66"/>
    <n v="2468244.27798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1"/>
    <x v="1"/>
    <x v="72"/>
    <x v="103"/>
    <s v="002-Municipal manager"/>
    <x v="1"/>
    <s v="002"/>
    <s v="ADMINISTRATION MUNICIPAL MANAGER"/>
    <s v="078"/>
    <s v="GENERAL EXPENSES - OTHER"/>
    <s v="1308"/>
    <s v="CONFERENCE &amp; CONVENTION COST - DOMESTIC"/>
    <n v="514"/>
    <n v="514"/>
    <n v="542.27"/>
    <n v="571.0103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1"/>
    <x v="1"/>
    <x v="72"/>
    <x v="105"/>
    <s v="002-Municipal manager"/>
    <x v="1"/>
    <s v="002"/>
    <s v="ADMINISTRATION MUNICIPAL MANAGER"/>
    <s v="078"/>
    <s v="GENERAL EXPENSES - OTHER"/>
    <s v="1321"/>
    <s v="ENTERTAINMENT - OFFICIALS"/>
    <n v="16245"/>
    <n v="16000"/>
    <n v="16880"/>
    <n v="17774.64"/>
    <n v="14588.910000000002"/>
    <n v="0"/>
    <n v="0"/>
    <n v="0"/>
    <n v="0"/>
    <n v="0"/>
    <n v="0"/>
    <n v="0"/>
    <n v="0"/>
    <n v="1085"/>
    <n v="745.6"/>
    <n v="91.43"/>
    <n v="11744.28"/>
    <n v="922.6"/>
    <n v="14588.910000000002"/>
    <n v="0.89805540166205"/>
    <n v="14588.91"/>
  </r>
  <r>
    <n v="14"/>
    <n v="15"/>
    <s v="tza"/>
    <x v="71"/>
    <x v="1"/>
    <x v="72"/>
    <x v="106"/>
    <s v="002-Municipal manager"/>
    <x v="1"/>
    <s v="002"/>
    <s v="ADMINISTRATION MUNICIPAL MANAGER"/>
    <s v="078"/>
    <s v="GENERAL EXPENSES - OTHER"/>
    <s v="1344"/>
    <s v="NON-CAPITAL TOOLS &amp; EQUIPMENT"/>
    <n v="5000"/>
    <n v="5000"/>
    <n v="5275"/>
    <n v="5554.5749999999998"/>
    <n v="2798"/>
    <n v="0"/>
    <n v="0"/>
    <n v="0"/>
    <n v="0"/>
    <n v="0"/>
    <n v="0"/>
    <n v="0"/>
    <n v="0"/>
    <n v="0"/>
    <n v="2798"/>
    <n v="0"/>
    <n v="0"/>
    <n v="0"/>
    <n v="2798"/>
    <n v="0.55959999999999999"/>
    <n v="2798"/>
  </r>
  <r>
    <n v="14"/>
    <n v="15"/>
    <s v="tza"/>
    <x v="71"/>
    <x v="1"/>
    <x v="72"/>
    <x v="108"/>
    <s v="002-Municipal manager"/>
    <x v="1"/>
    <s v="002"/>
    <s v="ADMINISTRATION MUNICIPAL MANAGER"/>
    <s v="078"/>
    <s v="GENERAL EXPENSES - OTHER"/>
    <s v="1348"/>
    <s v="PRINTING &amp; STATIONERY"/>
    <n v="4000"/>
    <n v="4000"/>
    <n v="4220"/>
    <n v="4443.66"/>
    <n v="1788.11"/>
    <n v="0"/>
    <n v="0"/>
    <n v="0"/>
    <n v="0"/>
    <n v="0"/>
    <n v="0"/>
    <n v="0"/>
    <n v="0"/>
    <n v="1119.01"/>
    <n v="0"/>
    <n v="99.56"/>
    <n v="429.72"/>
    <n v="139.82"/>
    <n v="1788.11"/>
    <n v="0.44702749999999997"/>
    <n v="1788.11"/>
  </r>
  <r>
    <n v="14"/>
    <n v="15"/>
    <s v="tza"/>
    <x v="71"/>
    <x v="1"/>
    <x v="72"/>
    <x v="110"/>
    <s v="002-Municipal manager"/>
    <x v="1"/>
    <s v="002"/>
    <s v="ADMINISTRATION MUNICIPAL MANAGER"/>
    <s v="078"/>
    <s v="GENERAL EXPENSES - OTHER"/>
    <s v="1364"/>
    <s v="SUBSISTANCE &amp; TRAVELLING EXPENSES"/>
    <n v="123005"/>
    <n v="123005"/>
    <n v="129770.27499999999"/>
    <n v="136648.099575"/>
    <n v="86389.119999999995"/>
    <n v="0"/>
    <n v="0"/>
    <n v="0"/>
    <n v="0"/>
    <n v="0"/>
    <n v="0"/>
    <n v="0"/>
    <n v="10066.700000000001"/>
    <n v="34902.050000000003"/>
    <n v="18816.650000000001"/>
    <n v="22603.72"/>
    <n v="0"/>
    <n v="0"/>
    <n v="86389.119999999995"/>
    <n v="0.70232201943010442"/>
    <n v="86389.119999999995"/>
  </r>
  <r>
    <n v="14"/>
    <n v="15"/>
    <s v="tza"/>
    <x v="71"/>
    <x v="1"/>
    <x v="72"/>
    <x v="111"/>
    <s v="002-Municipal manager"/>
    <x v="1"/>
    <s v="002"/>
    <s v="ADMINISTRATION MUNICIPAL MANAGER"/>
    <s v="078"/>
    <s v="GENERAL EXPENSES - OTHER"/>
    <s v="1366"/>
    <s v="TELEPHONE"/>
    <n v="21198"/>
    <n v="26346"/>
    <n v="27795.03"/>
    <n v="29268.166589999997"/>
    <n v="14317.23"/>
    <n v="0"/>
    <n v="0"/>
    <n v="0"/>
    <n v="0"/>
    <n v="0"/>
    <n v="0"/>
    <n v="0"/>
    <n v="2338.7800000000002"/>
    <n v="2447.17"/>
    <n v="2399.9499999999998"/>
    <n v="1650.95"/>
    <n v="3096.14"/>
    <n v="2384.2399999999998"/>
    <n v="14317.23"/>
    <n v="0.67540475516558163"/>
    <n v="14317.23"/>
  </r>
  <r>
    <n v="14"/>
    <n v="15"/>
    <s v="tza"/>
    <x v="72"/>
    <x v="2"/>
    <x v="72"/>
    <x v="125"/>
    <s v="007-Other admin"/>
    <x v="1"/>
    <s v="003"/>
    <s v="COMMUNICATIONS"/>
    <s v="078"/>
    <s v="GENERAL EXPENSES - OTHER"/>
    <s v="1301"/>
    <s v="ADVERTISING - GENERAL"/>
    <n v="16899"/>
    <n v="116899"/>
    <n v="123328.44500000001"/>
    <n v="129864.852585"/>
    <n v="6164"/>
    <n v="0"/>
    <n v="0"/>
    <n v="0"/>
    <n v="0"/>
    <n v="0"/>
    <n v="0"/>
    <n v="0"/>
    <n v="0"/>
    <n v="2700"/>
    <n v="1344"/>
    <n v="0"/>
    <n v="2120"/>
    <n v="0"/>
    <n v="6164"/>
    <n v="0.36475531096514585"/>
    <n v="6164"/>
  </r>
  <r>
    <n v="14"/>
    <n v="15"/>
    <s v="tza"/>
    <x v="72"/>
    <x v="2"/>
    <x v="72"/>
    <x v="103"/>
    <s v="007-Other admin"/>
    <x v="1"/>
    <s v="003"/>
    <s v="COMMUNICATIONS"/>
    <s v="078"/>
    <s v="GENERAL EXPENSES - OTHER"/>
    <s v="1308"/>
    <s v="CONFERENCE &amp; CONVENTION COST - DOMESTIC"/>
    <n v="9027"/>
    <n v="9027"/>
    <n v="9523.4850000000006"/>
    <n v="10028.22970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x v="2"/>
    <x v="72"/>
    <x v="101"/>
    <s v="007-Other admin"/>
    <x v="1"/>
    <s v="003"/>
    <s v="COMMUNICATIONS"/>
    <s v="078"/>
    <s v="GENERAL EXPENSES - OTHER"/>
    <s v="1310"/>
    <s v="CONSULTANTS &amp; PROFFESIONAL FEES"/>
    <n v="7168"/>
    <n v="7168"/>
    <n v="7562.24"/>
    <n v="7963.038719999999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x v="2"/>
    <x v="72"/>
    <x v="329"/>
    <s v="007-Other admin"/>
    <x v="1"/>
    <s v="003"/>
    <s v="COMMUNICATIONS"/>
    <s v="078"/>
    <s v="GENERAL EXPENSES - OTHER"/>
    <s v="1312"/>
    <s v="COUNCIL PHOTOGRAPHY &amp; ART WORK"/>
    <n v="4127"/>
    <n v="4127"/>
    <n v="4353.9849999999997"/>
    <n v="4584.746204999999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x v="2"/>
    <x v="72"/>
    <x v="105"/>
    <s v="007-Other admin"/>
    <x v="1"/>
    <s v="003"/>
    <s v="COMMUNICATIONS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x v="2"/>
    <x v="72"/>
    <x v="197"/>
    <s v="007-Other admin"/>
    <x v="1"/>
    <s v="003"/>
    <s v="COMMUNICATIONS"/>
    <s v="078"/>
    <s v="GENERAL EXPENSES - OTHER"/>
    <s v="1322"/>
    <s v="ENTERTAINMENT - PUBLIC ENTERTAINMENT"/>
    <n v="50000"/>
    <n v="50000"/>
    <n v="52750"/>
    <n v="55545.75"/>
    <n v="919.1"/>
    <n v="0"/>
    <n v="0"/>
    <n v="0"/>
    <n v="0"/>
    <n v="0"/>
    <n v="0"/>
    <n v="0"/>
    <n v="0"/>
    <n v="0"/>
    <n v="0"/>
    <n v="0"/>
    <n v="0"/>
    <n v="919.1"/>
    <n v="919.1"/>
    <n v="1.8381999999999999E-2"/>
    <n v="919.1"/>
  </r>
  <r>
    <n v="14"/>
    <n v="15"/>
    <s v="tza"/>
    <x v="72"/>
    <x v="2"/>
    <x v="72"/>
    <x v="102"/>
    <s v="007-Other admin"/>
    <x v="1"/>
    <s v="003"/>
    <s v="COMMUNICATIONS"/>
    <s v="078"/>
    <s v="GENERAL EXPENSES - OTHER"/>
    <s v="1336"/>
    <s v="LICENCES &amp; PERMITS - NON VEHICLE"/>
    <n v="3549"/>
    <n v="3549"/>
    <n v="3744.1950000000002"/>
    <n v="3942.637335000000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x v="2"/>
    <x v="72"/>
    <x v="106"/>
    <s v="007-Other admin"/>
    <x v="1"/>
    <s v="003"/>
    <s v="COMMUNICATIONS"/>
    <s v="078"/>
    <s v="GENERAL EXPENSES - OTHER"/>
    <s v="1344"/>
    <s v="NON-CAPITAL TOOLS &amp; EQUIPMENT"/>
    <n v="3549"/>
    <n v="3549"/>
    <n v="3744.1950000000002"/>
    <n v="3942.6373350000003"/>
    <n v="135.87"/>
    <n v="0"/>
    <n v="0"/>
    <n v="0"/>
    <n v="0"/>
    <n v="0"/>
    <n v="0"/>
    <n v="0"/>
    <n v="0"/>
    <n v="0"/>
    <n v="0"/>
    <n v="92.02"/>
    <n v="43.85"/>
    <n v="0"/>
    <n v="135.87"/>
    <n v="3.8284023668639054E-2"/>
    <n v="135.87"/>
  </r>
  <r>
    <n v="14"/>
    <n v="15"/>
    <s v="tza"/>
    <x v="72"/>
    <x v="2"/>
    <x v="72"/>
    <x v="107"/>
    <s v="007-Other admin"/>
    <x v="1"/>
    <s v="003"/>
    <s v="COMMUNICATIONS"/>
    <s v="078"/>
    <s v="GENERAL EXPENSES - OTHER"/>
    <s v="1347"/>
    <s v="POSTAGE &amp; COURIER FEES"/>
    <n v="6139"/>
    <n v="6139"/>
    <n v="6476.6450000000004"/>
    <n v="6819.90718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x v="2"/>
    <x v="72"/>
    <x v="108"/>
    <s v="007-Other admin"/>
    <x v="1"/>
    <s v="003"/>
    <s v="COMMUNICATIONS"/>
    <s v="078"/>
    <s v="GENERAL EXPENSES - OTHER"/>
    <s v="1348"/>
    <s v="PRINTING &amp; STATIONERY"/>
    <n v="72563"/>
    <n v="72563"/>
    <n v="76553.964999999997"/>
    <n v="80611.325144999995"/>
    <n v="25192.339999999997"/>
    <n v="0"/>
    <n v="14680"/>
    <n v="0"/>
    <n v="0"/>
    <n v="0"/>
    <n v="0"/>
    <n v="0"/>
    <n v="2929.7"/>
    <n v="167.27"/>
    <n v="0"/>
    <n v="648.41999999999996"/>
    <n v="21232.53"/>
    <n v="214.42"/>
    <n v="25192.339999999997"/>
    <n v="0.34717886526191027"/>
    <n v="39872.339999999997"/>
  </r>
  <r>
    <n v="14"/>
    <n v="15"/>
    <s v="tza"/>
    <x v="72"/>
    <x v="2"/>
    <x v="72"/>
    <x v="330"/>
    <s v="007-Other admin"/>
    <x v="1"/>
    <s v="003"/>
    <s v="COMMUNICATIONS"/>
    <s v="078"/>
    <s v="GENERAL EXPENSES - OTHER"/>
    <s v="1353"/>
    <s v="PUBLIC RELATIONS , TOURISM &amp; MARKETING"/>
    <n v="97263"/>
    <n v="97263"/>
    <n v="102612.465"/>
    <n v="108050.925645"/>
    <n v="79166.720000000001"/>
    <n v="15970"/>
    <n v="0"/>
    <n v="0"/>
    <n v="0"/>
    <n v="0"/>
    <n v="0"/>
    <n v="0"/>
    <n v="31713.16"/>
    <n v="12414.39"/>
    <n v="1178"/>
    <n v="13790.5"/>
    <n v="14859.17"/>
    <n v="5211.5"/>
    <n v="79166.720000000001"/>
    <n v="0.81394487112262626"/>
    <n v="79166.720000000001"/>
  </r>
  <r>
    <n v="14"/>
    <n v="15"/>
    <s v="tza"/>
    <x v="72"/>
    <x v="2"/>
    <x v="72"/>
    <x v="331"/>
    <s v="007-Other admin"/>
    <x v="1"/>
    <s v="003"/>
    <s v="COMMUNICATIONS"/>
    <s v="078"/>
    <s v="GENERAL EXPENSES - OTHER"/>
    <s v="1363"/>
    <s v="SUBSCRIPTIONS"/>
    <n v="1775"/>
    <n v="1775"/>
    <n v="1872.625"/>
    <n v="1971.87412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x v="2"/>
    <x v="72"/>
    <x v="110"/>
    <s v="007-Other admin"/>
    <x v="1"/>
    <s v="003"/>
    <s v="COMMUNICATIONS"/>
    <s v="078"/>
    <s v="GENERAL EXPENSES - OTHER"/>
    <s v="1364"/>
    <s v="SUBSISTANCE &amp; TRAVELLING EXPENSES"/>
    <n v="59503"/>
    <n v="59503"/>
    <n v="62775.665000000001"/>
    <n v="66102.775244999997"/>
    <n v="24433.700000000004"/>
    <n v="0"/>
    <n v="0"/>
    <n v="0"/>
    <n v="0"/>
    <n v="0"/>
    <n v="0"/>
    <n v="0"/>
    <n v="1047.7"/>
    <n v="3155.75"/>
    <n v="815.3"/>
    <n v="13094.15"/>
    <n v="1914.04"/>
    <n v="4406.76"/>
    <n v="24433.700000000004"/>
    <n v="0.4106297161487657"/>
    <n v="24433.7"/>
  </r>
  <r>
    <n v="14"/>
    <n v="15"/>
    <s v="tza"/>
    <x v="72"/>
    <x v="2"/>
    <x v="72"/>
    <x v="111"/>
    <s v="007-Other admin"/>
    <x v="1"/>
    <s v="003"/>
    <s v="COMMUNICATIONS"/>
    <s v="078"/>
    <s v="GENERAL EXPENSES - OTHER"/>
    <s v="1366"/>
    <s v="TELEPHONE"/>
    <n v="33433"/>
    <n v="54026"/>
    <n v="56997.43"/>
    <n v="60018.293790000003"/>
    <n v="11093.970000000001"/>
    <n v="0"/>
    <n v="0"/>
    <n v="0"/>
    <n v="0"/>
    <n v="0"/>
    <n v="0"/>
    <n v="0"/>
    <n v="668.2"/>
    <n v="1974.4"/>
    <n v="3933.27"/>
    <n v="1601.85"/>
    <n v="1804.89"/>
    <n v="1111.3599999999999"/>
    <n v="11093.970000000001"/>
    <n v="0.33182693745700359"/>
    <n v="11093.97"/>
  </r>
  <r>
    <n v="14"/>
    <n v="15"/>
    <s v="tza"/>
    <x v="73"/>
    <x v="1"/>
    <x v="72"/>
    <x v="103"/>
    <s v="007-Other admin"/>
    <x v="1"/>
    <s v="004"/>
    <s v="INTERNAL AUDIT"/>
    <s v="078"/>
    <s v="GENERAL EXPENSES - OTHER"/>
    <s v="1308"/>
    <s v="CONFERENCE &amp; CONVENTION COST - DOMESTIC"/>
    <n v="41000"/>
    <n v="41000"/>
    <n v="43255"/>
    <n v="45547.514999999999"/>
    <n v="38257"/>
    <n v="0"/>
    <n v="0"/>
    <n v="0"/>
    <n v="0"/>
    <n v="0"/>
    <n v="0"/>
    <n v="0"/>
    <n v="18696"/>
    <n v="0"/>
    <n v="16120"/>
    <n v="0"/>
    <n v="3441"/>
    <n v="0"/>
    <n v="38257"/>
    <n v="0.93309756097560981"/>
    <n v="38257"/>
  </r>
  <r>
    <n v="14"/>
    <n v="15"/>
    <s v="tza"/>
    <x v="73"/>
    <x v="1"/>
    <x v="72"/>
    <x v="101"/>
    <s v="007-Other admin"/>
    <x v="1"/>
    <s v="004"/>
    <s v="INTERNAL AUDIT"/>
    <s v="078"/>
    <s v="GENERAL EXPENSES - OTHER"/>
    <s v="1310"/>
    <s v="CONSULTANTS &amp; PROFFESIONAL FEES"/>
    <n v="295000"/>
    <n v="445000"/>
    <n v="469475"/>
    <n v="494357.17499999999"/>
    <n v="166345.91999999998"/>
    <n v="2000"/>
    <n v="0"/>
    <n v="0"/>
    <n v="0"/>
    <n v="0"/>
    <n v="0"/>
    <n v="0"/>
    <n v="0"/>
    <n v="37299"/>
    <n v="2000"/>
    <n v="123326.92"/>
    <n v="0"/>
    <n v="3720"/>
    <n v="166345.91999999998"/>
    <n v="0.56388447457627111"/>
    <n v="166345.92000000001"/>
  </r>
  <r>
    <n v="14"/>
    <n v="15"/>
    <s v="tza"/>
    <x v="73"/>
    <x v="1"/>
    <x v="72"/>
    <x v="104"/>
    <s v="007-Other admin"/>
    <x v="1"/>
    <s v="004"/>
    <s v="INTERNAL AUDIT"/>
    <s v="078"/>
    <s v="GENERAL EXPENSES - OTHER"/>
    <s v="1311"/>
    <s v="CONSUMABLE DOMESTIC ITEMS"/>
    <n v="1592"/>
    <n v="1592"/>
    <n v="1679.56"/>
    <n v="1768.5766799999999"/>
    <n v="694.55"/>
    <n v="0"/>
    <n v="0"/>
    <n v="0"/>
    <n v="0"/>
    <n v="0"/>
    <n v="0"/>
    <n v="0"/>
    <n v="0"/>
    <n v="519.23"/>
    <n v="0"/>
    <n v="0"/>
    <n v="175.32"/>
    <n v="0"/>
    <n v="694.55"/>
    <n v="0.43627512562814069"/>
    <n v="694.55"/>
  </r>
  <r>
    <n v="14"/>
    <n v="15"/>
    <s v="tza"/>
    <x v="73"/>
    <x v="1"/>
    <x v="72"/>
    <x v="105"/>
    <s v="007-Other admin"/>
    <x v="1"/>
    <s v="004"/>
    <s v="INTERNAL AUDIT"/>
    <s v="078"/>
    <s v="GENERAL EXPENSES - OTHER"/>
    <s v="1321"/>
    <s v="ENTERTAINMENT - OFFICIALS"/>
    <n v="2000"/>
    <n v="2000"/>
    <n v="2110"/>
    <n v="2221.83"/>
    <n v="92.42"/>
    <n v="0"/>
    <n v="0"/>
    <n v="0"/>
    <n v="0"/>
    <n v="0"/>
    <n v="0"/>
    <n v="0"/>
    <n v="0"/>
    <n v="0"/>
    <n v="0"/>
    <n v="92.42"/>
    <n v="0"/>
    <n v="0"/>
    <n v="92.42"/>
    <n v="4.6210000000000001E-2"/>
    <n v="92.42"/>
  </r>
  <r>
    <n v="14"/>
    <n v="15"/>
    <s v="tza"/>
    <x v="73"/>
    <x v="1"/>
    <x v="72"/>
    <x v="106"/>
    <s v="007-Other admin"/>
    <x v="1"/>
    <s v="004"/>
    <s v="INTERNAL AUDIT"/>
    <s v="078"/>
    <s v="GENERAL EXPENSES - OTHER"/>
    <s v="1344"/>
    <s v="NON-CAPITAL TOOLS &amp; EQUIPMENT"/>
    <n v="3000"/>
    <n v="3000"/>
    <n v="3165"/>
    <n v="3332.74499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3"/>
    <x v="1"/>
    <x v="72"/>
    <x v="107"/>
    <s v="007-Other admin"/>
    <x v="1"/>
    <s v="004"/>
    <s v="INTERNAL AUDIT"/>
    <s v="078"/>
    <s v="GENERAL EXPENSES - OTHER"/>
    <s v="1347"/>
    <s v="POSTAGE &amp; COURIER FEES"/>
    <n v="749"/>
    <n v="749"/>
    <n v="790.19500000000005"/>
    <n v="832.075335"/>
    <n v="749"/>
    <n v="0"/>
    <n v="0"/>
    <n v="0"/>
    <n v="0"/>
    <n v="0"/>
    <n v="0"/>
    <n v="0"/>
    <n v="0"/>
    <n v="0"/>
    <n v="0"/>
    <n v="0"/>
    <n v="749"/>
    <n v="0"/>
    <n v="749"/>
    <n v="1"/>
    <n v="749"/>
  </r>
  <r>
    <n v="14"/>
    <n v="15"/>
    <s v="tza"/>
    <x v="73"/>
    <x v="1"/>
    <x v="72"/>
    <x v="108"/>
    <s v="007-Other admin"/>
    <x v="1"/>
    <s v="004"/>
    <s v="INTERNAL AUDIT"/>
    <s v="078"/>
    <s v="GENERAL EXPENSES - OTHER"/>
    <s v="1348"/>
    <s v="PRINTING &amp; STATIONERY"/>
    <n v="4732"/>
    <n v="4732"/>
    <n v="4992.26"/>
    <n v="5256.8497800000005"/>
    <n v="2604.5299999999997"/>
    <n v="0"/>
    <n v="0"/>
    <n v="0"/>
    <n v="0"/>
    <n v="0"/>
    <n v="0"/>
    <n v="0"/>
    <n v="0"/>
    <n v="211.07"/>
    <n v="0"/>
    <n v="791.91"/>
    <n v="630.12"/>
    <n v="971.43"/>
    <n v="2604.5299999999997"/>
    <n v="0.55040786136939979"/>
    <n v="2604.5300000000002"/>
  </r>
  <r>
    <n v="14"/>
    <n v="15"/>
    <s v="tza"/>
    <x v="73"/>
    <x v="1"/>
    <x v="72"/>
    <x v="109"/>
    <s v="007-Other admin"/>
    <x v="1"/>
    <s v="004"/>
    <s v="INTERNAL AUDIT"/>
    <s v="078"/>
    <s v="GENERAL EXPENSES - OTHER"/>
    <s v="1350"/>
    <s v="PROTECTIVE CLOTHING"/>
    <n v="6000"/>
    <n v="6000"/>
    <n v="6330"/>
    <n v="6665.4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3"/>
    <x v="1"/>
    <x v="72"/>
    <x v="110"/>
    <s v="007-Other admin"/>
    <x v="1"/>
    <s v="004"/>
    <s v="INTERNAL AUDIT"/>
    <s v="078"/>
    <s v="GENERAL EXPENSES - OTHER"/>
    <s v="1364"/>
    <s v="SUBSISTANCE &amp; TRAVELLING EXPENSES"/>
    <n v="44665"/>
    <n v="44665"/>
    <n v="47121.574999999997"/>
    <n v="49619.018474999997"/>
    <n v="43756.229999999996"/>
    <n v="0"/>
    <n v="0"/>
    <n v="0"/>
    <n v="0"/>
    <n v="0"/>
    <n v="0"/>
    <n v="0"/>
    <n v="8990.41"/>
    <n v="5546.05"/>
    <n v="5666.9"/>
    <n v="19605.259999999998"/>
    <n v="3947.61"/>
    <n v="0"/>
    <n v="43756.229999999996"/>
    <n v="0.97965364379267872"/>
    <n v="43756.23"/>
  </r>
  <r>
    <n v="14"/>
    <n v="15"/>
    <s v="tza"/>
    <x v="73"/>
    <x v="1"/>
    <x v="72"/>
    <x v="111"/>
    <s v="007-Other admin"/>
    <x v="1"/>
    <s v="004"/>
    <s v="INTERNAL AUDIT"/>
    <s v="078"/>
    <s v="GENERAL EXPENSES - OTHER"/>
    <s v="1366"/>
    <s v="TELEPHONE"/>
    <n v="12840"/>
    <n v="25680"/>
    <n v="27092.400000000001"/>
    <n v="28528.297200000001"/>
    <n v="8672.14"/>
    <n v="0"/>
    <n v="0"/>
    <n v="0"/>
    <n v="0"/>
    <n v="0"/>
    <n v="0"/>
    <n v="0"/>
    <n v="1416.63"/>
    <n v="1482.29"/>
    <n v="1453.68"/>
    <n v="1000"/>
    <n v="1875.37"/>
    <n v="1444.17"/>
    <n v="8672.14"/>
    <n v="0.67540031152647972"/>
    <n v="8672.14"/>
  </r>
  <r>
    <n v="14"/>
    <n v="15"/>
    <s v="tza"/>
    <x v="74"/>
    <x v="1"/>
    <x v="72"/>
    <x v="125"/>
    <s v="007-Other admin"/>
    <x v="1"/>
    <s v="005"/>
    <s v="STRATEGIC SUPPORT"/>
    <s v="078"/>
    <s v="GENERAL EXPENSES - OTHER"/>
    <s v="1301"/>
    <s v="ADVERTISING - GENERAL"/>
    <n v="6335"/>
    <n v="6335"/>
    <n v="6683.4250000000002"/>
    <n v="7037.6465250000001"/>
    <n v="3920"/>
    <n v="0"/>
    <n v="0"/>
    <n v="0"/>
    <n v="0"/>
    <n v="0"/>
    <n v="0"/>
    <n v="0"/>
    <n v="0"/>
    <n v="2120"/>
    <n v="0"/>
    <n v="0"/>
    <n v="1800"/>
    <n v="0"/>
    <n v="3920"/>
    <n v="0.61878453038674031"/>
    <n v="3920"/>
  </r>
  <r>
    <n v="14"/>
    <n v="15"/>
    <s v="tza"/>
    <x v="74"/>
    <x v="1"/>
    <x v="72"/>
    <x v="103"/>
    <s v="007-Other admin"/>
    <x v="1"/>
    <s v="005"/>
    <s v="STRATEGIC SUPPORT"/>
    <s v="078"/>
    <s v="GENERAL EXPENSES - OTHER"/>
    <s v="1308"/>
    <s v="CONFERENCE &amp; CONVENTION COST - DOMESTIC"/>
    <n v="85689"/>
    <n v="85689"/>
    <n v="90401.895000000004"/>
    <n v="95193.195435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4"/>
    <x v="1"/>
    <x v="72"/>
    <x v="101"/>
    <s v="007-Other admin"/>
    <x v="1"/>
    <s v="005"/>
    <s v="STRATEGIC SUPPORT"/>
    <s v="078"/>
    <s v="GENERAL EXPENSES - OTHER"/>
    <s v="1310"/>
    <s v="CONSULTANTS &amp; PROFFESIONAL FEES"/>
    <n v="231000"/>
    <n v="531000"/>
    <n v="560205"/>
    <n v="589895.86499999999"/>
    <n v="0"/>
    <n v="15000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4"/>
    <x v="1"/>
    <x v="72"/>
    <x v="105"/>
    <s v="007-Other admin"/>
    <x v="1"/>
    <s v="005"/>
    <s v="STRATEGIC SUPPORT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4"/>
    <x v="1"/>
    <x v="72"/>
    <x v="197"/>
    <s v="007-Other admin"/>
    <x v="1"/>
    <s v="005"/>
    <s v="STRATEGIC SUPPORT"/>
    <s v="078"/>
    <s v="GENERAL EXPENSES - OTHER"/>
    <s v="1322"/>
    <s v="ENTERTAINMENT - PUBLIC ENTERTAINMENT"/>
    <n v="67000"/>
    <n v="67000"/>
    <n v="70685"/>
    <n v="74431.304999999993"/>
    <n v="22145"/>
    <n v="0"/>
    <n v="0"/>
    <n v="0"/>
    <n v="0"/>
    <n v="0"/>
    <n v="0"/>
    <n v="0"/>
    <n v="850"/>
    <n v="19700"/>
    <n v="1595"/>
    <n v="0"/>
    <n v="0"/>
    <n v="0"/>
    <n v="22145"/>
    <n v="0.33052238805970147"/>
    <n v="22145"/>
  </r>
  <r>
    <n v="14"/>
    <n v="15"/>
    <s v="tza"/>
    <x v="74"/>
    <x v="1"/>
    <x v="72"/>
    <x v="106"/>
    <s v="007-Other admin"/>
    <x v="1"/>
    <s v="005"/>
    <s v="STRATEGIC SUPPORT"/>
    <s v="078"/>
    <s v="GENERAL EXPENSES - OTHER"/>
    <s v="1344"/>
    <s v="NON-CAPITAL TOOLS &amp; EQUIPMENT"/>
    <n v="1000"/>
    <n v="1000"/>
    <n v="1055"/>
    <n v="1110.9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4"/>
    <x v="1"/>
    <x v="72"/>
    <x v="107"/>
    <s v="007-Other admin"/>
    <x v="1"/>
    <s v="005"/>
    <s v="STRATEGIC SUPPORT"/>
    <s v="078"/>
    <s v="GENERAL EXPENSES - OTHER"/>
    <s v="1347"/>
    <s v="POSTAGE &amp; COURIER FEES"/>
    <n v="2344"/>
    <n v="2344"/>
    <n v="2472.92"/>
    <n v="2603.984760000000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4"/>
    <x v="1"/>
    <x v="72"/>
    <x v="108"/>
    <s v="007-Other admin"/>
    <x v="1"/>
    <s v="005"/>
    <s v="STRATEGIC SUPPORT"/>
    <s v="078"/>
    <s v="GENERAL EXPENSES - OTHER"/>
    <s v="1348"/>
    <s v="PRINTING &amp; STATIONERY"/>
    <n v="29000"/>
    <n v="29000"/>
    <n v="30595"/>
    <n v="32216.535"/>
    <n v="16131.560000000001"/>
    <n v="1746"/>
    <n v="0"/>
    <n v="0"/>
    <n v="0"/>
    <n v="0"/>
    <n v="0"/>
    <n v="0"/>
    <n v="0"/>
    <n v="0"/>
    <n v="1097.8800000000001"/>
    <n v="0"/>
    <n v="7993.93"/>
    <n v="7039.75"/>
    <n v="16131.560000000001"/>
    <n v="0.5562606896551725"/>
    <n v="16131.56"/>
  </r>
  <r>
    <n v="14"/>
    <n v="15"/>
    <s v="tza"/>
    <x v="74"/>
    <x v="1"/>
    <x v="72"/>
    <x v="110"/>
    <s v="007-Other admin"/>
    <x v="1"/>
    <s v="005"/>
    <s v="STRATEGIC SUPPORT"/>
    <s v="078"/>
    <s v="GENERAL EXPENSES - OTHER"/>
    <s v="1364"/>
    <s v="SUBSISTANCE &amp; TRAVELLING EXPENSES"/>
    <n v="58000"/>
    <n v="58000"/>
    <n v="61190"/>
    <n v="64433.07"/>
    <n v="18545.739999999998"/>
    <n v="0"/>
    <n v="0"/>
    <n v="0"/>
    <n v="0"/>
    <n v="0"/>
    <n v="0"/>
    <n v="0"/>
    <n v="8772"/>
    <n v="7029"/>
    <n v="0"/>
    <n v="0"/>
    <n v="1461.14"/>
    <n v="1283.5999999999999"/>
    <n v="18545.739999999998"/>
    <n v="0.31975413793103447"/>
    <n v="18545.740000000002"/>
  </r>
  <r>
    <n v="14"/>
    <n v="15"/>
    <s v="tza"/>
    <x v="74"/>
    <x v="1"/>
    <x v="72"/>
    <x v="111"/>
    <s v="007-Other admin"/>
    <x v="1"/>
    <s v="005"/>
    <s v="STRATEGIC SUPPORT"/>
    <s v="078"/>
    <s v="GENERAL EXPENSES - OTHER"/>
    <s v="1366"/>
    <s v="TELEPHO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5"/>
    <x v="2"/>
    <x v="72"/>
    <x v="103"/>
    <s v="007-Other admin"/>
    <x v="1"/>
    <s v="006"/>
    <s v="PUBLIC PARTICIPATION &amp; PROJECT SUPPORT"/>
    <s v="078"/>
    <s v="GENERAL EXPENSES - OTHER"/>
    <s v="1308"/>
    <s v="CONFERENCE &amp; CONVENTION COST - DOMESTIC"/>
    <n v="10000"/>
    <n v="10000"/>
    <n v="10550"/>
    <n v="11109.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5"/>
    <x v="2"/>
    <x v="72"/>
    <x v="105"/>
    <s v="007-Other admin"/>
    <x v="1"/>
    <s v="006"/>
    <s v="PUBLIC PARTICIPATION &amp; PROJECT SUPPORT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5"/>
    <x v="2"/>
    <x v="72"/>
    <x v="197"/>
    <s v="007-Other admin"/>
    <x v="1"/>
    <s v="006"/>
    <s v="PUBLIC PARTICIPATION &amp; PROJECT SUPPORT"/>
    <s v="078"/>
    <s v="GENERAL EXPENSES - OTHER"/>
    <s v="1322"/>
    <s v="ENTERTAINMENT - PUBLIC ENTERTAINMENT"/>
    <n v="310000"/>
    <n v="310000"/>
    <n v="327050"/>
    <n v="344383.65"/>
    <n v="149810"/>
    <n v="0"/>
    <n v="0"/>
    <n v="0"/>
    <n v="0"/>
    <n v="0"/>
    <n v="0"/>
    <n v="0"/>
    <n v="120640"/>
    <n v="211"/>
    <n v="0"/>
    <n v="6270"/>
    <n v="22689"/>
    <n v="0"/>
    <n v="149810"/>
    <n v="0.48325806451612902"/>
    <n v="149810"/>
  </r>
  <r>
    <n v="14"/>
    <n v="15"/>
    <s v="tza"/>
    <x v="75"/>
    <x v="2"/>
    <x v="72"/>
    <x v="106"/>
    <s v="007-Other admin"/>
    <x v="1"/>
    <s v="006"/>
    <s v="PUBLIC PARTICIPATION &amp; PROJECT SUPPORT"/>
    <s v="078"/>
    <s v="GENERAL EXPENSES - OTHER"/>
    <s v="1344"/>
    <s v="NON-CAPITAL TOOLS &amp; EQUIPMENT"/>
    <n v="4000"/>
    <n v="4000"/>
    <n v="4220"/>
    <n v="4443.6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5"/>
    <x v="2"/>
    <x v="72"/>
    <x v="108"/>
    <s v="007-Other admin"/>
    <x v="1"/>
    <s v="006"/>
    <s v="PUBLIC PARTICIPATION &amp; PROJECT SUPPORT"/>
    <s v="078"/>
    <s v="GENERAL EXPENSES - OTHER"/>
    <s v="1348"/>
    <s v="PRINTING &amp; STATIONERY"/>
    <n v="50000"/>
    <n v="50000"/>
    <n v="52750"/>
    <n v="55545.75"/>
    <n v="14325.59"/>
    <n v="0"/>
    <n v="0"/>
    <n v="0"/>
    <n v="0"/>
    <n v="0"/>
    <n v="0"/>
    <n v="0"/>
    <n v="280.26"/>
    <n v="125.26"/>
    <n v="686.28"/>
    <n v="533.20000000000005"/>
    <n v="6476.31"/>
    <n v="6224.28"/>
    <n v="14325.59"/>
    <n v="0.28651179999999998"/>
    <n v="14325.59"/>
  </r>
  <r>
    <n v="14"/>
    <n v="15"/>
    <s v="tza"/>
    <x v="75"/>
    <x v="2"/>
    <x v="72"/>
    <x v="332"/>
    <s v="007-Other admin"/>
    <x v="1"/>
    <s v="006"/>
    <s v="PUBLIC PARTICIPATION &amp; PROJECT SUPPORT"/>
    <s v="078"/>
    <s v="GENERAL EXPENSES - OTHER"/>
    <s v="1354"/>
    <s v="PUBLIC EDUCATION AND TRAINING"/>
    <n v="70000"/>
    <n v="70000"/>
    <n v="73850"/>
    <n v="77764.05"/>
    <n v="15678"/>
    <n v="0"/>
    <n v="0"/>
    <n v="0"/>
    <n v="0"/>
    <n v="0"/>
    <n v="0"/>
    <n v="0"/>
    <n v="3800"/>
    <n v="0"/>
    <n v="0"/>
    <n v="11878"/>
    <n v="0"/>
    <n v="0"/>
    <n v="15678"/>
    <n v="0.22397142857142857"/>
    <n v="15678"/>
  </r>
  <r>
    <n v="14"/>
    <n v="15"/>
    <s v="tza"/>
    <x v="75"/>
    <x v="2"/>
    <x v="72"/>
    <x v="110"/>
    <s v="007-Other admin"/>
    <x v="1"/>
    <s v="006"/>
    <s v="PUBLIC PARTICIPATION &amp; PROJECT SUPPORT"/>
    <s v="078"/>
    <s v="GENERAL EXPENSES - OTHER"/>
    <s v="1364"/>
    <s v="SUBSISTANCE &amp; TRAVELLING EXPENSES"/>
    <n v="3900000"/>
    <n v="3900000"/>
    <n v="4114500"/>
    <n v="4332568.5"/>
    <n v="1949162.5"/>
    <n v="0"/>
    <n v="0"/>
    <n v="0"/>
    <n v="0"/>
    <n v="0"/>
    <n v="0"/>
    <n v="0"/>
    <n v="329202.24"/>
    <n v="331258.87"/>
    <n v="325777.09999999998"/>
    <n v="312444.58"/>
    <n v="327279.71000000002"/>
    <n v="323200"/>
    <n v="1949162.5"/>
    <n v="0.4997852564102564"/>
    <n v="1949162.5"/>
  </r>
  <r>
    <n v="14"/>
    <n v="15"/>
    <s v="tza"/>
    <x v="75"/>
    <x v="2"/>
    <x v="72"/>
    <x v="111"/>
    <s v="007-Other admin"/>
    <x v="1"/>
    <s v="006"/>
    <s v="PUBLIC PARTICIPATION &amp; PROJECT SUPPORT"/>
    <s v="078"/>
    <s v="GENERAL EXPENSES - OTHER"/>
    <s v="1366"/>
    <s v="TELEPHONE"/>
    <n v="51421"/>
    <n v="82310"/>
    <n v="86837.05"/>
    <n v="91439.413650000002"/>
    <n v="24601.54"/>
    <n v="0"/>
    <n v="0"/>
    <n v="0"/>
    <n v="0"/>
    <n v="0"/>
    <n v="0"/>
    <n v="0"/>
    <n v="4272.3100000000004"/>
    <n v="4535.24"/>
    <n v="3314.88"/>
    <n v="2202.85"/>
    <n v="5492.73"/>
    <n v="4783.53"/>
    <n v="24601.54"/>
    <n v="0.47843371385231714"/>
    <n v="24601.54"/>
  </r>
  <r>
    <n v="14"/>
    <n v="15"/>
    <s v="tza"/>
    <x v="77"/>
    <x v="3"/>
    <x v="72"/>
    <x v="103"/>
    <s v="015-Economic development"/>
    <x v="1"/>
    <s v="012"/>
    <s v="ADMINISTRATION STRATEGY &amp; DEV"/>
    <s v="078"/>
    <s v="GENERAL EXPENSES - OTHER"/>
    <s v="1308"/>
    <s v="CONFERENCE &amp; CONVENTION COST - DOMESTIC"/>
    <n v="6165"/>
    <n v="6165"/>
    <n v="6504.0749999999998"/>
    <n v="6848.790974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x v="3"/>
    <x v="72"/>
    <x v="333"/>
    <s v="015-Economic development"/>
    <x v="1"/>
    <s v="012"/>
    <s v="ADMINISTRATION STRATEGY &amp; DEV"/>
    <s v="078"/>
    <s v="GENERAL EXPENSES - OTHER"/>
    <s v="1309"/>
    <s v="CONFERENCE &amp; CONVENTION COST - INTERNATIONAL"/>
    <n v="7201"/>
    <n v="7201"/>
    <n v="7597.0550000000003"/>
    <n v="7999.698914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x v="3"/>
    <x v="72"/>
    <x v="101"/>
    <s v="015-Economic development"/>
    <x v="1"/>
    <s v="012"/>
    <s v="ADMINISTRATION STRATEGY &amp; DEV"/>
    <s v="078"/>
    <s v="GENERAL EXPENSES - OTHER"/>
    <s v="1310"/>
    <s v="CONSULTANTS &amp; PROFFESIONAL FEES"/>
    <n v="2200"/>
    <n v="2200"/>
    <n v="2321"/>
    <n v="2444.01299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x v="3"/>
    <x v="72"/>
    <x v="105"/>
    <s v="015-Economic development"/>
    <x v="1"/>
    <s v="012"/>
    <s v="ADMINISTRATION STRATEGY &amp; DEV"/>
    <s v="078"/>
    <s v="GENERAL EXPENSES - OTHER"/>
    <s v="1321"/>
    <s v="ENTERTAINMENT - OFFICIALS"/>
    <n v="2000"/>
    <n v="2000"/>
    <n v="2110"/>
    <n v="2221.83"/>
    <n v="856.3"/>
    <n v="0"/>
    <n v="0"/>
    <n v="0"/>
    <n v="0"/>
    <n v="0"/>
    <n v="0"/>
    <n v="0"/>
    <n v="0"/>
    <n v="0"/>
    <n v="276.3"/>
    <n v="0"/>
    <n v="0"/>
    <n v="580"/>
    <n v="856.3"/>
    <n v="0.42814999999999998"/>
    <n v="856.3"/>
  </r>
  <r>
    <n v="14"/>
    <n v="15"/>
    <s v="tza"/>
    <x v="77"/>
    <x v="3"/>
    <x v="72"/>
    <x v="334"/>
    <s v="015-Economic development"/>
    <x v="1"/>
    <s v="012"/>
    <s v="ADMINISTRATION STRATEGY &amp; DEV"/>
    <s v="078"/>
    <s v="GENERAL EXPENSES - OTHER"/>
    <s v="1340"/>
    <s v="MEMBERSHIP FEES - OTHER"/>
    <n v="97"/>
    <n v="97"/>
    <n v="102.33499999999999"/>
    <n v="107.758754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x v="3"/>
    <x v="72"/>
    <x v="107"/>
    <s v="015-Economic development"/>
    <x v="1"/>
    <s v="012"/>
    <s v="ADMINISTRATION STRATEGY &amp; DEV"/>
    <s v="078"/>
    <s v="GENERAL EXPENSES - OTHER"/>
    <s v="1347"/>
    <s v="POSTAGE &amp; COURIER FEES"/>
    <n v="592"/>
    <n v="592"/>
    <n v="624.55999999999995"/>
    <n v="657.6616799999999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x v="3"/>
    <x v="72"/>
    <x v="108"/>
    <s v="015-Economic development"/>
    <x v="1"/>
    <s v="012"/>
    <s v="ADMINISTRATION STRATEGY &amp; DEV"/>
    <s v="078"/>
    <s v="GENERAL EXPENSES - OTHER"/>
    <s v="1348"/>
    <s v="PRINTING &amp; STATIONERY"/>
    <n v="9600"/>
    <n v="9600"/>
    <n v="10128"/>
    <n v="10664.784"/>
    <n v="871.42000000000007"/>
    <n v="0"/>
    <n v="0"/>
    <n v="0"/>
    <n v="0"/>
    <n v="0"/>
    <n v="0"/>
    <n v="0"/>
    <n v="0"/>
    <n v="0"/>
    <n v="0"/>
    <n v="0"/>
    <n v="632.46"/>
    <n v="238.96"/>
    <n v="871.42000000000007"/>
    <n v="9.0772916666666675E-2"/>
    <n v="871.42"/>
  </r>
  <r>
    <n v="14"/>
    <n v="15"/>
    <s v="tza"/>
    <x v="77"/>
    <x v="3"/>
    <x v="72"/>
    <x v="335"/>
    <s v="015-Economic development"/>
    <x v="1"/>
    <s v="012"/>
    <s v="ADMINISTRATION STRATEGY &amp; DEV"/>
    <s v="078"/>
    <s v="GENERAL EXPENSES - OTHER"/>
    <s v="1355"/>
    <s v="RECOGNITION DAY"/>
    <n v="50000"/>
    <n v="50000"/>
    <n v="52750"/>
    <n v="55545.7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x v="3"/>
    <x v="72"/>
    <x v="110"/>
    <s v="015-Economic development"/>
    <x v="1"/>
    <s v="012"/>
    <s v="ADMINISTRATION STRATEGY &amp; DEV"/>
    <s v="078"/>
    <s v="GENERAL EXPENSES - OTHER"/>
    <s v="1364"/>
    <s v="SUBSISTANCE &amp; TRAVELLING EXPENSES"/>
    <n v="58000"/>
    <n v="58000"/>
    <n v="61190"/>
    <n v="64433.07"/>
    <n v="35984.18"/>
    <n v="0"/>
    <n v="0"/>
    <n v="0"/>
    <n v="0"/>
    <n v="0"/>
    <n v="0"/>
    <n v="0"/>
    <n v="0"/>
    <n v="16576.8"/>
    <n v="7984.88"/>
    <n v="5625.1"/>
    <n v="2908.8"/>
    <n v="2888.6"/>
    <n v="35984.18"/>
    <n v="0.62041689655172416"/>
    <n v="35984.18"/>
  </r>
  <r>
    <n v="14"/>
    <n v="15"/>
    <s v="tza"/>
    <x v="77"/>
    <x v="3"/>
    <x v="72"/>
    <x v="111"/>
    <s v="015-Economic development"/>
    <x v="1"/>
    <s v="012"/>
    <s v="ADMINISTRATION STRATEGY &amp; DEV"/>
    <s v="078"/>
    <s v="GENERAL EXPENSES - OTHER"/>
    <s v="1366"/>
    <s v="TELEPHONE"/>
    <n v="12840"/>
    <n v="25680"/>
    <n v="27092.400000000001"/>
    <n v="28528.297200000001"/>
    <n v="2672.1400000000003"/>
    <n v="0"/>
    <n v="0"/>
    <n v="0"/>
    <n v="0"/>
    <n v="0"/>
    <n v="0"/>
    <n v="0"/>
    <n v="416.63"/>
    <n v="482.29"/>
    <n v="453.68"/>
    <n v="0"/>
    <n v="875.37"/>
    <n v="444.17"/>
    <n v="2672.1400000000003"/>
    <n v="0.20811059190031156"/>
    <n v="2672.14"/>
  </r>
  <r>
    <n v="14"/>
    <n v="15"/>
    <s v="tza"/>
    <x v="77"/>
    <x v="3"/>
    <x v="72"/>
    <x v="99"/>
    <s v="015-Economic development"/>
    <x v="1"/>
    <s v="012"/>
    <s v="ADMINISTRATION STRATEGY &amp; DEV"/>
    <s v="078"/>
    <s v="GENERAL EXPENSES - OTHER"/>
    <s v="1370"/>
    <s v="YOUTH GENDER &amp; DISABILIT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8"/>
    <x v="3"/>
    <x v="72"/>
    <x v="125"/>
    <s v="015-Economic development"/>
    <x v="1"/>
    <s v="014"/>
    <s v="LOCAL ECONOMIC DEVELOPMENT &amp; SOCIAL DEVELOPMENT"/>
    <s v="078"/>
    <s v="GENERAL EXPENSES - OTHER"/>
    <s v="1301"/>
    <s v="ADVERTISING - GENERAL"/>
    <n v="3669"/>
    <n v="3669"/>
    <n v="3870.7950000000001"/>
    <n v="4075.947134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x v="3"/>
    <x v="72"/>
    <x v="103"/>
    <s v="015-Economic development"/>
    <x v="1"/>
    <s v="014"/>
    <s v="LOCAL ECONOMIC DEVELOPMENT &amp; SOCIAL DEVELOPMENT"/>
    <s v="078"/>
    <s v="GENERAL EXPENSES - OTHER"/>
    <s v="1308"/>
    <s v="CONFERENCE &amp; CONVENTION COST - DOMESTIC"/>
    <n v="1646"/>
    <n v="1646"/>
    <n v="1736.53"/>
    <n v="1828.5660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x v="3"/>
    <x v="72"/>
    <x v="101"/>
    <s v="015-Economic development"/>
    <x v="1"/>
    <s v="014"/>
    <s v="LOCAL ECONOMIC DEVELOPMENT &amp; SOCIAL DEVELOPMENT"/>
    <s v="078"/>
    <s v="GENERAL EXPENSES - OTHER"/>
    <s v="1310"/>
    <s v="CONSULTANTS &amp; PROFFESIONAL FEES"/>
    <n v="53432"/>
    <n v="53432"/>
    <n v="56370.76"/>
    <n v="59358.41028000000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x v="3"/>
    <x v="72"/>
    <x v="105"/>
    <s v="015-Economic development"/>
    <x v="1"/>
    <s v="014"/>
    <s v="LOCAL ECONOMIC DEVELOPMENT &amp; SOCIAL DEVELOPMENT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x v="3"/>
    <x v="72"/>
    <x v="197"/>
    <s v="015-Economic development"/>
    <x v="1"/>
    <s v="014"/>
    <s v="LOCAL ECONOMIC DEVELOPMENT &amp; SOCIAL DEVELOPMENT"/>
    <s v="078"/>
    <s v="GENERAL EXPENSES - OTHER"/>
    <s v="1322"/>
    <s v="ENTERTAINMENT - PUBLIC ENTERTAINMENT"/>
    <n v="5250"/>
    <n v="5250"/>
    <n v="5538.75"/>
    <n v="5832.3037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x v="3"/>
    <x v="72"/>
    <x v="107"/>
    <s v="015-Economic development"/>
    <x v="1"/>
    <s v="014"/>
    <s v="LOCAL ECONOMIC DEVELOPMENT &amp; SOCIAL DEVELOPMENT"/>
    <s v="078"/>
    <s v="GENERAL EXPENSES - OTHER"/>
    <s v="1347"/>
    <s v="POSTAGE &amp; COURIER FEES"/>
    <n v="881"/>
    <n v="881"/>
    <n v="929.45500000000004"/>
    <n v="978.7161150000000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x v="3"/>
    <x v="72"/>
    <x v="108"/>
    <s v="015-Economic development"/>
    <x v="1"/>
    <s v="014"/>
    <s v="LOCAL ECONOMIC DEVELOPMENT &amp; SOCIAL DEVELOPMENT"/>
    <s v="078"/>
    <s v="GENERAL EXPENSES - OTHER"/>
    <s v="1348"/>
    <s v="PRINTING &amp; STATIONERY"/>
    <n v="13750"/>
    <n v="13750"/>
    <n v="14506.25"/>
    <n v="15275.081249999999"/>
    <n v="3567.26"/>
    <n v="0"/>
    <n v="0"/>
    <n v="0"/>
    <n v="0"/>
    <n v="0"/>
    <n v="0"/>
    <n v="0"/>
    <n v="786.05"/>
    <n v="0"/>
    <n v="2084.04"/>
    <n v="0"/>
    <n v="421.32"/>
    <n v="275.85000000000002"/>
    <n v="3567.26"/>
    <n v="0.25943709090909095"/>
    <n v="3567.26"/>
  </r>
  <r>
    <n v="14"/>
    <n v="15"/>
    <s v="tza"/>
    <x v="78"/>
    <x v="3"/>
    <x v="72"/>
    <x v="330"/>
    <s v="015-Economic development"/>
    <x v="1"/>
    <s v="014"/>
    <s v="LOCAL ECONOMIC DEVELOPMENT &amp; SOCIAL DEVELOPMENT"/>
    <s v="078"/>
    <s v="GENERAL EXPENSES - OTHER"/>
    <s v="1353"/>
    <s v="PUBLIC RELATIONS , TOURISM &amp; MARKETING"/>
    <n v="2698192"/>
    <n v="5700000"/>
    <n v="5750000"/>
    <n v="5700000"/>
    <n v="1621277.13"/>
    <n v="0"/>
    <n v="0"/>
    <n v="0"/>
    <n v="0"/>
    <n v="0"/>
    <n v="0"/>
    <n v="0"/>
    <n v="263157.89"/>
    <n v="482575.5"/>
    <n v="272864.36"/>
    <n v="483449.88"/>
    <n v="30048"/>
    <n v="89181.5"/>
    <n v="1621277.13"/>
    <n v="0.60087537506597011"/>
    <n v="1621277.13"/>
  </r>
  <r>
    <n v="14"/>
    <n v="15"/>
    <s v="tza"/>
    <x v="78"/>
    <x v="3"/>
    <x v="72"/>
    <x v="110"/>
    <s v="015-Economic development"/>
    <x v="1"/>
    <s v="014"/>
    <s v="LOCAL ECONOMIC DEVELOPMENT &amp; SOCIAL DEVELOPMENT"/>
    <s v="078"/>
    <s v="GENERAL EXPENSES - OTHER"/>
    <s v="1364"/>
    <s v="SUBSISTANCE &amp; TRAVELLING EXPENSES"/>
    <n v="100000"/>
    <n v="100000"/>
    <n v="105500"/>
    <n v="111091.5"/>
    <n v="60282.039999999994"/>
    <n v="0"/>
    <n v="0"/>
    <n v="0"/>
    <n v="0"/>
    <n v="0"/>
    <n v="0"/>
    <n v="0"/>
    <n v="6528.55"/>
    <n v="25329.27"/>
    <n v="13365.8"/>
    <n v="6770.38"/>
    <n v="6005.44"/>
    <n v="2282.6"/>
    <n v="60282.039999999994"/>
    <n v="0.60282039999999992"/>
    <n v="60282.04"/>
  </r>
  <r>
    <n v="14"/>
    <n v="15"/>
    <s v="tza"/>
    <x v="78"/>
    <x v="3"/>
    <x v="72"/>
    <x v="111"/>
    <s v="015-Economic development"/>
    <x v="1"/>
    <s v="014"/>
    <s v="LOCAL ECONOMIC DEVELOPMENT &amp; SOCIAL DEVELOPMENT"/>
    <s v="078"/>
    <s v="GENERAL EXPENSES - OTHER"/>
    <s v="1366"/>
    <s v="TELEPHONE"/>
    <n v="23136"/>
    <n v="41124"/>
    <n v="43385.82"/>
    <n v="45685.268459999999"/>
    <n v="12751.800000000001"/>
    <n v="0"/>
    <n v="0"/>
    <n v="0"/>
    <n v="0"/>
    <n v="0"/>
    <n v="0"/>
    <n v="0"/>
    <n v="2149.77"/>
    <n v="2269.9699999999998"/>
    <n v="2218.42"/>
    <n v="1335.05"/>
    <n v="2978.26"/>
    <n v="1800.33"/>
    <n v="12751.800000000001"/>
    <n v="0.55116701244813282"/>
    <n v="12751.8"/>
  </r>
  <r>
    <n v="14"/>
    <n v="15"/>
    <s v="tza"/>
    <x v="79"/>
    <x v="3"/>
    <x v="72"/>
    <x v="125"/>
    <s v="016-Town planning"/>
    <x v="1"/>
    <s v="015"/>
    <s v="TOWN &amp; REGIONAL PLANNING"/>
    <s v="078"/>
    <s v="GENERAL EXPENSES - OTHER"/>
    <s v="1301"/>
    <s v="ADVERTISING - GENERAL"/>
    <n v="60000"/>
    <n v="60000"/>
    <n v="63300"/>
    <n v="66654.899999999994"/>
    <n v="8530.2000000000007"/>
    <n v="955.35"/>
    <n v="0"/>
    <n v="0"/>
    <n v="0"/>
    <n v="0"/>
    <n v="0"/>
    <n v="0"/>
    <n v="0"/>
    <n v="0"/>
    <n v="0"/>
    <n v="0"/>
    <n v="7574.85"/>
    <n v="955.35"/>
    <n v="8530.2000000000007"/>
    <n v="0.14217000000000002"/>
    <n v="8530.2000000000007"/>
  </r>
  <r>
    <n v="14"/>
    <n v="15"/>
    <s v="tza"/>
    <x v="79"/>
    <x v="3"/>
    <x v="72"/>
    <x v="103"/>
    <s v="016-Town planning"/>
    <x v="1"/>
    <s v="015"/>
    <s v="TOWN &amp; REGIONAL PLANNING"/>
    <s v="078"/>
    <s v="GENERAL EXPENSES - OTHER"/>
    <s v="1308"/>
    <s v="CONFERENCE &amp; CONVENTION COST - DOMESTIC"/>
    <n v="13000"/>
    <n v="13000"/>
    <n v="13715"/>
    <n v="14441.89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9"/>
    <x v="3"/>
    <x v="72"/>
    <x v="336"/>
    <s v="016-Town planning"/>
    <x v="1"/>
    <s v="015"/>
    <s v="TOWN &amp; REGIONAL PLANNING"/>
    <s v="078"/>
    <s v="GENERAL EXPENSES - OTHER"/>
    <s v="1315"/>
    <s v="DEED NOTICES"/>
    <n v="30000"/>
    <n v="30000"/>
    <n v="31650"/>
    <n v="33327.449999999997"/>
    <n v="10638.96"/>
    <n v="0"/>
    <n v="0"/>
    <n v="0"/>
    <n v="0"/>
    <n v="0"/>
    <n v="0"/>
    <n v="0"/>
    <n v="0"/>
    <n v="3735.5"/>
    <n v="2018.68"/>
    <n v="1699.65"/>
    <n v="1785.55"/>
    <n v="1399.58"/>
    <n v="10638.96"/>
    <n v="0.35463199999999995"/>
    <n v="10638.96"/>
  </r>
  <r>
    <n v="14"/>
    <n v="15"/>
    <s v="tza"/>
    <x v="79"/>
    <x v="3"/>
    <x v="72"/>
    <x v="105"/>
    <s v="016-Town planning"/>
    <x v="1"/>
    <s v="015"/>
    <s v="TOWN &amp; REGIONAL PLANNING"/>
    <s v="078"/>
    <s v="GENERAL EXPENSES - OTHER"/>
    <s v="1321"/>
    <s v="ENTERTAINMENT - OFFICIALS"/>
    <n v="2000"/>
    <n v="2000"/>
    <n v="2110"/>
    <n v="2221.83"/>
    <n v="1700"/>
    <n v="0"/>
    <n v="0"/>
    <n v="0"/>
    <n v="0"/>
    <n v="0"/>
    <n v="0"/>
    <n v="0"/>
    <n v="0"/>
    <n v="0"/>
    <n v="1700"/>
    <n v="0"/>
    <n v="0"/>
    <n v="0"/>
    <n v="1700"/>
    <n v="0.85"/>
    <n v="1700"/>
  </r>
  <r>
    <n v="14"/>
    <n v="15"/>
    <s v="tza"/>
    <x v="79"/>
    <x v="3"/>
    <x v="72"/>
    <x v="197"/>
    <s v="016-Town planning"/>
    <x v="1"/>
    <s v="015"/>
    <s v="TOWN &amp; REGIONAL PLANNING"/>
    <s v="078"/>
    <s v="GENERAL EXPENSES - OTHER"/>
    <s v="1322"/>
    <s v="ENTERTAINMENT - PUBLIC ENTERTAINMENT"/>
    <n v="5000"/>
    <n v="5000"/>
    <n v="5275"/>
    <n v="5554.5749999999998"/>
    <n v="3450"/>
    <n v="0"/>
    <n v="0"/>
    <n v="0"/>
    <n v="0"/>
    <n v="0"/>
    <n v="0"/>
    <n v="0"/>
    <n v="0"/>
    <n v="450"/>
    <n v="900"/>
    <n v="0"/>
    <n v="450"/>
    <n v="1650"/>
    <n v="3450"/>
    <n v="0.69"/>
    <n v="3450"/>
  </r>
  <r>
    <n v="14"/>
    <n v="15"/>
    <s v="tza"/>
    <x v="79"/>
    <x v="3"/>
    <x v="72"/>
    <x v="337"/>
    <s v="016-Town planning"/>
    <x v="1"/>
    <s v="015"/>
    <s v="TOWN &amp; REGIONAL PLANNING"/>
    <s v="078"/>
    <s v="GENERAL EXPENSES - OTHER"/>
    <s v="1327"/>
    <s v="INSURANCE"/>
    <n v="97535"/>
    <n v="97535"/>
    <n v="102899.425"/>
    <n v="108353.094525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9"/>
    <x v="3"/>
    <x v="72"/>
    <x v="338"/>
    <s v="016-Town planning"/>
    <x v="1"/>
    <s v="015"/>
    <s v="TOWN &amp; REGIONAL PLANNING"/>
    <s v="078"/>
    <s v="GENERAL EXPENSES - OTHER"/>
    <s v="1333"/>
    <s v="LEGAL FEES - OTHER"/>
    <n v="18563"/>
    <n v="18563"/>
    <n v="19583.965"/>
    <n v="20621.915144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9"/>
    <x v="3"/>
    <x v="72"/>
    <x v="334"/>
    <s v="016-Town planning"/>
    <x v="1"/>
    <s v="015"/>
    <s v="TOWN &amp; REGIONAL PLANNING"/>
    <s v="078"/>
    <s v="GENERAL EXPENSES - OTHER"/>
    <s v="1340"/>
    <s v="MEMBERSHIP FEES - OTHER"/>
    <n v="750"/>
    <n v="750"/>
    <n v="791.25"/>
    <n v="833.18624999999997"/>
    <n v="675.44"/>
    <n v="0"/>
    <n v="0"/>
    <n v="0"/>
    <n v="0"/>
    <n v="0"/>
    <n v="0"/>
    <n v="0"/>
    <n v="675.44"/>
    <n v="0"/>
    <n v="0"/>
    <n v="0"/>
    <n v="0"/>
    <n v="0"/>
    <n v="675.44"/>
    <n v="0.90058666666666676"/>
    <n v="675.44"/>
  </r>
  <r>
    <n v="14"/>
    <n v="15"/>
    <s v="tza"/>
    <x v="79"/>
    <x v="3"/>
    <x v="72"/>
    <x v="106"/>
    <s v="016-Town planning"/>
    <x v="1"/>
    <s v="015"/>
    <s v="TOWN &amp; REGIONAL PLANNING"/>
    <s v="078"/>
    <s v="GENERAL EXPENSES - OTHER"/>
    <s v="1344"/>
    <s v="NON-CAPITAL TOOLS &amp; EQUIPMENT"/>
    <n v="1000"/>
    <n v="1000"/>
    <n v="1055"/>
    <n v="1110.9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9"/>
    <x v="3"/>
    <x v="72"/>
    <x v="107"/>
    <s v="016-Town planning"/>
    <x v="1"/>
    <s v="015"/>
    <s v="TOWN &amp; REGIONAL PLANNING"/>
    <s v="078"/>
    <s v="GENERAL EXPENSES - OTHER"/>
    <s v="1347"/>
    <s v="POSTAGE &amp; COURIER FEES"/>
    <n v="1923"/>
    <n v="1923"/>
    <n v="2028.7650000000001"/>
    <n v="2136.289545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9"/>
    <x v="3"/>
    <x v="72"/>
    <x v="108"/>
    <s v="016-Town planning"/>
    <x v="1"/>
    <s v="015"/>
    <s v="TOWN &amp; REGIONAL PLANNING"/>
    <s v="078"/>
    <s v="GENERAL EXPENSES - OTHER"/>
    <s v="1348"/>
    <s v="PRINTING &amp; STATIONERY"/>
    <n v="25000"/>
    <n v="25000"/>
    <n v="26375"/>
    <n v="27772.875"/>
    <n v="2296.98"/>
    <n v="0"/>
    <n v="0"/>
    <n v="0"/>
    <n v="0"/>
    <n v="0"/>
    <n v="0"/>
    <n v="0"/>
    <n v="483.57"/>
    <n v="58.45"/>
    <n v="1226.54"/>
    <n v="0"/>
    <n v="253.26"/>
    <n v="275.16000000000003"/>
    <n v="2296.98"/>
    <n v="9.1879199999999994E-2"/>
    <n v="2296.98"/>
  </r>
  <r>
    <n v="14"/>
    <n v="15"/>
    <s v="tza"/>
    <x v="79"/>
    <x v="3"/>
    <x v="72"/>
    <x v="110"/>
    <s v="016-Town planning"/>
    <x v="1"/>
    <s v="015"/>
    <s v="TOWN &amp; REGIONAL PLANNING"/>
    <s v="078"/>
    <s v="GENERAL EXPENSES - OTHER"/>
    <s v="1364"/>
    <s v="SUBSISTANCE &amp; TRAVELLING EXPENSES"/>
    <n v="34723"/>
    <n v="34723"/>
    <n v="36632.764999999999"/>
    <n v="38574.301545000002"/>
    <n v="33972.47"/>
    <n v="0"/>
    <n v="0"/>
    <n v="0"/>
    <n v="0"/>
    <n v="0"/>
    <n v="0"/>
    <n v="0"/>
    <n v="0"/>
    <n v="15206"/>
    <n v="15768.25"/>
    <n v="0"/>
    <n v="2998.22"/>
    <n v="0"/>
    <n v="33972.47"/>
    <n v="0.97838522017106822"/>
    <n v="33972.47"/>
  </r>
  <r>
    <n v="14"/>
    <n v="15"/>
    <s v="tza"/>
    <x v="79"/>
    <x v="3"/>
    <x v="72"/>
    <x v="111"/>
    <s v="016-Town planning"/>
    <x v="1"/>
    <s v="015"/>
    <s v="TOWN &amp; REGIONAL PLANNING"/>
    <s v="078"/>
    <s v="GENERAL EXPENSES - OTHER"/>
    <s v="1366"/>
    <s v="TELEPHONE"/>
    <n v="25788"/>
    <n v="51576"/>
    <n v="54412.68"/>
    <n v="57296.552040000002"/>
    <n v="12779.81"/>
    <n v="0"/>
    <n v="0"/>
    <n v="0"/>
    <n v="0"/>
    <n v="0"/>
    <n v="0"/>
    <n v="0"/>
    <n v="1669.73"/>
    <n v="2829.22"/>
    <n v="2243.94"/>
    <n v="1436.29"/>
    <n v="2407.14"/>
    <n v="2193.4899999999998"/>
    <n v="12779.81"/>
    <n v="0.49557197145959359"/>
    <n v="12779.81"/>
  </r>
  <r>
    <n v="14"/>
    <n v="15"/>
    <s v="tza"/>
    <x v="80"/>
    <x v="3"/>
    <x v="72"/>
    <x v="125"/>
    <s v="006-Property service"/>
    <x v="1"/>
    <s v="016"/>
    <s v="HOUSING ADMINISTRATION &amp; PROPERTY VALUATION"/>
    <s v="078"/>
    <s v="GENERAL EXPENSES - OTHER"/>
    <s v="1301"/>
    <s v="ADVERTISING - GENERAL"/>
    <n v="30000"/>
    <n v="30000"/>
    <n v="31650"/>
    <n v="33327.449999999997"/>
    <n v="9320"/>
    <n v="0"/>
    <n v="0"/>
    <n v="0"/>
    <n v="0"/>
    <n v="0"/>
    <n v="0"/>
    <n v="0"/>
    <n v="3120"/>
    <n v="6200"/>
    <n v="0"/>
    <n v="0"/>
    <n v="0"/>
    <n v="0"/>
    <n v="9320"/>
    <n v="0.31066666666666665"/>
    <n v="9320"/>
  </r>
  <r>
    <n v="14"/>
    <n v="15"/>
    <s v="tza"/>
    <x v="80"/>
    <x v="3"/>
    <x v="72"/>
    <x v="103"/>
    <s v="006-Property service"/>
    <x v="1"/>
    <s v="016"/>
    <s v="HOUSING ADMINISTRATION &amp; PROPERTY VALUATION"/>
    <s v="078"/>
    <s v="GENERAL EXPENSES - OTHER"/>
    <s v="1308"/>
    <s v="CONFERENCE &amp; CONVENTION COST - DOMESTIC"/>
    <n v="7979"/>
    <n v="7979"/>
    <n v="8417.8449999999993"/>
    <n v="8863.99078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x v="3"/>
    <x v="72"/>
    <x v="101"/>
    <s v="006-Property service"/>
    <x v="1"/>
    <s v="016"/>
    <s v="HOUSING ADMINISTRATION &amp; PROPERTY VALUATION"/>
    <s v="078"/>
    <s v="GENERAL EXPENSES - OTHER"/>
    <s v="1310"/>
    <s v="CONSULTANTS &amp; PROFFESIONAL FEES"/>
    <n v="285000"/>
    <n v="285000"/>
    <n v="300675"/>
    <n v="316610.77500000002"/>
    <n v="119000.95"/>
    <n v="116357.6"/>
    <n v="0"/>
    <n v="0"/>
    <n v="0"/>
    <n v="0"/>
    <n v="0"/>
    <n v="0"/>
    <n v="31448"/>
    <n v="51604.95"/>
    <n v="4500"/>
    <n v="0"/>
    <n v="31448"/>
    <n v="0"/>
    <n v="119000.95"/>
    <n v="0.41754719298245613"/>
    <n v="119000.95"/>
  </r>
  <r>
    <n v="14"/>
    <n v="15"/>
    <s v="tza"/>
    <x v="80"/>
    <x v="3"/>
    <x v="72"/>
    <x v="104"/>
    <s v="006-Property service"/>
    <x v="1"/>
    <s v="016"/>
    <s v="HOUSING ADMINISTRATION &amp; PROPERTY VALUATION"/>
    <s v="078"/>
    <s v="GENERAL EXPENSES - OTHER"/>
    <s v="1311"/>
    <s v="CONSUMABLE DOMESTIC ITEMS"/>
    <n v="2579"/>
    <n v="2579"/>
    <n v="2720.8449999999998"/>
    <n v="2865.049784999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x v="3"/>
    <x v="72"/>
    <x v="336"/>
    <s v="006-Property service"/>
    <x v="1"/>
    <s v="016"/>
    <s v="HOUSING ADMINISTRATION &amp; PROPERTY VALUATION"/>
    <s v="078"/>
    <s v="GENERAL EXPENSES - OTHER"/>
    <s v="1315"/>
    <s v="DEED NOTICES"/>
    <n v="16663"/>
    <n v="16663"/>
    <n v="17579.465"/>
    <n v="18511.176645"/>
    <n v="5319.4800000000005"/>
    <n v="0"/>
    <n v="0"/>
    <n v="0"/>
    <n v="0"/>
    <n v="0"/>
    <n v="0"/>
    <n v="0"/>
    <n v="0"/>
    <n v="1867.75"/>
    <n v="1009.34"/>
    <n v="849.83"/>
    <n v="892.77"/>
    <n v="699.79"/>
    <n v="5319.4800000000005"/>
    <n v="0.31923903258716918"/>
    <n v="5319.48"/>
  </r>
  <r>
    <n v="14"/>
    <n v="15"/>
    <s v="tza"/>
    <x v="80"/>
    <x v="3"/>
    <x v="72"/>
    <x v="105"/>
    <s v="006-Property service"/>
    <x v="1"/>
    <s v="016"/>
    <s v="HOUSING ADMINISTRATION &amp; PROPERTY VALUATION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x v="3"/>
    <x v="72"/>
    <x v="197"/>
    <s v="006-Property service"/>
    <x v="1"/>
    <s v="016"/>
    <s v="HOUSING ADMINISTRATION &amp; PROPERTY VALUATION"/>
    <s v="078"/>
    <s v="GENERAL EXPENSES - OTHER"/>
    <s v="1322"/>
    <s v="ENTERTAINMENT - PUBLIC ENTERTAINMENT"/>
    <n v="28500"/>
    <n v="28500"/>
    <n v="30067.5"/>
    <n v="31661.0774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x v="3"/>
    <x v="72"/>
    <x v="338"/>
    <s v="006-Property service"/>
    <x v="1"/>
    <s v="016"/>
    <s v="HOUSING ADMINISTRATION &amp; PROPERTY VALUATION"/>
    <s v="078"/>
    <s v="GENERAL EXPENSES - OTHER"/>
    <s v="1333"/>
    <s v="LEGAL FEES - OTHER"/>
    <n v="20000"/>
    <n v="20000"/>
    <n v="21100"/>
    <n v="22218.3"/>
    <n v="4880.7"/>
    <n v="0"/>
    <n v="0"/>
    <n v="0"/>
    <n v="0"/>
    <n v="0"/>
    <n v="0"/>
    <n v="0"/>
    <n v="0"/>
    <n v="0"/>
    <n v="0"/>
    <n v="0"/>
    <n v="4880.7"/>
    <n v="0"/>
    <n v="4880.7"/>
    <n v="0.244035"/>
    <n v="4880.7"/>
  </r>
  <r>
    <n v="14"/>
    <n v="15"/>
    <s v="tza"/>
    <x v="80"/>
    <x v="3"/>
    <x v="72"/>
    <x v="334"/>
    <s v="006-Property service"/>
    <x v="1"/>
    <s v="016"/>
    <s v="HOUSING ADMINISTRATION &amp; PROPERTY VALUATION"/>
    <s v="078"/>
    <s v="GENERAL EXPENSES - OTHER"/>
    <s v="1340"/>
    <s v="MEMBERSHIP FEES - OTHER"/>
    <n v="4000"/>
    <n v="4000"/>
    <n v="4220"/>
    <n v="4443.66"/>
    <n v="2400"/>
    <n v="0"/>
    <n v="0"/>
    <n v="0"/>
    <n v="0"/>
    <n v="0"/>
    <n v="0"/>
    <n v="0"/>
    <n v="2400"/>
    <n v="0"/>
    <n v="0"/>
    <n v="0"/>
    <n v="0"/>
    <n v="0"/>
    <n v="2400"/>
    <n v="0.6"/>
    <n v="2400"/>
  </r>
  <r>
    <n v="14"/>
    <n v="15"/>
    <s v="tza"/>
    <x v="80"/>
    <x v="3"/>
    <x v="72"/>
    <x v="106"/>
    <s v="006-Property service"/>
    <x v="1"/>
    <s v="016"/>
    <s v="HOUSING ADMINISTRATION &amp; PROPERTY VALUATION"/>
    <s v="078"/>
    <s v="GENERAL EXPENSES - OTHER"/>
    <s v="1344"/>
    <s v="NON-CAPITAL TOOLS &amp; EQUIPMENT"/>
    <n v="5000"/>
    <n v="5000"/>
    <n v="5275"/>
    <n v="5554.574999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x v="3"/>
    <x v="72"/>
    <x v="107"/>
    <s v="006-Property service"/>
    <x v="1"/>
    <s v="016"/>
    <s v="HOUSING ADMINISTRATION &amp; PROPERTY VALUATION"/>
    <s v="078"/>
    <s v="GENERAL EXPENSES - OTHER"/>
    <s v="1347"/>
    <s v="POSTAGE &amp; COURIER FEES"/>
    <n v="1290"/>
    <n v="1290"/>
    <n v="1360.95"/>
    <n v="1433.0803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x v="3"/>
    <x v="72"/>
    <x v="108"/>
    <s v="006-Property service"/>
    <x v="1"/>
    <s v="016"/>
    <s v="HOUSING ADMINISTRATION &amp; PROPERTY VALUATION"/>
    <s v="078"/>
    <s v="GENERAL EXPENSES - OTHER"/>
    <s v="1348"/>
    <s v="PRINTING &amp; STATIONERY"/>
    <n v="10000"/>
    <n v="10000"/>
    <n v="10550"/>
    <n v="11109.15"/>
    <n v="2038.94"/>
    <n v="0"/>
    <n v="0"/>
    <n v="0"/>
    <n v="0"/>
    <n v="0"/>
    <n v="0"/>
    <n v="0"/>
    <n v="0"/>
    <n v="0"/>
    <n v="1456.42"/>
    <n v="90.3"/>
    <n v="253.26"/>
    <n v="238.96"/>
    <n v="2038.94"/>
    <n v="0.20389399999999999"/>
    <n v="2038.94"/>
  </r>
  <r>
    <n v="14"/>
    <n v="15"/>
    <s v="tza"/>
    <x v="80"/>
    <x v="3"/>
    <x v="72"/>
    <x v="109"/>
    <s v="006-Property service"/>
    <x v="1"/>
    <s v="016"/>
    <s v="HOUSING ADMINISTRATION &amp; PROPERTY VALUATION"/>
    <s v="078"/>
    <s v="GENERAL EXPENSES - OTHER"/>
    <s v="1350"/>
    <s v="PROTECTIVE CLOTHING"/>
    <n v="6122"/>
    <n v="6122"/>
    <n v="6458.71"/>
    <n v="6801.0216300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x v="3"/>
    <x v="72"/>
    <x v="331"/>
    <s v="006-Property service"/>
    <x v="1"/>
    <s v="016"/>
    <s v="HOUSING ADMINISTRATION &amp; PROPERTY VALUATION"/>
    <s v="078"/>
    <s v="GENERAL EXPENSES - OTHER"/>
    <s v="1363"/>
    <s v="SUBSCRIPTIONS"/>
    <n v="1395"/>
    <n v="1395"/>
    <n v="1471.7249999999999"/>
    <n v="1549.726424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x v="3"/>
    <x v="72"/>
    <x v="110"/>
    <s v="006-Property service"/>
    <x v="1"/>
    <s v="016"/>
    <s v="HOUSING ADMINISTRATION &amp; PROPERTY VALUATION"/>
    <s v="078"/>
    <s v="GENERAL EXPENSES - OTHER"/>
    <s v="1364"/>
    <s v="SUBSISTANCE &amp; TRAVELLING EXPENSES"/>
    <n v="60000"/>
    <n v="60000"/>
    <n v="63300"/>
    <n v="66654.899999999994"/>
    <n v="31988.45"/>
    <n v="0"/>
    <n v="0"/>
    <n v="0"/>
    <n v="0"/>
    <n v="0"/>
    <n v="0"/>
    <n v="0"/>
    <n v="6578.95"/>
    <n v="16994"/>
    <n v="769.2"/>
    <n v="3074"/>
    <n v="4472.3"/>
    <n v="100"/>
    <n v="31988.45"/>
    <n v="0.5331408333333334"/>
    <n v="31988.45"/>
  </r>
  <r>
    <n v="14"/>
    <n v="15"/>
    <s v="tza"/>
    <x v="80"/>
    <x v="3"/>
    <x v="72"/>
    <x v="111"/>
    <s v="006-Property service"/>
    <x v="1"/>
    <s v="016"/>
    <s v="HOUSING ADMINISTRATION &amp; PROPERTY VALUATION"/>
    <s v="078"/>
    <s v="GENERAL EXPENSES - OTHER"/>
    <s v="1366"/>
    <s v="TELEPHONE"/>
    <n v="28285"/>
    <n v="56570"/>
    <n v="59681.35"/>
    <n v="62844.46155"/>
    <n v="17361.54"/>
    <n v="0"/>
    <n v="0"/>
    <n v="0"/>
    <n v="0"/>
    <n v="0"/>
    <n v="0"/>
    <n v="0"/>
    <n v="2786.52"/>
    <n v="2878.5"/>
    <n v="3239.38"/>
    <n v="2603.8000000000002"/>
    <n v="3429.19"/>
    <n v="2424.15"/>
    <n v="17361.54"/>
    <n v="0.6138073183666255"/>
    <n v="17361.54"/>
  </r>
  <r>
    <n v="14"/>
    <n v="15"/>
    <s v="tza"/>
    <x v="148"/>
    <x v="3"/>
    <x v="72"/>
    <x v="103"/>
    <s v="007-Other admin"/>
    <x v="1"/>
    <s v="023"/>
    <s v="SATELITE OFFICE: NKOWANKOWA"/>
    <s v="078"/>
    <s v="GENERAL EXPENSES - OTHER"/>
    <s v="1308"/>
    <s v="CONFERENCE &amp; CONVENTION COST - DOMESTIC"/>
    <n v="3714"/>
    <n v="3714"/>
    <n v="3918.27"/>
    <n v="4125.938309999999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8"/>
    <x v="3"/>
    <x v="72"/>
    <x v="104"/>
    <s v="007-Other admin"/>
    <x v="1"/>
    <s v="023"/>
    <s v="SATELITE OFFICE: NKOWANKOWA"/>
    <s v="078"/>
    <s v="GENERAL EXPENSES - OTHER"/>
    <s v="1311"/>
    <s v="CONSUMABLE DOMESTIC ITEMS"/>
    <n v="9000"/>
    <n v="9000"/>
    <n v="9495"/>
    <n v="9998.235000000000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8"/>
    <x v="3"/>
    <x v="72"/>
    <x v="107"/>
    <s v="007-Other admin"/>
    <x v="1"/>
    <s v="023"/>
    <s v="SATELITE OFFICE: NKOWANKOWA"/>
    <s v="078"/>
    <s v="GENERAL EXPENSES - OTHER"/>
    <s v="1347"/>
    <s v="POSTAGE &amp; COURIER FEES"/>
    <n v="1128"/>
    <n v="1128"/>
    <n v="1190.04"/>
    <n v="1253.1121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8"/>
    <x v="3"/>
    <x v="72"/>
    <x v="108"/>
    <s v="007-Other admin"/>
    <x v="1"/>
    <s v="023"/>
    <s v="SATELITE OFFICE: NKOWANKOWA"/>
    <s v="078"/>
    <s v="GENERAL EXPENSES - OTHER"/>
    <s v="1348"/>
    <s v="PRINTING &amp; STATIONERY"/>
    <n v="3543"/>
    <n v="3543"/>
    <n v="3737.8649999999998"/>
    <n v="3935.9718449999996"/>
    <n v="349.85"/>
    <n v="0"/>
    <n v="0"/>
    <n v="0"/>
    <n v="0"/>
    <n v="0"/>
    <n v="0"/>
    <n v="0"/>
    <n v="0"/>
    <n v="0"/>
    <n v="0"/>
    <n v="0"/>
    <n v="223.17"/>
    <n v="126.68"/>
    <n v="349.85"/>
    <n v="9.8744002257973473E-2"/>
    <n v="349.85"/>
  </r>
  <r>
    <n v="14"/>
    <n v="15"/>
    <s v="tza"/>
    <x v="148"/>
    <x v="3"/>
    <x v="72"/>
    <x v="109"/>
    <s v="007-Other admin"/>
    <x v="1"/>
    <s v="023"/>
    <s v="SATELITE OFFICE: NKOWANKOWA"/>
    <s v="078"/>
    <s v="GENERAL EXPENSES - OTHER"/>
    <s v="1350"/>
    <s v="PROTECTIVE CLOTHING"/>
    <n v="5240"/>
    <n v="5240"/>
    <n v="5528.2"/>
    <n v="5821.194599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8"/>
    <x v="3"/>
    <x v="72"/>
    <x v="110"/>
    <s v="007-Other admin"/>
    <x v="1"/>
    <s v="023"/>
    <s v="SATELITE OFFICE: NKOWANKOWA"/>
    <s v="078"/>
    <s v="GENERAL EXPENSES - OTHER"/>
    <s v="1364"/>
    <s v="SUBSISTANCE &amp; TRAVELLING EXPENSES"/>
    <n v="7428"/>
    <n v="7428"/>
    <n v="7836.54"/>
    <n v="8251.876619999999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8"/>
    <x v="3"/>
    <x v="72"/>
    <x v="111"/>
    <s v="007-Other admin"/>
    <x v="1"/>
    <s v="023"/>
    <s v="SATELITE OFFICE: NKOWANKOWA"/>
    <s v="078"/>
    <s v="GENERAL EXPENSES - OTHER"/>
    <s v="1366"/>
    <s v="TELEPHO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1"/>
    <x v="3"/>
    <x v="72"/>
    <x v="103"/>
    <s v="007-Other admin"/>
    <x v="1"/>
    <s v="024"/>
    <s v="SATELITE OFFICE: LENYENYE"/>
    <s v="078"/>
    <s v="GENERAL EXPENSES - OTHER"/>
    <s v="1308"/>
    <s v="CONFERENCE &amp; CONVENTION COST - DOMESTIC"/>
    <n v="1405"/>
    <n v="1405"/>
    <n v="1482.2750000000001"/>
    <n v="1560.835575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1"/>
    <x v="3"/>
    <x v="72"/>
    <x v="104"/>
    <s v="007-Other admin"/>
    <x v="1"/>
    <s v="024"/>
    <s v="SATELITE OFFICE: LENYENYE"/>
    <s v="078"/>
    <s v="GENERAL EXPENSES - OTHER"/>
    <s v="1311"/>
    <s v="CONSUMABLE DOMESTIC ITEMS"/>
    <n v="6000"/>
    <n v="6000"/>
    <n v="6330"/>
    <n v="6665.49"/>
    <n v="3113.4"/>
    <n v="0"/>
    <n v="0"/>
    <n v="0"/>
    <n v="0"/>
    <n v="0"/>
    <n v="0"/>
    <n v="0"/>
    <n v="0"/>
    <n v="1916.13"/>
    <n v="0"/>
    <n v="0"/>
    <n v="1197.27"/>
    <n v="0"/>
    <n v="3113.4"/>
    <n v="0.51890000000000003"/>
    <n v="3113.4"/>
  </r>
  <r>
    <n v="14"/>
    <n v="15"/>
    <s v="tza"/>
    <x v="81"/>
    <x v="3"/>
    <x v="72"/>
    <x v="106"/>
    <s v="007-Other admin"/>
    <x v="1"/>
    <s v="024"/>
    <s v="SATELITE OFFICE: LENYENYE"/>
    <s v="078"/>
    <s v="GENERAL EXPENSES - OTHER"/>
    <s v="1344"/>
    <s v="NON-CAPITAL TOOLS &amp; EQUIPMENT"/>
    <n v="4738"/>
    <n v="4738"/>
    <n v="4998.59"/>
    <n v="5263.51526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1"/>
    <x v="3"/>
    <x v="72"/>
    <x v="107"/>
    <s v="007-Other admin"/>
    <x v="1"/>
    <s v="024"/>
    <s v="SATELITE OFFICE: LENYENYE"/>
    <s v="078"/>
    <s v="GENERAL EXPENSES - OTHER"/>
    <s v="1347"/>
    <s v="POSTAGE &amp; COURIER FEES"/>
    <n v="2588"/>
    <n v="2588"/>
    <n v="2730.34"/>
    <n v="2875.0480200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1"/>
    <x v="3"/>
    <x v="72"/>
    <x v="108"/>
    <s v="007-Other admin"/>
    <x v="1"/>
    <s v="024"/>
    <s v="SATELITE OFFICE: LENYENYE"/>
    <s v="078"/>
    <s v="GENERAL EXPENSES - OTHER"/>
    <s v="1348"/>
    <s v="PRINTING &amp; STATIONERY"/>
    <n v="9458"/>
    <n v="9458"/>
    <n v="9978.19"/>
    <n v="10507.03407"/>
    <n v="3278.8799999999997"/>
    <n v="0"/>
    <n v="0"/>
    <n v="0"/>
    <n v="0"/>
    <n v="0"/>
    <n v="0"/>
    <n v="0"/>
    <n v="0"/>
    <n v="976.81"/>
    <n v="0"/>
    <n v="0"/>
    <n v="1587.01"/>
    <n v="715.06"/>
    <n v="3278.8799999999997"/>
    <n v="0.34667794459716639"/>
    <n v="3278.88"/>
  </r>
  <r>
    <n v="14"/>
    <n v="15"/>
    <s v="tza"/>
    <x v="81"/>
    <x v="3"/>
    <x v="72"/>
    <x v="109"/>
    <s v="007-Other admin"/>
    <x v="1"/>
    <s v="024"/>
    <s v="SATELITE OFFICE: LENYENYE"/>
    <s v="078"/>
    <s v="GENERAL EXPENSES - OTHER"/>
    <s v="1350"/>
    <s v="PROTECTIVE CLOTHING"/>
    <n v="4000"/>
    <n v="4000"/>
    <n v="4220"/>
    <n v="4443.6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1"/>
    <x v="3"/>
    <x v="72"/>
    <x v="110"/>
    <s v="007-Other admin"/>
    <x v="1"/>
    <s v="024"/>
    <s v="SATELITE OFFICE: LENYENYE"/>
    <s v="078"/>
    <s v="GENERAL EXPENSES - OTHER"/>
    <s v="1364"/>
    <s v="SUBSISTANCE &amp; TRAVELLING EXPENSES"/>
    <n v="5915"/>
    <n v="5915"/>
    <n v="6240.3249999999998"/>
    <n v="6571.062224999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1"/>
    <x v="3"/>
    <x v="72"/>
    <x v="111"/>
    <s v="007-Other admin"/>
    <x v="1"/>
    <s v="024"/>
    <s v="SATELITE OFFICE: LENYENYE"/>
    <s v="078"/>
    <s v="GENERAL EXPENSES - OTHER"/>
    <s v="1366"/>
    <s v="TELEPHO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9"/>
    <x v="3"/>
    <x v="72"/>
    <x v="106"/>
    <s v="007-Other admin"/>
    <x v="1"/>
    <s v="025"/>
    <s v="SATELITE OFFICE: LETSITELE"/>
    <s v="078"/>
    <s v="GENERAL EXPENSES - OTHER"/>
    <s v="1344"/>
    <s v="NON-CAPITAL TOOLS &amp; EQUIPMENT"/>
    <n v="3726"/>
    <n v="3726"/>
    <n v="3930.93"/>
    <n v="4139.2692900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9"/>
    <x v="3"/>
    <x v="72"/>
    <x v="108"/>
    <s v="007-Other admin"/>
    <x v="1"/>
    <s v="025"/>
    <s v="SATELITE OFFICE: LETSITELE"/>
    <s v="078"/>
    <s v="GENERAL EXPENSES - OTHER"/>
    <s v="1348"/>
    <s v="PRINTING &amp; STATIONERY"/>
    <n v="4703"/>
    <n v="4703"/>
    <n v="4961.665"/>
    <n v="5224.633245"/>
    <n v="354.38"/>
    <n v="0"/>
    <n v="0"/>
    <n v="0"/>
    <n v="0"/>
    <n v="0"/>
    <n v="0"/>
    <n v="0"/>
    <n v="0"/>
    <n v="0"/>
    <n v="0"/>
    <n v="0"/>
    <n v="142.97"/>
    <n v="211.41"/>
    <n v="354.38"/>
    <n v="7.5351903040612372E-2"/>
    <n v="354.38"/>
  </r>
  <r>
    <n v="14"/>
    <n v="15"/>
    <s v="tza"/>
    <x v="149"/>
    <x v="3"/>
    <x v="72"/>
    <x v="109"/>
    <s v="007-Other admin"/>
    <x v="1"/>
    <s v="025"/>
    <s v="SATELITE OFFICE: LETSITELE"/>
    <s v="078"/>
    <s v="GENERAL EXPENSES - OTHER"/>
    <s v="1350"/>
    <s v="PROTECTIVE CLOTHING"/>
    <n v="6770"/>
    <n v="6770"/>
    <n v="7142.35"/>
    <n v="7520.8945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9"/>
    <x v="3"/>
    <x v="72"/>
    <x v="111"/>
    <s v="007-Other admin"/>
    <x v="1"/>
    <s v="025"/>
    <s v="SATELITE OFFICE: LETSITELE"/>
    <s v="078"/>
    <s v="GENERAL EXPENSES - OTHER"/>
    <s v="1366"/>
    <s v="TELEPHO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2"/>
    <x v="4"/>
    <x v="72"/>
    <x v="339"/>
    <s v="003-Budget and treasury office"/>
    <x v="1"/>
    <s v="032"/>
    <s v="ADMINISTRATION FINANCE"/>
    <s v="078"/>
    <s v="GENERAL EXPENSES - OTHER"/>
    <s v="1303"/>
    <s v="AUDITORS FEES"/>
    <n v="2405304"/>
    <n v="2405304"/>
    <n v="2537595.7200000002"/>
    <n v="2672088.2931600004"/>
    <n v="1064490.8500000001"/>
    <n v="0"/>
    <n v="0"/>
    <n v="0"/>
    <n v="0"/>
    <n v="0"/>
    <n v="0"/>
    <n v="0"/>
    <n v="0"/>
    <n v="0"/>
    <n v="0"/>
    <n v="311399.06"/>
    <n v="753091.79"/>
    <n v="0"/>
    <n v="1064490.8500000001"/>
    <n v="0.44255979701526299"/>
    <n v="1064490.8500000001"/>
  </r>
  <r>
    <n v="14"/>
    <n v="15"/>
    <s v="tza"/>
    <x v="82"/>
    <x v="4"/>
    <x v="72"/>
    <x v="103"/>
    <s v="003-Budget and treasury office"/>
    <x v="1"/>
    <s v="032"/>
    <s v="ADMINISTRATION FINANCE"/>
    <s v="078"/>
    <s v="GENERAL EXPENSES - OTHER"/>
    <s v="1308"/>
    <s v="CONFERENCE &amp; CONVENTION COST - DOMESTIC"/>
    <n v="6288"/>
    <n v="6288"/>
    <n v="6633.84"/>
    <n v="6985.4335200000005"/>
    <n v="5999"/>
    <n v="0"/>
    <n v="0"/>
    <n v="0"/>
    <n v="0"/>
    <n v="0"/>
    <n v="0"/>
    <n v="0"/>
    <n v="5999"/>
    <n v="0"/>
    <n v="0"/>
    <n v="0"/>
    <n v="0"/>
    <n v="0"/>
    <n v="5999"/>
    <n v="0.95403944020356235"/>
    <n v="5999"/>
  </r>
  <r>
    <n v="14"/>
    <n v="15"/>
    <s v="tza"/>
    <x v="82"/>
    <x v="4"/>
    <x v="72"/>
    <x v="101"/>
    <s v="003-Budget and treasury office"/>
    <x v="1"/>
    <s v="032"/>
    <s v="ADMINISTRATION FINANCE"/>
    <s v="078"/>
    <s v="GENERAL EXPENSES - OTHER"/>
    <s v="1310"/>
    <s v="CONSULTANTS &amp; PROFFESIONAL FEES"/>
    <n v="3797000"/>
    <n v="5147000"/>
    <n v="7430085"/>
    <n v="7823879.5049999999"/>
    <n v="3397062.8899999997"/>
    <n v="0"/>
    <n v="25877.19"/>
    <n v="0"/>
    <n v="0"/>
    <n v="0"/>
    <n v="0"/>
    <n v="0"/>
    <n v="381824.2"/>
    <n v="692604"/>
    <n v="542978.41"/>
    <n v="468513"/>
    <n v="162423.51999999999"/>
    <n v="1148719.76"/>
    <n v="3397062.8899999997"/>
    <n v="0.89467023702923354"/>
    <n v="3422940.08"/>
  </r>
  <r>
    <n v="14"/>
    <n v="15"/>
    <s v="tza"/>
    <x v="82"/>
    <x v="4"/>
    <x v="72"/>
    <x v="104"/>
    <s v="003-Budget and treasury office"/>
    <x v="1"/>
    <s v="032"/>
    <s v="ADMINISTRATION FINANCE"/>
    <s v="078"/>
    <s v="GENERAL EXPENSES - OTHER"/>
    <s v="1311"/>
    <s v="CONSUMABLE DOMESTIC ITEMS"/>
    <n v="829"/>
    <n v="829"/>
    <n v="874.59500000000003"/>
    <n v="920.94853499999999"/>
    <n v="24.82"/>
    <n v="0"/>
    <n v="0"/>
    <n v="0"/>
    <n v="0"/>
    <n v="0"/>
    <n v="0"/>
    <n v="0"/>
    <n v="0"/>
    <n v="24.82"/>
    <n v="0"/>
    <n v="0"/>
    <n v="0"/>
    <n v="0"/>
    <n v="24.82"/>
    <n v="2.9939686369119423E-2"/>
    <n v="24.82"/>
  </r>
  <r>
    <n v="14"/>
    <n v="15"/>
    <s v="tza"/>
    <x v="82"/>
    <x v="4"/>
    <x v="72"/>
    <x v="105"/>
    <s v="003-Budget and treasury office"/>
    <x v="1"/>
    <s v="032"/>
    <s v="ADMINISTRATION FINANCE"/>
    <s v="078"/>
    <s v="GENERAL EXPENSES - OTHER"/>
    <s v="1321"/>
    <s v="ENTERTAINMENT - OFFICIALS"/>
    <n v="2000"/>
    <n v="2000"/>
    <n v="2110"/>
    <n v="2221.83"/>
    <n v="1853.52"/>
    <n v="0"/>
    <n v="0"/>
    <n v="0"/>
    <n v="0"/>
    <n v="0"/>
    <n v="0"/>
    <n v="0"/>
    <n v="1000"/>
    <n v="118.23"/>
    <n v="276.3"/>
    <n v="151.93"/>
    <n v="0"/>
    <n v="307.06"/>
    <n v="1853.52"/>
    <n v="0.92676000000000003"/>
    <n v="1853.52"/>
  </r>
  <r>
    <n v="14"/>
    <n v="15"/>
    <s v="tza"/>
    <x v="82"/>
    <x v="4"/>
    <x v="72"/>
    <x v="337"/>
    <s v="003-Budget and treasury office"/>
    <x v="1"/>
    <s v="032"/>
    <s v="ADMINISTRATION FINANCE"/>
    <s v="078"/>
    <s v="GENERAL EXPENSES - OTHER"/>
    <s v="1327"/>
    <s v="INSURANCE"/>
    <n v="196815"/>
    <n v="196815"/>
    <n v="207639.82500000001"/>
    <n v="218644.735725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2"/>
    <x v="4"/>
    <x v="72"/>
    <x v="106"/>
    <s v="003-Budget and treasury office"/>
    <x v="1"/>
    <s v="032"/>
    <s v="ADMINISTRATION FINANCE"/>
    <s v="078"/>
    <s v="GENERAL EXPENSES - OTHER"/>
    <s v="1344"/>
    <s v="NON-CAPITAL TOOLS &amp; EQUIPMENT"/>
    <n v="2366"/>
    <n v="2366"/>
    <n v="2496.13"/>
    <n v="2628.4248900000002"/>
    <n v="666.68"/>
    <n v="0"/>
    <n v="0"/>
    <n v="0"/>
    <n v="0"/>
    <n v="0"/>
    <n v="0"/>
    <n v="0"/>
    <n v="0"/>
    <n v="0"/>
    <n v="0"/>
    <n v="0"/>
    <n v="0"/>
    <n v="666.68"/>
    <n v="666.68"/>
    <n v="0.28177514792899405"/>
    <n v="666.68"/>
  </r>
  <r>
    <n v="14"/>
    <n v="15"/>
    <s v="tza"/>
    <x v="82"/>
    <x v="4"/>
    <x v="72"/>
    <x v="107"/>
    <s v="003-Budget and treasury office"/>
    <x v="1"/>
    <s v="032"/>
    <s v="ADMINISTRATION FINANCE"/>
    <s v="078"/>
    <s v="GENERAL EXPENSES - OTHER"/>
    <s v="1347"/>
    <s v="POSTAGE &amp; COURIER FEES"/>
    <n v="1775"/>
    <n v="1775"/>
    <n v="1872.625"/>
    <n v="1971.874125"/>
    <n v="194.37"/>
    <n v="0"/>
    <n v="0"/>
    <n v="0"/>
    <n v="0"/>
    <n v="0"/>
    <n v="0"/>
    <n v="0"/>
    <n v="0"/>
    <n v="0"/>
    <n v="194.37"/>
    <n v="0"/>
    <n v="0"/>
    <n v="0"/>
    <n v="194.37"/>
    <n v="0.10950422535211268"/>
    <n v="194.37"/>
  </r>
  <r>
    <n v="14"/>
    <n v="15"/>
    <s v="tza"/>
    <x v="82"/>
    <x v="4"/>
    <x v="72"/>
    <x v="108"/>
    <s v="003-Budget and treasury office"/>
    <x v="1"/>
    <s v="032"/>
    <s v="ADMINISTRATION FINANCE"/>
    <s v="078"/>
    <s v="GENERAL EXPENSES - OTHER"/>
    <s v="1348"/>
    <s v="PRINTING &amp; STATIONERY"/>
    <n v="4732"/>
    <n v="4732"/>
    <n v="4992.26"/>
    <n v="5256.8497800000005"/>
    <n v="5405.02"/>
    <n v="0"/>
    <n v="0"/>
    <n v="0"/>
    <n v="0"/>
    <n v="0"/>
    <n v="0"/>
    <n v="0"/>
    <n v="0"/>
    <n v="3086.5"/>
    <n v="250.71"/>
    <n v="311.33999999999997"/>
    <n v="387.36"/>
    <n v="1369.11"/>
    <n v="5405.02"/>
    <n v="1.1422273879966189"/>
    <n v="5405.02"/>
  </r>
  <r>
    <n v="14"/>
    <n v="15"/>
    <s v="tza"/>
    <x v="82"/>
    <x v="4"/>
    <x v="72"/>
    <x v="331"/>
    <s v="003-Budget and treasury office"/>
    <x v="1"/>
    <s v="032"/>
    <s v="ADMINISTRATION FINANCE"/>
    <s v="078"/>
    <s v="GENERAL EXPENSES - OTHER"/>
    <s v="1363"/>
    <s v="SUBSCRIPTIONS"/>
    <n v="9366"/>
    <n v="9366"/>
    <n v="9881.1299999999992"/>
    <n v="10404.829889999999"/>
    <n v="7553.1"/>
    <n v="0"/>
    <n v="0"/>
    <n v="0"/>
    <n v="0"/>
    <n v="0"/>
    <n v="0"/>
    <n v="0"/>
    <n v="4948.71"/>
    <n v="0"/>
    <n v="0"/>
    <n v="0"/>
    <n v="0"/>
    <n v="2604.39"/>
    <n v="7553.1"/>
    <n v="0.80643818065342732"/>
    <n v="7553.1"/>
  </r>
  <r>
    <n v="14"/>
    <n v="15"/>
    <s v="tza"/>
    <x v="82"/>
    <x v="4"/>
    <x v="72"/>
    <x v="110"/>
    <s v="003-Budget and treasury office"/>
    <x v="1"/>
    <s v="032"/>
    <s v="ADMINISTRATION FINANCE"/>
    <s v="078"/>
    <s v="GENERAL EXPENSES - OTHER"/>
    <s v="1364"/>
    <s v="SUBSISTANCE &amp; TRAVELLING EXPENSES"/>
    <n v="94323"/>
    <n v="100000"/>
    <n v="105500"/>
    <n v="111091.5"/>
    <n v="87328.35"/>
    <n v="0"/>
    <n v="0"/>
    <n v="0"/>
    <n v="0"/>
    <n v="0"/>
    <n v="0"/>
    <n v="0"/>
    <n v="24170.6"/>
    <n v="5322.3"/>
    <n v="34372.400000000001"/>
    <n v="457.7"/>
    <n v="15397.55"/>
    <n v="7607.8"/>
    <n v="87328.35"/>
    <n v="0.92584364365001115"/>
    <n v="87328.35"/>
  </r>
  <r>
    <n v="14"/>
    <n v="15"/>
    <s v="tza"/>
    <x v="82"/>
    <x v="4"/>
    <x v="72"/>
    <x v="111"/>
    <s v="003-Budget and treasury office"/>
    <x v="1"/>
    <s v="032"/>
    <s v="ADMINISTRATION FINANCE"/>
    <s v="078"/>
    <s v="GENERAL EXPENSES - OTHER"/>
    <s v="1366"/>
    <s v="TELEPHONE"/>
    <n v="30828"/>
    <n v="56508"/>
    <n v="59615.94"/>
    <n v="62775.584820000004"/>
    <n v="13667.140000000001"/>
    <n v="0"/>
    <n v="0"/>
    <n v="0"/>
    <n v="0"/>
    <n v="0"/>
    <n v="0"/>
    <n v="0"/>
    <n v="1416.63"/>
    <n v="1881.29"/>
    <n v="4852.68"/>
    <n v="1399"/>
    <n v="1875.37"/>
    <n v="2242.17"/>
    <n v="13667.140000000001"/>
    <n v="0.44333527961593361"/>
    <n v="13667.14"/>
  </r>
  <r>
    <n v="14"/>
    <n v="15"/>
    <s v="tza"/>
    <x v="83"/>
    <x v="4"/>
    <x v="72"/>
    <x v="103"/>
    <s v="003-Budget and treasury office"/>
    <x v="1"/>
    <s v="033"/>
    <s v="FINANCIAL SERVICES, REPORTING, &amp; BUDGETS"/>
    <s v="078"/>
    <s v="GENERAL EXPENSES - OTHER"/>
    <s v="1308"/>
    <s v="CONFERENCE &amp; CONVENTION COST - DOMESTIC"/>
    <n v="8288"/>
    <n v="8288"/>
    <n v="8743.84"/>
    <n v="9207.2635200000004"/>
    <n v="5999"/>
    <n v="0"/>
    <n v="0"/>
    <n v="0"/>
    <n v="0"/>
    <n v="0"/>
    <n v="0"/>
    <n v="0"/>
    <n v="5999"/>
    <n v="0"/>
    <n v="0"/>
    <n v="0"/>
    <n v="0"/>
    <n v="0"/>
    <n v="5999"/>
    <n v="0.72381756756756754"/>
    <n v="5999"/>
  </r>
  <r>
    <n v="14"/>
    <n v="15"/>
    <s v="tza"/>
    <x v="83"/>
    <x v="4"/>
    <x v="72"/>
    <x v="104"/>
    <s v="003-Budget and treasury office"/>
    <x v="1"/>
    <s v="033"/>
    <s v="FINANCIAL SERVICES, REPORTING, &amp; BUDGETS"/>
    <s v="078"/>
    <s v="GENERAL EXPENSES - OTHER"/>
    <s v="1311"/>
    <s v="CONSUMABLE DOMESTIC ITEMS"/>
    <n v="592"/>
    <n v="592"/>
    <n v="624.55999999999995"/>
    <n v="657.6616799999999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3"/>
    <x v="4"/>
    <x v="72"/>
    <x v="105"/>
    <s v="003-Budget and treasury office"/>
    <x v="1"/>
    <s v="033"/>
    <s v="FINANCIAL SERVICES, REPORTING, &amp; BUDGETS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3"/>
    <x v="4"/>
    <x v="72"/>
    <x v="340"/>
    <s v="003-Budget and treasury office"/>
    <x v="1"/>
    <s v="033"/>
    <s v="FINANCIAL SERVICES, REPORTING, &amp; BUDGETS"/>
    <s v="078"/>
    <s v="GENERAL EXPENSES - OTHER"/>
    <s v="1329"/>
    <s v="INSURANCE EXCESS PAYMENTS"/>
    <n v="2000000"/>
    <n v="2495000"/>
    <n v="2632225"/>
    <n v="2771732.9249999998"/>
    <n v="211037.09"/>
    <n v="1364128.78"/>
    <n v="0"/>
    <n v="0"/>
    <n v="0"/>
    <n v="0"/>
    <n v="0"/>
    <n v="0"/>
    <n v="7192.98"/>
    <n v="0"/>
    <n v="0"/>
    <n v="0"/>
    <n v="4385.96"/>
    <n v="199458.15"/>
    <n v="211037.09"/>
    <n v="0.10551854499999999"/>
    <n v="211037.09"/>
  </r>
  <r>
    <n v="14"/>
    <n v="15"/>
    <s v="tza"/>
    <x v="83"/>
    <x v="4"/>
    <x v="72"/>
    <x v="341"/>
    <s v="003-Budget and treasury office"/>
    <x v="1"/>
    <s v="033"/>
    <s v="FINANCIAL SERVICES, REPORTING, &amp; BUDGETS"/>
    <s v="078"/>
    <s v="GENERAL EXPENSES - OTHER"/>
    <s v="1330"/>
    <s v="INSURANCE CLAIMS OWN EXPENDITURE"/>
    <n v="3000000"/>
    <n v="3000000"/>
    <n v="3165000"/>
    <n v="3332745"/>
    <n v="2859589.02"/>
    <n v="44152"/>
    <n v="0"/>
    <n v="0"/>
    <n v="0"/>
    <n v="0"/>
    <n v="0"/>
    <n v="0"/>
    <n v="1897641.66"/>
    <n v="535882.51"/>
    <n v="9750"/>
    <n v="414168.85"/>
    <n v="2146"/>
    <n v="0"/>
    <n v="2859589.02"/>
    <n v="0.95319633999999998"/>
    <n v="2859589.02"/>
  </r>
  <r>
    <n v="14"/>
    <n v="15"/>
    <s v="tza"/>
    <x v="83"/>
    <x v="4"/>
    <x v="72"/>
    <x v="106"/>
    <s v="003-Budget and treasury office"/>
    <x v="1"/>
    <s v="033"/>
    <s v="FINANCIAL SERVICES, REPORTING, &amp; BUDGETS"/>
    <s v="078"/>
    <s v="GENERAL EXPENSES - OTHER"/>
    <s v="1344"/>
    <s v="NON-CAPITAL TOOLS &amp; EQUIPMENT"/>
    <n v="7384"/>
    <n v="7384"/>
    <n v="7790.12"/>
    <n v="8202.9963599999992"/>
    <n v="87.68"/>
    <n v="0"/>
    <n v="0"/>
    <n v="0"/>
    <n v="0"/>
    <n v="0"/>
    <n v="0"/>
    <n v="0"/>
    <n v="0"/>
    <n v="0"/>
    <n v="0"/>
    <n v="87.68"/>
    <n v="0"/>
    <n v="0"/>
    <n v="87.68"/>
    <n v="1.1874322860238354E-2"/>
    <n v="87.68"/>
  </r>
  <r>
    <n v="14"/>
    <n v="15"/>
    <s v="tza"/>
    <x v="83"/>
    <x v="4"/>
    <x v="72"/>
    <x v="107"/>
    <s v="003-Budget and treasury office"/>
    <x v="1"/>
    <s v="033"/>
    <s v="FINANCIAL SERVICES, REPORTING, &amp; BUDGETS"/>
    <s v="078"/>
    <s v="GENERAL EXPENSES - OTHER"/>
    <s v="1347"/>
    <s v="POSTAGE &amp; COURIER FEES"/>
    <n v="1873"/>
    <n v="1873"/>
    <n v="1976.0150000000001"/>
    <n v="2080.7437950000003"/>
    <n v="144.72"/>
    <n v="0"/>
    <n v="0"/>
    <n v="0"/>
    <n v="0"/>
    <n v="0"/>
    <n v="0"/>
    <n v="0"/>
    <n v="0"/>
    <n v="0"/>
    <n v="0"/>
    <n v="0"/>
    <n v="0"/>
    <n v="144.72"/>
    <n v="144.72"/>
    <n v="7.7266417512012811E-2"/>
    <n v="144.72"/>
  </r>
  <r>
    <n v="14"/>
    <n v="15"/>
    <s v="tza"/>
    <x v="83"/>
    <x v="4"/>
    <x v="72"/>
    <x v="108"/>
    <s v="003-Budget and treasury office"/>
    <x v="1"/>
    <s v="033"/>
    <s v="FINANCIAL SERVICES, REPORTING, &amp; BUDGETS"/>
    <s v="078"/>
    <s v="GENERAL EXPENSES - OTHER"/>
    <s v="1348"/>
    <s v="PRINTING &amp; STATIONERY"/>
    <n v="5324"/>
    <n v="10324"/>
    <n v="10891.82"/>
    <n v="11469.08646"/>
    <n v="3086.3599999999997"/>
    <n v="0"/>
    <n v="0"/>
    <n v="0"/>
    <n v="0"/>
    <n v="0"/>
    <n v="0"/>
    <n v="0"/>
    <n v="0"/>
    <n v="1654.54"/>
    <n v="106.65"/>
    <n v="549.62"/>
    <n v="149.63999999999999"/>
    <n v="625.91"/>
    <n v="3086.3599999999997"/>
    <n v="0.57970698722764835"/>
    <n v="3086.36"/>
  </r>
  <r>
    <n v="14"/>
    <n v="15"/>
    <s v="tza"/>
    <x v="83"/>
    <x v="4"/>
    <x v="72"/>
    <x v="331"/>
    <s v="003-Budget and treasury office"/>
    <x v="1"/>
    <s v="033"/>
    <s v="FINANCIAL SERVICES, REPORTING, &amp; BUDGETS"/>
    <s v="078"/>
    <s v="GENERAL EXPENSES - OTHER"/>
    <s v="1363"/>
    <s v="SUBSCRIPTIONS"/>
    <n v="592"/>
    <n v="592"/>
    <n v="624.55999999999995"/>
    <n v="657.6616799999999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3"/>
    <x v="4"/>
    <x v="72"/>
    <x v="110"/>
    <s v="003-Budget and treasury office"/>
    <x v="1"/>
    <s v="033"/>
    <s v="FINANCIAL SERVICES, REPORTING, &amp; BUDGETS"/>
    <s v="078"/>
    <s v="GENERAL EXPENSES - OTHER"/>
    <s v="1364"/>
    <s v="SUBSISTANCE &amp; TRAVELLING EXPENSES"/>
    <n v="50000"/>
    <n v="60000"/>
    <n v="63300"/>
    <n v="66654.899999999994"/>
    <n v="27873.239999999998"/>
    <n v="0"/>
    <n v="0"/>
    <n v="0"/>
    <n v="0"/>
    <n v="0"/>
    <n v="0"/>
    <n v="0"/>
    <n v="3196.7"/>
    <n v="5620.5"/>
    <n v="6525.49"/>
    <n v="200"/>
    <n v="4050.18"/>
    <n v="8280.3700000000008"/>
    <n v="27873.239999999998"/>
    <n v="0.55746479999999998"/>
    <n v="27873.24"/>
  </r>
  <r>
    <n v="14"/>
    <n v="15"/>
    <s v="tza"/>
    <x v="83"/>
    <x v="4"/>
    <x v="72"/>
    <x v="111"/>
    <s v="003-Budget and treasury office"/>
    <x v="1"/>
    <s v="033"/>
    <s v="FINANCIAL SERVICES, REPORTING, &amp; BUDGETS"/>
    <s v="078"/>
    <s v="GENERAL EXPENSES - OTHER"/>
    <s v="1366"/>
    <s v="TELEPHONE"/>
    <n v="17988"/>
    <n v="40776"/>
    <n v="43018.68"/>
    <n v="45298.670039999997"/>
    <n v="11619.95"/>
    <n v="0"/>
    <n v="0"/>
    <n v="0"/>
    <n v="0"/>
    <n v="0"/>
    <n v="0"/>
    <n v="0"/>
    <n v="1583.67"/>
    <n v="2076.6"/>
    <n v="1635.58"/>
    <n v="1687.55"/>
    <n v="2613.35"/>
    <n v="2023.2"/>
    <n v="11619.95"/>
    <n v="0.64598343340004449"/>
    <n v="11619.95"/>
  </r>
  <r>
    <n v="14"/>
    <n v="15"/>
    <s v="tza"/>
    <x v="84"/>
    <x v="4"/>
    <x v="72"/>
    <x v="125"/>
    <s v="003-Budget and treasury office"/>
    <x v="1"/>
    <s v="034"/>
    <s v="REVENUE"/>
    <s v="078"/>
    <s v="GENERAL EXPENSES - OTHER"/>
    <s v="1301"/>
    <s v="ADVERTISING - GENERAL"/>
    <n v="5017"/>
    <n v="5017"/>
    <n v="5292.9350000000004"/>
    <n v="5573.460555000000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x v="4"/>
    <x v="72"/>
    <x v="103"/>
    <s v="003-Budget and treasury office"/>
    <x v="1"/>
    <s v="034"/>
    <s v="REVENUE"/>
    <s v="078"/>
    <s v="GENERAL EXPENSES - OTHER"/>
    <s v="1308"/>
    <s v="CONFERENCE &amp; CONVENTION COST - DOMESTIC"/>
    <n v="10480"/>
    <n v="10480"/>
    <n v="11056.4"/>
    <n v="11642.3892"/>
    <n v="5999"/>
    <n v="0"/>
    <n v="0"/>
    <n v="0"/>
    <n v="0"/>
    <n v="0"/>
    <n v="0"/>
    <n v="0"/>
    <n v="5999"/>
    <n v="0"/>
    <n v="0"/>
    <n v="0"/>
    <n v="0"/>
    <n v="0"/>
    <n v="5999"/>
    <n v="0.57242366412213741"/>
    <n v="5999"/>
  </r>
  <r>
    <n v="14"/>
    <n v="15"/>
    <s v="tza"/>
    <x v="84"/>
    <x v="4"/>
    <x v="72"/>
    <x v="101"/>
    <s v="003-Budget and treasury office"/>
    <x v="1"/>
    <s v="034"/>
    <s v="REVENUE"/>
    <s v="078"/>
    <s v="GENERAL EXPENSES - OTHER"/>
    <s v="1310"/>
    <s v="CONSULTANTS &amp; PROFFESIONAL FEES"/>
    <n v="20000"/>
    <n v="20000"/>
    <n v="21100"/>
    <n v="22218.3"/>
    <n v="2734.04"/>
    <n v="0"/>
    <n v="0"/>
    <n v="0"/>
    <n v="0"/>
    <n v="0"/>
    <n v="0"/>
    <n v="0"/>
    <n v="0"/>
    <n v="2734.04"/>
    <n v="0"/>
    <n v="0"/>
    <n v="0"/>
    <n v="0"/>
    <n v="2734.04"/>
    <n v="0.13670199999999999"/>
    <n v="2734.04"/>
  </r>
  <r>
    <n v="14"/>
    <n v="15"/>
    <s v="tza"/>
    <x v="84"/>
    <x v="4"/>
    <x v="72"/>
    <x v="104"/>
    <s v="003-Budget and treasury office"/>
    <x v="1"/>
    <s v="034"/>
    <s v="REVENUE"/>
    <s v="078"/>
    <s v="GENERAL EXPENSES - OTHER"/>
    <s v="1311"/>
    <s v="CONSUMABLE DOMESTIC ITEMS"/>
    <n v="4000"/>
    <n v="4000"/>
    <n v="4220"/>
    <n v="4443.66"/>
    <n v="1035.6100000000001"/>
    <n v="0"/>
    <n v="0"/>
    <n v="0"/>
    <n v="0"/>
    <n v="0"/>
    <n v="0"/>
    <n v="0"/>
    <n v="729"/>
    <n v="306.61"/>
    <n v="0"/>
    <n v="0"/>
    <n v="0"/>
    <n v="0"/>
    <n v="1035.6100000000001"/>
    <n v="0.25890250000000004"/>
    <n v="1035.6099999999999"/>
  </r>
  <r>
    <n v="14"/>
    <n v="15"/>
    <s v="tza"/>
    <x v="84"/>
    <x v="4"/>
    <x v="72"/>
    <x v="342"/>
    <s v="003-Budget and treasury office"/>
    <x v="1"/>
    <s v="034"/>
    <s v="REVENUE"/>
    <s v="078"/>
    <s v="GENERAL EXPENSES - OTHER"/>
    <s v="1314"/>
    <s v="COST OF SALES - INVESTMENT PROPERTIES"/>
    <n v="24684"/>
    <n v="24684"/>
    <n v="26041.62"/>
    <n v="27421.82585999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x v="4"/>
    <x v="72"/>
    <x v="336"/>
    <s v="003-Budget and treasury office"/>
    <x v="1"/>
    <s v="034"/>
    <s v="REVENUE"/>
    <s v="078"/>
    <s v="GENERAL EXPENSES - OTHER"/>
    <s v="1315"/>
    <s v="DEED NOTICES"/>
    <n v="30000"/>
    <n v="30000"/>
    <n v="31650"/>
    <n v="33327.449999999997"/>
    <n v="10638.96"/>
    <n v="0"/>
    <n v="0"/>
    <n v="0"/>
    <n v="0"/>
    <n v="0"/>
    <n v="0"/>
    <n v="0"/>
    <n v="0"/>
    <n v="3735.5"/>
    <n v="2018.68"/>
    <n v="1699.65"/>
    <n v="1785.55"/>
    <n v="1399.58"/>
    <n v="10638.96"/>
    <n v="0.35463199999999995"/>
    <n v="10638.96"/>
  </r>
  <r>
    <n v="14"/>
    <n v="15"/>
    <s v="tza"/>
    <x v="84"/>
    <x v="4"/>
    <x v="72"/>
    <x v="105"/>
    <s v="003-Budget and treasury office"/>
    <x v="1"/>
    <s v="034"/>
    <s v="REVENUE"/>
    <s v="078"/>
    <s v="GENERAL EXPENSES - OTHER"/>
    <s v="1321"/>
    <s v="ENTERTAINMENT - OFFICIALS"/>
    <n v="2000"/>
    <n v="2000"/>
    <n v="2110"/>
    <n v="2221.83"/>
    <n v="1040"/>
    <n v="0"/>
    <n v="0"/>
    <n v="0"/>
    <n v="0"/>
    <n v="0"/>
    <n v="0"/>
    <n v="0"/>
    <n v="0"/>
    <n v="360"/>
    <n v="0"/>
    <n v="680"/>
    <n v="0"/>
    <n v="0"/>
    <n v="1040"/>
    <n v="0.52"/>
    <n v="1040"/>
  </r>
  <r>
    <n v="14"/>
    <n v="15"/>
    <s v="tza"/>
    <x v="84"/>
    <x v="4"/>
    <x v="72"/>
    <x v="338"/>
    <s v="003-Budget and treasury office"/>
    <x v="1"/>
    <s v="034"/>
    <s v="REVENUE"/>
    <s v="078"/>
    <s v="GENERAL EXPENSES - OTHER"/>
    <s v="1333"/>
    <s v="LEGAL FEES - OTHER"/>
    <n v="32880"/>
    <n v="32880"/>
    <n v="34688.400000000001"/>
    <n v="36526.88520000000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x v="4"/>
    <x v="72"/>
    <x v="106"/>
    <s v="003-Budget and treasury office"/>
    <x v="1"/>
    <s v="034"/>
    <s v="REVENUE"/>
    <s v="078"/>
    <s v="GENERAL EXPENSES - OTHER"/>
    <s v="1344"/>
    <s v="NON-CAPITAL TOOLS &amp; EQUIPMENT"/>
    <n v="30000"/>
    <n v="30000"/>
    <n v="31650"/>
    <n v="33327.449999999997"/>
    <n v="1900"/>
    <n v="7700"/>
    <n v="0"/>
    <n v="0"/>
    <n v="0"/>
    <n v="0"/>
    <n v="0"/>
    <n v="0"/>
    <n v="0"/>
    <n v="0"/>
    <n v="1900"/>
    <n v="0"/>
    <n v="0"/>
    <n v="0"/>
    <n v="1900"/>
    <n v="6.3333333333333339E-2"/>
    <n v="1900"/>
  </r>
  <r>
    <n v="14"/>
    <n v="15"/>
    <s v="tza"/>
    <x v="84"/>
    <x v="4"/>
    <x v="72"/>
    <x v="107"/>
    <s v="003-Budget and treasury office"/>
    <x v="1"/>
    <s v="034"/>
    <s v="REVENUE"/>
    <s v="078"/>
    <s v="GENERAL EXPENSES - OTHER"/>
    <s v="1347"/>
    <s v="POSTAGE &amp; COURIER FEES"/>
    <n v="700000"/>
    <n v="700000"/>
    <n v="738500"/>
    <n v="777640.5"/>
    <n v="276879.94"/>
    <n v="0"/>
    <n v="0"/>
    <n v="0"/>
    <n v="0"/>
    <n v="0"/>
    <n v="0"/>
    <n v="0"/>
    <n v="0"/>
    <n v="61735.76"/>
    <n v="107132.47"/>
    <n v="0"/>
    <n v="42826.95"/>
    <n v="65184.76"/>
    <n v="276879.94"/>
    <n v="0.39554277142857142"/>
    <n v="276879.94"/>
  </r>
  <r>
    <n v="14"/>
    <n v="15"/>
    <s v="tza"/>
    <x v="84"/>
    <x v="4"/>
    <x v="72"/>
    <x v="108"/>
    <s v="003-Budget and treasury office"/>
    <x v="1"/>
    <s v="034"/>
    <s v="REVENUE"/>
    <s v="078"/>
    <s v="GENERAL EXPENSES - OTHER"/>
    <s v="1348"/>
    <s v="PRINTING &amp; STATIONERY"/>
    <n v="75988"/>
    <n v="75988"/>
    <n v="80167.34"/>
    <n v="84416.209019999995"/>
    <n v="22691.559999999998"/>
    <n v="861.6"/>
    <n v="0"/>
    <n v="0"/>
    <n v="0"/>
    <n v="0"/>
    <n v="0"/>
    <n v="0"/>
    <n v="2335.16"/>
    <n v="8483.84"/>
    <n v="501.97"/>
    <n v="6264.77"/>
    <n v="2676.49"/>
    <n v="2429.33"/>
    <n v="22691.559999999998"/>
    <n v="0.29862030846975834"/>
    <n v="22691.56"/>
  </r>
  <r>
    <n v="14"/>
    <n v="15"/>
    <s v="tza"/>
    <x v="84"/>
    <x v="4"/>
    <x v="72"/>
    <x v="109"/>
    <s v="003-Budget and treasury office"/>
    <x v="1"/>
    <s v="034"/>
    <s v="REVENUE"/>
    <s v="078"/>
    <s v="GENERAL EXPENSES - OTHER"/>
    <s v="1350"/>
    <s v="PROTECTIVE CLOTHING"/>
    <n v="7620"/>
    <n v="7620"/>
    <n v="8039.1"/>
    <n v="8465.1723000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x v="4"/>
    <x v="72"/>
    <x v="331"/>
    <s v="003-Budget and treasury office"/>
    <x v="1"/>
    <s v="034"/>
    <s v="REVENUE"/>
    <s v="078"/>
    <s v="GENERAL EXPENSES - OTHER"/>
    <s v="1363"/>
    <s v="SUBSCRIPTIONS"/>
    <n v="872"/>
    <n v="872"/>
    <n v="919.96"/>
    <n v="968.7178800000000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x v="4"/>
    <x v="72"/>
    <x v="110"/>
    <s v="003-Budget and treasury office"/>
    <x v="1"/>
    <s v="034"/>
    <s v="REVENUE"/>
    <s v="078"/>
    <s v="GENERAL EXPENSES - OTHER"/>
    <s v="1364"/>
    <s v="SUBSISTANCE &amp; TRAVELLING EXPENSES"/>
    <n v="61440"/>
    <n v="61440"/>
    <n v="64819.199999999997"/>
    <n v="68254.617599999998"/>
    <n v="28559.119999999999"/>
    <n v="0"/>
    <n v="0"/>
    <n v="0"/>
    <n v="0"/>
    <n v="0"/>
    <n v="0"/>
    <n v="0"/>
    <n v="3400.46"/>
    <n v="6178.96"/>
    <n v="5399.46"/>
    <n v="442.54"/>
    <n v="9850.9"/>
    <n v="3286.8"/>
    <n v="28559.119999999999"/>
    <n v="0.4648294270833333"/>
    <n v="28559.119999999999"/>
  </r>
  <r>
    <n v="14"/>
    <n v="15"/>
    <s v="tza"/>
    <x v="84"/>
    <x v="4"/>
    <x v="72"/>
    <x v="111"/>
    <s v="003-Budget and treasury office"/>
    <x v="1"/>
    <s v="034"/>
    <s v="REVENUE"/>
    <s v="078"/>
    <s v="GENERAL EXPENSES - OTHER"/>
    <s v="1366"/>
    <s v="TELEPHONE"/>
    <n v="28285"/>
    <n v="51411"/>
    <n v="54238.605000000003"/>
    <n v="57113.251065000004"/>
    <n v="18351.61"/>
    <n v="0"/>
    <n v="0"/>
    <n v="0"/>
    <n v="0"/>
    <n v="0"/>
    <n v="0"/>
    <n v="0"/>
    <n v="2970.26"/>
    <n v="2713.94"/>
    <n v="2400.36"/>
    <n v="3104.94"/>
    <n v="3980.81"/>
    <n v="3181.3"/>
    <n v="18351.61"/>
    <n v="0.64881067703729889"/>
    <n v="18351.61"/>
  </r>
  <r>
    <n v="14"/>
    <n v="15"/>
    <s v="tza"/>
    <x v="85"/>
    <x v="4"/>
    <x v="72"/>
    <x v="343"/>
    <s v="003-Budget and treasury office"/>
    <x v="1"/>
    <s v="035"/>
    <s v="EXPENDITURE"/>
    <s v="078"/>
    <s v="GENERAL EXPENSES - OTHER"/>
    <s v="1304"/>
    <s v="AUCTIONEER FEES"/>
    <n v="11606"/>
    <n v="11606"/>
    <n v="12244.33"/>
    <n v="12893.27949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5"/>
    <x v="4"/>
    <x v="72"/>
    <x v="344"/>
    <s v="003-Budget and treasury office"/>
    <x v="1"/>
    <s v="035"/>
    <s v="EXPENDITURE"/>
    <s v="078"/>
    <s v="GENERAL EXPENSES - OTHER"/>
    <s v="1306"/>
    <s v="BANK ADMINISTRATION FEES &amp; INTEREST ON OVERDRAFT"/>
    <n v="1200000"/>
    <n v="1400000"/>
    <n v="1477000"/>
    <n v="1555281"/>
    <n v="622607.13"/>
    <n v="0"/>
    <n v="0"/>
    <n v="0"/>
    <n v="0"/>
    <n v="0"/>
    <n v="0"/>
    <n v="0"/>
    <n v="102485.75"/>
    <n v="105998.55"/>
    <n v="99634.2"/>
    <n v="113918.78"/>
    <n v="105917.89"/>
    <n v="94651.96"/>
    <n v="622607.13"/>
    <n v="0.51883927500000004"/>
    <n v="622607.13"/>
  </r>
  <r>
    <n v="14"/>
    <n v="15"/>
    <s v="tza"/>
    <x v="85"/>
    <x v="4"/>
    <x v="72"/>
    <x v="103"/>
    <s v="003-Budget and treasury office"/>
    <x v="1"/>
    <s v="035"/>
    <s v="EXPENDITURE"/>
    <s v="078"/>
    <s v="GENERAL EXPENSES - OTHER"/>
    <s v="1308"/>
    <s v="CONFERENCE &amp; CONVENTION COST - DOMESTIC"/>
    <n v="8500"/>
    <n v="8500"/>
    <n v="8967.5"/>
    <n v="9442.7775000000001"/>
    <n v="1587.5"/>
    <n v="0"/>
    <n v="0"/>
    <n v="0"/>
    <n v="0"/>
    <n v="0"/>
    <n v="0"/>
    <n v="0"/>
    <n v="0"/>
    <n v="0"/>
    <n v="0"/>
    <n v="0"/>
    <n v="0"/>
    <n v="1587.5"/>
    <n v="1587.5"/>
    <n v="0.18676470588235294"/>
    <n v="1587.5"/>
  </r>
  <r>
    <n v="14"/>
    <n v="15"/>
    <s v="tza"/>
    <x v="85"/>
    <x v="4"/>
    <x v="72"/>
    <x v="101"/>
    <s v="003-Budget and treasury office"/>
    <x v="1"/>
    <s v="035"/>
    <s v="EXPENDITURE"/>
    <s v="078"/>
    <s v="GENERAL EXPENSES - OTHER"/>
    <s v="1310"/>
    <s v="CONSULTANTS &amp; PROFFESIONAL FEES"/>
    <n v="800"/>
    <n v="800"/>
    <n v="844"/>
    <n v="888.7319999999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5"/>
    <x v="4"/>
    <x v="72"/>
    <x v="104"/>
    <s v="003-Budget and treasury office"/>
    <x v="1"/>
    <s v="035"/>
    <s v="EXPENDITURE"/>
    <s v="078"/>
    <s v="GENERAL EXPENSES - OTHER"/>
    <s v="1311"/>
    <s v="CONSUMABLE DOMESTIC ITEMS"/>
    <n v="1000"/>
    <n v="1000"/>
    <n v="1055"/>
    <n v="1110.9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5"/>
    <x v="4"/>
    <x v="72"/>
    <x v="105"/>
    <s v="003-Budget and treasury office"/>
    <x v="1"/>
    <s v="035"/>
    <s v="EXPENDITURE"/>
    <s v="078"/>
    <s v="GENERAL EXPENSES - OTHER"/>
    <s v="1321"/>
    <s v="ENTERTAINMENT - OFFICIALS"/>
    <n v="2000"/>
    <n v="2000"/>
    <n v="2110"/>
    <n v="2221.83"/>
    <n v="173"/>
    <n v="0"/>
    <n v="0"/>
    <n v="0"/>
    <n v="0"/>
    <n v="0"/>
    <n v="0"/>
    <n v="0"/>
    <n v="0"/>
    <n v="0"/>
    <n v="0"/>
    <n v="0"/>
    <n v="0"/>
    <n v="173"/>
    <n v="173"/>
    <n v="8.6499999999999994E-2"/>
    <n v="173"/>
  </r>
  <r>
    <n v="14"/>
    <n v="15"/>
    <s v="tza"/>
    <x v="85"/>
    <x v="4"/>
    <x v="72"/>
    <x v="106"/>
    <s v="003-Budget and treasury office"/>
    <x v="1"/>
    <s v="035"/>
    <s v="EXPENDITURE"/>
    <s v="078"/>
    <s v="GENERAL EXPENSES - OTHER"/>
    <s v="1344"/>
    <s v="NON-CAPITAL TOOLS &amp; EQUIPMENT"/>
    <n v="7600"/>
    <n v="7600"/>
    <n v="8018"/>
    <n v="8442.953999999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5"/>
    <x v="4"/>
    <x v="72"/>
    <x v="108"/>
    <s v="003-Budget and treasury office"/>
    <x v="1"/>
    <s v="035"/>
    <s v="EXPENDITURE"/>
    <s v="078"/>
    <s v="GENERAL EXPENSES - OTHER"/>
    <s v="1348"/>
    <s v="PRINTING &amp; STATIONERY"/>
    <n v="20000"/>
    <n v="20000"/>
    <n v="21100"/>
    <n v="22218.3"/>
    <n v="15759.86"/>
    <n v="0"/>
    <n v="0"/>
    <n v="0"/>
    <n v="0"/>
    <n v="0"/>
    <n v="0"/>
    <n v="0"/>
    <n v="1327.14"/>
    <n v="3909.78"/>
    <n v="0"/>
    <n v="2468.71"/>
    <n v="4402.34"/>
    <n v="3651.89"/>
    <n v="15759.86"/>
    <n v="0.78799300000000005"/>
    <n v="15759.86"/>
  </r>
  <r>
    <n v="14"/>
    <n v="15"/>
    <s v="tza"/>
    <x v="85"/>
    <x v="4"/>
    <x v="72"/>
    <x v="109"/>
    <s v="003-Budget and treasury office"/>
    <x v="1"/>
    <s v="035"/>
    <s v="EXPENDITURE"/>
    <s v="078"/>
    <s v="GENERAL EXPENSES - OTHER"/>
    <s v="1350"/>
    <s v="PROTECTIVE CLOTHIN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5"/>
    <x v="4"/>
    <x v="72"/>
    <x v="331"/>
    <s v="003-Budget and treasury office"/>
    <x v="1"/>
    <s v="035"/>
    <s v="EXPENDITURE"/>
    <s v="078"/>
    <s v="GENERAL EXPENSES - OTHER"/>
    <s v="1363"/>
    <s v="SUBSCRIPTIONS"/>
    <n v="1572"/>
    <n v="1572"/>
    <n v="1658.46"/>
    <n v="1746.358380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5"/>
    <x v="4"/>
    <x v="72"/>
    <x v="110"/>
    <s v="003-Budget and treasury office"/>
    <x v="1"/>
    <s v="035"/>
    <s v="EXPENDITURE"/>
    <s v="078"/>
    <s v="GENERAL EXPENSES - OTHER"/>
    <s v="1364"/>
    <s v="SUBSISTANCE &amp; TRAVELLING EXPENSES"/>
    <n v="26680"/>
    <n v="40000"/>
    <n v="42200"/>
    <n v="44436.6"/>
    <n v="23086.95"/>
    <n v="0"/>
    <n v="0"/>
    <n v="0"/>
    <n v="0"/>
    <n v="0"/>
    <n v="0"/>
    <n v="0"/>
    <n v="791.6"/>
    <n v="0"/>
    <n v="0"/>
    <n v="19078.95"/>
    <n v="1670"/>
    <n v="1546.4"/>
    <n v="23086.95"/>
    <n v="0.86532796101949028"/>
    <n v="23086.95"/>
  </r>
  <r>
    <n v="14"/>
    <n v="15"/>
    <s v="tza"/>
    <x v="85"/>
    <x v="4"/>
    <x v="72"/>
    <x v="111"/>
    <s v="003-Budget and treasury office"/>
    <x v="1"/>
    <s v="035"/>
    <s v="EXPENDITURE"/>
    <s v="078"/>
    <s v="GENERAL EXPENSES - OTHER"/>
    <s v="1366"/>
    <s v="TELEPHONE"/>
    <n v="23136"/>
    <n v="51421"/>
    <n v="54249.154999999999"/>
    <n v="57124.360215000001"/>
    <n v="12017.7"/>
    <n v="0"/>
    <n v="0"/>
    <n v="0"/>
    <n v="0"/>
    <n v="0"/>
    <n v="0"/>
    <n v="0"/>
    <n v="1750.72"/>
    <n v="2670.92"/>
    <n v="1817.47"/>
    <n v="1400.95"/>
    <n v="2577.31"/>
    <n v="1800.33"/>
    <n v="12017.7"/>
    <n v="0.5194372406639004"/>
    <n v="12017.7"/>
  </r>
  <r>
    <n v="14"/>
    <n v="15"/>
    <s v="tza"/>
    <x v="86"/>
    <x v="4"/>
    <x v="72"/>
    <x v="104"/>
    <s v="003-Budget and treasury office"/>
    <x v="1"/>
    <s v="036"/>
    <s v="INVENTORY"/>
    <s v="078"/>
    <s v="GENERAL EXPENSES - OTHER"/>
    <s v="1311"/>
    <s v="CONSUMABLE DOMESTIC ITEMS"/>
    <n v="10000"/>
    <n v="10000"/>
    <n v="10550"/>
    <n v="11109.15"/>
    <n v="4438.32"/>
    <n v="0"/>
    <n v="0"/>
    <n v="0"/>
    <n v="0"/>
    <n v="0"/>
    <n v="0"/>
    <n v="0"/>
    <n v="486.58"/>
    <n v="939.13"/>
    <n v="1338.6"/>
    <n v="279.77"/>
    <n v="517.47"/>
    <n v="876.77"/>
    <n v="4438.32"/>
    <n v="0.44383199999999995"/>
    <n v="4438.32"/>
  </r>
  <r>
    <n v="14"/>
    <n v="15"/>
    <s v="tza"/>
    <x v="86"/>
    <x v="4"/>
    <x v="72"/>
    <x v="337"/>
    <s v="003-Budget and treasury office"/>
    <x v="1"/>
    <s v="036"/>
    <s v="INVENTORY"/>
    <s v="078"/>
    <s v="GENERAL EXPENSES - OTHER"/>
    <s v="1327"/>
    <s v="INSURANCE"/>
    <n v="13033"/>
    <n v="13033"/>
    <n v="13749.815000000001"/>
    <n v="14478.555195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x v="4"/>
    <x v="72"/>
    <x v="102"/>
    <s v="003-Budget and treasury office"/>
    <x v="1"/>
    <s v="036"/>
    <s v="INVENTORY"/>
    <s v="078"/>
    <s v="GENERAL EXPENSES - OTHER"/>
    <s v="1336"/>
    <s v="LICENCES &amp; PERMITS - NON VEHICLE"/>
    <n v="11"/>
    <n v="11"/>
    <n v="11.605"/>
    <n v="12.22006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x v="4"/>
    <x v="72"/>
    <x v="106"/>
    <s v="003-Budget and treasury office"/>
    <x v="1"/>
    <s v="036"/>
    <s v="INVENTORY"/>
    <s v="078"/>
    <s v="GENERAL EXPENSES - OTHER"/>
    <s v="1344"/>
    <s v="NON-CAPITAL TOOLS &amp; EQUIPMENT"/>
    <n v="15000"/>
    <n v="15000"/>
    <n v="15825"/>
    <n v="16663.7249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x v="4"/>
    <x v="72"/>
    <x v="107"/>
    <s v="003-Budget and treasury office"/>
    <x v="1"/>
    <s v="036"/>
    <s v="INVENTORY"/>
    <s v="078"/>
    <s v="GENERAL EXPENSES - OTHER"/>
    <s v="1347"/>
    <s v="POSTAGE &amp; COURIER FEES"/>
    <n v="28798"/>
    <n v="28798"/>
    <n v="30381.89"/>
    <n v="31992.13017"/>
    <n v="11918.16"/>
    <n v="0"/>
    <n v="0"/>
    <n v="0"/>
    <n v="0"/>
    <n v="0"/>
    <n v="0"/>
    <n v="0"/>
    <n v="0"/>
    <n v="324.22000000000003"/>
    <n v="7318.76"/>
    <n v="2851.01"/>
    <n v="830.63"/>
    <n v="593.54"/>
    <n v="11918.16"/>
    <n v="0.41385373984304463"/>
    <n v="11918.16"/>
  </r>
  <r>
    <n v="14"/>
    <n v="15"/>
    <s v="tza"/>
    <x v="86"/>
    <x v="4"/>
    <x v="72"/>
    <x v="108"/>
    <s v="003-Budget and treasury office"/>
    <x v="1"/>
    <s v="036"/>
    <s v="INVENTORY"/>
    <s v="078"/>
    <s v="GENERAL EXPENSES - OTHER"/>
    <s v="1348"/>
    <s v="PRINTING &amp; STATIONERY"/>
    <n v="40207"/>
    <n v="40207"/>
    <n v="42418.385000000002"/>
    <n v="44666.559405"/>
    <n v="7420.5"/>
    <n v="0"/>
    <n v="0"/>
    <n v="0"/>
    <n v="0"/>
    <n v="0"/>
    <n v="0"/>
    <n v="0"/>
    <n v="2798.29"/>
    <n v="928.24"/>
    <n v="664.18"/>
    <n v="826.92"/>
    <n v="1536.19"/>
    <n v="666.68"/>
    <n v="7420.5"/>
    <n v="0.18455741537543213"/>
    <n v="7420.5"/>
  </r>
  <r>
    <n v="14"/>
    <n v="15"/>
    <s v="tza"/>
    <x v="86"/>
    <x v="4"/>
    <x v="72"/>
    <x v="109"/>
    <s v="003-Budget and treasury office"/>
    <x v="1"/>
    <s v="036"/>
    <s v="INVENTORY"/>
    <s v="078"/>
    <s v="GENERAL EXPENSES - OTHER"/>
    <s v="1350"/>
    <s v="PROTECTIVE CLOTHING"/>
    <n v="9460"/>
    <n v="9460"/>
    <n v="9980.2999999999993"/>
    <n v="10509.2559"/>
    <n v="240.42"/>
    <n v="0"/>
    <n v="0"/>
    <n v="0"/>
    <n v="0"/>
    <n v="0"/>
    <n v="0"/>
    <n v="0"/>
    <n v="0"/>
    <n v="0"/>
    <n v="240.42"/>
    <n v="0"/>
    <n v="0"/>
    <n v="0"/>
    <n v="240.42"/>
    <n v="2.5414376321353065E-2"/>
    <n v="240.42"/>
  </r>
  <r>
    <n v="14"/>
    <n v="15"/>
    <s v="tza"/>
    <x v="86"/>
    <x v="4"/>
    <x v="72"/>
    <x v="110"/>
    <s v="003-Budget and treasury office"/>
    <x v="1"/>
    <s v="036"/>
    <s v="INVENTORY"/>
    <s v="078"/>
    <s v="GENERAL EXPENSES - OTHER"/>
    <s v="1364"/>
    <s v="SUBSISTANCE &amp; TRAVELLING EXPENSES"/>
    <n v="3000"/>
    <n v="3000"/>
    <n v="3165"/>
    <n v="3332.7449999999999"/>
    <n v="100"/>
    <n v="0"/>
    <n v="0"/>
    <n v="0"/>
    <n v="0"/>
    <n v="0"/>
    <n v="0"/>
    <n v="0"/>
    <n v="0"/>
    <n v="0"/>
    <n v="0"/>
    <n v="0"/>
    <n v="0"/>
    <n v="100"/>
    <n v="100"/>
    <n v="3.3333333333333333E-2"/>
    <n v="100"/>
  </r>
  <r>
    <n v="14"/>
    <n v="15"/>
    <s v="tza"/>
    <x v="86"/>
    <x v="4"/>
    <x v="72"/>
    <x v="111"/>
    <s v="003-Budget and treasury office"/>
    <x v="1"/>
    <s v="036"/>
    <s v="INVENTORY"/>
    <s v="078"/>
    <s v="GENERAL EXPENSES - OTHER"/>
    <s v="1366"/>
    <s v="TELEPHONE"/>
    <n v="5148"/>
    <n v="10296"/>
    <n v="10862.28"/>
    <n v="11437.98084"/>
    <n v="2482.1299999999997"/>
    <n v="0"/>
    <n v="0"/>
    <n v="0"/>
    <n v="0"/>
    <n v="0"/>
    <n v="0"/>
    <n v="0"/>
    <n v="167.04"/>
    <n v="478.36"/>
    <n v="318.39999999999998"/>
    <n v="989.29"/>
    <n v="350.96"/>
    <n v="178.08"/>
    <n v="2482.1299999999997"/>
    <n v="0.48215423465423457"/>
    <n v="2482.13"/>
  </r>
  <r>
    <n v="14"/>
    <n v="15"/>
    <s v="tza"/>
    <x v="87"/>
    <x v="5"/>
    <x v="72"/>
    <x v="104"/>
    <s v="007-Other admin"/>
    <x v="1"/>
    <s v="037"/>
    <s v="FLEET MANAGEMENT"/>
    <s v="078"/>
    <s v="GENERAL EXPENSES - OTHER"/>
    <s v="1311"/>
    <s v="CONSUMABLE DOMESTIC ITEMS"/>
    <n v="4964"/>
    <n v="4964"/>
    <n v="5237.0200000000004"/>
    <n v="5514.5820600000006"/>
    <n v="4346.2700000000004"/>
    <n v="397.5"/>
    <n v="201.6"/>
    <n v="0"/>
    <n v="0"/>
    <n v="0"/>
    <n v="0"/>
    <n v="0"/>
    <n v="664.65"/>
    <n v="373.67"/>
    <n v="1417.64"/>
    <n v="652.09"/>
    <n v="1238.22"/>
    <n v="0"/>
    <n v="4346.2700000000004"/>
    <n v="0.87555801772763908"/>
    <n v="4547.87"/>
  </r>
  <r>
    <n v="14"/>
    <n v="15"/>
    <s v="tza"/>
    <x v="87"/>
    <x v="5"/>
    <x v="72"/>
    <x v="105"/>
    <s v="007-Other admin"/>
    <x v="1"/>
    <s v="037"/>
    <s v="FLEET MANAGEMENT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7"/>
    <x v="5"/>
    <x v="72"/>
    <x v="163"/>
    <s v="007-Other admin"/>
    <x v="1"/>
    <s v="037"/>
    <s v="FLEET MANAGEMENT"/>
    <s v="078"/>
    <s v="GENERAL EXPENSES - OTHER"/>
    <s v="1325"/>
    <s v="FUEL - VEHICLES"/>
    <n v="6816711"/>
    <n v="7183034"/>
    <n v="7578100.8700000001"/>
    <n v="7979740.2161100004"/>
    <n v="2934856.5500000003"/>
    <n v="0"/>
    <n v="0"/>
    <n v="0"/>
    <n v="0"/>
    <n v="0"/>
    <n v="0"/>
    <n v="0"/>
    <n v="500525.32"/>
    <n v="396568.39"/>
    <n v="599278.54"/>
    <n v="445951.45"/>
    <n v="482536.94"/>
    <n v="509995.91"/>
    <n v="2934856.5500000003"/>
    <n v="0.43053850309922193"/>
    <n v="2934856.55"/>
  </r>
  <r>
    <n v="14"/>
    <n v="15"/>
    <s v="tza"/>
    <x v="87"/>
    <x v="5"/>
    <x v="72"/>
    <x v="337"/>
    <s v="007-Other admin"/>
    <x v="1"/>
    <s v="037"/>
    <s v="FLEET MANAGEMENT"/>
    <s v="078"/>
    <s v="GENERAL EXPENSES - OTHER"/>
    <s v="1327"/>
    <s v="INSURANCE"/>
    <n v="817798"/>
    <n v="1099697"/>
    <n v="1160180.335"/>
    <n v="1221669.8927549999"/>
    <n v="2192.98"/>
    <n v="0"/>
    <n v="0"/>
    <n v="0"/>
    <n v="0"/>
    <n v="0"/>
    <n v="0"/>
    <n v="0"/>
    <n v="0"/>
    <n v="0"/>
    <n v="2192.98"/>
    <n v="0"/>
    <n v="0"/>
    <n v="0"/>
    <n v="2192.98"/>
    <n v="2.6815668416895126E-3"/>
    <n v="2192.98"/>
  </r>
  <r>
    <n v="14"/>
    <n v="15"/>
    <s v="tza"/>
    <x v="87"/>
    <x v="5"/>
    <x v="72"/>
    <x v="345"/>
    <s v="007-Other admin"/>
    <x v="1"/>
    <s v="037"/>
    <s v="FLEET MANAGEMENT"/>
    <s v="078"/>
    <s v="GENERAL EXPENSES - OTHER"/>
    <s v="1331"/>
    <s v="LEASES - VEHICLES"/>
    <n v="1300000"/>
    <n v="1300000"/>
    <n v="1371500"/>
    <n v="1444189.5"/>
    <n v="578156.38"/>
    <n v="0"/>
    <n v="0"/>
    <n v="0"/>
    <n v="0"/>
    <n v="0"/>
    <n v="0"/>
    <n v="0"/>
    <n v="96233.68"/>
    <n v="96279.1"/>
    <n v="96279.1"/>
    <n v="96542.7"/>
    <n v="96410.9"/>
    <n v="96410.9"/>
    <n v="578156.38"/>
    <n v="0.44473567692307692"/>
    <n v="578156.38"/>
  </r>
  <r>
    <n v="14"/>
    <n v="15"/>
    <s v="tza"/>
    <x v="87"/>
    <x v="5"/>
    <x v="72"/>
    <x v="346"/>
    <s v="007-Other admin"/>
    <x v="1"/>
    <s v="037"/>
    <s v="FLEET MANAGEMENT"/>
    <s v="078"/>
    <s v="GENERAL EXPENSES - OTHER"/>
    <s v="1335"/>
    <s v="LICENCE &amp; REGISTRATION FEES - VEHICLES"/>
    <n v="303610"/>
    <n v="324430"/>
    <n v="342273.65"/>
    <n v="360414.15345000004"/>
    <n v="164450.6"/>
    <n v="0"/>
    <n v="0"/>
    <n v="0"/>
    <n v="0"/>
    <n v="0"/>
    <n v="0"/>
    <n v="0"/>
    <n v="37607.1"/>
    <n v="46296.5"/>
    <n v="3303"/>
    <n v="42618"/>
    <n v="17802"/>
    <n v="16824"/>
    <n v="164450.6"/>
    <n v="0.54165080201574389"/>
    <n v="164450.6"/>
  </r>
  <r>
    <n v="14"/>
    <n v="15"/>
    <s v="tza"/>
    <x v="87"/>
    <x v="5"/>
    <x v="72"/>
    <x v="106"/>
    <s v="007-Other admin"/>
    <x v="1"/>
    <s v="037"/>
    <s v="FLEET MANAGEMENT"/>
    <s v="078"/>
    <s v="GENERAL EXPENSES - OTHER"/>
    <s v="1344"/>
    <s v="NON-CAPITAL TOOLS &amp; EQUIPMENT"/>
    <n v="24673"/>
    <n v="24673"/>
    <n v="26030.014999999999"/>
    <n v="27409.605794999999"/>
    <n v="13607.970000000001"/>
    <n v="0"/>
    <n v="0"/>
    <n v="0"/>
    <n v="0"/>
    <n v="0"/>
    <n v="0"/>
    <n v="0"/>
    <n v="275.83999999999997"/>
    <n v="349.48"/>
    <n v="7850.57"/>
    <n v="1774.38"/>
    <n v="2897.7"/>
    <n v="460"/>
    <n v="13607.970000000001"/>
    <n v="0.55153284967373251"/>
    <n v="13607.97"/>
  </r>
  <r>
    <n v="14"/>
    <n v="15"/>
    <s v="tza"/>
    <x v="87"/>
    <x v="5"/>
    <x v="72"/>
    <x v="108"/>
    <s v="007-Other admin"/>
    <x v="1"/>
    <s v="037"/>
    <s v="FLEET MANAGEMENT"/>
    <s v="078"/>
    <s v="GENERAL EXPENSES - OTHER"/>
    <s v="1348"/>
    <s v="PRINTING &amp; STATIONERY"/>
    <n v="4379"/>
    <n v="4379"/>
    <n v="4619.8450000000003"/>
    <n v="4864.6967850000001"/>
    <n v="1840.35"/>
    <n v="238.2"/>
    <n v="277.10000000000002"/>
    <n v="0"/>
    <n v="0"/>
    <n v="0"/>
    <n v="0"/>
    <n v="0"/>
    <n v="1022.75"/>
    <n v="124.91"/>
    <n v="391.52"/>
    <n v="180.6"/>
    <n v="44.82"/>
    <n v="75.75"/>
    <n v="1840.35"/>
    <n v="0.42026718428865034"/>
    <n v="2117.4499999999998"/>
  </r>
  <r>
    <n v="14"/>
    <n v="15"/>
    <s v="tza"/>
    <x v="87"/>
    <x v="5"/>
    <x v="72"/>
    <x v="109"/>
    <s v="007-Other admin"/>
    <x v="1"/>
    <s v="037"/>
    <s v="FLEET MANAGEMENT"/>
    <s v="078"/>
    <s v="GENERAL EXPENSES - OTHER"/>
    <s v="1350"/>
    <s v="PROTECTIVE CLOTHING"/>
    <n v="11792"/>
    <n v="11792"/>
    <n v="12440.56"/>
    <n v="13099.909679999999"/>
    <n v="3350.14"/>
    <n v="0"/>
    <n v="373.67"/>
    <n v="0"/>
    <n v="0"/>
    <n v="0"/>
    <n v="0"/>
    <n v="0"/>
    <n v="593.91999999999996"/>
    <n v="240.42"/>
    <n v="1258.8599999999999"/>
    <n v="0"/>
    <n v="1256.94"/>
    <n v="0"/>
    <n v="3350.14"/>
    <n v="0.2841027815468114"/>
    <n v="3723.81"/>
  </r>
  <r>
    <n v="14"/>
    <n v="15"/>
    <s v="tza"/>
    <x v="87"/>
    <x v="5"/>
    <x v="72"/>
    <x v="347"/>
    <s v="007-Other admin"/>
    <x v="1"/>
    <s v="037"/>
    <s v="FLEET MANAGEMENT"/>
    <s v="078"/>
    <s v="GENERAL EXPENSES - OTHER"/>
    <s v="1352"/>
    <s v="PUBLIC DRIVERS PERMIT"/>
    <n v="2320"/>
    <n v="2320"/>
    <n v="2447.6"/>
    <n v="2577.3227999999999"/>
    <n v="315"/>
    <n v="0"/>
    <n v="0"/>
    <n v="0"/>
    <n v="0"/>
    <n v="0"/>
    <n v="0"/>
    <n v="0"/>
    <n v="315"/>
    <n v="0"/>
    <n v="0"/>
    <n v="0"/>
    <n v="0"/>
    <n v="0"/>
    <n v="315"/>
    <n v="0.13577586206896552"/>
    <n v="315"/>
  </r>
  <r>
    <n v="14"/>
    <n v="15"/>
    <s v="tza"/>
    <x v="87"/>
    <x v="5"/>
    <x v="72"/>
    <x v="348"/>
    <s v="007-Other admin"/>
    <x v="1"/>
    <s v="037"/>
    <s v="FLEET MANAGEMENT"/>
    <s v="078"/>
    <s v="GENERAL EXPENSES - OTHER"/>
    <s v="1358"/>
    <s v="RENT - REPEATERS"/>
    <n v="332"/>
    <n v="332"/>
    <n v="350.26"/>
    <n v="368.82378"/>
    <n v="332"/>
    <n v="0"/>
    <n v="0"/>
    <n v="0"/>
    <n v="0"/>
    <n v="0"/>
    <n v="0"/>
    <n v="0"/>
    <n v="0"/>
    <n v="0"/>
    <n v="0"/>
    <n v="332"/>
    <n v="0"/>
    <n v="0"/>
    <n v="332"/>
    <n v="1"/>
    <n v="332"/>
  </r>
  <r>
    <n v="14"/>
    <n v="15"/>
    <s v="tza"/>
    <x v="87"/>
    <x v="5"/>
    <x v="72"/>
    <x v="110"/>
    <s v="007-Other admin"/>
    <x v="1"/>
    <s v="037"/>
    <s v="FLEET MANAGEMENT"/>
    <s v="078"/>
    <s v="GENERAL EXPENSES - OTHER"/>
    <s v="1364"/>
    <s v="SUBSISTANCE &amp; TRAVELLING EXPENSES"/>
    <n v="10044"/>
    <n v="10044"/>
    <n v="10596.42"/>
    <n v="11158.03026"/>
    <n v="7570.27"/>
    <n v="0"/>
    <n v="0"/>
    <n v="0"/>
    <n v="0"/>
    <n v="0"/>
    <n v="0"/>
    <n v="0"/>
    <n v="0"/>
    <n v="1291.17"/>
    <n v="0"/>
    <n v="0"/>
    <n v="6079.1"/>
    <n v="200"/>
    <n v="7570.27"/>
    <n v="0.75371067303863004"/>
    <n v="7570.27"/>
  </r>
  <r>
    <n v="14"/>
    <n v="15"/>
    <s v="tza"/>
    <x v="87"/>
    <x v="5"/>
    <x v="72"/>
    <x v="111"/>
    <s v="007-Other admin"/>
    <x v="1"/>
    <s v="037"/>
    <s v="FLEET MANAGEMENT"/>
    <s v="078"/>
    <s v="GENERAL EXPENSES - OTHER"/>
    <s v="1366"/>
    <s v="TELEPHONE"/>
    <n v="5148"/>
    <n v="10296"/>
    <n v="10862.28"/>
    <n v="11437.98084"/>
    <n v="3076.1000000000004"/>
    <n v="0"/>
    <n v="0"/>
    <n v="0"/>
    <n v="0"/>
    <n v="0"/>
    <n v="0"/>
    <n v="0"/>
    <n v="167.04"/>
    <n v="193.37"/>
    <n v="983.8"/>
    <n v="0"/>
    <n v="350.96"/>
    <n v="1380.93"/>
    <n v="3076.1000000000004"/>
    <n v="0.59753302253302265"/>
    <n v="3076.1"/>
  </r>
  <r>
    <n v="14"/>
    <n v="15"/>
    <s v="tza"/>
    <x v="88"/>
    <x v="2"/>
    <x v="72"/>
    <x v="103"/>
    <s v="005-Information technology"/>
    <x v="1"/>
    <s v="038"/>
    <s v="INFORMATION TECHNOLOGY"/>
    <s v="078"/>
    <s v="GENERAL EXPENSES - OTHER"/>
    <s v="1308"/>
    <s v="CONFERENCE &amp; CONVENTION COST - DOMESTIC"/>
    <n v="6336"/>
    <n v="6336"/>
    <n v="6684.48"/>
    <n v="7038.757439999999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8"/>
    <x v="2"/>
    <x v="72"/>
    <x v="104"/>
    <s v="005-Information technology"/>
    <x v="1"/>
    <s v="038"/>
    <s v="INFORMATION TECHNOLOGY"/>
    <s v="078"/>
    <s v="GENERAL EXPENSES - OTHER"/>
    <s v="1311"/>
    <s v="CONSUMABLE DOMESTIC ITEMS"/>
    <n v="3971"/>
    <n v="3971"/>
    <n v="4189.4049999999997"/>
    <n v="4411.443464999999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8"/>
    <x v="2"/>
    <x v="72"/>
    <x v="105"/>
    <s v="005-Information technology"/>
    <x v="1"/>
    <s v="038"/>
    <s v="INFORMATION TECHNOLOGY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8"/>
    <x v="2"/>
    <x v="72"/>
    <x v="337"/>
    <s v="005-Information technology"/>
    <x v="1"/>
    <s v="038"/>
    <s v="INFORMATION TECHNOLOGY"/>
    <s v="078"/>
    <s v="GENERAL EXPENSES - OTHER"/>
    <s v="1327"/>
    <s v="INSURANCE"/>
    <n v="197805"/>
    <n v="197805"/>
    <n v="208684.27499999999"/>
    <n v="219744.541574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8"/>
    <x v="2"/>
    <x v="72"/>
    <x v="102"/>
    <s v="005-Information technology"/>
    <x v="1"/>
    <s v="038"/>
    <s v="INFORMATION TECHNOLOGY"/>
    <s v="078"/>
    <s v="GENERAL EXPENSES - OTHER"/>
    <s v="1336"/>
    <s v="LICENCES &amp; PERMITS - NON VEHICLE"/>
    <n v="419200"/>
    <n v="419200"/>
    <n v="442256"/>
    <n v="465695.56799999997"/>
    <n v="320707.67"/>
    <n v="0"/>
    <n v="0"/>
    <n v="0"/>
    <n v="0"/>
    <n v="0"/>
    <n v="0"/>
    <n v="0"/>
    <n v="12320"/>
    <n v="308387.67"/>
    <n v="0"/>
    <n v="0"/>
    <n v="0"/>
    <n v="0"/>
    <n v="320707.67"/>
    <n v="0.76504692270992358"/>
    <n v="320707.67"/>
  </r>
  <r>
    <n v="14"/>
    <n v="15"/>
    <s v="tza"/>
    <x v="88"/>
    <x v="2"/>
    <x v="72"/>
    <x v="106"/>
    <s v="005-Information technology"/>
    <x v="1"/>
    <s v="038"/>
    <s v="INFORMATION TECHNOLOGY"/>
    <s v="078"/>
    <s v="GENERAL EXPENSES - OTHER"/>
    <s v="1344"/>
    <s v="NON-CAPITAL TOOLS &amp; EQUIPMENT"/>
    <n v="15240"/>
    <n v="15240"/>
    <n v="16078.2"/>
    <n v="16930.3446"/>
    <n v="1143.6599999999999"/>
    <n v="8033.66"/>
    <n v="0"/>
    <n v="0"/>
    <n v="0"/>
    <n v="0"/>
    <n v="0"/>
    <n v="0"/>
    <n v="0"/>
    <n v="0"/>
    <n v="0"/>
    <n v="148.86000000000001"/>
    <n v="0"/>
    <n v="994.8"/>
    <n v="1143.6599999999999"/>
    <n v="7.5043307086614164E-2"/>
    <n v="1143.6600000000001"/>
  </r>
  <r>
    <n v="14"/>
    <n v="15"/>
    <s v="tza"/>
    <x v="88"/>
    <x v="2"/>
    <x v="72"/>
    <x v="108"/>
    <s v="005-Information technology"/>
    <x v="1"/>
    <s v="038"/>
    <s v="INFORMATION TECHNOLOGY"/>
    <s v="078"/>
    <s v="GENERAL EXPENSES - OTHER"/>
    <s v="1348"/>
    <s v="PRINTING &amp; STATIONERY"/>
    <n v="200000"/>
    <n v="200000"/>
    <n v="211000"/>
    <n v="222183"/>
    <n v="83124.210000000006"/>
    <n v="35754.42"/>
    <n v="0"/>
    <n v="0"/>
    <n v="0"/>
    <n v="0"/>
    <n v="0"/>
    <n v="0"/>
    <n v="33717.199999999997"/>
    <n v="5605.51"/>
    <n v="26671.71"/>
    <n v="971.58"/>
    <n v="16070.49"/>
    <n v="87.72"/>
    <n v="83124.210000000006"/>
    <n v="0.41562105000000005"/>
    <n v="83124.210000000006"/>
  </r>
  <r>
    <n v="14"/>
    <n v="15"/>
    <s v="tza"/>
    <x v="88"/>
    <x v="2"/>
    <x v="72"/>
    <x v="349"/>
    <s v="005-Information technology"/>
    <x v="1"/>
    <s v="038"/>
    <s v="INFORMATION TECHNOLOGY"/>
    <s v="078"/>
    <s v="GENERAL EXPENSES - OTHER"/>
    <s v="1360"/>
    <s v="RENTAL COMPUTER"/>
    <n v="2396594"/>
    <n v="2396594"/>
    <n v="2528406.67"/>
    <n v="2662412.2235099999"/>
    <n v="738664.39999999991"/>
    <n v="0"/>
    <n v="0"/>
    <n v="0"/>
    <n v="0"/>
    <n v="0"/>
    <n v="0"/>
    <n v="0"/>
    <n v="0"/>
    <n v="377250.19"/>
    <n v="83974.42"/>
    <n v="136170.87"/>
    <n v="88971.97"/>
    <n v="52296.95"/>
    <n v="738664.39999999991"/>
    <n v="0.3082142407099408"/>
    <n v="738664.4"/>
  </r>
  <r>
    <n v="14"/>
    <n v="15"/>
    <s v="tza"/>
    <x v="88"/>
    <x v="2"/>
    <x v="72"/>
    <x v="110"/>
    <s v="005-Information technology"/>
    <x v="1"/>
    <s v="038"/>
    <s v="INFORMATION TECHNOLOGY"/>
    <s v="078"/>
    <s v="GENERAL EXPENSES - OTHER"/>
    <s v="1364"/>
    <s v="SUBSISTANCE &amp; TRAVELLING EXPENSES"/>
    <n v="44860"/>
    <n v="44860"/>
    <n v="47327.3"/>
    <n v="49835.6469"/>
    <n v="25525.9"/>
    <n v="0"/>
    <n v="0"/>
    <n v="0"/>
    <n v="0"/>
    <n v="0"/>
    <n v="0"/>
    <n v="0"/>
    <n v="6440.5"/>
    <n v="0"/>
    <n v="6432.5"/>
    <n v="6547.5"/>
    <n v="5085.3999999999996"/>
    <n v="1020"/>
    <n v="25525.9"/>
    <n v="0.5690124832813197"/>
    <n v="25525.9"/>
  </r>
  <r>
    <n v="14"/>
    <n v="15"/>
    <s v="tza"/>
    <x v="88"/>
    <x v="2"/>
    <x v="72"/>
    <x v="111"/>
    <s v="005-Information technology"/>
    <x v="1"/>
    <s v="038"/>
    <s v="INFORMATION TECHNOLOGY"/>
    <s v="078"/>
    <s v="GENERAL EXPENSES - OTHER"/>
    <s v="1366"/>
    <s v="TELEPHONE"/>
    <n v="33433"/>
    <n v="66866"/>
    <n v="70543.63"/>
    <n v="74282.442390000011"/>
    <n v="22441.420000000002"/>
    <n v="0"/>
    <n v="0"/>
    <n v="0"/>
    <n v="0"/>
    <n v="0"/>
    <n v="0"/>
    <n v="0"/>
    <n v="2069.15"/>
    <n v="3371.53"/>
    <n v="5750.57"/>
    <n v="3862.15"/>
    <n v="4217.32"/>
    <n v="3170.7"/>
    <n v="22441.420000000002"/>
    <n v="0.67123560553943717"/>
    <n v="22441.42"/>
  </r>
  <r>
    <n v="14"/>
    <n v="15"/>
    <s v="tza"/>
    <x v="89"/>
    <x v="4"/>
    <x v="72"/>
    <x v="125"/>
    <s v="003-Budget and treasury office"/>
    <x v="1"/>
    <s v="039"/>
    <s v="SUPPLY CHAIN MANAGEMENT UNIT"/>
    <s v="078"/>
    <s v="GENERAL EXPENSES - OTHER"/>
    <s v="1301"/>
    <s v="ADVERTISING - GENERAL"/>
    <n v="320350"/>
    <n v="520350"/>
    <n v="548969.25"/>
    <n v="578064.62025000004"/>
    <n v="63528.21"/>
    <n v="18089.32"/>
    <n v="0"/>
    <n v="0"/>
    <n v="0"/>
    <n v="0"/>
    <n v="0"/>
    <n v="0"/>
    <n v="17281.759999999998"/>
    <n v="10016.799999999999"/>
    <n v="13237.01"/>
    <n v="0"/>
    <n v="22992.639999999999"/>
    <n v="0"/>
    <n v="63528.21"/>
    <n v="0.19830875604807241"/>
    <n v="63528.21"/>
  </r>
  <r>
    <n v="14"/>
    <n v="15"/>
    <s v="tza"/>
    <x v="89"/>
    <x v="4"/>
    <x v="72"/>
    <x v="104"/>
    <s v="003-Budget and treasury office"/>
    <x v="1"/>
    <s v="039"/>
    <s v="SUPPLY CHAIN MANAGEMENT UNIT"/>
    <s v="078"/>
    <s v="GENERAL EXPENSES - OTHER"/>
    <s v="1311"/>
    <s v="CONSUMABLE DOMESTIC ITEMS"/>
    <n v="500"/>
    <n v="500"/>
    <n v="527.5"/>
    <n v="555.4574999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9"/>
    <x v="4"/>
    <x v="72"/>
    <x v="106"/>
    <s v="003-Budget and treasury office"/>
    <x v="1"/>
    <s v="039"/>
    <s v="SUPPLY CHAIN MANAGEMENT UNIT"/>
    <s v="078"/>
    <s v="GENERAL EXPENSES - OTHER"/>
    <s v="1344"/>
    <s v="NON-CAPITAL TOOLS &amp; EQUIPMENT"/>
    <n v="8000"/>
    <n v="8000"/>
    <n v="8440"/>
    <n v="8887.32"/>
    <n v="1590.3300000000002"/>
    <n v="0"/>
    <n v="0"/>
    <n v="0"/>
    <n v="0"/>
    <n v="0"/>
    <n v="0"/>
    <n v="0"/>
    <n v="0"/>
    <n v="55.7"/>
    <n v="0"/>
    <n v="1534.63"/>
    <n v="0"/>
    <n v="0"/>
    <n v="1590.3300000000002"/>
    <n v="0.19879125000000003"/>
    <n v="1590.33"/>
  </r>
  <r>
    <n v="14"/>
    <n v="15"/>
    <s v="tza"/>
    <x v="89"/>
    <x v="4"/>
    <x v="72"/>
    <x v="107"/>
    <s v="003-Budget and treasury office"/>
    <x v="1"/>
    <s v="039"/>
    <s v="SUPPLY CHAIN MANAGEMENT UNIT"/>
    <s v="078"/>
    <s v="GENERAL EXPENSES - OTHER"/>
    <s v="1347"/>
    <s v="POSTAGE &amp; COURIER FEES"/>
    <n v="910"/>
    <n v="910"/>
    <n v="960.05"/>
    <n v="1010.9326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9"/>
    <x v="4"/>
    <x v="72"/>
    <x v="108"/>
    <s v="003-Budget and treasury office"/>
    <x v="1"/>
    <s v="039"/>
    <s v="SUPPLY CHAIN MANAGEMENT UNIT"/>
    <s v="078"/>
    <s v="GENERAL EXPENSES - OTHER"/>
    <s v="1348"/>
    <s v="PRINTING &amp; STATIONERY"/>
    <n v="68990"/>
    <n v="68990"/>
    <n v="72784.45"/>
    <n v="76642.025849999991"/>
    <n v="24354.53"/>
    <n v="0"/>
    <n v="0"/>
    <n v="0"/>
    <n v="0"/>
    <n v="0"/>
    <n v="0"/>
    <n v="0"/>
    <n v="3065.56"/>
    <n v="3986.1"/>
    <n v="2424.7199999999998"/>
    <n v="4900.83"/>
    <n v="3697.97"/>
    <n v="6279.35"/>
    <n v="24354.53"/>
    <n v="0.3530153645455863"/>
    <n v="24354.53"/>
  </r>
  <r>
    <n v="14"/>
    <n v="15"/>
    <s v="tza"/>
    <x v="89"/>
    <x v="4"/>
    <x v="72"/>
    <x v="109"/>
    <s v="003-Budget and treasury office"/>
    <x v="1"/>
    <s v="039"/>
    <s v="SUPPLY CHAIN MANAGEMENT UNIT"/>
    <s v="078"/>
    <s v="GENERAL EXPENSES - OTHER"/>
    <s v="1350"/>
    <s v="PROTECTIVE CLOTHING"/>
    <n v="2000"/>
    <n v="2000"/>
    <n v="2110"/>
    <n v="2221.83"/>
    <n v="1752"/>
    <n v="0"/>
    <n v="0"/>
    <n v="0"/>
    <n v="0"/>
    <n v="0"/>
    <n v="0"/>
    <n v="0"/>
    <n v="0"/>
    <n v="0"/>
    <n v="0"/>
    <n v="1752"/>
    <n v="0"/>
    <n v="0"/>
    <n v="1752"/>
    <n v="0.876"/>
    <n v="1752"/>
  </r>
  <r>
    <n v="14"/>
    <n v="15"/>
    <s v="tza"/>
    <x v="89"/>
    <x v="4"/>
    <x v="72"/>
    <x v="110"/>
    <s v="003-Budget and treasury office"/>
    <x v="1"/>
    <s v="039"/>
    <s v="SUPPLY CHAIN MANAGEMENT UNIT"/>
    <s v="078"/>
    <s v="GENERAL EXPENSES - OTHER"/>
    <s v="1364"/>
    <s v="SUBSISTANCE &amp; TRAVELLING EXPENSES"/>
    <n v="20000"/>
    <n v="20000"/>
    <n v="21100"/>
    <n v="22218.3"/>
    <n v="15194.86"/>
    <n v="0"/>
    <n v="0"/>
    <n v="0"/>
    <n v="0"/>
    <n v="0"/>
    <n v="0"/>
    <n v="0"/>
    <n v="0"/>
    <n v="0"/>
    <n v="0"/>
    <n v="14694.86"/>
    <n v="100"/>
    <n v="400"/>
    <n v="15194.86"/>
    <n v="0.75974300000000006"/>
    <n v="15194.86"/>
  </r>
  <r>
    <n v="14"/>
    <n v="15"/>
    <s v="tza"/>
    <x v="89"/>
    <x v="4"/>
    <x v="72"/>
    <x v="111"/>
    <s v="003-Budget and treasury office"/>
    <x v="1"/>
    <s v="039"/>
    <s v="SUPPLY CHAIN MANAGEMENT UNIT"/>
    <s v="078"/>
    <s v="GENERAL EXPENSES - OTHER"/>
    <s v="1366"/>
    <s v="TELEPHONE"/>
    <n v="17988"/>
    <n v="35628"/>
    <n v="37587.54"/>
    <n v="39579.679620000003"/>
    <n v="9743.49"/>
    <n v="0"/>
    <n v="0"/>
    <n v="0"/>
    <n v="0"/>
    <n v="0"/>
    <n v="0"/>
    <n v="0"/>
    <n v="1583.67"/>
    <n v="1675.65"/>
    <n v="1635.58"/>
    <n v="1000"/>
    <n v="2226.34"/>
    <n v="1622.25"/>
    <n v="9743.49"/>
    <n v="0.54166611074049364"/>
    <n v="9743.49"/>
  </r>
  <r>
    <n v="14"/>
    <n v="15"/>
    <s v="tza"/>
    <x v="90"/>
    <x v="2"/>
    <x v="72"/>
    <x v="125"/>
    <s v="004-Human resource"/>
    <x v="1"/>
    <s v="052"/>
    <s v="ADMINISTRATION HR &amp; CORP"/>
    <s v="078"/>
    <s v="GENERAL EXPENSES - OTHER"/>
    <s v="1301"/>
    <s v="ADVERTISING - GENERAL"/>
    <n v="6665"/>
    <n v="6665"/>
    <n v="7031.5749999999998"/>
    <n v="7404.248474999999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x v="2"/>
    <x v="72"/>
    <x v="103"/>
    <s v="004-Human resource"/>
    <x v="1"/>
    <s v="052"/>
    <s v="ADMINISTRATION HR &amp; CORP"/>
    <s v="078"/>
    <s v="GENERAL EXPENSES - OTHER"/>
    <s v="1308"/>
    <s v="CONFERENCE &amp; CONVENTION COST - DOMESTIC"/>
    <n v="17111"/>
    <n v="17111"/>
    <n v="18052.105"/>
    <n v="19008.866565"/>
    <n v="16120"/>
    <n v="0"/>
    <n v="0"/>
    <n v="0"/>
    <n v="0"/>
    <n v="0"/>
    <n v="0"/>
    <n v="0"/>
    <n v="0"/>
    <n v="0"/>
    <n v="16120"/>
    <n v="0"/>
    <n v="0"/>
    <n v="0"/>
    <n v="16120"/>
    <n v="0.94208403950675002"/>
    <n v="16120"/>
  </r>
  <r>
    <n v="14"/>
    <n v="15"/>
    <s v="tza"/>
    <x v="90"/>
    <x v="2"/>
    <x v="72"/>
    <x v="104"/>
    <s v="004-Human resource"/>
    <x v="1"/>
    <s v="052"/>
    <s v="ADMINISTRATION HR &amp; CORP"/>
    <s v="078"/>
    <s v="GENERAL EXPENSES - OTHER"/>
    <s v="1311"/>
    <s v="CONSUMABLE DOMESTIC ITEMS"/>
    <n v="40000"/>
    <n v="40000"/>
    <n v="42200"/>
    <n v="44436.6"/>
    <n v="36979.42"/>
    <n v="1403.5"/>
    <n v="0"/>
    <n v="0"/>
    <n v="0"/>
    <n v="0"/>
    <n v="0"/>
    <n v="0"/>
    <n v="0"/>
    <n v="0"/>
    <n v="10851.49"/>
    <n v="9723.8700000000008"/>
    <n v="7105.1"/>
    <n v="9298.9599999999991"/>
    <n v="36979.42"/>
    <n v="0.92448549999999996"/>
    <n v="36979.42"/>
  </r>
  <r>
    <n v="14"/>
    <n v="15"/>
    <s v="tza"/>
    <x v="90"/>
    <x v="2"/>
    <x v="72"/>
    <x v="105"/>
    <s v="004-Human resource"/>
    <x v="1"/>
    <s v="052"/>
    <s v="ADMINISTRATION HR &amp; CORP"/>
    <s v="078"/>
    <s v="GENERAL EXPENSES - OTHER"/>
    <s v="1321"/>
    <s v="ENTERTAINMENT - OFFICIALS"/>
    <n v="2000"/>
    <n v="2000"/>
    <n v="2110"/>
    <n v="2221.83"/>
    <n v="276.3"/>
    <n v="0"/>
    <n v="0"/>
    <n v="0"/>
    <n v="0"/>
    <n v="0"/>
    <n v="0"/>
    <n v="0"/>
    <n v="0"/>
    <n v="0"/>
    <n v="276.3"/>
    <n v="0"/>
    <n v="0"/>
    <n v="0"/>
    <n v="276.3"/>
    <n v="0.13815"/>
    <n v="276.3"/>
  </r>
  <r>
    <n v="14"/>
    <n v="15"/>
    <s v="tza"/>
    <x v="90"/>
    <x v="2"/>
    <x v="72"/>
    <x v="337"/>
    <s v="004-Human resource"/>
    <x v="1"/>
    <s v="052"/>
    <s v="ADMINISTRATION HR &amp; CORP"/>
    <s v="078"/>
    <s v="GENERAL EXPENSES - OTHER"/>
    <s v="1327"/>
    <s v="INSURANCE"/>
    <n v="144746"/>
    <n v="144746"/>
    <n v="152707.03"/>
    <n v="160800.50258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x v="2"/>
    <x v="72"/>
    <x v="135"/>
    <s v="004-Human resource"/>
    <x v="1"/>
    <s v="052"/>
    <s v="ADMINISTRATION HR &amp; CORP"/>
    <s v="078"/>
    <s v="GENERAL EXPENSES - OTHER"/>
    <s v="1332"/>
    <s v="LEASES - PHOTOCOPI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0"/>
    <x v="2"/>
    <x v="72"/>
    <x v="102"/>
    <s v="004-Human resource"/>
    <x v="1"/>
    <s v="052"/>
    <s v="ADMINISTRATION HR &amp; CORP"/>
    <s v="078"/>
    <s v="GENERAL EXPENSES - OTHER"/>
    <s v="1336"/>
    <s v="LICENCES &amp; PERMITS - NON VEHICLE"/>
    <n v="278"/>
    <n v="278"/>
    <n v="293.29000000000002"/>
    <n v="308.8343700000000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x v="2"/>
    <x v="72"/>
    <x v="106"/>
    <s v="004-Human resource"/>
    <x v="1"/>
    <s v="052"/>
    <s v="ADMINISTRATION HR &amp; CORP"/>
    <s v="078"/>
    <s v="GENERAL EXPENSES - OTHER"/>
    <s v="1344"/>
    <s v="NON-CAPITAL TOOLS &amp; EQUIPMENT"/>
    <n v="5554"/>
    <n v="5554"/>
    <n v="5859.47"/>
    <n v="6170.021910000000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x v="2"/>
    <x v="72"/>
    <x v="107"/>
    <s v="004-Human resource"/>
    <x v="1"/>
    <s v="052"/>
    <s v="ADMINISTRATION HR &amp; CORP"/>
    <s v="078"/>
    <s v="GENERAL EXPENSES - OTHER"/>
    <s v="1347"/>
    <s v="POSTAGE &amp; COURIER FEES"/>
    <n v="1183"/>
    <n v="1183"/>
    <n v="1248.0650000000001"/>
    <n v="1314.212445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x v="2"/>
    <x v="72"/>
    <x v="108"/>
    <s v="004-Human resource"/>
    <x v="1"/>
    <s v="052"/>
    <s v="ADMINISTRATION HR &amp; CORP"/>
    <s v="078"/>
    <s v="GENERAL EXPENSES - OTHER"/>
    <s v="1348"/>
    <s v="PRINTING &amp; STATIONERY"/>
    <n v="99273"/>
    <n v="99273"/>
    <n v="104733.015"/>
    <n v="110283.864795"/>
    <n v="101622.32"/>
    <n v="13156.75"/>
    <n v="0"/>
    <n v="0"/>
    <n v="0"/>
    <n v="0"/>
    <n v="0"/>
    <n v="0"/>
    <n v="3351.01"/>
    <n v="12504.58"/>
    <n v="12948.37"/>
    <n v="29238.92"/>
    <n v="15186.76"/>
    <n v="28392.68"/>
    <n v="101622.32"/>
    <n v="1.0236652463408984"/>
    <n v="101622.32"/>
  </r>
  <r>
    <n v="14"/>
    <n v="15"/>
    <s v="tza"/>
    <x v="90"/>
    <x v="2"/>
    <x v="72"/>
    <x v="109"/>
    <s v="004-Human resource"/>
    <x v="1"/>
    <s v="052"/>
    <s v="ADMINISTRATION HR &amp; CORP"/>
    <s v="078"/>
    <s v="GENERAL EXPENSES - OTHER"/>
    <s v="1350"/>
    <s v="PROTECTIVE CLOTHING"/>
    <n v="14969"/>
    <n v="14969"/>
    <n v="15792.295"/>
    <n v="16629.286635"/>
    <n v="311.18"/>
    <n v="0"/>
    <n v="0"/>
    <n v="0"/>
    <n v="0"/>
    <n v="0"/>
    <n v="0"/>
    <n v="0"/>
    <n v="0"/>
    <n v="0"/>
    <n v="0"/>
    <n v="0"/>
    <n v="311.18"/>
    <n v="0"/>
    <n v="311.18"/>
    <n v="2.0788295811343442E-2"/>
    <n v="311.18"/>
  </r>
  <r>
    <n v="14"/>
    <n v="15"/>
    <s v="tza"/>
    <x v="90"/>
    <x v="2"/>
    <x v="72"/>
    <x v="136"/>
    <s v="004-Human resource"/>
    <x v="1"/>
    <s v="052"/>
    <s v="ADMINISTRATION HR &amp; CORP"/>
    <s v="078"/>
    <s v="GENERAL EXPENSES - OTHER"/>
    <s v="1359"/>
    <s v="RENT - TELEPHONE EXCHAN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0"/>
    <x v="2"/>
    <x v="72"/>
    <x v="110"/>
    <s v="004-Human resource"/>
    <x v="1"/>
    <s v="052"/>
    <s v="ADMINISTRATION HR &amp; CORP"/>
    <s v="078"/>
    <s v="GENERAL EXPENSES - OTHER"/>
    <s v="1364"/>
    <s v="SUBSISTANCE &amp; TRAVELLING EXPENSES"/>
    <n v="9400"/>
    <n v="9400"/>
    <n v="9917"/>
    <n v="10442.601000000001"/>
    <n v="4758.1899999999996"/>
    <n v="0"/>
    <n v="0"/>
    <n v="0"/>
    <n v="0"/>
    <n v="0"/>
    <n v="0"/>
    <n v="0"/>
    <n v="0"/>
    <n v="0"/>
    <n v="0"/>
    <n v="0"/>
    <n v="4758.1899999999996"/>
    <n v="0"/>
    <n v="4758.1899999999996"/>
    <n v="0.50619042553191484"/>
    <n v="4758.1899999999996"/>
  </r>
  <r>
    <n v="14"/>
    <n v="15"/>
    <s v="tza"/>
    <x v="90"/>
    <x v="2"/>
    <x v="72"/>
    <x v="111"/>
    <s v="004-Human resource"/>
    <x v="1"/>
    <s v="052"/>
    <s v="ADMINISTRATION HR &amp; CORP"/>
    <s v="078"/>
    <s v="GENERAL EXPENSES - OTHER"/>
    <s v="1366"/>
    <s v="TELEPHONE"/>
    <n v="30828"/>
    <n v="48816"/>
    <n v="51500.88"/>
    <n v="54230.426639999998"/>
    <n v="18429.879999999997"/>
    <n v="0"/>
    <n v="0"/>
    <n v="0"/>
    <n v="0"/>
    <n v="0"/>
    <n v="0"/>
    <n v="0"/>
    <n v="2401.25"/>
    <n v="2959.84"/>
    <n v="4494.96"/>
    <n v="2603.8000000000002"/>
    <n v="3502.66"/>
    <n v="2467.37"/>
    <n v="18429.879999999997"/>
    <n v="0.59782924613987276"/>
    <n v="18429.88"/>
  </r>
  <r>
    <n v="14"/>
    <n v="15"/>
    <s v="tza"/>
    <x v="91"/>
    <x v="2"/>
    <x v="72"/>
    <x v="350"/>
    <s v="004-Human resource"/>
    <x v="1"/>
    <s v="053"/>
    <s v="HUMAN RESOURCES"/>
    <s v="078"/>
    <s v="GENERAL EXPENSES - OTHER"/>
    <s v="1302"/>
    <s v="ADVERTISING - RECRUITMENT"/>
    <n v="165760"/>
    <n v="165760"/>
    <n v="174876.79999999999"/>
    <n v="184145.27039999998"/>
    <n v="49579.28"/>
    <n v="0"/>
    <n v="0"/>
    <n v="0"/>
    <n v="0"/>
    <n v="0"/>
    <n v="0"/>
    <n v="0"/>
    <n v="6620"/>
    <n v="0"/>
    <n v="2120"/>
    <n v="0"/>
    <n v="40839.279999999999"/>
    <n v="0"/>
    <n v="49579.28"/>
    <n v="0.2991027992277992"/>
    <n v="49579.28"/>
  </r>
  <r>
    <n v="14"/>
    <n v="15"/>
    <s v="tza"/>
    <x v="91"/>
    <x v="2"/>
    <x v="72"/>
    <x v="103"/>
    <s v="004-Human resource"/>
    <x v="1"/>
    <s v="053"/>
    <s v="HUMAN RESOURCES"/>
    <s v="078"/>
    <s v="GENERAL EXPENSES - OTHER"/>
    <s v="1308"/>
    <s v="CONFERENCE &amp; CONVENTION COST - DOMESTIC"/>
    <n v="27085"/>
    <n v="27085"/>
    <n v="28574.674999999999"/>
    <n v="30089.132774999998"/>
    <n v="27085"/>
    <n v="0"/>
    <n v="0"/>
    <n v="0"/>
    <n v="0"/>
    <n v="0"/>
    <n v="0"/>
    <n v="0"/>
    <n v="0"/>
    <n v="0"/>
    <n v="10585"/>
    <n v="16500"/>
    <n v="0"/>
    <n v="0"/>
    <n v="27085"/>
    <n v="1"/>
    <n v="27085"/>
  </r>
  <r>
    <n v="14"/>
    <n v="15"/>
    <s v="tza"/>
    <x v="91"/>
    <x v="2"/>
    <x v="72"/>
    <x v="101"/>
    <s v="004-Human resource"/>
    <x v="1"/>
    <s v="053"/>
    <s v="HUMAN RESOURCES"/>
    <s v="078"/>
    <s v="GENERAL EXPENSES - OTHER"/>
    <s v="1310"/>
    <s v="CONSULTANTS &amp; PROFFESIONAL FEES"/>
    <n v="29534"/>
    <n v="29534"/>
    <n v="31158.37"/>
    <n v="32809.763610000002"/>
    <n v="2900"/>
    <n v="0"/>
    <n v="0"/>
    <n v="0"/>
    <n v="0"/>
    <n v="0"/>
    <n v="0"/>
    <n v="0"/>
    <n v="0"/>
    <n v="450"/>
    <n v="1476"/>
    <n v="869"/>
    <n v="0"/>
    <n v="105"/>
    <n v="2900"/>
    <n v="9.8191914403738062E-2"/>
    <n v="2900"/>
  </r>
  <r>
    <n v="14"/>
    <n v="15"/>
    <s v="tza"/>
    <x v="91"/>
    <x v="2"/>
    <x v="72"/>
    <x v="105"/>
    <s v="004-Human resource"/>
    <x v="1"/>
    <s v="053"/>
    <s v="HUMAN RESOURCES"/>
    <s v="078"/>
    <s v="GENERAL EXPENSES - OTHER"/>
    <s v="1321"/>
    <s v="ENTERTAINMENT - OFFICIALS"/>
    <n v="2000"/>
    <n v="2000"/>
    <n v="2110"/>
    <n v="2221.83"/>
    <n v="1948"/>
    <n v="0"/>
    <n v="0"/>
    <n v="0"/>
    <n v="0"/>
    <n v="0"/>
    <n v="0"/>
    <n v="0"/>
    <n v="239"/>
    <n v="0"/>
    <n v="0"/>
    <n v="1709"/>
    <n v="0"/>
    <n v="0"/>
    <n v="1948"/>
    <n v="0.97399999999999998"/>
    <n v="1948"/>
  </r>
  <r>
    <n v="14"/>
    <n v="15"/>
    <s v="tza"/>
    <x v="91"/>
    <x v="2"/>
    <x v="72"/>
    <x v="337"/>
    <s v="004-Human resource"/>
    <x v="1"/>
    <s v="053"/>
    <s v="HUMAN RESOURCES"/>
    <s v="078"/>
    <s v="GENERAL EXPENSES - OTHER"/>
    <s v="1327"/>
    <s v="INSURANCE"/>
    <n v="198318"/>
    <n v="198318"/>
    <n v="209225.49"/>
    <n v="220314.440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1"/>
    <x v="2"/>
    <x v="72"/>
    <x v="351"/>
    <s v="004-Human resource"/>
    <x v="1"/>
    <s v="053"/>
    <s v="HUMAN RESOURCES"/>
    <s v="078"/>
    <s v="GENERAL EXPENSES - OTHER"/>
    <s v="1337"/>
    <s v="LONG SERVICE AWARDS"/>
    <n v="13093"/>
    <n v="13093"/>
    <n v="13813.115"/>
    <n v="14545.210095"/>
    <n v="8000"/>
    <n v="0"/>
    <n v="0"/>
    <n v="0"/>
    <n v="0"/>
    <n v="0"/>
    <n v="0"/>
    <n v="0"/>
    <n v="0"/>
    <n v="0"/>
    <n v="8000"/>
    <n v="0"/>
    <n v="0"/>
    <n v="0"/>
    <n v="8000"/>
    <n v="0.6110135186741007"/>
    <n v="8000"/>
  </r>
  <r>
    <n v="14"/>
    <n v="15"/>
    <s v="tza"/>
    <x v="91"/>
    <x v="2"/>
    <x v="72"/>
    <x v="106"/>
    <s v="004-Human resource"/>
    <x v="1"/>
    <s v="053"/>
    <s v="HUMAN RESOURCES"/>
    <s v="078"/>
    <s v="GENERAL EXPENSES - OTHER"/>
    <s v="1344"/>
    <s v="NON-CAPITAL TOOLS &amp; EQUIPMENT"/>
    <n v="8580"/>
    <n v="8580"/>
    <n v="9051.9"/>
    <n v="9531.6507000000001"/>
    <n v="96.48"/>
    <n v="0"/>
    <n v="0"/>
    <n v="0"/>
    <n v="0"/>
    <n v="0"/>
    <n v="0"/>
    <n v="0"/>
    <n v="0"/>
    <n v="96.48"/>
    <n v="0"/>
    <n v="0"/>
    <n v="0"/>
    <n v="0"/>
    <n v="96.48"/>
    <n v="1.1244755244755246E-2"/>
    <n v="96.48"/>
  </r>
  <r>
    <n v="14"/>
    <n v="15"/>
    <s v="tza"/>
    <x v="91"/>
    <x v="2"/>
    <x v="72"/>
    <x v="107"/>
    <s v="004-Human resource"/>
    <x v="1"/>
    <s v="053"/>
    <s v="HUMAN RESOURCES"/>
    <s v="078"/>
    <s v="GENERAL EXPENSES - OTHER"/>
    <s v="1347"/>
    <s v="POSTAGE &amp; COURIER FEES"/>
    <n v="4716"/>
    <n v="4716"/>
    <n v="4975.38"/>
    <n v="5239.0751399999999"/>
    <n v="289.44"/>
    <n v="0"/>
    <n v="0"/>
    <n v="0"/>
    <n v="0"/>
    <n v="0"/>
    <n v="0"/>
    <n v="0"/>
    <n v="0"/>
    <n v="144.72"/>
    <n v="144.72"/>
    <n v="0"/>
    <n v="0"/>
    <n v="0"/>
    <n v="289.44"/>
    <n v="6.1374045801526715E-2"/>
    <n v="289.44"/>
  </r>
  <r>
    <n v="14"/>
    <n v="15"/>
    <s v="tza"/>
    <x v="91"/>
    <x v="2"/>
    <x v="72"/>
    <x v="108"/>
    <s v="004-Human resource"/>
    <x v="1"/>
    <s v="053"/>
    <s v="HUMAN RESOURCES"/>
    <s v="078"/>
    <s v="GENERAL EXPENSES - OTHER"/>
    <s v="1348"/>
    <s v="PRINTING &amp; STATIONERY"/>
    <n v="33926"/>
    <n v="33926"/>
    <n v="35791.93"/>
    <n v="37688.902289999998"/>
    <n v="19787.609999999997"/>
    <n v="885.86"/>
    <n v="0"/>
    <n v="0"/>
    <n v="0"/>
    <n v="0"/>
    <n v="0"/>
    <n v="0"/>
    <n v="5418.36"/>
    <n v="1081.92"/>
    <n v="1065.3800000000001"/>
    <n v="1978.28"/>
    <n v="8316.23"/>
    <n v="1927.44"/>
    <n v="19787.609999999997"/>
    <n v="0.58325797323586626"/>
    <n v="19787.61"/>
  </r>
  <r>
    <n v="14"/>
    <n v="15"/>
    <s v="tza"/>
    <x v="91"/>
    <x v="2"/>
    <x v="72"/>
    <x v="109"/>
    <s v="004-Human resource"/>
    <x v="1"/>
    <s v="053"/>
    <s v="HUMAN RESOURCES"/>
    <s v="078"/>
    <s v="GENERAL EXPENSES - OTHER"/>
    <s v="1350"/>
    <s v="PROTECTIVE CLOTHING"/>
    <n v="1000"/>
    <n v="1000"/>
    <n v="1055"/>
    <n v="1110.9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1"/>
    <x v="2"/>
    <x v="72"/>
    <x v="331"/>
    <s v="004-Human resource"/>
    <x v="1"/>
    <s v="053"/>
    <s v="HUMAN RESOURCES"/>
    <s v="078"/>
    <s v="GENERAL EXPENSES - OTHER"/>
    <s v="1363"/>
    <s v="SUBSCRIPTIONS"/>
    <n v="4219"/>
    <n v="4219"/>
    <n v="4451.0450000000001"/>
    <n v="4686.9503850000001"/>
    <n v="2975.4"/>
    <n v="0"/>
    <n v="0"/>
    <n v="0"/>
    <n v="0"/>
    <n v="0"/>
    <n v="0"/>
    <n v="0"/>
    <n v="0"/>
    <n v="2975.4"/>
    <n v="0"/>
    <n v="0"/>
    <n v="0"/>
    <n v="0"/>
    <n v="2975.4"/>
    <n v="0.70523820810618632"/>
    <n v="2975.4"/>
  </r>
  <r>
    <n v="14"/>
    <n v="15"/>
    <s v="tza"/>
    <x v="91"/>
    <x v="2"/>
    <x v="72"/>
    <x v="110"/>
    <s v="004-Human resource"/>
    <x v="1"/>
    <s v="053"/>
    <s v="HUMAN RESOURCES"/>
    <s v="078"/>
    <s v="GENERAL EXPENSES - OTHER"/>
    <s v="1364"/>
    <s v="SUBSISTANCE &amp; TRAVELLING EXPENSES"/>
    <n v="110000"/>
    <n v="110000"/>
    <n v="116050"/>
    <n v="122200.65"/>
    <n v="91905.73000000001"/>
    <n v="0"/>
    <n v="0"/>
    <n v="0"/>
    <n v="0"/>
    <n v="0"/>
    <n v="0"/>
    <n v="0"/>
    <n v="7600.82"/>
    <n v="23470.55"/>
    <n v="13330.21"/>
    <n v="37013.03"/>
    <n v="8348.18"/>
    <n v="2142.94"/>
    <n v="91905.73000000001"/>
    <n v="0.83550663636363642"/>
    <n v="91905.73"/>
  </r>
  <r>
    <n v="14"/>
    <n v="15"/>
    <s v="tza"/>
    <x v="91"/>
    <x v="2"/>
    <x v="72"/>
    <x v="111"/>
    <s v="004-Human resource"/>
    <x v="1"/>
    <s v="053"/>
    <s v="HUMAN RESOURCES"/>
    <s v="078"/>
    <s v="GENERAL EXPENSES - OTHER"/>
    <s v="1366"/>
    <s v="TELEPHONE"/>
    <n v="17988"/>
    <n v="41124"/>
    <n v="43385.82"/>
    <n v="45685.268459999999"/>
    <n v="12149.189999999999"/>
    <n v="0"/>
    <n v="0"/>
    <n v="0"/>
    <n v="0"/>
    <n v="0"/>
    <n v="0"/>
    <n v="0"/>
    <n v="2385.5700000000002"/>
    <n v="2076.6"/>
    <n v="2036.53"/>
    <n v="1400.95"/>
    <n v="2627.29"/>
    <n v="1622.25"/>
    <n v="12149.189999999999"/>
    <n v="0.67540527018011998"/>
    <n v="12149.19"/>
  </r>
  <r>
    <n v="14"/>
    <n v="15"/>
    <s v="tza"/>
    <x v="91"/>
    <x v="2"/>
    <x v="72"/>
    <x v="78"/>
    <s v="004-Human resource"/>
    <x v="1"/>
    <s v="053"/>
    <s v="HUMAN RESOURCES"/>
    <s v="078"/>
    <s v="GENERAL EXPENSES - OTHER"/>
    <s v="1368"/>
    <s v="TRAINING COSTS"/>
    <n v="1239225"/>
    <n v="1739225"/>
    <n v="1834882.375"/>
    <n v="1932131.140875"/>
    <n v="595830.67000000004"/>
    <n v="457697"/>
    <n v="0"/>
    <n v="0"/>
    <n v="0"/>
    <n v="0"/>
    <n v="0"/>
    <n v="0"/>
    <n v="164827.89000000001"/>
    <n v="285432.76"/>
    <n v="113827.02"/>
    <n v="-20300"/>
    <n v="38493"/>
    <n v="13550"/>
    <n v="595830.67000000004"/>
    <n v="0.48080911053279268"/>
    <n v="595830.67000000004"/>
  </r>
  <r>
    <n v="14"/>
    <n v="15"/>
    <s v="tza"/>
    <x v="91"/>
    <x v="2"/>
    <x v="72"/>
    <x v="352"/>
    <s v="004-Human resource"/>
    <x v="1"/>
    <s v="053"/>
    <s v="HUMAN RESOURCES"/>
    <s v="078"/>
    <s v="GENERAL EXPENSES - OTHER"/>
    <s v="1369"/>
    <s v="TASK JOB EVALUATION(REGION 2)"/>
    <n v="10480"/>
    <n v="10480"/>
    <n v="11056.4"/>
    <n v="11642.389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2"/>
    <x v="2"/>
    <x v="72"/>
    <x v="103"/>
    <s v="007-Other admin"/>
    <x v="1"/>
    <s v="054"/>
    <s v="OCCUPATIONAL HEALTH &amp; SAFETY"/>
    <s v="078"/>
    <s v="GENERAL EXPENSES - OTHER"/>
    <s v="1308"/>
    <s v="CONFERENCE &amp; CONVENTION COST - DOMESTIC"/>
    <n v="1863"/>
    <n v="1863"/>
    <n v="1965.4649999999999"/>
    <n v="2069.6346450000001"/>
    <n v="50"/>
    <n v="0"/>
    <n v="0"/>
    <n v="0"/>
    <n v="0"/>
    <n v="0"/>
    <n v="0"/>
    <n v="0"/>
    <n v="0"/>
    <n v="0"/>
    <n v="0"/>
    <n v="50"/>
    <n v="0"/>
    <n v="0"/>
    <n v="50"/>
    <n v="2.6838432635534086E-2"/>
    <n v="50"/>
  </r>
  <r>
    <n v="14"/>
    <n v="15"/>
    <s v="tza"/>
    <x v="92"/>
    <x v="2"/>
    <x v="72"/>
    <x v="101"/>
    <s v="007-Other admin"/>
    <x v="1"/>
    <s v="054"/>
    <s v="OCCUPATIONAL HEALTH &amp; SAFETY"/>
    <s v="078"/>
    <s v="GENERAL EXPENSES - OTHER"/>
    <s v="1310"/>
    <s v="CONSULTANTS &amp; PROFFESIONAL FEES"/>
    <n v="1183"/>
    <n v="1183"/>
    <n v="1248.0650000000001"/>
    <n v="1314.212445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2"/>
    <x v="2"/>
    <x v="72"/>
    <x v="104"/>
    <s v="007-Other admin"/>
    <x v="1"/>
    <s v="054"/>
    <s v="OCCUPATIONAL HEALTH &amp; SAFETY"/>
    <s v="078"/>
    <s v="GENERAL EXPENSES - OTHER"/>
    <s v="1311"/>
    <s v="CONSUMABLE DOMESTIC ITEMS"/>
    <n v="63"/>
    <n v="63"/>
    <n v="66.465000000000003"/>
    <n v="69.98764500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2"/>
    <x v="2"/>
    <x v="72"/>
    <x v="353"/>
    <s v="007-Other admin"/>
    <x v="1"/>
    <s v="054"/>
    <s v="OCCUPATIONAL HEALTH &amp; SAFETY"/>
    <s v="078"/>
    <s v="GENERAL EXPENSES - OTHER"/>
    <s v="1324"/>
    <s v="EMPLOYEE ASSISTANCE PROGRAMME"/>
    <n v="44788"/>
    <n v="104788"/>
    <n v="110551.34"/>
    <n v="116410.56101999999"/>
    <n v="27706.309999999998"/>
    <n v="0"/>
    <n v="0"/>
    <n v="0"/>
    <n v="0"/>
    <n v="0"/>
    <n v="0"/>
    <n v="0"/>
    <n v="2300"/>
    <n v="4086.06"/>
    <n v="403.25"/>
    <n v="876.2"/>
    <n v="2620"/>
    <n v="17420.8"/>
    <n v="27706.309999999998"/>
    <n v="0.61861011878181649"/>
    <n v="27706.31"/>
  </r>
  <r>
    <n v="14"/>
    <n v="15"/>
    <s v="tza"/>
    <x v="92"/>
    <x v="2"/>
    <x v="72"/>
    <x v="106"/>
    <s v="007-Other admin"/>
    <x v="1"/>
    <s v="054"/>
    <s v="OCCUPATIONAL HEALTH &amp; SAFETY"/>
    <s v="078"/>
    <s v="GENERAL EXPENSES - OTHER"/>
    <s v="1344"/>
    <s v="NON-CAPITAL TOOLS &amp; EQUIPMENT"/>
    <n v="2285"/>
    <n v="2285"/>
    <n v="2410.6750000000002"/>
    <n v="2538.440775"/>
    <n v="1980.75"/>
    <n v="0"/>
    <n v="0"/>
    <n v="0"/>
    <n v="0"/>
    <n v="0"/>
    <n v="0"/>
    <n v="0"/>
    <n v="0"/>
    <n v="1980.75"/>
    <n v="0"/>
    <n v="0"/>
    <n v="0"/>
    <n v="0"/>
    <n v="1980.75"/>
    <n v="0.86684901531728664"/>
    <n v="1980.75"/>
  </r>
  <r>
    <n v="14"/>
    <n v="15"/>
    <s v="tza"/>
    <x v="92"/>
    <x v="2"/>
    <x v="72"/>
    <x v="107"/>
    <s v="007-Other admin"/>
    <x v="1"/>
    <s v="054"/>
    <s v="OCCUPATIONAL HEALTH &amp; SAFETY"/>
    <s v="078"/>
    <s v="GENERAL EXPENSES - OTHER"/>
    <s v="1347"/>
    <s v="POSTAGE &amp; COURIER FEES"/>
    <n v="427"/>
    <n v="427"/>
    <n v="450.48500000000001"/>
    <n v="474.36070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2"/>
    <x v="2"/>
    <x v="72"/>
    <x v="108"/>
    <s v="007-Other admin"/>
    <x v="1"/>
    <s v="054"/>
    <s v="OCCUPATIONAL HEALTH &amp; SAFETY"/>
    <s v="078"/>
    <s v="GENERAL EXPENSES - OTHER"/>
    <s v="1348"/>
    <s v="PRINTING &amp; STATIONERY"/>
    <n v="884"/>
    <n v="884"/>
    <n v="932.62"/>
    <n v="982.048859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2"/>
    <x v="2"/>
    <x v="72"/>
    <x v="110"/>
    <s v="007-Other admin"/>
    <x v="1"/>
    <s v="054"/>
    <s v="OCCUPATIONAL HEALTH &amp; SAFETY"/>
    <s v="078"/>
    <s v="GENERAL EXPENSES - OTHER"/>
    <s v="1364"/>
    <s v="SUBSISTANCE &amp; TRAVELLING EXPENSES"/>
    <n v="26835"/>
    <n v="26835"/>
    <n v="28310.924999999999"/>
    <n v="29811.404025"/>
    <n v="26598.5"/>
    <n v="0"/>
    <n v="0"/>
    <n v="0"/>
    <n v="0"/>
    <n v="0"/>
    <n v="0"/>
    <n v="0"/>
    <n v="2508.6"/>
    <n v="4736.6000000000004"/>
    <n v="8949.11"/>
    <n v="4371.07"/>
    <n v="5733.12"/>
    <n v="300"/>
    <n v="26598.5"/>
    <n v="0.99118688280231038"/>
    <n v="26598.5"/>
  </r>
  <r>
    <n v="14"/>
    <n v="15"/>
    <s v="tza"/>
    <x v="92"/>
    <x v="2"/>
    <x v="72"/>
    <x v="111"/>
    <s v="007-Other admin"/>
    <x v="1"/>
    <s v="054"/>
    <s v="OCCUPATIONAL HEALTH &amp; SAFETY"/>
    <s v="078"/>
    <s v="GENERAL EXPENSES - OTHER"/>
    <s v="1366"/>
    <s v="TELEPHO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2"/>
    <x v="2"/>
    <x v="72"/>
    <x v="354"/>
    <s v="007-Other admin"/>
    <x v="1"/>
    <s v="054"/>
    <s v="OCCUPATIONAL HEALTH &amp; SAFETY"/>
    <s v="078"/>
    <s v="GENERAL EXPENSES - OTHER"/>
    <s v="1367"/>
    <s v="TESTING OF SAMPLES"/>
    <n v="813"/>
    <n v="813"/>
    <n v="857.71500000000003"/>
    <n v="903.17389500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x v="2"/>
    <x v="72"/>
    <x v="125"/>
    <s v="007-Other admin"/>
    <x v="1"/>
    <s v="056"/>
    <s v="CORPORATE SERVICES"/>
    <s v="078"/>
    <s v="GENERAL EXPENSES - OTHER"/>
    <s v="1301"/>
    <s v="ADVERTISING - GENERAL"/>
    <n v="1059"/>
    <n v="1059"/>
    <n v="1117.2449999999999"/>
    <n v="1176.45898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x v="2"/>
    <x v="72"/>
    <x v="103"/>
    <s v="007-Other admin"/>
    <x v="1"/>
    <s v="056"/>
    <s v="CORPORATE SERVICES"/>
    <s v="078"/>
    <s v="GENERAL EXPENSES - OTHER"/>
    <s v="1308"/>
    <s v="CONFERENCE &amp; CONVENTION COST - DOMESTIC"/>
    <n v="1093"/>
    <n v="1093"/>
    <n v="1153.115"/>
    <n v="1214.2300949999999"/>
    <n v="250"/>
    <n v="0"/>
    <n v="0"/>
    <n v="0"/>
    <n v="0"/>
    <n v="0"/>
    <n v="0"/>
    <n v="0"/>
    <n v="250"/>
    <n v="0"/>
    <n v="0"/>
    <n v="0"/>
    <n v="0"/>
    <n v="0"/>
    <n v="250"/>
    <n v="0.22872827081427263"/>
    <n v="250"/>
  </r>
  <r>
    <n v="14"/>
    <n v="15"/>
    <s v="tza"/>
    <x v="93"/>
    <x v="2"/>
    <x v="72"/>
    <x v="101"/>
    <s v="007-Other admin"/>
    <x v="1"/>
    <s v="056"/>
    <s v="CORPORATE SERVICES"/>
    <s v="078"/>
    <s v="GENERAL EXPENSES - OTHER"/>
    <s v="1310"/>
    <s v="CONSULTANTS &amp; PROFFESIONAL FEES"/>
    <n v="48"/>
    <n v="48"/>
    <n v="50.64"/>
    <n v="53.32392000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x v="2"/>
    <x v="72"/>
    <x v="105"/>
    <s v="007-Other admin"/>
    <x v="1"/>
    <s v="056"/>
    <s v="CORPORATE SERVICES"/>
    <s v="078"/>
    <s v="GENERAL EXPENSES - OTHER"/>
    <s v="1321"/>
    <s v="ENTERTAINMENT - OFFICIALS"/>
    <n v="2000"/>
    <n v="2000"/>
    <n v="2110"/>
    <n v="2221.83"/>
    <n v="472.2"/>
    <n v="0"/>
    <n v="0"/>
    <n v="0"/>
    <n v="0"/>
    <n v="0"/>
    <n v="0"/>
    <n v="0"/>
    <n v="0"/>
    <n v="0"/>
    <n v="0"/>
    <n v="85"/>
    <n v="0"/>
    <n v="387.2"/>
    <n v="472.2"/>
    <n v="0.2361"/>
    <n v="472.2"/>
  </r>
  <r>
    <n v="14"/>
    <n v="15"/>
    <s v="tza"/>
    <x v="93"/>
    <x v="2"/>
    <x v="72"/>
    <x v="337"/>
    <s v="007-Other admin"/>
    <x v="1"/>
    <s v="056"/>
    <s v="CORPORATE SERVICES"/>
    <s v="078"/>
    <s v="GENERAL EXPENSES - OTHER"/>
    <s v="1327"/>
    <s v="INSURANCE"/>
    <n v="54732"/>
    <n v="54732"/>
    <n v="57742.26"/>
    <n v="60802.59978000000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x v="2"/>
    <x v="72"/>
    <x v="106"/>
    <s v="007-Other admin"/>
    <x v="1"/>
    <s v="056"/>
    <s v="CORPORATE SERVICES"/>
    <s v="078"/>
    <s v="GENERAL EXPENSES - OTHER"/>
    <s v="1344"/>
    <s v="NON-CAPITAL TOOLS &amp; EQUIPMENT"/>
    <n v="50104"/>
    <n v="50104"/>
    <n v="52859.72"/>
    <n v="55661.285159999999"/>
    <n v="9590.9700000000012"/>
    <n v="0"/>
    <n v="0"/>
    <n v="0"/>
    <n v="0"/>
    <n v="0"/>
    <n v="0"/>
    <n v="0"/>
    <n v="0"/>
    <n v="1308.95"/>
    <n v="0"/>
    <n v="6456.8"/>
    <n v="92.81"/>
    <n v="1732.41"/>
    <n v="9590.9700000000012"/>
    <n v="0.19142124381286926"/>
    <n v="9590.9699999999993"/>
  </r>
  <r>
    <n v="14"/>
    <n v="15"/>
    <s v="tza"/>
    <x v="93"/>
    <x v="2"/>
    <x v="72"/>
    <x v="107"/>
    <s v="007-Other admin"/>
    <x v="1"/>
    <s v="056"/>
    <s v="CORPORATE SERVICES"/>
    <s v="078"/>
    <s v="GENERAL EXPENSES - OTHER"/>
    <s v="1347"/>
    <s v="POSTAGE &amp; COURIER FEES"/>
    <n v="231725"/>
    <n v="231725"/>
    <n v="244469.875"/>
    <n v="257426.77837499999"/>
    <n v="36742.060000000005"/>
    <n v="0"/>
    <n v="0"/>
    <n v="0"/>
    <n v="0"/>
    <n v="0"/>
    <n v="0"/>
    <n v="0"/>
    <n v="1877.47"/>
    <n v="3737.4"/>
    <n v="2149.1799999999998"/>
    <n v="1675.28"/>
    <n v="12962.36"/>
    <n v="14340.37"/>
    <n v="36742.060000000005"/>
    <n v="0.15855889524220523"/>
    <n v="36742.06"/>
  </r>
  <r>
    <n v="14"/>
    <n v="15"/>
    <s v="tza"/>
    <x v="93"/>
    <x v="2"/>
    <x v="72"/>
    <x v="108"/>
    <s v="007-Other admin"/>
    <x v="1"/>
    <s v="056"/>
    <s v="CORPORATE SERVICES"/>
    <s v="078"/>
    <s v="GENERAL EXPENSES - OTHER"/>
    <s v="1348"/>
    <s v="PRINTING &amp; STATIONERY"/>
    <n v="29609"/>
    <n v="32832"/>
    <n v="34637.760000000002"/>
    <n v="36473.561280000002"/>
    <n v="30882.379999999997"/>
    <n v="0"/>
    <n v="0"/>
    <n v="0"/>
    <n v="0"/>
    <n v="0"/>
    <n v="0"/>
    <n v="0"/>
    <n v="28403.82"/>
    <n v="-130.06"/>
    <n v="273.77999999999997"/>
    <n v="0"/>
    <n v="0"/>
    <n v="2334.84"/>
    <n v="30882.379999999997"/>
    <n v="1.0430065182883581"/>
    <n v="30882.38"/>
  </r>
  <r>
    <n v="14"/>
    <n v="15"/>
    <s v="tza"/>
    <x v="93"/>
    <x v="2"/>
    <x v="72"/>
    <x v="110"/>
    <s v="007-Other admin"/>
    <x v="1"/>
    <s v="056"/>
    <s v="CORPORATE SERVICES"/>
    <s v="078"/>
    <s v="GENERAL EXPENSES - OTHER"/>
    <s v="1364"/>
    <s v="SUBSISTANCE &amp; TRAVELLING EXPENSES"/>
    <n v="163415"/>
    <n v="163415"/>
    <n v="172402.82500000001"/>
    <n v="181540.17472500002"/>
    <n v="68545.200000000012"/>
    <n v="0"/>
    <n v="0"/>
    <n v="0"/>
    <n v="0"/>
    <n v="0"/>
    <n v="0"/>
    <n v="0"/>
    <n v="12842.18"/>
    <n v="4290.0200000000004"/>
    <n v="23274.29"/>
    <n v="13587.26"/>
    <n v="9421.25"/>
    <n v="5130.2"/>
    <n v="68545.200000000012"/>
    <n v="0.41945476241471108"/>
    <n v="68545.2"/>
  </r>
  <r>
    <n v="14"/>
    <n v="15"/>
    <s v="tza"/>
    <x v="93"/>
    <x v="2"/>
    <x v="72"/>
    <x v="111"/>
    <s v="007-Other admin"/>
    <x v="1"/>
    <s v="056"/>
    <s v="CORPORATE SERVICES"/>
    <s v="078"/>
    <s v="GENERAL EXPENSES - OTHER"/>
    <s v="1366"/>
    <s v="TELEPHONE"/>
    <n v="23136"/>
    <n v="46272"/>
    <n v="48816.959999999999"/>
    <n v="51404.258880000001"/>
    <n v="7071.3499999999995"/>
    <n v="0"/>
    <n v="0"/>
    <n v="0"/>
    <n v="0"/>
    <n v="0"/>
    <n v="0"/>
    <n v="0"/>
    <n v="1167.04"/>
    <n v="1193.3699999999999"/>
    <n v="1181.9000000000001"/>
    <n v="1000"/>
    <n v="1350.96"/>
    <n v="1178.08"/>
    <n v="7071.3499999999995"/>
    <n v="0.30564272130013831"/>
    <n v="7071.35"/>
  </r>
  <r>
    <n v="14"/>
    <n v="15"/>
    <s v="tza"/>
    <x v="94"/>
    <x v="2"/>
    <x v="72"/>
    <x v="103"/>
    <s v="001-Mayor and council"/>
    <x v="1"/>
    <s v="057"/>
    <s v="COUNCIL EXPENDITURE"/>
    <s v="078"/>
    <s v="GENERAL EXPENSES - OTHER"/>
    <s v="1308"/>
    <s v="CONFERENCE &amp; CONVENTION COST - DOMESTIC"/>
    <n v="40663"/>
    <n v="40663"/>
    <n v="42899.464999999997"/>
    <n v="45173.136644999999"/>
    <n v="19942.650000000001"/>
    <n v="0"/>
    <n v="0"/>
    <n v="0"/>
    <n v="0"/>
    <n v="0"/>
    <n v="0"/>
    <n v="0"/>
    <n v="3596.49"/>
    <n v="10078.950000000001"/>
    <n v="3885.96"/>
    <n v="0"/>
    <n v="0"/>
    <n v="2381.25"/>
    <n v="19942.650000000001"/>
    <n v="0.49043725253916343"/>
    <n v="19942.650000000001"/>
  </r>
  <r>
    <n v="14"/>
    <n v="15"/>
    <s v="tza"/>
    <x v="94"/>
    <x v="2"/>
    <x v="72"/>
    <x v="333"/>
    <s v="001-Mayor and council"/>
    <x v="1"/>
    <s v="057"/>
    <s v="COUNCIL EXPENDITURE"/>
    <s v="078"/>
    <s v="GENERAL EXPENSES - OTHER"/>
    <s v="1309"/>
    <s v="CONFERENCE &amp; CONVENTION COST - INTERNATIONAL"/>
    <n v="26000"/>
    <n v="26000"/>
    <n v="27430"/>
    <n v="28883.7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x v="2"/>
    <x v="72"/>
    <x v="101"/>
    <s v="001-Mayor and council"/>
    <x v="1"/>
    <s v="057"/>
    <s v="COUNCIL EXPENDITURE"/>
    <s v="078"/>
    <s v="GENERAL EXPENSES - OTHER"/>
    <s v="1310"/>
    <s v="CONSULTANTS &amp; PROFFESIONAL FEES"/>
    <n v="2318"/>
    <n v="2318"/>
    <n v="2445.4899999999998"/>
    <n v="2575.100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x v="2"/>
    <x v="72"/>
    <x v="104"/>
    <s v="001-Mayor and council"/>
    <x v="1"/>
    <s v="057"/>
    <s v="COUNCIL EXPENDITURE"/>
    <s v="078"/>
    <s v="GENERAL EXPENSES - OTHER"/>
    <s v="1311"/>
    <s v="CONSUMABLE DOMESTIC ITEMS"/>
    <n v="941"/>
    <n v="941"/>
    <n v="992.755"/>
    <n v="1045.371014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x v="2"/>
    <x v="72"/>
    <x v="329"/>
    <s v="001-Mayor and council"/>
    <x v="1"/>
    <s v="057"/>
    <s v="COUNCIL EXPENDITURE"/>
    <s v="078"/>
    <s v="GENERAL EXPENSES - OTHER"/>
    <s v="1312"/>
    <s v="COUNCIL PHOTOGRAPHY &amp; ART WORK"/>
    <n v="863"/>
    <n v="863"/>
    <n v="910.46500000000003"/>
    <n v="958.7196450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x v="2"/>
    <x v="72"/>
    <x v="355"/>
    <s v="001-Mayor and council"/>
    <x v="1"/>
    <s v="057"/>
    <s v="COUNCIL EXPENDITURE"/>
    <s v="078"/>
    <s v="GENERAL EXPENSES - OTHER"/>
    <s v="1319"/>
    <s v="ELECTION COSTS"/>
    <n v="3195"/>
    <n v="3195"/>
    <n v="3370.7249999999999"/>
    <n v="3549.373424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x v="2"/>
    <x v="72"/>
    <x v="356"/>
    <s v="001-Mayor and council"/>
    <x v="1"/>
    <s v="057"/>
    <s v="COUNCIL EXPENDITURE"/>
    <s v="078"/>
    <s v="GENERAL EXPENSES - OTHER"/>
    <s v="1320"/>
    <s v="ENTERTAINMENT - EXECUTIVE COMMITTEE"/>
    <n v="14316"/>
    <n v="14316"/>
    <n v="15103.38"/>
    <n v="15903.859139999999"/>
    <n v="5716.7199999999993"/>
    <n v="0"/>
    <n v="0"/>
    <n v="0"/>
    <n v="0"/>
    <n v="0"/>
    <n v="0"/>
    <n v="0"/>
    <n v="0"/>
    <n v="589.72"/>
    <n v="4000"/>
    <n v="582.52"/>
    <n v="494.5"/>
    <n v="49.98"/>
    <n v="5716.7199999999993"/>
    <n v="0.39932383347303713"/>
    <n v="5716.72"/>
  </r>
  <r>
    <n v="14"/>
    <n v="15"/>
    <s v="tza"/>
    <x v="94"/>
    <x v="2"/>
    <x v="72"/>
    <x v="197"/>
    <s v="001-Mayor and council"/>
    <x v="1"/>
    <s v="057"/>
    <s v="COUNCIL EXPENDITURE"/>
    <s v="078"/>
    <s v="GENERAL EXPENSES - OTHER"/>
    <s v="1322"/>
    <s v="ENTERTAINMENT - PUBLIC ENTERTAINMENT"/>
    <n v="292000"/>
    <n v="292000"/>
    <n v="308060"/>
    <n v="324387.18"/>
    <n v="97634.83"/>
    <n v="100000"/>
    <n v="0"/>
    <n v="0"/>
    <n v="0"/>
    <n v="0"/>
    <n v="0"/>
    <n v="0"/>
    <n v="9037.5"/>
    <n v="19092.8"/>
    <n v="8900"/>
    <n v="5600"/>
    <n v="54462"/>
    <n v="542.53"/>
    <n v="97634.83"/>
    <n v="0.33436585616438358"/>
    <n v="97634.83"/>
  </r>
  <r>
    <n v="14"/>
    <n v="15"/>
    <s v="tza"/>
    <x v="94"/>
    <x v="2"/>
    <x v="72"/>
    <x v="337"/>
    <s v="001-Mayor and council"/>
    <x v="1"/>
    <s v="057"/>
    <s v="COUNCIL EXPENDITURE"/>
    <s v="078"/>
    <s v="GENERAL EXPENSES - OTHER"/>
    <s v="1327"/>
    <s v="INSURANCE"/>
    <n v="28255"/>
    <n v="28255"/>
    <n v="29809.025000000001"/>
    <n v="31388.90332500000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x v="2"/>
    <x v="72"/>
    <x v="357"/>
    <s v="001-Mayor and council"/>
    <x v="1"/>
    <s v="057"/>
    <s v="COUNCIL EXPENDITURE"/>
    <s v="078"/>
    <s v="GENERAL EXPENSES - OTHER"/>
    <s v="1328"/>
    <s v="GIFTS AND REWARDS"/>
    <n v="10480"/>
    <n v="10480"/>
    <n v="11056.4"/>
    <n v="11642.389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x v="2"/>
    <x v="72"/>
    <x v="102"/>
    <s v="001-Mayor and council"/>
    <x v="1"/>
    <s v="057"/>
    <s v="COUNCIL EXPENDITURE"/>
    <s v="078"/>
    <s v="GENERAL EXPENSES - OTHER"/>
    <s v="1336"/>
    <s v="LICENCES &amp; PERMITS - NON VEHICLE"/>
    <n v="3124"/>
    <n v="3124"/>
    <n v="3295.82"/>
    <n v="3470.4984600000003"/>
    <n v="1360"/>
    <n v="0"/>
    <n v="0"/>
    <n v="0"/>
    <n v="0"/>
    <n v="0"/>
    <n v="0"/>
    <n v="0"/>
    <n v="0"/>
    <n v="0"/>
    <n v="0"/>
    <n v="0"/>
    <n v="0"/>
    <n v="1360"/>
    <n v="1360"/>
    <n v="0.4353393085787452"/>
    <n v="1360"/>
  </r>
  <r>
    <n v="14"/>
    <n v="15"/>
    <s v="tza"/>
    <x v="94"/>
    <x v="2"/>
    <x v="72"/>
    <x v="177"/>
    <s v="001-Mayor and council"/>
    <x v="1"/>
    <s v="057"/>
    <s v="COUNCIL EXPENDITURE"/>
    <s v="078"/>
    <s v="GENERAL EXPENSES - OTHER"/>
    <s v="1341"/>
    <s v="MEMBERSHIP FEES - SALGA"/>
    <n v="195475"/>
    <n v="226998"/>
    <n v="239482.89"/>
    <n v="252175.48317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x v="2"/>
    <x v="72"/>
    <x v="106"/>
    <s v="001-Mayor and council"/>
    <x v="1"/>
    <s v="057"/>
    <s v="COUNCIL EXPENDITURE"/>
    <s v="078"/>
    <s v="GENERAL EXPENSES - OTHER"/>
    <s v="1344"/>
    <s v="NON-CAPITAL TOOLS &amp; EQUIPMENT"/>
    <n v="4866"/>
    <n v="4866"/>
    <n v="5133.63"/>
    <n v="5405.7123899999997"/>
    <n v="35.090000000000003"/>
    <n v="0"/>
    <n v="0"/>
    <n v="0"/>
    <n v="0"/>
    <n v="0"/>
    <n v="0"/>
    <n v="0"/>
    <n v="0"/>
    <n v="0"/>
    <n v="0"/>
    <n v="0"/>
    <n v="35.090000000000003"/>
    <n v="0"/>
    <n v="35.090000000000003"/>
    <n v="7.2112618166872179E-3"/>
    <n v="35.090000000000003"/>
  </r>
  <r>
    <n v="14"/>
    <n v="15"/>
    <s v="tza"/>
    <x v="94"/>
    <x v="2"/>
    <x v="72"/>
    <x v="108"/>
    <s v="001-Mayor and council"/>
    <x v="1"/>
    <s v="057"/>
    <s v="COUNCIL EXPENDITURE"/>
    <s v="078"/>
    <s v="GENERAL EXPENSES - OTHER"/>
    <s v="1348"/>
    <s v="PRINTING &amp; STATIONERY"/>
    <n v="42496"/>
    <n v="42496"/>
    <n v="44833.279999999999"/>
    <n v="47209.44384"/>
    <n v="14932.68"/>
    <n v="0"/>
    <n v="0"/>
    <n v="0"/>
    <n v="0"/>
    <n v="0"/>
    <n v="0"/>
    <n v="0"/>
    <n v="0"/>
    <n v="741.79"/>
    <n v="0"/>
    <n v="677.64"/>
    <n v="11112.04"/>
    <n v="2401.21"/>
    <n v="14932.68"/>
    <n v="0.35139024849397593"/>
    <n v="14932.68"/>
  </r>
  <r>
    <n v="14"/>
    <n v="15"/>
    <s v="tza"/>
    <x v="94"/>
    <x v="2"/>
    <x v="72"/>
    <x v="335"/>
    <s v="001-Mayor and council"/>
    <x v="1"/>
    <s v="057"/>
    <s v="COUNCIL EXPENDITURE"/>
    <s v="078"/>
    <s v="GENERAL EXPENSES - OTHER"/>
    <s v="1355"/>
    <s v="RECOGNITION DAY"/>
    <n v="27772"/>
    <n v="27772"/>
    <n v="29299.46"/>
    <n v="30852.3313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x v="2"/>
    <x v="72"/>
    <x v="331"/>
    <s v="001-Mayor and council"/>
    <x v="1"/>
    <s v="057"/>
    <s v="COUNCIL EXPENDITURE"/>
    <s v="078"/>
    <s v="GENERAL EXPENSES - OTHER"/>
    <s v="1363"/>
    <s v="SUBSCRIPTIONS"/>
    <n v="42310"/>
    <n v="42310"/>
    <n v="44637.05"/>
    <n v="47002.813650000004"/>
    <n v="39305"/>
    <n v="0"/>
    <n v="0"/>
    <n v="0"/>
    <n v="0"/>
    <n v="0"/>
    <n v="0"/>
    <n v="0"/>
    <n v="39305"/>
    <n v="0"/>
    <n v="0"/>
    <n v="0"/>
    <n v="0"/>
    <n v="0"/>
    <n v="39305"/>
    <n v="0.928976601276294"/>
    <n v="39305"/>
  </r>
  <r>
    <n v="14"/>
    <n v="15"/>
    <s v="tza"/>
    <x v="94"/>
    <x v="2"/>
    <x v="72"/>
    <x v="110"/>
    <s v="001-Mayor and council"/>
    <x v="1"/>
    <s v="057"/>
    <s v="COUNCIL EXPENDITURE"/>
    <s v="078"/>
    <s v="GENERAL EXPENSES - OTHER"/>
    <s v="1364"/>
    <s v="SUBSISTANCE &amp; TRAVELLING EXPENSES"/>
    <n v="500000"/>
    <n v="600000"/>
    <n v="633000"/>
    <n v="666549"/>
    <n v="499984.55000000005"/>
    <n v="0"/>
    <n v="0"/>
    <n v="0"/>
    <n v="0"/>
    <n v="0"/>
    <n v="0"/>
    <n v="0"/>
    <n v="15414.25"/>
    <n v="87735.58"/>
    <n v="172319.12"/>
    <n v="120070.39"/>
    <n v="69407.13"/>
    <n v="35038.080000000002"/>
    <n v="499984.55000000005"/>
    <n v="0.99996910000000006"/>
    <n v="499984.55"/>
  </r>
  <r>
    <n v="14"/>
    <n v="15"/>
    <s v="tza"/>
    <x v="94"/>
    <x v="2"/>
    <x v="72"/>
    <x v="111"/>
    <s v="001-Mayor and council"/>
    <x v="1"/>
    <s v="057"/>
    <s v="COUNCIL EXPENDITURE"/>
    <s v="078"/>
    <s v="GENERAL EXPENSES - OTHER"/>
    <s v="1366"/>
    <s v="TELEPHONE"/>
    <n v="10296"/>
    <n v="33432"/>
    <n v="35270.76"/>
    <n v="37140.110280000001"/>
    <n v="4913.5"/>
    <n v="0"/>
    <n v="0"/>
    <n v="0"/>
    <n v="0"/>
    <n v="0"/>
    <n v="0"/>
    <n v="0"/>
    <n v="735.03"/>
    <n v="787.68"/>
    <n v="752.79"/>
    <n v="389"/>
    <n v="701.94"/>
    <n v="1547.06"/>
    <n v="4913.5"/>
    <n v="0.47722416472416473"/>
    <n v="4913.5"/>
  </r>
  <r>
    <n v="14"/>
    <n v="15"/>
    <s v="tza"/>
    <x v="94"/>
    <x v="2"/>
    <x v="72"/>
    <x v="358"/>
    <s v="001-Mayor and council"/>
    <x v="1"/>
    <s v="057"/>
    <s v="COUNCIL EXPENDITURE"/>
    <s v="078"/>
    <s v="GENERAL EXPENSES - OTHER"/>
    <s v="1371"/>
    <s v="WATER RIGHTS PUSELA"/>
    <n v="11831"/>
    <n v="11831"/>
    <n v="12481.705"/>
    <n v="13143.23536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x v="2"/>
    <x v="72"/>
    <x v="125"/>
    <s v="007-Other admin"/>
    <x v="1"/>
    <s v="058"/>
    <s v="LEGAL SERVICES"/>
    <s v="078"/>
    <s v="GENERAL EXPENSES - OTHER"/>
    <s v="1301"/>
    <s v="ADVERTISING - GENERAL"/>
    <n v="1576"/>
    <n v="1576"/>
    <n v="1662.68"/>
    <n v="1750.8020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x v="2"/>
    <x v="72"/>
    <x v="103"/>
    <s v="007-Other admin"/>
    <x v="1"/>
    <s v="058"/>
    <s v="LEGAL SERVICES"/>
    <s v="078"/>
    <s v="GENERAL EXPENSES - OTHER"/>
    <s v="1308"/>
    <s v="CONFERENCE &amp; CONVENTION COST - DOMESTIC"/>
    <n v="111"/>
    <n v="111"/>
    <n v="117.105"/>
    <n v="123.31156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x v="2"/>
    <x v="72"/>
    <x v="101"/>
    <s v="007-Other admin"/>
    <x v="1"/>
    <s v="058"/>
    <s v="LEGAL SERVICES"/>
    <s v="078"/>
    <s v="GENERAL EXPENSES - OTHER"/>
    <s v="1310"/>
    <s v="CONSULTANTS &amp; PROFFESIONAL FEES"/>
    <n v="376"/>
    <n v="376"/>
    <n v="396.68"/>
    <n v="417.70404000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x v="2"/>
    <x v="72"/>
    <x v="105"/>
    <s v="007-Other admin"/>
    <x v="1"/>
    <s v="058"/>
    <s v="LEGAL SERVICES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x v="2"/>
    <x v="72"/>
    <x v="337"/>
    <s v="007-Other admin"/>
    <x v="1"/>
    <s v="058"/>
    <s v="LEGAL SERVICES"/>
    <s v="078"/>
    <s v="GENERAL EXPENSES - OTHER"/>
    <s v="1327"/>
    <s v="INSURANCE"/>
    <n v="243392"/>
    <n v="243392"/>
    <n v="256778.56"/>
    <n v="270387.8236799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x v="2"/>
    <x v="72"/>
    <x v="338"/>
    <s v="007-Other admin"/>
    <x v="1"/>
    <s v="058"/>
    <s v="LEGAL SERVICES"/>
    <s v="078"/>
    <s v="GENERAL EXPENSES - OTHER"/>
    <s v="1333"/>
    <s v="LEGAL FEES - OTHER"/>
    <n v="6290678"/>
    <n v="9000000"/>
    <n v="9495000"/>
    <n v="9998235"/>
    <n v="8604487.9800000004"/>
    <n v="0"/>
    <n v="219000"/>
    <n v="0"/>
    <n v="0"/>
    <n v="0"/>
    <n v="0"/>
    <n v="0"/>
    <n v="4536979.93"/>
    <n v="1062585.8999999999"/>
    <n v="181939.24"/>
    <n v="213000"/>
    <n v="240879.28"/>
    <n v="2369103.63"/>
    <n v="8604487.9800000004"/>
    <n v="1.3678156758301729"/>
    <n v="8823487.9800000004"/>
  </r>
  <r>
    <n v="14"/>
    <n v="15"/>
    <s v="tza"/>
    <x v="95"/>
    <x v="2"/>
    <x v="72"/>
    <x v="106"/>
    <s v="007-Other admin"/>
    <x v="1"/>
    <s v="058"/>
    <s v="LEGAL SERVICES"/>
    <s v="078"/>
    <s v="GENERAL EXPENSES - OTHER"/>
    <s v="1344"/>
    <s v="NON-CAPITAL TOOLS &amp; EQUIPMENT"/>
    <n v="5713"/>
    <n v="5713"/>
    <n v="6027.2150000000001"/>
    <n v="6346.6573950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x v="2"/>
    <x v="72"/>
    <x v="107"/>
    <s v="007-Other admin"/>
    <x v="1"/>
    <s v="058"/>
    <s v="LEGAL SERVICES"/>
    <s v="078"/>
    <s v="GENERAL EXPENSES - OTHER"/>
    <s v="1347"/>
    <s v="POSTAGE &amp; COURIER FE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5"/>
    <x v="2"/>
    <x v="72"/>
    <x v="108"/>
    <s v="007-Other admin"/>
    <x v="1"/>
    <s v="058"/>
    <s v="LEGAL SERVICES"/>
    <s v="078"/>
    <s v="GENERAL EXPENSES - OTHER"/>
    <s v="1348"/>
    <s v="PRINTING &amp; STATIONERY"/>
    <n v="15240"/>
    <n v="15240"/>
    <n v="16078.2"/>
    <n v="16930.3446"/>
    <n v="1192.5"/>
    <n v="0"/>
    <n v="0"/>
    <n v="0"/>
    <n v="0"/>
    <n v="0"/>
    <n v="0"/>
    <n v="0"/>
    <n v="0"/>
    <n v="0"/>
    <n v="1192.5"/>
    <n v="0"/>
    <n v="0"/>
    <n v="0"/>
    <n v="1192.5"/>
    <n v="7.8248031496062992E-2"/>
    <n v="1192.5"/>
  </r>
  <r>
    <n v="14"/>
    <n v="15"/>
    <s v="tza"/>
    <x v="95"/>
    <x v="2"/>
    <x v="72"/>
    <x v="331"/>
    <s v="007-Other admin"/>
    <x v="1"/>
    <s v="058"/>
    <s v="LEGAL SERVICES"/>
    <s v="078"/>
    <s v="GENERAL EXPENSES - OTHER"/>
    <s v="1363"/>
    <s v="SUBSCRIPTIONS"/>
    <n v="3179"/>
    <n v="3179"/>
    <n v="3353.8449999999998"/>
    <n v="3531.598784999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x v="2"/>
    <x v="72"/>
    <x v="110"/>
    <s v="007-Other admin"/>
    <x v="1"/>
    <s v="058"/>
    <s v="LEGAL SERVICES"/>
    <s v="078"/>
    <s v="GENERAL EXPENSES - OTHER"/>
    <s v="1364"/>
    <s v="SUBSISTANCE &amp; TRAVELLING EXPENSES"/>
    <n v="103500"/>
    <n v="103500"/>
    <n v="109192.5"/>
    <n v="114979.7025"/>
    <n v="22301.96"/>
    <n v="0"/>
    <n v="0"/>
    <n v="0"/>
    <n v="0"/>
    <n v="0"/>
    <n v="0"/>
    <n v="0"/>
    <n v="8259.2000000000007"/>
    <n v="600"/>
    <n v="6312.2"/>
    <n v="2180.8000000000002"/>
    <n v="4949.76"/>
    <n v="0"/>
    <n v="22301.96"/>
    <n v="0.21547787439613525"/>
    <n v="22301.96"/>
  </r>
  <r>
    <n v="14"/>
    <n v="15"/>
    <s v="tza"/>
    <x v="95"/>
    <x v="2"/>
    <x v="72"/>
    <x v="111"/>
    <s v="007-Other admin"/>
    <x v="1"/>
    <s v="058"/>
    <s v="LEGAL SERVICES"/>
    <s v="078"/>
    <s v="GENERAL EXPENSES - OTHER"/>
    <s v="1366"/>
    <s v="TELEPHONE"/>
    <n v="17988"/>
    <n v="35976"/>
    <n v="37954.68"/>
    <n v="39966.278039999997"/>
    <n v="11077.84"/>
    <n v="0"/>
    <n v="0"/>
    <n v="0"/>
    <n v="0"/>
    <n v="0"/>
    <n v="0"/>
    <n v="0"/>
    <n v="1817.58"/>
    <n v="1883.24"/>
    <n v="1854.63"/>
    <n v="1400.95"/>
    <n v="2276.3200000000002"/>
    <n v="1845.12"/>
    <n v="11077.84"/>
    <n v="0.61584611963531244"/>
    <n v="11077.84"/>
  </r>
  <r>
    <n v="14"/>
    <n v="15"/>
    <s v="tza"/>
    <x v="96"/>
    <x v="5"/>
    <x v="72"/>
    <x v="103"/>
    <s v="017-Roads"/>
    <x v="1"/>
    <s v="062"/>
    <s v="ADMINISTRATION CIVIL ING."/>
    <s v="078"/>
    <s v="GENERAL EXPENSES - OTHER"/>
    <s v="1308"/>
    <s v="CONFERENCE &amp; CONVENTION COST - DOMESTIC"/>
    <n v="2609"/>
    <n v="2609"/>
    <n v="2752.4949999999999"/>
    <n v="2898.377234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6"/>
    <x v="5"/>
    <x v="72"/>
    <x v="105"/>
    <s v="017-Roads"/>
    <x v="1"/>
    <s v="062"/>
    <s v="ADMINISTRATION CIVIL ING."/>
    <s v="078"/>
    <s v="GENERAL EXPENSES - OTHER"/>
    <s v="1321"/>
    <s v="ENTERTAINMENT - OFFICIALS"/>
    <n v="2000"/>
    <n v="2000"/>
    <n v="2110"/>
    <n v="2221.83"/>
    <n v="276.3"/>
    <n v="0"/>
    <n v="0"/>
    <n v="0"/>
    <n v="0"/>
    <n v="0"/>
    <n v="0"/>
    <n v="0"/>
    <n v="0"/>
    <n v="0"/>
    <n v="276.3"/>
    <n v="0"/>
    <n v="0"/>
    <n v="0"/>
    <n v="276.3"/>
    <n v="0.13815"/>
    <n v="276.3"/>
  </r>
  <r>
    <n v="14"/>
    <n v="15"/>
    <s v="tza"/>
    <x v="96"/>
    <x v="5"/>
    <x v="72"/>
    <x v="337"/>
    <s v="017-Roads"/>
    <x v="1"/>
    <s v="062"/>
    <s v="ADMINISTRATION CIVIL ING."/>
    <s v="078"/>
    <s v="GENERAL EXPENSES - OTHER"/>
    <s v="1327"/>
    <s v="INSURANCE"/>
    <n v="172636"/>
    <n v="172636"/>
    <n v="182130.98"/>
    <n v="191783.9219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6"/>
    <x v="5"/>
    <x v="72"/>
    <x v="102"/>
    <s v="017-Roads"/>
    <x v="1"/>
    <s v="062"/>
    <s v="ADMINISTRATION CIVIL ING."/>
    <s v="078"/>
    <s v="GENERAL EXPENSES - OTHER"/>
    <s v="1336"/>
    <s v="LICENCES &amp; PERMITS - NON VEHICLE"/>
    <n v="301"/>
    <n v="301"/>
    <n v="317.55500000000001"/>
    <n v="334.38541500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6"/>
    <x v="5"/>
    <x v="72"/>
    <x v="106"/>
    <s v="017-Roads"/>
    <x v="1"/>
    <s v="062"/>
    <s v="ADMINISTRATION CIVIL ING."/>
    <s v="078"/>
    <s v="GENERAL EXPENSES - OTHER"/>
    <s v="1344"/>
    <s v="NON-CAPITAL TOOLS &amp; EQUIPMENT"/>
    <n v="6183"/>
    <n v="6183"/>
    <n v="6523.0649999999996"/>
    <n v="6868.7874449999999"/>
    <n v="5933"/>
    <n v="0"/>
    <n v="0"/>
    <n v="0"/>
    <n v="0"/>
    <n v="0"/>
    <n v="0"/>
    <n v="0"/>
    <n v="0"/>
    <n v="0"/>
    <n v="4569"/>
    <n v="0"/>
    <n v="1364"/>
    <n v="0"/>
    <n v="5933"/>
    <n v="0.95956655345301634"/>
    <n v="5933"/>
  </r>
  <r>
    <n v="14"/>
    <n v="15"/>
    <s v="tza"/>
    <x v="96"/>
    <x v="5"/>
    <x v="72"/>
    <x v="108"/>
    <s v="017-Roads"/>
    <x v="1"/>
    <s v="062"/>
    <s v="ADMINISTRATION CIVIL ING."/>
    <s v="078"/>
    <s v="GENERAL EXPENSES - OTHER"/>
    <s v="1348"/>
    <s v="PRINTING &amp; STATIONERY"/>
    <n v="51854"/>
    <n v="51854"/>
    <n v="54705.97"/>
    <n v="57605.386409999999"/>
    <n v="10501.28"/>
    <n v="0"/>
    <n v="0"/>
    <n v="0"/>
    <n v="0"/>
    <n v="0"/>
    <n v="0"/>
    <n v="0"/>
    <n v="0"/>
    <n v="3290.74"/>
    <n v="0"/>
    <n v="3436.93"/>
    <n v="2412.58"/>
    <n v="1361.03"/>
    <n v="10501.28"/>
    <n v="0.20251629575346167"/>
    <n v="10501.28"/>
  </r>
  <r>
    <n v="14"/>
    <n v="15"/>
    <s v="tza"/>
    <x v="96"/>
    <x v="5"/>
    <x v="72"/>
    <x v="331"/>
    <s v="017-Roads"/>
    <x v="1"/>
    <s v="062"/>
    <s v="ADMINISTRATION CIVIL ING."/>
    <s v="078"/>
    <s v="GENERAL EXPENSES - OTHER"/>
    <s v="1363"/>
    <s v="SUBSCRIPTIONS"/>
    <n v="201"/>
    <n v="201"/>
    <n v="212.05500000000001"/>
    <n v="223.2939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6"/>
    <x v="5"/>
    <x v="72"/>
    <x v="110"/>
    <s v="017-Roads"/>
    <x v="1"/>
    <s v="062"/>
    <s v="ADMINISTRATION CIVIL ING."/>
    <s v="078"/>
    <s v="GENERAL EXPENSES - OTHER"/>
    <s v="1364"/>
    <s v="SUBSISTANCE &amp; TRAVELLING EXPENSES"/>
    <n v="43516"/>
    <n v="43516"/>
    <n v="45909.38"/>
    <n v="48342.577139999994"/>
    <n v="42458.87"/>
    <n v="0"/>
    <n v="0"/>
    <n v="0"/>
    <n v="0"/>
    <n v="0"/>
    <n v="0"/>
    <n v="0"/>
    <n v="14282.4"/>
    <n v="8709.85"/>
    <n v="12435.8"/>
    <n v="7030.82"/>
    <n v="0"/>
    <n v="0"/>
    <n v="42458.87"/>
    <n v="0.97570709624046337"/>
    <n v="42458.87"/>
  </r>
  <r>
    <n v="14"/>
    <n v="15"/>
    <s v="tza"/>
    <x v="96"/>
    <x v="5"/>
    <x v="72"/>
    <x v="111"/>
    <s v="017-Roads"/>
    <x v="1"/>
    <s v="062"/>
    <s v="ADMINISTRATION CIVIL ING."/>
    <s v="078"/>
    <s v="GENERAL EXPENSES - OTHER"/>
    <s v="1366"/>
    <s v="TELEPHONE"/>
    <n v="17988"/>
    <n v="35976"/>
    <n v="37954.68"/>
    <n v="39966.278039999997"/>
    <n v="11347.29"/>
    <n v="0"/>
    <n v="0"/>
    <n v="0"/>
    <n v="0"/>
    <n v="0"/>
    <n v="0"/>
    <n v="0"/>
    <n v="1583.67"/>
    <n v="2076.6"/>
    <n v="2036.53"/>
    <n v="1801.9"/>
    <n v="2226.34"/>
    <n v="1622.25"/>
    <n v="11347.29"/>
    <n v="0.63082555036691135"/>
    <n v="11347.29"/>
  </r>
  <r>
    <n v="14"/>
    <n v="15"/>
    <s v="tza"/>
    <x v="97"/>
    <x v="5"/>
    <x v="72"/>
    <x v="103"/>
    <s v="017-Roads"/>
    <x v="1"/>
    <s v="063"/>
    <s v="ROADS &amp; STORMWATER MANAGEMENT"/>
    <s v="078"/>
    <s v="GENERAL EXPENSES - OTHER"/>
    <s v="1308"/>
    <s v="CONFERENCE &amp; CONVENTION COST - DOMESTIC"/>
    <n v="1065"/>
    <n v="1065"/>
    <n v="1123.575"/>
    <n v="1183.124475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x v="5"/>
    <x v="72"/>
    <x v="101"/>
    <s v="017-Roads"/>
    <x v="1"/>
    <s v="063"/>
    <s v="ROADS &amp; STORMWATER MANAGEMENT"/>
    <s v="078"/>
    <s v="GENERAL EXPENSES - OTHER"/>
    <s v="1310"/>
    <s v="CONSULTANTS &amp; PROFFESIONAL FEES"/>
    <n v="50000"/>
    <n v="50000"/>
    <n v="52750"/>
    <n v="55545.7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x v="5"/>
    <x v="72"/>
    <x v="104"/>
    <s v="017-Roads"/>
    <x v="1"/>
    <s v="063"/>
    <s v="ROADS &amp; STORMWATER MANAGEMENT"/>
    <s v="078"/>
    <s v="GENERAL EXPENSES - OTHER"/>
    <s v="1311"/>
    <s v="CONSUMABLE DOMESTIC ITEMS"/>
    <n v="50000"/>
    <n v="50000"/>
    <n v="52750"/>
    <n v="55545.75"/>
    <n v="27836.639999999999"/>
    <n v="0"/>
    <n v="0"/>
    <n v="0"/>
    <n v="0"/>
    <n v="0"/>
    <n v="0"/>
    <n v="0"/>
    <n v="4323.1099999999997"/>
    <n v="3171.18"/>
    <n v="5900.26"/>
    <n v="4065.15"/>
    <n v="5653.07"/>
    <n v="4723.87"/>
    <n v="27836.639999999999"/>
    <n v="0.55673280000000003"/>
    <n v="27836.639999999999"/>
  </r>
  <r>
    <n v="14"/>
    <n v="15"/>
    <s v="tza"/>
    <x v="97"/>
    <x v="5"/>
    <x v="72"/>
    <x v="329"/>
    <s v="017-Roads"/>
    <x v="1"/>
    <s v="063"/>
    <s v="ROADS &amp; STORMWATER MANAGEMENT"/>
    <s v="078"/>
    <s v="GENERAL EXPENSES - OTHER"/>
    <s v="1312"/>
    <s v="COUNCIL PHOTOGRAPHY &amp; ART WORK"/>
    <n v="16240"/>
    <n v="16240"/>
    <n v="17133.2"/>
    <n v="18041.25960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x v="5"/>
    <x v="72"/>
    <x v="105"/>
    <s v="017-Roads"/>
    <x v="1"/>
    <s v="063"/>
    <s v="ROADS &amp; STORMWATER MANAGEMENT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x v="5"/>
    <x v="72"/>
    <x v="163"/>
    <s v="017-Roads"/>
    <x v="1"/>
    <s v="063"/>
    <s v="ROADS &amp; STORMWATER MANAGEMENT"/>
    <s v="078"/>
    <s v="GENERAL EXPENSES - OTHER"/>
    <s v="1325"/>
    <s v="FUEL - VEHICLES"/>
    <n v="48938"/>
    <n v="48938"/>
    <n v="51629.59"/>
    <n v="54365.958269999996"/>
    <n v="47173.97"/>
    <n v="0"/>
    <n v="0"/>
    <n v="0"/>
    <n v="0"/>
    <n v="0"/>
    <n v="0"/>
    <n v="0"/>
    <n v="0"/>
    <n v="0"/>
    <n v="20294.759999999998"/>
    <n v="6889.88"/>
    <n v="0"/>
    <n v="19989.330000000002"/>
    <n v="47173.97"/>
    <n v="0.9639537782500307"/>
    <n v="47173.97"/>
  </r>
  <r>
    <n v="14"/>
    <n v="15"/>
    <s v="tza"/>
    <x v="97"/>
    <x v="5"/>
    <x v="72"/>
    <x v="337"/>
    <s v="017-Roads"/>
    <x v="1"/>
    <s v="063"/>
    <s v="ROADS &amp; STORMWATER MANAGEMENT"/>
    <s v="078"/>
    <s v="GENERAL EXPENSES - OTHER"/>
    <s v="1327"/>
    <s v="INSURANCE"/>
    <n v="12020"/>
    <n v="12020"/>
    <n v="12681.1"/>
    <n v="13353.19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x v="5"/>
    <x v="72"/>
    <x v="102"/>
    <s v="017-Roads"/>
    <x v="1"/>
    <s v="063"/>
    <s v="ROADS &amp; STORMWATER MANAGEMENT"/>
    <s v="078"/>
    <s v="GENERAL EXPENSES - OTHER"/>
    <s v="1336"/>
    <s v="LICENCES &amp; PERMITS - NON VEHICLE"/>
    <n v="6009"/>
    <n v="6009"/>
    <n v="6339.4949999999999"/>
    <n v="6675.4882349999998"/>
    <n v="1200"/>
    <n v="0"/>
    <n v="0"/>
    <n v="0"/>
    <n v="0"/>
    <n v="0"/>
    <n v="0"/>
    <n v="0"/>
    <n v="0"/>
    <n v="0"/>
    <n v="0"/>
    <n v="1200"/>
    <n v="0"/>
    <n v="0"/>
    <n v="1200"/>
    <n v="0.19970044932601097"/>
    <n v="1200"/>
  </r>
  <r>
    <n v="14"/>
    <n v="15"/>
    <s v="tza"/>
    <x v="97"/>
    <x v="5"/>
    <x v="72"/>
    <x v="106"/>
    <s v="017-Roads"/>
    <x v="1"/>
    <s v="063"/>
    <s v="ROADS &amp; STORMWATER MANAGEMENT"/>
    <s v="078"/>
    <s v="GENERAL EXPENSES - OTHER"/>
    <s v="1344"/>
    <s v="NON-CAPITAL TOOLS &amp; EQUIPMENT"/>
    <n v="30000"/>
    <n v="30000"/>
    <n v="31650"/>
    <n v="33327.449999999997"/>
    <n v="7490.18"/>
    <n v="0"/>
    <n v="0"/>
    <n v="0"/>
    <n v="0"/>
    <n v="0"/>
    <n v="0"/>
    <n v="0"/>
    <n v="0"/>
    <n v="769.92"/>
    <n v="769.92"/>
    <n v="1223.95"/>
    <n v="1879.25"/>
    <n v="2847.14"/>
    <n v="7490.18"/>
    <n v="0.24967266666666668"/>
    <n v="7490.18"/>
  </r>
  <r>
    <n v="14"/>
    <n v="15"/>
    <s v="tza"/>
    <x v="97"/>
    <x v="5"/>
    <x v="72"/>
    <x v="108"/>
    <s v="017-Roads"/>
    <x v="1"/>
    <s v="063"/>
    <s v="ROADS &amp; STORMWATER MANAGEMENT"/>
    <s v="078"/>
    <s v="GENERAL EXPENSES - OTHER"/>
    <s v="1348"/>
    <s v="PRINTING &amp; STATIONERY"/>
    <n v="22954"/>
    <n v="22954"/>
    <n v="24216.47"/>
    <n v="25499.942910000002"/>
    <n v="1695.26"/>
    <n v="0"/>
    <n v="0"/>
    <n v="0"/>
    <n v="0"/>
    <n v="0"/>
    <n v="0"/>
    <n v="0"/>
    <n v="1103.42"/>
    <n v="0"/>
    <n v="73.099999999999994"/>
    <n v="256.05"/>
    <n v="262.69"/>
    <n v="0"/>
    <n v="1695.26"/>
    <n v="7.3854665853446022E-2"/>
    <n v="1695.26"/>
  </r>
  <r>
    <n v="14"/>
    <n v="15"/>
    <s v="tza"/>
    <x v="97"/>
    <x v="5"/>
    <x v="72"/>
    <x v="109"/>
    <s v="017-Roads"/>
    <x v="1"/>
    <s v="063"/>
    <s v="ROADS &amp; STORMWATER MANAGEMENT"/>
    <s v="078"/>
    <s v="GENERAL EXPENSES - OTHER"/>
    <s v="1350"/>
    <s v="PROTECTIVE CLOTHING"/>
    <n v="70000"/>
    <n v="70000"/>
    <n v="73850"/>
    <n v="77764.05"/>
    <n v="11173.11"/>
    <n v="236.5"/>
    <n v="0"/>
    <n v="0"/>
    <n v="0"/>
    <n v="0"/>
    <n v="0"/>
    <n v="0"/>
    <n v="908.61"/>
    <n v="240.42"/>
    <n v="6473.22"/>
    <n v="3550.86"/>
    <n v="0"/>
    <n v="0"/>
    <n v="11173.11"/>
    <n v="0.15961585714285714"/>
    <n v="11173.11"/>
  </r>
  <r>
    <n v="14"/>
    <n v="15"/>
    <s v="tza"/>
    <x v="97"/>
    <x v="5"/>
    <x v="72"/>
    <x v="347"/>
    <s v="017-Roads"/>
    <x v="1"/>
    <s v="063"/>
    <s v="ROADS &amp; STORMWATER MANAGEMENT"/>
    <s v="078"/>
    <s v="GENERAL EXPENSES - OTHER"/>
    <s v="1352"/>
    <s v="PUBLIC DRIVERS PERMIT"/>
    <n v="14468"/>
    <n v="14468"/>
    <n v="15263.74"/>
    <n v="16072.718219999999"/>
    <n v="3825"/>
    <n v="0"/>
    <n v="0"/>
    <n v="0"/>
    <n v="0"/>
    <n v="0"/>
    <n v="0"/>
    <n v="0"/>
    <n v="400"/>
    <n v="70"/>
    <n v="1355"/>
    <n v="0"/>
    <n v="2000"/>
    <n v="0"/>
    <n v="3825"/>
    <n v="0.26437655515620678"/>
    <n v="3825"/>
  </r>
  <r>
    <n v="14"/>
    <n v="15"/>
    <s v="tza"/>
    <x v="97"/>
    <x v="5"/>
    <x v="72"/>
    <x v="331"/>
    <s v="017-Roads"/>
    <x v="1"/>
    <s v="063"/>
    <s v="ROADS &amp; STORMWATER MANAGEMENT"/>
    <s v="078"/>
    <s v="GENERAL EXPENSES - OTHER"/>
    <s v="1363"/>
    <s v="SUBSCRIPTIONS"/>
    <n v="1510"/>
    <n v="1510"/>
    <n v="1593.05"/>
    <n v="1677.48164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x v="5"/>
    <x v="72"/>
    <x v="110"/>
    <s v="017-Roads"/>
    <x v="1"/>
    <s v="063"/>
    <s v="ROADS &amp; STORMWATER MANAGEMENT"/>
    <s v="078"/>
    <s v="GENERAL EXPENSES - OTHER"/>
    <s v="1364"/>
    <s v="SUBSISTANCE &amp; TRAVELLING EXPENSES"/>
    <n v="22885"/>
    <n v="22885"/>
    <n v="24143.674999999999"/>
    <n v="25423.289774999997"/>
    <n v="12335.1"/>
    <n v="0"/>
    <n v="0"/>
    <n v="0"/>
    <n v="0"/>
    <n v="0"/>
    <n v="0"/>
    <n v="0"/>
    <n v="0"/>
    <n v="0"/>
    <n v="2272"/>
    <n v="2271"/>
    <n v="6879.1"/>
    <n v="913"/>
    <n v="12335.1"/>
    <n v="0.53900371422329041"/>
    <n v="12335.1"/>
  </r>
  <r>
    <n v="14"/>
    <n v="15"/>
    <s v="tza"/>
    <x v="97"/>
    <x v="5"/>
    <x v="72"/>
    <x v="111"/>
    <s v="017-Roads"/>
    <x v="1"/>
    <s v="063"/>
    <s v="ROADS &amp; STORMWATER MANAGEMENT"/>
    <s v="078"/>
    <s v="GENERAL EXPENSES - OTHER"/>
    <s v="1366"/>
    <s v="TELEPHONE"/>
    <n v="43729"/>
    <n v="72014"/>
    <n v="75974.77"/>
    <n v="80001.432809999998"/>
    <n v="23319.760000000002"/>
    <n v="0"/>
    <n v="0"/>
    <n v="0"/>
    <n v="0"/>
    <n v="0"/>
    <n v="0"/>
    <n v="0"/>
    <n v="3612.03"/>
    <n v="3444.41"/>
    <n v="4556.62"/>
    <n v="2366.42"/>
    <n v="5363.51"/>
    <n v="3976.77"/>
    <n v="23319.760000000002"/>
    <n v="0.53327905966292399"/>
    <n v="23319.759999999998"/>
  </r>
  <r>
    <n v="14"/>
    <n v="15"/>
    <s v="tza"/>
    <x v="98"/>
    <x v="5"/>
    <x v="72"/>
    <x v="103"/>
    <s v="012-House"/>
    <x v="1"/>
    <s v="103"/>
    <s v="BUILDINGS &amp; HOUSING"/>
    <s v="078"/>
    <s v="GENERAL EXPENSES - OTHER"/>
    <s v="1308"/>
    <s v="CONFERENCE &amp; CONVENTION COST - DOMESTIC"/>
    <n v="12427"/>
    <n v="12427"/>
    <n v="13110.485000000001"/>
    <n v="13805.340705000001"/>
    <n v="6578.95"/>
    <n v="0"/>
    <n v="0"/>
    <n v="0"/>
    <n v="0"/>
    <n v="0"/>
    <n v="0"/>
    <n v="0"/>
    <n v="0"/>
    <n v="0"/>
    <n v="6578.95"/>
    <n v="0"/>
    <n v="0"/>
    <n v="0"/>
    <n v="6578.95"/>
    <n v="0.52940774120865852"/>
    <n v="6578.95"/>
  </r>
  <r>
    <n v="14"/>
    <n v="15"/>
    <s v="tza"/>
    <x v="98"/>
    <x v="5"/>
    <x v="72"/>
    <x v="101"/>
    <s v="012-House"/>
    <x v="1"/>
    <s v="103"/>
    <s v="BUILDINGS &amp; HOUSING"/>
    <s v="078"/>
    <s v="GENERAL EXPENSES - OTHER"/>
    <s v="1310"/>
    <s v="CONSULTANTS &amp; PROFFESIONAL FEES"/>
    <n v="5000"/>
    <n v="5000"/>
    <n v="5275"/>
    <n v="5554.574999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x v="5"/>
    <x v="72"/>
    <x v="104"/>
    <s v="012-House"/>
    <x v="1"/>
    <s v="103"/>
    <s v="BUILDINGS &amp; HOUSING"/>
    <s v="078"/>
    <s v="GENERAL EXPENSES - OTHER"/>
    <s v="1311"/>
    <s v="CONSUMABLE DOMESTIC ITEMS"/>
    <n v="10317"/>
    <n v="10317"/>
    <n v="10884.434999999999"/>
    <n v="11461.310055"/>
    <n v="8369.1"/>
    <n v="0"/>
    <n v="0"/>
    <n v="0"/>
    <n v="0"/>
    <n v="0"/>
    <n v="0"/>
    <n v="0"/>
    <n v="4095.83"/>
    <n v="1037.3499999999999"/>
    <n v="188.1"/>
    <n v="2013.01"/>
    <n v="0"/>
    <n v="1034.81"/>
    <n v="8369.1"/>
    <n v="0.81119511485897067"/>
    <n v="8369.1"/>
  </r>
  <r>
    <n v="14"/>
    <n v="15"/>
    <s v="tza"/>
    <x v="98"/>
    <x v="5"/>
    <x v="72"/>
    <x v="105"/>
    <s v="012-House"/>
    <x v="1"/>
    <s v="103"/>
    <s v="BUILDINGS &amp; HOUSING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x v="5"/>
    <x v="72"/>
    <x v="359"/>
    <s v="012-House"/>
    <x v="1"/>
    <s v="103"/>
    <s v="BUILDINGS &amp; HOUSING"/>
    <s v="078"/>
    <s v="GENERAL EXPENSES - OTHER"/>
    <s v="1323"/>
    <s v="ELECTRICITY - ESKOM"/>
    <n v="260000"/>
    <n v="500000"/>
    <n v="527500"/>
    <n v="555457.5"/>
    <n v="160000"/>
    <n v="0"/>
    <n v="13111.97"/>
    <n v="0"/>
    <n v="0"/>
    <n v="0"/>
    <n v="0"/>
    <n v="0"/>
    <n v="10466.549999999999"/>
    <n v="2606.73"/>
    <n v="18794.62"/>
    <n v="20602.28"/>
    <n v="74168.28"/>
    <n v="33361.54"/>
    <n v="160000"/>
    <n v="0.61538461538461542"/>
    <n v="173111.97"/>
  </r>
  <r>
    <n v="14"/>
    <n v="15"/>
    <s v="tza"/>
    <x v="98"/>
    <x v="5"/>
    <x v="72"/>
    <x v="337"/>
    <s v="012-House"/>
    <x v="1"/>
    <s v="103"/>
    <s v="BUILDINGS &amp; HOUSING"/>
    <s v="078"/>
    <s v="GENERAL EXPENSES - OTHER"/>
    <s v="1327"/>
    <s v="INSURANCE"/>
    <n v="281569"/>
    <n v="281569"/>
    <n v="297055.29499999998"/>
    <n v="312799.225634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x v="5"/>
    <x v="72"/>
    <x v="102"/>
    <s v="012-House"/>
    <x v="1"/>
    <s v="103"/>
    <s v="BUILDINGS &amp; HOUSING"/>
    <s v="078"/>
    <s v="GENERAL EXPENSES - OTHER"/>
    <s v="1336"/>
    <s v="LICENCES &amp; PERMITS - NON VEHICLE"/>
    <n v="5552"/>
    <n v="5552"/>
    <n v="5857.36"/>
    <n v="6167.80008"/>
    <n v="90"/>
    <n v="0"/>
    <n v="0"/>
    <n v="0"/>
    <n v="0"/>
    <n v="0"/>
    <n v="0"/>
    <n v="0"/>
    <n v="0"/>
    <n v="0"/>
    <n v="0"/>
    <n v="0"/>
    <n v="0"/>
    <n v="90"/>
    <n v="90"/>
    <n v="1.6210374639769452E-2"/>
    <n v="90"/>
  </r>
  <r>
    <n v="14"/>
    <n v="15"/>
    <s v="tza"/>
    <x v="98"/>
    <x v="5"/>
    <x v="72"/>
    <x v="334"/>
    <s v="012-House"/>
    <x v="1"/>
    <s v="103"/>
    <s v="BUILDINGS &amp; HOUSING"/>
    <s v="078"/>
    <s v="GENERAL EXPENSES - OTHER"/>
    <s v="1340"/>
    <s v="MEMBERSHIP FEES - OTHER"/>
    <n v="802"/>
    <n v="802"/>
    <n v="846.11"/>
    <n v="890.9538300000000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x v="5"/>
    <x v="72"/>
    <x v="106"/>
    <s v="012-House"/>
    <x v="1"/>
    <s v="103"/>
    <s v="BUILDINGS &amp; HOUSING"/>
    <s v="078"/>
    <s v="GENERAL EXPENSES - OTHER"/>
    <s v="1344"/>
    <s v="NON-CAPITAL TOOLS &amp; EQUIPMENT"/>
    <n v="23662"/>
    <n v="23662"/>
    <n v="24963.41"/>
    <n v="26286.470730000001"/>
    <n v="266.43"/>
    <n v="0"/>
    <n v="126.32"/>
    <n v="0"/>
    <n v="0"/>
    <n v="0"/>
    <n v="0"/>
    <n v="0"/>
    <n v="0"/>
    <n v="0"/>
    <n v="0"/>
    <n v="189.93"/>
    <n v="76.5"/>
    <n v="0"/>
    <n v="266.43"/>
    <n v="1.1259825881159665E-2"/>
    <n v="392.75"/>
  </r>
  <r>
    <n v="14"/>
    <n v="15"/>
    <s v="tza"/>
    <x v="98"/>
    <x v="5"/>
    <x v="72"/>
    <x v="107"/>
    <s v="012-House"/>
    <x v="1"/>
    <s v="103"/>
    <s v="BUILDINGS &amp; HOUSING"/>
    <s v="078"/>
    <s v="GENERAL EXPENSES - OTHER"/>
    <s v="1347"/>
    <s v="POSTAGE &amp; COURIER FEES"/>
    <n v="110"/>
    <n v="110"/>
    <n v="116.05"/>
    <n v="122.2006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x v="5"/>
    <x v="72"/>
    <x v="108"/>
    <s v="012-House"/>
    <x v="1"/>
    <s v="103"/>
    <s v="BUILDINGS &amp; HOUSING"/>
    <s v="078"/>
    <s v="GENERAL EXPENSES - OTHER"/>
    <s v="1348"/>
    <s v="PRINTING &amp; STATIONERY"/>
    <n v="9465"/>
    <n v="9465"/>
    <n v="9985.5750000000007"/>
    <n v="10514.810475"/>
    <n v="2354.58"/>
    <n v="0"/>
    <n v="0"/>
    <n v="0"/>
    <n v="0"/>
    <n v="0"/>
    <n v="0"/>
    <n v="0"/>
    <n v="132.96"/>
    <n v="741"/>
    <n v="124.2"/>
    <n v="1356.42"/>
    <n v="0"/>
    <n v="0"/>
    <n v="2354.58"/>
    <n v="0.24876703645007922"/>
    <n v="2354.58"/>
  </r>
  <r>
    <n v="14"/>
    <n v="15"/>
    <s v="tza"/>
    <x v="98"/>
    <x v="5"/>
    <x v="72"/>
    <x v="109"/>
    <s v="012-House"/>
    <x v="1"/>
    <s v="103"/>
    <s v="BUILDINGS &amp; HOUSING"/>
    <s v="078"/>
    <s v="GENERAL EXPENSES - OTHER"/>
    <s v="1350"/>
    <s v="PROTECTIVE CLOTHING"/>
    <n v="24490"/>
    <n v="24490"/>
    <n v="25836.95"/>
    <n v="27206.308349999999"/>
    <n v="3239.9100000000003"/>
    <n v="0"/>
    <n v="0"/>
    <n v="0"/>
    <n v="0"/>
    <n v="0"/>
    <n v="0"/>
    <n v="0"/>
    <n v="983.54"/>
    <n v="403.22"/>
    <n v="1811.75"/>
    <n v="0"/>
    <n v="0"/>
    <n v="41.4"/>
    <n v="3239.9100000000003"/>
    <n v="0.13229522253981219"/>
    <n v="3239.91"/>
  </r>
  <r>
    <n v="14"/>
    <n v="15"/>
    <s v="tza"/>
    <x v="98"/>
    <x v="5"/>
    <x v="72"/>
    <x v="331"/>
    <s v="012-House"/>
    <x v="1"/>
    <s v="103"/>
    <s v="BUILDINGS &amp; HOUSING"/>
    <s v="078"/>
    <s v="GENERAL EXPENSES - OTHER"/>
    <s v="1363"/>
    <s v="SUBSCRIPTIONS"/>
    <n v="5581"/>
    <n v="5581"/>
    <n v="5887.9549999999999"/>
    <n v="6200.016614999999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x v="5"/>
    <x v="72"/>
    <x v="110"/>
    <s v="012-House"/>
    <x v="1"/>
    <s v="103"/>
    <s v="BUILDINGS &amp; HOUSING"/>
    <s v="078"/>
    <s v="GENERAL EXPENSES - OTHER"/>
    <s v="1364"/>
    <s v="SUBSISTANCE &amp; TRAVELLING EXPENSES"/>
    <n v="55000"/>
    <n v="55000"/>
    <n v="58025"/>
    <n v="61100.324999999997"/>
    <n v="30907.25"/>
    <n v="0"/>
    <n v="0"/>
    <n v="0"/>
    <n v="0"/>
    <n v="0"/>
    <n v="0"/>
    <n v="0"/>
    <n v="0"/>
    <n v="15430.35"/>
    <n v="15476.9"/>
    <n v="0"/>
    <n v="0"/>
    <n v="0"/>
    <n v="30907.25"/>
    <n v="0.56194999999999995"/>
    <n v="30907.25"/>
  </r>
  <r>
    <n v="14"/>
    <n v="15"/>
    <s v="tza"/>
    <x v="98"/>
    <x v="5"/>
    <x v="72"/>
    <x v="111"/>
    <s v="012-House"/>
    <x v="1"/>
    <s v="103"/>
    <s v="BUILDINGS &amp; HOUSING"/>
    <s v="078"/>
    <s v="GENERAL EXPENSES - OTHER"/>
    <s v="1366"/>
    <s v="TELEPHONE"/>
    <n v="38581"/>
    <n v="72014"/>
    <n v="75974.77"/>
    <n v="80001.432809999998"/>
    <n v="21848.049999999996"/>
    <n v="0"/>
    <n v="0"/>
    <n v="0"/>
    <n v="0"/>
    <n v="0"/>
    <n v="0"/>
    <n v="0"/>
    <n v="3346.13"/>
    <n v="4052.95"/>
    <n v="3128.2"/>
    <n v="2549.23"/>
    <n v="5635.03"/>
    <n v="3136.51"/>
    <n v="21848.049999999996"/>
    <n v="0.56629040201135261"/>
    <n v="21848.05"/>
  </r>
  <r>
    <n v="14"/>
    <n v="15"/>
    <s v="tza"/>
    <x v="99"/>
    <x v="6"/>
    <x v="72"/>
    <x v="103"/>
    <s v="009-Sport &amp; recreation"/>
    <x v="1"/>
    <s v="105"/>
    <s v="PARKS &amp; RECREATION"/>
    <s v="078"/>
    <s v="GENERAL EXPENSES - OTHER"/>
    <s v="1308"/>
    <s v="CONFERENCE &amp; CONVENTION COST - DOMESTIC"/>
    <n v="20000"/>
    <n v="20000"/>
    <n v="21100"/>
    <n v="22218.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9"/>
    <x v="6"/>
    <x v="72"/>
    <x v="104"/>
    <s v="009-Sport &amp; recreation"/>
    <x v="1"/>
    <s v="105"/>
    <s v="PARKS &amp; RECREATION"/>
    <s v="078"/>
    <s v="GENERAL EXPENSES - OTHER"/>
    <s v="1311"/>
    <s v="CONSUMABLE DOMESTIC ITEMS"/>
    <n v="133842"/>
    <n v="133842"/>
    <n v="141203.31"/>
    <n v="148687.08543000001"/>
    <n v="75028.5"/>
    <n v="0"/>
    <n v="0"/>
    <n v="0"/>
    <n v="0"/>
    <n v="0"/>
    <n v="0"/>
    <n v="0"/>
    <n v="10188.32"/>
    <n v="16990.759999999998"/>
    <n v="15547.41"/>
    <n v="16149.91"/>
    <n v="4859.01"/>
    <n v="11293.09"/>
    <n v="75028.5"/>
    <n v="0.56057515578069661"/>
    <n v="75028.5"/>
  </r>
  <r>
    <n v="14"/>
    <n v="15"/>
    <s v="tza"/>
    <x v="99"/>
    <x v="6"/>
    <x v="72"/>
    <x v="105"/>
    <s v="009-Sport &amp; recreation"/>
    <x v="1"/>
    <s v="105"/>
    <s v="PARKS &amp; RECREATION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9"/>
    <x v="6"/>
    <x v="72"/>
    <x v="359"/>
    <s v="009-Sport &amp; recreation"/>
    <x v="1"/>
    <s v="105"/>
    <s v="PARKS &amp; RECREATION"/>
    <s v="078"/>
    <s v="GENERAL EXPENSES - OTHER"/>
    <s v="1323"/>
    <s v="ELECTRICITY - ESKOM"/>
    <n v="7323"/>
    <n v="15000"/>
    <n v="15825"/>
    <n v="16663.724999999999"/>
    <n v="6773.13"/>
    <n v="0"/>
    <n v="0"/>
    <n v="0"/>
    <n v="0"/>
    <n v="0"/>
    <n v="0"/>
    <n v="0"/>
    <n v="1447.25"/>
    <n v="0"/>
    <n v="0"/>
    <n v="3415.51"/>
    <n v="0"/>
    <n v="1910.37"/>
    <n v="6773.13"/>
    <n v="0.92491192134371158"/>
    <n v="6773.13"/>
  </r>
  <r>
    <n v="14"/>
    <n v="15"/>
    <s v="tza"/>
    <x v="99"/>
    <x v="6"/>
    <x v="72"/>
    <x v="163"/>
    <s v="009-Sport &amp; recreation"/>
    <x v="1"/>
    <s v="105"/>
    <s v="PARKS &amp; RECREATION"/>
    <s v="078"/>
    <s v="GENERAL EXPENSES - OTHER"/>
    <s v="1325"/>
    <s v="FUEL - VEHICLES"/>
    <n v="206330"/>
    <n v="206330"/>
    <n v="217678.15"/>
    <n v="229215.09195"/>
    <n v="84895.25"/>
    <n v="0"/>
    <n v="0"/>
    <n v="0"/>
    <n v="0"/>
    <n v="0"/>
    <n v="0"/>
    <n v="0"/>
    <n v="0"/>
    <n v="0"/>
    <n v="29336.080000000002"/>
    <n v="13124.05"/>
    <n v="0"/>
    <n v="42435.12"/>
    <n v="84895.25"/>
    <n v="0.41145373915572142"/>
    <n v="84895.25"/>
  </r>
  <r>
    <n v="14"/>
    <n v="15"/>
    <s v="tza"/>
    <x v="99"/>
    <x v="6"/>
    <x v="72"/>
    <x v="337"/>
    <s v="009-Sport &amp; recreation"/>
    <x v="1"/>
    <s v="105"/>
    <s v="PARKS &amp; RECREATION"/>
    <s v="078"/>
    <s v="GENERAL EXPENSES - OTHER"/>
    <s v="1327"/>
    <s v="INSURANCE"/>
    <n v="183281"/>
    <n v="183281"/>
    <n v="193361.45499999999"/>
    <n v="203609.612115"/>
    <n v="2192.98"/>
    <n v="0"/>
    <n v="0"/>
    <n v="0"/>
    <n v="0"/>
    <n v="0"/>
    <n v="0"/>
    <n v="0"/>
    <n v="0"/>
    <n v="2192.98"/>
    <n v="0"/>
    <n v="0"/>
    <n v="0"/>
    <n v="0"/>
    <n v="2192.98"/>
    <n v="1.1965124590110269E-2"/>
    <n v="2192.98"/>
  </r>
  <r>
    <n v="14"/>
    <n v="15"/>
    <s v="tza"/>
    <x v="99"/>
    <x v="6"/>
    <x v="72"/>
    <x v="102"/>
    <s v="009-Sport &amp; recreation"/>
    <x v="1"/>
    <s v="105"/>
    <s v="PARKS &amp; RECREATION"/>
    <s v="078"/>
    <s v="GENERAL EXPENSES - OTHER"/>
    <s v="1336"/>
    <s v="LICENCES &amp; PERMITS - NON VEHICLE"/>
    <n v="2644"/>
    <n v="2644"/>
    <n v="2789.42"/>
    <n v="2937.2592600000003"/>
    <n v="1200"/>
    <n v="0"/>
    <n v="0"/>
    <n v="0"/>
    <n v="0"/>
    <n v="0"/>
    <n v="0"/>
    <n v="0"/>
    <n v="0"/>
    <n v="0"/>
    <n v="0"/>
    <n v="800"/>
    <n v="800"/>
    <n v="-400"/>
    <n v="1200"/>
    <n v="0.45385779122541603"/>
    <n v="1200"/>
  </r>
  <r>
    <n v="14"/>
    <n v="15"/>
    <s v="tza"/>
    <x v="99"/>
    <x v="6"/>
    <x v="72"/>
    <x v="106"/>
    <s v="009-Sport &amp; recreation"/>
    <x v="1"/>
    <s v="105"/>
    <s v="PARKS &amp; RECREATION"/>
    <s v="078"/>
    <s v="GENERAL EXPENSES - OTHER"/>
    <s v="1344"/>
    <s v="NON-CAPITAL TOOLS &amp; EQUIPMENT"/>
    <n v="38000"/>
    <n v="38000"/>
    <n v="40090"/>
    <n v="42214.77"/>
    <n v="9844.6"/>
    <n v="0"/>
    <n v="389.22"/>
    <n v="0"/>
    <n v="0"/>
    <n v="0"/>
    <n v="0"/>
    <n v="0"/>
    <n v="2929.18"/>
    <n v="2086.21"/>
    <n v="413.39"/>
    <n v="2310.04"/>
    <n v="1948.63"/>
    <n v="157.15"/>
    <n v="9844.6"/>
    <n v="0.25906842105263161"/>
    <n v="10233.82"/>
  </r>
  <r>
    <n v="14"/>
    <n v="15"/>
    <s v="tza"/>
    <x v="99"/>
    <x v="6"/>
    <x v="72"/>
    <x v="108"/>
    <s v="009-Sport &amp; recreation"/>
    <x v="1"/>
    <s v="105"/>
    <s v="PARKS &amp; RECREATION"/>
    <s v="078"/>
    <s v="GENERAL EXPENSES - OTHER"/>
    <s v="1348"/>
    <s v="PRINTING &amp; STATIONERY"/>
    <n v="7726"/>
    <n v="7726"/>
    <n v="8150.93"/>
    <n v="8582.92929"/>
    <n v="4585.2700000000004"/>
    <n v="0"/>
    <n v="0"/>
    <n v="0"/>
    <n v="0"/>
    <n v="0"/>
    <n v="0"/>
    <n v="0"/>
    <n v="87.77"/>
    <n v="94.17"/>
    <n v="1913.95"/>
    <n v="971.61"/>
    <n v="262.25"/>
    <n v="1255.52"/>
    <n v="4585.2700000000004"/>
    <n v="0.59348563292777634"/>
    <n v="4585.2700000000004"/>
  </r>
  <r>
    <n v="14"/>
    <n v="15"/>
    <s v="tza"/>
    <x v="99"/>
    <x v="6"/>
    <x v="72"/>
    <x v="109"/>
    <s v="009-Sport &amp; recreation"/>
    <x v="1"/>
    <s v="105"/>
    <s v="PARKS &amp; RECREATION"/>
    <s v="078"/>
    <s v="GENERAL EXPENSES - OTHER"/>
    <s v="1350"/>
    <s v="PROTECTIVE CLOTHING"/>
    <n v="90000"/>
    <n v="90000"/>
    <n v="94950"/>
    <n v="99982.35"/>
    <n v="13194.869999999999"/>
    <n v="0"/>
    <n v="0"/>
    <n v="0"/>
    <n v="0"/>
    <n v="0"/>
    <n v="0"/>
    <n v="0"/>
    <n v="3668.82"/>
    <n v="3403.67"/>
    <n v="2296.66"/>
    <n v="1240.56"/>
    <n v="1765.03"/>
    <n v="820.13"/>
    <n v="13194.869999999999"/>
    <n v="0.14660966666666667"/>
    <n v="13194.87"/>
  </r>
  <r>
    <n v="14"/>
    <n v="15"/>
    <s v="tza"/>
    <x v="99"/>
    <x v="6"/>
    <x v="72"/>
    <x v="331"/>
    <s v="009-Sport &amp; recreation"/>
    <x v="1"/>
    <s v="105"/>
    <s v="PARKS &amp; RECREATION"/>
    <s v="078"/>
    <s v="GENERAL EXPENSES - OTHER"/>
    <s v="1363"/>
    <s v="SUBSCRIPTIONS"/>
    <n v="564"/>
    <n v="564"/>
    <n v="595.02"/>
    <n v="626.5560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9"/>
    <x v="6"/>
    <x v="72"/>
    <x v="110"/>
    <s v="009-Sport &amp; recreation"/>
    <x v="1"/>
    <s v="105"/>
    <s v="PARKS &amp; RECREATION"/>
    <s v="078"/>
    <s v="GENERAL EXPENSES - OTHER"/>
    <s v="1364"/>
    <s v="SUBSISTANCE &amp; TRAVELLING EXPENSES"/>
    <n v="30000"/>
    <n v="30000"/>
    <n v="31650"/>
    <n v="33327.449999999997"/>
    <n v="8055.8799999999992"/>
    <n v="0"/>
    <n v="0"/>
    <n v="0"/>
    <n v="0"/>
    <n v="0"/>
    <n v="0"/>
    <n v="0"/>
    <n v="1707.26"/>
    <n v="932.4"/>
    <n v="1872"/>
    <n v="0"/>
    <n v="2944.22"/>
    <n v="600"/>
    <n v="8055.8799999999992"/>
    <n v="0.26852933333333329"/>
    <n v="8055.88"/>
  </r>
  <r>
    <n v="14"/>
    <n v="15"/>
    <s v="tza"/>
    <x v="99"/>
    <x v="6"/>
    <x v="72"/>
    <x v="111"/>
    <s v="009-Sport &amp; recreation"/>
    <x v="1"/>
    <s v="105"/>
    <s v="PARKS &amp; RECREATION"/>
    <s v="078"/>
    <s v="GENERAL EXPENSES - OTHER"/>
    <s v="1366"/>
    <s v="TELEPHONE"/>
    <n v="23136"/>
    <n v="46272"/>
    <n v="48816.959999999999"/>
    <n v="51404.258880000001"/>
    <n v="13586.94"/>
    <n v="0"/>
    <n v="0"/>
    <n v="0"/>
    <n v="0"/>
    <n v="0"/>
    <n v="0"/>
    <n v="0"/>
    <n v="1883.86"/>
    <n v="1935.43"/>
    <n v="1887.96"/>
    <n v="1000"/>
    <n v="5345.41"/>
    <n v="1534.28"/>
    <n v="13586.94"/>
    <n v="0.58726400414937763"/>
    <n v="13586.94"/>
  </r>
  <r>
    <n v="14"/>
    <n v="15"/>
    <s v="tza"/>
    <x v="99"/>
    <x v="6"/>
    <x v="72"/>
    <x v="360"/>
    <s v="009-Sport &amp; recreation"/>
    <x v="1"/>
    <s v="105"/>
    <s v="PARKS &amp; RECREATION"/>
    <s v="078"/>
    <s v="GENERAL EXPENSES - OTHER"/>
    <s v="1377"/>
    <s v="CULTURAL DAY"/>
    <n v="1486000"/>
    <n v="1486000"/>
    <n v="1567730"/>
    <n v="1650819.69"/>
    <n v="724971.5"/>
    <n v="0"/>
    <n v="0"/>
    <n v="0"/>
    <n v="0"/>
    <n v="0"/>
    <n v="0"/>
    <n v="0"/>
    <n v="7531.79"/>
    <n v="26758.18"/>
    <n v="579639.67000000004"/>
    <n v="29175.87"/>
    <n v="0"/>
    <n v="81865.990000000005"/>
    <n v="724971.5"/>
    <n v="0.4878677658142665"/>
    <n v="724971.5"/>
  </r>
  <r>
    <n v="14"/>
    <n v="15"/>
    <s v="tza"/>
    <x v="100"/>
    <x v="6"/>
    <x v="72"/>
    <x v="103"/>
    <s v="021-Solid waste"/>
    <x v="1"/>
    <s v="112"/>
    <s v="ADMINISTRATION PUBLIC SERV."/>
    <s v="078"/>
    <s v="GENERAL EXPENSES - OTHER"/>
    <s v="1308"/>
    <s v="CONFERENCE &amp; CONVENTION COST - DOMESTIC"/>
    <n v="4732"/>
    <n v="4732"/>
    <n v="4992.26"/>
    <n v="5256.849780000000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0"/>
    <x v="6"/>
    <x v="72"/>
    <x v="105"/>
    <s v="021-Solid waste"/>
    <x v="1"/>
    <s v="112"/>
    <s v="ADMINISTRATION PUBLIC SERV."/>
    <s v="078"/>
    <s v="GENERAL EXPENSES - OTHER"/>
    <s v="1321"/>
    <s v="ENTERTAINMENT - OFFICI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0"/>
    <x v="6"/>
    <x v="72"/>
    <x v="108"/>
    <s v="021-Solid waste"/>
    <x v="1"/>
    <s v="112"/>
    <s v="ADMINISTRATION PUBLIC SERV."/>
    <s v="078"/>
    <s v="GENERAL EXPENSES - OTHER"/>
    <s v="1348"/>
    <s v="PRINTING &amp; STATIONERY"/>
    <n v="6665"/>
    <n v="6665"/>
    <n v="7031.5749999999998"/>
    <n v="7404.2484749999994"/>
    <n v="6909.9999999999991"/>
    <n v="0"/>
    <n v="0"/>
    <n v="0"/>
    <n v="0"/>
    <n v="0"/>
    <n v="0"/>
    <n v="0"/>
    <n v="2117.52"/>
    <n v="0"/>
    <n v="0"/>
    <n v="0"/>
    <n v="4310.4399999999996"/>
    <n v="482.04"/>
    <n v="6909.9999999999991"/>
    <n v="1.0367591897974493"/>
    <n v="6910"/>
  </r>
  <r>
    <n v="14"/>
    <n v="15"/>
    <s v="tza"/>
    <x v="100"/>
    <x v="6"/>
    <x v="72"/>
    <x v="331"/>
    <s v="021-Solid waste"/>
    <x v="1"/>
    <s v="112"/>
    <s v="ADMINISTRATION PUBLIC SERV."/>
    <s v="078"/>
    <s v="GENERAL EXPENSES - OTHER"/>
    <s v="1363"/>
    <s v="SUBSCRIPTIONS"/>
    <n v="1183"/>
    <n v="1183"/>
    <n v="1248.0650000000001"/>
    <n v="1314.212445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0"/>
    <x v="6"/>
    <x v="72"/>
    <x v="110"/>
    <s v="021-Solid waste"/>
    <x v="1"/>
    <s v="112"/>
    <s v="ADMINISTRATION PUBLIC SERV."/>
    <s v="078"/>
    <s v="GENERAL EXPENSES - OTHER"/>
    <s v="1364"/>
    <s v="SUBSISTANCE &amp; TRAVELLING EXPENSES"/>
    <n v="7917"/>
    <n v="7917"/>
    <n v="8352.4349999999995"/>
    <n v="8795.11405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0"/>
    <x v="6"/>
    <x v="72"/>
    <x v="111"/>
    <s v="021-Solid waste"/>
    <x v="1"/>
    <s v="112"/>
    <s v="ADMINISTRATION PUBLIC SERV."/>
    <s v="078"/>
    <s v="GENERAL EXPENSES - OTHER"/>
    <s v="1366"/>
    <s v="TELEPHO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1"/>
    <x v="6"/>
    <x v="72"/>
    <x v="103"/>
    <s v="008-Libraries"/>
    <x v="1"/>
    <s v="123"/>
    <s v="LIBRARY SERVICES"/>
    <s v="078"/>
    <s v="GENERAL EXPENSES - OTHER"/>
    <s v="1308"/>
    <s v="CONFERENCE &amp; CONVENTION COST - DOMESTIC"/>
    <n v="7000"/>
    <n v="7000"/>
    <n v="7385"/>
    <n v="7776.4049999999997"/>
    <n v="6166.67"/>
    <n v="0"/>
    <n v="0"/>
    <n v="0"/>
    <n v="0"/>
    <n v="0"/>
    <n v="0"/>
    <n v="0"/>
    <n v="0"/>
    <n v="0"/>
    <n v="6166.67"/>
    <n v="0"/>
    <n v="0"/>
    <n v="0"/>
    <n v="6166.67"/>
    <n v="0.8809528571428572"/>
    <n v="6166.67"/>
  </r>
  <r>
    <n v="14"/>
    <n v="15"/>
    <s v="tza"/>
    <x v="101"/>
    <x v="6"/>
    <x v="72"/>
    <x v="104"/>
    <s v="008-Libraries"/>
    <x v="1"/>
    <s v="123"/>
    <s v="LIBRARY SERVICES"/>
    <s v="078"/>
    <s v="GENERAL EXPENSES - OTHER"/>
    <s v="1311"/>
    <s v="CONSUMABLE DOMESTIC ITEMS"/>
    <n v="15000"/>
    <n v="15000"/>
    <n v="15825"/>
    <n v="16663.724999999999"/>
    <n v="3908.36"/>
    <n v="0"/>
    <n v="0"/>
    <n v="0"/>
    <n v="0"/>
    <n v="0"/>
    <n v="0"/>
    <n v="0"/>
    <n v="1676.65"/>
    <n v="644.95000000000005"/>
    <n v="118.91"/>
    <n v="667.41"/>
    <n v="0"/>
    <n v="800.44"/>
    <n v="3908.36"/>
    <n v="0.26055733333333336"/>
    <n v="3908.36"/>
  </r>
  <r>
    <n v="14"/>
    <n v="15"/>
    <s v="tza"/>
    <x v="101"/>
    <x v="6"/>
    <x v="72"/>
    <x v="105"/>
    <s v="008-Libraries"/>
    <x v="1"/>
    <s v="123"/>
    <s v="LIBRARY SERVICES"/>
    <s v="078"/>
    <s v="GENERAL EXPENSES - OTHER"/>
    <s v="1321"/>
    <s v="ENTERTAINMENT - OFFICIALS"/>
    <n v="2000"/>
    <n v="2000"/>
    <n v="2110"/>
    <n v="2221.83"/>
    <n v="194.8"/>
    <n v="0"/>
    <n v="0"/>
    <n v="0"/>
    <n v="0"/>
    <n v="0"/>
    <n v="0"/>
    <n v="0"/>
    <n v="0"/>
    <n v="0"/>
    <n v="0"/>
    <n v="194.8"/>
    <n v="0"/>
    <n v="0"/>
    <n v="194.8"/>
    <n v="9.74E-2"/>
    <n v="194.8"/>
  </r>
  <r>
    <n v="14"/>
    <n v="15"/>
    <s v="tza"/>
    <x v="101"/>
    <x v="6"/>
    <x v="72"/>
    <x v="337"/>
    <s v="008-Libraries"/>
    <x v="1"/>
    <s v="123"/>
    <s v="LIBRARY SERVICES"/>
    <s v="078"/>
    <s v="GENERAL EXPENSES - OTHER"/>
    <s v="1327"/>
    <s v="INSURANCE"/>
    <n v="29839"/>
    <n v="29839"/>
    <n v="31480.145"/>
    <n v="33148.59268500000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1"/>
    <x v="6"/>
    <x v="72"/>
    <x v="361"/>
    <s v="008-Libraries"/>
    <x v="1"/>
    <s v="123"/>
    <s v="LIBRARY SERVICES"/>
    <s v="078"/>
    <s v="GENERAL EXPENSES - OTHER"/>
    <s v="1334"/>
    <s v="LIBRARY SPECIAL ACTIVITIES"/>
    <n v="13000"/>
    <n v="13000"/>
    <n v="13715"/>
    <n v="14441.895"/>
    <n v="488.24"/>
    <n v="0"/>
    <n v="0"/>
    <n v="0"/>
    <n v="0"/>
    <n v="0"/>
    <n v="0"/>
    <n v="0"/>
    <n v="0"/>
    <n v="0"/>
    <n v="0"/>
    <n v="488.24"/>
    <n v="0"/>
    <n v="0"/>
    <n v="488.24"/>
    <n v="3.7556923076923078E-2"/>
    <n v="488.24"/>
  </r>
  <r>
    <n v="14"/>
    <n v="15"/>
    <s v="tza"/>
    <x v="101"/>
    <x v="6"/>
    <x v="72"/>
    <x v="334"/>
    <s v="008-Libraries"/>
    <x v="1"/>
    <s v="123"/>
    <s v="LIBRARY SERVICES"/>
    <s v="078"/>
    <s v="GENERAL EXPENSES - OTHER"/>
    <s v="1340"/>
    <s v="MEMBERSHIP FEES - OTHER"/>
    <n v="600"/>
    <n v="600"/>
    <n v="633"/>
    <n v="666.5489999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1"/>
    <x v="6"/>
    <x v="72"/>
    <x v="362"/>
    <s v="008-Libraries"/>
    <x v="1"/>
    <s v="123"/>
    <s v="LIBRARY SERVICES"/>
    <s v="078"/>
    <s v="GENERAL EXPENSES - OTHER"/>
    <s v="1343"/>
    <s v="NEW &amp; LOST BOOKS"/>
    <n v="110985"/>
    <n v="110985"/>
    <n v="117089.175"/>
    <n v="123294.901275"/>
    <n v="9997.5299999999988"/>
    <n v="0"/>
    <n v="0"/>
    <n v="0"/>
    <n v="0"/>
    <n v="0"/>
    <n v="0"/>
    <n v="0"/>
    <n v="7997.53"/>
    <n v="2198.16"/>
    <n v="0"/>
    <n v="0"/>
    <n v="-198.16"/>
    <n v="0"/>
    <n v="9997.5299999999988"/>
    <n v="9.0080010812271918E-2"/>
    <n v="9997.5300000000007"/>
  </r>
  <r>
    <n v="14"/>
    <n v="15"/>
    <s v="tza"/>
    <x v="101"/>
    <x v="6"/>
    <x v="72"/>
    <x v="106"/>
    <s v="008-Libraries"/>
    <x v="1"/>
    <s v="123"/>
    <s v="LIBRARY SERVICES"/>
    <s v="078"/>
    <s v="GENERAL EXPENSES - OTHER"/>
    <s v="1344"/>
    <s v="NON-CAPITAL TOOLS &amp; EQUIPMENT"/>
    <n v="25000"/>
    <n v="25000"/>
    <n v="26375"/>
    <n v="27772.875"/>
    <n v="5776.19"/>
    <n v="2965.77"/>
    <n v="0"/>
    <n v="0"/>
    <n v="0"/>
    <n v="0"/>
    <n v="0"/>
    <n v="0"/>
    <n v="0"/>
    <n v="0"/>
    <n v="0"/>
    <n v="0"/>
    <n v="4741.57"/>
    <n v="1034.6199999999999"/>
    <n v="5776.19"/>
    <n v="0.23104759999999999"/>
    <n v="5776.19"/>
  </r>
  <r>
    <n v="14"/>
    <n v="15"/>
    <s v="tza"/>
    <x v="101"/>
    <x v="6"/>
    <x v="72"/>
    <x v="108"/>
    <s v="008-Libraries"/>
    <x v="1"/>
    <s v="123"/>
    <s v="LIBRARY SERVICES"/>
    <s v="078"/>
    <s v="GENERAL EXPENSES - OTHER"/>
    <s v="1348"/>
    <s v="PRINTING &amp; STATIONERY"/>
    <n v="56021"/>
    <n v="56021"/>
    <n v="59102.154999999999"/>
    <n v="62234.569214999996"/>
    <n v="17461.12"/>
    <n v="60.16"/>
    <n v="0"/>
    <n v="0"/>
    <n v="0"/>
    <n v="0"/>
    <n v="0"/>
    <n v="0"/>
    <n v="1545.92"/>
    <n v="650.98"/>
    <n v="4455"/>
    <n v="319.16000000000003"/>
    <n v="10137.07"/>
    <n v="352.99"/>
    <n v="17461.12"/>
    <n v="0.311688830974099"/>
    <n v="17461.12"/>
  </r>
  <r>
    <n v="14"/>
    <n v="15"/>
    <s v="tza"/>
    <x v="101"/>
    <x v="6"/>
    <x v="72"/>
    <x v="109"/>
    <s v="008-Libraries"/>
    <x v="1"/>
    <s v="123"/>
    <s v="LIBRARY SERVICES"/>
    <s v="078"/>
    <s v="GENERAL EXPENSES - OTHER"/>
    <s v="1350"/>
    <s v="PROTECTIVE CLOTHING"/>
    <n v="2161"/>
    <n v="2161"/>
    <n v="2279.855"/>
    <n v="2400.687315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1"/>
    <x v="6"/>
    <x v="72"/>
    <x v="331"/>
    <s v="008-Libraries"/>
    <x v="1"/>
    <s v="123"/>
    <s v="LIBRARY SERVICES"/>
    <s v="078"/>
    <s v="GENERAL EXPENSES - OTHER"/>
    <s v="1363"/>
    <s v="SUBSCRIPTIONS"/>
    <n v="32051"/>
    <n v="32051"/>
    <n v="33813.805"/>
    <n v="35605.936665000001"/>
    <n v="4711.2"/>
    <n v="0"/>
    <n v="0"/>
    <n v="0"/>
    <n v="0"/>
    <n v="0"/>
    <n v="0"/>
    <n v="0"/>
    <n v="0"/>
    <n v="576.5"/>
    <n v="525.5"/>
    <n v="2505.5"/>
    <n v="675.7"/>
    <n v="428"/>
    <n v="4711.2"/>
    <n v="0.14699073351845496"/>
    <n v="4711.2"/>
  </r>
  <r>
    <n v="14"/>
    <n v="15"/>
    <s v="tza"/>
    <x v="101"/>
    <x v="6"/>
    <x v="72"/>
    <x v="110"/>
    <s v="008-Libraries"/>
    <x v="1"/>
    <s v="123"/>
    <s v="LIBRARY SERVICES"/>
    <s v="078"/>
    <s v="GENERAL EXPENSES - OTHER"/>
    <s v="1364"/>
    <s v="SUBSISTANCE &amp; TRAVELLING EXPENSES"/>
    <n v="50000"/>
    <n v="50000"/>
    <n v="52750"/>
    <n v="55545.75"/>
    <n v="10764.75"/>
    <n v="0"/>
    <n v="0"/>
    <n v="0"/>
    <n v="0"/>
    <n v="0"/>
    <n v="0"/>
    <n v="0"/>
    <n v="0"/>
    <n v="0"/>
    <n v="10764.75"/>
    <n v="0"/>
    <n v="0"/>
    <n v="0"/>
    <n v="10764.75"/>
    <n v="0.21529499999999999"/>
    <n v="10764.75"/>
  </r>
  <r>
    <n v="14"/>
    <n v="15"/>
    <s v="tza"/>
    <x v="101"/>
    <x v="6"/>
    <x v="72"/>
    <x v="111"/>
    <s v="008-Libraries"/>
    <x v="1"/>
    <s v="123"/>
    <s v="LIBRARY SERVICES"/>
    <s v="078"/>
    <s v="GENERAL EXPENSES - OTHER"/>
    <s v="1366"/>
    <s v="TELEPHONE"/>
    <n v="22840"/>
    <n v="40828"/>
    <n v="43073.54"/>
    <n v="45356.437620000004"/>
    <n v="11953.25"/>
    <n v="0"/>
    <n v="0"/>
    <n v="0"/>
    <n v="0"/>
    <n v="0"/>
    <n v="0"/>
    <n v="0"/>
    <n v="1741.11"/>
    <n v="1857.9"/>
    <n v="2107.02"/>
    <n v="1300"/>
    <n v="2857.13"/>
    <n v="2090.09"/>
    <n v="11953.25"/>
    <n v="0.52334719789842377"/>
    <n v="11953.25"/>
  </r>
  <r>
    <n v="14"/>
    <n v="15"/>
    <s v="tza"/>
    <x v="102"/>
    <x v="6"/>
    <x v="72"/>
    <x v="125"/>
    <s v="021-Solid waste"/>
    <x v="1"/>
    <s v="133"/>
    <s v="SOLID WASTE"/>
    <s v="078"/>
    <s v="GENERAL EXPENSES - OTHER"/>
    <s v="1301"/>
    <s v="ADVERTISING - GENERAL"/>
    <n v="3298"/>
    <n v="3298"/>
    <n v="3479.39"/>
    <n v="3663.79766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x v="6"/>
    <x v="72"/>
    <x v="103"/>
    <s v="021-Solid waste"/>
    <x v="1"/>
    <s v="133"/>
    <s v="SOLID WASTE"/>
    <s v="078"/>
    <s v="GENERAL EXPENSES - OTHER"/>
    <s v="1308"/>
    <s v="CONFERENCE &amp; CONVENTION COST - DOMESTIC"/>
    <n v="4709"/>
    <n v="4709"/>
    <n v="4967.9949999999999"/>
    <n v="5231.2987350000003"/>
    <n v="50"/>
    <n v="0"/>
    <n v="0"/>
    <n v="0"/>
    <n v="0"/>
    <n v="0"/>
    <n v="0"/>
    <n v="0"/>
    <n v="0"/>
    <n v="50"/>
    <n v="0"/>
    <n v="0"/>
    <n v="0"/>
    <n v="0"/>
    <n v="50"/>
    <n v="1.0617965597791464E-2"/>
    <n v="50"/>
  </r>
  <r>
    <n v="14"/>
    <n v="15"/>
    <s v="tza"/>
    <x v="102"/>
    <x v="6"/>
    <x v="72"/>
    <x v="101"/>
    <s v="021-Solid waste"/>
    <x v="1"/>
    <s v="133"/>
    <s v="SOLID WASTE"/>
    <s v="078"/>
    <s v="GENERAL EXPENSES - OTHER"/>
    <s v="1310"/>
    <s v="CONSULTANTS &amp; PROFFESIONAL FEES"/>
    <n v="12099"/>
    <n v="12099"/>
    <n v="12764.445"/>
    <n v="13440.960584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x v="6"/>
    <x v="72"/>
    <x v="104"/>
    <s v="021-Solid waste"/>
    <x v="1"/>
    <s v="133"/>
    <s v="SOLID WASTE"/>
    <s v="078"/>
    <s v="GENERAL EXPENSES - OTHER"/>
    <s v="1311"/>
    <s v="CONSUMABLE DOMESTIC ITEMS"/>
    <n v="5767"/>
    <n v="5767"/>
    <n v="6084.1850000000004"/>
    <n v="6406.6468050000003"/>
    <n v="3105.4799999999996"/>
    <n v="0"/>
    <n v="0"/>
    <n v="0"/>
    <n v="0"/>
    <n v="0"/>
    <n v="0"/>
    <n v="0"/>
    <n v="2316.31"/>
    <n v="54.7"/>
    <n v="734.47"/>
    <n v="0"/>
    <n v="0"/>
    <n v="0"/>
    <n v="3105.4799999999996"/>
    <n v="0.53849141668111666"/>
    <n v="3105.48"/>
  </r>
  <r>
    <n v="14"/>
    <n v="15"/>
    <s v="tza"/>
    <x v="102"/>
    <x v="6"/>
    <x v="72"/>
    <x v="105"/>
    <s v="021-Solid waste"/>
    <x v="1"/>
    <s v="133"/>
    <s v="SOLID WASTE"/>
    <s v="078"/>
    <s v="GENERAL EXPENSES - OTHER"/>
    <s v="1321"/>
    <s v="ENTERTAINMENT - OFFICIALS"/>
    <n v="2000"/>
    <n v="2000"/>
    <n v="2110"/>
    <n v="2221.83"/>
    <n v="1244.5"/>
    <n v="0"/>
    <n v="0"/>
    <n v="0"/>
    <n v="0"/>
    <n v="0"/>
    <n v="0"/>
    <n v="0"/>
    <n v="0"/>
    <n v="0"/>
    <n v="0"/>
    <n v="0"/>
    <n v="1244.5"/>
    <n v="0"/>
    <n v="1244.5"/>
    <n v="0.62224999999999997"/>
    <n v="1244.5"/>
  </r>
  <r>
    <n v="14"/>
    <n v="15"/>
    <s v="tza"/>
    <x v="102"/>
    <x v="6"/>
    <x v="72"/>
    <x v="135"/>
    <s v="021-Solid waste"/>
    <x v="1"/>
    <s v="133"/>
    <s v="SOLID WASTE"/>
    <s v="078"/>
    <s v="GENERAL EXPENSES - OTHER"/>
    <s v="1332"/>
    <s v="LEASES - PHOTOCOPIERS"/>
    <n v="3598"/>
    <n v="3598"/>
    <n v="3795.89"/>
    <n v="3997.07216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x v="6"/>
    <x v="72"/>
    <x v="102"/>
    <s v="021-Solid waste"/>
    <x v="1"/>
    <s v="133"/>
    <s v="SOLID WASTE"/>
    <s v="078"/>
    <s v="GENERAL EXPENSES - OTHER"/>
    <s v="1336"/>
    <s v="LICENCES &amp; PERMITS - NON VEHICLE"/>
    <n v="1125"/>
    <n v="1125"/>
    <n v="1186.875"/>
    <n v="1249.7793750000001"/>
    <n v="816"/>
    <n v="0"/>
    <n v="0"/>
    <n v="0"/>
    <n v="0"/>
    <n v="0"/>
    <n v="0"/>
    <n v="0"/>
    <n v="0"/>
    <n v="0"/>
    <n v="0"/>
    <n v="816"/>
    <n v="0"/>
    <n v="0"/>
    <n v="816"/>
    <n v="0.72533333333333339"/>
    <n v="816"/>
  </r>
  <r>
    <n v="14"/>
    <n v="15"/>
    <s v="tza"/>
    <x v="102"/>
    <x v="6"/>
    <x v="72"/>
    <x v="334"/>
    <s v="021-Solid waste"/>
    <x v="1"/>
    <s v="133"/>
    <s v="SOLID WASTE"/>
    <s v="078"/>
    <s v="GENERAL EXPENSES - OTHER"/>
    <s v="1340"/>
    <s v="MEMBERSHIP FEES - OTHER"/>
    <n v="2358"/>
    <n v="2358"/>
    <n v="2487.69"/>
    <n v="2619.53757"/>
    <n v="964.91"/>
    <n v="0"/>
    <n v="0"/>
    <n v="0"/>
    <n v="0"/>
    <n v="0"/>
    <n v="0"/>
    <n v="0"/>
    <n v="0"/>
    <n v="964.91"/>
    <n v="0"/>
    <n v="0"/>
    <n v="0"/>
    <n v="0"/>
    <n v="964.91"/>
    <n v="0.40920695504664967"/>
    <n v="964.91"/>
  </r>
  <r>
    <n v="14"/>
    <n v="15"/>
    <s v="tza"/>
    <x v="102"/>
    <x v="6"/>
    <x v="72"/>
    <x v="106"/>
    <s v="021-Solid waste"/>
    <x v="1"/>
    <s v="133"/>
    <s v="SOLID WASTE"/>
    <s v="078"/>
    <s v="GENERAL EXPENSES - OTHER"/>
    <s v="1344"/>
    <s v="NON-CAPITAL TOOLS &amp; EQUIPMENT"/>
    <n v="13000"/>
    <n v="13000"/>
    <n v="13715"/>
    <n v="14441.89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x v="6"/>
    <x v="72"/>
    <x v="107"/>
    <s v="021-Solid waste"/>
    <x v="1"/>
    <s v="133"/>
    <s v="SOLID WASTE"/>
    <s v="078"/>
    <s v="GENERAL EXPENSES - OTHER"/>
    <s v="1347"/>
    <s v="POSTAGE &amp; COURIER FEES"/>
    <n v="1334"/>
    <n v="1334"/>
    <n v="1407.37"/>
    <n v="1481.96060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x v="6"/>
    <x v="72"/>
    <x v="108"/>
    <s v="021-Solid waste"/>
    <x v="1"/>
    <s v="133"/>
    <s v="SOLID WASTE"/>
    <s v="078"/>
    <s v="GENERAL EXPENSES - OTHER"/>
    <s v="1348"/>
    <s v="PRINTING &amp; STATIONERY"/>
    <n v="5000"/>
    <n v="5000"/>
    <n v="5275"/>
    <n v="5554.5749999999998"/>
    <n v="4208.1099999999997"/>
    <n v="0"/>
    <n v="0"/>
    <n v="0"/>
    <n v="0"/>
    <n v="0"/>
    <n v="0"/>
    <n v="0"/>
    <n v="0"/>
    <n v="740.93"/>
    <n v="2209.2800000000002"/>
    <n v="707.49"/>
    <n v="321.41000000000003"/>
    <n v="229"/>
    <n v="4208.1099999999997"/>
    <n v="0.84162199999999998"/>
    <n v="4208.1099999999997"/>
  </r>
  <r>
    <n v="14"/>
    <n v="15"/>
    <s v="tza"/>
    <x v="102"/>
    <x v="6"/>
    <x v="72"/>
    <x v="109"/>
    <s v="021-Solid waste"/>
    <x v="1"/>
    <s v="133"/>
    <s v="SOLID WASTE"/>
    <s v="078"/>
    <s v="GENERAL EXPENSES - OTHER"/>
    <s v="1350"/>
    <s v="PROTECTIVE CLOTHING"/>
    <n v="48125"/>
    <n v="48125"/>
    <n v="50771.875"/>
    <n v="53462.784375000003"/>
    <n v="5563.26"/>
    <n v="0"/>
    <n v="0"/>
    <n v="0"/>
    <n v="0"/>
    <n v="0"/>
    <n v="0"/>
    <n v="0"/>
    <n v="3434.76"/>
    <n v="2128.5"/>
    <n v="0"/>
    <n v="0"/>
    <n v="0"/>
    <n v="0"/>
    <n v="5563.26"/>
    <n v="0.1156002077922078"/>
    <n v="5563.26"/>
  </r>
  <r>
    <n v="14"/>
    <n v="15"/>
    <s v="tza"/>
    <x v="102"/>
    <x v="6"/>
    <x v="72"/>
    <x v="347"/>
    <s v="021-Solid waste"/>
    <x v="1"/>
    <s v="133"/>
    <s v="SOLID WASTE"/>
    <s v="078"/>
    <s v="GENERAL EXPENSES - OTHER"/>
    <s v="1352"/>
    <s v="PUBLIC DRIVERS PERMIT"/>
    <n v="6195"/>
    <n v="6195"/>
    <n v="6535.7250000000004"/>
    <n v="6882.1184250000006"/>
    <n v="450"/>
    <n v="0"/>
    <n v="0"/>
    <n v="0"/>
    <n v="0"/>
    <n v="0"/>
    <n v="0"/>
    <n v="0"/>
    <n v="0"/>
    <n v="0"/>
    <n v="450"/>
    <n v="0"/>
    <n v="0"/>
    <n v="0"/>
    <n v="450"/>
    <n v="7.2639225181598058E-2"/>
    <n v="450"/>
  </r>
  <r>
    <n v="14"/>
    <n v="15"/>
    <s v="tza"/>
    <x v="102"/>
    <x v="6"/>
    <x v="72"/>
    <x v="331"/>
    <s v="021-Solid waste"/>
    <x v="1"/>
    <s v="133"/>
    <s v="SOLID WASTE"/>
    <s v="078"/>
    <s v="GENERAL EXPENSES - OTHER"/>
    <s v="1363"/>
    <s v="SUBSCRIPTIONS"/>
    <n v="412"/>
    <n v="412"/>
    <n v="434.66"/>
    <n v="457.69698000000005"/>
    <n v="350.88"/>
    <n v="0"/>
    <n v="0"/>
    <n v="0"/>
    <n v="0"/>
    <n v="0"/>
    <n v="0"/>
    <n v="0"/>
    <n v="350.88"/>
    <n v="0"/>
    <n v="0"/>
    <n v="0"/>
    <n v="0"/>
    <n v="0"/>
    <n v="350.88"/>
    <n v="0.85165048543689315"/>
    <n v="350.88"/>
  </r>
  <r>
    <n v="14"/>
    <n v="15"/>
    <s v="tza"/>
    <x v="102"/>
    <x v="6"/>
    <x v="72"/>
    <x v="110"/>
    <s v="021-Solid waste"/>
    <x v="1"/>
    <s v="133"/>
    <s v="SOLID WASTE"/>
    <s v="078"/>
    <s v="GENERAL EXPENSES - OTHER"/>
    <s v="1364"/>
    <s v="SUBSISTANCE &amp; TRAVELLING EXPENSES"/>
    <n v="16000"/>
    <n v="16000"/>
    <n v="16880"/>
    <n v="17774.64"/>
    <n v="12969.69"/>
    <n v="0"/>
    <n v="0"/>
    <n v="0"/>
    <n v="0"/>
    <n v="0"/>
    <n v="0"/>
    <n v="0"/>
    <n v="3074.49"/>
    <n v="6297.9"/>
    <n v="2840.7"/>
    <n v="756.6"/>
    <n v="0"/>
    <n v="0"/>
    <n v="12969.69"/>
    <n v="0.810605625"/>
    <n v="12969.69"/>
  </r>
  <r>
    <n v="14"/>
    <n v="15"/>
    <s v="tza"/>
    <x v="102"/>
    <x v="6"/>
    <x v="72"/>
    <x v="111"/>
    <s v="021-Solid waste"/>
    <x v="1"/>
    <s v="133"/>
    <s v="SOLID WASTE"/>
    <s v="078"/>
    <s v="GENERAL EXPENSES - OTHER"/>
    <s v="1366"/>
    <s v="TELEPHONE"/>
    <n v="33433"/>
    <n v="56569"/>
    <n v="59680.294999999998"/>
    <n v="62843.350634999995"/>
    <n v="17769.16"/>
    <n v="0"/>
    <n v="0"/>
    <n v="0"/>
    <n v="0"/>
    <n v="0"/>
    <n v="0"/>
    <n v="0"/>
    <n v="2886.73"/>
    <n v="3057.68"/>
    <n v="2983.2"/>
    <n v="1801.9"/>
    <n v="4081.22"/>
    <n v="2958.43"/>
    <n v="17769.16"/>
    <n v="0.53148565788293001"/>
    <n v="17769.16"/>
  </r>
  <r>
    <n v="14"/>
    <n v="15"/>
    <s v="tza"/>
    <x v="102"/>
    <x v="6"/>
    <x v="72"/>
    <x v="354"/>
    <s v="021-Solid waste"/>
    <x v="1"/>
    <s v="133"/>
    <s v="SOLID WASTE"/>
    <s v="078"/>
    <s v="GENERAL EXPENSES - OTHER"/>
    <s v="1367"/>
    <s v="TESTING OF SAMPLES"/>
    <n v="28822"/>
    <n v="28822"/>
    <n v="30407.21"/>
    <n v="32018.792129999998"/>
    <n v="16358.64"/>
    <n v="0"/>
    <n v="0"/>
    <n v="0"/>
    <n v="0"/>
    <n v="0"/>
    <n v="0"/>
    <n v="0"/>
    <n v="0"/>
    <n v="0"/>
    <n v="0"/>
    <n v="0"/>
    <n v="16358.64"/>
    <n v="0"/>
    <n v="16358.64"/>
    <n v="0.56757476927347161"/>
    <n v="16358.64"/>
  </r>
  <r>
    <n v="14"/>
    <n v="15"/>
    <s v="tza"/>
    <x v="103"/>
    <x v="6"/>
    <x v="72"/>
    <x v="125"/>
    <s v="021-Solid waste"/>
    <x v="1"/>
    <s v="134"/>
    <s v="STREET CLEANSING"/>
    <s v="078"/>
    <s v="GENERAL EXPENSES - OTHER"/>
    <s v="1301"/>
    <s v="ADVERTISING - GENERAL"/>
    <n v="3432"/>
    <n v="3432"/>
    <n v="3620.76"/>
    <n v="3812.660280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x v="6"/>
    <x v="72"/>
    <x v="103"/>
    <s v="021-Solid waste"/>
    <x v="1"/>
    <s v="134"/>
    <s v="STREET CLEANSING"/>
    <s v="078"/>
    <s v="GENERAL EXPENSES - OTHER"/>
    <s v="1308"/>
    <s v="CONFERENCE &amp; CONVENTION COST - DOMESTIC"/>
    <n v="4084"/>
    <n v="4084"/>
    <n v="4308.62"/>
    <n v="4536.976859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x v="6"/>
    <x v="72"/>
    <x v="104"/>
    <s v="021-Solid waste"/>
    <x v="1"/>
    <s v="134"/>
    <s v="STREET CLEANSING"/>
    <s v="078"/>
    <s v="GENERAL EXPENSES - OTHER"/>
    <s v="1311"/>
    <s v="CONSUMABLE DOMESTIC ITEMS"/>
    <n v="6408"/>
    <n v="6408"/>
    <n v="6760.44"/>
    <n v="7118.7433199999996"/>
    <n v="6179.18"/>
    <n v="0"/>
    <n v="0"/>
    <n v="0"/>
    <n v="0"/>
    <n v="0"/>
    <n v="0"/>
    <n v="0"/>
    <n v="3173.93"/>
    <n v="1973.67"/>
    <n v="1031.58"/>
    <n v="0"/>
    <n v="0"/>
    <n v="0"/>
    <n v="6179.18"/>
    <n v="0.96429151061173535"/>
    <n v="6179.18"/>
  </r>
  <r>
    <n v="14"/>
    <n v="15"/>
    <s v="tza"/>
    <x v="103"/>
    <x v="6"/>
    <x v="72"/>
    <x v="337"/>
    <s v="021-Solid waste"/>
    <x v="1"/>
    <s v="134"/>
    <s v="STREET CLEANSING"/>
    <s v="078"/>
    <s v="GENERAL EXPENSES - OTHER"/>
    <s v="1327"/>
    <s v="INSURANCE"/>
    <n v="161279"/>
    <n v="161279"/>
    <n v="170149.345"/>
    <n v="179167.26028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x v="6"/>
    <x v="72"/>
    <x v="135"/>
    <s v="021-Solid waste"/>
    <x v="1"/>
    <s v="134"/>
    <s v="STREET CLEANSING"/>
    <s v="078"/>
    <s v="GENERAL EXPENSES - OTHER"/>
    <s v="1332"/>
    <s v="LEASES - PHOTOCOPIERS"/>
    <n v="3598"/>
    <n v="3598"/>
    <n v="3795.89"/>
    <n v="3997.07216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x v="6"/>
    <x v="72"/>
    <x v="102"/>
    <s v="021-Solid waste"/>
    <x v="1"/>
    <s v="134"/>
    <s v="STREET CLEANSING"/>
    <s v="078"/>
    <s v="GENERAL EXPENSES - OTHER"/>
    <s v="1336"/>
    <s v="LICENCES &amp; PERMITS - NON VEHICLE"/>
    <n v="673"/>
    <n v="673"/>
    <n v="710.01499999999999"/>
    <n v="747.64579500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x v="6"/>
    <x v="72"/>
    <x v="334"/>
    <s v="021-Solid waste"/>
    <x v="1"/>
    <s v="134"/>
    <s v="STREET CLEANSING"/>
    <s v="078"/>
    <s v="GENERAL EXPENSES - OTHER"/>
    <s v="1340"/>
    <s v="MEMBERSHIP FEES - OTHER"/>
    <n v="2358"/>
    <n v="2358"/>
    <n v="2487.69"/>
    <n v="2619.5375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x v="6"/>
    <x v="72"/>
    <x v="106"/>
    <s v="021-Solid waste"/>
    <x v="1"/>
    <s v="134"/>
    <s v="STREET CLEANSING"/>
    <s v="078"/>
    <s v="GENERAL EXPENSES - OTHER"/>
    <s v="1344"/>
    <s v="NON-CAPITAL TOOLS &amp; EQUIPMENT"/>
    <n v="77108"/>
    <n v="77108"/>
    <n v="81348.94"/>
    <n v="85660.433820000006"/>
    <n v="4188.3599999999997"/>
    <n v="0"/>
    <n v="0"/>
    <n v="0"/>
    <n v="0"/>
    <n v="0"/>
    <n v="0"/>
    <n v="0"/>
    <n v="0"/>
    <n v="1254.0899999999999"/>
    <n v="0"/>
    <n v="1953.65"/>
    <n v="980.62"/>
    <n v="0"/>
    <n v="4188.3599999999997"/>
    <n v="5.4318099289308495E-2"/>
    <n v="4188.3599999999997"/>
  </r>
  <r>
    <n v="14"/>
    <n v="15"/>
    <s v="tza"/>
    <x v="103"/>
    <x v="6"/>
    <x v="72"/>
    <x v="107"/>
    <s v="021-Solid waste"/>
    <x v="1"/>
    <s v="134"/>
    <s v="STREET CLEANSING"/>
    <s v="078"/>
    <s v="GENERAL EXPENSES - OTHER"/>
    <s v="1347"/>
    <s v="POSTAGE &amp; COURIER FEES"/>
    <n v="1348"/>
    <n v="1348"/>
    <n v="1422.14"/>
    <n v="1497.5134200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x v="6"/>
    <x v="72"/>
    <x v="108"/>
    <s v="021-Solid waste"/>
    <x v="1"/>
    <s v="134"/>
    <s v="STREET CLEANSING"/>
    <s v="078"/>
    <s v="GENERAL EXPENSES - OTHER"/>
    <s v="1348"/>
    <s v="PRINTING &amp; STATIONERY"/>
    <n v="3783"/>
    <n v="3783"/>
    <n v="3991.0650000000001"/>
    <n v="4202.591445"/>
    <n v="785.59999999999991"/>
    <n v="0"/>
    <n v="0"/>
    <n v="0"/>
    <n v="0"/>
    <n v="0"/>
    <n v="0"/>
    <n v="0"/>
    <n v="0"/>
    <n v="0"/>
    <n v="0"/>
    <n v="288"/>
    <n v="256.58"/>
    <n v="241.02"/>
    <n v="785.59999999999991"/>
    <n v="0.20766587364525507"/>
    <n v="785.6"/>
  </r>
  <r>
    <n v="14"/>
    <n v="15"/>
    <s v="tza"/>
    <x v="103"/>
    <x v="6"/>
    <x v="72"/>
    <x v="109"/>
    <s v="021-Solid waste"/>
    <x v="1"/>
    <s v="134"/>
    <s v="STREET CLEANSING"/>
    <s v="078"/>
    <s v="GENERAL EXPENSES - OTHER"/>
    <s v="1350"/>
    <s v="PROTECTIVE CLOTHING"/>
    <n v="73835"/>
    <n v="73835"/>
    <n v="77895.925000000003"/>
    <n v="82024.409025000001"/>
    <n v="7429.0599999999995"/>
    <n v="0"/>
    <n v="0"/>
    <n v="0"/>
    <n v="0"/>
    <n v="0"/>
    <n v="0"/>
    <n v="0"/>
    <n v="2942.49"/>
    <n v="3140.23"/>
    <n v="395.47"/>
    <n v="0"/>
    <n v="950.87"/>
    <n v="0"/>
    <n v="7429.0599999999995"/>
    <n v="0.10061705153382541"/>
    <n v="7429.06"/>
  </r>
  <r>
    <n v="14"/>
    <n v="15"/>
    <s v="tza"/>
    <x v="103"/>
    <x v="6"/>
    <x v="72"/>
    <x v="347"/>
    <s v="021-Solid waste"/>
    <x v="1"/>
    <s v="134"/>
    <s v="STREET CLEANSING"/>
    <s v="078"/>
    <s v="GENERAL EXPENSES - OTHER"/>
    <s v="1352"/>
    <s v="PUBLIC DRIVERS PERMIT"/>
    <n v="4425"/>
    <n v="4425"/>
    <n v="4668.375"/>
    <n v="4915.7988750000004"/>
    <n v="1635"/>
    <n v="0"/>
    <n v="0"/>
    <n v="0"/>
    <n v="0"/>
    <n v="0"/>
    <n v="0"/>
    <n v="0"/>
    <n v="400"/>
    <n v="170"/>
    <n v="0"/>
    <n v="0"/>
    <n v="665"/>
    <n v="400"/>
    <n v="1635"/>
    <n v="0.36949152542372882"/>
    <n v="1635"/>
  </r>
  <r>
    <n v="14"/>
    <n v="15"/>
    <s v="tza"/>
    <x v="103"/>
    <x v="6"/>
    <x v="72"/>
    <x v="331"/>
    <s v="021-Solid waste"/>
    <x v="1"/>
    <s v="134"/>
    <s v="STREET CLEANSING"/>
    <s v="078"/>
    <s v="GENERAL EXPENSES - OTHER"/>
    <s v="1363"/>
    <s v="SUBSCRIPTIONS"/>
    <n v="432"/>
    <n v="432"/>
    <n v="455.76"/>
    <n v="479.9152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x v="6"/>
    <x v="72"/>
    <x v="110"/>
    <s v="021-Solid waste"/>
    <x v="1"/>
    <s v="134"/>
    <s v="STREET CLEANSING"/>
    <s v="078"/>
    <s v="GENERAL EXPENSES - OTHER"/>
    <s v="1364"/>
    <s v="SUBSISTANCE &amp; TRAVELLING EXPENSES"/>
    <n v="13724"/>
    <n v="13724"/>
    <n v="14478.82"/>
    <n v="15246.197459999999"/>
    <n v="13724"/>
    <n v="0"/>
    <n v="0"/>
    <n v="0"/>
    <n v="0"/>
    <n v="0"/>
    <n v="0"/>
    <n v="0"/>
    <n v="0"/>
    <n v="0"/>
    <n v="13724"/>
    <n v="0"/>
    <n v="0"/>
    <n v="0"/>
    <n v="13724"/>
    <n v="1"/>
    <n v="13724"/>
  </r>
  <r>
    <n v="14"/>
    <n v="15"/>
    <s v="tza"/>
    <x v="103"/>
    <x v="6"/>
    <x v="72"/>
    <x v="111"/>
    <s v="021-Solid waste"/>
    <x v="1"/>
    <s v="134"/>
    <s v="STREET CLEANSING"/>
    <s v="078"/>
    <s v="GENERAL EXPENSES - OTHER"/>
    <s v="1366"/>
    <s v="TELEPHO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4"/>
    <x v="6"/>
    <x v="72"/>
    <x v="104"/>
    <s v="020-Public toilet"/>
    <x v="1"/>
    <s v="135"/>
    <s v="PUBLIC TOILETS"/>
    <s v="078"/>
    <s v="GENERAL EXPENSES - OTHER"/>
    <s v="1311"/>
    <s v="CONSUMABLE DOMESTIC ITEMS"/>
    <n v="178572"/>
    <n v="178572"/>
    <n v="188393.46"/>
    <n v="198378.31337999998"/>
    <n v="156891.94"/>
    <n v="0"/>
    <n v="0"/>
    <n v="0"/>
    <n v="0"/>
    <n v="0"/>
    <n v="0"/>
    <n v="0"/>
    <n v="10066.61"/>
    <n v="18897.419999999998"/>
    <n v="34360.06"/>
    <n v="35864.78"/>
    <n v="30043.15"/>
    <n v="27659.919999999998"/>
    <n v="156891.94"/>
    <n v="0.87859205250543204"/>
    <n v="156891.94"/>
  </r>
  <r>
    <n v="14"/>
    <n v="15"/>
    <s v="tza"/>
    <x v="104"/>
    <x v="6"/>
    <x v="72"/>
    <x v="106"/>
    <s v="020-Public toilet"/>
    <x v="1"/>
    <s v="135"/>
    <s v="PUBLIC TOILETS"/>
    <s v="078"/>
    <s v="GENERAL EXPENSES - OTHER"/>
    <s v="1344"/>
    <s v="NON-CAPITAL TOOLS &amp; EQUIPMENT"/>
    <n v="22750"/>
    <n v="22750"/>
    <n v="24001.25"/>
    <n v="25273.31625"/>
    <n v="1633.06"/>
    <n v="0"/>
    <n v="0"/>
    <n v="0"/>
    <n v="0"/>
    <n v="0"/>
    <n v="0"/>
    <n v="0"/>
    <n v="72.67"/>
    <n v="0"/>
    <n v="0"/>
    <n v="316.7"/>
    <n v="1243.69"/>
    <n v="0"/>
    <n v="1633.06"/>
    <n v="7.1782857142857134E-2"/>
    <n v="1633.06"/>
  </r>
  <r>
    <n v="14"/>
    <n v="15"/>
    <s v="tza"/>
    <x v="104"/>
    <x v="6"/>
    <x v="72"/>
    <x v="108"/>
    <s v="020-Public toilet"/>
    <x v="1"/>
    <s v="135"/>
    <s v="PUBLIC TOILETS"/>
    <s v="078"/>
    <s v="GENERAL EXPENSES - OTHER"/>
    <s v="1348"/>
    <s v="PRINTING &amp; STATIONERY"/>
    <n v="27450"/>
    <n v="27450"/>
    <n v="28959.75"/>
    <n v="30494.616750000001"/>
    <n v="1666.67"/>
    <n v="0"/>
    <n v="0"/>
    <n v="0"/>
    <n v="0"/>
    <n v="0"/>
    <n v="0"/>
    <n v="0"/>
    <n v="0"/>
    <n v="0"/>
    <n v="0"/>
    <n v="0"/>
    <n v="1666.67"/>
    <n v="0"/>
    <n v="1666.67"/>
    <n v="6.0716575591985428E-2"/>
    <n v="1666.67"/>
  </r>
  <r>
    <n v="14"/>
    <n v="15"/>
    <s v="tza"/>
    <x v="104"/>
    <x v="6"/>
    <x v="72"/>
    <x v="109"/>
    <s v="020-Public toilet"/>
    <x v="1"/>
    <s v="135"/>
    <s v="PUBLIC TOILETS"/>
    <s v="078"/>
    <s v="GENERAL EXPENSES - OTHER"/>
    <s v="1350"/>
    <s v="PROTECTIVE CLOTHING"/>
    <n v="50570"/>
    <n v="50570"/>
    <n v="53351.35"/>
    <n v="56178.971550000002"/>
    <n v="7444.81"/>
    <n v="0"/>
    <n v="0"/>
    <n v="0"/>
    <n v="0"/>
    <n v="0"/>
    <n v="0"/>
    <n v="0"/>
    <n v="5018.72"/>
    <n v="1832.88"/>
    <n v="0"/>
    <n v="0"/>
    <n v="593.21"/>
    <n v="0"/>
    <n v="7444.81"/>
    <n v="0.14721791576033222"/>
    <n v="7444.81"/>
  </r>
  <r>
    <n v="14"/>
    <n v="15"/>
    <s v="tza"/>
    <x v="104"/>
    <x v="6"/>
    <x v="72"/>
    <x v="347"/>
    <s v="020-Public toilet"/>
    <x v="1"/>
    <s v="135"/>
    <s v="PUBLIC TOILETS"/>
    <s v="078"/>
    <s v="GENERAL EXPENSES - OTHER"/>
    <s v="1352"/>
    <s v="PUBLIC DRIVERS PERMIT"/>
    <n v="1770"/>
    <n v="1770"/>
    <n v="1867.35"/>
    <n v="1966.31954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4"/>
    <x v="6"/>
    <x v="72"/>
    <x v="110"/>
    <s v="020-Public toilet"/>
    <x v="1"/>
    <s v="135"/>
    <s v="PUBLIC TOILETS"/>
    <s v="078"/>
    <s v="GENERAL EXPENSES - OTHER"/>
    <s v="1364"/>
    <s v="SUBSISTANCE &amp; TRAVELLING EXPENSES"/>
    <n v="1458"/>
    <n v="1458"/>
    <n v="1538.19"/>
    <n v="1619.7140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4"/>
    <x v="6"/>
    <x v="72"/>
    <x v="111"/>
    <s v="020-Public toilet"/>
    <x v="1"/>
    <s v="135"/>
    <s v="PUBLIC TOILETS"/>
    <s v="078"/>
    <s v="GENERAL EXPENSES - OTHER"/>
    <s v="1366"/>
    <s v="TELEPHO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5"/>
    <x v="6"/>
    <x v="72"/>
    <x v="103"/>
    <s v="018-Vehicle licencing"/>
    <x v="1"/>
    <s v="140"/>
    <s v="ADMINISTRATION TRANSPORT, SAFETY, SECURITY AND LIAISON"/>
    <s v="078"/>
    <s v="GENERAL EXPENSES - OTHER"/>
    <s v="1308"/>
    <s v="CONFERENCE &amp; CONVENTION COST - DOMESTIC"/>
    <n v="4732"/>
    <n v="4732"/>
    <n v="4992.26"/>
    <n v="5256.849780000000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5"/>
    <x v="6"/>
    <x v="72"/>
    <x v="105"/>
    <s v="018-Vehicle licencing"/>
    <x v="1"/>
    <s v="140"/>
    <s v="ADMINISTRATION TRANSPORT, SAFETY, SECURITY AND LIAISON"/>
    <s v="078"/>
    <s v="GENERAL EXPENSES - OTHER"/>
    <s v="1321"/>
    <s v="ENTERTAINMENT - OFFICIALS"/>
    <n v="2000"/>
    <n v="2000"/>
    <n v="2110"/>
    <n v="2221.83"/>
    <n v="1608.9"/>
    <n v="0"/>
    <n v="0"/>
    <n v="0"/>
    <n v="0"/>
    <n v="0"/>
    <n v="0"/>
    <n v="0"/>
    <n v="404"/>
    <n v="0"/>
    <n v="0"/>
    <n v="1204.9000000000001"/>
    <n v="0"/>
    <n v="0"/>
    <n v="1608.9"/>
    <n v="0.80445"/>
    <n v="1608.9"/>
  </r>
  <r>
    <n v="14"/>
    <n v="15"/>
    <s v="tza"/>
    <x v="105"/>
    <x v="6"/>
    <x v="72"/>
    <x v="108"/>
    <s v="018-Vehicle licencing"/>
    <x v="1"/>
    <s v="140"/>
    <s v="ADMINISTRATION TRANSPORT, SAFETY, SECURITY AND LIAISON"/>
    <s v="078"/>
    <s v="GENERAL EXPENSES - OTHER"/>
    <s v="1348"/>
    <s v="PRINTING &amp; STATIONERY"/>
    <n v="6665"/>
    <n v="6665"/>
    <n v="7031.5749999999998"/>
    <n v="7404.2484749999994"/>
    <n v="1136.8699999999999"/>
    <n v="50.3"/>
    <n v="0"/>
    <n v="0"/>
    <n v="0"/>
    <n v="0"/>
    <n v="0"/>
    <n v="0"/>
    <n v="0"/>
    <n v="0"/>
    <n v="1136.8699999999999"/>
    <n v="0"/>
    <n v="0"/>
    <n v="0"/>
    <n v="1136.8699999999999"/>
    <n v="0.17057314328582143"/>
    <n v="1136.8699999999999"/>
  </r>
  <r>
    <n v="14"/>
    <n v="15"/>
    <s v="tza"/>
    <x v="105"/>
    <x v="6"/>
    <x v="72"/>
    <x v="331"/>
    <s v="018-Vehicle licencing"/>
    <x v="1"/>
    <s v="140"/>
    <s v="ADMINISTRATION TRANSPORT, SAFETY, SECURITY AND LIAISON"/>
    <s v="078"/>
    <s v="GENERAL EXPENSES - OTHER"/>
    <s v="1363"/>
    <s v="SUBSCRIPTIONS"/>
    <n v="1183"/>
    <n v="1183"/>
    <n v="1248.0650000000001"/>
    <n v="1314.212445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5"/>
    <x v="6"/>
    <x v="72"/>
    <x v="110"/>
    <s v="018-Vehicle licencing"/>
    <x v="1"/>
    <s v="140"/>
    <s v="ADMINISTRATION TRANSPORT, SAFETY, SECURITY AND LIAISON"/>
    <s v="078"/>
    <s v="GENERAL EXPENSES - OTHER"/>
    <s v="1364"/>
    <s v="SUBSISTANCE &amp; TRAVELLING EXPENSES"/>
    <n v="37917"/>
    <n v="37917"/>
    <n v="40002.434999999998"/>
    <n v="42122.564054999995"/>
    <n v="1327.66"/>
    <n v="0"/>
    <n v="0"/>
    <n v="0"/>
    <n v="0"/>
    <n v="0"/>
    <n v="0"/>
    <n v="0"/>
    <n v="0"/>
    <n v="0"/>
    <n v="0"/>
    <n v="0"/>
    <n v="0"/>
    <n v="1327.66"/>
    <n v="1327.66"/>
    <n v="3.5014900967903578E-2"/>
    <n v="1327.66"/>
  </r>
  <r>
    <n v="14"/>
    <n v="15"/>
    <s v="tza"/>
    <x v="105"/>
    <x v="6"/>
    <x v="72"/>
    <x v="111"/>
    <s v="018-Vehicle licencing"/>
    <x v="1"/>
    <s v="140"/>
    <s v="ADMINISTRATION TRANSPORT, SAFETY, SECURITY AND LIAISON"/>
    <s v="078"/>
    <s v="GENERAL EXPENSES - OTHER"/>
    <s v="1366"/>
    <s v="TELEPHONE"/>
    <n v="17988"/>
    <n v="35976"/>
    <n v="37954.68"/>
    <n v="39966.278039999997"/>
    <n v="11748.24"/>
    <n v="0"/>
    <n v="0"/>
    <n v="0"/>
    <n v="0"/>
    <n v="0"/>
    <n v="0"/>
    <n v="0"/>
    <n v="1984.62"/>
    <n v="2076.6"/>
    <n v="2036.53"/>
    <n v="1000"/>
    <n v="3028.24"/>
    <n v="1622.25"/>
    <n v="11748.24"/>
    <n v="0.65311541027351572"/>
    <n v="11748.24"/>
  </r>
  <r>
    <n v="14"/>
    <n v="15"/>
    <s v="tza"/>
    <x v="106"/>
    <x v="6"/>
    <x v="72"/>
    <x v="103"/>
    <s v="018-Vehicle licencing"/>
    <x v="1"/>
    <s v="143"/>
    <s v="VEHICLE LICENCING &amp; TESTING"/>
    <s v="078"/>
    <s v="GENERAL EXPENSES - OTHER"/>
    <s v="1308"/>
    <s v="CONFERENCE &amp; CONVENTION COST - DOMESTIC"/>
    <n v="5625"/>
    <n v="5625"/>
    <n v="5934.375"/>
    <n v="6248.896875000000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x v="6"/>
    <x v="72"/>
    <x v="104"/>
    <s v="018-Vehicle licencing"/>
    <x v="1"/>
    <s v="143"/>
    <s v="VEHICLE LICENCING &amp; TESTING"/>
    <s v="078"/>
    <s v="GENERAL EXPENSES - OTHER"/>
    <s v="1311"/>
    <s v="CONSUMABLE DOMESTIC ITEMS"/>
    <n v="10417"/>
    <n v="10417"/>
    <n v="10989.934999999999"/>
    <n v="11572.401555"/>
    <n v="5342.87"/>
    <n v="0"/>
    <n v="298.37"/>
    <n v="0"/>
    <n v="0"/>
    <n v="0"/>
    <n v="0"/>
    <n v="0"/>
    <n v="559.83000000000004"/>
    <n v="1080.76"/>
    <n v="2760.63"/>
    <n v="0"/>
    <n v="0"/>
    <n v="941.65"/>
    <n v="5342.87"/>
    <n v="0.51289910722856868"/>
    <n v="5641.24"/>
  </r>
  <r>
    <n v="14"/>
    <n v="15"/>
    <s v="tza"/>
    <x v="106"/>
    <x v="6"/>
    <x v="72"/>
    <x v="105"/>
    <s v="018-Vehicle licencing"/>
    <x v="1"/>
    <s v="143"/>
    <s v="VEHICLE LICENCING &amp; TESTING"/>
    <s v="078"/>
    <s v="GENERAL EXPENSES - OTHER"/>
    <s v="1321"/>
    <s v="ENTERTAINMENT - OFFICIALS"/>
    <n v="4400"/>
    <n v="4400"/>
    <n v="4642"/>
    <n v="4888.0259999999998"/>
    <n v="4400"/>
    <n v="0"/>
    <n v="0"/>
    <n v="0"/>
    <n v="0"/>
    <n v="0"/>
    <n v="0"/>
    <n v="0"/>
    <n v="0"/>
    <n v="4400"/>
    <n v="0"/>
    <n v="0"/>
    <n v="0"/>
    <n v="0"/>
    <n v="4400"/>
    <n v="1"/>
    <n v="4400"/>
  </r>
  <r>
    <n v="14"/>
    <n v="15"/>
    <s v="tza"/>
    <x v="106"/>
    <x v="6"/>
    <x v="72"/>
    <x v="337"/>
    <s v="018-Vehicle licencing"/>
    <x v="1"/>
    <s v="143"/>
    <s v="VEHICLE LICENCING &amp; TESTING"/>
    <s v="078"/>
    <s v="GENERAL EXPENSES - OTHER"/>
    <s v="1327"/>
    <s v="INSURANCE"/>
    <n v="128250"/>
    <n v="128250"/>
    <n v="135303.75"/>
    <n v="142474.8487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x v="6"/>
    <x v="72"/>
    <x v="102"/>
    <s v="018-Vehicle licencing"/>
    <x v="1"/>
    <s v="143"/>
    <s v="VEHICLE LICENCING &amp; TESTING"/>
    <s v="078"/>
    <s v="GENERAL EXPENSES - OTHER"/>
    <s v="1336"/>
    <s v="LICENCES &amp; PERMITS - NON VEHICLE"/>
    <n v="6800"/>
    <n v="6800"/>
    <n v="7174"/>
    <n v="7554.2219999999998"/>
    <n v="1562.54"/>
    <n v="0"/>
    <n v="0"/>
    <n v="0"/>
    <n v="0"/>
    <n v="0"/>
    <n v="0"/>
    <n v="0"/>
    <n v="0"/>
    <n v="315"/>
    <n v="932.54"/>
    <n v="0"/>
    <n v="0"/>
    <n v="315"/>
    <n v="1562.54"/>
    <n v="0.22978529411764706"/>
    <n v="1562.54"/>
  </r>
  <r>
    <n v="14"/>
    <n v="15"/>
    <s v="tza"/>
    <x v="106"/>
    <x v="6"/>
    <x v="72"/>
    <x v="106"/>
    <s v="018-Vehicle licencing"/>
    <x v="1"/>
    <s v="143"/>
    <s v="VEHICLE LICENCING &amp; TESTING"/>
    <s v="078"/>
    <s v="GENERAL EXPENSES - OTHER"/>
    <s v="1344"/>
    <s v="NON-CAPITAL TOOLS &amp; EQUIPMENT"/>
    <n v="19666"/>
    <n v="19666"/>
    <n v="20747.63"/>
    <n v="21847.254390000002"/>
    <n v="3129.51"/>
    <n v="0"/>
    <n v="0"/>
    <n v="0"/>
    <n v="0"/>
    <n v="0"/>
    <n v="0"/>
    <n v="0"/>
    <n v="106.2"/>
    <n v="867.71"/>
    <n v="22.57"/>
    <n v="657"/>
    <n v="1300"/>
    <n v="176.03"/>
    <n v="3129.51"/>
    <n v="0.15913302145835453"/>
    <n v="3129.51"/>
  </r>
  <r>
    <n v="14"/>
    <n v="15"/>
    <s v="tza"/>
    <x v="106"/>
    <x v="6"/>
    <x v="72"/>
    <x v="107"/>
    <s v="018-Vehicle licencing"/>
    <x v="1"/>
    <s v="143"/>
    <s v="VEHICLE LICENCING &amp; TESTING"/>
    <s v="078"/>
    <s v="GENERAL EXPENSES - OTHER"/>
    <s v="1347"/>
    <s v="POSTAGE &amp; COURIER FEES"/>
    <n v="31205"/>
    <n v="31205"/>
    <n v="32921.275000000001"/>
    <n v="34666.102575000004"/>
    <n v="6758.2400000000007"/>
    <n v="0"/>
    <n v="0"/>
    <n v="0"/>
    <n v="0"/>
    <n v="0"/>
    <n v="0"/>
    <n v="0"/>
    <n v="0"/>
    <n v="1135.42"/>
    <n v="1273.22"/>
    <n v="596.45000000000005"/>
    <n v="2539.1"/>
    <n v="1214.05"/>
    <n v="6758.2400000000007"/>
    <n v="0.216575548790258"/>
    <n v="6758.24"/>
  </r>
  <r>
    <n v="14"/>
    <n v="15"/>
    <s v="tza"/>
    <x v="106"/>
    <x v="6"/>
    <x v="72"/>
    <x v="108"/>
    <s v="018-Vehicle licencing"/>
    <x v="1"/>
    <s v="143"/>
    <s v="VEHICLE LICENCING &amp; TESTING"/>
    <s v="078"/>
    <s v="GENERAL EXPENSES - OTHER"/>
    <s v="1348"/>
    <s v="PRINTING &amp; STATIONERY"/>
    <n v="84088"/>
    <n v="84088"/>
    <n v="88712.84"/>
    <n v="93414.620519999997"/>
    <n v="47974.55"/>
    <n v="3360.32"/>
    <n v="72.89"/>
    <n v="0"/>
    <n v="0"/>
    <n v="0"/>
    <n v="0"/>
    <n v="0"/>
    <n v="10196.620000000001"/>
    <n v="12824.28"/>
    <n v="6422.13"/>
    <n v="4197.1400000000003"/>
    <n v="9302.2999999999993"/>
    <n v="5032.08"/>
    <n v="47974.55"/>
    <n v="0.57052789934354486"/>
    <n v="48047.44"/>
  </r>
  <r>
    <n v="14"/>
    <n v="15"/>
    <s v="tza"/>
    <x v="106"/>
    <x v="6"/>
    <x v="72"/>
    <x v="363"/>
    <s v="018-Vehicle licencing"/>
    <x v="1"/>
    <s v="143"/>
    <s v="VEHICLE LICENCING &amp; TESTING"/>
    <s v="078"/>
    <s v="GENERAL EXPENSES - OTHER"/>
    <s v="1349"/>
    <s v="PRODIBA SHARE - DRIVERS LICENCE FEE"/>
    <n v="170000"/>
    <n v="170000"/>
    <n v="179350"/>
    <n v="188855.5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x v="6"/>
    <x v="72"/>
    <x v="109"/>
    <s v="018-Vehicle licencing"/>
    <x v="1"/>
    <s v="143"/>
    <s v="VEHICLE LICENCING &amp; TESTING"/>
    <s v="078"/>
    <s v="GENERAL EXPENSES - OTHER"/>
    <s v="1350"/>
    <s v="PROTECTIVE CLOTHING"/>
    <n v="9474"/>
    <n v="9474"/>
    <n v="9995.07"/>
    <n v="10524.808709999999"/>
    <n v="1735.85"/>
    <n v="0"/>
    <n v="0"/>
    <n v="0"/>
    <n v="0"/>
    <n v="0"/>
    <n v="0"/>
    <n v="0"/>
    <n v="0"/>
    <n v="0"/>
    <n v="0"/>
    <n v="0"/>
    <n v="0"/>
    <n v="1735.85"/>
    <n v="1735.85"/>
    <n v="0.1832225036943213"/>
    <n v="1735.85"/>
  </r>
  <r>
    <n v="14"/>
    <n v="15"/>
    <s v="tza"/>
    <x v="106"/>
    <x v="6"/>
    <x v="72"/>
    <x v="364"/>
    <s v="018-Vehicle licencing"/>
    <x v="1"/>
    <s v="143"/>
    <s v="VEHICLE LICENCING &amp; TESTING"/>
    <s v="078"/>
    <s v="GENERAL EXPENSES - OTHER"/>
    <s v="1351"/>
    <s v="PROVINCIAL SHARE - VEHICLE LICENCE FEE"/>
    <n v="21682000"/>
    <n v="21682000"/>
    <n v="22874510"/>
    <n v="24086859.030000001"/>
    <n v="13662098.43"/>
    <n v="0"/>
    <n v="0"/>
    <n v="0"/>
    <n v="0"/>
    <n v="0"/>
    <n v="0"/>
    <n v="0"/>
    <n v="0"/>
    <n v="3072380.31"/>
    <n v="2606824.7999999998"/>
    <n v="2512490.5499999998"/>
    <n v="3029241.37"/>
    <n v="2441161.4"/>
    <n v="13662098.43"/>
    <n v="0.63011246333364079"/>
    <n v="13662098.43"/>
  </r>
  <r>
    <n v="14"/>
    <n v="15"/>
    <s v="tza"/>
    <x v="106"/>
    <x v="6"/>
    <x v="72"/>
    <x v="365"/>
    <s v="018-Vehicle licencing"/>
    <x v="1"/>
    <s v="143"/>
    <s v="VEHICLE LICENCING &amp; TESTING"/>
    <s v="078"/>
    <s v="GENERAL EXPENSES - OTHER"/>
    <s v="1357"/>
    <s v="RENT - PROVINCIAL LICENCE TERMINAL"/>
    <n v="672800"/>
    <n v="672800"/>
    <n v="709804"/>
    <n v="747423.6119999999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x v="6"/>
    <x v="72"/>
    <x v="331"/>
    <s v="018-Vehicle licencing"/>
    <x v="1"/>
    <s v="143"/>
    <s v="VEHICLE LICENCING &amp; TESTING"/>
    <s v="078"/>
    <s v="GENERAL EXPENSES - OTHER"/>
    <s v="1363"/>
    <s v="SUBSCRIPTIONS"/>
    <n v="8333"/>
    <n v="8333"/>
    <n v="8791.3150000000005"/>
    <n v="9257.2546949999996"/>
    <n v="1128.4000000000001"/>
    <n v="0"/>
    <n v="0"/>
    <n v="0"/>
    <n v="0"/>
    <n v="0"/>
    <n v="0"/>
    <n v="0"/>
    <n v="0"/>
    <n v="0"/>
    <n v="0"/>
    <n v="0"/>
    <n v="1128.4000000000001"/>
    <n v="0"/>
    <n v="1128.4000000000001"/>
    <n v="0.13541341653666147"/>
    <n v="1128.4000000000001"/>
  </r>
  <r>
    <n v="14"/>
    <n v="15"/>
    <s v="tza"/>
    <x v="106"/>
    <x v="6"/>
    <x v="72"/>
    <x v="110"/>
    <s v="018-Vehicle licencing"/>
    <x v="1"/>
    <s v="143"/>
    <s v="VEHICLE LICENCING &amp; TESTING"/>
    <s v="078"/>
    <s v="GENERAL EXPENSES - OTHER"/>
    <s v="1364"/>
    <s v="SUBSISTANCE &amp; TRAVELLING EXPENSES"/>
    <n v="51666"/>
    <n v="51666"/>
    <n v="54507.63"/>
    <n v="57396.534390000001"/>
    <n v="17933.36"/>
    <n v="0"/>
    <n v="0"/>
    <n v="0"/>
    <n v="0"/>
    <n v="0"/>
    <n v="0"/>
    <n v="0"/>
    <n v="2059.48"/>
    <n v="6967.06"/>
    <n v="968"/>
    <n v="1697"/>
    <n v="3530.8"/>
    <n v="2711.02"/>
    <n v="17933.36"/>
    <n v="0.34710176905508461"/>
    <n v="17933.36"/>
  </r>
  <r>
    <n v="14"/>
    <n v="15"/>
    <s v="tza"/>
    <x v="106"/>
    <x v="6"/>
    <x v="72"/>
    <x v="111"/>
    <s v="018-Vehicle licencing"/>
    <x v="1"/>
    <s v="143"/>
    <s v="VEHICLE LICENCING &amp; TESTING"/>
    <s v="078"/>
    <s v="GENERAL EXPENSES - OTHER"/>
    <s v="1366"/>
    <s v="TELEPHONE"/>
    <n v="17988"/>
    <n v="35976"/>
    <n v="37954.68"/>
    <n v="39966.278039999997"/>
    <n v="12007.039999999999"/>
    <n v="0"/>
    <n v="0"/>
    <n v="0"/>
    <n v="0"/>
    <n v="0"/>
    <n v="0"/>
    <n v="0"/>
    <n v="1583.67"/>
    <n v="2477.5500000000002"/>
    <n v="1635.58"/>
    <n v="1400.95"/>
    <n v="2798.97"/>
    <n v="2110.3200000000002"/>
    <n v="12007.039999999999"/>
    <n v="0.66750277963086502"/>
    <n v="12007.04"/>
  </r>
  <r>
    <n v="14"/>
    <n v="15"/>
    <s v="tza"/>
    <x v="107"/>
    <x v="6"/>
    <x v="72"/>
    <x v="103"/>
    <s v="010-Public safety"/>
    <x v="1"/>
    <s v="144"/>
    <s v="TRAFFIC SERVICES"/>
    <s v="078"/>
    <s v="GENERAL EXPENSES - OTHER"/>
    <s v="1308"/>
    <s v="CONFERENCE &amp; CONVENTION COST - DOMESTIC"/>
    <n v="8611"/>
    <n v="8611"/>
    <n v="9084.6049999999996"/>
    <n v="9566.0890650000001"/>
    <n v="4000"/>
    <n v="0"/>
    <n v="0"/>
    <n v="0"/>
    <n v="0"/>
    <n v="0"/>
    <n v="0"/>
    <n v="0"/>
    <n v="0"/>
    <n v="4000"/>
    <n v="0"/>
    <n v="0"/>
    <n v="0"/>
    <n v="0"/>
    <n v="4000"/>
    <n v="0.46452212286610151"/>
    <n v="4000"/>
  </r>
  <r>
    <n v="14"/>
    <n v="15"/>
    <s v="tza"/>
    <x v="107"/>
    <x v="6"/>
    <x v="72"/>
    <x v="104"/>
    <s v="010-Public safety"/>
    <x v="1"/>
    <s v="144"/>
    <s v="TRAFFIC SERVICES"/>
    <s v="078"/>
    <s v="GENERAL EXPENSES - OTHER"/>
    <s v="1311"/>
    <s v="CONSUMABLE DOMESTIC ITEMS"/>
    <n v="8481"/>
    <n v="8481"/>
    <n v="8947.4549999999999"/>
    <n v="9421.6701150000008"/>
    <n v="1706.33"/>
    <n v="0"/>
    <n v="0"/>
    <n v="0"/>
    <n v="0"/>
    <n v="0"/>
    <n v="0"/>
    <n v="0"/>
    <n v="509.02"/>
    <n v="0"/>
    <n v="334.06"/>
    <n v="863.25"/>
    <n v="0"/>
    <n v="0"/>
    <n v="1706.33"/>
    <n v="0.20119443461855913"/>
    <n v="1706.33"/>
  </r>
  <r>
    <n v="14"/>
    <n v="15"/>
    <s v="tza"/>
    <x v="107"/>
    <x v="6"/>
    <x v="72"/>
    <x v="336"/>
    <s v="010-Public safety"/>
    <x v="1"/>
    <s v="144"/>
    <s v="TRAFFIC SERVICES"/>
    <s v="078"/>
    <s v="GENERAL EXPENSES - OTHER"/>
    <s v="1315"/>
    <s v="DEED NOTICES"/>
    <n v="500"/>
    <n v="500"/>
    <n v="527.5"/>
    <n v="555.4574999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x v="6"/>
    <x v="72"/>
    <x v="105"/>
    <s v="010-Public safety"/>
    <x v="1"/>
    <s v="144"/>
    <s v="TRAFFIC SERVICES"/>
    <s v="078"/>
    <s v="GENERAL EXPENSES - OTHER"/>
    <s v="1321"/>
    <s v="ENTERTAINMENT - OFFICIALS"/>
    <n v="2000"/>
    <n v="2000"/>
    <n v="2110"/>
    <n v="2221.83"/>
    <n v="387.6"/>
    <n v="0"/>
    <n v="0"/>
    <n v="0"/>
    <n v="0"/>
    <n v="0"/>
    <n v="0"/>
    <n v="0"/>
    <n v="0"/>
    <n v="387.6"/>
    <n v="0"/>
    <n v="0"/>
    <n v="0"/>
    <n v="0"/>
    <n v="387.6"/>
    <n v="0.1938"/>
    <n v="387.6"/>
  </r>
  <r>
    <n v="14"/>
    <n v="15"/>
    <s v="tza"/>
    <x v="107"/>
    <x v="6"/>
    <x v="72"/>
    <x v="197"/>
    <s v="010-Public safety"/>
    <x v="1"/>
    <s v="144"/>
    <s v="TRAFFIC SERVICES"/>
    <s v="078"/>
    <s v="GENERAL EXPENSES - OTHER"/>
    <s v="1322"/>
    <s v="ENTERTAINMENT - PUBLIC ENTERTAINMENT"/>
    <n v="59167"/>
    <n v="59167"/>
    <n v="62421.184999999998"/>
    <n v="65729.507805000001"/>
    <n v="27718.62"/>
    <n v="0"/>
    <n v="0"/>
    <n v="0"/>
    <n v="0"/>
    <n v="0"/>
    <n v="0"/>
    <n v="0"/>
    <n v="10489"/>
    <n v="5812.08"/>
    <n v="0"/>
    <n v="7017.54"/>
    <n v="4400"/>
    <n v="0"/>
    <n v="27718.62"/>
    <n v="0.46848107897983671"/>
    <n v="27718.62"/>
  </r>
  <r>
    <n v="14"/>
    <n v="15"/>
    <s v="tza"/>
    <x v="107"/>
    <x v="6"/>
    <x v="72"/>
    <x v="337"/>
    <s v="010-Public safety"/>
    <x v="1"/>
    <s v="144"/>
    <s v="TRAFFIC SERVICES"/>
    <s v="078"/>
    <s v="GENERAL EXPENSES - OTHER"/>
    <s v="1327"/>
    <s v="INSURANCE"/>
    <n v="41575"/>
    <n v="41575"/>
    <n v="43861.625"/>
    <n v="46186.29112500000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x v="6"/>
    <x v="72"/>
    <x v="102"/>
    <s v="010-Public safety"/>
    <x v="1"/>
    <s v="144"/>
    <s v="TRAFFIC SERVICES"/>
    <s v="078"/>
    <s v="GENERAL EXPENSES - OTHER"/>
    <s v="1336"/>
    <s v="LICENCES &amp; PERMITS - NON VEHICLE"/>
    <n v="3195"/>
    <n v="3195"/>
    <n v="3370.7249999999999"/>
    <n v="3549.3734249999998"/>
    <n v="2662"/>
    <n v="0"/>
    <n v="0"/>
    <n v="0"/>
    <n v="0"/>
    <n v="0"/>
    <n v="0"/>
    <n v="0"/>
    <n v="0"/>
    <n v="0"/>
    <n v="520"/>
    <n v="2142"/>
    <n v="0"/>
    <n v="0"/>
    <n v="2662"/>
    <n v="0.83317683881064164"/>
    <n v="2662"/>
  </r>
  <r>
    <n v="14"/>
    <n v="15"/>
    <s v="tza"/>
    <x v="107"/>
    <x v="6"/>
    <x v="72"/>
    <x v="106"/>
    <s v="010-Public safety"/>
    <x v="1"/>
    <s v="144"/>
    <s v="TRAFFIC SERVICES"/>
    <s v="078"/>
    <s v="GENERAL EXPENSES - OTHER"/>
    <s v="1344"/>
    <s v="NON-CAPITAL TOOLS &amp; EQUIPMENT"/>
    <n v="49928"/>
    <n v="49928"/>
    <n v="52674.04"/>
    <n v="55465.76412"/>
    <n v="1725.84"/>
    <n v="0"/>
    <n v="0"/>
    <n v="0"/>
    <n v="0"/>
    <n v="0"/>
    <n v="0"/>
    <n v="0"/>
    <n v="0"/>
    <n v="0"/>
    <n v="1725.84"/>
    <n v="0"/>
    <n v="0"/>
    <n v="0"/>
    <n v="1725.84"/>
    <n v="3.4566575869251721E-2"/>
    <n v="1725.84"/>
  </r>
  <r>
    <n v="14"/>
    <n v="15"/>
    <s v="tza"/>
    <x v="107"/>
    <x v="6"/>
    <x v="72"/>
    <x v="107"/>
    <s v="010-Public safety"/>
    <x v="1"/>
    <s v="144"/>
    <s v="TRAFFIC SERVICES"/>
    <s v="078"/>
    <s v="GENERAL EXPENSES - OTHER"/>
    <s v="1347"/>
    <s v="POSTAGE &amp; COURIER FEES"/>
    <n v="2908"/>
    <n v="2908"/>
    <n v="3067.94"/>
    <n v="3230.5408200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x v="6"/>
    <x v="72"/>
    <x v="108"/>
    <s v="010-Public safety"/>
    <x v="1"/>
    <s v="144"/>
    <s v="TRAFFIC SERVICES"/>
    <s v="078"/>
    <s v="GENERAL EXPENSES - OTHER"/>
    <s v="1348"/>
    <s v="PRINTING &amp; STATIONERY"/>
    <n v="30782"/>
    <n v="30782"/>
    <n v="32475.01"/>
    <n v="34196.185529999995"/>
    <n v="3414.49"/>
    <n v="0"/>
    <n v="0"/>
    <n v="0"/>
    <n v="0"/>
    <n v="0"/>
    <n v="0"/>
    <n v="0"/>
    <n v="1084.1199999999999"/>
    <n v="106.77"/>
    <n v="0"/>
    <n v="1596.22"/>
    <n v="367.16"/>
    <n v="260.22000000000003"/>
    <n v="3414.49"/>
    <n v="0.11092489117016438"/>
    <n v="3414.49"/>
  </r>
  <r>
    <n v="14"/>
    <n v="15"/>
    <s v="tza"/>
    <x v="107"/>
    <x v="6"/>
    <x v="72"/>
    <x v="109"/>
    <s v="010-Public safety"/>
    <x v="1"/>
    <s v="144"/>
    <s v="TRAFFIC SERVICES"/>
    <s v="078"/>
    <s v="GENERAL EXPENSES - OTHER"/>
    <s v="1350"/>
    <s v="PROTECTIVE CLOTHING"/>
    <n v="150000"/>
    <n v="150000"/>
    <n v="158250"/>
    <n v="166637.25"/>
    <n v="2846"/>
    <n v="699.36"/>
    <n v="0"/>
    <n v="0"/>
    <n v="0"/>
    <n v="0"/>
    <n v="0"/>
    <n v="0"/>
    <n v="0"/>
    <n v="60"/>
    <n v="0"/>
    <n v="2786"/>
    <n v="0"/>
    <n v="0"/>
    <n v="2846"/>
    <n v="1.8973333333333332E-2"/>
    <n v="2846"/>
  </r>
  <r>
    <n v="14"/>
    <n v="15"/>
    <s v="tza"/>
    <x v="107"/>
    <x v="6"/>
    <x v="72"/>
    <x v="332"/>
    <s v="010-Public safety"/>
    <x v="1"/>
    <s v="144"/>
    <s v="TRAFFIC SERVICES"/>
    <s v="078"/>
    <s v="GENERAL EXPENSES - OTHER"/>
    <s v="1354"/>
    <s v="PUBLIC EDUCATION AND TRAINING"/>
    <n v="3000"/>
    <n v="3000"/>
    <n v="3165"/>
    <n v="3332.74499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x v="6"/>
    <x v="72"/>
    <x v="365"/>
    <s v="010-Public safety"/>
    <x v="1"/>
    <s v="144"/>
    <s v="TRAFFIC SERVICES"/>
    <s v="078"/>
    <s v="GENERAL EXPENSES - OTHER"/>
    <s v="1357"/>
    <s v="RENT - PROVINCIAL LICENCE TERMINAL"/>
    <n v="1583"/>
    <n v="1583"/>
    <n v="1670.0650000000001"/>
    <n v="1758.578445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x v="6"/>
    <x v="72"/>
    <x v="348"/>
    <s v="010-Public safety"/>
    <x v="1"/>
    <s v="144"/>
    <s v="TRAFFIC SERVICES"/>
    <s v="078"/>
    <s v="GENERAL EXPENSES - OTHER"/>
    <s v="1358"/>
    <s v="RENT - REPEATERS"/>
    <n v="1126"/>
    <n v="1126"/>
    <n v="1187.93"/>
    <n v="1250.8902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x v="6"/>
    <x v="72"/>
    <x v="366"/>
    <s v="010-Public safety"/>
    <x v="1"/>
    <s v="144"/>
    <s v="TRAFFIC SERVICES"/>
    <s v="078"/>
    <s v="GENERAL EXPENSES - OTHER"/>
    <s v="1362"/>
    <s v="STANDBY MEALS EXPENSES"/>
    <n v="1741"/>
    <n v="1741"/>
    <n v="1836.7550000000001"/>
    <n v="1934.103015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x v="6"/>
    <x v="72"/>
    <x v="331"/>
    <s v="010-Public safety"/>
    <x v="1"/>
    <s v="144"/>
    <s v="TRAFFIC SERVICES"/>
    <s v="078"/>
    <s v="GENERAL EXPENSES - OTHER"/>
    <s v="1363"/>
    <s v="SUBSCRIPTIONS"/>
    <n v="2464"/>
    <n v="2464"/>
    <n v="2599.52"/>
    <n v="2737.2945599999998"/>
    <n v="1692.6"/>
    <n v="0"/>
    <n v="0"/>
    <n v="0"/>
    <n v="0"/>
    <n v="0"/>
    <n v="0"/>
    <n v="0"/>
    <n v="0"/>
    <n v="0"/>
    <n v="0"/>
    <n v="0"/>
    <n v="1692.6"/>
    <n v="0"/>
    <n v="1692.6"/>
    <n v="0.68693181818181814"/>
    <n v="1692.6"/>
  </r>
  <r>
    <n v="14"/>
    <n v="15"/>
    <s v="tza"/>
    <x v="107"/>
    <x v="6"/>
    <x v="72"/>
    <x v="110"/>
    <s v="010-Public safety"/>
    <x v="1"/>
    <s v="144"/>
    <s v="TRAFFIC SERVICES"/>
    <s v="078"/>
    <s v="GENERAL EXPENSES - OTHER"/>
    <s v="1364"/>
    <s v="SUBSISTANCE &amp; TRAVELLING EXPENSES"/>
    <n v="50000"/>
    <n v="50000"/>
    <n v="52750"/>
    <n v="55545.75"/>
    <n v="39988.85"/>
    <n v="0"/>
    <n v="0"/>
    <n v="0"/>
    <n v="0"/>
    <n v="0"/>
    <n v="0"/>
    <n v="0"/>
    <n v="0"/>
    <n v="7561.25"/>
    <n v="6211.9"/>
    <n v="13842.27"/>
    <n v="11878.14"/>
    <n v="495.29"/>
    <n v="39988.85"/>
    <n v="0.79977699999999996"/>
    <n v="39988.85"/>
  </r>
  <r>
    <n v="14"/>
    <n v="15"/>
    <s v="tza"/>
    <x v="107"/>
    <x v="6"/>
    <x v="72"/>
    <x v="111"/>
    <s v="010-Public safety"/>
    <x v="1"/>
    <s v="144"/>
    <s v="TRAFFIC SERVICES"/>
    <s v="078"/>
    <s v="GENERAL EXPENSES - OTHER"/>
    <s v="1366"/>
    <s v="TELEPHONE"/>
    <n v="64322"/>
    <n v="113199"/>
    <n v="119424.94500000001"/>
    <n v="125754.46708500001"/>
    <n v="27802.199999999997"/>
    <n v="0"/>
    <n v="0"/>
    <n v="0"/>
    <n v="0"/>
    <n v="0"/>
    <n v="0"/>
    <n v="0"/>
    <n v="3087.12"/>
    <n v="6491.16"/>
    <n v="4744.07"/>
    <n v="2340.37"/>
    <n v="7201.96"/>
    <n v="3937.52"/>
    <n v="27802.199999999997"/>
    <n v="0.43223469419483218"/>
    <n v="27802.2"/>
  </r>
  <r>
    <n v="14"/>
    <n v="15"/>
    <s v="tza"/>
    <x v="108"/>
    <x v="1"/>
    <x v="72"/>
    <x v="103"/>
    <s v="011-Other public safety"/>
    <x v="1"/>
    <s v="153"/>
    <s v="DISASTER MANAGEMENT"/>
    <s v="078"/>
    <s v="GENERAL EXPENSES - OTHER"/>
    <s v="1308"/>
    <s v="CONFERENCE &amp; CONVENTION COST - DOMESTIC"/>
    <n v="3000"/>
    <n v="3000"/>
    <n v="3165"/>
    <n v="3332.74499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8"/>
    <x v="1"/>
    <x v="72"/>
    <x v="367"/>
    <s v="011-Other public safety"/>
    <x v="1"/>
    <s v="153"/>
    <s v="DISASTER MANAGEMENT"/>
    <s v="078"/>
    <s v="GENERAL EXPENSES - OTHER"/>
    <s v="1316"/>
    <s v="DISASTER RELIEF"/>
    <n v="400000"/>
    <n v="600000"/>
    <n v="633000"/>
    <n v="666549"/>
    <n v="404756.87"/>
    <n v="0"/>
    <n v="0"/>
    <n v="0"/>
    <n v="0"/>
    <n v="0"/>
    <n v="0"/>
    <n v="0"/>
    <n v="292735.94"/>
    <n v="0"/>
    <n v="0"/>
    <n v="52524.01"/>
    <n v="59496.92"/>
    <n v="0"/>
    <n v="404756.87"/>
    <n v="1.0118921750000001"/>
    <n v="404756.87"/>
  </r>
  <r>
    <n v="14"/>
    <n v="15"/>
    <s v="tza"/>
    <x v="108"/>
    <x v="1"/>
    <x v="72"/>
    <x v="105"/>
    <s v="011-Other public safety"/>
    <x v="1"/>
    <s v="153"/>
    <s v="DISASTER MANAGEMENT"/>
    <s v="078"/>
    <s v="GENERAL EXPENSES - OTHER"/>
    <s v="1321"/>
    <s v="ENTERTAINMENT - OFFICIALS"/>
    <n v="12000"/>
    <n v="12000"/>
    <n v="12660"/>
    <n v="13330.98"/>
    <n v="7200"/>
    <n v="0"/>
    <n v="0"/>
    <n v="0"/>
    <n v="0"/>
    <n v="0"/>
    <n v="0"/>
    <n v="0"/>
    <n v="0"/>
    <n v="0"/>
    <n v="7200"/>
    <n v="0"/>
    <n v="0"/>
    <n v="0"/>
    <n v="7200"/>
    <n v="0.6"/>
    <n v="7200"/>
  </r>
  <r>
    <n v="14"/>
    <n v="15"/>
    <s v="tza"/>
    <x v="108"/>
    <x v="1"/>
    <x v="72"/>
    <x v="102"/>
    <s v="011-Other public safety"/>
    <x v="1"/>
    <s v="153"/>
    <s v="DISASTER MANAGEMENT"/>
    <s v="078"/>
    <s v="GENERAL EXPENSES - OTHER"/>
    <s v="1336"/>
    <s v="LICENCES &amp; PERMITS - NON VEHICLE"/>
    <n v="1987"/>
    <n v="1987"/>
    <n v="2096.2849999999999"/>
    <n v="2207.38810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8"/>
    <x v="1"/>
    <x v="72"/>
    <x v="106"/>
    <s v="011-Other public safety"/>
    <x v="1"/>
    <s v="153"/>
    <s v="DISASTER MANAGEMENT"/>
    <s v="078"/>
    <s v="GENERAL EXPENSES - OTHER"/>
    <s v="1344"/>
    <s v="NON-CAPITAL TOOLS &amp; EQUIPMENT"/>
    <n v="3000"/>
    <n v="3000"/>
    <n v="3165"/>
    <n v="3332.7449999999999"/>
    <n v="436.1"/>
    <n v="1754.2"/>
    <n v="0"/>
    <n v="0"/>
    <n v="0"/>
    <n v="0"/>
    <n v="0"/>
    <n v="0"/>
    <n v="0"/>
    <n v="0"/>
    <n v="0"/>
    <n v="436.1"/>
    <n v="0"/>
    <n v="0"/>
    <n v="436.1"/>
    <n v="0.14536666666666667"/>
    <n v="436.1"/>
  </r>
  <r>
    <n v="14"/>
    <n v="15"/>
    <s v="tza"/>
    <x v="108"/>
    <x v="1"/>
    <x v="72"/>
    <x v="108"/>
    <s v="011-Other public safety"/>
    <x v="1"/>
    <s v="153"/>
    <s v="DISASTER MANAGEMENT"/>
    <s v="078"/>
    <s v="GENERAL EXPENSES - OTHER"/>
    <s v="1348"/>
    <s v="PRINTING &amp; STATIONERY"/>
    <n v="8652"/>
    <n v="8652"/>
    <n v="9127.86"/>
    <n v="9611.6365800000003"/>
    <n v="1891.4599999999998"/>
    <n v="0"/>
    <n v="0"/>
    <n v="0"/>
    <n v="0"/>
    <n v="0"/>
    <n v="0"/>
    <n v="0"/>
    <n v="1393.86"/>
    <n v="0"/>
    <n v="0"/>
    <n v="0"/>
    <n v="256.58"/>
    <n v="241.02"/>
    <n v="1891.4599999999998"/>
    <n v="0.21861534905224222"/>
    <n v="1891.46"/>
  </r>
  <r>
    <n v="14"/>
    <n v="15"/>
    <s v="tza"/>
    <x v="108"/>
    <x v="1"/>
    <x v="72"/>
    <x v="109"/>
    <s v="011-Other public safety"/>
    <x v="1"/>
    <s v="153"/>
    <s v="DISASTER MANAGEMENT"/>
    <s v="078"/>
    <s v="GENERAL EXPENSES - OTHER"/>
    <s v="1350"/>
    <s v="PROTECTIVE CLOTHING"/>
    <n v="5554"/>
    <n v="5554"/>
    <n v="5859.47"/>
    <n v="6170.0219100000004"/>
    <n v="865"/>
    <n v="0"/>
    <n v="0"/>
    <n v="0"/>
    <n v="0"/>
    <n v="0"/>
    <n v="0"/>
    <n v="0"/>
    <n v="0"/>
    <n v="0"/>
    <n v="0"/>
    <n v="865"/>
    <n v="0"/>
    <n v="0"/>
    <n v="865"/>
    <n v="0.1557436082102989"/>
    <n v="865"/>
  </r>
  <r>
    <n v="14"/>
    <n v="15"/>
    <s v="tza"/>
    <x v="108"/>
    <x v="1"/>
    <x v="72"/>
    <x v="331"/>
    <s v="011-Other public safety"/>
    <x v="1"/>
    <s v="153"/>
    <s v="DISASTER MANAGEMENT"/>
    <s v="078"/>
    <s v="GENERAL EXPENSES - OTHER"/>
    <s v="1363"/>
    <s v="SUBSCRIPTIONS"/>
    <n v="1960"/>
    <n v="1960"/>
    <n v="2067.8000000000002"/>
    <n v="2177.393400000000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8"/>
    <x v="1"/>
    <x v="72"/>
    <x v="110"/>
    <s v="011-Other public safety"/>
    <x v="1"/>
    <s v="153"/>
    <s v="DISASTER MANAGEMENT"/>
    <s v="078"/>
    <s v="GENERAL EXPENSES - OTHER"/>
    <s v="1364"/>
    <s v="SUBSISTANCE &amp; TRAVELLING EXPENSES"/>
    <n v="14665"/>
    <n v="14665"/>
    <n v="15471.575000000001"/>
    <n v="16291.56847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8"/>
    <x v="1"/>
    <x v="72"/>
    <x v="111"/>
    <s v="011-Other public safety"/>
    <x v="1"/>
    <s v="153"/>
    <s v="DISASTER MANAGEMENT"/>
    <s v="078"/>
    <s v="GENERAL EXPENSES - OTHER"/>
    <s v="1366"/>
    <s v="TELEPHONE"/>
    <n v="8358"/>
    <n v="13506"/>
    <n v="14248.83"/>
    <n v="15004.01799"/>
    <n v="7760.9699999999993"/>
    <n v="0"/>
    <n v="0"/>
    <n v="0"/>
    <n v="0"/>
    <n v="0"/>
    <n v="0"/>
    <n v="0"/>
    <n v="1579"/>
    <n v="1297.55"/>
    <n v="1244.2"/>
    <n v="398"/>
    <n v="2030.73"/>
    <n v="1211.49"/>
    <n v="7760.9699999999993"/>
    <n v="0.92856783919597985"/>
    <n v="7760.97"/>
  </r>
  <r>
    <n v="14"/>
    <n v="15"/>
    <s v="tza"/>
    <x v="108"/>
    <x v="1"/>
    <x v="72"/>
    <x v="78"/>
    <s v="011-Other public safety"/>
    <x v="1"/>
    <s v="153"/>
    <s v="DISASTER MANAGEMENT"/>
    <s v="078"/>
    <s v="GENERAL EXPENSES - OTHER"/>
    <s v="1368"/>
    <s v="TRAINING COSTS"/>
    <n v="3079"/>
    <n v="3079"/>
    <n v="3248.3449999999998"/>
    <n v="3420.507284999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x v="7"/>
    <x v="72"/>
    <x v="103"/>
    <s v="019-Electricity distribution"/>
    <x v="1"/>
    <s v="162"/>
    <s v="ADMINISTRATION ELEC. ING."/>
    <s v="078"/>
    <s v="GENERAL EXPENSES - OTHER"/>
    <s v="1308"/>
    <s v="CONFERENCE &amp; CONVENTION COST - DOMESTIC"/>
    <n v="3877"/>
    <n v="3877"/>
    <n v="4090.2350000000001"/>
    <n v="4307.0174550000002"/>
    <n v="3596.49"/>
    <n v="0"/>
    <n v="0"/>
    <n v="0"/>
    <n v="0"/>
    <n v="0"/>
    <n v="0"/>
    <n v="0"/>
    <n v="3596.49"/>
    <n v="0"/>
    <n v="0"/>
    <n v="0"/>
    <n v="0"/>
    <n v="0"/>
    <n v="3596.49"/>
    <n v="0.92764766572091817"/>
    <n v="3596.49"/>
  </r>
  <r>
    <n v="14"/>
    <n v="15"/>
    <s v="tza"/>
    <x v="109"/>
    <x v="7"/>
    <x v="72"/>
    <x v="101"/>
    <s v="019-Electricity distribution"/>
    <x v="1"/>
    <s v="162"/>
    <s v="ADMINISTRATION ELEC. ING."/>
    <s v="078"/>
    <s v="GENERAL EXPENSES - OTHER"/>
    <s v="1310"/>
    <s v="CONSULTANTS &amp; PROFFESIONAL FEES"/>
    <n v="800000"/>
    <n v="800000"/>
    <n v="844000"/>
    <n v="888732"/>
    <n v="506000"/>
    <n v="0"/>
    <n v="0"/>
    <n v="0"/>
    <n v="0"/>
    <n v="0"/>
    <n v="0"/>
    <n v="0"/>
    <n v="0"/>
    <n v="101200"/>
    <n v="101200"/>
    <n v="0"/>
    <n v="202400"/>
    <n v="101200"/>
    <n v="506000"/>
    <n v="0.63249999999999995"/>
    <n v="506000"/>
  </r>
  <r>
    <n v="14"/>
    <n v="15"/>
    <s v="tza"/>
    <x v="109"/>
    <x v="7"/>
    <x v="72"/>
    <x v="105"/>
    <s v="019-Electricity distribution"/>
    <x v="1"/>
    <s v="162"/>
    <s v="ADMINISTRATION ELEC. ING."/>
    <s v="078"/>
    <s v="GENERAL EXPENSES - OTHER"/>
    <s v="1321"/>
    <s v="ENTERTAINMENT - OFFICIALS"/>
    <n v="4000"/>
    <n v="4000"/>
    <n v="4220"/>
    <n v="4443.66"/>
    <n v="276.3"/>
    <n v="0"/>
    <n v="0"/>
    <n v="0"/>
    <n v="0"/>
    <n v="0"/>
    <n v="0"/>
    <n v="0"/>
    <n v="0"/>
    <n v="0"/>
    <n v="276.3"/>
    <n v="0"/>
    <n v="0"/>
    <n v="0"/>
    <n v="276.3"/>
    <n v="6.9074999999999998E-2"/>
    <n v="276.3"/>
  </r>
  <r>
    <n v="14"/>
    <n v="15"/>
    <s v="tza"/>
    <x v="109"/>
    <x v="7"/>
    <x v="72"/>
    <x v="102"/>
    <s v="019-Electricity distribution"/>
    <x v="1"/>
    <s v="162"/>
    <s v="ADMINISTRATION ELEC. ING."/>
    <s v="078"/>
    <s v="GENERAL EXPENSES - OTHER"/>
    <s v="1336"/>
    <s v="LICENCES &amp; PERMITS - NON VEHICLE"/>
    <n v="543"/>
    <n v="543"/>
    <n v="572.86500000000001"/>
    <n v="603.2268450000000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x v="7"/>
    <x v="72"/>
    <x v="107"/>
    <s v="019-Electricity distribution"/>
    <x v="1"/>
    <s v="162"/>
    <s v="ADMINISTRATION ELEC. ING."/>
    <s v="078"/>
    <s v="GENERAL EXPENSES - OTHER"/>
    <s v="1347"/>
    <s v="POSTAGE &amp; COURIER FEES"/>
    <n v="1263"/>
    <n v="1263"/>
    <n v="1332.4649999999999"/>
    <n v="1403.085644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x v="7"/>
    <x v="72"/>
    <x v="108"/>
    <s v="019-Electricity distribution"/>
    <x v="1"/>
    <s v="162"/>
    <s v="ADMINISTRATION ELEC. ING."/>
    <s v="078"/>
    <s v="GENERAL EXPENSES - OTHER"/>
    <s v="1348"/>
    <s v="PRINTING &amp; STATIONERY"/>
    <n v="11265"/>
    <n v="11265"/>
    <n v="11884.575000000001"/>
    <n v="12514.457475000001"/>
    <n v="5832.88"/>
    <n v="0"/>
    <n v="0"/>
    <n v="0"/>
    <n v="0"/>
    <n v="0"/>
    <n v="0"/>
    <n v="0"/>
    <n v="2382.56"/>
    <n v="677.36"/>
    <n v="194.22"/>
    <n v="0"/>
    <n v="773.24"/>
    <n v="1805.5"/>
    <n v="5832.88"/>
    <n v="0.51778783843763876"/>
    <n v="5832.88"/>
  </r>
  <r>
    <n v="14"/>
    <n v="15"/>
    <s v="tza"/>
    <x v="109"/>
    <x v="7"/>
    <x v="72"/>
    <x v="331"/>
    <s v="019-Electricity distribution"/>
    <x v="1"/>
    <s v="162"/>
    <s v="ADMINISTRATION ELEC. ING."/>
    <s v="078"/>
    <s v="GENERAL EXPENSES - OTHER"/>
    <s v="1363"/>
    <s v="SUBSCRIPTIONS"/>
    <n v="10000"/>
    <n v="10000"/>
    <n v="10550"/>
    <n v="11109.15"/>
    <n v="8500"/>
    <n v="0"/>
    <n v="0"/>
    <n v="0"/>
    <n v="0"/>
    <n v="0"/>
    <n v="0"/>
    <n v="0"/>
    <n v="0"/>
    <n v="8500"/>
    <n v="0"/>
    <n v="0"/>
    <n v="0"/>
    <n v="0"/>
    <n v="8500"/>
    <n v="0.85"/>
    <n v="8500"/>
  </r>
  <r>
    <n v="14"/>
    <n v="15"/>
    <s v="tza"/>
    <x v="109"/>
    <x v="7"/>
    <x v="72"/>
    <x v="110"/>
    <s v="019-Electricity distribution"/>
    <x v="1"/>
    <s v="162"/>
    <s v="ADMINISTRATION ELEC. ING."/>
    <s v="078"/>
    <s v="GENERAL EXPENSES - OTHER"/>
    <s v="1364"/>
    <s v="SUBSISTANCE &amp; TRAVELLING EXPENSES"/>
    <n v="60000"/>
    <n v="60000"/>
    <n v="63300"/>
    <n v="66654.899999999994"/>
    <n v="22893.14"/>
    <n v="0"/>
    <n v="0"/>
    <n v="0"/>
    <n v="0"/>
    <n v="0"/>
    <n v="0"/>
    <n v="0"/>
    <n v="4821.1000000000004"/>
    <n v="5154.29"/>
    <n v="2117.1999999999998"/>
    <n v="3891.75"/>
    <n v="0"/>
    <n v="6908.8"/>
    <n v="22893.14"/>
    <n v="0.38155233333333333"/>
    <n v="22893.14"/>
  </r>
  <r>
    <n v="14"/>
    <n v="15"/>
    <s v="tza"/>
    <x v="109"/>
    <x v="7"/>
    <x v="72"/>
    <x v="111"/>
    <s v="019-Electricity distribution"/>
    <x v="1"/>
    <s v="162"/>
    <s v="ADMINISTRATION ELEC. ING."/>
    <s v="078"/>
    <s v="GENERAL EXPENSES - OTHER"/>
    <s v="1366"/>
    <s v="TELEPHONE"/>
    <n v="46273"/>
    <n v="92546"/>
    <n v="97636.03"/>
    <n v="102810.73959"/>
    <n v="24803.850000000002"/>
    <n v="0"/>
    <n v="0"/>
    <n v="0"/>
    <n v="0"/>
    <n v="0"/>
    <n v="0"/>
    <n v="0"/>
    <n v="4136.32"/>
    <n v="4346.6099999999997"/>
    <n v="4173.1000000000004"/>
    <n v="2778.53"/>
    <n v="5545.73"/>
    <n v="3823.56"/>
    <n v="24803.850000000002"/>
    <n v="0.53603289175112923"/>
    <n v="24803.85"/>
  </r>
  <r>
    <n v="14"/>
    <n v="15"/>
    <s v="tza"/>
    <x v="110"/>
    <x v="7"/>
    <x v="72"/>
    <x v="125"/>
    <s v="019-Electricity distribution"/>
    <x v="1"/>
    <s v="173"/>
    <s v="OPERATIONS &amp; MAINTENANCE: RURAL"/>
    <s v="078"/>
    <s v="GENERAL EXPENSES - OTHER"/>
    <s v="1301"/>
    <s v="ADVERTISING - GENERAL"/>
    <n v="6610"/>
    <n v="6610"/>
    <n v="6973.55"/>
    <n v="7343.148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x v="7"/>
    <x v="72"/>
    <x v="103"/>
    <s v="019-Electricity distribution"/>
    <x v="1"/>
    <s v="173"/>
    <s v="OPERATIONS &amp; MAINTENANCE: RURAL"/>
    <s v="078"/>
    <s v="GENERAL EXPENSES - OTHER"/>
    <s v="1308"/>
    <s v="CONFERENCE &amp; CONVENTION COST - DOMESTIC"/>
    <n v="3609"/>
    <n v="3609"/>
    <n v="3807.4949999999999"/>
    <n v="4009.2922349999999"/>
    <n v="3596.49"/>
    <n v="0"/>
    <n v="0"/>
    <n v="0"/>
    <n v="0"/>
    <n v="0"/>
    <n v="0"/>
    <n v="0"/>
    <n v="3596.49"/>
    <n v="0"/>
    <n v="0"/>
    <n v="0"/>
    <n v="0"/>
    <n v="0"/>
    <n v="3596.49"/>
    <n v="0.99653366583541136"/>
    <n v="3596.49"/>
  </r>
  <r>
    <n v="14"/>
    <n v="15"/>
    <s v="tza"/>
    <x v="110"/>
    <x v="7"/>
    <x v="72"/>
    <x v="104"/>
    <s v="019-Electricity distribution"/>
    <x v="1"/>
    <s v="173"/>
    <s v="OPERATIONS &amp; MAINTENANCE: RURAL"/>
    <s v="078"/>
    <s v="GENERAL EXPENSES - OTHER"/>
    <s v="1311"/>
    <s v="CONSUMABLE DOMESTIC ITEMS"/>
    <n v="20006"/>
    <n v="20006"/>
    <n v="21106.33"/>
    <n v="22224.965490000002"/>
    <n v="17769.59"/>
    <n v="0"/>
    <n v="216.28"/>
    <n v="0"/>
    <n v="0"/>
    <n v="0"/>
    <n v="0"/>
    <n v="0"/>
    <n v="5052.8999999999996"/>
    <n v="1419.41"/>
    <n v="3704"/>
    <n v="1390.99"/>
    <n v="1829.75"/>
    <n v="4372.54"/>
    <n v="17769.59"/>
    <n v="0.88821303608917324"/>
    <n v="17985.87"/>
  </r>
  <r>
    <n v="14"/>
    <n v="15"/>
    <s v="tza"/>
    <x v="110"/>
    <x v="7"/>
    <x v="72"/>
    <x v="105"/>
    <s v="019-Electricity distribution"/>
    <x v="1"/>
    <s v="173"/>
    <s v="OPERATIONS &amp; MAINTENANCE: RURAL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x v="7"/>
    <x v="72"/>
    <x v="359"/>
    <s v="019-Electricity distribution"/>
    <x v="1"/>
    <s v="173"/>
    <s v="OPERATIONS &amp; MAINTENANCE: RURAL"/>
    <s v="078"/>
    <s v="GENERAL EXPENSES - OTHER"/>
    <s v="1323"/>
    <s v="ELECTRICITY - ESKOM"/>
    <n v="69154"/>
    <n v="138308"/>
    <n v="145914.94"/>
    <n v="153648.43182"/>
    <n v="69047.48"/>
    <n v="0"/>
    <n v="0"/>
    <n v="0"/>
    <n v="0"/>
    <n v="0"/>
    <n v="0"/>
    <n v="0"/>
    <n v="0"/>
    <n v="19244.29"/>
    <n v="19305.11"/>
    <n v="16469.07"/>
    <n v="13891.46"/>
    <n v="137.55000000000001"/>
    <n v="69047.48"/>
    <n v="0.99845966972264799"/>
    <n v="69047.48"/>
  </r>
  <r>
    <n v="14"/>
    <n v="15"/>
    <s v="tza"/>
    <x v="110"/>
    <x v="7"/>
    <x v="72"/>
    <x v="163"/>
    <s v="019-Electricity distribution"/>
    <x v="1"/>
    <s v="173"/>
    <s v="OPERATIONS &amp; MAINTENANCE: RURAL"/>
    <s v="078"/>
    <s v="GENERAL EXPENSES - OTHER"/>
    <s v="1325"/>
    <s v="FUEL - VEHICLES"/>
    <n v="737"/>
    <n v="737"/>
    <n v="777.53499999999997"/>
    <n v="818.7443549999999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x v="7"/>
    <x v="72"/>
    <x v="337"/>
    <s v="019-Electricity distribution"/>
    <x v="1"/>
    <s v="173"/>
    <s v="OPERATIONS &amp; MAINTENANCE: RURAL"/>
    <s v="078"/>
    <s v="GENERAL EXPENSES - OTHER"/>
    <s v="1327"/>
    <s v="INSURANCE"/>
    <n v="899017"/>
    <n v="899017"/>
    <n v="948462.93500000006"/>
    <n v="998731.47055500001"/>
    <n v="0"/>
    <n v="83661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x v="7"/>
    <x v="72"/>
    <x v="102"/>
    <s v="019-Electricity distribution"/>
    <x v="1"/>
    <s v="173"/>
    <s v="OPERATIONS &amp; MAINTENANCE: RURAL"/>
    <s v="078"/>
    <s v="GENERAL EXPENSES - OTHER"/>
    <s v="1336"/>
    <s v="LICENCES &amp; PERMITS - NON VEHICLE"/>
    <n v="3200"/>
    <n v="3200"/>
    <n v="3376"/>
    <n v="3554.9279999999999"/>
    <n v="2960"/>
    <n v="0"/>
    <n v="0"/>
    <n v="0"/>
    <n v="0"/>
    <n v="0"/>
    <n v="0"/>
    <n v="0"/>
    <n v="0"/>
    <n v="530"/>
    <n v="0"/>
    <n v="1890"/>
    <n v="540"/>
    <n v="0"/>
    <n v="2960"/>
    <n v="0.92500000000000004"/>
    <n v="2960"/>
  </r>
  <r>
    <n v="14"/>
    <n v="15"/>
    <s v="tza"/>
    <x v="110"/>
    <x v="7"/>
    <x v="72"/>
    <x v="106"/>
    <s v="019-Electricity distribution"/>
    <x v="1"/>
    <s v="173"/>
    <s v="OPERATIONS &amp; MAINTENANCE: RURAL"/>
    <s v="078"/>
    <s v="GENERAL EXPENSES - OTHER"/>
    <s v="1344"/>
    <s v="NON-CAPITAL TOOLS &amp; EQUIPMENT"/>
    <n v="19731"/>
    <n v="19731"/>
    <n v="20816.205000000002"/>
    <n v="21919.463865000002"/>
    <n v="3703.5200000000004"/>
    <n v="0"/>
    <n v="0"/>
    <n v="0"/>
    <n v="0"/>
    <n v="0"/>
    <n v="0"/>
    <n v="0"/>
    <n v="0"/>
    <n v="914.73"/>
    <n v="226.32"/>
    <n v="2119.2600000000002"/>
    <n v="377.2"/>
    <n v="66.010000000000005"/>
    <n v="3703.5200000000004"/>
    <n v="0.1877005727028534"/>
    <n v="3703.52"/>
  </r>
  <r>
    <n v="14"/>
    <n v="15"/>
    <s v="tza"/>
    <x v="110"/>
    <x v="7"/>
    <x v="72"/>
    <x v="108"/>
    <s v="019-Electricity distribution"/>
    <x v="1"/>
    <s v="173"/>
    <s v="OPERATIONS &amp; MAINTENANCE: RURAL"/>
    <s v="078"/>
    <s v="GENERAL EXPENSES - OTHER"/>
    <s v="1348"/>
    <s v="PRINTING &amp; STATIONERY"/>
    <n v="7087"/>
    <n v="7087"/>
    <n v="7476.7849999999999"/>
    <n v="7873.0546049999994"/>
    <n v="2207.73"/>
    <n v="0"/>
    <n v="0"/>
    <n v="0"/>
    <n v="0"/>
    <n v="0"/>
    <n v="0"/>
    <n v="0"/>
    <n v="327.07"/>
    <n v="255.04"/>
    <n v="899.88"/>
    <n v="274.26"/>
    <n v="258.94"/>
    <n v="192.54"/>
    <n v="2207.73"/>
    <n v="0.31151827289403133"/>
    <n v="2207.73"/>
  </r>
  <r>
    <n v="14"/>
    <n v="15"/>
    <s v="tza"/>
    <x v="110"/>
    <x v="7"/>
    <x v="72"/>
    <x v="109"/>
    <s v="019-Electricity distribution"/>
    <x v="1"/>
    <s v="173"/>
    <s v="OPERATIONS &amp; MAINTENANCE: RURAL"/>
    <s v="078"/>
    <s v="GENERAL EXPENSES - OTHER"/>
    <s v="1350"/>
    <s v="PROTECTIVE CLOTHING"/>
    <n v="52300"/>
    <n v="52300"/>
    <n v="55176.5"/>
    <n v="58100.854500000001"/>
    <n v="7914.02"/>
    <n v="0"/>
    <n v="240.42"/>
    <n v="0"/>
    <n v="0"/>
    <n v="0"/>
    <n v="0"/>
    <n v="0"/>
    <n v="723.6"/>
    <n v="849.18"/>
    <n v="3585.5"/>
    <n v="1072.8"/>
    <n v="1202.0999999999999"/>
    <n v="480.84"/>
    <n v="7914.02"/>
    <n v="0.15131969407265775"/>
    <n v="8154.44"/>
  </r>
  <r>
    <n v="14"/>
    <n v="15"/>
    <s v="tza"/>
    <x v="110"/>
    <x v="7"/>
    <x v="72"/>
    <x v="366"/>
    <s v="019-Electricity distribution"/>
    <x v="1"/>
    <s v="173"/>
    <s v="OPERATIONS &amp; MAINTENANCE: RURAL"/>
    <s v="078"/>
    <s v="GENERAL EXPENSES - OTHER"/>
    <s v="1362"/>
    <s v="STANDBY MEALS EXPENSES"/>
    <n v="10000"/>
    <n v="10000"/>
    <n v="10550"/>
    <n v="11109.15"/>
    <n v="560"/>
    <n v="0"/>
    <n v="0"/>
    <n v="0"/>
    <n v="0"/>
    <n v="0"/>
    <n v="0"/>
    <n v="0"/>
    <n v="0"/>
    <n v="0"/>
    <n v="0"/>
    <n v="0"/>
    <n v="400"/>
    <n v="160"/>
    <n v="560"/>
    <n v="5.6000000000000001E-2"/>
    <n v="560"/>
  </r>
  <r>
    <n v="14"/>
    <n v="15"/>
    <s v="tza"/>
    <x v="110"/>
    <x v="7"/>
    <x v="72"/>
    <x v="110"/>
    <s v="019-Electricity distribution"/>
    <x v="1"/>
    <s v="173"/>
    <s v="OPERATIONS &amp; MAINTENANCE: RURAL"/>
    <s v="078"/>
    <s v="GENERAL EXPENSES - OTHER"/>
    <s v="1364"/>
    <s v="SUBSISTANCE &amp; TRAVELLING EXPENSES"/>
    <n v="39896"/>
    <n v="39896"/>
    <n v="42090.28"/>
    <n v="44321.064839999999"/>
    <n v="37154.47"/>
    <n v="0"/>
    <n v="0"/>
    <n v="0"/>
    <n v="0"/>
    <n v="0"/>
    <n v="0"/>
    <n v="0"/>
    <n v="6482.2"/>
    <n v="1054.04"/>
    <n v="1040"/>
    <n v="21358.84"/>
    <n v="5645.7"/>
    <n v="1573.69"/>
    <n v="37154.47"/>
    <n v="0.9312830860236615"/>
    <n v="37154.47"/>
  </r>
  <r>
    <n v="14"/>
    <n v="15"/>
    <s v="tza"/>
    <x v="110"/>
    <x v="7"/>
    <x v="72"/>
    <x v="111"/>
    <s v="019-Electricity distribution"/>
    <x v="1"/>
    <s v="173"/>
    <s v="OPERATIONS &amp; MAINTENANCE: RURAL"/>
    <s v="078"/>
    <s v="GENERAL EXPENSES - OTHER"/>
    <s v="1366"/>
    <s v="TELEPHONE"/>
    <n v="74618"/>
    <n v="133792"/>
    <n v="141150.56"/>
    <n v="148631.53967999999"/>
    <n v="35799.509999999995"/>
    <n v="0"/>
    <n v="0"/>
    <n v="0"/>
    <n v="0"/>
    <n v="0"/>
    <n v="0"/>
    <n v="0"/>
    <n v="6202.45"/>
    <n v="6545.94"/>
    <n v="6764.71"/>
    <n v="2562.5500000000002"/>
    <n v="8971.75"/>
    <n v="4752.1099999999997"/>
    <n v="35799.509999999995"/>
    <n v="0.47977043072717029"/>
    <n v="35799.51"/>
  </r>
  <r>
    <n v="14"/>
    <n v="15"/>
    <s v="tza"/>
    <x v="111"/>
    <x v="7"/>
    <x v="72"/>
    <x v="125"/>
    <s v="019-Electricity distribution"/>
    <x v="1"/>
    <s v="183"/>
    <s v="OPERATIONS &amp; MAINTENANCE: TOWN"/>
    <s v="078"/>
    <s v="GENERAL EXPENSES - OTHER"/>
    <s v="1301"/>
    <s v="ADVERTISING - GENERAL"/>
    <n v="4973"/>
    <n v="4973"/>
    <n v="5246.5150000000003"/>
    <n v="5524.580295000000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72"/>
    <x v="103"/>
    <s v="019-Electricity distribution"/>
    <x v="1"/>
    <s v="183"/>
    <s v="OPERATIONS &amp; MAINTENANCE: TOWN"/>
    <s v="078"/>
    <s v="GENERAL EXPENSES - OTHER"/>
    <s v="1308"/>
    <s v="CONFERENCE &amp; CONVENTION COST - DOMESTIC"/>
    <n v="4152"/>
    <n v="4152"/>
    <n v="4380.3599999999997"/>
    <n v="4612.51908"/>
    <n v="6181.25"/>
    <n v="0"/>
    <n v="0"/>
    <n v="0"/>
    <n v="0"/>
    <n v="0"/>
    <n v="0"/>
    <n v="0"/>
    <n v="3800"/>
    <n v="0"/>
    <n v="0"/>
    <n v="0"/>
    <n v="0"/>
    <n v="2381.25"/>
    <n v="6181.25"/>
    <n v="1.488740366088632"/>
    <n v="6181.25"/>
  </r>
  <r>
    <n v="14"/>
    <n v="15"/>
    <s v="tza"/>
    <x v="111"/>
    <x v="7"/>
    <x v="72"/>
    <x v="104"/>
    <s v="019-Electricity distribution"/>
    <x v="1"/>
    <s v="183"/>
    <s v="OPERATIONS &amp; MAINTENANCE: TOWN"/>
    <s v="078"/>
    <s v="GENERAL EXPENSES - OTHER"/>
    <s v="1311"/>
    <s v="CONSUMABLE DOMESTIC ITEMS"/>
    <n v="16000"/>
    <n v="16000"/>
    <n v="16880"/>
    <n v="17774.64"/>
    <n v="18521.810000000001"/>
    <n v="0"/>
    <n v="0"/>
    <n v="0"/>
    <n v="0"/>
    <n v="0"/>
    <n v="0"/>
    <n v="0"/>
    <n v="2455.46"/>
    <n v="6480.04"/>
    <n v="128.99"/>
    <n v="3798.36"/>
    <n v="767.76"/>
    <n v="4891.2"/>
    <n v="18521.810000000001"/>
    <n v="1.1576131250000001"/>
    <n v="18521.810000000001"/>
  </r>
  <r>
    <n v="14"/>
    <n v="15"/>
    <s v="tza"/>
    <x v="111"/>
    <x v="7"/>
    <x v="72"/>
    <x v="105"/>
    <s v="019-Electricity distribution"/>
    <x v="1"/>
    <s v="183"/>
    <s v="OPERATIONS &amp; MAINTENANCE: TOWN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72"/>
    <x v="163"/>
    <s v="019-Electricity distribution"/>
    <x v="1"/>
    <s v="183"/>
    <s v="OPERATIONS &amp; MAINTENANCE: TOWN"/>
    <s v="078"/>
    <s v="GENERAL EXPENSES - OTHER"/>
    <s v="1325"/>
    <s v="FUEL - VEHICLES"/>
    <n v="712"/>
    <n v="712"/>
    <n v="751.16"/>
    <n v="790.9714799999999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72"/>
    <x v="337"/>
    <s v="019-Electricity distribution"/>
    <x v="1"/>
    <s v="183"/>
    <s v="OPERATIONS &amp; MAINTENANCE: TOWN"/>
    <s v="078"/>
    <s v="GENERAL EXPENSES - OTHER"/>
    <s v="1327"/>
    <s v="INSURANCE"/>
    <n v="578646"/>
    <n v="578646"/>
    <n v="610471.53"/>
    <n v="642826.5210900000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72"/>
    <x v="102"/>
    <s v="019-Electricity distribution"/>
    <x v="1"/>
    <s v="183"/>
    <s v="OPERATIONS &amp; MAINTENANCE: TOWN"/>
    <s v="078"/>
    <s v="GENERAL EXPENSES - OTHER"/>
    <s v="1336"/>
    <s v="LICENCES &amp; PERMITS - NON VEHICLE"/>
    <n v="2444"/>
    <n v="2444"/>
    <n v="2578.42"/>
    <n v="2715.0762600000003"/>
    <n v="2766"/>
    <n v="0"/>
    <n v="0"/>
    <n v="0"/>
    <n v="0"/>
    <n v="0"/>
    <n v="0"/>
    <n v="0"/>
    <n v="0"/>
    <n v="0"/>
    <n v="0"/>
    <n v="2226"/>
    <n v="540"/>
    <n v="0"/>
    <n v="2766"/>
    <n v="1.1317512274959083"/>
    <n v="2766"/>
  </r>
  <r>
    <n v="14"/>
    <n v="15"/>
    <s v="tza"/>
    <x v="111"/>
    <x v="7"/>
    <x v="72"/>
    <x v="106"/>
    <s v="019-Electricity distribution"/>
    <x v="1"/>
    <s v="183"/>
    <s v="OPERATIONS &amp; MAINTENANCE: TOWN"/>
    <s v="078"/>
    <s v="GENERAL EXPENSES - OTHER"/>
    <s v="1344"/>
    <s v="NON-CAPITAL TOOLS &amp; EQUIPMENT"/>
    <n v="15955"/>
    <n v="15955"/>
    <n v="16832.525000000001"/>
    <n v="17724.648825"/>
    <n v="5553.37"/>
    <n v="0"/>
    <n v="0"/>
    <n v="0"/>
    <n v="0"/>
    <n v="0"/>
    <n v="0"/>
    <n v="0"/>
    <n v="43.03"/>
    <n v="282.89"/>
    <n v="0"/>
    <n v="5219.13"/>
    <n v="0"/>
    <n v="8.32"/>
    <n v="5553.37"/>
    <n v="0.34806455656534002"/>
    <n v="5553.37"/>
  </r>
  <r>
    <n v="14"/>
    <n v="15"/>
    <s v="tza"/>
    <x v="111"/>
    <x v="7"/>
    <x v="72"/>
    <x v="108"/>
    <s v="019-Electricity distribution"/>
    <x v="1"/>
    <s v="183"/>
    <s v="OPERATIONS &amp; MAINTENANCE: TOWN"/>
    <s v="078"/>
    <s v="GENERAL EXPENSES - OTHER"/>
    <s v="1348"/>
    <s v="PRINTING &amp; STATIONERY"/>
    <n v="3801"/>
    <n v="3801"/>
    <n v="4010.0549999999998"/>
    <n v="4222.5879150000001"/>
    <n v="1099.67"/>
    <n v="0"/>
    <n v="0"/>
    <n v="0"/>
    <n v="0"/>
    <n v="0"/>
    <n v="0"/>
    <n v="0"/>
    <n v="0"/>
    <n v="206.14"/>
    <n v="88.44"/>
    <n v="203.36"/>
    <n v="309.13"/>
    <n v="292.60000000000002"/>
    <n v="1099.67"/>
    <n v="0.28931070770849776"/>
    <n v="1099.67"/>
  </r>
  <r>
    <n v="14"/>
    <n v="15"/>
    <s v="tza"/>
    <x v="111"/>
    <x v="7"/>
    <x v="72"/>
    <x v="109"/>
    <s v="019-Electricity distribution"/>
    <x v="1"/>
    <s v="183"/>
    <s v="OPERATIONS &amp; MAINTENANCE: TOWN"/>
    <s v="078"/>
    <s v="GENERAL EXPENSES - OTHER"/>
    <s v="1350"/>
    <s v="PROTECTIVE CLOTHING"/>
    <n v="30000"/>
    <n v="30000"/>
    <n v="31650"/>
    <n v="33327.449999999997"/>
    <n v="2530.27"/>
    <n v="0"/>
    <n v="0"/>
    <n v="0"/>
    <n v="0"/>
    <n v="0"/>
    <n v="0"/>
    <n v="0"/>
    <n v="735.62"/>
    <n v="0"/>
    <n v="155.51"/>
    <n v="1158.3"/>
    <n v="240.42"/>
    <n v="240.42"/>
    <n v="2530.27"/>
    <n v="8.4342333333333339E-2"/>
    <n v="2530.27"/>
  </r>
  <r>
    <n v="14"/>
    <n v="15"/>
    <s v="tza"/>
    <x v="111"/>
    <x v="7"/>
    <x v="72"/>
    <x v="366"/>
    <s v="019-Electricity distribution"/>
    <x v="1"/>
    <s v="183"/>
    <s v="OPERATIONS &amp; MAINTENANCE: TOWN"/>
    <s v="078"/>
    <s v="GENERAL EXPENSES - OTHER"/>
    <s v="1362"/>
    <s v="STANDBY MEALS EXPENSES"/>
    <n v="2322"/>
    <n v="2322"/>
    <n v="2449.71"/>
    <n v="2579.54462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72"/>
    <x v="110"/>
    <s v="019-Electricity distribution"/>
    <x v="1"/>
    <s v="183"/>
    <s v="OPERATIONS &amp; MAINTENANCE: TOWN"/>
    <s v="078"/>
    <s v="GENERAL EXPENSES - OTHER"/>
    <s v="1364"/>
    <s v="SUBSISTANCE &amp; TRAVELLING EXPENSES"/>
    <n v="28000"/>
    <n v="28000"/>
    <n v="29540"/>
    <n v="31105.62"/>
    <n v="25492.52"/>
    <n v="0"/>
    <n v="0"/>
    <n v="0"/>
    <n v="0"/>
    <n v="0"/>
    <n v="0"/>
    <n v="0"/>
    <n v="10193.6"/>
    <n v="0"/>
    <n v="8227.1200000000008"/>
    <n v="0"/>
    <n v="6083.2"/>
    <n v="988.6"/>
    <n v="25492.52"/>
    <n v="0.9104471428571429"/>
    <n v="25492.52"/>
  </r>
  <r>
    <n v="14"/>
    <n v="15"/>
    <s v="tza"/>
    <x v="111"/>
    <x v="7"/>
    <x v="72"/>
    <x v="111"/>
    <s v="019-Electricity distribution"/>
    <x v="1"/>
    <s v="183"/>
    <s v="OPERATIONS &amp; MAINTENANCE: TOWN"/>
    <s v="078"/>
    <s v="GENERAL EXPENSES - OTHER"/>
    <s v="1366"/>
    <s v="TELEPHONE"/>
    <n v="64322"/>
    <n v="123496"/>
    <n v="130288.28"/>
    <n v="137193.55884000001"/>
    <n v="64701.79"/>
    <n v="0"/>
    <n v="0"/>
    <n v="0"/>
    <n v="0"/>
    <n v="0"/>
    <n v="0"/>
    <n v="0"/>
    <n v="4690.92"/>
    <n v="23325.16"/>
    <n v="9324.4599999999991"/>
    <n v="8742.4"/>
    <n v="13051.99"/>
    <n v="5566.86"/>
    <n v="64701.79"/>
    <n v="1.005904511675632"/>
    <n v="64701.79"/>
  </r>
  <r>
    <n v="14"/>
    <n v="15"/>
    <s v="PMU"/>
    <x v="112"/>
    <x v="5"/>
    <x v="72"/>
    <x v="106"/>
    <s v="017-Roads"/>
    <x v="1"/>
    <s v="195"/>
    <s v="PROJECT MANAGEMENT"/>
    <s v="078"/>
    <s v="GENERAL EXPENSES - OTHER"/>
    <s v="1344"/>
    <s v="NON-CAPITAL TOOLS &amp; EQUIPMENT"/>
    <n v="3500"/>
    <n v="3500"/>
    <n v="3692.5"/>
    <n v="3888.20249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PMU"/>
    <x v="112"/>
    <x v="5"/>
    <x v="72"/>
    <x v="107"/>
    <s v="017-Roads"/>
    <x v="1"/>
    <s v="195"/>
    <s v="PROJECT MANAGEMENT"/>
    <s v="078"/>
    <s v="GENERAL EXPENSES - OTHER"/>
    <s v="1347"/>
    <s v="POSTAGE &amp; COURIER FEES"/>
    <n v="5600"/>
    <n v="5600"/>
    <n v="5908"/>
    <n v="6221.123999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PMU"/>
    <x v="112"/>
    <x v="5"/>
    <x v="72"/>
    <x v="108"/>
    <s v="017-Roads"/>
    <x v="1"/>
    <s v="195"/>
    <s v="PROJECT MANAGEMENT"/>
    <s v="078"/>
    <s v="GENERAL EXPENSES - OTHER"/>
    <s v="1348"/>
    <s v="PRINTING &amp; STATIONERY"/>
    <n v="4873"/>
    <n v="4873"/>
    <n v="5141.0150000000003"/>
    <n v="5413.4887950000002"/>
    <n v="623.73"/>
    <n v="0"/>
    <n v="0"/>
    <n v="0"/>
    <n v="0"/>
    <n v="0"/>
    <n v="0"/>
    <n v="0"/>
    <n v="347.59"/>
    <n v="0"/>
    <n v="0"/>
    <n v="0"/>
    <n v="0"/>
    <n v="276.14"/>
    <n v="623.73"/>
    <n v="0.1279971270264724"/>
    <n v="623.73"/>
  </r>
  <r>
    <n v="14"/>
    <n v="15"/>
    <s v="PMU"/>
    <x v="112"/>
    <x v="5"/>
    <x v="72"/>
    <x v="110"/>
    <s v="017-Roads"/>
    <x v="1"/>
    <s v="195"/>
    <s v="PROJECT MANAGEMENT"/>
    <s v="078"/>
    <s v="GENERAL EXPENSES - OTHER"/>
    <s v="1364"/>
    <s v="SUBSISTANCE &amp; TRAVELLING EXPENSES"/>
    <n v="432387"/>
    <n v="985605"/>
    <n v="1039813.275"/>
    <n v="1094923.378575"/>
    <n v="57225.779999999992"/>
    <n v="0"/>
    <n v="0"/>
    <n v="0"/>
    <n v="0"/>
    <n v="0"/>
    <n v="0"/>
    <n v="0"/>
    <n v="5902.9"/>
    <n v="11083.3"/>
    <n v="12453.1"/>
    <n v="11750.96"/>
    <n v="13881.98"/>
    <n v="2153.54"/>
    <n v="57225.779999999992"/>
    <n v="0.13234852111649978"/>
    <n v="57225.78"/>
  </r>
  <r>
    <n v="14"/>
    <n v="15"/>
    <s v="PMU"/>
    <x v="112"/>
    <x v="5"/>
    <x v="72"/>
    <x v="111"/>
    <s v="017-Roads"/>
    <x v="1"/>
    <s v="195"/>
    <s v="PROJECT MANAGEMENT"/>
    <s v="078"/>
    <s v="GENERAL EXPENSES - OTHER"/>
    <s v="1366"/>
    <s v="TELEPHONE"/>
    <n v="46172"/>
    <n v="64160"/>
    <n v="67688.800000000003"/>
    <n v="71276.306400000001"/>
    <n v="10337.470000000001"/>
    <n v="0"/>
    <n v="0"/>
    <n v="0"/>
    <n v="0"/>
    <n v="0"/>
    <n v="0"/>
    <n v="0"/>
    <n v="486.72"/>
    <n v="3563.42"/>
    <n v="1530"/>
    <n v="1000"/>
    <n v="2165.8000000000002"/>
    <n v="1591.53"/>
    <n v="10337.470000000001"/>
    <n v="0.2238904530884519"/>
    <n v="10337.469999999999"/>
  </r>
  <r>
    <n v="14"/>
    <n v="15"/>
    <s v="PMU"/>
    <x v="112"/>
    <x v="5"/>
    <x v="72"/>
    <x v="78"/>
    <s v="017-Roads"/>
    <x v="1"/>
    <s v="195"/>
    <s v="PROJECT MANAGEMENT"/>
    <s v="078"/>
    <s v="GENERAL EXPENSES - OTHER"/>
    <s v="1368"/>
    <s v="TRAINING COSTS"/>
    <n v="116738"/>
    <n v="616738"/>
    <n v="650658.59"/>
    <n v="685143.4952699999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x v="5"/>
    <x v="72"/>
    <x v="103"/>
    <m/>
    <x v="1"/>
    <s v="073"/>
    <s v="WATER NETWORKS"/>
    <s v="078"/>
    <s v="GENERAL EXPENSES - OTHER"/>
    <s v="1308"/>
    <s v="CONFERENCE &amp; CONVENTION COST - DOMESTIC"/>
    <n v="4732"/>
    <n v="4732"/>
    <n v="4992.26"/>
    <n v="5256.8497800000005"/>
    <n v="2000"/>
    <n v="0"/>
    <n v="0"/>
    <n v="0"/>
    <n v="0"/>
    <n v="0"/>
    <n v="0"/>
    <n v="0"/>
    <n v="2000"/>
    <n v="0"/>
    <n v="0"/>
    <n v="0"/>
    <n v="0"/>
    <n v="0"/>
    <n v="2000"/>
    <n v="0.42265426880811496"/>
    <n v="2000"/>
  </r>
  <r>
    <n v="14"/>
    <n v="15"/>
    <s v="MDC"/>
    <x v="113"/>
    <x v="5"/>
    <x v="72"/>
    <x v="104"/>
    <m/>
    <x v="1"/>
    <s v="073"/>
    <s v="WATER NETWORKS"/>
    <s v="078"/>
    <s v="GENERAL EXPENSES - OTHER"/>
    <s v="1311"/>
    <s v="CONSUMABLE DOMESTIC ITEMS"/>
    <n v="28126"/>
    <n v="28126"/>
    <n v="29672.93"/>
    <n v="31245.595290000001"/>
    <n v="26583.489999999998"/>
    <n v="169.59"/>
    <n v="0"/>
    <n v="0"/>
    <n v="0"/>
    <n v="0"/>
    <n v="0"/>
    <n v="0"/>
    <n v="4670.82"/>
    <n v="4235.59"/>
    <n v="5454.37"/>
    <n v="3020.02"/>
    <n v="8049.43"/>
    <n v="1153.26"/>
    <n v="26583.489999999998"/>
    <n v="0.94515714996800104"/>
    <n v="26583.49"/>
  </r>
  <r>
    <n v="14"/>
    <n v="15"/>
    <s v="MDC"/>
    <x v="113"/>
    <x v="5"/>
    <x v="72"/>
    <x v="105"/>
    <m/>
    <x v="1"/>
    <s v="073"/>
    <s v="WATER NETWORKS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x v="5"/>
    <x v="72"/>
    <x v="163"/>
    <m/>
    <x v="1"/>
    <s v="073"/>
    <s v="WATER NETWORKS"/>
    <s v="078"/>
    <s v="GENERAL EXPENSES - OTHER"/>
    <s v="1325"/>
    <s v="FUEL - VEHICLES"/>
    <n v="14197"/>
    <n v="14197"/>
    <n v="14977.834999999999"/>
    <n v="15771.660254999999"/>
    <n v="3907.1400000000003"/>
    <n v="0"/>
    <n v="0"/>
    <n v="0"/>
    <n v="0"/>
    <n v="0"/>
    <n v="0"/>
    <n v="0"/>
    <n v="0"/>
    <n v="868.62"/>
    <n v="1854.49"/>
    <n v="570.61"/>
    <n v="0"/>
    <n v="613.41999999999996"/>
    <n v="3907.1400000000003"/>
    <n v="0.27520884693949427"/>
    <n v="3907.14"/>
  </r>
  <r>
    <n v="14"/>
    <n v="15"/>
    <s v="MDC"/>
    <x v="113"/>
    <x v="5"/>
    <x v="72"/>
    <x v="337"/>
    <m/>
    <x v="1"/>
    <s v="073"/>
    <s v="WATER NETWORKS"/>
    <s v="078"/>
    <s v="GENERAL EXPENSES - OTHER"/>
    <s v="1327"/>
    <s v="INSURANCE"/>
    <n v="135086"/>
    <n v="135086"/>
    <n v="142515.73000000001"/>
    <n v="150069.06369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x v="5"/>
    <x v="72"/>
    <x v="102"/>
    <m/>
    <x v="1"/>
    <s v="073"/>
    <s v="WATER NETWORKS"/>
    <s v="078"/>
    <s v="GENERAL EXPENSES - OTHER"/>
    <s v="1336"/>
    <s v="LICENCES &amp; PERMITS - NON VEHICLE"/>
    <n v="1124"/>
    <n v="1124"/>
    <n v="1185.82"/>
    <n v="1248.6684599999999"/>
    <n v="138.09"/>
    <n v="0"/>
    <n v="0"/>
    <n v="0"/>
    <n v="0"/>
    <n v="0"/>
    <n v="0"/>
    <n v="0"/>
    <n v="0"/>
    <n v="0"/>
    <n v="138.09"/>
    <n v="0"/>
    <n v="0"/>
    <n v="0"/>
    <n v="138.09"/>
    <n v="0.122855871886121"/>
    <n v="138.09"/>
  </r>
  <r>
    <n v="14"/>
    <n v="15"/>
    <s v="MDC"/>
    <x v="113"/>
    <x v="5"/>
    <x v="72"/>
    <x v="362"/>
    <m/>
    <x v="1"/>
    <s v="073"/>
    <s v="WATER NETWORKS"/>
    <s v="078"/>
    <s v="GENERAL EXPENSES - OTHER"/>
    <s v="1343"/>
    <s v="NEW &amp; LOST BOOKS"/>
    <n v="2130"/>
    <n v="2130"/>
    <n v="2247.15"/>
    <n v="2366.248950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x v="5"/>
    <x v="72"/>
    <x v="106"/>
    <m/>
    <x v="1"/>
    <s v="073"/>
    <s v="WATER NETWORKS"/>
    <s v="078"/>
    <s v="GENERAL EXPENSES - OTHER"/>
    <s v="1344"/>
    <s v="NON-CAPITAL TOOLS &amp; EQUIPMENT"/>
    <n v="21440"/>
    <n v="21440"/>
    <n v="22619.200000000001"/>
    <n v="23818.017599999999"/>
    <n v="6447.8099999999995"/>
    <n v="0"/>
    <n v="0"/>
    <n v="0"/>
    <n v="0"/>
    <n v="0"/>
    <n v="0"/>
    <n v="0"/>
    <n v="2404.6799999999998"/>
    <n v="0"/>
    <n v="0"/>
    <n v="1531.02"/>
    <n v="2248.09"/>
    <n v="264.02"/>
    <n v="6447.8099999999995"/>
    <n v="0.30073740671641791"/>
    <n v="6447.81"/>
  </r>
  <r>
    <n v="14"/>
    <n v="15"/>
    <s v="MDC"/>
    <x v="113"/>
    <x v="5"/>
    <x v="72"/>
    <x v="108"/>
    <m/>
    <x v="1"/>
    <s v="073"/>
    <s v="WATER NETWORKS"/>
    <s v="078"/>
    <s v="GENERAL EXPENSES - OTHER"/>
    <s v="1348"/>
    <s v="PRINTING &amp; STATIONERY"/>
    <n v="10915"/>
    <n v="10915"/>
    <n v="11515.325000000001"/>
    <n v="12125.637225"/>
    <n v="3626.61"/>
    <n v="1084"/>
    <n v="0"/>
    <n v="0"/>
    <n v="0"/>
    <n v="0"/>
    <n v="0"/>
    <n v="0"/>
    <n v="73.099999999999994"/>
    <n v="1258.24"/>
    <n v="963.77"/>
    <n v="167.44"/>
    <n v="1068.03"/>
    <n v="96.03"/>
    <n v="3626.61"/>
    <n v="0.33225927622537793"/>
    <n v="3626.61"/>
  </r>
  <r>
    <n v="14"/>
    <n v="15"/>
    <s v="MDC"/>
    <x v="113"/>
    <x v="5"/>
    <x v="72"/>
    <x v="109"/>
    <m/>
    <x v="1"/>
    <s v="073"/>
    <s v="WATER NETWORKS"/>
    <s v="078"/>
    <s v="GENERAL EXPENSES - OTHER"/>
    <s v="1350"/>
    <s v="PROTECTIVE CLOTHING"/>
    <n v="70000"/>
    <n v="70000"/>
    <n v="73850"/>
    <n v="77764.05"/>
    <n v="4125.95"/>
    <n v="0"/>
    <n v="0"/>
    <n v="0"/>
    <n v="0"/>
    <n v="0"/>
    <n v="0"/>
    <n v="0"/>
    <n v="1054.8599999999999"/>
    <n v="1388.13"/>
    <n v="240.42"/>
    <n v="0"/>
    <n v="1202.1199999999999"/>
    <n v="240.42"/>
    <n v="4125.95"/>
    <n v="5.8942142857142853E-2"/>
    <n v="4125.95"/>
  </r>
  <r>
    <n v="14"/>
    <n v="15"/>
    <s v="MDC"/>
    <x v="113"/>
    <x v="5"/>
    <x v="72"/>
    <x v="347"/>
    <m/>
    <x v="1"/>
    <s v="073"/>
    <s v="WATER NETWORKS"/>
    <s v="078"/>
    <s v="GENERAL EXPENSES - OTHER"/>
    <s v="1352"/>
    <s v="PUBLIC DRIVERS PERMIT"/>
    <n v="1124"/>
    <n v="1124"/>
    <n v="1185.82"/>
    <n v="1248.66845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x v="5"/>
    <x v="72"/>
    <x v="366"/>
    <m/>
    <x v="1"/>
    <s v="073"/>
    <s v="WATER NETWORKS"/>
    <s v="078"/>
    <s v="GENERAL EXPENSES - OTHER"/>
    <s v="1362"/>
    <s v="STANDBY MEALS EXPENSES"/>
    <n v="5915"/>
    <n v="5915"/>
    <n v="6240.3249999999998"/>
    <n v="6571.062224999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x v="5"/>
    <x v="72"/>
    <x v="331"/>
    <m/>
    <x v="1"/>
    <s v="073"/>
    <s v="WATER NETWORKS"/>
    <s v="078"/>
    <s v="GENERAL EXPENSES - OTHER"/>
    <s v="1363"/>
    <s v="SUBSCRIPTIONS"/>
    <n v="946"/>
    <n v="946"/>
    <n v="998.03"/>
    <n v="1050.925590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x v="5"/>
    <x v="72"/>
    <x v="110"/>
    <m/>
    <x v="1"/>
    <s v="073"/>
    <s v="WATER NETWORKS"/>
    <s v="078"/>
    <s v="GENERAL EXPENSES - OTHER"/>
    <s v="1364"/>
    <s v="SUBSISTANCE &amp; TRAVELLING EXPENSES"/>
    <n v="70000"/>
    <n v="70000"/>
    <n v="73850"/>
    <n v="77764.05"/>
    <n v="56865.029999999992"/>
    <n v="0"/>
    <n v="0"/>
    <n v="0"/>
    <n v="0"/>
    <n v="0"/>
    <n v="0"/>
    <n v="0"/>
    <n v="6808"/>
    <n v="12836.92"/>
    <n v="10374.049999999999"/>
    <n v="4106.9399999999996"/>
    <n v="18715.349999999999"/>
    <n v="4023.77"/>
    <n v="56865.029999999992"/>
    <n v="0.81235757142857135"/>
    <n v="56865.03"/>
  </r>
  <r>
    <n v="14"/>
    <n v="15"/>
    <s v="MDC"/>
    <x v="113"/>
    <x v="5"/>
    <x v="72"/>
    <x v="111"/>
    <m/>
    <x v="1"/>
    <s v="073"/>
    <s v="WATER NETWORKS"/>
    <s v="078"/>
    <s v="GENERAL EXPENSES - OTHER"/>
    <s v="1366"/>
    <s v="TELEPHONE"/>
    <n v="38581"/>
    <n v="72014"/>
    <n v="75974.77"/>
    <n v="80001.432809999998"/>
    <n v="23118.31"/>
    <n v="0"/>
    <n v="0"/>
    <n v="0"/>
    <n v="0"/>
    <n v="0"/>
    <n v="0"/>
    <n v="0"/>
    <n v="2652.82"/>
    <n v="3251.05"/>
    <n v="2764.15"/>
    <n v="1801.9"/>
    <n v="9247.74"/>
    <n v="3400.65"/>
    <n v="23118.31"/>
    <n v="0.59921489852518084"/>
    <n v="23118.31"/>
  </r>
  <r>
    <n v="14"/>
    <n v="15"/>
    <s v="MDC"/>
    <x v="113"/>
    <x v="5"/>
    <x v="72"/>
    <x v="354"/>
    <m/>
    <x v="1"/>
    <s v="073"/>
    <s v="WATER NETWORKS"/>
    <s v="078"/>
    <s v="GENERAL EXPENSES - OTHER"/>
    <s v="1367"/>
    <s v="TESTING OF SAMPLES"/>
    <n v="16000"/>
    <n v="16000"/>
    <n v="16880"/>
    <n v="17774.64"/>
    <n v="6230.25"/>
    <n v="0"/>
    <n v="0"/>
    <n v="0"/>
    <n v="0"/>
    <n v="0"/>
    <n v="0"/>
    <n v="0"/>
    <n v="0"/>
    <n v="2492.1"/>
    <n v="1246.05"/>
    <n v="0"/>
    <n v="1246.05"/>
    <n v="1246.05"/>
    <n v="6230.25"/>
    <n v="0.38939062499999999"/>
    <n v="6230.25"/>
  </r>
  <r>
    <n v="14"/>
    <n v="15"/>
    <s v="MDC"/>
    <x v="113"/>
    <x v="5"/>
    <x v="72"/>
    <x v="358"/>
    <m/>
    <x v="1"/>
    <s v="073"/>
    <s v="WATER NETWORKS"/>
    <s v="078"/>
    <s v="GENERAL EXPENSES - OTHER"/>
    <s v="1371"/>
    <s v="WATER RIGHTS PUSELA"/>
    <n v="2366"/>
    <n v="2366"/>
    <n v="2496.13"/>
    <n v="2628.4248900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x v="5"/>
    <x v="72"/>
    <x v="368"/>
    <m/>
    <x v="1"/>
    <s v="073"/>
    <s v="WATER NETWORKS"/>
    <s v="078"/>
    <s v="GENERAL EXPENSES - OTHER"/>
    <s v="1373"/>
    <s v="ELECTRICITY CHARGES"/>
    <n v="392384"/>
    <n v="392384"/>
    <n v="413965.12"/>
    <n v="435905.27136000001"/>
    <n v="327.46000000000004"/>
    <n v="0"/>
    <n v="0"/>
    <n v="0"/>
    <n v="0"/>
    <n v="0"/>
    <n v="0"/>
    <n v="0"/>
    <n v="0"/>
    <n v="0"/>
    <n v="15.23"/>
    <n v="0"/>
    <n v="0"/>
    <n v="312.23"/>
    <n v="327.46000000000004"/>
    <n v="8.3453963464361449E-4"/>
    <n v="327.45999999999998"/>
  </r>
  <r>
    <n v="14"/>
    <n v="15"/>
    <s v="MDC"/>
    <x v="114"/>
    <x v="5"/>
    <x v="72"/>
    <x v="103"/>
    <m/>
    <x v="1"/>
    <s v="083"/>
    <s v="WATER PURIFICATION"/>
    <s v="078"/>
    <s v="GENERAL EXPENSES - OTHER"/>
    <s v="1308"/>
    <s v="CONFERENCE &amp; CONVENTION COST - DOMESTIC"/>
    <n v="2958"/>
    <n v="2958"/>
    <n v="3120.69"/>
    <n v="3286.0865699999999"/>
    <n v="2958"/>
    <n v="0"/>
    <n v="0"/>
    <n v="0"/>
    <n v="0"/>
    <n v="0"/>
    <n v="0"/>
    <n v="0"/>
    <n v="0"/>
    <n v="0"/>
    <n v="0"/>
    <n v="0"/>
    <n v="0"/>
    <n v="2958"/>
    <n v="2958"/>
    <n v="1"/>
    <n v="2958"/>
  </r>
  <r>
    <n v="14"/>
    <n v="15"/>
    <s v="MDC"/>
    <x v="114"/>
    <x v="5"/>
    <x v="72"/>
    <x v="104"/>
    <m/>
    <x v="1"/>
    <s v="083"/>
    <s v="WATER PURIFICATION"/>
    <s v="078"/>
    <s v="GENERAL EXPENSES - OTHER"/>
    <s v="1311"/>
    <s v="CONSUMABLE DOMESTIC ITEMS"/>
    <n v="20000"/>
    <n v="20000"/>
    <n v="21100"/>
    <n v="22218.3"/>
    <n v="12480.01"/>
    <n v="0"/>
    <n v="0"/>
    <n v="0"/>
    <n v="0"/>
    <n v="0"/>
    <n v="0"/>
    <n v="0"/>
    <n v="0"/>
    <n v="3086.12"/>
    <n v="784.92"/>
    <n v="3206.76"/>
    <n v="282.83"/>
    <n v="5119.38"/>
    <n v="12480.01"/>
    <n v="0.62400049999999996"/>
    <n v="12480.01"/>
  </r>
  <r>
    <n v="14"/>
    <n v="15"/>
    <s v="MDC"/>
    <x v="114"/>
    <x v="5"/>
    <x v="72"/>
    <x v="163"/>
    <m/>
    <x v="1"/>
    <s v="083"/>
    <s v="WATER PURIFICATION"/>
    <s v="078"/>
    <s v="GENERAL EXPENSES - OTHER"/>
    <s v="1325"/>
    <s v="FUEL - VEHICLES"/>
    <n v="2130"/>
    <n v="2130"/>
    <n v="2247.15"/>
    <n v="2366.2489500000001"/>
    <n v="570.62"/>
    <n v="0"/>
    <n v="0"/>
    <n v="0"/>
    <n v="0"/>
    <n v="0"/>
    <n v="0"/>
    <n v="0"/>
    <n v="0"/>
    <n v="0"/>
    <n v="285.31"/>
    <n v="0"/>
    <n v="0"/>
    <n v="285.31"/>
    <n v="570.62"/>
    <n v="0.26789671361502349"/>
    <n v="570.62"/>
  </r>
  <r>
    <n v="14"/>
    <n v="15"/>
    <s v="MDC"/>
    <x v="114"/>
    <x v="5"/>
    <x v="72"/>
    <x v="337"/>
    <m/>
    <x v="1"/>
    <s v="083"/>
    <s v="WATER PURIFICATION"/>
    <s v="078"/>
    <s v="GENERAL EXPENSES - OTHER"/>
    <s v="1327"/>
    <s v="INSURANCE"/>
    <n v="65591"/>
    <n v="65591"/>
    <n v="69198.505000000005"/>
    <n v="72866.025764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4"/>
    <x v="5"/>
    <x v="72"/>
    <x v="102"/>
    <m/>
    <x v="1"/>
    <s v="083"/>
    <s v="WATER PURIFICATION"/>
    <s v="078"/>
    <s v="GENERAL EXPENSES - OTHER"/>
    <s v="1336"/>
    <s v="LICENCES &amp; PERMITS - NON VEHICLE"/>
    <n v="178"/>
    <n v="178"/>
    <n v="187.79"/>
    <n v="197.74286999999998"/>
    <n v="178"/>
    <n v="0"/>
    <n v="0"/>
    <n v="0"/>
    <n v="0"/>
    <n v="0"/>
    <n v="0"/>
    <n v="0"/>
    <n v="0"/>
    <n v="0"/>
    <n v="178"/>
    <n v="0"/>
    <n v="0"/>
    <n v="0"/>
    <n v="178"/>
    <n v="1"/>
    <n v="178"/>
  </r>
  <r>
    <n v="14"/>
    <n v="15"/>
    <s v="MDC"/>
    <x v="114"/>
    <x v="5"/>
    <x v="72"/>
    <x v="106"/>
    <m/>
    <x v="1"/>
    <s v="083"/>
    <s v="WATER PURIFICATION"/>
    <s v="078"/>
    <s v="GENERAL EXPENSES - OTHER"/>
    <s v="1344"/>
    <s v="NON-CAPITAL TOOLS &amp; EQUIPMENT"/>
    <n v="23662"/>
    <n v="23662"/>
    <n v="24963.41"/>
    <n v="26286.470730000001"/>
    <n v="2071.21"/>
    <n v="0"/>
    <n v="0"/>
    <n v="0"/>
    <n v="0"/>
    <n v="0"/>
    <n v="0"/>
    <n v="0"/>
    <n v="725"/>
    <n v="1158"/>
    <n v="0"/>
    <n v="188.21"/>
    <n v="0"/>
    <n v="0"/>
    <n v="2071.21"/>
    <n v="8.7533175555743387E-2"/>
    <n v="2071.21"/>
  </r>
  <r>
    <n v="14"/>
    <n v="15"/>
    <s v="MDC"/>
    <x v="114"/>
    <x v="5"/>
    <x v="72"/>
    <x v="108"/>
    <m/>
    <x v="1"/>
    <s v="083"/>
    <s v="WATER PURIFICATION"/>
    <s v="078"/>
    <s v="GENERAL EXPENSES - OTHER"/>
    <s v="1348"/>
    <s v="PRINTING &amp; STATIONERY"/>
    <n v="2366"/>
    <n v="2366"/>
    <n v="2496.13"/>
    <n v="2628.4248900000002"/>
    <n v="1846.66"/>
    <n v="0"/>
    <n v="0"/>
    <n v="0"/>
    <n v="0"/>
    <n v="0"/>
    <n v="0"/>
    <n v="0"/>
    <n v="543.88"/>
    <n v="173.82"/>
    <n v="0"/>
    <n v="1062.9100000000001"/>
    <n v="0"/>
    <n v="66.05"/>
    <n v="1846.66"/>
    <n v="0.78049873203719367"/>
    <n v="1846.66"/>
  </r>
  <r>
    <n v="14"/>
    <n v="15"/>
    <s v="MDC"/>
    <x v="114"/>
    <x v="5"/>
    <x v="72"/>
    <x v="109"/>
    <m/>
    <x v="1"/>
    <s v="083"/>
    <s v="WATER PURIFICATION"/>
    <s v="078"/>
    <s v="GENERAL EXPENSES - OTHER"/>
    <s v="1350"/>
    <s v="PROTECTIVE CLOTHING"/>
    <n v="26028"/>
    <n v="26028"/>
    <n v="27459.54"/>
    <n v="28914.895619999999"/>
    <n v="5372.39"/>
    <n v="0"/>
    <n v="0"/>
    <n v="0"/>
    <n v="0"/>
    <n v="0"/>
    <n v="0"/>
    <n v="0"/>
    <n v="0"/>
    <n v="1509.35"/>
    <n v="2186.44"/>
    <n v="1082.55"/>
    <n v="594.04999999999995"/>
    <n v="0"/>
    <n v="5372.39"/>
    <n v="0.20640809897033965"/>
    <n v="5372.39"/>
  </r>
  <r>
    <n v="14"/>
    <n v="15"/>
    <s v="MDC"/>
    <x v="114"/>
    <x v="5"/>
    <x v="72"/>
    <x v="347"/>
    <m/>
    <x v="1"/>
    <s v="083"/>
    <s v="WATER PURIFICATION"/>
    <s v="078"/>
    <s v="GENERAL EXPENSES - OTHER"/>
    <s v="1352"/>
    <s v="PUBLIC DRIVERS PERMIT"/>
    <n v="1183"/>
    <n v="1183"/>
    <n v="1248.0650000000001"/>
    <n v="1314.212445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4"/>
    <x v="5"/>
    <x v="72"/>
    <x v="110"/>
    <m/>
    <x v="1"/>
    <s v="083"/>
    <s v="WATER PURIFICATION"/>
    <s v="078"/>
    <s v="GENERAL EXPENSES - OTHER"/>
    <s v="1364"/>
    <s v="SUBSISTANCE &amp; TRAVELLING EXPENSES"/>
    <n v="12576"/>
    <n v="12576"/>
    <n v="13267.68"/>
    <n v="13970.867040000001"/>
    <n v="7842.82"/>
    <n v="0"/>
    <n v="0"/>
    <n v="0"/>
    <n v="0"/>
    <n v="0"/>
    <n v="0"/>
    <n v="0"/>
    <n v="0"/>
    <n v="3526.5"/>
    <n v="1166"/>
    <n v="2950.32"/>
    <n v="200"/>
    <n v="0"/>
    <n v="7842.82"/>
    <n v="0.62363390585241729"/>
    <n v="7842.82"/>
  </r>
  <r>
    <n v="14"/>
    <n v="15"/>
    <s v="MDC"/>
    <x v="114"/>
    <x v="5"/>
    <x v="72"/>
    <x v="111"/>
    <m/>
    <x v="1"/>
    <s v="083"/>
    <s v="WATER PURIFICATION"/>
    <s v="078"/>
    <s v="GENERAL EXPENSES - OTHER"/>
    <s v="1366"/>
    <s v="TELEPHONE"/>
    <n v="5148"/>
    <n v="10296"/>
    <n v="10862.28"/>
    <n v="11437.98084"/>
    <n v="1145"/>
    <n v="0"/>
    <n v="0"/>
    <n v="0"/>
    <n v="0"/>
    <n v="0"/>
    <n v="0"/>
    <n v="0"/>
    <n v="229"/>
    <n v="229"/>
    <n v="229"/>
    <n v="229"/>
    <n v="229"/>
    <n v="0"/>
    <n v="1145"/>
    <n v="0.22241647241647242"/>
    <n v="1145"/>
  </r>
  <r>
    <n v="14"/>
    <n v="15"/>
    <s v="MDC"/>
    <x v="114"/>
    <x v="5"/>
    <x v="72"/>
    <x v="354"/>
    <m/>
    <x v="1"/>
    <s v="083"/>
    <s v="WATER PURIFICATION"/>
    <s v="078"/>
    <s v="GENERAL EXPENSES - OTHER"/>
    <s v="1367"/>
    <s v="TESTING OF SAMPLES"/>
    <n v="74732"/>
    <n v="74732"/>
    <n v="78842.259999999995"/>
    <n v="83020.899779999992"/>
    <n v="11033.509999999998"/>
    <n v="0"/>
    <n v="0"/>
    <n v="0"/>
    <n v="0"/>
    <n v="0"/>
    <n v="0"/>
    <n v="0"/>
    <n v="0"/>
    <n v="5814.9"/>
    <n v="-596.29"/>
    <n v="0"/>
    <n v="2907.45"/>
    <n v="2907.45"/>
    <n v="11033.509999999998"/>
    <n v="0.14764103730664238"/>
    <n v="11033.51"/>
  </r>
  <r>
    <n v="14"/>
    <n v="15"/>
    <s v="MDC"/>
    <x v="114"/>
    <x v="5"/>
    <x v="72"/>
    <x v="78"/>
    <m/>
    <x v="1"/>
    <s v="083"/>
    <s v="WATER PURIFICATION"/>
    <s v="078"/>
    <s v="GENERAL EXPENSES - OTHER"/>
    <s v="1368"/>
    <s v="TRAINING COSTS"/>
    <n v="4732"/>
    <n v="4732"/>
    <n v="4992.26"/>
    <n v="5256.849780000000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5"/>
    <x v="5"/>
    <x v="72"/>
    <x v="103"/>
    <m/>
    <x v="1"/>
    <s v="093"/>
    <s v="SEWERAGE PURIFICATION"/>
    <s v="078"/>
    <s v="GENERAL EXPENSES - OTHER"/>
    <s v="1308"/>
    <s v="CONFERENCE &amp; CONVENTION COST - DOMESTIC"/>
    <n v="5324"/>
    <n v="5324"/>
    <n v="5616.82"/>
    <n v="5914.5114599999997"/>
    <n v="2568.3200000000002"/>
    <n v="0"/>
    <n v="0"/>
    <n v="0"/>
    <n v="0"/>
    <n v="0"/>
    <n v="0"/>
    <n v="0"/>
    <n v="0"/>
    <n v="0"/>
    <n v="0"/>
    <n v="0"/>
    <n v="0"/>
    <n v="2568.3200000000002"/>
    <n v="2568.3200000000002"/>
    <n v="0.48240420736288508"/>
    <n v="2568.3200000000002"/>
  </r>
  <r>
    <n v="14"/>
    <n v="15"/>
    <s v="MDC"/>
    <x v="115"/>
    <x v="5"/>
    <x v="72"/>
    <x v="104"/>
    <m/>
    <x v="1"/>
    <s v="093"/>
    <s v="SEWERAGE PURIFICATION"/>
    <s v="078"/>
    <s v="GENERAL EXPENSES - OTHER"/>
    <s v="1311"/>
    <s v="CONSUMABLE DOMESTIC ITEMS"/>
    <n v="60000"/>
    <n v="60000"/>
    <n v="63300"/>
    <n v="66654.899999999994"/>
    <n v="31924.359999999997"/>
    <n v="0"/>
    <n v="0"/>
    <n v="0"/>
    <n v="0"/>
    <n v="0"/>
    <n v="0"/>
    <n v="0"/>
    <n v="5084.54"/>
    <n v="6328.63"/>
    <n v="4011.57"/>
    <n v="739.72"/>
    <n v="7369.1"/>
    <n v="8390.7999999999993"/>
    <n v="31924.359999999997"/>
    <n v="0.53207266666666664"/>
    <n v="31924.36"/>
  </r>
  <r>
    <n v="14"/>
    <n v="15"/>
    <s v="MDC"/>
    <x v="115"/>
    <x v="5"/>
    <x v="72"/>
    <x v="163"/>
    <m/>
    <x v="1"/>
    <s v="093"/>
    <s v="SEWERAGE PURIFICATION"/>
    <s v="078"/>
    <s v="GENERAL EXPENSES - OTHER"/>
    <s v="1325"/>
    <s v="FUEL - VEHICLES"/>
    <n v="4496"/>
    <n v="4496"/>
    <n v="4743.28"/>
    <n v="4994.673839999999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5"/>
    <x v="5"/>
    <x v="72"/>
    <x v="337"/>
    <m/>
    <x v="1"/>
    <s v="093"/>
    <s v="SEWERAGE PURIFICATION"/>
    <s v="078"/>
    <s v="GENERAL EXPENSES - OTHER"/>
    <s v="1327"/>
    <s v="INSURANCE"/>
    <n v="235675"/>
    <n v="235675"/>
    <n v="248637.125"/>
    <n v="261814.892625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5"/>
    <x v="5"/>
    <x v="72"/>
    <x v="102"/>
    <m/>
    <x v="1"/>
    <s v="093"/>
    <s v="SEWERAGE PURIFICATION"/>
    <s v="078"/>
    <s v="GENERAL EXPENSES - OTHER"/>
    <s v="1336"/>
    <s v="LICENCES &amp; PERMITS - NON VEHICLE"/>
    <n v="119"/>
    <n v="119"/>
    <n v="125.545"/>
    <n v="132.19888499999999"/>
    <n v="119"/>
    <n v="0"/>
    <n v="0"/>
    <n v="0"/>
    <n v="0"/>
    <n v="0"/>
    <n v="0"/>
    <n v="0"/>
    <n v="0"/>
    <n v="0"/>
    <n v="119"/>
    <n v="0"/>
    <n v="0"/>
    <n v="0"/>
    <n v="119"/>
    <n v="1"/>
    <n v="119"/>
  </r>
  <r>
    <n v="14"/>
    <n v="15"/>
    <s v="MDC"/>
    <x v="115"/>
    <x v="5"/>
    <x v="72"/>
    <x v="106"/>
    <m/>
    <x v="1"/>
    <s v="093"/>
    <s v="SEWERAGE PURIFICATION"/>
    <s v="078"/>
    <s v="GENERAL EXPENSES - OTHER"/>
    <s v="1344"/>
    <s v="NON-CAPITAL TOOLS &amp; EQUIPMENT"/>
    <n v="50000"/>
    <n v="50000"/>
    <n v="52750"/>
    <n v="55545.7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5"/>
    <x v="5"/>
    <x v="72"/>
    <x v="108"/>
    <m/>
    <x v="1"/>
    <s v="093"/>
    <s v="SEWERAGE PURIFICATION"/>
    <s v="078"/>
    <s v="GENERAL EXPENSES - OTHER"/>
    <s v="1348"/>
    <s v="PRINTING &amp; STATIONERY"/>
    <n v="4141"/>
    <n v="4141"/>
    <n v="4368.7550000000001"/>
    <n v="4600.2990150000005"/>
    <n v="403.81999999999994"/>
    <n v="0"/>
    <n v="0"/>
    <n v="0"/>
    <n v="0"/>
    <n v="0"/>
    <n v="0"/>
    <n v="0"/>
    <n v="73.099999999999994"/>
    <n v="0"/>
    <n v="90.3"/>
    <n v="0"/>
    <n v="240.42"/>
    <n v="0"/>
    <n v="403.81999999999994"/>
    <n v="9.75175078483458E-2"/>
    <n v="403.82"/>
  </r>
  <r>
    <n v="14"/>
    <n v="15"/>
    <s v="MDC"/>
    <x v="115"/>
    <x v="5"/>
    <x v="72"/>
    <x v="109"/>
    <m/>
    <x v="1"/>
    <s v="093"/>
    <s v="SEWERAGE PURIFICATION"/>
    <s v="078"/>
    <s v="GENERAL EXPENSES - OTHER"/>
    <s v="1350"/>
    <s v="PROTECTIVE CLOTHING"/>
    <n v="59154"/>
    <n v="59154"/>
    <n v="62407.47"/>
    <n v="65715.065910000005"/>
    <n v="5988.92"/>
    <n v="0"/>
    <n v="0"/>
    <n v="0"/>
    <n v="0"/>
    <n v="0"/>
    <n v="0"/>
    <n v="0"/>
    <n v="1336.32"/>
    <n v="0"/>
    <n v="1718.55"/>
    <n v="0"/>
    <n v="0"/>
    <n v="2934.05"/>
    <n v="5988.92"/>
    <n v="0.10124285762585793"/>
    <n v="5988.92"/>
  </r>
  <r>
    <n v="14"/>
    <n v="15"/>
    <s v="MDC"/>
    <x v="115"/>
    <x v="5"/>
    <x v="72"/>
    <x v="347"/>
    <m/>
    <x v="1"/>
    <s v="093"/>
    <s v="SEWERAGE PURIFICATION"/>
    <s v="078"/>
    <s v="GENERAL EXPENSES - OTHER"/>
    <s v="1352"/>
    <s v="PUBLIC DRIVERS PERMIT"/>
    <n v="1183"/>
    <n v="1183"/>
    <n v="1248.0650000000001"/>
    <n v="1314.212445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5"/>
    <x v="5"/>
    <x v="72"/>
    <x v="331"/>
    <m/>
    <x v="1"/>
    <s v="093"/>
    <s v="SEWERAGE PURIFICATION"/>
    <s v="078"/>
    <s v="GENERAL EXPENSES - OTHER"/>
    <s v="1363"/>
    <s v="SUBSCRIPTIONS"/>
    <n v="1183"/>
    <n v="1183"/>
    <n v="1248.0650000000001"/>
    <n v="1314.212445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5"/>
    <x v="5"/>
    <x v="72"/>
    <x v="110"/>
    <m/>
    <x v="1"/>
    <s v="093"/>
    <s v="SEWERAGE PURIFICATION"/>
    <s v="078"/>
    <s v="GENERAL EXPENSES - OTHER"/>
    <s v="1364"/>
    <s v="SUBSISTANCE &amp; TRAVELLING EXPENSES"/>
    <n v="9465"/>
    <n v="9465"/>
    <n v="9985.5750000000007"/>
    <n v="10514.810475"/>
    <n v="9465"/>
    <n v="0"/>
    <n v="0"/>
    <n v="0"/>
    <n v="0"/>
    <n v="0"/>
    <n v="0"/>
    <n v="0"/>
    <n v="0"/>
    <n v="100"/>
    <n v="9365"/>
    <n v="0"/>
    <n v="0"/>
    <n v="0"/>
    <n v="9465"/>
    <n v="1"/>
    <n v="9465"/>
  </r>
  <r>
    <n v="14"/>
    <n v="15"/>
    <s v="MDC"/>
    <x v="115"/>
    <x v="5"/>
    <x v="72"/>
    <x v="111"/>
    <m/>
    <x v="1"/>
    <s v="093"/>
    <s v="SEWERAGE PURIFICATION"/>
    <s v="078"/>
    <s v="GENERAL EXPENSES - OTHER"/>
    <s v="1366"/>
    <s v="TELEPHONE"/>
    <n v="15445"/>
    <n v="25741"/>
    <n v="27156.755000000001"/>
    <n v="28596.063015"/>
    <n v="5962.6"/>
    <n v="0"/>
    <n v="0"/>
    <n v="0"/>
    <n v="0"/>
    <n v="0"/>
    <n v="0"/>
    <n v="0"/>
    <n v="1480.98"/>
    <n v="1188.6300000000001"/>
    <n v="1161.1400000000001"/>
    <n v="775.55"/>
    <n v="1000.14"/>
    <n v="356.16"/>
    <n v="5962.6"/>
    <n v="0.38605373907413404"/>
    <n v="5962.6"/>
  </r>
  <r>
    <n v="14"/>
    <n v="15"/>
    <s v="MDC"/>
    <x v="115"/>
    <x v="5"/>
    <x v="72"/>
    <x v="354"/>
    <m/>
    <x v="1"/>
    <s v="093"/>
    <s v="SEWERAGE PURIFICATION"/>
    <s v="078"/>
    <s v="GENERAL EXPENSES - OTHER"/>
    <s v="1367"/>
    <s v="TESTING OF SAMPLES"/>
    <n v="250000"/>
    <n v="250000"/>
    <n v="263750"/>
    <n v="277728.75"/>
    <n v="20767.5"/>
    <n v="0"/>
    <n v="0"/>
    <n v="0"/>
    <n v="0"/>
    <n v="0"/>
    <n v="0"/>
    <n v="0"/>
    <n v="0"/>
    <n v="8307"/>
    <n v="4153.5"/>
    <n v="0"/>
    <n v="4153.5"/>
    <n v="4153.5"/>
    <n v="20767.5"/>
    <n v="8.3070000000000005E-2"/>
    <n v="20767.5"/>
  </r>
  <r>
    <n v="14"/>
    <n v="15"/>
    <s v="MDC"/>
    <x v="115"/>
    <x v="5"/>
    <x v="72"/>
    <x v="78"/>
    <m/>
    <x v="1"/>
    <s v="093"/>
    <s v="SEWERAGE PURIFICATION"/>
    <s v="078"/>
    <s v="GENERAL EXPENSES - OTHER"/>
    <s v="1368"/>
    <s v="TRAINING COSTS"/>
    <n v="4732"/>
    <n v="4732"/>
    <n v="4992.26"/>
    <n v="5256.849780000000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6"/>
    <x v="6"/>
    <x v="72"/>
    <x v="125"/>
    <s v="020-Public toilet"/>
    <x v="1"/>
    <s v="113"/>
    <s v="COMMUNITY HEALTH SERVICES"/>
    <s v="078"/>
    <s v="GENERAL EXPENSES - OTHER"/>
    <s v="1301"/>
    <s v="ADVERTISING - GENERAL"/>
    <n v="3508"/>
    <n v="3508"/>
    <n v="3700.94"/>
    <n v="3897.089820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6"/>
    <x v="6"/>
    <x v="72"/>
    <x v="103"/>
    <s v="020-Public toilet"/>
    <x v="1"/>
    <s v="113"/>
    <s v="COMMUNITY HEALTH SERVICES"/>
    <s v="078"/>
    <s v="GENERAL EXPENSES - OTHER"/>
    <s v="1308"/>
    <s v="CONFERENCE &amp; CONVENTION COST - DOMESTIC"/>
    <n v="8919"/>
    <n v="8919"/>
    <n v="9409.5450000000001"/>
    <n v="9908.2508849999995"/>
    <n v="7000"/>
    <n v="0"/>
    <n v="0"/>
    <n v="0"/>
    <n v="0"/>
    <n v="0"/>
    <n v="0"/>
    <n v="0"/>
    <n v="0"/>
    <n v="7000"/>
    <n v="0"/>
    <n v="0"/>
    <n v="0"/>
    <n v="0"/>
    <n v="7000"/>
    <n v="0.78484134992712185"/>
    <n v="7000"/>
  </r>
  <r>
    <n v="14"/>
    <n v="15"/>
    <s v="MDC"/>
    <x v="116"/>
    <x v="6"/>
    <x v="72"/>
    <x v="101"/>
    <s v="020-Public toilet"/>
    <x v="1"/>
    <s v="113"/>
    <s v="COMMUNITY HEALTH SERVICES"/>
    <s v="078"/>
    <s v="GENERAL EXPENSES - OTHER"/>
    <s v="1310"/>
    <s v="CONSULTANTS &amp; PROFFESIONAL FEES"/>
    <n v="129"/>
    <n v="129"/>
    <n v="136.095"/>
    <n v="143.308034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6"/>
    <x v="6"/>
    <x v="72"/>
    <x v="104"/>
    <s v="020-Public toilet"/>
    <x v="1"/>
    <s v="113"/>
    <s v="COMMUNITY HEALTH SERVICES"/>
    <s v="078"/>
    <s v="GENERAL EXPENSES - OTHER"/>
    <s v="1311"/>
    <s v="CONSUMABLE DOMESTIC ITEMS"/>
    <n v="8541"/>
    <n v="8541"/>
    <n v="9010.7549999999992"/>
    <n v="9488.3250149999985"/>
    <n v="3661.2"/>
    <n v="0"/>
    <n v="0"/>
    <n v="0"/>
    <n v="0"/>
    <n v="0"/>
    <n v="0"/>
    <n v="0"/>
    <n v="0"/>
    <n v="0"/>
    <n v="2561.4"/>
    <n v="1099.8"/>
    <n v="0"/>
    <n v="0"/>
    <n v="3661.2"/>
    <n v="0.42866174920969441"/>
    <n v="3661.2"/>
  </r>
  <r>
    <n v="14"/>
    <n v="15"/>
    <s v="MDC"/>
    <x v="116"/>
    <x v="6"/>
    <x v="72"/>
    <x v="105"/>
    <s v="020-Public toilet"/>
    <x v="1"/>
    <s v="113"/>
    <s v="COMMUNITY HEALTH SERVICES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6"/>
    <x v="6"/>
    <x v="72"/>
    <x v="369"/>
    <s v="020-Public toilet"/>
    <x v="1"/>
    <s v="113"/>
    <s v="COMMUNITY HEALTH SERVICES"/>
    <s v="078"/>
    <s v="GENERAL EXPENSES - OTHER"/>
    <s v="1326"/>
    <s v="IOD EXPENSE"/>
    <n v="2579"/>
    <n v="2579"/>
    <n v="2720.8449999999998"/>
    <n v="2865.049784999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6"/>
    <x v="6"/>
    <x v="72"/>
    <x v="337"/>
    <s v="020-Public toilet"/>
    <x v="1"/>
    <s v="113"/>
    <s v="COMMUNITY HEALTH SERVICES"/>
    <s v="078"/>
    <s v="GENERAL EXPENSES - OTHER"/>
    <s v="1327"/>
    <s v="INSURANCE"/>
    <n v="30840"/>
    <n v="30840"/>
    <n v="32536.2"/>
    <n v="34260.618600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6"/>
    <x v="6"/>
    <x v="72"/>
    <x v="106"/>
    <s v="020-Public toilet"/>
    <x v="1"/>
    <s v="113"/>
    <s v="COMMUNITY HEALTH SERVICES"/>
    <s v="078"/>
    <s v="GENERAL EXPENSES - OTHER"/>
    <s v="1344"/>
    <s v="NON-CAPITAL TOOLS &amp; EQUIPM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MDC"/>
    <x v="116"/>
    <x v="6"/>
    <x v="72"/>
    <x v="107"/>
    <s v="020-Public toilet"/>
    <x v="1"/>
    <s v="113"/>
    <s v="COMMUNITY HEALTH SERVICES"/>
    <s v="078"/>
    <s v="GENERAL EXPENSES - OTHER"/>
    <s v="1347"/>
    <s v="POSTAGE &amp; COURIER FEES"/>
    <n v="387"/>
    <n v="387"/>
    <n v="408.28500000000003"/>
    <n v="429.9241050000000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6"/>
    <x v="6"/>
    <x v="72"/>
    <x v="108"/>
    <s v="020-Public toilet"/>
    <x v="1"/>
    <s v="113"/>
    <s v="COMMUNITY HEALTH SERVICES"/>
    <s v="078"/>
    <s v="GENERAL EXPENSES - OTHER"/>
    <s v="1348"/>
    <s v="PRINTING &amp; STATIONERY"/>
    <n v="2433"/>
    <n v="2433"/>
    <n v="2566.8150000000001"/>
    <n v="2702.8561949999998"/>
    <n v="497.6"/>
    <n v="0"/>
    <n v="0"/>
    <n v="0"/>
    <n v="0"/>
    <n v="0"/>
    <n v="0"/>
    <n v="0"/>
    <n v="0"/>
    <n v="0"/>
    <n v="0"/>
    <n v="0"/>
    <n v="256.58"/>
    <n v="241.02"/>
    <n v="497.6"/>
    <n v="0.20452116728318948"/>
    <n v="497.6"/>
  </r>
  <r>
    <n v="14"/>
    <n v="15"/>
    <s v="MDC"/>
    <x v="116"/>
    <x v="6"/>
    <x v="72"/>
    <x v="109"/>
    <s v="020-Public toilet"/>
    <x v="1"/>
    <s v="113"/>
    <s v="COMMUNITY HEALTH SERVICES"/>
    <s v="078"/>
    <s v="GENERAL EXPENSES - OTHER"/>
    <s v="1350"/>
    <s v="PROTECTIVE CLOTHING"/>
    <n v="559"/>
    <n v="559"/>
    <n v="589.745"/>
    <n v="621.00148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6"/>
    <x v="6"/>
    <x v="72"/>
    <x v="332"/>
    <s v="020-Public toilet"/>
    <x v="1"/>
    <s v="113"/>
    <s v="COMMUNITY HEALTH SERVICES"/>
    <s v="078"/>
    <s v="GENERAL EXPENSES - OTHER"/>
    <s v="1354"/>
    <s v="PUBLIC EDUCATION AND TRAINING"/>
    <n v="74647"/>
    <n v="74647"/>
    <n v="78752.585000000006"/>
    <n v="82926.47200500000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6"/>
    <x v="6"/>
    <x v="72"/>
    <x v="110"/>
    <s v="020-Public toilet"/>
    <x v="1"/>
    <s v="113"/>
    <s v="COMMUNITY HEALTH SERVICES"/>
    <s v="078"/>
    <s v="GENERAL EXPENSES - OTHER"/>
    <s v="1364"/>
    <s v="SUBSISTANCE &amp; TRAVELLING EXPENSES"/>
    <n v="34000"/>
    <n v="34000"/>
    <n v="35870"/>
    <n v="37771.11"/>
    <n v="12178.4"/>
    <n v="0"/>
    <n v="0"/>
    <n v="0"/>
    <n v="0"/>
    <n v="0"/>
    <n v="0"/>
    <n v="0"/>
    <n v="0"/>
    <n v="10532"/>
    <n v="0"/>
    <n v="100"/>
    <n v="0"/>
    <n v="1546.4"/>
    <n v="12178.4"/>
    <n v="0.35818823529411764"/>
    <n v="12178.4"/>
  </r>
  <r>
    <n v="14"/>
    <n v="15"/>
    <s v="MDC"/>
    <x v="117"/>
    <x v="6"/>
    <x v="72"/>
    <x v="125"/>
    <s v="014-Other health"/>
    <x v="1"/>
    <s v="115"/>
    <s v="ENVIROMENTAL HEALTH SERVICES"/>
    <s v="078"/>
    <s v="GENERAL EXPENSES - OTHER"/>
    <s v="1301"/>
    <s v="ADVERTISING - GENERAL"/>
    <n v="3507"/>
    <n v="3507"/>
    <n v="3699.8850000000002"/>
    <n v="3895.978905000000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x v="6"/>
    <x v="72"/>
    <x v="370"/>
    <s v="014-Other health"/>
    <x v="1"/>
    <s v="115"/>
    <s v="ENVIROMENTAL HEALTH SERVICES"/>
    <s v="078"/>
    <s v="GENERAL EXPENSES - OTHER"/>
    <s v="1305"/>
    <s v="ABATEMENT OF PUBLIC NUISANCE"/>
    <n v="34789"/>
    <n v="34789"/>
    <n v="36702.394999999997"/>
    <n v="38647.621934999996"/>
    <n v="6245.41"/>
    <n v="122.76"/>
    <n v="0"/>
    <n v="0"/>
    <n v="0"/>
    <n v="0"/>
    <n v="0"/>
    <n v="0"/>
    <n v="0"/>
    <n v="0"/>
    <n v="504.72"/>
    <n v="2140.69"/>
    <n v="3600"/>
    <n v="0"/>
    <n v="6245.41"/>
    <n v="0.17952255023139499"/>
    <n v="6245.41"/>
  </r>
  <r>
    <n v="14"/>
    <n v="15"/>
    <s v="MDC"/>
    <x v="117"/>
    <x v="6"/>
    <x v="72"/>
    <x v="103"/>
    <s v="014-Other health"/>
    <x v="1"/>
    <s v="115"/>
    <s v="ENVIROMENTAL HEALTH SERVICES"/>
    <s v="078"/>
    <s v="GENERAL EXPENSES - OTHER"/>
    <s v="1308"/>
    <s v="CONFERENCE &amp; CONVENTION COST - DOMESTIC"/>
    <n v="4746"/>
    <n v="4746"/>
    <n v="5007.03"/>
    <n v="5272.4025899999997"/>
    <n v="3500"/>
    <n v="0"/>
    <n v="0"/>
    <n v="0"/>
    <n v="0"/>
    <n v="0"/>
    <n v="0"/>
    <n v="0"/>
    <n v="0"/>
    <n v="3500"/>
    <n v="0"/>
    <n v="0"/>
    <n v="0"/>
    <n v="0"/>
    <n v="3500"/>
    <n v="0.73746312684365778"/>
    <n v="3500"/>
  </r>
  <r>
    <n v="14"/>
    <n v="15"/>
    <s v="MDC"/>
    <x v="117"/>
    <x v="6"/>
    <x v="72"/>
    <x v="101"/>
    <s v="014-Other health"/>
    <x v="1"/>
    <s v="115"/>
    <s v="ENVIROMENTAL HEALTH SERVICES"/>
    <s v="078"/>
    <s v="GENERAL EXPENSES - OTHER"/>
    <s v="1310"/>
    <s v="CONSULTANTS &amp; PROFFESIONAL FEES"/>
    <n v="63000"/>
    <n v="63000"/>
    <n v="66465"/>
    <n v="69987.64500000000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x v="6"/>
    <x v="72"/>
    <x v="104"/>
    <s v="014-Other health"/>
    <x v="1"/>
    <s v="115"/>
    <s v="ENVIROMENTAL HEALTH SERVICES"/>
    <s v="078"/>
    <s v="GENERAL EXPENSES - OTHER"/>
    <s v="1311"/>
    <s v="CONSUMABLE DOMESTIC ITEMS"/>
    <n v="40574"/>
    <n v="40574"/>
    <n v="42805.57"/>
    <n v="45074.265209999998"/>
    <n v="40055.480000000003"/>
    <n v="0"/>
    <n v="0"/>
    <n v="0"/>
    <n v="0"/>
    <n v="0"/>
    <n v="0"/>
    <n v="0"/>
    <n v="14512.79"/>
    <n v="9297.7800000000007"/>
    <n v="12955.87"/>
    <n v="3289.04"/>
    <n v="0"/>
    <n v="0"/>
    <n v="40055.480000000003"/>
    <n v="0.98722038744023277"/>
    <n v="40055.480000000003"/>
  </r>
  <r>
    <n v="14"/>
    <n v="15"/>
    <s v="MDC"/>
    <x v="117"/>
    <x v="6"/>
    <x v="72"/>
    <x v="338"/>
    <s v="014-Other health"/>
    <x v="1"/>
    <s v="115"/>
    <s v="ENVIROMENTAL HEALTH SERVICES"/>
    <s v="078"/>
    <s v="GENERAL EXPENSES - OTHER"/>
    <s v="1333"/>
    <s v="LEGAL FEES - OTHER"/>
    <n v="1102"/>
    <n v="1102"/>
    <n v="1162.6099999999999"/>
    <n v="1224.22832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x v="6"/>
    <x v="72"/>
    <x v="102"/>
    <s v="014-Other health"/>
    <x v="1"/>
    <s v="115"/>
    <s v="ENVIROMENTAL HEALTH SERVICES"/>
    <s v="078"/>
    <s v="GENERAL EXPENSES - OTHER"/>
    <s v="1336"/>
    <s v="LICENCES &amp; PERMITS - NON VEHICLE"/>
    <n v="581"/>
    <n v="581"/>
    <n v="612.95500000000004"/>
    <n v="645.44161500000007"/>
    <n v="288"/>
    <n v="0"/>
    <n v="0"/>
    <n v="0"/>
    <n v="0"/>
    <n v="0"/>
    <n v="0"/>
    <n v="0"/>
    <n v="0"/>
    <n v="0"/>
    <n v="0"/>
    <n v="288"/>
    <n v="0"/>
    <n v="0"/>
    <n v="288"/>
    <n v="0.49569707401032703"/>
    <n v="288"/>
  </r>
  <r>
    <n v="14"/>
    <n v="15"/>
    <s v="MDC"/>
    <x v="117"/>
    <x v="6"/>
    <x v="72"/>
    <x v="106"/>
    <s v="014-Other health"/>
    <x v="1"/>
    <s v="115"/>
    <s v="ENVIROMENTAL HEALTH SERVICES"/>
    <s v="078"/>
    <s v="GENERAL EXPENSES - OTHER"/>
    <s v="1344"/>
    <s v="NON-CAPITAL TOOLS &amp; EQUIPMENT"/>
    <n v="5148"/>
    <n v="5148"/>
    <n v="5431.14"/>
    <n v="5718.9904200000001"/>
    <n v="0"/>
    <n v="1558.57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x v="6"/>
    <x v="72"/>
    <x v="107"/>
    <s v="014-Other health"/>
    <x v="1"/>
    <s v="115"/>
    <s v="ENVIROMENTAL HEALTH SERVICES"/>
    <s v="078"/>
    <s v="GENERAL EXPENSES - OTHER"/>
    <s v="1347"/>
    <s v="POSTAGE &amp; COURIER FEES"/>
    <n v="5800"/>
    <n v="5800"/>
    <n v="6119"/>
    <n v="6443.306999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x v="6"/>
    <x v="72"/>
    <x v="108"/>
    <s v="014-Other health"/>
    <x v="1"/>
    <s v="115"/>
    <s v="ENVIROMENTAL HEALTH SERVICES"/>
    <s v="078"/>
    <s v="GENERAL EXPENSES - OTHER"/>
    <s v="1348"/>
    <s v="PRINTING &amp; STATIONERY"/>
    <n v="7795"/>
    <n v="7795"/>
    <n v="8223.7250000000004"/>
    <n v="8659.5824250000005"/>
    <n v="314.27999999999997"/>
    <n v="0"/>
    <n v="0"/>
    <n v="0"/>
    <n v="0"/>
    <n v="0"/>
    <n v="0"/>
    <n v="0"/>
    <n v="0"/>
    <n v="90.34"/>
    <n v="0"/>
    <n v="0"/>
    <n v="0"/>
    <n v="223.94"/>
    <n v="314.27999999999997"/>
    <n v="4.0318152661962793E-2"/>
    <n v="314.27999999999997"/>
  </r>
  <r>
    <n v="14"/>
    <n v="15"/>
    <s v="MDC"/>
    <x v="117"/>
    <x v="6"/>
    <x v="72"/>
    <x v="109"/>
    <s v="014-Other health"/>
    <x v="1"/>
    <s v="115"/>
    <s v="ENVIROMENTAL HEALTH SERVICES"/>
    <s v="078"/>
    <s v="GENERAL EXPENSES - OTHER"/>
    <s v="1350"/>
    <s v="PROTECTIVE CLOTHING"/>
    <n v="27141"/>
    <n v="27141"/>
    <n v="28633.755000000001"/>
    <n v="30151.344015000002"/>
    <n v="688.3"/>
    <n v="0"/>
    <n v="0"/>
    <n v="0"/>
    <n v="0"/>
    <n v="0"/>
    <n v="0"/>
    <n v="0"/>
    <n v="0"/>
    <n v="0"/>
    <n v="207.45"/>
    <n v="480.85"/>
    <n v="0"/>
    <n v="0"/>
    <n v="688.3"/>
    <n v="2.5360156221215135E-2"/>
    <n v="688.3"/>
  </r>
  <r>
    <n v="14"/>
    <n v="15"/>
    <s v="MDC"/>
    <x v="117"/>
    <x v="6"/>
    <x v="72"/>
    <x v="332"/>
    <s v="014-Other health"/>
    <x v="1"/>
    <s v="115"/>
    <s v="ENVIROMENTAL HEALTH SERVICES"/>
    <s v="078"/>
    <s v="GENERAL EXPENSES - OTHER"/>
    <s v="1354"/>
    <s v="PUBLIC EDUCATION AND TRAINING"/>
    <n v="17602"/>
    <n v="17602"/>
    <n v="18570.11"/>
    <n v="19554.325830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x v="6"/>
    <x v="72"/>
    <x v="331"/>
    <s v="014-Other health"/>
    <x v="1"/>
    <s v="115"/>
    <s v="ENVIROMENTAL HEALTH SERVICES"/>
    <s v="078"/>
    <s v="GENERAL EXPENSES - OTHER"/>
    <s v="1363"/>
    <s v="SUBSCRIPTIONS"/>
    <n v="1958"/>
    <n v="1958"/>
    <n v="2065.69"/>
    <n v="2175.17157"/>
    <n v="680"/>
    <n v="0"/>
    <n v="0"/>
    <n v="0"/>
    <n v="0"/>
    <n v="0"/>
    <n v="0"/>
    <n v="0"/>
    <n v="0"/>
    <n v="680"/>
    <n v="0"/>
    <n v="0"/>
    <n v="0"/>
    <n v="0"/>
    <n v="680"/>
    <n v="0.34729315628192031"/>
    <n v="680"/>
  </r>
  <r>
    <n v="14"/>
    <n v="15"/>
    <s v="MDC"/>
    <x v="117"/>
    <x v="6"/>
    <x v="72"/>
    <x v="110"/>
    <s v="014-Other health"/>
    <x v="1"/>
    <s v="115"/>
    <s v="ENVIROMENTAL HEALTH SERVICES"/>
    <s v="078"/>
    <s v="GENERAL EXPENSES - OTHER"/>
    <s v="1364"/>
    <s v="SUBSISTANCE &amp; TRAVELLING EXPENSES"/>
    <n v="74667"/>
    <n v="74667"/>
    <n v="78773.684999999998"/>
    <n v="82948.690304999996"/>
    <n v="39501.550000000003"/>
    <n v="0"/>
    <n v="0"/>
    <n v="0"/>
    <n v="0"/>
    <n v="0"/>
    <n v="0"/>
    <n v="0"/>
    <n v="948.8"/>
    <n v="29738.52"/>
    <n v="4268.83"/>
    <n v="1381"/>
    <n v="2764.4"/>
    <n v="400"/>
    <n v="39501.550000000003"/>
    <n v="0.52903625430243617"/>
    <n v="39501.550000000003"/>
  </r>
  <r>
    <n v="14"/>
    <n v="15"/>
    <s v="MDC"/>
    <x v="117"/>
    <x v="6"/>
    <x v="72"/>
    <x v="371"/>
    <s v="014-Other health"/>
    <x v="1"/>
    <s v="115"/>
    <s v="ENVIROMENTAL HEALTH SERVICES"/>
    <s v="078"/>
    <s v="GENERAL EXPENSES - OTHER"/>
    <s v="1365"/>
    <s v="SUPPORT TRAUMATIC INCIDENTS"/>
    <n v="12896"/>
    <n v="12896"/>
    <n v="13605.28"/>
    <n v="14326.35984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x v="6"/>
    <x v="72"/>
    <x v="111"/>
    <s v="014-Other health"/>
    <x v="1"/>
    <s v="115"/>
    <s v="ENVIROMENTAL HEALTH SERVICES"/>
    <s v="078"/>
    <s v="GENERAL EXPENSES - OTHER"/>
    <s v="1366"/>
    <s v="TELEPHONE"/>
    <n v="28285"/>
    <n v="56570"/>
    <n v="59681.35"/>
    <n v="62844.46155"/>
    <n v="17615.599999999999"/>
    <n v="0"/>
    <n v="0"/>
    <n v="0"/>
    <n v="0"/>
    <n v="0"/>
    <n v="0"/>
    <n v="0"/>
    <n v="2719.69"/>
    <n v="2463.37"/>
    <n v="2801.31"/>
    <n v="2202.85"/>
    <n v="5449.93"/>
    <n v="1978.45"/>
    <n v="17615.599999999999"/>
    <n v="0.6227894643804136"/>
    <n v="17615.599999999999"/>
  </r>
  <r>
    <n v="14"/>
    <n v="15"/>
    <s v="MDC"/>
    <x v="117"/>
    <x v="6"/>
    <x v="72"/>
    <x v="354"/>
    <s v="014-Other health"/>
    <x v="1"/>
    <s v="115"/>
    <s v="ENVIROMENTAL HEALTH SERVICES"/>
    <s v="078"/>
    <s v="GENERAL EXPENSES - OTHER"/>
    <s v="1367"/>
    <s v="TESTING OF SAMPLES"/>
    <n v="48321"/>
    <n v="48321"/>
    <n v="50978.654999999999"/>
    <n v="53680.523714999996"/>
    <n v="29715.07"/>
    <n v="0"/>
    <n v="0"/>
    <n v="0"/>
    <n v="0"/>
    <n v="0"/>
    <n v="0"/>
    <n v="0"/>
    <n v="0"/>
    <n v="6987.59"/>
    <n v="6437.22"/>
    <n v="4997.0600000000004"/>
    <n v="6814.53"/>
    <n v="4478.67"/>
    <n v="29715.07"/>
    <n v="0.61495147037519915"/>
    <n v="29715.07"/>
  </r>
  <r>
    <n v="14"/>
    <n v="15"/>
    <s v="MDC"/>
    <x v="117"/>
    <x v="6"/>
    <x v="72"/>
    <x v="78"/>
    <s v="014-Other health"/>
    <x v="1"/>
    <s v="115"/>
    <s v="ENVIROMENTAL HEALTH SERVICES"/>
    <s v="078"/>
    <s v="GENERAL EXPENSES - OTHER"/>
    <s v="1368"/>
    <s v="TRAINING COSTS"/>
    <n v="232"/>
    <n v="232"/>
    <n v="244.76"/>
    <n v="257.7322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1"/>
    <x v="1"/>
    <x v="93"/>
    <x v="372"/>
    <s v="002-Municipal manager"/>
    <x v="5"/>
    <s v="002"/>
    <s v="ADMINISTRATION MUNICIPAL MANAGER"/>
    <s v="087"/>
    <s v="INTERNAL CHARGES"/>
    <s v="1531"/>
    <s v="INTERNAL ADMINISTRATION COSTS"/>
    <n v="86301"/>
    <n v="74291"/>
    <n v="78377.005000000005"/>
    <n v="82530.98626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1"/>
    <x v="1"/>
    <x v="93"/>
    <x v="373"/>
    <s v="002-Municipal manager"/>
    <x v="5"/>
    <s v="002"/>
    <s v="ADMINISTRATION MUNICIPAL MANAGER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1"/>
    <x v="1"/>
    <x v="93"/>
    <x v="195"/>
    <s v="002-Municipal manager"/>
    <x v="5"/>
    <s v="002"/>
    <s v="ADMINISTRATION MUNICIPAL MANAGER"/>
    <s v="087"/>
    <s v="INTERNAL CHARGES"/>
    <s v="1533"/>
    <s v="INTERNAL FACILITIES COSTS"/>
    <n v="188330"/>
    <n v="200150"/>
    <n v="211158.25"/>
    <n v="222349.6372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x v="2"/>
    <x v="93"/>
    <x v="372"/>
    <s v="007-Other admin"/>
    <x v="5"/>
    <s v="003"/>
    <s v="COMMUNICATIONS"/>
    <s v="087"/>
    <s v="INTERNAL CHARGES"/>
    <s v="1531"/>
    <s v="INTERNAL ADMINISTRATION COSTS"/>
    <n v="153970"/>
    <n v="155674"/>
    <n v="164236.07"/>
    <n v="172940.5817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x v="2"/>
    <x v="93"/>
    <x v="373"/>
    <s v="007-Other admin"/>
    <x v="5"/>
    <s v="003"/>
    <s v="COMMUNICATIONS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x v="2"/>
    <x v="93"/>
    <x v="195"/>
    <s v="007-Other admin"/>
    <x v="5"/>
    <s v="003"/>
    <s v="COMMUNICATIONS"/>
    <s v="087"/>
    <s v="INTERNAL CHARGES"/>
    <s v="1533"/>
    <s v="INTERNAL FACILITIES COSTS"/>
    <n v="188330"/>
    <n v="200150"/>
    <n v="211158.25"/>
    <n v="222349.6372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3"/>
    <x v="1"/>
    <x v="93"/>
    <x v="372"/>
    <s v="007-Other admin"/>
    <x v="5"/>
    <s v="004"/>
    <s v="INTERNAL AUDIT"/>
    <s v="087"/>
    <s v="INTERNAL CHARGES"/>
    <s v="1531"/>
    <s v="INTERNAL ADMINISTRATION COSTS"/>
    <n v="144891"/>
    <n v="129752"/>
    <n v="136888.35999999999"/>
    <n v="144143.4430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3"/>
    <x v="1"/>
    <x v="93"/>
    <x v="373"/>
    <s v="007-Other admin"/>
    <x v="5"/>
    <s v="004"/>
    <s v="INTERNAL AUDIT"/>
    <s v="087"/>
    <s v="INTERNAL CHARGES"/>
    <s v="1532"/>
    <s v="INTERNAL IT COSTS"/>
    <n v="134577"/>
    <n v="185944"/>
    <n v="196170.92"/>
    <n v="206567.9787600000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3"/>
    <x v="1"/>
    <x v="93"/>
    <x v="195"/>
    <s v="007-Other admin"/>
    <x v="5"/>
    <s v="004"/>
    <s v="INTERNAL AUDIT"/>
    <s v="087"/>
    <s v="INTERNAL CHARGES"/>
    <s v="1533"/>
    <s v="INTERNAL FACILITIES COSTS"/>
    <n v="251107"/>
    <n v="266866"/>
    <n v="281543.63"/>
    <n v="296465.44238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4"/>
    <x v="1"/>
    <x v="93"/>
    <x v="372"/>
    <s v="007-Other admin"/>
    <x v="5"/>
    <s v="005"/>
    <s v="STRATEGIC SUPPORT"/>
    <s v="087"/>
    <s v="INTERNAL CHARGES"/>
    <s v="1531"/>
    <s v="INTERNAL ADMINISTRATION COSTS"/>
    <n v="65481"/>
    <n v="104037"/>
    <n v="109759.035"/>
    <n v="115576.26385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4"/>
    <x v="1"/>
    <x v="93"/>
    <x v="195"/>
    <s v="007-Other admin"/>
    <x v="5"/>
    <s v="005"/>
    <s v="STRATEGIC SUPPORT"/>
    <s v="087"/>
    <s v="INTERNAL CHARGES"/>
    <s v="1533"/>
    <s v="INTERNAL FACILITIES COSTS"/>
    <n v="125554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5"/>
    <x v="2"/>
    <x v="93"/>
    <x v="372"/>
    <s v="007-Other admin"/>
    <x v="5"/>
    <s v="006"/>
    <s v="PUBLIC PARTICIPATION &amp; PROJECT SUPPORT"/>
    <s v="087"/>
    <s v="INTERNAL CHARGES"/>
    <s v="1531"/>
    <s v="INTERNAL ADMINISTRATION COSTS"/>
    <n v="459903"/>
    <n v="419804"/>
    <n v="442893.22"/>
    <n v="466366.5606599999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x v="3"/>
    <x v="93"/>
    <x v="372"/>
    <s v="015-Economic development"/>
    <x v="5"/>
    <s v="012"/>
    <s v="ADMINISTRATION STRATEGY &amp; DEV"/>
    <s v="087"/>
    <s v="INTERNAL CHARGES"/>
    <s v="1531"/>
    <s v="INTERNAL ADMINISTRATION COSTS"/>
    <n v="231075"/>
    <n v="343182"/>
    <n v="362057.01"/>
    <n v="381246.0315300000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x v="3"/>
    <x v="93"/>
    <x v="373"/>
    <s v="015-Economic development"/>
    <x v="5"/>
    <s v="012"/>
    <s v="ADMINISTRATION STRATEGY &amp; DEV"/>
    <s v="087"/>
    <s v="INTERNAL CHARGES"/>
    <s v="1532"/>
    <s v="INTERNAL IT COSTS"/>
    <n v="134577"/>
    <n v="185944"/>
    <n v="196170.92"/>
    <n v="206567.9787600000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x v="3"/>
    <x v="93"/>
    <x v="195"/>
    <s v="015-Economic development"/>
    <x v="5"/>
    <s v="012"/>
    <s v="ADMINISTRATION STRATEGY &amp; DEV"/>
    <s v="087"/>
    <s v="INTERNAL CHARGES"/>
    <s v="1533"/>
    <s v="INTERNAL FACILITIES COSTS"/>
    <n v="125554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x v="3"/>
    <x v="93"/>
    <x v="372"/>
    <s v="015-Economic development"/>
    <x v="5"/>
    <s v="014"/>
    <s v="LOCAL ECONOMIC DEVELOPMENT &amp; SOCIAL DEVELOPMENT"/>
    <s v="087"/>
    <s v="INTERNAL CHARGES"/>
    <s v="1531"/>
    <s v="INTERNAL ADMINISTRATION COSTS"/>
    <n v="1586933"/>
    <n v="1454188"/>
    <n v="1534168.34"/>
    <n v="1615479.262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x v="3"/>
    <x v="93"/>
    <x v="373"/>
    <s v="015-Economic development"/>
    <x v="5"/>
    <s v="014"/>
    <s v="LOCAL ECONOMIC DEVELOPMENT &amp; SOCIAL DEVELOPMENT"/>
    <s v="087"/>
    <s v="INTERNAL CHARGES"/>
    <s v="1532"/>
    <s v="INTERNAL IT COSTS"/>
    <n v="67291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x v="3"/>
    <x v="93"/>
    <x v="195"/>
    <s v="015-Economic development"/>
    <x v="5"/>
    <s v="014"/>
    <s v="LOCAL ECONOMIC DEVELOPMENT &amp; SOCIAL DEVELOPMENT"/>
    <s v="087"/>
    <s v="INTERNAL CHARGES"/>
    <s v="1533"/>
    <s v="INTERNAL FACILITIES COSTS"/>
    <n v="125554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9"/>
    <x v="3"/>
    <x v="93"/>
    <x v="372"/>
    <s v="016-Town planning"/>
    <x v="5"/>
    <s v="015"/>
    <s v="TOWN &amp; REGIONAL PLANNING"/>
    <s v="087"/>
    <s v="INTERNAL CHARGES"/>
    <s v="1531"/>
    <s v="INTERNAL ADMINISTRATION COSTS"/>
    <n v="578592"/>
    <n v="853936"/>
    <n v="900902.48"/>
    <n v="948650.3114399999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9"/>
    <x v="3"/>
    <x v="93"/>
    <x v="373"/>
    <s v="016-Town planning"/>
    <x v="5"/>
    <s v="015"/>
    <s v="TOWN &amp; REGIONAL PLANNING"/>
    <s v="087"/>
    <s v="INTERNAL CHARGES"/>
    <s v="1532"/>
    <s v="INTERNAL IT COSTS"/>
    <n v="33644"/>
    <n v="46486"/>
    <n v="49042.73"/>
    <n v="51641.99469000000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9"/>
    <x v="3"/>
    <x v="93"/>
    <x v="195"/>
    <s v="016-Town planning"/>
    <x v="5"/>
    <s v="015"/>
    <s v="TOWN &amp; REGIONAL PLANNING"/>
    <s v="087"/>
    <s v="INTERNAL CHARGES"/>
    <s v="1533"/>
    <s v="INTERNAL FACILITIES COSTS"/>
    <n v="251107"/>
    <n v="266866"/>
    <n v="281543.63"/>
    <n v="296465.44238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x v="3"/>
    <x v="93"/>
    <x v="372"/>
    <s v="006-Property service"/>
    <x v="5"/>
    <s v="016"/>
    <s v="HOUSING ADMINISTRATION &amp; PROPERTY VALUATION"/>
    <s v="087"/>
    <s v="INTERNAL CHARGES"/>
    <s v="1531"/>
    <s v="INTERNAL ADMINISTRATION COSTS"/>
    <n v="704895"/>
    <n v="799336"/>
    <n v="843299.48"/>
    <n v="887994.3524399999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8"/>
    <x v="3"/>
    <x v="93"/>
    <x v="372"/>
    <s v="007-Other admin"/>
    <x v="5"/>
    <s v="023"/>
    <s v="SATELITE OFFICE: NKOWANKOWA"/>
    <s v="087"/>
    <s v="INTERNAL CHARGES"/>
    <s v="1531"/>
    <s v="INTERNAL ADMINISTRATION COSTS"/>
    <n v="1356"/>
    <n v="1280"/>
    <n v="1350.4"/>
    <n v="1421.9712000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8"/>
    <x v="3"/>
    <x v="93"/>
    <x v="373"/>
    <s v="007-Other admin"/>
    <x v="5"/>
    <s v="023"/>
    <s v="SATELITE OFFICE: NKOWANKOWA"/>
    <s v="087"/>
    <s v="INTERNAL CHARGES"/>
    <s v="1532"/>
    <s v="INTERNAL IT COSTS"/>
    <n v="235509"/>
    <n v="325402"/>
    <n v="343299.11"/>
    <n v="361493.9628299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1"/>
    <x v="3"/>
    <x v="93"/>
    <x v="372"/>
    <s v="007-Other admin"/>
    <x v="5"/>
    <s v="024"/>
    <s v="SATELITE OFFICE: LENYENYE"/>
    <s v="087"/>
    <s v="INTERNAL CHARGES"/>
    <s v="1531"/>
    <s v="INTERNAL ADMINISTRATION COSTS"/>
    <n v="1531"/>
    <n v="1445"/>
    <n v="1524.4749999999999"/>
    <n v="1605.272174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1"/>
    <x v="3"/>
    <x v="93"/>
    <x v="373"/>
    <s v="007-Other admin"/>
    <x v="5"/>
    <s v="024"/>
    <s v="SATELITE OFFICE: LENYENYE"/>
    <s v="087"/>
    <s v="INTERNAL CHARGES"/>
    <s v="1532"/>
    <s v="INTERNAL IT COSTS"/>
    <n v="269153"/>
    <n v="371888"/>
    <n v="392341.84"/>
    <n v="413135.9575200000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9"/>
    <x v="3"/>
    <x v="93"/>
    <x v="372"/>
    <s v="007-Other admin"/>
    <x v="5"/>
    <s v="025"/>
    <s v="SATELITE OFFICE: LETSITELE"/>
    <s v="087"/>
    <s v="INTERNAL CHARGES"/>
    <s v="1531"/>
    <s v="INTERNAL ADMINISTRATION COSTS"/>
    <n v="756"/>
    <n v="713"/>
    <n v="752.21500000000003"/>
    <n v="792.08239500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2"/>
    <x v="4"/>
    <x v="93"/>
    <x v="372"/>
    <s v="003-Budget and treasury office"/>
    <x v="5"/>
    <s v="032"/>
    <s v="ADMINISTRATION FINANCE"/>
    <s v="087"/>
    <s v="INTERNAL CHARGES"/>
    <s v="1531"/>
    <s v="INTERNAL ADMINISTRATION COSTS"/>
    <n v="612811"/>
    <n v="755824"/>
    <n v="797394.32"/>
    <n v="839656.2189599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2"/>
    <x v="4"/>
    <x v="93"/>
    <x v="373"/>
    <s v="003-Budget and treasury office"/>
    <x v="5"/>
    <s v="032"/>
    <s v="ADMINISTRATION FINANCE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2"/>
    <x v="4"/>
    <x v="93"/>
    <x v="195"/>
    <s v="003-Budget and treasury office"/>
    <x v="5"/>
    <s v="032"/>
    <s v="ADMINISTRATION FINANCE"/>
    <s v="087"/>
    <s v="INTERNAL CHARGES"/>
    <s v="1533"/>
    <s v="INTERNAL FACILITIES COSTS"/>
    <n v="125554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3"/>
    <x v="4"/>
    <x v="93"/>
    <x v="372"/>
    <s v="003-Budget and treasury office"/>
    <x v="5"/>
    <s v="033"/>
    <s v="FINANCIAL SERVICES, REPORTING, &amp; BUDGETS"/>
    <s v="087"/>
    <s v="INTERNAL CHARGES"/>
    <s v="1531"/>
    <s v="INTERNAL ADMINISTRATION COSTS"/>
    <n v="417952"/>
    <n v="444224"/>
    <n v="468656.32"/>
    <n v="493495.1049600000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3"/>
    <x v="4"/>
    <x v="93"/>
    <x v="373"/>
    <s v="003-Budget and treasury office"/>
    <x v="5"/>
    <s v="033"/>
    <s v="FINANCIAL SERVICES, REPORTING, &amp; BUDGETS"/>
    <s v="087"/>
    <s v="INTERNAL CHARGES"/>
    <s v="1532"/>
    <s v="INTERNAL IT COSTS"/>
    <n v="134577"/>
    <n v="185944"/>
    <n v="196170.92"/>
    <n v="206567.9787600000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3"/>
    <x v="4"/>
    <x v="93"/>
    <x v="195"/>
    <s v="003-Budget and treasury office"/>
    <x v="5"/>
    <s v="033"/>
    <s v="FINANCIAL SERVICES, REPORTING, &amp; BUDGETS"/>
    <s v="087"/>
    <s v="INTERNAL CHARGES"/>
    <s v="1533"/>
    <s v="INTERNAL FACILITIES COSTS"/>
    <n v="188330"/>
    <n v="200150"/>
    <n v="211158.25"/>
    <n v="222349.6372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x v="4"/>
    <x v="93"/>
    <x v="372"/>
    <s v="003-Budget and treasury office"/>
    <x v="5"/>
    <s v="034"/>
    <s v="REVENUE"/>
    <s v="087"/>
    <s v="INTERNAL CHARGES"/>
    <s v="1531"/>
    <s v="INTERNAL ADMINISTRATION COSTS"/>
    <n v="1079458"/>
    <n v="1080428"/>
    <n v="1139851.54"/>
    <n v="1200263.67162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x v="4"/>
    <x v="93"/>
    <x v="373"/>
    <s v="003-Budget and treasury office"/>
    <x v="5"/>
    <s v="034"/>
    <s v="REVENUE"/>
    <s v="087"/>
    <s v="INTERNAL CHARGES"/>
    <s v="1532"/>
    <s v="INTERNAL IT COSTS"/>
    <n v="874747"/>
    <n v="1208635"/>
    <n v="1275109.925"/>
    <n v="1342690.751025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x v="4"/>
    <x v="93"/>
    <x v="195"/>
    <s v="003-Budget and treasury office"/>
    <x v="5"/>
    <s v="034"/>
    <s v="REVENUE"/>
    <s v="087"/>
    <s v="INTERNAL CHARGES"/>
    <s v="1533"/>
    <s v="INTERNAL FACILITIES COSTS"/>
    <n v="753321"/>
    <n v="800599"/>
    <n v="844631.94499999995"/>
    <n v="889397.4380849999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5"/>
    <x v="4"/>
    <x v="93"/>
    <x v="372"/>
    <s v="003-Budget and treasury office"/>
    <x v="5"/>
    <s v="035"/>
    <s v="EXPENDITURE"/>
    <s v="087"/>
    <s v="INTERNAL CHARGES"/>
    <s v="1531"/>
    <s v="INTERNAL ADMINISTRATION COSTS"/>
    <n v="229359"/>
    <n v="269750"/>
    <n v="284586.25"/>
    <n v="299669.32124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5"/>
    <x v="4"/>
    <x v="93"/>
    <x v="373"/>
    <s v="003-Budget and treasury office"/>
    <x v="5"/>
    <s v="035"/>
    <s v="EXPENDITURE"/>
    <s v="087"/>
    <s v="INTERNAL CHARGES"/>
    <s v="1532"/>
    <s v="INTERNAL IT COSTS"/>
    <n v="1009324"/>
    <n v="1394579"/>
    <n v="1471280.845"/>
    <n v="1549258.72978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5"/>
    <x v="4"/>
    <x v="93"/>
    <x v="195"/>
    <s v="003-Budget and treasury office"/>
    <x v="5"/>
    <s v="035"/>
    <s v="EXPENDITURE"/>
    <s v="087"/>
    <s v="INTERNAL CHARGES"/>
    <s v="1533"/>
    <s v="INTERNAL FACILITIES COSTS"/>
    <n v="502214"/>
    <n v="533733"/>
    <n v="563088.31499999994"/>
    <n v="592931.9956949999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x v="4"/>
    <x v="93"/>
    <x v="372"/>
    <s v="003-Budget and treasury office"/>
    <x v="5"/>
    <s v="036"/>
    <s v="INVENTORY"/>
    <s v="087"/>
    <s v="INTERNAL CHARGES"/>
    <s v="1531"/>
    <s v="INTERNAL ADMINISTRATION COSTS"/>
    <n v="108431"/>
    <n v="116703"/>
    <n v="123121.66499999999"/>
    <n v="129647.113244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x v="4"/>
    <x v="93"/>
    <x v="373"/>
    <s v="003-Budget and treasury office"/>
    <x v="5"/>
    <s v="036"/>
    <s v="INVENTORY"/>
    <s v="087"/>
    <s v="INTERNAL CHARGES"/>
    <s v="1532"/>
    <s v="INTERNAL IT COSTS"/>
    <n v="201865"/>
    <n v="278916"/>
    <n v="294256.38"/>
    <n v="309851.96814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x v="4"/>
    <x v="93"/>
    <x v="171"/>
    <s v="003-Budget and treasury office"/>
    <x v="5"/>
    <s v="036"/>
    <s v="INVENTORY"/>
    <s v="087"/>
    <s v="INTERNAL CHARGES"/>
    <s v="1534"/>
    <s v="INTERNAL USER CHARGES - ELECTRICITY"/>
    <n v="39000"/>
    <n v="90000"/>
    <n v="94950"/>
    <n v="99982.35"/>
    <n v="42866.52"/>
    <n v="0"/>
    <n v="0"/>
    <n v="0"/>
    <n v="0"/>
    <n v="0"/>
    <n v="0"/>
    <n v="0"/>
    <n v="0"/>
    <n v="0"/>
    <n v="27236.66"/>
    <n v="0"/>
    <n v="9744.32"/>
    <n v="5885.54"/>
    <n v="42866.52"/>
    <n v="1.0991415384615384"/>
    <n v="42866.52"/>
  </r>
  <r>
    <n v="14"/>
    <n v="15"/>
    <s v="tza"/>
    <x v="87"/>
    <x v="5"/>
    <x v="93"/>
    <x v="372"/>
    <s v="007-Other admin"/>
    <x v="5"/>
    <s v="037"/>
    <s v="FLEET MANAGEMENT"/>
    <s v="087"/>
    <s v="INTERNAL CHARGES"/>
    <s v="1531"/>
    <s v="INTERNAL ADMINISTRATION COSTS"/>
    <n v="126644"/>
    <n v="408117"/>
    <n v="430563.435"/>
    <n v="453383.2970549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7"/>
    <x v="5"/>
    <x v="93"/>
    <x v="373"/>
    <s v="007-Other admin"/>
    <x v="5"/>
    <s v="037"/>
    <s v="FLEET MANAGEMENT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7"/>
    <x v="5"/>
    <x v="93"/>
    <x v="171"/>
    <s v="007-Other admin"/>
    <x v="5"/>
    <s v="037"/>
    <s v="FLEET MANAGEMENT"/>
    <s v="087"/>
    <s v="INTERNAL CHARGES"/>
    <s v="1534"/>
    <s v="INTERNAL USER CHARGES - ELECTRICITY"/>
    <n v="50000"/>
    <n v="80000"/>
    <n v="84400"/>
    <n v="88873.2"/>
    <n v="37715.300000000003"/>
    <n v="0"/>
    <n v="0"/>
    <n v="0"/>
    <n v="0"/>
    <n v="0"/>
    <n v="0"/>
    <n v="0"/>
    <n v="0"/>
    <n v="0"/>
    <n v="23836.959999999999"/>
    <n v="0"/>
    <n v="9433.18"/>
    <n v="4445.16"/>
    <n v="37715.300000000003"/>
    <n v="0.75430600000000003"/>
    <n v="37715.300000000003"/>
  </r>
  <r>
    <n v="14"/>
    <n v="15"/>
    <s v="tza"/>
    <x v="87"/>
    <x v="5"/>
    <x v="93"/>
    <x v="374"/>
    <s v="007-Other admin"/>
    <x v="5"/>
    <s v="037"/>
    <s v="FLEET MANAGEMENT"/>
    <s v="087"/>
    <s v="INTERNAL CHARGES"/>
    <s v="1538"/>
    <s v="INTERNAL USER CHARGES - SANITATION &amp; REFUSE"/>
    <n v="18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8"/>
    <x v="2"/>
    <x v="93"/>
    <x v="372"/>
    <s v="005-Information technology"/>
    <x v="5"/>
    <s v="038"/>
    <s v="INFORMATION TECHNOLOGY"/>
    <s v="087"/>
    <s v="INTERNAL CHARGES"/>
    <s v="1531"/>
    <s v="INTERNAL ADMINISTRATION COSTS"/>
    <n v="374809"/>
    <n v="367859"/>
    <n v="388091.245"/>
    <n v="408660.080985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8"/>
    <x v="2"/>
    <x v="93"/>
    <x v="373"/>
    <s v="005-Information technology"/>
    <x v="5"/>
    <s v="038"/>
    <s v="INFORMATION TECHNOLOGY"/>
    <s v="087"/>
    <s v="INTERNAL CHARGES"/>
    <s v="1532"/>
    <s v="INTERNAL IT COSTS"/>
    <n v="504662"/>
    <n v="697289"/>
    <n v="735639.89500000002"/>
    <n v="774628.8094350000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8"/>
    <x v="2"/>
    <x v="93"/>
    <x v="195"/>
    <s v="005-Information technology"/>
    <x v="5"/>
    <s v="038"/>
    <s v="INFORMATION TECHNOLOGY"/>
    <s v="087"/>
    <s v="INTERNAL CHARGES"/>
    <s v="1533"/>
    <s v="INTERNAL FACILITIES COSTS"/>
    <n v="62777"/>
    <n v="66717"/>
    <n v="70386.434999999998"/>
    <n v="74116.91605499999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9"/>
    <x v="4"/>
    <x v="93"/>
    <x v="372"/>
    <s v="003-Budget and treasury office"/>
    <x v="5"/>
    <s v="039"/>
    <s v="SUPPLY CHAIN MANAGEMENT UNIT"/>
    <s v="087"/>
    <s v="INTERNAL CHARGES"/>
    <s v="1531"/>
    <s v="INTERNAL ADMINISTRATION COSTS"/>
    <n v="269390"/>
    <n v="140416"/>
    <n v="148138.88"/>
    <n v="155990.2406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x v="2"/>
    <x v="93"/>
    <x v="372"/>
    <s v="004-Human resource"/>
    <x v="5"/>
    <s v="052"/>
    <s v="ADMINISTRATION HR &amp; CORP"/>
    <s v="087"/>
    <s v="INTERNAL CHARGES"/>
    <s v="1531"/>
    <s v="INTERNAL ADMINISTRATION COSTS"/>
    <n v="95466"/>
    <n v="87499"/>
    <n v="92311.445000000007"/>
    <n v="97203.95158500000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x v="2"/>
    <x v="93"/>
    <x v="373"/>
    <s v="004-Human resource"/>
    <x v="5"/>
    <s v="052"/>
    <s v="ADMINISTRATION HR &amp; CORP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x v="2"/>
    <x v="93"/>
    <x v="195"/>
    <s v="004-Human resource"/>
    <x v="5"/>
    <s v="052"/>
    <s v="ADMINISTRATION HR &amp; CORP"/>
    <s v="087"/>
    <s v="INTERNAL CHARGES"/>
    <s v="1533"/>
    <s v="INTERNAL FACILITIES COSTS"/>
    <n v="125554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1"/>
    <x v="2"/>
    <x v="93"/>
    <x v="372"/>
    <s v="004-Human resource"/>
    <x v="5"/>
    <s v="053"/>
    <s v="HUMAN RESOURCES"/>
    <s v="087"/>
    <s v="INTERNAL CHARGES"/>
    <s v="1531"/>
    <s v="INTERNAL ADMINISTRATION COSTS"/>
    <n v="409635"/>
    <n v="396063"/>
    <n v="417846.46500000003"/>
    <n v="439992.327645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1"/>
    <x v="2"/>
    <x v="93"/>
    <x v="373"/>
    <s v="004-Human resource"/>
    <x v="5"/>
    <s v="053"/>
    <s v="HUMAN RESOURCES"/>
    <s v="087"/>
    <s v="INTERNAL CHARGES"/>
    <s v="1532"/>
    <s v="INTERNAL IT COSTS"/>
    <n v="437374"/>
    <n v="604318"/>
    <n v="637555.49"/>
    <n v="671345.93096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1"/>
    <x v="2"/>
    <x v="93"/>
    <x v="195"/>
    <s v="004-Human resource"/>
    <x v="5"/>
    <s v="053"/>
    <s v="HUMAN RESOURCES"/>
    <s v="087"/>
    <s v="INTERNAL CHARGES"/>
    <s v="1533"/>
    <s v="INTERNAL FACILITIES COSTS"/>
    <n v="564991"/>
    <n v="600449"/>
    <n v="633473.69499999995"/>
    <n v="667047.8008349998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2"/>
    <x v="2"/>
    <x v="93"/>
    <x v="372"/>
    <s v="007-Other admin"/>
    <x v="5"/>
    <s v="054"/>
    <s v="OCCUPATIONAL HEALTH &amp; SAFETY"/>
    <s v="087"/>
    <s v="INTERNAL CHARGES"/>
    <s v="1531"/>
    <s v="INTERNAL ADMINISTRATION COSTS"/>
    <n v="3452"/>
    <n v="5706"/>
    <n v="6019.83"/>
    <n v="6338.880989999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2"/>
    <x v="2"/>
    <x v="93"/>
    <x v="373"/>
    <s v="007-Other admin"/>
    <x v="5"/>
    <s v="054"/>
    <s v="OCCUPATIONAL HEALTH &amp; SAFETY"/>
    <s v="087"/>
    <s v="INTERNAL CHARGES"/>
    <s v="1532"/>
    <s v="INTERNAL IT COSTS"/>
    <n v="33644"/>
    <n v="46486"/>
    <n v="49042.73"/>
    <n v="51641.99469000000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2"/>
    <x v="2"/>
    <x v="93"/>
    <x v="195"/>
    <s v="007-Other admin"/>
    <x v="5"/>
    <s v="054"/>
    <s v="OCCUPATIONAL HEALTH &amp; SAFETY"/>
    <s v="087"/>
    <s v="INTERNAL CHARGES"/>
    <s v="1533"/>
    <s v="INTERNAL FACILITIES COSTS"/>
    <n v="62777"/>
    <n v="66717"/>
    <n v="70386.434999999998"/>
    <n v="74116.91605499999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x v="2"/>
    <x v="93"/>
    <x v="372"/>
    <s v="007-Other admin"/>
    <x v="5"/>
    <s v="056"/>
    <s v="CORPORATE SERVICES"/>
    <s v="087"/>
    <s v="INTERNAL CHARGES"/>
    <s v="1531"/>
    <s v="INTERNAL ADMINISTRATION COSTS"/>
    <n v="307955"/>
    <n v="316398"/>
    <n v="333799.89"/>
    <n v="351491.2841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x v="2"/>
    <x v="93"/>
    <x v="373"/>
    <s v="007-Other admin"/>
    <x v="5"/>
    <s v="056"/>
    <s v="CORPORATE SERVICES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x v="2"/>
    <x v="93"/>
    <x v="195"/>
    <s v="007-Other admin"/>
    <x v="5"/>
    <s v="056"/>
    <s v="CORPORATE SERVICES"/>
    <s v="087"/>
    <s v="INTERNAL CHARGES"/>
    <s v="1533"/>
    <s v="INTERNAL FACILITIES COSTS"/>
    <n v="313884"/>
    <n v="333583"/>
    <n v="351930.065"/>
    <n v="370582.358445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x v="2"/>
    <x v="93"/>
    <x v="372"/>
    <s v="001-Mayor and council"/>
    <x v="5"/>
    <s v="057"/>
    <s v="COUNCIL EXPENDITURE"/>
    <s v="087"/>
    <s v="INTERNAL CHARGES"/>
    <s v="1531"/>
    <s v="INTERNAL ADMINISTRATION COSTS"/>
    <n v="1240212"/>
    <n v="1271469"/>
    <n v="1341399.7949999999"/>
    <n v="1412493.98413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x v="2"/>
    <x v="93"/>
    <x v="373"/>
    <s v="001-Mayor and council"/>
    <x v="5"/>
    <s v="057"/>
    <s v="COUNCIL EXPENDITURE"/>
    <s v="087"/>
    <s v="INTERNAL CHARGES"/>
    <s v="1532"/>
    <s v="INTERNAL IT COSTS"/>
    <n v="168221"/>
    <n v="232430"/>
    <n v="245213.65"/>
    <n v="258209.97344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x v="2"/>
    <x v="93"/>
    <x v="195"/>
    <s v="001-Mayor and council"/>
    <x v="5"/>
    <s v="057"/>
    <s v="COUNCIL EXPENDITURE"/>
    <s v="087"/>
    <s v="INTERNAL CHARGES"/>
    <s v="1533"/>
    <s v="INTERNAL FACILITIES COSTS"/>
    <n v="3766607"/>
    <n v="4002995"/>
    <n v="4223159.7249999996"/>
    <n v="4446987.190424999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x v="2"/>
    <x v="93"/>
    <x v="372"/>
    <s v="007-Other admin"/>
    <x v="5"/>
    <s v="058"/>
    <s v="LEGAL SERVICES"/>
    <s v="087"/>
    <s v="INTERNAL CHARGES"/>
    <s v="1531"/>
    <s v="INTERNAL ADMINISTRATION COSTS"/>
    <n v="308440"/>
    <n v="445266"/>
    <n v="469755.63"/>
    <n v="494652.67839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x v="2"/>
    <x v="93"/>
    <x v="195"/>
    <s v="007-Other admin"/>
    <x v="5"/>
    <s v="058"/>
    <s v="LEGAL SERVICES"/>
    <s v="087"/>
    <s v="INTERNAL CHARGES"/>
    <s v="1533"/>
    <s v="INTERNAL FACILITIES COSTS"/>
    <n v="125554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6"/>
    <x v="5"/>
    <x v="93"/>
    <x v="372"/>
    <s v="017-Roads"/>
    <x v="5"/>
    <s v="062"/>
    <s v="ADMINISTRATION CIVIL ING."/>
    <s v="087"/>
    <s v="INTERNAL CHARGES"/>
    <s v="1531"/>
    <s v="INTERNAL ADMINISTRATION COSTS"/>
    <n v="508826"/>
    <n v="519707"/>
    <n v="548290.88500000001"/>
    <n v="577350.30190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6"/>
    <x v="5"/>
    <x v="93"/>
    <x v="373"/>
    <s v="017-Roads"/>
    <x v="5"/>
    <s v="062"/>
    <s v="ADMINISTRATION CIVIL ING."/>
    <s v="087"/>
    <s v="INTERNAL CHARGES"/>
    <s v="1532"/>
    <s v="INTERNAL IT COSTS"/>
    <n v="235509"/>
    <n v="325402"/>
    <n v="343299.11"/>
    <n v="361493.9628299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6"/>
    <x v="5"/>
    <x v="93"/>
    <x v="195"/>
    <s v="017-Roads"/>
    <x v="5"/>
    <s v="062"/>
    <s v="ADMINISTRATION CIVIL ING."/>
    <s v="087"/>
    <s v="INTERNAL CHARGES"/>
    <s v="1533"/>
    <s v="INTERNAL FACILITIES COSTS"/>
    <n v="188330"/>
    <n v="200150"/>
    <n v="211158.25"/>
    <n v="222349.6372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x v="5"/>
    <x v="93"/>
    <x v="372"/>
    <s v="017-Roads"/>
    <x v="5"/>
    <s v="063"/>
    <s v="ROADS &amp; STORMWATER MANAGEMENT"/>
    <s v="087"/>
    <s v="INTERNAL CHARGES"/>
    <s v="1531"/>
    <s v="INTERNAL ADMINISTRATION COSTS"/>
    <n v="8916281"/>
    <n v="9334861"/>
    <n v="9848278.3550000004"/>
    <n v="10370237.107815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x v="5"/>
    <x v="93"/>
    <x v="373"/>
    <s v="017-Roads"/>
    <x v="5"/>
    <s v="063"/>
    <s v="ROADS &amp; STORMWATER MANAGEMENT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x v="5"/>
    <x v="93"/>
    <x v="195"/>
    <s v="017-Roads"/>
    <x v="5"/>
    <s v="063"/>
    <s v="ROADS &amp; STORMWATER MANAGEMENT"/>
    <s v="087"/>
    <s v="INTERNAL CHARGES"/>
    <s v="1533"/>
    <s v="INTERNAL FACILITIES COSTS"/>
    <n v="125554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x v="5"/>
    <x v="93"/>
    <x v="171"/>
    <s v="017-Roads"/>
    <x v="5"/>
    <s v="063"/>
    <s v="ROADS &amp; STORMWATER MANAGEMENT"/>
    <s v="087"/>
    <s v="INTERNAL CHARGES"/>
    <s v="1534"/>
    <s v="INTERNAL USER CHARGES - ELECTRICITY"/>
    <n v="10000"/>
    <n v="10000"/>
    <n v="10550"/>
    <n v="11109.15"/>
    <n v="30.46"/>
    <n v="0"/>
    <n v="0"/>
    <n v="0"/>
    <n v="0"/>
    <n v="0"/>
    <n v="0"/>
    <n v="0"/>
    <n v="0"/>
    <n v="0"/>
    <n v="0"/>
    <n v="0"/>
    <n v="26.11"/>
    <n v="4.3499999999999996"/>
    <n v="30.46"/>
    <n v="3.0460000000000001E-3"/>
    <n v="30.46"/>
  </r>
  <r>
    <n v="14"/>
    <n v="15"/>
    <s v="tza"/>
    <x v="97"/>
    <x v="5"/>
    <x v="93"/>
    <x v="374"/>
    <s v="017-Roads"/>
    <x v="5"/>
    <s v="063"/>
    <s v="ROADS &amp; STORMWATER MANAGEMENT"/>
    <s v="087"/>
    <s v="INTERNAL CHARGES"/>
    <s v="1538"/>
    <s v="INTERNAL USER CHARGES - SANITATION &amp; REFUSE"/>
    <n v="13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x v="5"/>
    <x v="93"/>
    <x v="372"/>
    <s v="012-House"/>
    <x v="5"/>
    <s v="103"/>
    <s v="BUILDINGS &amp; HOUSING"/>
    <s v="087"/>
    <s v="INTERNAL CHARGES"/>
    <s v="1531"/>
    <s v="INTERNAL ADMINISTRATION COSTS"/>
    <n v="1361070"/>
    <n v="1396380"/>
    <n v="1473180.9"/>
    <n v="1551259.4876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x v="5"/>
    <x v="93"/>
    <x v="373"/>
    <s v="012-House"/>
    <x v="5"/>
    <s v="103"/>
    <s v="BUILDINGS &amp; HOUSING"/>
    <s v="087"/>
    <s v="INTERNAL CHARGES"/>
    <s v="1532"/>
    <s v="INTERNAL IT COSTS"/>
    <n v="100932"/>
    <n v="139458"/>
    <n v="147128.19"/>
    <n v="154925.98407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x v="5"/>
    <x v="93"/>
    <x v="195"/>
    <s v="012-House"/>
    <x v="5"/>
    <s v="103"/>
    <s v="BUILDINGS &amp; HOUSING"/>
    <s v="087"/>
    <s v="INTERNAL CHARGES"/>
    <s v="1533"/>
    <s v="INTERNAL FACILITIES COSTS"/>
    <n v="251107"/>
    <n v="266866"/>
    <n v="281543.63"/>
    <n v="296465.44238999998"/>
    <n v="37340.299999999996"/>
    <n v="0"/>
    <n v="0"/>
    <n v="0"/>
    <n v="0"/>
    <n v="0"/>
    <n v="0"/>
    <n v="0"/>
    <n v="14936.22"/>
    <n v="0"/>
    <n v="7468.02"/>
    <n v="7468.03"/>
    <n v="7468.03"/>
    <n v="0"/>
    <n v="37340.299999999996"/>
    <n v="0.14870274424846777"/>
    <n v="37340.300000000003"/>
  </r>
  <r>
    <n v="14"/>
    <n v="15"/>
    <s v="tza"/>
    <x v="98"/>
    <x v="5"/>
    <x v="93"/>
    <x v="171"/>
    <s v="012-House"/>
    <x v="5"/>
    <s v="103"/>
    <s v="BUILDINGS &amp; HOUSING"/>
    <s v="087"/>
    <s v="INTERNAL CHARGES"/>
    <s v="1534"/>
    <s v="INTERNAL USER CHARGES - ELECTRICITY"/>
    <n v="1663000"/>
    <n v="2000000"/>
    <n v="2110000"/>
    <n v="2221830"/>
    <n v="966795.79999999993"/>
    <n v="0"/>
    <n v="0"/>
    <n v="0"/>
    <n v="0"/>
    <n v="0"/>
    <n v="0"/>
    <n v="0"/>
    <n v="0"/>
    <n v="0"/>
    <n v="608798.98"/>
    <n v="0"/>
    <n v="270072.09999999998"/>
    <n v="87924.72"/>
    <n v="966795.79999999993"/>
    <n v="0.58135646422128684"/>
    <n v="966795.8"/>
  </r>
  <r>
    <n v="14"/>
    <n v="15"/>
    <s v="tza"/>
    <x v="98"/>
    <x v="5"/>
    <x v="93"/>
    <x v="375"/>
    <s v="012-House"/>
    <x v="5"/>
    <s v="103"/>
    <s v="BUILDINGS &amp; HOUSING"/>
    <s v="087"/>
    <s v="INTERNAL CHARGES"/>
    <s v="1536"/>
    <s v="INTERNAL USER CHARGES - SEWERAGE"/>
    <n v="28000"/>
    <n v="30000"/>
    <n v="31650"/>
    <n v="33327.449999999997"/>
    <n v="21923.440000000002"/>
    <n v="0"/>
    <n v="0"/>
    <n v="0"/>
    <n v="0"/>
    <n v="0"/>
    <n v="0"/>
    <n v="0"/>
    <n v="0"/>
    <n v="0"/>
    <n v="9666.16"/>
    <n v="0"/>
    <n v="9624.6299999999992"/>
    <n v="2632.65"/>
    <n v="21923.440000000002"/>
    <n v="0.78298000000000012"/>
    <n v="21923.439999999999"/>
  </r>
  <r>
    <n v="14"/>
    <n v="15"/>
    <s v="tza"/>
    <x v="98"/>
    <x v="5"/>
    <x v="93"/>
    <x v="376"/>
    <s v="012-House"/>
    <x v="5"/>
    <s v="103"/>
    <s v="BUILDINGS &amp; HOUSING"/>
    <s v="087"/>
    <s v="INTERNAL CHARGES"/>
    <s v="1537"/>
    <s v="INTERNAL USER CHARGES - WATER"/>
    <n v="610000"/>
    <n v="625000"/>
    <n v="659375"/>
    <n v="694321.875"/>
    <n v="1264609.45"/>
    <n v="0"/>
    <n v="0"/>
    <n v="0"/>
    <n v="0"/>
    <n v="0"/>
    <n v="0"/>
    <n v="0"/>
    <n v="4489.68"/>
    <n v="0"/>
    <n v="1036672.87"/>
    <n v="2194.84"/>
    <n v="155028.37"/>
    <n v="66223.69"/>
    <n v="1264609.45"/>
    <n v="2.0731302459016394"/>
    <n v="1264609.45"/>
  </r>
  <r>
    <n v="14"/>
    <n v="15"/>
    <s v="tza"/>
    <x v="98"/>
    <x v="5"/>
    <x v="93"/>
    <x v="374"/>
    <s v="012-House"/>
    <x v="5"/>
    <s v="103"/>
    <s v="BUILDINGS &amp; HOUSING"/>
    <s v="087"/>
    <s v="INTERNAL CHARGES"/>
    <s v="1538"/>
    <s v="INTERNAL USER CHARGES - SANITATION &amp; REFUSE"/>
    <n v="315000"/>
    <n v="375000"/>
    <n v="395625"/>
    <n v="416593.125"/>
    <n v="175965.33"/>
    <n v="0"/>
    <n v="0"/>
    <n v="0"/>
    <n v="0"/>
    <n v="0"/>
    <n v="0"/>
    <n v="0"/>
    <n v="0"/>
    <n v="0"/>
    <n v="99446.62"/>
    <n v="0"/>
    <n v="58791.34"/>
    <n v="17727.37"/>
    <n v="175965.33"/>
    <n v="0.55862009523809519"/>
    <n v="175965.33"/>
  </r>
  <r>
    <n v="14"/>
    <n v="15"/>
    <s v="tza"/>
    <x v="99"/>
    <x v="6"/>
    <x v="93"/>
    <x v="372"/>
    <s v="009-Sport &amp; recreation"/>
    <x v="5"/>
    <s v="105"/>
    <s v="PARKS &amp; RECREATION"/>
    <s v="087"/>
    <s v="INTERNAL CHARGES"/>
    <s v="1531"/>
    <s v="INTERNAL ADMINISTRATION COSTS"/>
    <n v="588393"/>
    <n v="583437"/>
    <n v="615526.03500000003"/>
    <n v="648148.914854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9"/>
    <x v="6"/>
    <x v="93"/>
    <x v="171"/>
    <s v="009-Sport &amp; recreation"/>
    <x v="5"/>
    <s v="105"/>
    <s v="PARKS &amp; RECREATION"/>
    <s v="087"/>
    <s v="INTERNAL CHARGES"/>
    <s v="1534"/>
    <s v="INTERNAL USER CHARGES - ELECTRICITY"/>
    <n v="42000"/>
    <n v="50000"/>
    <n v="52750"/>
    <n v="55545.75"/>
    <n v="24327.61"/>
    <n v="0"/>
    <n v="0"/>
    <n v="0"/>
    <n v="0"/>
    <n v="0"/>
    <n v="0"/>
    <n v="0"/>
    <n v="0"/>
    <n v="0"/>
    <n v="15701.66"/>
    <n v="0"/>
    <n v="4924.91"/>
    <n v="3701.04"/>
    <n v="24327.61"/>
    <n v="0.57922880952380951"/>
    <n v="24327.61"/>
  </r>
  <r>
    <n v="14"/>
    <n v="15"/>
    <s v="tza"/>
    <x v="100"/>
    <x v="6"/>
    <x v="93"/>
    <x v="372"/>
    <s v="021-Solid waste"/>
    <x v="5"/>
    <s v="112"/>
    <s v="ADMINISTRATION PUBLIC SERV."/>
    <s v="087"/>
    <s v="INTERNAL CHARGES"/>
    <s v="1531"/>
    <s v="INTERNAL ADMINISTRATION COSTS"/>
    <n v="6133"/>
    <n v="5306"/>
    <n v="5597.83"/>
    <n v="5894.514989999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0"/>
    <x v="6"/>
    <x v="93"/>
    <x v="373"/>
    <s v="021-Solid waste"/>
    <x v="5"/>
    <s v="112"/>
    <s v="ADMINISTRATION PUBLIC SERV.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0"/>
    <x v="6"/>
    <x v="93"/>
    <x v="195"/>
    <s v="021-Solid waste"/>
    <x v="5"/>
    <s v="112"/>
    <s v="ADMINISTRATION PUBLIC SERV."/>
    <s v="087"/>
    <s v="INTERNAL CHARGES"/>
    <s v="1533"/>
    <s v="INTERNAL FACILITIES COSTS"/>
    <n v="251107"/>
    <n v="266866"/>
    <n v="281543.63"/>
    <n v="296465.44238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1"/>
    <x v="6"/>
    <x v="93"/>
    <x v="372"/>
    <s v="008-Libraries"/>
    <x v="5"/>
    <s v="123"/>
    <s v="LIBRARY SERVICES"/>
    <s v="087"/>
    <s v="INTERNAL CHARGES"/>
    <s v="1531"/>
    <s v="INTERNAL ADMINISTRATION COSTS"/>
    <n v="191862"/>
    <n v="190034"/>
    <n v="200485.87"/>
    <n v="211111.62111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GTD"/>
    <x v="150"/>
    <x v="8"/>
    <x v="81"/>
    <x v="377"/>
    <m/>
    <x v="4"/>
    <s v="013"/>
    <s v="GREATER TZANEEN ECONOMIC DEVELOPMENT AGENCY"/>
    <s v="024"/>
    <s v="OTHER REVENUE"/>
    <s v="0250"/>
    <s v="FACILITATION FEE"/>
    <n v="-1000000"/>
    <n v="0"/>
    <n v="-300000"/>
    <n v="-620000"/>
    <m/>
    <m/>
    <m/>
    <m/>
    <m/>
    <m/>
    <m/>
    <m/>
    <m/>
    <m/>
    <m/>
    <m/>
    <m/>
    <m/>
    <m/>
    <n v="0"/>
    <m/>
  </r>
  <r>
    <n v="14"/>
    <n v="15"/>
    <s v="GTD"/>
    <x v="150"/>
    <x v="8"/>
    <x v="80"/>
    <x v="378"/>
    <m/>
    <x v="4"/>
    <s v="013"/>
    <s v="GREATER TZANEEN ECONOMIC DEVELOPMENT AGENCY"/>
    <s v="022"/>
    <s v="OPERATING GRANTS &amp; SUBSIDIES"/>
    <s v="0233"/>
    <s v="MUNICIPAL GRANT"/>
    <n v="-2500000"/>
    <n v="-5500000"/>
    <n v="-5500000"/>
    <n v="-5500000"/>
    <m/>
    <m/>
    <m/>
    <m/>
    <m/>
    <m/>
    <m/>
    <m/>
    <m/>
    <m/>
    <m/>
    <m/>
    <m/>
    <m/>
    <m/>
    <n v="-2500000"/>
    <m/>
  </r>
  <r>
    <n v="14"/>
    <n v="15"/>
    <s v="GTD"/>
    <x v="150"/>
    <x v="8"/>
    <x v="80"/>
    <x v="379"/>
    <m/>
    <x v="4"/>
    <s v="013"/>
    <s v="GREATER TZANEEN ECONOMIC DEVELOPMENT AGENCY"/>
    <s v="022"/>
    <s v="OPERATING GRANTS &amp; SUBSIDIES"/>
    <s v="0227"/>
    <s v="IDC"/>
    <n v="-3000000"/>
    <n v="0"/>
    <n v="0"/>
    <n v="0"/>
    <m/>
    <m/>
    <m/>
    <m/>
    <m/>
    <m/>
    <m/>
    <m/>
    <m/>
    <m/>
    <m/>
    <m/>
    <m/>
    <m/>
    <m/>
    <n v="-3000000"/>
    <m/>
  </r>
  <r>
    <n v="14"/>
    <n v="15"/>
    <s v="GTD"/>
    <x v="150"/>
    <x v="8"/>
    <x v="71"/>
    <x v="86"/>
    <m/>
    <x v="1"/>
    <s v="013"/>
    <s v="GREATER TZANEEN ECONOMIC DEVELOPMENT AGENCY"/>
    <s v="051"/>
    <s v="EMPLOYEE RELATED COSTS - WAGES &amp; SALARIES"/>
    <s v="1001"/>
    <s v="SALARIES &amp; WAGES - BASIC SCALE"/>
    <n v="3166081.17"/>
    <n v="2517900.5"/>
    <n v="2694153.54"/>
    <n v="2882744.29"/>
    <m/>
    <m/>
    <m/>
    <m/>
    <m/>
    <m/>
    <m/>
    <m/>
    <m/>
    <m/>
    <m/>
    <m/>
    <m/>
    <m/>
    <m/>
    <n v="2547825.13"/>
    <m/>
  </r>
  <r>
    <n v="14"/>
    <n v="15"/>
    <s v="GTD"/>
    <x v="150"/>
    <x v="8"/>
    <x v="71"/>
    <x v="84"/>
    <m/>
    <x v="1"/>
    <s v="013"/>
    <s v="GREATER TZANEEN ECONOMIC DEVELOPMENT AGENCY"/>
    <s v="051"/>
    <s v="EMPLOYEE RELATED COSTS - WAGES &amp; SALARIES"/>
    <s v="1002"/>
    <s v="SALARIES &amp; WAGES - OVERTIME"/>
    <n v="55000"/>
    <n v="30000"/>
    <n v="33000"/>
    <n v="36300"/>
    <m/>
    <m/>
    <m/>
    <m/>
    <m/>
    <m/>
    <m/>
    <m/>
    <m/>
    <m/>
    <m/>
    <m/>
    <m/>
    <m/>
    <m/>
    <n v="25000"/>
    <m/>
  </r>
  <r>
    <n v="14"/>
    <n v="15"/>
    <s v="GTD"/>
    <x v="150"/>
    <x v="8"/>
    <x v="71"/>
    <x v="88"/>
    <m/>
    <x v="1"/>
    <s v="013"/>
    <s v="GREATER TZANEEN ECONOMIC DEVELOPMENT AGENCY"/>
    <s v="051"/>
    <s v="EMPLOYEE RELATED COSTS - WAGES &amp; SALARIES"/>
    <s v="1004"/>
    <s v="SALARIES &amp; WAGES - ANNUAL BONUS"/>
    <n v="182360.8"/>
    <n v="183186"/>
    <n v="196009"/>
    <n v="209729"/>
    <m/>
    <m/>
    <m/>
    <m/>
    <m/>
    <m/>
    <m/>
    <m/>
    <m/>
    <m/>
    <m/>
    <m/>
    <m/>
    <m/>
    <m/>
    <n v="254782.51"/>
    <m/>
  </r>
  <r>
    <n v="14"/>
    <n v="15"/>
    <s v="GTD"/>
    <x v="150"/>
    <x v="8"/>
    <x v="71"/>
    <x v="77"/>
    <m/>
    <x v="1"/>
    <s v="013"/>
    <s v="GREATER TZANEEN ECONOMIC DEVELOPMENT AGENCY"/>
    <s v="051"/>
    <s v="EMPLOYEE RELATED COSTS - WAGES &amp; SALARIES"/>
    <s v="1016"/>
    <s v="PERFORMANCE INCENTIVE SCHEMES"/>
    <n v="97775.16"/>
    <n v="104414.08"/>
    <n v="111723.07"/>
    <n v="119543.67999999999"/>
    <m/>
    <m/>
    <m/>
    <m/>
    <m/>
    <m/>
    <m/>
    <m/>
    <m/>
    <m/>
    <m/>
    <m/>
    <m/>
    <m/>
    <m/>
    <n v="91378.65"/>
    <m/>
  </r>
  <r>
    <n v="14"/>
    <n v="15"/>
    <s v="GTD"/>
    <x v="150"/>
    <x v="8"/>
    <x v="71"/>
    <x v="89"/>
    <m/>
    <x v="1"/>
    <s v="013"/>
    <s v="GREATER TZANEEN ECONOMIC DEVELOPMENT AGENCY"/>
    <s v="051"/>
    <s v="EMPLOYEE RELATED COSTS - WAGES &amp; SALARIES"/>
    <s v="1010"/>
    <s v="SALARIES &amp; WAGES - LEAVE PAYMENTS"/>
    <n v="60000"/>
    <n v="0"/>
    <n v="0"/>
    <n v="0"/>
    <m/>
    <m/>
    <m/>
    <m/>
    <m/>
    <m/>
    <m/>
    <m/>
    <m/>
    <m/>
    <m/>
    <m/>
    <m/>
    <m/>
    <m/>
    <n v="81000"/>
    <m/>
  </r>
  <r>
    <n v="14"/>
    <n v="15"/>
    <s v="GTD"/>
    <x v="150"/>
    <x v="8"/>
    <x v="71"/>
    <x v="90"/>
    <m/>
    <x v="1"/>
    <s v="013"/>
    <s v="GREATER TZANEEN ECONOMIC DEVELOPMENT AGENCY"/>
    <s v="051"/>
    <s v="EMPLOYEE RELATED COSTS - WAGES &amp; SALARIES"/>
    <s v="1012"/>
    <s v="HOUSING ALLOWANCE"/>
    <n v="0"/>
    <n v="0"/>
    <n v="0"/>
    <n v="0"/>
    <m/>
    <m/>
    <m/>
    <m/>
    <m/>
    <m/>
    <m/>
    <m/>
    <m/>
    <m/>
    <m/>
    <m/>
    <m/>
    <m/>
    <m/>
    <n v="81000"/>
    <m/>
  </r>
  <r>
    <n v="14"/>
    <n v="15"/>
    <s v="GTD"/>
    <x v="150"/>
    <x v="8"/>
    <x v="76"/>
    <x v="92"/>
    <m/>
    <x v="1"/>
    <s v="013"/>
    <s v="GREATER TZANEEN ECONOMIC DEVELOPMENT AGENCY"/>
    <s v="053"/>
    <s v="EMPLOYEE RELATED COSTS - SOCIAL CONTRIBUTIONS"/>
    <s v="1021"/>
    <s v="CONTRIBUTION - MEDICAL AID SCHEME"/>
    <n v="137406.57"/>
    <n v="0"/>
    <n v="0"/>
    <n v="0"/>
    <m/>
    <m/>
    <m/>
    <m/>
    <m/>
    <m/>
    <m/>
    <m/>
    <m/>
    <m/>
    <m/>
    <m/>
    <m/>
    <m/>
    <m/>
    <n v="0"/>
    <m/>
  </r>
  <r>
    <n v="14"/>
    <n v="15"/>
    <s v="GTD"/>
    <x v="150"/>
    <x v="8"/>
    <x v="76"/>
    <x v="93"/>
    <m/>
    <x v="1"/>
    <s v="013"/>
    <s v="GREATER TZANEEN ECONOMIC DEVELOPMENT AGENCY"/>
    <s v="053"/>
    <s v="EMPLOYEE RELATED COSTS - SOCIAL CONTRIBUTIONS"/>
    <s v="1022"/>
    <s v="CONTRIBUTION - PENSION SCHEMES"/>
    <n v="120230.75"/>
    <n v="0"/>
    <n v="0"/>
    <n v="0"/>
    <m/>
    <m/>
    <m/>
    <m/>
    <m/>
    <m/>
    <m/>
    <m/>
    <m/>
    <m/>
    <m/>
    <m/>
    <m/>
    <m/>
    <m/>
    <n v="0"/>
    <m/>
  </r>
  <r>
    <n v="14"/>
    <n v="15"/>
    <s v="GTD"/>
    <x v="150"/>
    <x v="8"/>
    <x v="76"/>
    <x v="94"/>
    <m/>
    <x v="1"/>
    <s v="013"/>
    <s v="GREATER TZANEEN ECONOMIC DEVELOPMENT AGENCY"/>
    <s v="053"/>
    <s v="EMPLOYEE RELATED COSTS - SOCIAL CONTRIBUTIONS"/>
    <s v="1023"/>
    <s v="CONTRIBUTION - UIF"/>
    <n v="63321.62"/>
    <n v="724468.75"/>
    <n v="775181.56"/>
    <n v="829444.27"/>
    <m/>
    <n v="0"/>
    <m/>
    <m/>
    <m/>
    <m/>
    <m/>
    <m/>
    <m/>
    <m/>
    <m/>
    <m/>
    <m/>
    <m/>
    <m/>
    <n v="40892.129999999997"/>
    <m/>
  </r>
  <r>
    <n v="14"/>
    <n v="15"/>
    <s v="GTD"/>
    <x v="150"/>
    <x v="8"/>
    <x v="178"/>
    <x v="268"/>
    <m/>
    <x v="1"/>
    <s v="013"/>
    <s v="GREATER TZANEEN ECONOMIC DEVELOPMENT AGENCY"/>
    <s v="058"/>
    <s v="REMUNERATIONS OF COUNCILLORS"/>
    <s v="1057"/>
    <s v="COUNCILLORS ALLOWANCE - TRAVEL"/>
    <n v="88000"/>
    <n v="78000"/>
    <n v="90000"/>
    <n v="96300"/>
    <m/>
    <m/>
    <m/>
    <m/>
    <m/>
    <m/>
    <m/>
    <m/>
    <m/>
    <m/>
    <m/>
    <m/>
    <m/>
    <m/>
    <m/>
    <n v="100000"/>
    <m/>
  </r>
  <r>
    <n v="14"/>
    <n v="15"/>
    <s v="GTD"/>
    <x v="150"/>
    <x v="8"/>
    <x v="178"/>
    <x v="266"/>
    <m/>
    <x v="1"/>
    <s v="013"/>
    <s v="GREATER TZANEEN ECONOMIC DEVELOPMENT AGENCY"/>
    <s v="058"/>
    <s v="REMUNERATIONS OF COUNCILLORS"/>
    <s v="1053"/>
    <s v="ALLOWANCE - EXECUTIVE COMMITTEE"/>
    <n v="268000"/>
    <n v="230000"/>
    <n v="250000"/>
    <n v="267500"/>
    <m/>
    <m/>
    <m/>
    <m/>
    <m/>
    <m/>
    <m/>
    <m/>
    <m/>
    <m/>
    <m/>
    <m/>
    <m/>
    <m/>
    <m/>
    <n v="250000"/>
    <m/>
  </r>
  <r>
    <n v="14"/>
    <n v="15"/>
    <s v="GTD"/>
    <x v="150"/>
    <x v="8"/>
    <x v="178"/>
    <x v="267"/>
    <m/>
    <x v="1"/>
    <s v="013"/>
    <s v="GREATER TZANEEN ECONOMIC DEVELOPMENT AGENCY"/>
    <s v="058"/>
    <s v="REMUNERATIONS OF COUNCILLORS"/>
    <s v="1054"/>
    <s v="ALLOWANCE - OTHER COUNCILLORS"/>
    <n v="0"/>
    <n v="20000"/>
    <n v="22000"/>
    <n v="24200"/>
    <m/>
    <m/>
    <m/>
    <m/>
    <m/>
    <m/>
    <m/>
    <m/>
    <m/>
    <m/>
    <m/>
    <m/>
    <m/>
    <m/>
    <m/>
    <n v="100000"/>
    <m/>
  </r>
  <r>
    <n v="14"/>
    <n v="15"/>
    <s v="GTD"/>
    <x v="150"/>
    <x v="8"/>
    <x v="86"/>
    <x v="140"/>
    <m/>
    <x v="1"/>
    <s v="013"/>
    <s v="GREATER TZANEEN ECONOMIC DEVELOPMENT AGENCY"/>
    <s v="064"/>
    <s v="DEPRECIATION"/>
    <s v="1091"/>
    <s v="DEPRECIATION"/>
    <n v="0"/>
    <n v="62000"/>
    <n v="56000"/>
    <n v="50000"/>
    <m/>
    <m/>
    <m/>
    <m/>
    <m/>
    <m/>
    <m/>
    <m/>
    <m/>
    <m/>
    <m/>
    <m/>
    <m/>
    <m/>
    <m/>
    <n v="100000"/>
    <m/>
  </r>
  <r>
    <n v="14"/>
    <n v="15"/>
    <s v="GTD"/>
    <x v="150"/>
    <x v="8"/>
    <x v="77"/>
    <x v="180"/>
    <m/>
    <x v="1"/>
    <s v="013"/>
    <s v="GREATER TZANEEN ECONOMIC DEVELOPMENT AGENCY"/>
    <s v="066"/>
    <s v="REPAIRS AND MAINTENANCE"/>
    <s v="1101"/>
    <s v="FURNITURE &amp; OFFICE EQUIPMENT"/>
    <n v="33106"/>
    <n v="83106"/>
    <n v="99727.2"/>
    <n v="80000"/>
    <m/>
    <m/>
    <m/>
    <m/>
    <m/>
    <m/>
    <m/>
    <m/>
    <m/>
    <m/>
    <m/>
    <m/>
    <m/>
    <m/>
    <m/>
    <n v="15000"/>
    <m/>
  </r>
  <r>
    <n v="14"/>
    <n v="15"/>
    <s v="GTD"/>
    <x v="150"/>
    <x v="8"/>
    <x v="83"/>
    <x v="315"/>
    <m/>
    <x v="1"/>
    <s v="013"/>
    <s v="GREATER TZANEEN ECONOMIC DEVELOPMENT AGENCY"/>
    <s v="074"/>
    <s v="CONTRACTED SERVICES"/>
    <s v="1261"/>
    <s v="CONTRACTED SERVICES - INFORMATION TECHNOLOGY"/>
    <n v="22990"/>
    <n v="25000"/>
    <n v="30000"/>
    <n v="35000"/>
    <m/>
    <m/>
    <m/>
    <m/>
    <m/>
    <m/>
    <m/>
    <m/>
    <m/>
    <m/>
    <m/>
    <m/>
    <m/>
    <m/>
    <m/>
    <n v="8000"/>
    <m/>
  </r>
  <r>
    <n v="14"/>
    <n v="15"/>
    <s v="GTD"/>
    <x v="150"/>
    <x v="8"/>
    <x v="75"/>
    <x v="81"/>
    <m/>
    <x v="1"/>
    <s v="013"/>
    <s v="GREATER TZANEEN ECONOMIC DEVELOPMENT AGENCY"/>
    <s v="068"/>
    <s v="INTEREST EXPENSE - EXTERNAL BORROWINGS"/>
    <s v="1231"/>
    <s v="INTEREST EXTERNAL LOANS"/>
    <n v="0"/>
    <n v="21300"/>
    <n v="25560"/>
    <n v="25000"/>
    <m/>
    <m/>
    <m/>
    <m/>
    <m/>
    <m/>
    <m/>
    <m/>
    <m/>
    <m/>
    <m/>
    <m/>
    <m/>
    <m/>
    <m/>
    <n v="4500"/>
    <m/>
  </r>
  <r>
    <n v="14"/>
    <n v="15"/>
    <s v="GTD"/>
    <x v="150"/>
    <x v="8"/>
    <x v="83"/>
    <x v="314"/>
    <m/>
    <x v="1"/>
    <s v="013"/>
    <s v="GREATER TZANEEN ECONOMIC DEVELOPMENT AGENCY"/>
    <s v="074"/>
    <s v="CONTRACTED SERVICES"/>
    <s v="1263"/>
    <s v="CONTRACTED SERVICES - SECURITY SERVICES"/>
    <n v="7658.67"/>
    <n v="3685"/>
    <n v="6000"/>
    <n v="6600"/>
    <m/>
    <m/>
    <m/>
    <m/>
    <m/>
    <m/>
    <m/>
    <m/>
    <m/>
    <m/>
    <m/>
    <m/>
    <m/>
    <m/>
    <m/>
    <n v="7000"/>
    <m/>
  </r>
  <r>
    <n v="14"/>
    <n v="15"/>
    <s v="GTD"/>
    <x v="150"/>
    <x v="8"/>
    <x v="83"/>
    <x v="319"/>
    <m/>
    <x v="1"/>
    <s v="013"/>
    <s v="GREATER TZANEEN ECONOMIC DEVELOPMENT AGENCY"/>
    <s v="074"/>
    <s v="CONTRACTED SERVICES"/>
    <s v="1265"/>
    <s v="CONTRACTED SERVICES - CLEANING SERVICES"/>
    <n v="15972"/>
    <n v="5660"/>
    <n v="6240.46"/>
    <n v="7550.96"/>
    <m/>
    <m/>
    <m/>
    <m/>
    <m/>
    <m/>
    <m/>
    <m/>
    <m/>
    <m/>
    <m/>
    <m/>
    <m/>
    <m/>
    <m/>
    <n v="6000"/>
    <m/>
  </r>
  <r>
    <n v="14"/>
    <n v="15"/>
    <s v="GTD"/>
    <x v="150"/>
    <x v="8"/>
    <x v="83"/>
    <x v="380"/>
    <m/>
    <x v="1"/>
    <s v="013"/>
    <s v="GREATER TZANEEN ECONOMIC DEVELOPMENT AGENCY"/>
    <s v="074"/>
    <s v="CONTRACTED SERVICES"/>
    <s v="1277"/>
    <s v="RENT PREMISES"/>
    <n v="277200"/>
    <n v="238920"/>
    <n v="245000"/>
    <n v="255000"/>
    <m/>
    <m/>
    <m/>
    <m/>
    <m/>
    <m/>
    <m/>
    <m/>
    <m/>
    <m/>
    <m/>
    <m/>
    <m/>
    <m/>
    <m/>
    <n v="252000"/>
    <m/>
  </r>
  <r>
    <n v="14"/>
    <n v="15"/>
    <s v="GTD"/>
    <x v="150"/>
    <x v="8"/>
    <x v="83"/>
    <x v="310"/>
    <m/>
    <x v="1"/>
    <s v="013"/>
    <s v="GREATER TZANEEN ECONOMIC DEVELOPMENT AGENCY"/>
    <s v="074"/>
    <s v="CONTRACTED SERVICES"/>
    <s v="1270"/>
    <s v="CONTRACTED SERVICES - INTERNAL AUDIT"/>
    <n v="0"/>
    <n v="133500"/>
    <n v="140000"/>
    <n v="145000"/>
    <m/>
    <m/>
    <m/>
    <m/>
    <m/>
    <m/>
    <m/>
    <m/>
    <m/>
    <m/>
    <m/>
    <m/>
    <m/>
    <m/>
    <m/>
    <n v="130000"/>
    <m/>
  </r>
  <r>
    <n v="14"/>
    <n v="15"/>
    <s v="GTD"/>
    <x v="150"/>
    <x v="8"/>
    <x v="72"/>
    <x v="125"/>
    <m/>
    <x v="1"/>
    <s v="013"/>
    <s v="GREATER TZANEEN ECONOMIC DEVELOPMENT AGENCY"/>
    <s v="078"/>
    <s v="GENERAL EXPENSES - OTHER"/>
    <s v="1301"/>
    <s v="ADVERTISING - GENERAL"/>
    <n v="60000"/>
    <n v="90000"/>
    <n v="90000"/>
    <n v="90000"/>
    <m/>
    <m/>
    <m/>
    <m/>
    <m/>
    <m/>
    <m/>
    <m/>
    <m/>
    <m/>
    <m/>
    <m/>
    <m/>
    <m/>
    <m/>
    <n v="68000"/>
    <m/>
  </r>
  <r>
    <n v="14"/>
    <n v="15"/>
    <s v="GTD"/>
    <x v="150"/>
    <x v="8"/>
    <x v="72"/>
    <x v="350"/>
    <m/>
    <x v="1"/>
    <s v="013"/>
    <s v="GREATER TZANEEN ECONOMIC DEVELOPMENT AGENCY"/>
    <s v="078"/>
    <s v="GENERAL EXPENSES - OTHER"/>
    <s v="1302"/>
    <s v="ADVERTISING - RECRUITMENT"/>
    <n v="15000"/>
    <n v="30000"/>
    <n v="25000"/>
    <n v="25000"/>
    <m/>
    <m/>
    <m/>
    <m/>
    <m/>
    <m/>
    <m/>
    <m/>
    <m/>
    <m/>
    <m/>
    <m/>
    <m/>
    <m/>
    <m/>
    <n v="1500"/>
    <m/>
  </r>
  <r>
    <n v="14"/>
    <n v="15"/>
    <s v="GTD"/>
    <x v="150"/>
    <x v="8"/>
    <x v="72"/>
    <x v="381"/>
    <m/>
    <x v="1"/>
    <s v="013"/>
    <s v="GREATER TZANEEN ECONOMIC DEVELOPMENT AGENCY"/>
    <s v="078"/>
    <s v="GENERAL EXPENSES - OTHER"/>
    <s v="1307"/>
    <s v="COMMUNITY BASED PLANNING"/>
    <n v="450000"/>
    <n v="360000"/>
    <n v="360000"/>
    <n v="380000"/>
    <m/>
    <m/>
    <m/>
    <m/>
    <m/>
    <m/>
    <m/>
    <m/>
    <m/>
    <m/>
    <m/>
    <m/>
    <m/>
    <m/>
    <m/>
    <n v="455000"/>
    <m/>
  </r>
  <r>
    <n v="14"/>
    <n v="15"/>
    <s v="GTD"/>
    <x v="150"/>
    <x v="8"/>
    <x v="72"/>
    <x v="382"/>
    <m/>
    <x v="1"/>
    <s v="013"/>
    <s v="GREATER TZANEEN ECONOMIC DEVELOPMENT AGENCY"/>
    <s v="078"/>
    <s v="GENERAL EXPENSES - OTHER"/>
    <s v="1379"/>
    <s v="ACCOUNTING FEES"/>
    <n v="40064"/>
    <n v="7070"/>
    <n v="7400"/>
    <n v="7400"/>
    <m/>
    <m/>
    <m/>
    <m/>
    <m/>
    <m/>
    <m/>
    <m/>
    <m/>
    <m/>
    <m/>
    <m/>
    <m/>
    <m/>
    <m/>
    <n v="81000"/>
    <m/>
  </r>
  <r>
    <n v="14"/>
    <n v="15"/>
    <s v="GTD"/>
    <x v="150"/>
    <x v="8"/>
    <x v="72"/>
    <x v="339"/>
    <m/>
    <x v="1"/>
    <s v="013"/>
    <s v="GREATER TZANEEN ECONOMIC DEVELOPMENT AGENCY"/>
    <s v="078"/>
    <s v="GENERAL EXPENSES - OTHER"/>
    <s v="1303"/>
    <s v="AUDITORS FEES"/>
    <n v="220000"/>
    <n v="200000"/>
    <n v="205000"/>
    <n v="205000"/>
    <m/>
    <m/>
    <m/>
    <m/>
    <m/>
    <m/>
    <m/>
    <m/>
    <m/>
    <m/>
    <m/>
    <m/>
    <m/>
    <m/>
    <m/>
    <n v="200000"/>
    <m/>
  </r>
  <r>
    <n v="14"/>
    <n v="15"/>
    <s v="GTD"/>
    <x v="150"/>
    <x v="8"/>
    <x v="72"/>
    <x v="344"/>
    <m/>
    <x v="1"/>
    <s v="013"/>
    <s v="GREATER TZANEEN ECONOMIC DEVELOPMENT AGENCY"/>
    <s v="078"/>
    <s v="GENERAL EXPENSES - OTHER"/>
    <s v="1306"/>
    <s v="BANK ADMINISTRATION FEES &amp; INTEREST ON OVERDRAFT"/>
    <n v="47524"/>
    <n v="11224"/>
    <n v="12470"/>
    <n v="12470"/>
    <m/>
    <m/>
    <m/>
    <m/>
    <m/>
    <m/>
    <m/>
    <m/>
    <m/>
    <m/>
    <m/>
    <m/>
    <m/>
    <m/>
    <m/>
    <n v="51000"/>
    <m/>
  </r>
  <r>
    <n v="14"/>
    <n v="15"/>
    <s v="GTD"/>
    <x v="150"/>
    <x v="8"/>
    <x v="72"/>
    <x v="104"/>
    <m/>
    <x v="1"/>
    <s v="013"/>
    <s v="GREATER TZANEEN ECONOMIC DEVELOPMENT AGENCY"/>
    <s v="078"/>
    <s v="GENERAL EXPENSES - OTHER"/>
    <s v="1311"/>
    <s v="CONSUMABLE DOMESTIC ITEMS"/>
    <n v="36895"/>
    <n v="1000"/>
    <n v="0"/>
    <n v="0"/>
    <m/>
    <m/>
    <m/>
    <m/>
    <m/>
    <m/>
    <m/>
    <m/>
    <m/>
    <m/>
    <m/>
    <m/>
    <m/>
    <m/>
    <m/>
    <n v="4500"/>
    <m/>
  </r>
  <r>
    <n v="14"/>
    <n v="15"/>
    <s v="GTD"/>
    <x v="150"/>
    <x v="8"/>
    <x v="72"/>
    <x v="101"/>
    <m/>
    <x v="1"/>
    <s v="013"/>
    <s v="GREATER TZANEEN ECONOMIC DEVELOPMENT AGENCY"/>
    <s v="078"/>
    <s v="GENERAL EXPENSES - OTHER"/>
    <s v="1310"/>
    <s v="CONSULTANTS &amp; PROFFESIONAL FEES"/>
    <n v="50000"/>
    <n v="50000"/>
    <n v="53000"/>
    <n v="53000"/>
    <m/>
    <m/>
    <m/>
    <m/>
    <m/>
    <m/>
    <m/>
    <m/>
    <m/>
    <m/>
    <m/>
    <m/>
    <m/>
    <m/>
    <m/>
    <n v="25000"/>
    <m/>
  </r>
  <r>
    <n v="14"/>
    <n v="15"/>
    <s v="GTD"/>
    <x v="150"/>
    <x v="8"/>
    <x v="72"/>
    <x v="338"/>
    <m/>
    <x v="1"/>
    <s v="013"/>
    <s v="GREATER TZANEEN ECONOMIC DEVELOPMENT AGENCY"/>
    <s v="078"/>
    <s v="GENERAL EXPENSES - OTHER"/>
    <s v="1333"/>
    <s v="LEGAL FEES - OTHER"/>
    <n v="50000"/>
    <n v="0"/>
    <n v="0"/>
    <n v="0"/>
    <m/>
    <m/>
    <m/>
    <m/>
    <m/>
    <m/>
    <m/>
    <m/>
    <m/>
    <m/>
    <m/>
    <m/>
    <m/>
    <m/>
    <m/>
    <n v="25000"/>
    <m/>
  </r>
  <r>
    <n v="14"/>
    <n v="15"/>
    <s v="GTD"/>
    <x v="150"/>
    <x v="8"/>
    <x v="72"/>
    <x v="356"/>
    <m/>
    <x v="1"/>
    <s v="013"/>
    <s v="GREATER TZANEEN ECONOMIC DEVELOPMENT AGENCY"/>
    <s v="078"/>
    <s v="GENERAL EXPENSES - OTHER"/>
    <s v="1320"/>
    <s v="ENTERTAINMENT - EXECUTIVE COMMITTEE"/>
    <n v="15000"/>
    <n v="7000"/>
    <n v="7500"/>
    <n v="7500"/>
    <m/>
    <m/>
    <m/>
    <m/>
    <m/>
    <m/>
    <m/>
    <m/>
    <m/>
    <m/>
    <m/>
    <m/>
    <m/>
    <m/>
    <m/>
    <n v="4000"/>
    <m/>
  </r>
  <r>
    <n v="14"/>
    <n v="15"/>
    <s v="GTD"/>
    <x v="150"/>
    <x v="8"/>
    <x v="72"/>
    <x v="105"/>
    <m/>
    <x v="1"/>
    <s v="013"/>
    <s v="GREATER TZANEEN ECONOMIC DEVELOPMENT AGENCY"/>
    <s v="078"/>
    <s v="GENERAL EXPENSES - OTHER"/>
    <s v="1321"/>
    <s v="ENTERTAINMENT - OFFICIALS"/>
    <n v="15000"/>
    <n v="2000"/>
    <n v="2200"/>
    <n v="2200"/>
    <m/>
    <m/>
    <m/>
    <m/>
    <m/>
    <m/>
    <m/>
    <m/>
    <m/>
    <m/>
    <m/>
    <m/>
    <m/>
    <m/>
    <m/>
    <n v="25000"/>
    <m/>
  </r>
  <r>
    <n v="14"/>
    <n v="15"/>
    <s v="GTD"/>
    <x v="150"/>
    <x v="8"/>
    <x v="72"/>
    <x v="353"/>
    <m/>
    <x v="1"/>
    <s v="013"/>
    <s v="GREATER TZANEEN ECONOMIC DEVELOPMENT AGENCY"/>
    <s v="078"/>
    <s v="GENERAL EXPENSES - OTHER"/>
    <s v="1324"/>
    <s v="EMPLOYEE ASSISTANCE PROGRAMME"/>
    <n v="12000"/>
    <n v="0"/>
    <n v="0"/>
    <n v="0"/>
    <m/>
    <m/>
    <m/>
    <m/>
    <m/>
    <m/>
    <m/>
    <m/>
    <m/>
    <m/>
    <m/>
    <m/>
    <m/>
    <m/>
    <m/>
    <n v="10000"/>
    <m/>
  </r>
  <r>
    <n v="14"/>
    <n v="15"/>
    <s v="GTD"/>
    <x v="150"/>
    <x v="8"/>
    <x v="72"/>
    <x v="337"/>
    <m/>
    <x v="1"/>
    <s v="013"/>
    <s v="GREATER TZANEEN ECONOMIC DEVELOPMENT AGENCY"/>
    <s v="078"/>
    <s v="GENERAL EXPENSES - OTHER"/>
    <s v="1327"/>
    <s v="INSURANCE"/>
    <n v="16000"/>
    <n v="11000"/>
    <n v="12100"/>
    <n v="12100"/>
    <m/>
    <m/>
    <m/>
    <m/>
    <m/>
    <m/>
    <m/>
    <m/>
    <m/>
    <m/>
    <m/>
    <m/>
    <m/>
    <m/>
    <m/>
    <n v="12200"/>
    <m/>
  </r>
  <r>
    <n v="14"/>
    <n v="15"/>
    <s v="GTD"/>
    <x v="150"/>
    <x v="8"/>
    <x v="72"/>
    <x v="135"/>
    <m/>
    <x v="1"/>
    <s v="013"/>
    <s v="GREATER TZANEEN ECONOMIC DEVELOPMENT AGENCY"/>
    <s v="078"/>
    <s v="GENERAL EXPENSES - OTHER"/>
    <s v="1332"/>
    <s v="LEASES - PHOTOCOPIERS"/>
    <n v="48141"/>
    <n v="33142"/>
    <n v="34000"/>
    <n v="34000"/>
    <m/>
    <m/>
    <m/>
    <m/>
    <m/>
    <m/>
    <m/>
    <m/>
    <m/>
    <m/>
    <m/>
    <m/>
    <m/>
    <m/>
    <m/>
    <n v="70000"/>
    <m/>
  </r>
  <r>
    <n v="14"/>
    <n v="15"/>
    <s v="GTD"/>
    <x v="150"/>
    <x v="8"/>
    <x v="72"/>
    <x v="107"/>
    <m/>
    <x v="1"/>
    <s v="013"/>
    <s v="GREATER TZANEEN ECONOMIC DEVELOPMENT AGENCY"/>
    <s v="078"/>
    <s v="GENERAL EXPENSES - OTHER"/>
    <s v="1347"/>
    <s v="POSTAGE &amp; COURIER FEES"/>
    <n v="2795"/>
    <n v="595"/>
    <n v="600"/>
    <n v="600"/>
    <m/>
    <m/>
    <m/>
    <m/>
    <m/>
    <m/>
    <m/>
    <m/>
    <m/>
    <m/>
    <m/>
    <m/>
    <m/>
    <m/>
    <m/>
    <n v="1500"/>
    <m/>
  </r>
  <r>
    <n v="14"/>
    <n v="15"/>
    <s v="GTD"/>
    <x v="150"/>
    <x v="8"/>
    <x v="72"/>
    <x v="108"/>
    <m/>
    <x v="1"/>
    <s v="013"/>
    <s v="GREATER TZANEEN ECONOMIC DEVELOPMENT AGENCY"/>
    <s v="078"/>
    <s v="GENERAL EXPENSES - OTHER"/>
    <s v="1348"/>
    <s v="PRINTING &amp; STATIONERY"/>
    <n v="25000"/>
    <n v="8500"/>
    <n v="9135"/>
    <n v="9135"/>
    <m/>
    <m/>
    <m/>
    <m/>
    <m/>
    <m/>
    <m/>
    <m/>
    <m/>
    <m/>
    <m/>
    <m/>
    <m/>
    <m/>
    <m/>
    <n v="15500"/>
    <m/>
  </r>
  <r>
    <n v="14"/>
    <n v="15"/>
    <s v="GTD"/>
    <x v="150"/>
    <x v="8"/>
    <x v="72"/>
    <x v="331"/>
    <m/>
    <x v="1"/>
    <s v="013"/>
    <s v="GREATER TZANEEN ECONOMIC DEVELOPMENT AGENCY"/>
    <s v="078"/>
    <s v="GENERAL EXPENSES - OTHER"/>
    <s v="1363"/>
    <s v="SUBSCRIPTIONS"/>
    <n v="25000"/>
    <n v="20000"/>
    <n v="20000"/>
    <n v="20000"/>
    <m/>
    <m/>
    <m/>
    <m/>
    <m/>
    <m/>
    <m/>
    <m/>
    <m/>
    <m/>
    <m/>
    <m/>
    <m/>
    <m/>
    <m/>
    <n v="35000"/>
    <m/>
  </r>
  <r>
    <n v="14"/>
    <n v="15"/>
    <s v="GTD"/>
    <x v="150"/>
    <x v="8"/>
    <x v="72"/>
    <x v="110"/>
    <m/>
    <x v="1"/>
    <s v="013"/>
    <s v="GREATER TZANEEN ECONOMIC DEVELOPMENT AGENCY"/>
    <s v="078"/>
    <s v="GENERAL EXPENSES - OTHER"/>
    <s v="1364"/>
    <s v="SUBSISTANCE &amp; TRAVELLING EXPENSES"/>
    <n v="157500"/>
    <n v="67000"/>
    <n v="70000"/>
    <n v="70000"/>
    <m/>
    <m/>
    <m/>
    <m/>
    <m/>
    <m/>
    <m/>
    <m/>
    <m/>
    <m/>
    <m/>
    <m/>
    <m/>
    <m/>
    <m/>
    <n v="182500"/>
    <m/>
  </r>
  <r>
    <n v="14"/>
    <n v="15"/>
    <s v="GTD"/>
    <x v="150"/>
    <x v="8"/>
    <x v="72"/>
    <x v="111"/>
    <m/>
    <x v="1"/>
    <s v="013"/>
    <s v="GREATER TZANEEN ECONOMIC DEVELOPMENT AGENCY"/>
    <s v="078"/>
    <s v="GENERAL EXPENSES - OTHER"/>
    <s v="1366"/>
    <s v="TELEPHONE"/>
    <n v="150000"/>
    <n v="100000"/>
    <n v="80000"/>
    <n v="90000"/>
    <m/>
    <m/>
    <m/>
    <m/>
    <m/>
    <m/>
    <m/>
    <m/>
    <m/>
    <m/>
    <m/>
    <m/>
    <m/>
    <m/>
    <m/>
    <n v="103500"/>
    <m/>
  </r>
  <r>
    <n v="14"/>
    <n v="15"/>
    <s v="GTD"/>
    <x v="150"/>
    <x v="8"/>
    <x v="72"/>
    <x v="78"/>
    <m/>
    <x v="1"/>
    <s v="013"/>
    <s v="GREATER TZANEEN ECONOMIC DEVELOPMENT AGENCY"/>
    <s v="078"/>
    <s v="GENERAL EXPENSES - OTHER"/>
    <s v="1368"/>
    <s v="TRAINING COSTS"/>
    <n v="135000"/>
    <n v="20328.53"/>
    <n v="8000"/>
    <n v="8681.99"/>
    <m/>
    <m/>
    <m/>
    <m/>
    <m/>
    <m/>
    <m/>
    <m/>
    <m/>
    <m/>
    <m/>
    <m/>
    <m/>
    <m/>
    <m/>
    <n v="145000"/>
    <m/>
  </r>
  <r>
    <n v="14"/>
    <n v="15"/>
    <s v="GTD"/>
    <x v="150"/>
    <x v="8"/>
    <x v="72"/>
    <x v="383"/>
    <m/>
    <x v="1"/>
    <s v="013"/>
    <s v="GREATER TZANEEN ECONOMIC DEVELOPMENT AGENCY"/>
    <s v="078"/>
    <s v="GENERAL EXPENSES - OTHER"/>
    <s v="1378"/>
    <s v="TEAM BUILDING"/>
    <n v="38978.269999999997"/>
    <n v="0"/>
    <n v="0"/>
    <n v="0"/>
    <m/>
    <m/>
    <m/>
    <m/>
    <m/>
    <m/>
    <m/>
    <m/>
    <m/>
    <m/>
    <m/>
    <m/>
    <m/>
    <m/>
    <m/>
    <n v="0"/>
    <m/>
  </r>
  <r>
    <n v="14"/>
    <n v="15"/>
    <s v="GTD"/>
    <x v="150"/>
    <x v="8"/>
    <x v="72"/>
    <x v="384"/>
    <m/>
    <x v="1"/>
    <s v="013"/>
    <s v="GREATER TZANEEN ECONOMIC DEVELOPMENT AGENCY"/>
    <s v="078"/>
    <s v="GENERAL EXPENSES - OTHER"/>
    <s v="1380"/>
    <s v="SOCIAL INCLUSION"/>
    <n v="70000"/>
    <n v="6000"/>
    <n v="6000"/>
    <n v="6000"/>
    <m/>
    <m/>
    <m/>
    <m/>
    <m/>
    <m/>
    <m/>
    <m/>
    <m/>
    <m/>
    <m/>
    <m/>
    <m/>
    <m/>
    <m/>
    <n v="25921.58"/>
    <m/>
  </r>
  <r>
    <n v="14"/>
    <n v="15"/>
    <s v="GTD"/>
    <x v="150"/>
    <x v="8"/>
    <x v="72"/>
    <x v="385"/>
    <m/>
    <x v="1"/>
    <s v="013"/>
    <s v="GREATER TZANEEN ECONOMIC DEVELOPMENT AGENCY"/>
    <s v="078"/>
    <s v="GENERAL EXPENSES - OTHER"/>
    <s v="1381"/>
    <s v="BURSARIES"/>
    <n v="200000"/>
    <n v="12000"/>
    <n v="12000"/>
    <n v="12000"/>
    <m/>
    <m/>
    <m/>
    <m/>
    <m/>
    <m/>
    <m/>
    <m/>
    <m/>
    <m/>
    <m/>
    <m/>
    <m/>
    <m/>
    <m/>
    <n v="150000"/>
    <m/>
  </r>
  <r>
    <n v="14"/>
    <n v="15"/>
    <s v="GTD"/>
    <x v="150"/>
    <x v="8"/>
    <x v="74"/>
    <x v="80"/>
    <m/>
    <x v="3"/>
    <s v="013"/>
    <s v="GREATER TZANEEN ECONOMIC DEVELOPMENT AGENCY"/>
    <s v="608"/>
    <s v="OTHER ASSETS"/>
    <s v="5023"/>
    <s v="OFFICE EQUIPMENT"/>
    <n v="24999.990000000202"/>
    <n v="2000"/>
    <n v="5000"/>
    <n v="5000"/>
    <m/>
    <m/>
    <m/>
    <m/>
    <m/>
    <m/>
    <m/>
    <m/>
    <m/>
    <m/>
    <m/>
    <m/>
    <m/>
    <m/>
    <m/>
    <n v="0"/>
    <m/>
  </r>
  <r>
    <n v="14"/>
    <n v="15"/>
    <s v="tza"/>
    <x v="101"/>
    <x v="6"/>
    <x v="93"/>
    <x v="373"/>
    <s v="008-Libraries"/>
    <x v="5"/>
    <s v="123"/>
    <s v="LIBRARY SERVICES"/>
    <s v="087"/>
    <s v="INTERNAL CHARGES"/>
    <s v="1532"/>
    <s v="INTERNAL IT COSTS"/>
    <n v="168221"/>
    <n v="232430"/>
    <n v="245213.65"/>
    <n v="258209.97344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1"/>
    <x v="6"/>
    <x v="93"/>
    <x v="195"/>
    <s v="008-Libraries"/>
    <x v="5"/>
    <s v="123"/>
    <s v="LIBRARY SERVICES"/>
    <s v="087"/>
    <s v="INTERNAL CHARGES"/>
    <s v="1533"/>
    <s v="INTERNAL FACILITIES COSTS"/>
    <n v="2511071"/>
    <n v="2668664"/>
    <n v="2815440.52"/>
    <n v="2964658.86756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x v="6"/>
    <x v="93"/>
    <x v="372"/>
    <s v="021-Solid waste"/>
    <x v="5"/>
    <s v="133"/>
    <s v="SOLID WASTE"/>
    <s v="087"/>
    <s v="INTERNAL CHARGES"/>
    <s v="1531"/>
    <s v="INTERNAL ADMINISTRATION COSTS"/>
    <n v="835073"/>
    <n v="922415"/>
    <n v="973147.82499999995"/>
    <n v="1024724.659724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x v="6"/>
    <x v="93"/>
    <x v="373"/>
    <s v="021-Solid waste"/>
    <x v="5"/>
    <s v="133"/>
    <s v="SOLID WASTE"/>
    <s v="087"/>
    <s v="INTERNAL CHARGES"/>
    <s v="1532"/>
    <s v="INTERNAL IT COSTS"/>
    <n v="201865"/>
    <n v="278916"/>
    <n v="294256.38"/>
    <n v="309851.96814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x v="6"/>
    <x v="93"/>
    <x v="195"/>
    <s v="021-Solid waste"/>
    <x v="5"/>
    <s v="133"/>
    <s v="SOLID WASTE"/>
    <s v="087"/>
    <s v="INTERNAL CHARGES"/>
    <s v="1533"/>
    <s v="INTERNAL FACILITIES COSTS"/>
    <n v="251107"/>
    <n v="266866"/>
    <n v="281543.63"/>
    <n v="296465.44238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x v="6"/>
    <x v="93"/>
    <x v="372"/>
    <s v="021-Solid waste"/>
    <x v="5"/>
    <s v="134"/>
    <s v="STREET CLEANSING"/>
    <s v="087"/>
    <s v="INTERNAL CHARGES"/>
    <s v="1531"/>
    <s v="INTERNAL ADMINISTRATION COSTS"/>
    <n v="435177"/>
    <n v="536573"/>
    <n v="566084.51500000001"/>
    <n v="596086.994294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4"/>
    <x v="6"/>
    <x v="93"/>
    <x v="372"/>
    <s v="020-Public toilet"/>
    <x v="5"/>
    <s v="135"/>
    <s v="PUBLIC TOILETS"/>
    <s v="087"/>
    <s v="INTERNAL CHARGES"/>
    <s v="1531"/>
    <s v="INTERNAL ADMINISTRATION COSTS"/>
    <n v="181732"/>
    <n v="227327"/>
    <n v="239829.98499999999"/>
    <n v="252540.974204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4"/>
    <x v="6"/>
    <x v="93"/>
    <x v="171"/>
    <s v="020-Public toilet"/>
    <x v="5"/>
    <s v="135"/>
    <s v="PUBLIC TOILETS"/>
    <s v="087"/>
    <s v="INTERNAL CHARGES"/>
    <s v="1534"/>
    <s v="INTERNAL USER CHARGES - ELECTRICITY"/>
    <n v="2600"/>
    <n v="2000"/>
    <n v="2110"/>
    <n v="2221.83"/>
    <n v="554.82999999999993"/>
    <n v="0"/>
    <n v="0"/>
    <n v="0"/>
    <n v="0"/>
    <n v="0"/>
    <n v="0"/>
    <n v="0"/>
    <n v="0"/>
    <n v="0"/>
    <n v="380.77"/>
    <n v="0"/>
    <n v="115.31"/>
    <n v="58.75"/>
    <n v="554.82999999999993"/>
    <n v="0.21339615384615382"/>
    <n v="554.83000000000004"/>
  </r>
  <r>
    <n v="14"/>
    <n v="15"/>
    <s v="tza"/>
    <x v="104"/>
    <x v="6"/>
    <x v="93"/>
    <x v="374"/>
    <s v="020-Public toilet"/>
    <x v="5"/>
    <s v="135"/>
    <s v="PUBLIC TOILETS"/>
    <s v="087"/>
    <s v="INTERNAL CHARGES"/>
    <s v="1538"/>
    <s v="INTERNAL USER CHARGES - SANITATION &amp; REFUSE"/>
    <n v="10000"/>
    <n v="10000"/>
    <n v="10550"/>
    <n v="11109.15"/>
    <n v="4663.95"/>
    <n v="0"/>
    <n v="0"/>
    <n v="0"/>
    <n v="0"/>
    <n v="0"/>
    <n v="0"/>
    <n v="0"/>
    <n v="0"/>
    <n v="0"/>
    <n v="0"/>
    <n v="0"/>
    <n v="3731.16"/>
    <n v="932.79"/>
    <n v="4663.95"/>
    <n v="0.466395"/>
    <n v="4663.95"/>
  </r>
  <r>
    <n v="14"/>
    <n v="15"/>
    <s v="tza"/>
    <x v="105"/>
    <x v="6"/>
    <x v="93"/>
    <x v="372"/>
    <s v="018-Vehicle licencing"/>
    <x v="5"/>
    <s v="140"/>
    <s v="ADMINISTRATION TRANSPORT, SAFETY, SECURITY AND LIAISON"/>
    <s v="087"/>
    <s v="INTERNAL CHARGES"/>
    <s v="1531"/>
    <s v="INTERNAL ADMINISTRATION COSTS"/>
    <n v="52645"/>
    <n v="52785"/>
    <n v="55688.175000000003"/>
    <n v="58639.64827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x v="6"/>
    <x v="93"/>
    <x v="372"/>
    <s v="018-Vehicle licencing"/>
    <x v="5"/>
    <s v="143"/>
    <s v="VEHICLE LICENCING &amp; TESTING"/>
    <s v="087"/>
    <s v="INTERNAL CHARGES"/>
    <s v="1531"/>
    <s v="INTERNAL ADMINISTRATION COSTS"/>
    <n v="736739"/>
    <n v="760467"/>
    <n v="802292.68500000006"/>
    <n v="844814.1973050000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x v="6"/>
    <x v="93"/>
    <x v="373"/>
    <s v="018-Vehicle licencing"/>
    <x v="5"/>
    <s v="143"/>
    <s v="VEHICLE LICENCING &amp; TESTING"/>
    <s v="087"/>
    <s v="INTERNAL CHARGES"/>
    <s v="1532"/>
    <s v="INTERNAL IT COSTS"/>
    <n v="538306"/>
    <n v="743775"/>
    <n v="784682.625"/>
    <n v="826270.804125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x v="6"/>
    <x v="93"/>
    <x v="195"/>
    <s v="018-Vehicle licencing"/>
    <x v="5"/>
    <s v="143"/>
    <s v="VEHICLE LICENCING &amp; TESTING"/>
    <s v="087"/>
    <s v="INTERNAL CHARGES"/>
    <s v="1533"/>
    <s v="INTERNAL FACILITIES COSTS"/>
    <n v="313884"/>
    <n v="333583"/>
    <n v="351930.065"/>
    <n v="370582.358445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x v="6"/>
    <x v="93"/>
    <x v="171"/>
    <s v="018-Vehicle licencing"/>
    <x v="5"/>
    <s v="143"/>
    <s v="VEHICLE LICENCING &amp; TESTING"/>
    <s v="087"/>
    <s v="INTERNAL CHARGES"/>
    <s v="1534"/>
    <s v="INTERNAL USER CHARGES - ELECTRICITY"/>
    <n v="40000"/>
    <n v="76000"/>
    <n v="80180"/>
    <n v="84429.54"/>
    <n v="36131.33"/>
    <n v="0"/>
    <n v="0"/>
    <n v="0"/>
    <n v="0"/>
    <n v="0"/>
    <n v="0"/>
    <n v="0"/>
    <n v="0"/>
    <n v="0"/>
    <n v="24622.43"/>
    <n v="0"/>
    <n v="7585.93"/>
    <n v="3922.97"/>
    <n v="36131.33"/>
    <n v="0.90328325000000009"/>
    <n v="36131.33"/>
  </r>
  <r>
    <n v="14"/>
    <n v="15"/>
    <s v="tza"/>
    <x v="106"/>
    <x v="6"/>
    <x v="93"/>
    <x v="374"/>
    <s v="018-Vehicle licencing"/>
    <x v="5"/>
    <s v="143"/>
    <s v="VEHICLE LICENCING &amp; TESTING"/>
    <s v="087"/>
    <s v="INTERNAL CHARGES"/>
    <s v="1538"/>
    <s v="INTERNAL USER CHARGES - SANITATION &amp; REFUSE"/>
    <n v="3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x v="6"/>
    <x v="93"/>
    <x v="372"/>
    <s v="010-Public safety"/>
    <x v="5"/>
    <s v="144"/>
    <s v="TRAFFIC SERVICES"/>
    <s v="087"/>
    <s v="INTERNAL CHARGES"/>
    <s v="1531"/>
    <s v="INTERNAL ADMINISTRATION COSTS"/>
    <n v="477164"/>
    <n v="565429"/>
    <n v="596527.59499999997"/>
    <n v="628143.5575349999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x v="6"/>
    <x v="93"/>
    <x v="373"/>
    <s v="010-Public safety"/>
    <x v="5"/>
    <s v="144"/>
    <s v="TRAFFIC SERVICES"/>
    <s v="087"/>
    <s v="INTERNAL CHARGES"/>
    <s v="1532"/>
    <s v="INTERNAL IT COSTS"/>
    <n v="571950"/>
    <n v="790261"/>
    <n v="833725.35499999998"/>
    <n v="877912.798814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x v="6"/>
    <x v="93"/>
    <x v="195"/>
    <s v="010-Public safety"/>
    <x v="5"/>
    <s v="144"/>
    <s v="TRAFFIC SERVICES"/>
    <s v="087"/>
    <s v="INTERNAL CHARGES"/>
    <s v="1533"/>
    <s v="INTERNAL FACILITIES COSTS"/>
    <n v="313884"/>
    <n v="333583"/>
    <n v="351930.065"/>
    <n v="370582.358445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x v="6"/>
    <x v="93"/>
    <x v="171"/>
    <s v="010-Public safety"/>
    <x v="5"/>
    <s v="144"/>
    <s v="TRAFFIC SERVICES"/>
    <s v="087"/>
    <s v="INTERNAL CHARGES"/>
    <s v="1534"/>
    <s v="INTERNAL USER CHARGES - ELECTRICITY"/>
    <n v="900"/>
    <n v="900"/>
    <n v="949.5"/>
    <n v="999.8234999999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x v="6"/>
    <x v="93"/>
    <x v="375"/>
    <s v="010-Public safety"/>
    <x v="5"/>
    <s v="144"/>
    <s v="TRAFFIC SERVICES"/>
    <s v="087"/>
    <s v="INTERNAL CHARGES"/>
    <s v="1536"/>
    <s v="INTERNAL USER CHARGES - SEWERAGE"/>
    <n v="6000"/>
    <n v="5000"/>
    <n v="5275"/>
    <n v="5554.574999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x v="6"/>
    <x v="93"/>
    <x v="376"/>
    <s v="010-Public safety"/>
    <x v="5"/>
    <s v="144"/>
    <s v="TRAFFIC SERVICES"/>
    <s v="087"/>
    <s v="INTERNAL CHARGES"/>
    <s v="1537"/>
    <s v="INTERNAL USER CHARGES - WATER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8"/>
    <x v="1"/>
    <x v="93"/>
    <x v="372"/>
    <s v="011-Other public safety"/>
    <x v="5"/>
    <s v="153"/>
    <s v="DISASTER MANAGEMENT"/>
    <s v="087"/>
    <s v="INTERNAL CHARGES"/>
    <s v="1531"/>
    <s v="INTERNAL ADMINISTRATION COSTS"/>
    <n v="61498"/>
    <n v="58492"/>
    <n v="61709.06"/>
    <n v="64979.64017999999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8"/>
    <x v="1"/>
    <x v="93"/>
    <x v="373"/>
    <s v="011-Other public safety"/>
    <x v="5"/>
    <s v="153"/>
    <s v="DISASTER MANAGEMENT"/>
    <s v="087"/>
    <s v="INTERNAL CHARGES"/>
    <s v="1532"/>
    <s v="INTERNAL IT COSTS"/>
    <n v="33644"/>
    <n v="46486"/>
    <n v="49042.73"/>
    <n v="51641.99469000000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8"/>
    <x v="1"/>
    <x v="93"/>
    <x v="195"/>
    <s v="011-Other public safety"/>
    <x v="5"/>
    <s v="153"/>
    <s v="DISASTER MANAGEMENT"/>
    <s v="087"/>
    <s v="INTERNAL CHARGES"/>
    <s v="1533"/>
    <s v="INTERNAL FACILITIES COSTS"/>
    <n v="62777"/>
    <n v="66717"/>
    <n v="70386.434999999998"/>
    <n v="74116.91605499999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x v="7"/>
    <x v="93"/>
    <x v="372"/>
    <s v="019-Electricity distribution"/>
    <x v="5"/>
    <s v="162"/>
    <s v="ADMINISTRATION ELEC. ING."/>
    <s v="087"/>
    <s v="INTERNAL CHARGES"/>
    <s v="1531"/>
    <s v="INTERNAL ADMINISTRATION COSTS"/>
    <n v="9615610"/>
    <n v="9358890"/>
    <n v="9873628.9499999993"/>
    <n v="10396931.28434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x v="7"/>
    <x v="93"/>
    <x v="373"/>
    <s v="019-Electricity distribution"/>
    <x v="5"/>
    <s v="162"/>
    <s v="ADMINISTRATION ELEC. ING."/>
    <s v="087"/>
    <s v="INTERNAL CHARGES"/>
    <s v="1532"/>
    <s v="INTERNAL IT COSTS"/>
    <n v="336441"/>
    <n v="464858"/>
    <n v="490425.19"/>
    <n v="516417.72506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x v="7"/>
    <x v="93"/>
    <x v="195"/>
    <s v="019-Electricity distribution"/>
    <x v="5"/>
    <s v="162"/>
    <s v="ADMINISTRATION ELEC. ING."/>
    <s v="087"/>
    <s v="INTERNAL CHARGES"/>
    <s v="1533"/>
    <s v="INTERNAL FACILITIES COSTS"/>
    <n v="376661"/>
    <n v="400300"/>
    <n v="422316.5"/>
    <n v="444699.274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x v="7"/>
    <x v="93"/>
    <x v="372"/>
    <s v="019-Electricity distribution"/>
    <x v="5"/>
    <s v="173"/>
    <s v="OPERATIONS &amp; MAINTENANCE: RURAL"/>
    <s v="087"/>
    <s v="INTERNAL CHARGES"/>
    <s v="1531"/>
    <s v="INTERNAL ADMINISTRATION COSTS"/>
    <n v="65751433"/>
    <n v="75018451"/>
    <n v="79144465.805000007"/>
    <n v="83339122.49266500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x v="7"/>
    <x v="93"/>
    <x v="373"/>
    <s v="019-Electricity distribution"/>
    <x v="5"/>
    <s v="173"/>
    <s v="OPERATIONS &amp; MAINTENANCE: RURAL"/>
    <s v="087"/>
    <s v="INTERNAL CHARGES"/>
    <s v="1532"/>
    <s v="INTERNAL IT COSTS"/>
    <n v="100932"/>
    <n v="139458"/>
    <n v="147128.19"/>
    <n v="154925.98407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x v="7"/>
    <x v="93"/>
    <x v="195"/>
    <s v="019-Electricity distribution"/>
    <x v="5"/>
    <s v="173"/>
    <s v="OPERATIONS &amp; MAINTENANCE: RURAL"/>
    <s v="087"/>
    <s v="INTERNAL CHARGES"/>
    <s v="1533"/>
    <s v="INTERNAL FACILITIES COSTS"/>
    <n v="188330"/>
    <n v="200150"/>
    <n v="211158.25"/>
    <n v="222349.6372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x v="7"/>
    <x v="93"/>
    <x v="171"/>
    <s v="019-Electricity distribution"/>
    <x v="5"/>
    <s v="173"/>
    <s v="OPERATIONS &amp; MAINTENANCE: RURAL"/>
    <s v="087"/>
    <s v="INTERNAL CHARGES"/>
    <s v="1534"/>
    <s v="INTERNAL USER CHARGES - ELECTRICITY"/>
    <n v="7500"/>
    <n v="7500"/>
    <n v="7912.5"/>
    <n v="8331.862499999999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93"/>
    <x v="372"/>
    <s v="019-Electricity distribution"/>
    <x v="5"/>
    <s v="183"/>
    <s v="OPERATIONS &amp; MAINTENANCE: TOWN"/>
    <s v="087"/>
    <s v="INTERNAL CHARGES"/>
    <s v="1531"/>
    <s v="INTERNAL ADMINISTRATION COSTS"/>
    <n v="22958004"/>
    <n v="23591333"/>
    <n v="24888856.315000001"/>
    <n v="26207965.699695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93"/>
    <x v="373"/>
    <s v="019-Electricity distribution"/>
    <x v="5"/>
    <s v="183"/>
    <s v="OPERATIONS &amp; MAINTENANCE: TOWN"/>
    <s v="087"/>
    <s v="INTERNAL CHARGES"/>
    <s v="1532"/>
    <s v="INTERNAL IT COSTS"/>
    <n v="100932"/>
    <n v="139458"/>
    <n v="147128.19"/>
    <n v="154925.98407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93"/>
    <x v="195"/>
    <s v="019-Electricity distribution"/>
    <x v="5"/>
    <s v="183"/>
    <s v="OPERATIONS &amp; MAINTENANCE: TOWN"/>
    <s v="087"/>
    <s v="INTERNAL CHARGES"/>
    <s v="1533"/>
    <s v="INTERNAL FACILITIES COSTS"/>
    <n v="125554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93"/>
    <x v="386"/>
    <s v="019-Electricity distribution"/>
    <x v="5"/>
    <s v="183"/>
    <s v="OPERATIONS &amp; MAINTENANCE: TOWN"/>
    <s v="087"/>
    <s v="INTERNAL CHARGES"/>
    <s v="1535"/>
    <s v="INTERNAL USER CHARGES - ELECTRICITY(STREETLIGHTS)"/>
    <n v="0"/>
    <n v="0"/>
    <n v="0"/>
    <n v="0"/>
    <n v="870226.54"/>
    <n v="0"/>
    <n v="0"/>
    <n v="0"/>
    <n v="0"/>
    <n v="0"/>
    <n v="0"/>
    <n v="0"/>
    <n v="0"/>
    <n v="0"/>
    <n v="583441.17000000004"/>
    <n v="0"/>
    <n v="197398.13"/>
    <n v="89387.24"/>
    <n v="870226.54"/>
    <e v="#DIV/0!"/>
    <n v="870226.54"/>
  </r>
  <r>
    <n v="14"/>
    <n v="15"/>
    <s v="PMU"/>
    <x v="112"/>
    <x v="5"/>
    <x v="93"/>
    <x v="372"/>
    <s v="017-Roads"/>
    <x v="5"/>
    <s v="195"/>
    <s v="PROJECT MANAGEMENT"/>
    <s v="087"/>
    <s v="INTERNAL CHARGES"/>
    <s v="1531"/>
    <s v="INTERNAL ADMINISTRATION COSTS"/>
    <n v="106343"/>
    <n v="105742"/>
    <n v="111557.81"/>
    <n v="117470.3739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x v="5"/>
    <x v="93"/>
    <x v="372"/>
    <m/>
    <x v="5"/>
    <s v="073"/>
    <s v="WATER NETWORKS"/>
    <s v="087"/>
    <s v="INTERNAL CHARGES"/>
    <s v="1531"/>
    <s v="INTERNAL ADMINISTRATION COSTS"/>
    <n v="2477695"/>
    <n v="3975692"/>
    <n v="4194355.0599999996"/>
    <n v="4416655.8781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x v="5"/>
    <x v="93"/>
    <x v="373"/>
    <m/>
    <x v="5"/>
    <s v="073"/>
    <s v="WATER NETWORKS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x v="5"/>
    <x v="93"/>
    <x v="195"/>
    <m/>
    <x v="5"/>
    <s v="073"/>
    <s v="WATER NETWORKS"/>
    <s v="087"/>
    <s v="INTERNAL CHARGES"/>
    <s v="1533"/>
    <s v="INTERNAL FACILITIES COSTS"/>
    <n v="690545"/>
    <n v="733882"/>
    <n v="774245.51"/>
    <n v="815280.52202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4"/>
    <x v="5"/>
    <x v="93"/>
    <x v="372"/>
    <m/>
    <x v="5"/>
    <s v="083"/>
    <s v="WATER PURIFICATION"/>
    <s v="087"/>
    <s v="INTERNAL CHARGES"/>
    <s v="1531"/>
    <s v="INTERNAL ADMINISTRATION COSTS"/>
    <n v="873845"/>
    <n v="939980"/>
    <n v="991678.9"/>
    <n v="1044237.881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4"/>
    <x v="5"/>
    <x v="93"/>
    <x v="171"/>
    <m/>
    <x v="5"/>
    <s v="083"/>
    <s v="WATER PURIFICATION"/>
    <s v="087"/>
    <s v="INTERNAL CHARGES"/>
    <s v="1534"/>
    <s v="INTERNAL USER CHARGES - ELECTRICITY"/>
    <n v="1045000"/>
    <n v="1283600"/>
    <n v="1354198"/>
    <n v="1425970.4939999999"/>
    <n v="982611.54"/>
    <n v="0"/>
    <n v="0"/>
    <n v="0"/>
    <n v="0"/>
    <n v="0"/>
    <n v="0"/>
    <n v="0"/>
    <n v="0"/>
    <n v="0"/>
    <n v="474761.28"/>
    <n v="0"/>
    <n v="436473.77"/>
    <n v="71376.490000000005"/>
    <n v="982611.54"/>
    <n v="0.94029812440191396"/>
    <n v="982611.54"/>
  </r>
  <r>
    <n v="14"/>
    <n v="15"/>
    <s v="MDC"/>
    <x v="115"/>
    <x v="5"/>
    <x v="93"/>
    <x v="372"/>
    <m/>
    <x v="5"/>
    <s v="093"/>
    <s v="SEWERAGE PURIFICATION"/>
    <s v="087"/>
    <s v="INTERNAL CHARGES"/>
    <s v="1531"/>
    <s v="INTERNAL ADMINISTRATION COSTS"/>
    <n v="866313"/>
    <n v="867907"/>
    <n v="915641.88500000001"/>
    <n v="964170.90490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5"/>
    <x v="5"/>
    <x v="93"/>
    <x v="376"/>
    <m/>
    <x v="5"/>
    <s v="093"/>
    <s v="SEWERAGE PURIFICATION"/>
    <s v="087"/>
    <s v="INTERNAL CHARGES"/>
    <s v="1537"/>
    <s v="INTERNAL USER CHARGES - WATER"/>
    <n v="275000"/>
    <n v="193000"/>
    <n v="203615"/>
    <n v="214406.595"/>
    <n v="48897.7"/>
    <n v="0"/>
    <n v="0"/>
    <n v="0"/>
    <n v="0"/>
    <n v="0"/>
    <n v="0"/>
    <n v="0"/>
    <n v="0"/>
    <n v="0"/>
    <n v="16952.91"/>
    <n v="0"/>
    <n v="22921.74"/>
    <n v="9023.0499999999993"/>
    <n v="48897.7"/>
    <n v="0.17780981818181818"/>
    <n v="48897.7"/>
  </r>
  <r>
    <n v="14"/>
    <n v="15"/>
    <s v="MDC"/>
    <x v="116"/>
    <x v="6"/>
    <x v="93"/>
    <x v="372"/>
    <s v="020-Public toilet"/>
    <x v="5"/>
    <s v="113"/>
    <s v="COMMUNITY HEALTH SERVICES"/>
    <s v="087"/>
    <s v="INTERNAL CHARGES"/>
    <s v="1531"/>
    <s v="INTERNAL ADMINISTRATION COSTS"/>
    <n v="5637"/>
    <n v="5313"/>
    <n v="5605.2150000000001"/>
    <n v="5902.2913950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6"/>
    <x v="6"/>
    <x v="93"/>
    <x v="373"/>
    <s v="020-Public toilet"/>
    <x v="5"/>
    <s v="113"/>
    <s v="COMMUNITY HEALTH SERVICES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6"/>
    <x v="6"/>
    <x v="93"/>
    <x v="195"/>
    <s v="020-Public toilet"/>
    <x v="5"/>
    <s v="113"/>
    <s v="COMMUNITY HEALTH SERVICES"/>
    <s v="087"/>
    <s v="INTERNAL CHARGES"/>
    <s v="1533"/>
    <s v="INTERNAL FACILITIES COSTS"/>
    <n v="502214"/>
    <n v="533733"/>
    <n v="563088.31499999994"/>
    <n v="592931.9956949999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x v="6"/>
    <x v="93"/>
    <x v="372"/>
    <s v="014-Other health"/>
    <x v="5"/>
    <s v="115"/>
    <s v="ENVIROMENTAL HEALTH SERVICES"/>
    <s v="087"/>
    <s v="INTERNAL CHARGES"/>
    <s v="1531"/>
    <s v="INTERNAL ADMINISTRATION COSTS"/>
    <n v="182747"/>
    <n v="181216"/>
    <n v="191182.88"/>
    <n v="201315.5726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x v="6"/>
    <x v="93"/>
    <x v="373"/>
    <s v="014-Other health"/>
    <x v="5"/>
    <s v="115"/>
    <s v="ENVIROMENTAL HEALTH SERVICES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x v="6"/>
    <x v="93"/>
    <x v="195"/>
    <s v="014-Other health"/>
    <x v="5"/>
    <s v="115"/>
    <s v="ENVIROMENTAL HEALTH SERVICES"/>
    <s v="087"/>
    <s v="INTERNAL CHARGES"/>
    <s v="1533"/>
    <s v="INTERNAL FACILITIES COSTS"/>
    <n v="251107"/>
    <n v="266866"/>
    <n v="281543.63"/>
    <n v="296465.44238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2"/>
    <x v="0"/>
    <x v="183"/>
    <x v="0"/>
    <m/>
    <x v="0"/>
    <s v="330"/>
    <s v="DISTRIBUTABLE RESERVE"/>
    <s v="100"/>
    <s v="ASSET FINANCING FUND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"/>
    <x v="0"/>
    <x v="183"/>
    <x v="5"/>
    <m/>
    <x v="0"/>
    <s v="330"/>
    <s v="DISTRIBUTABLE RESERVE"/>
    <s v="100"/>
    <s v="ASSET FINANCING FUND"/>
    <s v="3055"/>
    <s v="TRANSFER TO INCOME STATEMENT: DISPOSAL OF PROPERTY,PLANT &amp; EQUIPM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7"/>
    <x v="0"/>
    <x v="183"/>
    <x v="0"/>
    <m/>
    <x v="0"/>
    <s v="425"/>
    <s v="INVESTMENT"/>
    <s v="100"/>
    <s v="ASSET FINANCING FUND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7"/>
    <x v="0"/>
    <x v="183"/>
    <x v="182"/>
    <m/>
    <x v="0"/>
    <s v="425"/>
    <s v="INVESTMENT"/>
    <s v="100"/>
    <s v="ASSET FINANCING FUND"/>
    <s v="4030"/>
    <s v="INVESTMENT WITHDRAW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m/>
    <m/>
    <m/>
    <x v="151"/>
    <x v="0"/>
    <x v="184"/>
    <x v="387"/>
    <m/>
    <x v="6"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893">
  <r>
    <n v="14"/>
    <n v="15"/>
    <s v="tza"/>
    <x v="0"/>
    <m/>
    <x v="0"/>
    <x v="0"/>
    <m/>
    <x v="0"/>
    <s v="315"/>
    <s v="FUTURE DEPRECIATION RESERVE"/>
    <s v="150"/>
    <s v="UTILISED CAPITAL RECEIPTS (GRANTS)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0"/>
    <m/>
    <x v="0"/>
    <x v="1"/>
    <m/>
    <x v="0"/>
    <s v="315"/>
    <s v="FUTURE DEPRECIATION RESERVE"/>
    <s v="150"/>
    <s v="UTILISED CAPITAL RECEIPTS (GRANTS)"/>
    <s v="3020"/>
    <s v="APPROPRIATION FROM INCO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0"/>
    <m/>
    <x v="0"/>
    <x v="2"/>
    <m/>
    <x v="0"/>
    <s v="315"/>
    <s v="FUTURE DEPRECIATION RESERVE"/>
    <s v="150"/>
    <s v="UTILISED CAPITAL RECEIPTS (GRANTS)"/>
    <s v="3050"/>
    <s v="APPRPRIATIONS TO INCOME STATEMENT TO OFFSET DEPRECIATION CHAR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0"/>
    <m/>
    <x v="0"/>
    <x v="3"/>
    <m/>
    <x v="0"/>
    <s v="315"/>
    <s v="FUTURE DEPRECIATION RESERVE"/>
    <s v="150"/>
    <s v="UTILISED CAPITAL RECEIPTS (GRANTS)"/>
    <s v="3052"/>
    <s v="APPROPRIATIONS FROM STATEMENTS: DISPOSAL OF PROPERTY, PLANT &amp; EQUIPM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0"/>
    <m/>
    <x v="1"/>
    <x v="0"/>
    <m/>
    <x v="0"/>
    <s v="315"/>
    <s v="FUTURE DEPRECIATION RESERVE"/>
    <s v="160"/>
    <s v="UTILISED CAPITAL RECEIPTS (PUBLIC CONTRIBUTIONS)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0"/>
    <m/>
    <x v="1"/>
    <x v="1"/>
    <m/>
    <x v="0"/>
    <s v="315"/>
    <s v="FUTURE DEPRECIATION RESERVE"/>
    <s v="160"/>
    <s v="UTILISED CAPITAL RECEIPTS (PUBLIC CONTRIBUTIONS)"/>
    <s v="3020"/>
    <s v="APPROPRIATION FROM INCO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0"/>
    <m/>
    <x v="1"/>
    <x v="2"/>
    <m/>
    <x v="0"/>
    <s v="315"/>
    <s v="FUTURE DEPRECIATION RESERVE"/>
    <s v="160"/>
    <s v="UTILISED CAPITAL RECEIPTS (PUBLIC CONTRIBUTIONS)"/>
    <s v="3050"/>
    <s v="APPRPRIATIONS TO INCOME STATEMENT TO OFFSET DEPRECIATION CHAR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0"/>
    <m/>
    <x v="1"/>
    <x v="3"/>
    <m/>
    <x v="0"/>
    <s v="315"/>
    <s v="FUTURE DEPRECIATION RESERVE"/>
    <s v="160"/>
    <s v="UTILISED CAPITAL RECEIPTS (PUBLIC CONTRIBUTIONS)"/>
    <s v="3052"/>
    <s v="APPROPRIATIONS FROM STATEMENTS: DISPOSAL OF PROPERTY, PLANT &amp; EQUIPM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0"/>
    <m/>
    <x v="2"/>
    <x v="0"/>
    <m/>
    <x v="0"/>
    <s v="315"/>
    <s v="FUTURE DEPRECIATION RESERVE"/>
    <s v="190"/>
    <s v="TRANSFER FROM ASSETS FINANCING FUND"/>
    <s v="3000"/>
    <s v="OPENING BALANCE"/>
    <n v="7"/>
    <n v="7"/>
    <n v="7.3849999999999998"/>
    <n v="7.776404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0"/>
    <m/>
    <x v="2"/>
    <x v="4"/>
    <m/>
    <x v="0"/>
    <s v="315"/>
    <s v="FUTURE DEPRECIATION RESERVE"/>
    <s v="190"/>
    <s v="TRANSFER FROM ASSETS FINANCING FUND"/>
    <s v="3045"/>
    <s v="TRANSFER FROM THE ASSET FINANCING FU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0"/>
    <m/>
    <x v="2"/>
    <x v="2"/>
    <m/>
    <x v="0"/>
    <s v="315"/>
    <s v="FUTURE DEPRECIATION RESERVE"/>
    <s v="190"/>
    <s v="TRANSFER FROM ASSETS FINANCING FUND"/>
    <s v="3050"/>
    <s v="APPRPRIATIONS TO INCOME STATEMENT TO OFFSET DEPRECIATION CHAR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0"/>
    <m/>
    <x v="2"/>
    <x v="3"/>
    <m/>
    <x v="0"/>
    <s v="315"/>
    <s v="FUTURE DEPRECIATION RESERVE"/>
    <s v="190"/>
    <s v="TRANSFER FROM ASSETS FINANCING FUND"/>
    <s v="3052"/>
    <s v="APPROPRIATIONS FROM STATEMENTS: DISPOSAL OF PROPERTY, PLANT &amp; EQUIPM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0"/>
    <m/>
    <x v="2"/>
    <x v="5"/>
    <m/>
    <x v="0"/>
    <s v="315"/>
    <s v="FUTURE DEPRECIATION RESERVE"/>
    <s v="190"/>
    <s v="TRANSFER FROM ASSETS FINANCING FUND"/>
    <s v="3055"/>
    <s v="TRANSFER TO INCOME STATEMENT: DISPOSAL OF PROPERTY,PLANT &amp; EQUIPM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"/>
    <m/>
    <x v="3"/>
    <x v="0"/>
    <m/>
    <x v="0"/>
    <s v="317"/>
    <s v="INTERNAL ADVANCES"/>
    <s v="195"/>
    <s v="ADVANCES FROM EFF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"/>
    <m/>
    <x v="3"/>
    <x v="6"/>
    <m/>
    <x v="0"/>
    <s v="317"/>
    <s v="INTERNAL ADVANCES"/>
    <s v="195"/>
    <s v="ADVANCES FROM EFF"/>
    <s v="3065"/>
    <s v="ADVANCES FROM EFF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"/>
    <m/>
    <x v="4"/>
    <x v="0"/>
    <m/>
    <x v="0"/>
    <s v="330"/>
    <s v="DISTRIBUTABLE RESERVE"/>
    <s v="200"/>
    <s v="INSURANCE RESERVE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"/>
    <m/>
    <x v="4"/>
    <x v="1"/>
    <m/>
    <x v="0"/>
    <s v="330"/>
    <s v="DISTRIBUTABLE RESERVE"/>
    <s v="200"/>
    <s v="INSURANCE RESERVE"/>
    <s v="3020"/>
    <s v="APPROPRIATION FROM INCO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"/>
    <m/>
    <x v="4"/>
    <x v="7"/>
    <m/>
    <x v="0"/>
    <s v="330"/>
    <s v="DISTRIBUTABLE RESERVE"/>
    <s v="200"/>
    <s v="INSURANCE RESERVE"/>
    <s v="3022"/>
    <s v="APPROPRIA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"/>
    <m/>
    <x v="4"/>
    <x v="8"/>
    <m/>
    <x v="0"/>
    <s v="330"/>
    <s v="DISTRIBUTABLE RESERVE"/>
    <s v="200"/>
    <s v="INSURANCE RESERVE"/>
    <s v="3025"/>
    <s v="APPROPRIATION: PUBLIC CONTRIBU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"/>
    <m/>
    <x v="4"/>
    <x v="9"/>
    <m/>
    <x v="0"/>
    <s v="330"/>
    <s v="DISTRIBUTABLE RESERVE"/>
    <s v="200"/>
    <s v="INSURANCE RESERVE"/>
    <s v="3026"/>
    <s v="APPROPRIATIONS: FD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"/>
    <m/>
    <x v="5"/>
    <x v="0"/>
    <m/>
    <x v="0"/>
    <s v="330"/>
    <s v="DISTRIBUTABLE RESERVE"/>
    <s v="210"/>
    <s v="UNAPPROPRIATED SURPLU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"/>
    <m/>
    <x v="5"/>
    <x v="10"/>
    <m/>
    <x v="0"/>
    <s v="330"/>
    <s v="DISTRIBUTABLE RESERVE"/>
    <s v="210"/>
    <s v="UNAPPROPRIATED SURPLUS"/>
    <s v="3023"/>
    <s v="APPROPRIATIONS: AFF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"/>
    <m/>
    <x v="5"/>
    <x v="11"/>
    <m/>
    <x v="0"/>
    <s v="330"/>
    <s v="DISTRIBUTABLE RESERVE"/>
    <s v="210"/>
    <s v="UNAPPROPRIATED SURPLUS"/>
    <s v="3024"/>
    <s v="APPROPRIATIONS: GRAN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"/>
    <m/>
    <x v="5"/>
    <x v="8"/>
    <m/>
    <x v="0"/>
    <s v="330"/>
    <s v="DISTRIBUTABLE RESERVE"/>
    <s v="210"/>
    <s v="UNAPPROPRIATED SURPLUS"/>
    <s v="3025"/>
    <s v="APPROPRIATION: PUBLIC CONTRIBU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"/>
    <m/>
    <x v="5"/>
    <x v="9"/>
    <m/>
    <x v="0"/>
    <s v="330"/>
    <s v="DISTRIBUTABLE RESERVE"/>
    <s v="210"/>
    <s v="UNAPPROPRIATED SURPLUS"/>
    <s v="3026"/>
    <s v="APPROPRIATIONS: FD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"/>
    <m/>
    <x v="5"/>
    <x v="12"/>
    <m/>
    <x v="0"/>
    <s v="330"/>
    <s v="DISTRIBUTABLE RESERVE"/>
    <s v="210"/>
    <s v="UNAPPROPRIATED SURPLUS"/>
    <s v="3027"/>
    <s v="APPROPRIATIONS: INSURANCE RESERV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"/>
    <m/>
    <x v="5"/>
    <x v="13"/>
    <m/>
    <x v="0"/>
    <s v="330"/>
    <s v="DISTRIBUTABLE RESERVE"/>
    <s v="210"/>
    <s v="UNAPPROPRIATED SURPLUS"/>
    <s v="3150"/>
    <s v="NET SURPLUS BEFORE APPROPR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"/>
    <m/>
    <x v="5"/>
    <x v="14"/>
    <m/>
    <x v="0"/>
    <s v="330"/>
    <s v="DISTRIBUTABLE RESERVE"/>
    <s v="210"/>
    <s v="UNAPPROPRIATED SURPLUS"/>
    <s v="3160"/>
    <s v="APPROPRIA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6"/>
    <x v="0"/>
    <m/>
    <x v="0"/>
    <s v="360"/>
    <s v="LONG-TERM LIABILITIES"/>
    <s v="250"/>
    <s v="LOCAL REGISTERED STOCK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6"/>
    <x v="15"/>
    <m/>
    <x v="0"/>
    <s v="360"/>
    <s v="LONG-TERM LIABILITIES"/>
    <s v="250"/>
    <s v="LOCAL REGISTERED STOCK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6"/>
    <x v="16"/>
    <m/>
    <x v="0"/>
    <s v="360"/>
    <s v="LONG-TERM LIABILITIES"/>
    <s v="250"/>
    <s v="LOCAL REGISTERED STOCK"/>
    <s v="3301"/>
    <s v="EFF LOANS RE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7"/>
    <x v="0"/>
    <m/>
    <x v="0"/>
    <s v="360"/>
    <s v="LONG-TERM LIABILITIES"/>
    <s v="251"/>
    <s v="ANNUITY LOANS -NEW ABSA LOA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7"/>
    <x v="15"/>
    <m/>
    <x v="0"/>
    <s v="360"/>
    <s v="LONG-TERM LIABILITIES"/>
    <s v="251"/>
    <s v="ANNUITY LOANS -NEW ABSA LOAN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7"/>
    <x v="16"/>
    <m/>
    <x v="0"/>
    <s v="360"/>
    <s v="LONG-TERM LIABILITIES"/>
    <s v="251"/>
    <s v="ANNUITY LOANS -NEW ABSA LOAN"/>
    <s v="3301"/>
    <s v="EFF LOANS REPAID"/>
    <n v="0"/>
    <n v="0"/>
    <n v="0"/>
    <n v="0"/>
    <n v="1481922.28"/>
    <n v="0"/>
    <n v="0"/>
    <n v="0"/>
    <n v="0"/>
    <n v="0"/>
    <n v="0"/>
    <n v="0"/>
    <n v="0"/>
    <n v="0"/>
    <n v="0"/>
    <n v="0"/>
    <n v="0"/>
    <n v="1481922.28"/>
    <n v="1481922.28"/>
    <e v="#DIV/0!"/>
    <n v="1481922.28"/>
    <n v="2963844.56"/>
  </r>
  <r>
    <n v="14"/>
    <n v="15"/>
    <s v="tza"/>
    <x v="3"/>
    <m/>
    <x v="7"/>
    <x v="17"/>
    <m/>
    <x v="0"/>
    <s v="360"/>
    <s v="LONG-TERM LIABILITIES"/>
    <s v="251"/>
    <s v="ANNUITY LOANS -NEW ABSA LOAN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8"/>
    <x v="0"/>
    <m/>
    <x v="0"/>
    <s v="360"/>
    <s v="LONG-TERM LIABILITIES"/>
    <s v="252"/>
    <s v="DEVELOPMENT BANK OF SA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8"/>
    <x v="15"/>
    <m/>
    <x v="0"/>
    <s v="360"/>
    <s v="LONG-TERM LIABILITIES"/>
    <s v="252"/>
    <s v="DEVELOPMENT BANK OF SA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8"/>
    <x v="16"/>
    <m/>
    <x v="0"/>
    <s v="360"/>
    <s v="LONG-TERM LIABILITIES"/>
    <s v="252"/>
    <s v="DEVELOPMENT BANK OF SA"/>
    <s v="3301"/>
    <s v="EFF LOANS REPAID"/>
    <n v="0"/>
    <n v="0"/>
    <n v="0"/>
    <n v="0"/>
    <n v="637904.01"/>
    <n v="0"/>
    <n v="0"/>
    <n v="0"/>
    <n v="0"/>
    <n v="0"/>
    <n v="0"/>
    <n v="0"/>
    <n v="102513.87"/>
    <n v="103101.57"/>
    <n v="0"/>
    <n v="214928.41"/>
    <n v="111853.25"/>
    <n v="105506.91"/>
    <n v="637904.01"/>
    <e v="#DIV/0!"/>
    <n v="637904.01"/>
    <n v="1275808.02"/>
  </r>
  <r>
    <n v="14"/>
    <n v="15"/>
    <s v="tza"/>
    <x v="3"/>
    <m/>
    <x v="9"/>
    <x v="0"/>
    <m/>
    <x v="0"/>
    <s v="360"/>
    <s v="LONG-TERM LIABILITIES"/>
    <s v="253"/>
    <s v="ABSA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9"/>
    <x v="15"/>
    <m/>
    <x v="0"/>
    <s v="360"/>
    <s v="LONG-TERM LIABILITIES"/>
    <s v="253"/>
    <s v="ABSA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9"/>
    <x v="16"/>
    <m/>
    <x v="0"/>
    <s v="360"/>
    <s v="LONG-TERM LIABILITIES"/>
    <s v="253"/>
    <s v="ABSA"/>
    <s v="3301"/>
    <s v="EFF LOANS RE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10"/>
    <x v="0"/>
    <m/>
    <x v="0"/>
    <s v="360"/>
    <s v="LONG-TERM LIABILITIES"/>
    <s v="254"/>
    <s v="INCA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10"/>
    <x v="15"/>
    <m/>
    <x v="0"/>
    <s v="360"/>
    <s v="LONG-TERM LIABILITIES"/>
    <s v="254"/>
    <s v="INCA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10"/>
    <x v="16"/>
    <m/>
    <x v="0"/>
    <s v="360"/>
    <s v="LONG-TERM LIABILITIES"/>
    <s v="254"/>
    <s v="INCA"/>
    <s v="3301"/>
    <s v="EFF LOANS REPAID"/>
    <n v="0"/>
    <n v="0"/>
    <n v="0"/>
    <n v="0"/>
    <n v="1196529.56"/>
    <n v="0"/>
    <n v="0"/>
    <n v="0"/>
    <n v="0"/>
    <n v="0"/>
    <n v="0"/>
    <n v="0"/>
    <n v="0"/>
    <n v="0"/>
    <n v="0"/>
    <n v="0"/>
    <n v="0"/>
    <n v="1196529.56"/>
    <n v="1196529.56"/>
    <e v="#DIV/0!"/>
    <n v="1196529.56"/>
    <n v="2393059.12"/>
  </r>
  <r>
    <n v="14"/>
    <n v="15"/>
    <s v="tza"/>
    <x v="3"/>
    <m/>
    <x v="11"/>
    <x v="0"/>
    <m/>
    <x v="0"/>
    <s v="360"/>
    <s v="LONG-TERM LIABILITIES"/>
    <s v="255"/>
    <s v="BOE BANK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11"/>
    <x v="15"/>
    <m/>
    <x v="0"/>
    <s v="360"/>
    <s v="LONG-TERM LIABILITIES"/>
    <s v="255"/>
    <s v="BOE BANK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11"/>
    <x v="16"/>
    <m/>
    <x v="0"/>
    <s v="360"/>
    <s v="LONG-TERM LIABILITIES"/>
    <s v="255"/>
    <s v="BOE BANK"/>
    <s v="3301"/>
    <s v="EFF LOANS RE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12"/>
    <x v="0"/>
    <m/>
    <x v="0"/>
    <s v="360"/>
    <s v="LONG-TERM LIABILITIES"/>
    <s v="256"/>
    <s v="DBSA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12"/>
    <x v="15"/>
    <m/>
    <x v="0"/>
    <s v="360"/>
    <s v="LONG-TERM LIABILITIES"/>
    <s v="256"/>
    <s v="DBSA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12"/>
    <x v="16"/>
    <m/>
    <x v="0"/>
    <s v="360"/>
    <s v="LONG-TERM LIABILITIES"/>
    <s v="256"/>
    <s v="DBSA"/>
    <s v="3301"/>
    <s v="EFF LOANS RE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13"/>
    <x v="0"/>
    <m/>
    <x v="0"/>
    <s v="360"/>
    <s v="LONG-TERM LIABILITIES"/>
    <s v="257"/>
    <s v="ABSA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13"/>
    <x v="15"/>
    <m/>
    <x v="0"/>
    <s v="360"/>
    <s v="LONG-TERM LIABILITIES"/>
    <s v="257"/>
    <s v="ABSA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13"/>
    <x v="16"/>
    <m/>
    <x v="0"/>
    <s v="360"/>
    <s v="LONG-TERM LIABILITIES"/>
    <s v="257"/>
    <s v="ABSA"/>
    <s v="3301"/>
    <s v="EFF LOANS RE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14"/>
    <x v="0"/>
    <m/>
    <x v="0"/>
    <s v="360"/>
    <s v="LONG-TERM LIABILITIES"/>
    <s v="258"/>
    <s v="STANDARD BANK 5 YEAR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14"/>
    <x v="15"/>
    <m/>
    <x v="0"/>
    <s v="360"/>
    <s v="LONG-TERM LIABILITIES"/>
    <s v="258"/>
    <s v="STANDARD BANK 5 YEARS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14"/>
    <x v="16"/>
    <m/>
    <x v="0"/>
    <s v="360"/>
    <s v="LONG-TERM LIABILITIES"/>
    <s v="258"/>
    <s v="STANDARD BANK 5 YEARS"/>
    <s v="3301"/>
    <s v="EFF LOANS REPAID"/>
    <n v="0"/>
    <n v="0"/>
    <n v="0"/>
    <n v="0"/>
    <n v="1274740.99"/>
    <n v="0"/>
    <n v="0"/>
    <n v="0"/>
    <n v="0"/>
    <n v="0"/>
    <n v="0"/>
    <n v="0"/>
    <n v="0"/>
    <n v="0"/>
    <n v="0"/>
    <n v="0"/>
    <n v="0"/>
    <n v="1274740.99"/>
    <n v="1274740.99"/>
    <e v="#DIV/0!"/>
    <n v="1274740.99"/>
    <n v="2549481.98"/>
  </r>
  <r>
    <n v="14"/>
    <n v="15"/>
    <s v="tza"/>
    <x v="3"/>
    <m/>
    <x v="15"/>
    <x v="0"/>
    <m/>
    <x v="0"/>
    <s v="360"/>
    <s v="LONG-TERM LIABILITIES"/>
    <s v="259"/>
    <s v="STANDARD BANK 7 YEAR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15"/>
    <x v="15"/>
    <m/>
    <x v="0"/>
    <s v="360"/>
    <s v="LONG-TERM LIABILITIES"/>
    <s v="259"/>
    <s v="STANDARD BANK 7 YEARS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15"/>
    <x v="16"/>
    <m/>
    <x v="0"/>
    <s v="360"/>
    <s v="LONG-TERM LIABILITIES"/>
    <s v="259"/>
    <s v="STANDARD BANK 7 YEARS"/>
    <s v="3301"/>
    <s v="EFF LOANS REPAID"/>
    <n v="0"/>
    <n v="0"/>
    <n v="0"/>
    <n v="0"/>
    <n v="1226096.42"/>
    <n v="0"/>
    <n v="0"/>
    <n v="0"/>
    <n v="0"/>
    <n v="0"/>
    <n v="0"/>
    <n v="0"/>
    <n v="0"/>
    <n v="0"/>
    <n v="0"/>
    <n v="0"/>
    <n v="0"/>
    <n v="1226096.42"/>
    <n v="1226096.42"/>
    <e v="#DIV/0!"/>
    <n v="1226096.42"/>
    <n v="2452192.84"/>
  </r>
  <r>
    <n v="14"/>
    <n v="15"/>
    <s v="tza"/>
    <x v="3"/>
    <m/>
    <x v="16"/>
    <x v="0"/>
    <m/>
    <x v="0"/>
    <s v="360"/>
    <s v="LONG-TERM LIABILITIES"/>
    <s v="260"/>
    <s v="EFF ADVANCES MADE TO FINANCE CAPITAL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16"/>
    <x v="18"/>
    <m/>
    <x v="0"/>
    <s v="360"/>
    <s v="LONG-TERM LIABILITIES"/>
    <s v="260"/>
    <s v="EFF ADVANCES MADE TO FINANCE CAPITAL"/>
    <s v="3320"/>
    <s v="EFF ADVANCES MADE TO RATES &amp; GENER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16"/>
    <x v="19"/>
    <m/>
    <x v="0"/>
    <s v="360"/>
    <s v="LONG-TERM LIABILITIES"/>
    <s v="260"/>
    <s v="EFF ADVANCES MADE TO FINANCE CAPITAL"/>
    <s v="3325"/>
    <s v="EFF ADVANCES MADE TO REFUS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16"/>
    <x v="20"/>
    <m/>
    <x v="0"/>
    <s v="360"/>
    <s v="LONG-TERM LIABILITIES"/>
    <s v="260"/>
    <s v="EFF ADVANCES MADE TO FINANCE CAPITAL"/>
    <s v="3330"/>
    <s v="EFF ADVANCE MADE TO ELECTRICIT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16"/>
    <x v="21"/>
    <m/>
    <x v="0"/>
    <s v="360"/>
    <s v="LONG-TERM LIABILITIES"/>
    <s v="260"/>
    <s v="EFF ADVANCES MADE TO FINANCE CAPITAL"/>
    <s v="3335"/>
    <s v="EFF ADVANCES MADE TO WAT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16"/>
    <x v="22"/>
    <m/>
    <x v="0"/>
    <s v="360"/>
    <s v="LONG-TERM LIABILITIES"/>
    <s v="260"/>
    <s v="EFF ADVANCES MADE TO FINANCE CAPITAL"/>
    <s v="3340"/>
    <s v="EFF ADVANCES MADE TO SEWERA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16"/>
    <x v="23"/>
    <m/>
    <x v="0"/>
    <s v="360"/>
    <s v="LONG-TERM LIABILITIES"/>
    <s v="260"/>
    <s v="EFF ADVANCES MADE TO FINANCE CAPITAL"/>
    <s v="3341"/>
    <s v="EFF ADVANCES RE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17"/>
    <x v="0"/>
    <m/>
    <x v="0"/>
    <s v="360"/>
    <s v="LONG-TERM LIABILITIES"/>
    <s v="261"/>
    <s v="REFUSE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18"/>
    <x v="0"/>
    <m/>
    <x v="0"/>
    <s v="360"/>
    <s v="LONG-TERM LIABILITIES"/>
    <s v="262"/>
    <s v="ELECTRICITY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19"/>
    <x v="0"/>
    <m/>
    <x v="0"/>
    <s v="360"/>
    <s v="LONG-TERM LIABILITIES"/>
    <s v="263"/>
    <s v="WAT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20"/>
    <x v="0"/>
    <m/>
    <x v="0"/>
    <s v="360"/>
    <s v="LONG-TERM LIABILITIES"/>
    <s v="264"/>
    <s v="SEW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4"/>
    <m/>
    <x v="21"/>
    <x v="0"/>
    <m/>
    <x v="0"/>
    <s v="362"/>
    <s v="FINANCE LEASE LIABILITY"/>
    <s v="271"/>
    <s v="RENTAL VEHICL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4"/>
    <m/>
    <x v="21"/>
    <x v="24"/>
    <m/>
    <x v="0"/>
    <s v="362"/>
    <s v="FINANCE LEASE LIABILITY"/>
    <s v="271"/>
    <s v="RENTAL VEHICLES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4"/>
    <m/>
    <x v="22"/>
    <x v="0"/>
    <m/>
    <x v="0"/>
    <s v="362"/>
    <s v="FINANCE LEASE LIABILITY"/>
    <s v="272"/>
    <s v="RENTAL PHOTOCOPIER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4"/>
    <m/>
    <x v="22"/>
    <x v="24"/>
    <m/>
    <x v="0"/>
    <s v="362"/>
    <s v="FINANCE LEASE LIABILITY"/>
    <s v="272"/>
    <s v="RENTAL PHOTOCOPIERS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4"/>
    <m/>
    <x v="22"/>
    <x v="25"/>
    <m/>
    <x v="0"/>
    <s v="362"/>
    <s v="FINANCE LEASE LIABILITY"/>
    <s v="272"/>
    <s v="RENTAL PHOTOCOPIERS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4"/>
    <m/>
    <x v="22"/>
    <x v="26"/>
    <m/>
    <x v="0"/>
    <s v="362"/>
    <s v="FINANCE LEASE LIABILITY"/>
    <s v="272"/>
    <s v="RENTAL PHOTOCOPIERS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4"/>
    <m/>
    <x v="23"/>
    <x v="0"/>
    <m/>
    <x v="0"/>
    <s v="362"/>
    <s v="FINANCE LEASE LIABILITY"/>
    <s v="273"/>
    <s v="PANASONIC CAMERA'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4"/>
    <m/>
    <x v="23"/>
    <x v="24"/>
    <m/>
    <x v="0"/>
    <s v="362"/>
    <s v="FINANCE LEASE LIABILITY"/>
    <s v="273"/>
    <s v="PANASONIC CAMERA'S"/>
    <s v="4005"/>
    <s v="ADDITIONS"/>
    <n v="0"/>
    <n v="0"/>
    <n v="0"/>
    <n v="0"/>
    <n v="98337.12999999999"/>
    <n v="0"/>
    <n v="0"/>
    <n v="0"/>
    <n v="0"/>
    <n v="0"/>
    <n v="0"/>
    <n v="0"/>
    <n v="0"/>
    <n v="1809.48"/>
    <n v="0"/>
    <n v="0"/>
    <n v="96527.65"/>
    <n v="0"/>
    <n v="98337.12999999999"/>
    <e v="#DIV/0!"/>
    <n v="98337.13"/>
    <n v="196674.25999999998"/>
  </r>
  <r>
    <n v="14"/>
    <n v="15"/>
    <s v="tza"/>
    <x v="4"/>
    <m/>
    <x v="23"/>
    <x v="25"/>
    <m/>
    <x v="0"/>
    <s v="362"/>
    <s v="FINANCE LEASE LIABILITY"/>
    <s v="273"/>
    <s v="PANASONIC CAMERA'S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4"/>
    <m/>
    <x v="23"/>
    <x v="26"/>
    <m/>
    <x v="0"/>
    <s v="362"/>
    <s v="FINANCE LEASE LIABILITY"/>
    <s v="273"/>
    <s v="PANASONIC CAMERA'S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4"/>
    <m/>
    <x v="24"/>
    <x v="0"/>
    <m/>
    <x v="0"/>
    <s v="362"/>
    <s v="FINANCE LEASE LIABILITY"/>
    <s v="274"/>
    <s v="GRADER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4"/>
    <m/>
    <x v="24"/>
    <x v="24"/>
    <m/>
    <x v="0"/>
    <s v="362"/>
    <s v="FINANCE LEASE LIABILITY"/>
    <s v="274"/>
    <s v="GRADERS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4"/>
    <m/>
    <x v="24"/>
    <x v="25"/>
    <m/>
    <x v="0"/>
    <s v="362"/>
    <s v="FINANCE LEASE LIABILITY"/>
    <s v="274"/>
    <s v="GRADERS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4"/>
    <m/>
    <x v="24"/>
    <x v="26"/>
    <m/>
    <x v="0"/>
    <s v="362"/>
    <s v="FINANCE LEASE LIABILITY"/>
    <s v="274"/>
    <s v="GRADERS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4"/>
    <m/>
    <x v="25"/>
    <x v="0"/>
    <m/>
    <x v="0"/>
    <s v="362"/>
    <s v="FINANCE LEASE LIABILITY"/>
    <s v="275"/>
    <s v="VEHICL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4"/>
    <m/>
    <x v="25"/>
    <x v="24"/>
    <m/>
    <x v="0"/>
    <s v="362"/>
    <s v="FINANCE LEASE LIABILITY"/>
    <s v="275"/>
    <s v="VEHICLES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4"/>
    <m/>
    <x v="25"/>
    <x v="25"/>
    <m/>
    <x v="0"/>
    <s v="362"/>
    <s v="FINANCE LEASE LIABILITY"/>
    <s v="275"/>
    <s v="VEHICLES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4"/>
    <m/>
    <x v="25"/>
    <x v="26"/>
    <m/>
    <x v="0"/>
    <s v="362"/>
    <s v="FINANCE LEASE LIABILITY"/>
    <s v="275"/>
    <s v="VEHICLES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4"/>
    <m/>
    <x v="26"/>
    <x v="0"/>
    <m/>
    <x v="0"/>
    <s v="362"/>
    <s v="FINANCE LEASE LIABILITY"/>
    <s v="276"/>
    <s v="COMPUTER EQUIPMEN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4"/>
    <m/>
    <x v="26"/>
    <x v="24"/>
    <m/>
    <x v="0"/>
    <s v="362"/>
    <s v="FINANCE LEASE LIABILITY"/>
    <s v="276"/>
    <s v="COMPUTER EQUIPMENT"/>
    <s v="4005"/>
    <s v="ADDITIONS"/>
    <n v="0"/>
    <n v="0"/>
    <n v="0"/>
    <n v="0"/>
    <n v="489469.41"/>
    <n v="0"/>
    <n v="0"/>
    <n v="0"/>
    <n v="0"/>
    <n v="0"/>
    <n v="0"/>
    <n v="0"/>
    <n v="0"/>
    <n v="0"/>
    <n v="0"/>
    <n v="275693.78999999998"/>
    <n v="88087.81"/>
    <n v="125687.81"/>
    <n v="489469.41"/>
    <e v="#DIV/0!"/>
    <n v="489469.41"/>
    <n v="978938.82"/>
  </r>
  <r>
    <n v="14"/>
    <n v="15"/>
    <s v="tza"/>
    <x v="4"/>
    <m/>
    <x v="26"/>
    <x v="25"/>
    <m/>
    <x v="0"/>
    <s v="362"/>
    <s v="FINANCE LEASE LIABILITY"/>
    <s v="276"/>
    <s v="COMPUTER EQUIPMEN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4"/>
    <m/>
    <x v="26"/>
    <x v="26"/>
    <m/>
    <x v="0"/>
    <s v="362"/>
    <s v="FINANCE LEASE LIABILITY"/>
    <s v="276"/>
    <s v="COMPUTER EQUIPMENT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4"/>
    <m/>
    <x v="27"/>
    <x v="0"/>
    <m/>
    <x v="0"/>
    <s v="362"/>
    <s v="FINANCE LEASE LIABILITY"/>
    <s v="277"/>
    <s v="ABSA CCTV CAMERA'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5"/>
    <m/>
    <x v="28"/>
    <x v="0"/>
    <m/>
    <x v="0"/>
    <s v="363"/>
    <s v="WORK IN PROGRES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5"/>
    <m/>
    <x v="28"/>
    <x v="24"/>
    <m/>
    <x v="0"/>
    <s v="363"/>
    <s v="WORK IN PROGRES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5"/>
    <m/>
    <x v="28"/>
    <x v="25"/>
    <m/>
    <x v="0"/>
    <s v="363"/>
    <s v="WORK IN PROGRES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5"/>
    <m/>
    <x v="29"/>
    <x v="0"/>
    <m/>
    <x v="0"/>
    <s v="363"/>
    <s v="WORK IN PROGRESS"/>
    <s v="410"/>
    <s v="ACTU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5"/>
    <m/>
    <x v="29"/>
    <x v="24"/>
    <m/>
    <x v="0"/>
    <s v="363"/>
    <s v="WORK IN PROGRESS"/>
    <s v="410"/>
    <s v="ACTU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5"/>
    <m/>
    <x v="29"/>
    <x v="25"/>
    <m/>
    <x v="0"/>
    <s v="363"/>
    <s v="WORK IN PROGRESS"/>
    <s v="410"/>
    <s v="ACTU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5"/>
    <m/>
    <x v="29"/>
    <x v="26"/>
    <m/>
    <x v="0"/>
    <s v="363"/>
    <s v="WORK IN PROGRESS"/>
    <s v="410"/>
    <s v="ACTUAL COST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6"/>
    <m/>
    <x v="28"/>
    <x v="0"/>
    <m/>
    <x v="0"/>
    <s v="364"/>
    <s v="LAND &amp; BUILDING COMM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6"/>
    <m/>
    <x v="28"/>
    <x v="24"/>
    <m/>
    <x v="0"/>
    <s v="364"/>
    <s v="LAND &amp; BUILDING COMM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6"/>
    <m/>
    <x v="28"/>
    <x v="25"/>
    <m/>
    <x v="0"/>
    <s v="364"/>
    <s v="LAND &amp; BUILDING COMM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6"/>
    <m/>
    <x v="28"/>
    <x v="17"/>
    <m/>
    <x v="0"/>
    <s v="364"/>
    <s v="LAND &amp; BUILDING COMM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6"/>
    <m/>
    <x v="30"/>
    <x v="0"/>
    <m/>
    <x v="0"/>
    <s v="364"/>
    <s v="LAND &amp; BUILDING COMM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6"/>
    <m/>
    <x v="30"/>
    <x v="25"/>
    <m/>
    <x v="0"/>
    <s v="364"/>
    <s v="LAND &amp; BUILDING COMM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6"/>
    <m/>
    <x v="30"/>
    <x v="26"/>
    <m/>
    <x v="0"/>
    <s v="364"/>
    <s v="LAND &amp; BUILDING COMM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"/>
    <m/>
    <x v="28"/>
    <x v="0"/>
    <m/>
    <x v="0"/>
    <s v="365"/>
    <s v="ROADS(ls)2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"/>
    <m/>
    <x v="28"/>
    <x v="24"/>
    <m/>
    <x v="0"/>
    <s v="365"/>
    <s v="ROADS(ls)2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"/>
    <m/>
    <x v="28"/>
    <x v="25"/>
    <m/>
    <x v="0"/>
    <s v="365"/>
    <s v="ROADS(ls)2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"/>
    <m/>
    <x v="28"/>
    <x v="17"/>
    <m/>
    <x v="0"/>
    <s v="365"/>
    <s v="ROADS(ls)2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"/>
    <m/>
    <x v="30"/>
    <x v="0"/>
    <m/>
    <x v="0"/>
    <s v="365"/>
    <s v="ROADS(ls)2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"/>
    <m/>
    <x v="30"/>
    <x v="26"/>
    <m/>
    <x v="0"/>
    <s v="365"/>
    <s v="ROADS(ls)2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"/>
    <m/>
    <x v="28"/>
    <x v="0"/>
    <m/>
    <x v="0"/>
    <s v="366"/>
    <s v="ROADS, PAVEMENTS &amp; STORMWATER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"/>
    <m/>
    <x v="28"/>
    <x v="24"/>
    <m/>
    <x v="0"/>
    <s v="366"/>
    <s v="ROADS, PAVEMENTS &amp; STORMWATER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"/>
    <m/>
    <x v="28"/>
    <x v="25"/>
    <m/>
    <x v="0"/>
    <s v="366"/>
    <s v="ROADS, PAVEMENTS &amp; STORMWATER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"/>
    <m/>
    <x v="28"/>
    <x v="17"/>
    <m/>
    <x v="0"/>
    <s v="366"/>
    <s v="ROADS, PAVEMENTS &amp; STORMWATER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"/>
    <m/>
    <x v="30"/>
    <x v="0"/>
    <m/>
    <x v="0"/>
    <s v="366"/>
    <s v="ROADS, PAVEMENTS &amp; STORMWATER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"/>
    <m/>
    <x v="30"/>
    <x v="25"/>
    <m/>
    <x v="0"/>
    <s v="366"/>
    <s v="ROADS, PAVEMENTS &amp; STORMWATER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"/>
    <m/>
    <x v="30"/>
    <x v="26"/>
    <m/>
    <x v="0"/>
    <s v="366"/>
    <s v="ROADS, PAVEMENTS &amp; STORMWATER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"/>
    <m/>
    <x v="28"/>
    <x v="0"/>
    <m/>
    <x v="0"/>
    <s v="367"/>
    <s v="WATER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"/>
    <m/>
    <x v="28"/>
    <x v="24"/>
    <m/>
    <x v="0"/>
    <s v="367"/>
    <s v="WATER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"/>
    <m/>
    <x v="28"/>
    <x v="25"/>
    <m/>
    <x v="0"/>
    <s v="367"/>
    <s v="WATER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"/>
    <m/>
    <x v="28"/>
    <x v="17"/>
    <m/>
    <x v="0"/>
    <s v="367"/>
    <s v="WATER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"/>
    <m/>
    <x v="30"/>
    <x v="0"/>
    <m/>
    <x v="0"/>
    <s v="367"/>
    <s v="WATER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"/>
    <m/>
    <x v="30"/>
    <x v="25"/>
    <m/>
    <x v="0"/>
    <s v="367"/>
    <s v="WATER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"/>
    <m/>
    <x v="30"/>
    <x v="26"/>
    <m/>
    <x v="0"/>
    <s v="367"/>
    <s v="WATER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"/>
    <m/>
    <x v="28"/>
    <x v="0"/>
    <m/>
    <x v="0"/>
    <s v="368"/>
    <s v="WATER RESERVOIRS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"/>
    <m/>
    <x v="28"/>
    <x v="24"/>
    <m/>
    <x v="0"/>
    <s v="368"/>
    <s v="WATER RESERVOIRS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"/>
    <m/>
    <x v="28"/>
    <x v="25"/>
    <m/>
    <x v="0"/>
    <s v="368"/>
    <s v="WATER RESERVOIRS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"/>
    <m/>
    <x v="28"/>
    <x v="17"/>
    <m/>
    <x v="0"/>
    <s v="368"/>
    <s v="WATER RESERVOIRS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"/>
    <m/>
    <x v="30"/>
    <x v="0"/>
    <m/>
    <x v="0"/>
    <s v="368"/>
    <s v="WATER RESERVOIRS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"/>
    <m/>
    <x v="30"/>
    <x v="25"/>
    <m/>
    <x v="0"/>
    <s v="368"/>
    <s v="WATER RESERVOIRS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"/>
    <m/>
    <x v="30"/>
    <x v="26"/>
    <m/>
    <x v="0"/>
    <s v="368"/>
    <s v="WATER RESERVOIRS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"/>
    <m/>
    <x v="28"/>
    <x v="0"/>
    <m/>
    <x v="0"/>
    <s v="369"/>
    <s v="TRAFFIC CENT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"/>
    <m/>
    <x v="28"/>
    <x v="24"/>
    <m/>
    <x v="0"/>
    <s v="369"/>
    <s v="TRAFFIC CENT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"/>
    <m/>
    <x v="28"/>
    <x v="25"/>
    <m/>
    <x v="0"/>
    <s v="369"/>
    <s v="TRAFFIC CENT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"/>
    <m/>
    <x v="28"/>
    <x v="17"/>
    <m/>
    <x v="0"/>
    <s v="369"/>
    <s v="TRAFFIC CENT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"/>
    <m/>
    <x v="30"/>
    <x v="0"/>
    <m/>
    <x v="0"/>
    <s v="369"/>
    <s v="TRAFFIC CENT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"/>
    <m/>
    <x v="30"/>
    <x v="25"/>
    <m/>
    <x v="0"/>
    <s v="369"/>
    <s v="TRAFFIC CENT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"/>
    <m/>
    <x v="30"/>
    <x v="26"/>
    <m/>
    <x v="0"/>
    <s v="369"/>
    <s v="TRAFFIC CENT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"/>
    <m/>
    <x v="28"/>
    <x v="0"/>
    <m/>
    <x v="0"/>
    <s v="370"/>
    <s v="CAR PARKS, BUS TERMINALS &amp; TAXI RANK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"/>
    <m/>
    <x v="28"/>
    <x v="24"/>
    <m/>
    <x v="0"/>
    <s v="370"/>
    <s v="CAR PARKS, BUS TERMINALS &amp; TAXI RANK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"/>
    <m/>
    <x v="28"/>
    <x v="25"/>
    <m/>
    <x v="0"/>
    <s v="370"/>
    <s v="CAR PARKS, BUS TERMINALS &amp; TAXI RANK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"/>
    <m/>
    <x v="28"/>
    <x v="17"/>
    <m/>
    <x v="0"/>
    <s v="370"/>
    <s v="CAR PARKS, BUS TERMINALS &amp; TAXI RANK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"/>
    <m/>
    <x v="30"/>
    <x v="0"/>
    <m/>
    <x v="0"/>
    <s v="370"/>
    <s v="CAR PARKS, BUS TERMINALS &amp; TAXI RANK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"/>
    <m/>
    <x v="30"/>
    <x v="25"/>
    <m/>
    <x v="0"/>
    <s v="370"/>
    <s v="CAR PARKS, BUS TERMINALS &amp; TAXI RANK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"/>
    <m/>
    <x v="30"/>
    <x v="26"/>
    <m/>
    <x v="0"/>
    <s v="370"/>
    <s v="CAR PARKS, BUS TERMINALS &amp; TAXI RANK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"/>
    <m/>
    <x v="28"/>
    <x v="0"/>
    <m/>
    <x v="0"/>
    <s v="371"/>
    <s v="WATER NETWORK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"/>
    <m/>
    <x v="28"/>
    <x v="24"/>
    <m/>
    <x v="0"/>
    <s v="371"/>
    <s v="WATER NETWORK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"/>
    <m/>
    <x v="28"/>
    <x v="25"/>
    <m/>
    <x v="0"/>
    <s v="371"/>
    <s v="WATER NETWORK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"/>
    <m/>
    <x v="28"/>
    <x v="17"/>
    <m/>
    <x v="0"/>
    <s v="371"/>
    <s v="WATER NETWORK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"/>
    <m/>
    <x v="30"/>
    <x v="0"/>
    <m/>
    <x v="0"/>
    <s v="371"/>
    <s v="WATER NETWORK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"/>
    <m/>
    <x v="30"/>
    <x v="25"/>
    <m/>
    <x v="0"/>
    <s v="371"/>
    <s v="WATER NETWORK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"/>
    <m/>
    <x v="30"/>
    <x v="26"/>
    <m/>
    <x v="0"/>
    <s v="371"/>
    <s v="WATER NETWORK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"/>
    <m/>
    <x v="28"/>
    <x v="0"/>
    <m/>
    <x v="0"/>
    <s v="372"/>
    <s v="ELECTRICITY RETICULATION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"/>
    <m/>
    <x v="28"/>
    <x v="24"/>
    <m/>
    <x v="0"/>
    <s v="372"/>
    <s v="ELECTRICITY RETICULATION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"/>
    <m/>
    <x v="28"/>
    <x v="25"/>
    <m/>
    <x v="0"/>
    <s v="372"/>
    <s v="ELECTRICITY RETICULATION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"/>
    <m/>
    <x v="28"/>
    <x v="17"/>
    <m/>
    <x v="0"/>
    <s v="372"/>
    <s v="ELECTRICITY RETICULATION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"/>
    <m/>
    <x v="30"/>
    <x v="0"/>
    <m/>
    <x v="0"/>
    <s v="372"/>
    <s v="ELECTRICITY RETICULATION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"/>
    <m/>
    <x v="30"/>
    <x v="25"/>
    <m/>
    <x v="0"/>
    <s v="372"/>
    <s v="ELECTRICITY RETICULATION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"/>
    <m/>
    <x v="30"/>
    <x v="26"/>
    <m/>
    <x v="0"/>
    <s v="372"/>
    <s v="ELECTRICITY RETICULATION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5"/>
    <m/>
    <x v="28"/>
    <x v="0"/>
    <m/>
    <x v="0"/>
    <s v="373"/>
    <s v="SEWERAGE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5"/>
    <m/>
    <x v="28"/>
    <x v="24"/>
    <m/>
    <x v="0"/>
    <s v="373"/>
    <s v="SEWERAGE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5"/>
    <m/>
    <x v="28"/>
    <x v="25"/>
    <m/>
    <x v="0"/>
    <s v="373"/>
    <s v="SEWERAGE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5"/>
    <m/>
    <x v="28"/>
    <x v="17"/>
    <m/>
    <x v="0"/>
    <s v="373"/>
    <s v="SEWERAGE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5"/>
    <m/>
    <x v="30"/>
    <x v="0"/>
    <m/>
    <x v="0"/>
    <s v="373"/>
    <s v="SEWERAGE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5"/>
    <m/>
    <x v="30"/>
    <x v="25"/>
    <m/>
    <x v="0"/>
    <s v="373"/>
    <s v="SEWERAGE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5"/>
    <m/>
    <x v="30"/>
    <x v="26"/>
    <m/>
    <x v="0"/>
    <s v="373"/>
    <s v="SEWERAGE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6"/>
    <m/>
    <x v="28"/>
    <x v="0"/>
    <m/>
    <x v="0"/>
    <s v="374"/>
    <s v="SEWERAGE PURIFICATIONS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6"/>
    <m/>
    <x v="28"/>
    <x v="24"/>
    <m/>
    <x v="0"/>
    <s v="374"/>
    <s v="SEWERAGE PURIFICATIONS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6"/>
    <m/>
    <x v="28"/>
    <x v="25"/>
    <m/>
    <x v="0"/>
    <s v="374"/>
    <s v="SEWERAGE PURIFICATIONS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6"/>
    <m/>
    <x v="28"/>
    <x v="17"/>
    <m/>
    <x v="0"/>
    <s v="374"/>
    <s v="SEWERAGE PURIFICATIONS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6"/>
    <m/>
    <x v="30"/>
    <x v="0"/>
    <m/>
    <x v="0"/>
    <s v="374"/>
    <s v="SEWERAGE PURIFICATIONS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6"/>
    <m/>
    <x v="30"/>
    <x v="25"/>
    <m/>
    <x v="0"/>
    <s v="374"/>
    <s v="SEWERAGE PURIFICATIONS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6"/>
    <m/>
    <x v="30"/>
    <x v="26"/>
    <m/>
    <x v="0"/>
    <s v="374"/>
    <s v="SEWERAGE PURIFICATIONS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7"/>
    <m/>
    <x v="31"/>
    <x v="27"/>
    <m/>
    <x v="0"/>
    <s v="375"/>
    <s v="CONSUMER DEPOSIT"/>
    <s v="280"/>
    <s v="ELECTRICITY SERVICES"/>
    <s v="3500"/>
    <s v="ELECTRICITY DEPOSI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8"/>
    <m/>
    <x v="28"/>
    <x v="0"/>
    <m/>
    <x v="0"/>
    <s v="376"/>
    <s v="HOUSING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8"/>
    <m/>
    <x v="28"/>
    <x v="24"/>
    <m/>
    <x v="0"/>
    <s v="376"/>
    <s v="HOUSING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8"/>
    <m/>
    <x v="28"/>
    <x v="25"/>
    <m/>
    <x v="0"/>
    <s v="376"/>
    <s v="HOUSING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8"/>
    <m/>
    <x v="28"/>
    <x v="17"/>
    <m/>
    <x v="0"/>
    <s v="376"/>
    <s v="HOUSING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8"/>
    <m/>
    <x v="30"/>
    <x v="0"/>
    <m/>
    <x v="0"/>
    <s v="376"/>
    <s v="HOUSING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8"/>
    <m/>
    <x v="30"/>
    <x v="25"/>
    <m/>
    <x v="0"/>
    <s v="376"/>
    <s v="HOUSING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8"/>
    <m/>
    <x v="30"/>
    <x v="26"/>
    <m/>
    <x v="0"/>
    <s v="376"/>
    <s v="HOUSING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9"/>
    <m/>
    <x v="28"/>
    <x v="0"/>
    <m/>
    <x v="0"/>
    <s v="377"/>
    <s v="MUNICIPAL OFICES COMM ASSETS.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9"/>
    <m/>
    <x v="28"/>
    <x v="24"/>
    <m/>
    <x v="0"/>
    <s v="377"/>
    <s v="MUNICIPAL OFICES COMM ASSETS.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9"/>
    <m/>
    <x v="28"/>
    <x v="25"/>
    <m/>
    <x v="0"/>
    <s v="377"/>
    <s v="MUNICIPAL OFICES COMM ASSETS.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9"/>
    <m/>
    <x v="28"/>
    <x v="17"/>
    <m/>
    <x v="0"/>
    <s v="377"/>
    <s v="MUNICIPAL OFICES COMM ASSETS.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9"/>
    <m/>
    <x v="30"/>
    <x v="0"/>
    <m/>
    <x v="0"/>
    <s v="377"/>
    <s v="MUNICIPAL OFICES COMM ASSETS.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9"/>
    <m/>
    <x v="30"/>
    <x v="25"/>
    <m/>
    <x v="0"/>
    <s v="377"/>
    <s v="MUNICIPAL OFICES COMM ASSETS.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9"/>
    <m/>
    <x v="30"/>
    <x v="26"/>
    <m/>
    <x v="0"/>
    <s v="377"/>
    <s v="MUNICIPAL OFICES COMM ASSETS.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0"/>
    <m/>
    <x v="28"/>
    <x v="0"/>
    <m/>
    <x v="0"/>
    <s v="378"/>
    <s v="LAND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0"/>
    <m/>
    <x v="28"/>
    <x v="24"/>
    <m/>
    <x v="0"/>
    <s v="378"/>
    <s v="LAND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0"/>
    <m/>
    <x v="28"/>
    <x v="25"/>
    <m/>
    <x v="0"/>
    <s v="378"/>
    <s v="LAND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0"/>
    <m/>
    <x v="28"/>
    <x v="17"/>
    <m/>
    <x v="0"/>
    <s v="378"/>
    <s v="LAND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0"/>
    <m/>
    <x v="30"/>
    <x v="0"/>
    <m/>
    <x v="0"/>
    <s v="378"/>
    <s v="LAND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0"/>
    <m/>
    <x v="30"/>
    <x v="25"/>
    <m/>
    <x v="0"/>
    <s v="378"/>
    <s v="LAND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0"/>
    <m/>
    <x v="30"/>
    <x v="26"/>
    <m/>
    <x v="0"/>
    <s v="378"/>
    <s v="LAND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1"/>
    <m/>
    <x v="28"/>
    <x v="0"/>
    <m/>
    <x v="0"/>
    <s v="379"/>
    <s v="TRAFFIC(ls)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1"/>
    <m/>
    <x v="28"/>
    <x v="24"/>
    <m/>
    <x v="0"/>
    <s v="379"/>
    <s v="TRAFFIC(ls)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1"/>
    <m/>
    <x v="28"/>
    <x v="25"/>
    <m/>
    <x v="0"/>
    <s v="379"/>
    <s v="TRAFFIC(ls)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1"/>
    <m/>
    <x v="28"/>
    <x v="17"/>
    <m/>
    <x v="0"/>
    <s v="379"/>
    <s v="TRAFFIC(ls)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1"/>
    <m/>
    <x v="30"/>
    <x v="0"/>
    <m/>
    <x v="0"/>
    <s v="379"/>
    <s v="TRAFFIC(ls)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1"/>
    <m/>
    <x v="30"/>
    <x v="25"/>
    <m/>
    <x v="0"/>
    <s v="379"/>
    <s v="TRAFFIC(ls)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1"/>
    <m/>
    <x v="30"/>
    <x v="26"/>
    <m/>
    <x v="0"/>
    <s v="379"/>
    <s v="TRAFFIC(ls)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2"/>
    <m/>
    <x v="28"/>
    <x v="0"/>
    <m/>
    <x v="0"/>
    <s v="380"/>
    <s v="REFUSE SITES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2"/>
    <m/>
    <x v="28"/>
    <x v="24"/>
    <m/>
    <x v="0"/>
    <s v="380"/>
    <s v="REFUSE SITES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2"/>
    <m/>
    <x v="28"/>
    <x v="25"/>
    <m/>
    <x v="0"/>
    <s v="380"/>
    <s v="REFUSE SITES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2"/>
    <m/>
    <x v="28"/>
    <x v="17"/>
    <m/>
    <x v="0"/>
    <s v="380"/>
    <s v="REFUSE SITES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2"/>
    <m/>
    <x v="30"/>
    <x v="0"/>
    <m/>
    <x v="0"/>
    <s v="380"/>
    <s v="REFUSE SITES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2"/>
    <m/>
    <x v="30"/>
    <x v="25"/>
    <m/>
    <x v="0"/>
    <s v="380"/>
    <s v="REFUSE SITES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2"/>
    <m/>
    <x v="30"/>
    <x v="26"/>
    <m/>
    <x v="0"/>
    <s v="380"/>
    <s v="REFUSE SITES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3"/>
    <m/>
    <x v="28"/>
    <x v="0"/>
    <m/>
    <x v="0"/>
    <s v="382"/>
    <s v="BUILDINGS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3"/>
    <m/>
    <x v="28"/>
    <x v="24"/>
    <m/>
    <x v="0"/>
    <s v="382"/>
    <s v="BUILDINGS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3"/>
    <m/>
    <x v="28"/>
    <x v="25"/>
    <m/>
    <x v="0"/>
    <s v="382"/>
    <s v="BUILDINGS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3"/>
    <m/>
    <x v="28"/>
    <x v="17"/>
    <m/>
    <x v="0"/>
    <s v="382"/>
    <s v="BUILDINGS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3"/>
    <m/>
    <x v="30"/>
    <x v="0"/>
    <m/>
    <x v="0"/>
    <s v="382"/>
    <s v="BUILDINGS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3"/>
    <m/>
    <x v="30"/>
    <x v="25"/>
    <m/>
    <x v="0"/>
    <s v="382"/>
    <s v="BUILDINGS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3"/>
    <m/>
    <x v="30"/>
    <x v="26"/>
    <m/>
    <x v="0"/>
    <s v="382"/>
    <s v="BUILDINGS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4"/>
    <m/>
    <x v="28"/>
    <x v="0"/>
    <m/>
    <x v="0"/>
    <s v="384"/>
    <s v="ELECTRICITY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4"/>
    <m/>
    <x v="28"/>
    <x v="24"/>
    <m/>
    <x v="0"/>
    <s v="384"/>
    <s v="ELECTRICITY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4"/>
    <m/>
    <x v="28"/>
    <x v="25"/>
    <m/>
    <x v="0"/>
    <s v="384"/>
    <s v="ELECTRICITY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4"/>
    <m/>
    <x v="28"/>
    <x v="17"/>
    <m/>
    <x v="0"/>
    <s v="384"/>
    <s v="ELECTRICITY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4"/>
    <m/>
    <x v="30"/>
    <x v="0"/>
    <m/>
    <x v="0"/>
    <s v="384"/>
    <s v="ELECTRICITY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4"/>
    <m/>
    <x v="30"/>
    <x v="25"/>
    <m/>
    <x v="0"/>
    <s v="384"/>
    <s v="ELECTRICITY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4"/>
    <m/>
    <x v="30"/>
    <x v="26"/>
    <m/>
    <x v="0"/>
    <s v="384"/>
    <s v="ELECTRICITY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5"/>
    <m/>
    <x v="28"/>
    <x v="0"/>
    <m/>
    <x v="0"/>
    <s v="386"/>
    <s v="PARKS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5"/>
    <m/>
    <x v="28"/>
    <x v="24"/>
    <m/>
    <x v="0"/>
    <s v="386"/>
    <s v="PARKS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5"/>
    <m/>
    <x v="28"/>
    <x v="25"/>
    <m/>
    <x v="0"/>
    <s v="386"/>
    <s v="PARKS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5"/>
    <m/>
    <x v="28"/>
    <x v="17"/>
    <m/>
    <x v="0"/>
    <s v="386"/>
    <s v="PARKS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5"/>
    <m/>
    <x v="30"/>
    <x v="0"/>
    <m/>
    <x v="0"/>
    <s v="386"/>
    <s v="PARKS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5"/>
    <m/>
    <x v="30"/>
    <x v="25"/>
    <m/>
    <x v="0"/>
    <s v="386"/>
    <s v="PARKS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5"/>
    <m/>
    <x v="30"/>
    <x v="26"/>
    <m/>
    <x v="0"/>
    <s v="386"/>
    <s v="PARKS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6"/>
    <m/>
    <x v="28"/>
    <x v="0"/>
    <m/>
    <x v="0"/>
    <s v="388"/>
    <s v="SPORTSFIELD - COMM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6"/>
    <m/>
    <x v="28"/>
    <x v="24"/>
    <m/>
    <x v="0"/>
    <s v="388"/>
    <s v="SPORTSFIELD - COMM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6"/>
    <m/>
    <x v="28"/>
    <x v="25"/>
    <m/>
    <x v="0"/>
    <s v="388"/>
    <s v="SPORTSFIELD - COMM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6"/>
    <m/>
    <x v="28"/>
    <x v="17"/>
    <m/>
    <x v="0"/>
    <s v="388"/>
    <s v="SPORTSFIELD - COMM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6"/>
    <m/>
    <x v="30"/>
    <x v="0"/>
    <m/>
    <x v="0"/>
    <s v="388"/>
    <s v="SPORTSFIELD - COMM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6"/>
    <m/>
    <x v="30"/>
    <x v="25"/>
    <m/>
    <x v="0"/>
    <s v="388"/>
    <s v="SPORTSFIELD - COMM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6"/>
    <m/>
    <x v="30"/>
    <x v="26"/>
    <m/>
    <x v="0"/>
    <s v="388"/>
    <s v="SPORTSFIELD - COMM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7"/>
    <m/>
    <x v="28"/>
    <x v="0"/>
    <m/>
    <x v="0"/>
    <s v="390"/>
    <s v="LIBRARY COMM ASSET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7"/>
    <m/>
    <x v="28"/>
    <x v="24"/>
    <m/>
    <x v="0"/>
    <s v="390"/>
    <s v="LIBRARY COMM ASSET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7"/>
    <m/>
    <x v="28"/>
    <x v="25"/>
    <m/>
    <x v="0"/>
    <s v="390"/>
    <s v="LIBRARY COMM ASSET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7"/>
    <m/>
    <x v="28"/>
    <x v="17"/>
    <m/>
    <x v="0"/>
    <s v="390"/>
    <s v="LIBRARY COMM ASSET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7"/>
    <m/>
    <x v="30"/>
    <x v="0"/>
    <m/>
    <x v="0"/>
    <s v="390"/>
    <s v="LIBRARY COMM ASSET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7"/>
    <m/>
    <x v="30"/>
    <x v="25"/>
    <m/>
    <x v="0"/>
    <s v="390"/>
    <s v="LIBRARY COMM ASSET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7"/>
    <m/>
    <x v="30"/>
    <x v="26"/>
    <m/>
    <x v="0"/>
    <s v="390"/>
    <s v="LIBRARY COMM ASSET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8"/>
    <m/>
    <x v="28"/>
    <x v="0"/>
    <m/>
    <x v="0"/>
    <s v="392"/>
    <s v="LAND &amp; BUILDING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8"/>
    <m/>
    <x v="28"/>
    <x v="24"/>
    <m/>
    <x v="0"/>
    <s v="392"/>
    <s v="LAND &amp; BUILDING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8"/>
    <m/>
    <x v="28"/>
    <x v="25"/>
    <m/>
    <x v="0"/>
    <s v="392"/>
    <s v="LAND &amp; BUILDING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8"/>
    <m/>
    <x v="28"/>
    <x v="17"/>
    <m/>
    <x v="0"/>
    <s v="392"/>
    <s v="LAND &amp; BUILDING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8"/>
    <m/>
    <x v="30"/>
    <x v="0"/>
    <m/>
    <x v="0"/>
    <s v="392"/>
    <s v="LAND &amp; BUILDING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8"/>
    <m/>
    <x v="30"/>
    <x v="25"/>
    <m/>
    <x v="0"/>
    <s v="392"/>
    <s v="LAND &amp; BUILDING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8"/>
    <m/>
    <x v="30"/>
    <x v="26"/>
    <m/>
    <x v="0"/>
    <s v="392"/>
    <s v="LAND &amp; BUILDING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9"/>
    <m/>
    <x v="28"/>
    <x v="0"/>
    <m/>
    <x v="0"/>
    <s v="394"/>
    <s v="RECREATION FACILITIES - COMM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9"/>
    <m/>
    <x v="28"/>
    <x v="24"/>
    <m/>
    <x v="0"/>
    <s v="394"/>
    <s v="RECREATION FACILITIES - COMM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9"/>
    <m/>
    <x v="28"/>
    <x v="25"/>
    <m/>
    <x v="0"/>
    <s v="394"/>
    <s v="RECREATION FACILITIES - COMM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9"/>
    <m/>
    <x v="28"/>
    <x v="17"/>
    <m/>
    <x v="0"/>
    <s v="394"/>
    <s v="RECREATION FACILITIES - COMM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9"/>
    <m/>
    <x v="30"/>
    <x v="0"/>
    <m/>
    <x v="0"/>
    <s v="394"/>
    <s v="RECREATION FACILITIES - COMM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9"/>
    <m/>
    <x v="30"/>
    <x v="25"/>
    <m/>
    <x v="0"/>
    <s v="394"/>
    <s v="RECREATION FACILITIES - COMM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9"/>
    <m/>
    <x v="30"/>
    <x v="26"/>
    <m/>
    <x v="0"/>
    <s v="394"/>
    <s v="RECREATION FACILITIES - COMM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0"/>
    <m/>
    <x v="28"/>
    <x v="0"/>
    <m/>
    <x v="0"/>
    <s v="396"/>
    <s v="ROADS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0"/>
    <m/>
    <x v="28"/>
    <x v="24"/>
    <m/>
    <x v="0"/>
    <s v="396"/>
    <s v="ROADS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0"/>
    <m/>
    <x v="28"/>
    <x v="25"/>
    <m/>
    <x v="0"/>
    <s v="396"/>
    <s v="ROADS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0"/>
    <m/>
    <x v="28"/>
    <x v="17"/>
    <m/>
    <x v="0"/>
    <s v="396"/>
    <s v="ROADS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0"/>
    <m/>
    <x v="30"/>
    <x v="0"/>
    <m/>
    <x v="0"/>
    <s v="396"/>
    <s v="ROADS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0"/>
    <m/>
    <x v="30"/>
    <x v="25"/>
    <m/>
    <x v="0"/>
    <s v="396"/>
    <s v="ROADS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0"/>
    <m/>
    <x v="30"/>
    <x v="26"/>
    <m/>
    <x v="0"/>
    <s v="396"/>
    <s v="ROADS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1"/>
    <m/>
    <x v="28"/>
    <x v="0"/>
    <m/>
    <x v="0"/>
    <s v="398"/>
    <s v="MUSEUM - COMM ASSET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1"/>
    <m/>
    <x v="28"/>
    <x v="24"/>
    <m/>
    <x v="0"/>
    <s v="398"/>
    <s v="MUSEUM - COMM ASSET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1"/>
    <m/>
    <x v="28"/>
    <x v="25"/>
    <m/>
    <x v="0"/>
    <s v="398"/>
    <s v="MUSEUM - COMM ASSET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1"/>
    <m/>
    <x v="28"/>
    <x v="17"/>
    <m/>
    <x v="0"/>
    <s v="398"/>
    <s v="MUSEUM - COMM ASSET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1"/>
    <m/>
    <x v="30"/>
    <x v="0"/>
    <m/>
    <x v="0"/>
    <s v="398"/>
    <s v="MUSEUM - COMM ASSET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1"/>
    <m/>
    <x v="30"/>
    <x v="25"/>
    <m/>
    <x v="0"/>
    <s v="398"/>
    <s v="MUSEUM - COMM ASSET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1"/>
    <m/>
    <x v="30"/>
    <x v="26"/>
    <m/>
    <x v="0"/>
    <s v="398"/>
    <s v="MUSEUM - COMM ASSET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28"/>
    <m/>
    <x v="0"/>
    <s v="900"/>
    <s v="TOTAL CONTROL VOTES"/>
    <s v="900"/>
    <s v="ITEM CONTROL VOTES"/>
    <s v="9000"/>
    <s v="STORES STOCK TAKE-ON"/>
    <n v="0"/>
    <n v="0"/>
    <n v="0"/>
    <n v="0"/>
    <n v="9468"/>
    <n v="0"/>
    <n v="0"/>
    <n v="0"/>
    <n v="0"/>
    <n v="0"/>
    <n v="0"/>
    <n v="0"/>
    <n v="0"/>
    <n v="0"/>
    <n v="0"/>
    <n v="0"/>
    <n v="9468"/>
    <n v="0"/>
    <n v="9468"/>
    <e v="#DIV/0!"/>
    <n v="9468"/>
    <n v="18936"/>
  </r>
  <r>
    <n v="14"/>
    <n v="15"/>
    <s v="tza"/>
    <x v="32"/>
    <m/>
    <x v="32"/>
    <x v="29"/>
    <m/>
    <x v="0"/>
    <s v="900"/>
    <s v="TOTAL CONTROL VOTES"/>
    <s v="900"/>
    <s v="ITEM CONTROL VOTES"/>
    <s v="9002"/>
    <s v="STORES PURCHASES"/>
    <n v="0"/>
    <n v="0"/>
    <n v="0"/>
    <n v="0"/>
    <n v="5752827.0700000003"/>
    <n v="-5180214.7699999996"/>
    <n v="1054.3699999999999"/>
    <n v="0"/>
    <n v="0"/>
    <n v="0"/>
    <n v="0"/>
    <n v="0"/>
    <n v="507057.87"/>
    <n v="812166.04"/>
    <n v="1449273.64"/>
    <n v="1088754.29"/>
    <n v="858982.36"/>
    <n v="1036592.87"/>
    <n v="5752827.0700000003"/>
    <e v="#DIV/0!"/>
    <n v="5753881.4400000004"/>
    <n v="11505654.140000001"/>
  </r>
  <r>
    <n v="14"/>
    <n v="15"/>
    <s v="tza"/>
    <x v="32"/>
    <m/>
    <x v="32"/>
    <x v="30"/>
    <m/>
    <x v="0"/>
    <s v="900"/>
    <s v="TOTAL CONTROL VOTES"/>
    <s v="900"/>
    <s v="ITEM CONTROL VOTES"/>
    <s v="9004"/>
    <s v="STORES ISSUES"/>
    <n v="0"/>
    <n v="0"/>
    <n v="0"/>
    <n v="0"/>
    <n v="-4806212"/>
    <n v="0"/>
    <n v="-72200.44"/>
    <n v="0"/>
    <n v="0"/>
    <n v="0"/>
    <n v="0"/>
    <n v="0"/>
    <n v="-773931.22"/>
    <n v="-973347.85"/>
    <n v="-733536.94"/>
    <n v="-1073923.3700000001"/>
    <n v="-710337.03"/>
    <n v="-541135.59"/>
    <n v="-4806212"/>
    <e v="#DIV/0!"/>
    <n v="-4878412.4400000004"/>
    <n v="-9612424"/>
  </r>
  <r>
    <n v="14"/>
    <n v="15"/>
    <s v="tza"/>
    <x v="32"/>
    <m/>
    <x v="32"/>
    <x v="31"/>
    <m/>
    <x v="0"/>
    <s v="900"/>
    <s v="TOTAL CONTROL VOTES"/>
    <s v="900"/>
    <s v="ITEM CONTROL VOTES"/>
    <s v="9006"/>
    <s v="STORES OVER/UNDER"/>
    <n v="0"/>
    <n v="0"/>
    <n v="0"/>
    <n v="0"/>
    <n v="234621"/>
    <n v="0"/>
    <n v="0"/>
    <n v="0"/>
    <n v="0"/>
    <n v="0"/>
    <n v="0"/>
    <n v="0"/>
    <n v="234621"/>
    <n v="0"/>
    <n v="0"/>
    <n v="0"/>
    <n v="0"/>
    <n v="0"/>
    <n v="234621"/>
    <e v="#DIV/0!"/>
    <n v="234621"/>
    <n v="469242"/>
  </r>
  <r>
    <n v="14"/>
    <n v="15"/>
    <s v="tza"/>
    <x v="32"/>
    <m/>
    <x v="32"/>
    <x v="32"/>
    <m/>
    <x v="0"/>
    <s v="900"/>
    <s v="TOTAL CONTROL VOTES"/>
    <s v="900"/>
    <s v="ITEM CONTROL VOTES"/>
    <s v="9008"/>
    <s v="ACCOUNTS PAYABLE TRADE CREDITO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33"/>
    <m/>
    <x v="0"/>
    <s v="900"/>
    <s v="TOTAL CONTROL VOTES"/>
    <s v="900"/>
    <s v="ITEM CONTROL VOTES"/>
    <s v="9010"/>
    <s v="ACCOUNTS PAYABLE SUNDRY CREDITO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34"/>
    <m/>
    <x v="0"/>
    <s v="900"/>
    <s v="TOTAL CONTROL VOTES"/>
    <s v="900"/>
    <s v="ITEM CONTROL VOTES"/>
    <s v="9012"/>
    <s v="V.A.T. CONTROL AC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35"/>
    <m/>
    <x v="0"/>
    <s v="900"/>
    <s v="TOTAL CONTROL VOTES"/>
    <s v="900"/>
    <s v="ITEM CONTROL VOTES"/>
    <s v="9014"/>
    <s v="STORES CONTROL ACCOUNT ADMIN FE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36"/>
    <m/>
    <x v="0"/>
    <s v="900"/>
    <s v="TOTAL CONTROL VOTES"/>
    <s v="900"/>
    <s v="ITEM CONTROL VOTES"/>
    <s v="9016"/>
    <s v="V.A.T. RECOVER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37"/>
    <m/>
    <x v="0"/>
    <s v="900"/>
    <s v="TOTAL CONTROL VOTES"/>
    <s v="900"/>
    <s v="ITEM CONTROL VOTES"/>
    <s v="9018"/>
    <s v="AUTO CREDIT NOTES PREVIOUS YEA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38"/>
    <m/>
    <x v="0"/>
    <s v="900"/>
    <s v="TOTAL CONTROL VOTES"/>
    <s v="900"/>
    <s v="ITEM CONTROL VOTES"/>
    <s v="9020"/>
    <s v="AUTO CREDIT NOTES PRESENT YEA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39"/>
    <m/>
    <x v="0"/>
    <s v="900"/>
    <s v="TOTAL CONTROL VOTES"/>
    <s v="900"/>
    <s v="ITEM CONTROL VOTES"/>
    <s v="9022"/>
    <s v="INVOICE ADJUSTMENT JOURN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40"/>
    <m/>
    <x v="0"/>
    <s v="900"/>
    <s v="TOTAL CONTROL VOTES"/>
    <s v="900"/>
    <s v="ITEM CONTROL VOTES"/>
    <s v="9024"/>
    <s v="V.A.T. CONTROL ACCOUNT ISSU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41"/>
    <m/>
    <x v="0"/>
    <s v="900"/>
    <s v="TOTAL CONTROL VOTES"/>
    <s v="900"/>
    <s v="ITEM CONTROL VOTES"/>
    <s v="9025"/>
    <s v="REFUND CONTRO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42"/>
    <m/>
    <x v="0"/>
    <s v="900"/>
    <s v="TOTAL CONTROL VOTES"/>
    <s v="900"/>
    <s v="ITEM CONTROL VOTES"/>
    <s v="9026"/>
    <s v="OLD YEAR ACCOUNTS PAYABLE TRADE CREDITO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43"/>
    <m/>
    <x v="0"/>
    <s v="900"/>
    <s v="TOTAL CONTROL VOTES"/>
    <s v="900"/>
    <s v="ITEM CONTROL VOTES"/>
    <s v="9028"/>
    <s v="OVER/UNDER PROV. TRADE CREDITO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44"/>
    <m/>
    <x v="0"/>
    <s v="900"/>
    <s v="TOTAL CONTROL VOTES"/>
    <s v="900"/>
    <s v="ITEM CONTROL VOTES"/>
    <s v="9030"/>
    <s v="PREVIOUS YEAR GRN/GRT CONTROL AC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45"/>
    <m/>
    <x v="0"/>
    <s v="900"/>
    <s v="TOTAL CONTROL VOTES"/>
    <s v="900"/>
    <s v="ITEM CONTROL VOTES"/>
    <s v="9032"/>
    <s v="PREVIOUS YEAR PRICE ADJ. STORES UNPAID GRN'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46"/>
    <m/>
    <x v="0"/>
    <s v="900"/>
    <s v="TOTAL CONTROL VOTES"/>
    <s v="900"/>
    <s v="ITEM CONTROL VOTES"/>
    <s v="9034"/>
    <s v="PREV YEAR PRICE ADJ. STORES PAID GRN'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47"/>
    <m/>
    <x v="0"/>
    <s v="900"/>
    <s v="TOTAL CONTROL VOTES"/>
    <s v="900"/>
    <s v="ITEM CONTROL VOTES"/>
    <s v="9036"/>
    <s v="PREV YEAR PRICE ADJ. DIRECT GRN'S UN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48"/>
    <m/>
    <x v="0"/>
    <s v="900"/>
    <s v="TOTAL CONTROL VOTES"/>
    <s v="900"/>
    <s v="ITEM CONTROL VOTES"/>
    <s v="9038"/>
    <s v="PREV YEAR PRICE ADJ. DIRECT GRN'S 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49"/>
    <m/>
    <x v="0"/>
    <s v="900"/>
    <s v="TOTAL CONTROL VOTES"/>
    <s v="900"/>
    <s v="ITEM CONTROL VOTES"/>
    <s v="9040"/>
    <s v="SETTLEMENT DIS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50"/>
    <m/>
    <x v="0"/>
    <s v="900"/>
    <s v="TOTAL CONTROL VOTES"/>
    <s v="900"/>
    <s v="ITEM CONTROL VOTES"/>
    <s v="9042"/>
    <s v="STALE CHEQU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51"/>
    <m/>
    <x v="0"/>
    <s v="900"/>
    <s v="TOTAL CONTROL VOTES"/>
    <s v="900"/>
    <s v="ITEM CONTROL VOTES"/>
    <s v="9043"/>
    <s v="Cancel a import Salary Chequ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52"/>
    <m/>
    <x v="0"/>
    <s v="900"/>
    <s v="TOTAL CONTROL VOTES"/>
    <s v="900"/>
    <s v="ITEM CONTROL VOTES"/>
    <s v="9044"/>
    <s v="UNCLAIMED CRED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53"/>
    <m/>
    <x v="0"/>
    <s v="900"/>
    <s v="TOTAL CONTROL VOTES"/>
    <s v="900"/>
    <s v="ITEM CONTROL VOTES"/>
    <s v="9046"/>
    <s v="DEBTOR'S 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54"/>
    <m/>
    <x v="0"/>
    <s v="900"/>
    <s v="TOTAL CONTROL VOTES"/>
    <s v="900"/>
    <s v="ITEM CONTROL VOTES"/>
    <s v="9048"/>
    <s v="DEBTOR'S CONTROL AC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55"/>
    <m/>
    <x v="0"/>
    <s v="900"/>
    <s v="TOTAL CONTROL VOTES"/>
    <s v="900"/>
    <s v="ITEM CONTROL VOTES"/>
    <s v="9049"/>
    <s v="DEBTORS SUSPENSE - DEBTORS CREDIT REFUND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56"/>
    <m/>
    <x v="0"/>
    <s v="900"/>
    <s v="TOTAL CONTROL VOTES"/>
    <s v="900"/>
    <s v="ITEM CONTROL VOTES"/>
    <s v="9050"/>
    <s v="DEPOSIT REFUNDS CHEQUE CANCELL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57"/>
    <m/>
    <x v="0"/>
    <s v="900"/>
    <s v="TOTAL CONTROL VOTES"/>
    <s v="900"/>
    <s v="ITEM CONTROL VOTES"/>
    <s v="9051"/>
    <s v="MOTOR VEHICLE - LOAN SUSPENS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58"/>
    <m/>
    <x v="0"/>
    <s v="900"/>
    <s v="TOTAL CONTROL VOTES"/>
    <s v="900"/>
    <s v="ITEM CONTROL VOTES"/>
    <s v="9052"/>
    <s v="PREV YEAR PRICE ADJ ISSUES D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59"/>
    <m/>
    <x v="0"/>
    <s v="900"/>
    <s v="TOTAL CONTROL VOTES"/>
    <s v="900"/>
    <s v="ITEM CONTROL VOTES"/>
    <s v="9053"/>
    <s v="CROSS METRO TRANSAC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60"/>
    <m/>
    <x v="0"/>
    <s v="900"/>
    <s v="TOTAL CONTROL VOTES"/>
    <s v="900"/>
    <s v="ITEM CONTROL VOTES"/>
    <s v="9054"/>
    <s v="PREVIOUS YEAR PRICE ADJ ISSUES C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61"/>
    <m/>
    <x v="0"/>
    <s v="900"/>
    <s v="TOTAL CONTROL VOTES"/>
    <s v="900"/>
    <s v="ITEM CONTROL VOTES"/>
    <s v="9055"/>
    <s v="DEBTORS INTERNAL ACCOUNT 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62"/>
    <m/>
    <x v="0"/>
    <s v="900"/>
    <s v="TOTAL CONTROL VOTES"/>
    <s v="900"/>
    <s v="ITEM CONTROL VOTES"/>
    <s v="9056"/>
    <s v="PREVIOUS YEAR DBN CANCELL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63"/>
    <m/>
    <x v="0"/>
    <s v="900"/>
    <s v="TOTAL CONTROL VOTES"/>
    <s v="900"/>
    <s v="ITEM CONTROL VOTES"/>
    <s v="9057"/>
    <s v="CV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64"/>
    <m/>
    <x v="0"/>
    <s v="900"/>
    <s v="TOTAL CONTROL VOTES"/>
    <s v="900"/>
    <s v="ITEM CONTROL VOTES"/>
    <s v="9058"/>
    <s v="OUTSTANDING ORDERS C/F SUSPENSE VOT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65"/>
    <m/>
    <x v="0"/>
    <s v="900"/>
    <s v="TOTAL CONTROL VOTES"/>
    <s v="900"/>
    <s v="ITEM CONTROL VOTES"/>
    <s v="9059"/>
    <s v="RELOCATION LOANS SUSPENS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66"/>
    <m/>
    <x v="0"/>
    <s v="900"/>
    <s v="TOTAL CONTROL VOTES"/>
    <s v="900"/>
    <s v="ITEM CONTROL VOTES"/>
    <s v="9065"/>
    <s v="TOOL LOANS SUSPENS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67"/>
    <m/>
    <x v="0"/>
    <s v="900"/>
    <s v="TOTAL CONTROL VOTES"/>
    <s v="900"/>
    <s v="ITEM CONTROL VOTES"/>
    <s v="9127"/>
    <s v="TELEPHONE CONTROL AC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3"/>
    <m/>
    <x v="33"/>
    <x v="32"/>
    <m/>
    <x v="0"/>
    <s v="908"/>
    <s v="CONTROL VOTE TRADE CREDITORS"/>
    <s v="908"/>
    <s v="CONTROL VOTE ACCOUNTS PAYABLE TRADE CREDITORS"/>
    <s v="9008"/>
    <s v="ACCOUNTS PAYABLE TRADE CREDITORS"/>
    <n v="0"/>
    <n v="0"/>
    <n v="0"/>
    <n v="0"/>
    <n v="3427004.0299999993"/>
    <n v="0"/>
    <n v="-108162.8"/>
    <n v="0"/>
    <n v="0"/>
    <n v="0"/>
    <n v="0"/>
    <n v="0"/>
    <n v="3339931.36"/>
    <n v="340768"/>
    <n v="-2393558.2200000002"/>
    <n v="555679.4"/>
    <n v="781587.7"/>
    <n v="802595.79"/>
    <n v="3427004.0299999993"/>
    <e v="#DIV/0!"/>
    <n v="3318841.23"/>
    <n v="6854008.0599999987"/>
  </r>
  <r>
    <n v="14"/>
    <n v="15"/>
    <s v="tza"/>
    <x v="34"/>
    <m/>
    <x v="34"/>
    <x v="33"/>
    <m/>
    <x v="0"/>
    <s v="910"/>
    <s v="CONTROL VOTE SUNDRY CREDITORS"/>
    <s v="910"/>
    <s v="CONTROL VOTE ACCOUNTS PAYABLE SUNDRY CEDITORS"/>
    <s v="9010"/>
    <s v="ACCOUNTS PAYABLE SUNDRY CREDITORS"/>
    <n v="0"/>
    <n v="0"/>
    <n v="0"/>
    <n v="0"/>
    <n v="49597035.140000001"/>
    <n v="0"/>
    <n v="0"/>
    <n v="0"/>
    <n v="0"/>
    <n v="0"/>
    <n v="0"/>
    <n v="0"/>
    <n v="49597035.140000001"/>
    <n v="0"/>
    <n v="0"/>
    <n v="0"/>
    <n v="0"/>
    <n v="0"/>
    <n v="49597035.140000001"/>
    <e v="#DIV/0!"/>
    <n v="49597035.140000001"/>
    <n v="99194070.280000001"/>
  </r>
  <r>
    <n v="14"/>
    <n v="15"/>
    <s v="tza"/>
    <x v="35"/>
    <m/>
    <x v="35"/>
    <x v="34"/>
    <m/>
    <x v="0"/>
    <s v="912"/>
    <s v="CONTROL VOTE V.A.T ACCOUNT"/>
    <s v="912"/>
    <s v="CONTORL VOTE V.A.T ACCOUNT"/>
    <s v="9012"/>
    <s v="V.A.T. CONTROL ACCOUNT"/>
    <n v="0"/>
    <n v="0"/>
    <n v="0"/>
    <n v="0"/>
    <n v="19507419.239999998"/>
    <n v="0"/>
    <n v="138920.49"/>
    <n v="0"/>
    <n v="0"/>
    <n v="0"/>
    <n v="0"/>
    <n v="0"/>
    <n v="544577.53"/>
    <n v="342498.41"/>
    <n v="485217.78"/>
    <n v="2714619.5"/>
    <n v="8613574.3900000006"/>
    <n v="6806931.6299999999"/>
    <n v="19507419.239999998"/>
    <e v="#DIV/0!"/>
    <n v="19646339.73"/>
    <n v="39014838.479999997"/>
  </r>
  <r>
    <n v="14"/>
    <n v="15"/>
    <s v="tza"/>
    <x v="36"/>
    <m/>
    <x v="36"/>
    <x v="35"/>
    <m/>
    <x v="0"/>
    <s v="914"/>
    <s v="CONTROL VOTE STORES"/>
    <s v="914"/>
    <s v="CONTROL VOTE STORES"/>
    <s v="9014"/>
    <s v="STORES CONTROL ACCOUNT ADMIN FEES"/>
    <n v="0"/>
    <n v="0"/>
    <n v="0"/>
    <n v="0"/>
    <n v="-334979.64999999997"/>
    <n v="0"/>
    <n v="-5415.05"/>
    <n v="0"/>
    <n v="0"/>
    <n v="0"/>
    <n v="0"/>
    <n v="0"/>
    <n v="-39958.76"/>
    <n v="-71514.73"/>
    <n v="-54018.400000000001"/>
    <n v="-77515.23"/>
    <n v="-53354.04"/>
    <n v="-38618.49"/>
    <n v="-334979.64999999997"/>
    <e v="#DIV/0!"/>
    <n v="-340394.7"/>
    <n v="-669959.29999999993"/>
  </r>
  <r>
    <n v="14"/>
    <n v="15"/>
    <s v="tza"/>
    <x v="37"/>
    <m/>
    <x v="37"/>
    <x v="36"/>
    <m/>
    <x v="0"/>
    <s v="916"/>
    <s v="CONTROL VOTE V.A.T RECOVERED"/>
    <s v="916"/>
    <s v="CONTROL VOTE V.A.T.RECOVERD"/>
    <s v="9016"/>
    <s v="V.A.T. RECOVERED"/>
    <n v="0"/>
    <n v="0"/>
    <n v="0"/>
    <n v="0"/>
    <n v="-407307.62"/>
    <n v="0"/>
    <n v="11948.65"/>
    <n v="0"/>
    <n v="0"/>
    <n v="0"/>
    <n v="0"/>
    <n v="0"/>
    <n v="-390015.67"/>
    <n v="-47133.9"/>
    <n v="291837.37"/>
    <n v="-64284.959999999999"/>
    <n v="-96591.26"/>
    <n v="-101119.2"/>
    <n v="-407307.62"/>
    <e v="#DIV/0!"/>
    <n v="-395358.97"/>
    <n v="-814615.24"/>
  </r>
  <r>
    <n v="14"/>
    <n v="15"/>
    <s v="tza"/>
    <x v="38"/>
    <m/>
    <x v="38"/>
    <x v="37"/>
    <m/>
    <x v="0"/>
    <s v="918"/>
    <s v="CONTROL VOTE AUTO CREDIT NOTE PREVIOUS"/>
    <s v="918"/>
    <s v="CONTROL VOTE AUTO CREDIT NOTES PRIOUS YEAR"/>
    <s v="9018"/>
    <s v="AUTO CREDIT NOTES PREVIOUS YEA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9"/>
    <m/>
    <x v="39"/>
    <x v="38"/>
    <m/>
    <x v="0"/>
    <s v="920"/>
    <s v="CONTROL VOTE AUTO CREDIT NOTES PRESENT"/>
    <s v="920"/>
    <s v="CONTROL VOTE AUTO CREDIT NOTES PRESENT YEAR"/>
    <s v="9020"/>
    <s v="AUTO CREDIT NOTES PRESENT YEA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40"/>
    <m/>
    <x v="40"/>
    <x v="39"/>
    <m/>
    <x v="0"/>
    <s v="922"/>
    <s v="CONTROL VOTE INVOICE ADJUSTMENT JOURNAL"/>
    <s v="922"/>
    <s v="CONTROL VOTE INVOICE ADJ JOURNAL"/>
    <s v="9022"/>
    <s v="INVOICE ADJUSTMENT JOURNAL"/>
    <n v="0"/>
    <n v="0"/>
    <n v="0"/>
    <n v="0"/>
    <n v="-1.4300000000000002"/>
    <n v="0"/>
    <n v="0"/>
    <n v="0"/>
    <n v="0"/>
    <n v="0"/>
    <n v="0"/>
    <n v="0"/>
    <n v="-4.46"/>
    <n v="2.77"/>
    <n v="-5.79"/>
    <n v="10.92"/>
    <n v="-0.73"/>
    <n v="-4.1399999999999997"/>
    <n v="-1.4300000000000002"/>
    <e v="#DIV/0!"/>
    <n v="-1.43"/>
    <n v="-2.8600000000000003"/>
  </r>
  <r>
    <n v="14"/>
    <n v="15"/>
    <s v="tza"/>
    <x v="41"/>
    <m/>
    <x v="41"/>
    <x v="40"/>
    <m/>
    <x v="0"/>
    <s v="924"/>
    <s v="CONTROL VOTE V.A.T. ACCOUNTS ISSUES"/>
    <s v="924"/>
    <s v="V.A.T"/>
    <s v="9024"/>
    <s v="V.A.T. CONTROL ACCOUNT ISSUES"/>
    <n v="0"/>
    <n v="0"/>
    <n v="0"/>
    <n v="0"/>
    <n v="15088746.029999999"/>
    <n v="0"/>
    <n v="-42.36"/>
    <n v="0"/>
    <n v="0"/>
    <n v="0"/>
    <n v="0"/>
    <n v="0"/>
    <n v="1418058.69"/>
    <n v="6488962.4299999997"/>
    <n v="5684728.1799999997"/>
    <n v="1485020.75"/>
    <n v="1151813.3999999999"/>
    <n v="-1139837.42"/>
    <n v="15088746.029999999"/>
    <e v="#DIV/0!"/>
    <n v="15088703.67"/>
    <n v="30177492.059999999"/>
  </r>
  <r>
    <n v="14"/>
    <n v="15"/>
    <s v="tza"/>
    <x v="41"/>
    <m/>
    <x v="41"/>
    <x v="41"/>
    <m/>
    <x v="0"/>
    <s v="924"/>
    <s v="CONTROL VOTE V.A.T. ACCOUNTS ISSUES"/>
    <s v="924"/>
    <s v="V.A.T"/>
    <s v="9025"/>
    <s v="REFUND CONTROL"/>
    <n v="0"/>
    <n v="0"/>
    <n v="0"/>
    <n v="0"/>
    <n v="-4993094.7800000012"/>
    <n v="0"/>
    <n v="0"/>
    <n v="0"/>
    <n v="0"/>
    <n v="0"/>
    <n v="0"/>
    <n v="0"/>
    <n v="796872.85"/>
    <n v="0"/>
    <n v="0"/>
    <n v="-6929106.1100000003"/>
    <n v="0"/>
    <n v="1139138.48"/>
    <n v="-4993094.7800000012"/>
    <e v="#DIV/0!"/>
    <n v="-4993094.78"/>
    <n v="-9986189.5600000024"/>
  </r>
  <r>
    <n v="14"/>
    <n v="15"/>
    <s v="tza"/>
    <x v="42"/>
    <m/>
    <x v="42"/>
    <x v="41"/>
    <m/>
    <x v="0"/>
    <s v="925"/>
    <s v="CONTROL VOTE - REFUNDS"/>
    <s v="925"/>
    <s v="CONTROL VOTE - REFUNDS"/>
    <s v="9025"/>
    <s v="REFUND CONTRO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43"/>
    <m/>
    <x v="43"/>
    <x v="42"/>
    <m/>
    <x v="0"/>
    <s v="926"/>
    <s v="CONTROL VOTE OLD YEAR ACCOUNT PAYABLE"/>
    <s v="926"/>
    <s v="CONTROL VOTE OLD YEAR ACCOUNTS PAYABLE"/>
    <s v="9026"/>
    <s v="OLD YEAR ACCOUNTS PAYABLE TRADE CREDITORS"/>
    <n v="0"/>
    <n v="0"/>
    <n v="0"/>
    <n v="0"/>
    <n v="5397254.79"/>
    <n v="0"/>
    <n v="0"/>
    <n v="0"/>
    <n v="0"/>
    <n v="0"/>
    <n v="0"/>
    <n v="0"/>
    <n v="4764474.82"/>
    <n v="573892.97"/>
    <n v="58887"/>
    <n v="0"/>
    <n v="0"/>
    <n v="0"/>
    <n v="5397254.79"/>
    <e v="#DIV/0!"/>
    <n v="5397254.79"/>
    <n v="10794509.58"/>
  </r>
  <r>
    <n v="14"/>
    <n v="15"/>
    <s v="tza"/>
    <x v="44"/>
    <m/>
    <x v="44"/>
    <x v="68"/>
    <m/>
    <x v="0"/>
    <s v="927"/>
    <s v="CONTROL VOTE TELEPHONE"/>
    <s v="927"/>
    <s v="CONTROL VOTE TELEPHONE"/>
    <s v="9027"/>
    <s v="TELEPHONE"/>
    <n v="0"/>
    <n v="0"/>
    <n v="0"/>
    <n v="0"/>
    <n v="-34673.9"/>
    <n v="0"/>
    <n v="0"/>
    <n v="0"/>
    <n v="0"/>
    <n v="0"/>
    <n v="0"/>
    <n v="0"/>
    <n v="-4381.63"/>
    <n v="-7040.56"/>
    <n v="-8575.92"/>
    <n v="-3744.85"/>
    <n v="0"/>
    <n v="-10930.94"/>
    <n v="-34673.9"/>
    <e v="#DIV/0!"/>
    <n v="-34673.9"/>
    <n v="-69347.8"/>
  </r>
  <r>
    <n v="14"/>
    <n v="15"/>
    <s v="tza"/>
    <x v="45"/>
    <m/>
    <x v="45"/>
    <x v="43"/>
    <m/>
    <x v="0"/>
    <s v="928"/>
    <s v="CONTROL VOTE OVER/UNDER PROV. TRAD CREDITORS"/>
    <s v="928"/>
    <s v="CONTROL VOTE OVER/UNDER PRO. TRADE CREDITORS"/>
    <s v="9028"/>
    <s v="OVER/UNDER PROV. TRADE CREDITORS"/>
    <n v="0"/>
    <n v="0"/>
    <n v="0"/>
    <n v="0"/>
    <n v="-5397254.79"/>
    <n v="0"/>
    <n v="0"/>
    <n v="0"/>
    <n v="0"/>
    <n v="0"/>
    <n v="0"/>
    <n v="0"/>
    <n v="-4764474.82"/>
    <n v="-573892.97"/>
    <n v="-58887"/>
    <n v="0"/>
    <n v="0"/>
    <n v="0"/>
    <n v="-5397254.79"/>
    <e v="#DIV/0!"/>
    <n v="-5397254.79"/>
    <n v="-10794509.58"/>
  </r>
  <r>
    <n v="14"/>
    <n v="15"/>
    <s v="tza"/>
    <x v="46"/>
    <m/>
    <x v="46"/>
    <x v="44"/>
    <m/>
    <x v="0"/>
    <s v="930"/>
    <s v="CONTROL VOTE - PREV YEAR GRN/GRT"/>
    <s v="930"/>
    <s v="CONTROL VOTE - PREV YEAR GRN/GRT"/>
    <s v="9030"/>
    <s v="PREVIOUS YEAR GRN/GRT CONTROL AC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47"/>
    <m/>
    <x v="47"/>
    <x v="45"/>
    <m/>
    <x v="0"/>
    <s v="932"/>
    <s v="CONTROL VOTE - PREV YR PRICE ADJ STOR UNPAID"/>
    <s v="932"/>
    <s v="CONTROL VOTE - PREV YR PRICE ADJ STOR UNPAID"/>
    <s v="9032"/>
    <s v="PREVIOUS YEAR PRICE ADJ. STORES UNPAID GRN'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48"/>
    <m/>
    <x v="48"/>
    <x v="46"/>
    <m/>
    <x v="0"/>
    <s v="934"/>
    <s v="CONTROL VOTE - PREV YR PRICE ADJ STOR PAID"/>
    <s v="934"/>
    <s v="CONTROL VOTE - PREV YR PRICE ADJ STOR PAID"/>
    <s v="9034"/>
    <s v="PREV YEAR PRICE ADJ. STORES PAID GRN'S"/>
    <n v="0"/>
    <n v="0"/>
    <n v="0"/>
    <n v="0"/>
    <n v="102920.94"/>
    <n v="0"/>
    <n v="0"/>
    <n v="0"/>
    <n v="0"/>
    <n v="0"/>
    <n v="0"/>
    <n v="0"/>
    <n v="38919.870000000003"/>
    <n v="38919.870000000003"/>
    <n v="0"/>
    <n v="0"/>
    <n v="25081.200000000001"/>
    <n v="0"/>
    <n v="102920.94"/>
    <e v="#DIV/0!"/>
    <n v="102920.94"/>
    <n v="205841.88"/>
  </r>
  <r>
    <n v="14"/>
    <n v="15"/>
    <s v="tza"/>
    <x v="49"/>
    <m/>
    <x v="49"/>
    <x v="47"/>
    <m/>
    <x v="0"/>
    <s v="936"/>
    <s v="CONTROL VOTE PREV YEAR PRICE ADJ DIRE"/>
    <s v="936"/>
    <s v="CONTROL VOTE PREV YEAR PRICE ADJ DIRECT GRN'S UNPAID"/>
    <s v="9036"/>
    <s v="PREV YEAR PRICE ADJ. DIRECT GRN'S UNPAID"/>
    <n v="0"/>
    <n v="0"/>
    <n v="0"/>
    <n v="0"/>
    <n v="-7391.32"/>
    <n v="0"/>
    <n v="0"/>
    <n v="0"/>
    <n v="0"/>
    <n v="0"/>
    <n v="0"/>
    <n v="0"/>
    <n v="-7391.32"/>
    <n v="0"/>
    <n v="0"/>
    <n v="0"/>
    <n v="0"/>
    <n v="0"/>
    <n v="-7391.32"/>
    <e v="#DIV/0!"/>
    <n v="-7391.32"/>
    <n v="-14782.64"/>
  </r>
  <r>
    <n v="14"/>
    <n v="15"/>
    <s v="tza"/>
    <x v="50"/>
    <m/>
    <x v="50"/>
    <x v="48"/>
    <m/>
    <x v="0"/>
    <s v="938"/>
    <s v="CONTROL VOTE PREV YEAR PRICE ADJ DIRECT GRN'S PAID"/>
    <s v="938"/>
    <s v="CONTROL VOTE PREV YEAR PRICE ADJ DIRECT GRN' PAID"/>
    <s v="9038"/>
    <s v="PREV YEAR PRICE ADJ. DIRECT GRN'S 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51"/>
    <m/>
    <x v="51"/>
    <x v="49"/>
    <m/>
    <x v="0"/>
    <s v="940"/>
    <s v="CONTROL VOTE SETTLEMENT DISCOUNT"/>
    <s v="940"/>
    <s v="CONTROL VOTE SETTLEMENTS DISCOUNT"/>
    <s v="9040"/>
    <s v="SETTLEMENT DISCOUNT"/>
    <n v="0"/>
    <n v="0"/>
    <n v="0"/>
    <n v="0"/>
    <n v="-25355.93"/>
    <n v="0"/>
    <n v="0"/>
    <n v="0"/>
    <n v="0"/>
    <n v="0"/>
    <n v="0"/>
    <n v="0"/>
    <n v="-2936.1"/>
    <n v="-3128.38"/>
    <n v="-3364.78"/>
    <n v="-5748.82"/>
    <n v="-7636.26"/>
    <n v="-2541.59"/>
    <n v="-25355.93"/>
    <e v="#DIV/0!"/>
    <n v="-25355.93"/>
    <n v="-50711.86"/>
  </r>
  <r>
    <n v="14"/>
    <n v="15"/>
    <s v="tza"/>
    <x v="52"/>
    <m/>
    <x v="52"/>
    <x v="50"/>
    <m/>
    <x v="0"/>
    <s v="942"/>
    <s v="CONTROL VOTE STALE CHEQUES"/>
    <s v="942"/>
    <s v="CONTROL VOTE STALE CHEQUES"/>
    <s v="9042"/>
    <s v="STALE CHEQUES"/>
    <n v="0"/>
    <n v="0"/>
    <n v="0"/>
    <n v="0"/>
    <n v="0"/>
    <n v="0"/>
    <n v="0"/>
    <n v="0"/>
    <n v="0"/>
    <n v="0"/>
    <n v="0"/>
    <n v="0"/>
    <n v="0"/>
    <n v="1099.8"/>
    <n v="-23300"/>
    <n v="22200.2"/>
    <n v="0"/>
    <n v="0"/>
    <n v="0"/>
    <e v="#DIV/0!"/>
    <n v="0"/>
    <n v="0"/>
  </r>
  <r>
    <n v="14"/>
    <n v="15"/>
    <s v="tza"/>
    <x v="53"/>
    <m/>
    <x v="53"/>
    <x v="51"/>
    <m/>
    <x v="0"/>
    <s v="943"/>
    <s v="CONTROL VOTE CANCEL A IMPORT SALARY CHEQ"/>
    <s v="943"/>
    <s v="CONTROL VOTE CANCEL A IMPORT SALARY CHEQ"/>
    <s v="9043"/>
    <s v="Cancel a import Salary Chequ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54"/>
    <m/>
    <x v="54"/>
    <x v="52"/>
    <m/>
    <x v="0"/>
    <s v="944"/>
    <s v="CONTROL VOTE UNCLAIMED CREDITS"/>
    <s v="944"/>
    <s v="CONTROL VOTE UNCLAIMED CREDITS"/>
    <s v="9044"/>
    <s v="UNCLAIMED CRED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55"/>
    <m/>
    <x v="55"/>
    <x v="53"/>
    <m/>
    <x v="0"/>
    <s v="946"/>
    <s v="CONTROL VOTE DEBTOR'S DEPOSITS"/>
    <s v="946"/>
    <s v="CONTROL VOTE DEBTOR'S DEPOSITS"/>
    <s v="9046"/>
    <s v="DEBTOR'S 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56"/>
    <m/>
    <x v="56"/>
    <x v="54"/>
    <m/>
    <x v="0"/>
    <s v="948"/>
    <s v="CONTROL VOTE DEBTOR'S ACCOUNTS"/>
    <s v="948"/>
    <s v="CONTROL VOTE DEBTORS"/>
    <s v="9048"/>
    <s v="DEBTOR'S CONTROL ACCOUNT"/>
    <n v="0"/>
    <n v="0"/>
    <n v="0"/>
    <n v="0"/>
    <n v="-455612.06"/>
    <n v="0"/>
    <n v="0"/>
    <n v="0"/>
    <n v="0"/>
    <n v="0"/>
    <n v="0"/>
    <n v="0"/>
    <n v="0"/>
    <n v="0"/>
    <n v="-453621.01"/>
    <n v="-1991.05"/>
    <n v="0"/>
    <n v="0"/>
    <n v="-455612.06"/>
    <e v="#DIV/0!"/>
    <n v="-455612.06"/>
    <n v="-911224.12"/>
  </r>
  <r>
    <n v="14"/>
    <n v="15"/>
    <s v="tza"/>
    <x v="57"/>
    <m/>
    <x v="57"/>
    <x v="55"/>
    <m/>
    <x v="0"/>
    <s v="949"/>
    <s v="CONTROL VOTE DEBTORS SUSPENSE - DEBTOR"/>
    <s v="949"/>
    <s v="CONTROL VOTE DEBTORS SUSPENSE"/>
    <s v="9049"/>
    <s v="DEBTORS SUSPENSE - DEBTORS CREDIT REFUNDS"/>
    <n v="0"/>
    <n v="0"/>
    <n v="0"/>
    <n v="0"/>
    <n v="55937.250000000007"/>
    <n v="0"/>
    <n v="12100"/>
    <n v="0"/>
    <n v="0"/>
    <n v="0"/>
    <n v="0"/>
    <n v="0"/>
    <n v="133.16"/>
    <n v="33395.31"/>
    <n v="17789.79"/>
    <n v="-65538.899999999994"/>
    <n v="37166.629999999997"/>
    <n v="32991.26"/>
    <n v="55937.250000000007"/>
    <e v="#DIV/0!"/>
    <n v="68037.25"/>
    <n v="111874.50000000001"/>
  </r>
  <r>
    <n v="14"/>
    <n v="15"/>
    <s v="tza"/>
    <x v="58"/>
    <m/>
    <x v="58"/>
    <x v="57"/>
    <m/>
    <x v="0"/>
    <s v="951"/>
    <s v="CONTROL VOTE MOTOR VEHICLE - LOAN SUSPENSE"/>
    <s v="951"/>
    <s v="CONTROL VOTE MOTOR VEHICLE - LOANS SUSPENSE"/>
    <s v="9051"/>
    <s v="MOTOR VEHICLE - LOAN SUSPENS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59"/>
    <m/>
    <x v="59"/>
    <x v="58"/>
    <m/>
    <x v="0"/>
    <s v="952"/>
    <s v="CONTROL VOTE PREV PRICE ADJ ISSUE"/>
    <s v="952"/>
    <s v="CONTROL VOTE PREV YEAR PRICE ADJ ISSUES"/>
    <s v="9052"/>
    <s v="PREV YEAR PRICE ADJ ISSUES DT"/>
    <n v="0"/>
    <n v="0"/>
    <n v="0"/>
    <n v="0"/>
    <n v="102827.48000000001"/>
    <n v="0"/>
    <n v="0"/>
    <n v="0"/>
    <n v="0"/>
    <n v="0"/>
    <n v="0"/>
    <n v="0"/>
    <n v="38919.870000000003"/>
    <n v="38919.870000000003"/>
    <n v="0"/>
    <n v="0"/>
    <n v="24987.74"/>
    <n v="0"/>
    <n v="102827.48000000001"/>
    <e v="#DIV/0!"/>
    <n v="102827.48"/>
    <n v="205654.96000000002"/>
  </r>
  <r>
    <n v="14"/>
    <n v="15"/>
    <s v="tza"/>
    <x v="60"/>
    <m/>
    <x v="60"/>
    <x v="59"/>
    <m/>
    <x v="0"/>
    <s v="953"/>
    <s v="CONTROL VOTE CROSS METRO TRANSACTION"/>
    <s v="953"/>
    <s v="CONTROL VOTE CROSS METRO TANSACTIONS"/>
    <s v="9053"/>
    <s v="CROSS METRO TRANSACTIONS"/>
    <n v="0"/>
    <n v="0"/>
    <n v="0"/>
    <n v="0"/>
    <n v="1170550.8"/>
    <n v="0"/>
    <n v="0"/>
    <n v="0"/>
    <n v="0"/>
    <n v="0"/>
    <n v="0"/>
    <n v="0"/>
    <n v="138193.01999999999"/>
    <n v="65129.05"/>
    <n v="344922.79"/>
    <n v="205012.85"/>
    <n v="303353.14"/>
    <n v="113939.95"/>
    <n v="1170550.8"/>
    <e v="#DIV/0!"/>
    <n v="1170550.8"/>
    <n v="2341101.6"/>
  </r>
  <r>
    <n v="14"/>
    <n v="15"/>
    <s v="tza"/>
    <x v="61"/>
    <m/>
    <x v="61"/>
    <x v="60"/>
    <m/>
    <x v="0"/>
    <s v="954"/>
    <s v="CONTROL VOTE PREVIOUS YEAR PRICE ADJ ISSUES CR"/>
    <s v="954"/>
    <s v="CONTROL VOTE PREVIOUS YEAR PRICE ADJ ISSUES CR"/>
    <s v="9054"/>
    <s v="PREVIOUS YEAR PRICE ADJ ISSUES C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62"/>
    <m/>
    <x v="62"/>
    <x v="61"/>
    <m/>
    <x v="0"/>
    <s v="955"/>
    <s v="CONTROL VOTE DEBTORS INTERNAL ACCOUNT"/>
    <s v="955"/>
    <s v="CONTROL VOTE DEBTORS INTERNAL ACCOUNT"/>
    <s v="9055"/>
    <s v="DEBTORS INTERNAL ACCOUNT TRANSFERS"/>
    <n v="0"/>
    <n v="0"/>
    <n v="0"/>
    <n v="0"/>
    <n v="0"/>
    <n v="0"/>
    <n v="0"/>
    <n v="0"/>
    <n v="0"/>
    <n v="0"/>
    <n v="0"/>
    <n v="0"/>
    <n v="0"/>
    <n v="0"/>
    <n v="0"/>
    <n v="291.92"/>
    <n v="-291.92"/>
    <n v="0"/>
    <n v="0"/>
    <e v="#DIV/0!"/>
    <n v="0"/>
    <n v="0"/>
  </r>
  <r>
    <n v="14"/>
    <n v="15"/>
    <s v="tza"/>
    <x v="63"/>
    <m/>
    <x v="63"/>
    <x v="62"/>
    <m/>
    <x v="0"/>
    <s v="956"/>
    <s v="CONTROL VOTE PREVIOUS YEAR DBN CANCELL"/>
    <s v="956"/>
    <s v="CONTROL VOTE PREVIOUS YEAR DBN CANCELL"/>
    <s v="9056"/>
    <s v="PREVIOUS YEAR DBN CANCELL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64"/>
    <m/>
    <x v="64"/>
    <x v="63"/>
    <m/>
    <x v="0"/>
    <s v="957"/>
    <s v="CONTROL VOTE CV75"/>
    <s v="957"/>
    <s v="CONTROL VOTE CV75"/>
    <s v="9057"/>
    <s v="CV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65"/>
    <m/>
    <x v="65"/>
    <x v="64"/>
    <m/>
    <x v="0"/>
    <s v="958"/>
    <s v="CONTROL VOTE OUTSTANDING ORDERS C/F SUSPENSE"/>
    <s v="958"/>
    <s v="CONTROL VOTE OUTSTANDING ORDERS C/F SUSPENSE VOTE"/>
    <s v="9058"/>
    <s v="OUTSTANDING ORDERS C/F SUSPENSE VOT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66"/>
    <m/>
    <x v="66"/>
    <x v="65"/>
    <m/>
    <x v="0"/>
    <s v="959"/>
    <s v="CONTROL VOTE RELOCATION LOANS SUSPENSE"/>
    <s v="959"/>
    <s v="CONTORL VOTE RELOCATION LOANS SUSPENSE"/>
    <s v="9059"/>
    <s v="RELOCATION LOANS SUSPENS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67"/>
    <m/>
    <x v="67"/>
    <x v="69"/>
    <m/>
    <x v="0"/>
    <s v="960"/>
    <s v="BANK CONTROL ACCOUNT"/>
    <s v="960"/>
    <s v="BANK CONTROL ACCOUNT"/>
    <s v="9060"/>
    <s v="BANK CONTROL ACCOUNT"/>
    <n v="0"/>
    <n v="0"/>
    <n v="0"/>
    <n v="0"/>
    <n v="5190277.0900000036"/>
    <n v="0"/>
    <n v="-1370483.65"/>
    <n v="0"/>
    <n v="0"/>
    <n v="0"/>
    <n v="0"/>
    <n v="0"/>
    <n v="33074845.440000001"/>
    <n v="56570077.170000002"/>
    <n v="-47619273.549999997"/>
    <n v="-3069638.87"/>
    <n v="-44112394.390000001"/>
    <n v="10346661.289999999"/>
    <n v="5190277.0900000036"/>
    <e v="#DIV/0!"/>
    <n v="3819793.44"/>
    <n v="10380554.180000007"/>
  </r>
  <r>
    <n v="14"/>
    <n v="15"/>
    <s v="tza"/>
    <x v="67"/>
    <m/>
    <x v="67"/>
    <x v="70"/>
    <m/>
    <x v="0"/>
    <s v="960"/>
    <s v="BANK CONTROL ACCOUNT"/>
    <s v="960"/>
    <s v="BANK CONTROL ACCOUNT"/>
    <s v="9061"/>
    <s v="CALL DEPOSI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67"/>
    <m/>
    <x v="67"/>
    <x v="71"/>
    <m/>
    <x v="0"/>
    <s v="960"/>
    <s v="BANK CONTROL ACCOUNT"/>
    <s v="960"/>
    <s v="BANK CONTROL ACCOUNT"/>
    <s v="9062"/>
    <s v="SAVINGS AC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67"/>
    <m/>
    <x v="67"/>
    <x v="72"/>
    <m/>
    <x v="0"/>
    <s v="960"/>
    <s v="BANK CONTROL ACCOUNT"/>
    <s v="960"/>
    <s v="BANK CONTROL ACCOUNT"/>
    <s v="9063"/>
    <s v="BANK ACCOUNT - IGG GRAN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68"/>
    <m/>
    <x v="68"/>
    <x v="66"/>
    <m/>
    <x v="0"/>
    <s v="965"/>
    <s v="CONTROL VOTE TOOL LOANS SUSPENSE"/>
    <s v="965"/>
    <s v="CONTROL VOTE TOOL LOANS SUSPENSE"/>
    <s v="9065"/>
    <s v="TOOL LOANS SUSPENS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69"/>
    <m/>
    <x v="69"/>
    <x v="73"/>
    <m/>
    <x v="0"/>
    <s v="985"/>
    <s v="CONTROL VOTE - FUEL IMPORT"/>
    <s v="985"/>
    <s v="CONTROL VOTE - FUEL IMPORT"/>
    <s v="9085"/>
    <s v="Control Vote - Fuel Impor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0"/>
    <m/>
    <x v="70"/>
    <x v="74"/>
    <m/>
    <x v="0"/>
    <s v="999"/>
    <s v="CONTROL ACCOUNT - TAKE-ON"/>
    <s v="999"/>
    <s v="CONTROL VOTE - TAKE-ON"/>
    <s v="9992"/>
    <s v="RTMC FEES"/>
    <n v="0"/>
    <n v="0"/>
    <n v="0"/>
    <n v="0"/>
    <n v="-133355.90000000002"/>
    <n v="0"/>
    <n v="0"/>
    <n v="0"/>
    <n v="0"/>
    <n v="0"/>
    <n v="0"/>
    <n v="0"/>
    <n v="-152413.1"/>
    <n v="29762.400000000001"/>
    <n v="8889.9"/>
    <n v="-22877.1"/>
    <n v="-30471.200000000001"/>
    <n v="33753.199999999997"/>
    <n v="-133355.90000000002"/>
    <e v="#DIV/0!"/>
    <n v="-133355.9"/>
    <n v="-266711.80000000005"/>
  </r>
  <r>
    <n v="14"/>
    <n v="15"/>
    <s v="tza"/>
    <x v="70"/>
    <m/>
    <x v="70"/>
    <x v="75"/>
    <m/>
    <x v="0"/>
    <s v="999"/>
    <s v="CONTROL ACCOUNT - TAKE-ON"/>
    <s v="999"/>
    <s v="CONTROL VOTE - TAKE-ON"/>
    <s v="9996"/>
    <s v="SALARY CONTROL ACCOUNT"/>
    <n v="0"/>
    <n v="0"/>
    <n v="0"/>
    <n v="0"/>
    <n v="-2498872.7999999998"/>
    <n v="0"/>
    <n v="2500"/>
    <n v="0"/>
    <n v="0"/>
    <n v="0"/>
    <n v="0"/>
    <n v="0"/>
    <n v="-1629992.94"/>
    <n v="-381022.57"/>
    <n v="-457851.88"/>
    <n v="-118534.21"/>
    <n v="-3929218.83"/>
    <n v="4017747.63"/>
    <n v="-2498872.7999999998"/>
    <e v="#DIV/0!"/>
    <n v="-2496372.7999999998"/>
    <n v="-4997745.5999999996"/>
  </r>
  <r>
    <n v="14"/>
    <n v="15"/>
    <s v="tza"/>
    <x v="70"/>
    <m/>
    <x v="70"/>
    <x v="76"/>
    <m/>
    <x v="0"/>
    <s v="999"/>
    <s v="CONTROL ACCOUNT - TAKE-ON"/>
    <s v="999"/>
    <s v="CONTROL VOTE - TAKE-ON"/>
    <s v="9999"/>
    <s v="SURPLUS/DEFECIT CONTROL ACCOUNT - TAKE-ON - DEC 96"/>
    <n v="0"/>
    <n v="0"/>
    <n v="0"/>
    <n v="0"/>
    <n v="1076307.4099999999"/>
    <n v="0"/>
    <n v="0"/>
    <n v="0"/>
    <n v="0"/>
    <n v="0"/>
    <n v="0"/>
    <n v="0"/>
    <n v="38919.870000000003"/>
    <n v="539891.59"/>
    <n v="123129"/>
    <n v="123280.15"/>
    <n v="122625.9"/>
    <n v="128460.9"/>
    <n v="1076307.4099999999"/>
    <e v="#DIV/0!"/>
    <n v="1076307.4099999999"/>
    <n v="2152614.8199999998"/>
  </r>
  <r>
    <n v="14"/>
    <n v="15"/>
    <s v="tza"/>
    <x v="71"/>
    <s v="01-Municipal manager"/>
    <x v="71"/>
    <x v="77"/>
    <s v="002-Municipal manager"/>
    <x v="1"/>
    <s v="002"/>
    <s v="ADMINISTRATION MUNICIPAL MANAGER"/>
    <s v="051"/>
    <s v="EMPLOYEE RELATED COSTS - WAGES &amp; SALARIES"/>
    <s v="1016"/>
    <s v="PERFORMANCE INCENTIVE SCHEMES"/>
    <n v="1129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1"/>
    <s v="01-Municipal manager"/>
    <x v="72"/>
    <x v="78"/>
    <s v="002-Municipal manager"/>
    <x v="1"/>
    <s v="002"/>
    <s v="ADMINISTRATION MUNICIPAL MANAGER"/>
    <s v="078"/>
    <s v="GENERAL EXPENSES - OTHER"/>
    <s v="1368"/>
    <s v="TRAINING COSTS"/>
    <n v="167500"/>
    <n v="167500"/>
    <n v="176712.5"/>
    <n v="186078.262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1"/>
    <s v="01-Municipal manager"/>
    <x v="73"/>
    <x v="79"/>
    <s v="002-Municipal manager"/>
    <x v="2"/>
    <s v="002"/>
    <s v="ADMINISTRATION MUNICIPAL MANAGER"/>
    <s v="095"/>
    <s v="TRANSFERS FROM / (TO) RESERVES"/>
    <s v="2054"/>
    <s v="TRANSFERS FROM/(TO) DISTRIBUTABLE RESERVES"/>
    <n v="-9282"/>
    <n v="-9282"/>
    <n v="-9282"/>
    <n v="-928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1"/>
    <s v="01-Municipal manager"/>
    <x v="74"/>
    <x v="80"/>
    <s v="002-Municipal manager"/>
    <x v="3"/>
    <s v="002"/>
    <s v="ADMINISTRATION MUNICIPAL MANAGER"/>
    <s v="608"/>
    <s v="OTHER ASSETS"/>
    <s v="5023"/>
    <s v="OFFICE EQUIPMENT"/>
    <n v="300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s v="04-Corporate Services"/>
    <x v="71"/>
    <x v="77"/>
    <s v="007-Other admin"/>
    <x v="1"/>
    <s v="003"/>
    <s v="COMMUNICATIONS"/>
    <s v="051"/>
    <s v="EMPLOYEE RELATED COSTS - WAGES &amp; SALARIES"/>
    <s v="1016"/>
    <s v="PERFORMANCE INCENTIVE SCHEM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2"/>
    <s v="04-Corporate Services"/>
    <x v="75"/>
    <x v="81"/>
    <s v="007-Other admin"/>
    <x v="1"/>
    <s v="003"/>
    <s v="COMMUNICATIONS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2"/>
    <s v="04-Corporate Services"/>
    <x v="72"/>
    <x v="82"/>
    <s v="007-Other admin"/>
    <x v="1"/>
    <s v="003"/>
    <s v="COMMUNICATIONS"/>
    <s v="078"/>
    <s v="GENERAL EXPENSES - OTHER"/>
    <s v="1345"/>
    <s v="NEWS LETTER"/>
    <n v="100000"/>
    <n v="100000"/>
    <n v="105500"/>
    <n v="111091.5"/>
    <n v="16280.699999999999"/>
    <n v="0"/>
    <n v="0"/>
    <n v="0"/>
    <n v="0"/>
    <n v="0"/>
    <n v="0"/>
    <n v="0"/>
    <n v="2859.65"/>
    <n v="0"/>
    <n v="13421.05"/>
    <n v="0"/>
    <n v="0"/>
    <n v="0"/>
    <n v="16280.699999999999"/>
    <n v="0.16280699999999998"/>
    <n v="16280.7"/>
    <n v="32561.399999999998"/>
  </r>
  <r>
    <n v="14"/>
    <n v="15"/>
    <s v="tza"/>
    <x v="72"/>
    <s v="04-Corporate Services"/>
    <x v="73"/>
    <x v="79"/>
    <s v="007-Other admin"/>
    <x v="2"/>
    <s v="003"/>
    <s v="COMMUNICATIONS"/>
    <s v="095"/>
    <s v="TRANSFERS FROM / (TO) RESERVES"/>
    <s v="2054"/>
    <s v="TRANSFERS FROM/(TO) DISTRIBUTABLE RESERVES"/>
    <n v="-60"/>
    <n v="-60"/>
    <n v="-60"/>
    <n v="-6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s v="04-Corporate Services"/>
    <x v="74"/>
    <x v="83"/>
    <s v="007-Other admin"/>
    <x v="3"/>
    <s v="003"/>
    <s v="COMMUNICATIONS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3"/>
    <s v="01-Municipal manager"/>
    <x v="71"/>
    <x v="84"/>
    <s v="007-Other admin"/>
    <x v="1"/>
    <s v="004"/>
    <s v="INTERNAL AUDIT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3"/>
    <s v="01-Municipal manager"/>
    <x v="73"/>
    <x v="79"/>
    <s v="007-Other admin"/>
    <x v="2"/>
    <s v="004"/>
    <s v="INTERNAL AUDIT"/>
    <s v="095"/>
    <s v="TRANSFERS FROM / (TO) RESERVES"/>
    <s v="2054"/>
    <s v="TRANSFERS FROM/(TO) DISTRIBUTABLE RESERVES"/>
    <n v="-7374"/>
    <n v="-7374"/>
    <n v="-7374"/>
    <n v="-737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3"/>
    <s v="01-Municipal manager"/>
    <x v="74"/>
    <x v="85"/>
    <s v="007-Other admin"/>
    <x v="3"/>
    <s v="004"/>
    <s v="INTERNAL AUDIT"/>
    <s v="608"/>
    <s v="OTHER ASSETS"/>
    <s v="5025"/>
    <s v="OTHER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4"/>
    <s v="01-Municipal manager"/>
    <x v="71"/>
    <x v="86"/>
    <s v="007-Other admin"/>
    <x v="1"/>
    <s v="005"/>
    <s v="STRATEGIC SUPPORT"/>
    <s v="051"/>
    <s v="EMPLOYEE RELATED COSTS - WAGES &amp; SALARIES"/>
    <s v="1001"/>
    <s v="SALARIES &amp; WAGES - BASIC SCALE"/>
    <n v="1101950"/>
    <n v="1100420"/>
    <n v="1160943.1000000001"/>
    <n v="1222473.0843"/>
    <n v="483518.76"/>
    <n v="0"/>
    <n v="0"/>
    <n v="0"/>
    <n v="0"/>
    <n v="0"/>
    <n v="0"/>
    <n v="0"/>
    <n v="90982.18"/>
    <n v="95952.9"/>
    <n v="96483.47"/>
    <n v="68126.460000000006"/>
    <n v="66782.73"/>
    <n v="65191.02"/>
    <n v="483518.76"/>
    <n v="0.43878466355097784"/>
    <n v="483518.76"/>
    <n v="967037.52"/>
  </r>
  <r>
    <n v="14"/>
    <n v="15"/>
    <s v="tza"/>
    <x v="74"/>
    <s v="01-Municipal manager"/>
    <x v="71"/>
    <x v="84"/>
    <s v="007-Other admin"/>
    <x v="1"/>
    <s v="005"/>
    <s v="STRATEGIC SUPPORT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4"/>
    <s v="01-Municipal manager"/>
    <x v="71"/>
    <x v="87"/>
    <s v="007-Other admin"/>
    <x v="1"/>
    <s v="005"/>
    <s v="STRATEGIC SUPPOR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4"/>
    <s v="01-Municipal manager"/>
    <x v="71"/>
    <x v="88"/>
    <s v="007-Other admin"/>
    <x v="1"/>
    <s v="005"/>
    <s v="STRATEGIC SUPPORT"/>
    <s v="051"/>
    <s v="EMPLOYEE RELATED COSTS - WAGES &amp; SALARIES"/>
    <s v="1004"/>
    <s v="SALARIES &amp; WAGES - ANNUAL BONUS"/>
    <n v="87329"/>
    <n v="79257"/>
    <n v="83616.134999999995"/>
    <n v="88047.790154999995"/>
    <n v="33414.730000000003"/>
    <n v="0"/>
    <n v="0"/>
    <n v="0"/>
    <n v="0"/>
    <n v="0"/>
    <n v="0"/>
    <n v="0"/>
    <n v="0"/>
    <n v="0"/>
    <n v="0"/>
    <n v="33414.730000000003"/>
    <n v="0"/>
    <n v="0"/>
    <n v="33414.730000000003"/>
    <n v="0.38263039769148854"/>
    <n v="33414.730000000003"/>
    <n v="66829.460000000006"/>
  </r>
  <r>
    <n v="14"/>
    <n v="15"/>
    <s v="tza"/>
    <x v="74"/>
    <s v="01-Municipal manager"/>
    <x v="71"/>
    <x v="89"/>
    <s v="007-Other admin"/>
    <x v="1"/>
    <s v="005"/>
    <s v="STRATEGIC SUPPORT"/>
    <s v="051"/>
    <s v="EMPLOYEE RELATED COSTS - WAGES &amp; SALARIES"/>
    <s v="1010"/>
    <s v="SALARIES &amp; WAGES - LEAVE PAYMENTS"/>
    <n v="79360"/>
    <n v="49159"/>
    <n v="51862.745000000003"/>
    <n v="54611.470485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4"/>
    <s v="01-Municipal manager"/>
    <x v="71"/>
    <x v="90"/>
    <s v="007-Other admin"/>
    <x v="1"/>
    <s v="005"/>
    <s v="STRATEGIC SUPPORT"/>
    <s v="051"/>
    <s v="EMPLOYEE RELATED COSTS - WAGES &amp; SALARIES"/>
    <s v="1012"/>
    <s v="HOUSING ALLOWANCE"/>
    <n v="31818"/>
    <n v="35387"/>
    <n v="37333.285000000003"/>
    <n v="39311.949105000007"/>
    <n v="8190"/>
    <n v="0"/>
    <n v="0"/>
    <n v="0"/>
    <n v="0"/>
    <n v="0"/>
    <n v="0"/>
    <n v="0"/>
    <n v="2478"/>
    <n v="2478"/>
    <n v="2478"/>
    <n v="378"/>
    <n v="378"/>
    <n v="0"/>
    <n v="8190"/>
    <n v="0.25740147086554782"/>
    <n v="8190"/>
    <n v="16380"/>
  </r>
  <r>
    <n v="14"/>
    <n v="15"/>
    <s v="tza"/>
    <x v="74"/>
    <s v="01-Municipal manager"/>
    <x v="71"/>
    <x v="91"/>
    <s v="007-Other admin"/>
    <x v="1"/>
    <s v="005"/>
    <s v="STRATEGIC SUPPORT"/>
    <s v="051"/>
    <s v="EMPLOYEE RELATED COSTS - WAGES &amp; SALARIES"/>
    <s v="1013"/>
    <s v="TRAVEL ALLOWANCE"/>
    <n v="120410"/>
    <n v="0"/>
    <n v="0"/>
    <n v="0"/>
    <n v="28809.760000000002"/>
    <n v="0"/>
    <n v="0"/>
    <n v="0"/>
    <n v="0"/>
    <n v="0"/>
    <n v="0"/>
    <n v="0"/>
    <n v="9621.92"/>
    <n v="9621.92"/>
    <n v="9565.92"/>
    <n v="0"/>
    <n v="0"/>
    <n v="0"/>
    <n v="28809.760000000002"/>
    <n v="0.23926384851756499"/>
    <n v="28809.759999999998"/>
    <n v="57619.520000000004"/>
  </r>
  <r>
    <n v="14"/>
    <n v="15"/>
    <s v="tza"/>
    <x v="74"/>
    <s v="01-Municipal manager"/>
    <x v="76"/>
    <x v="92"/>
    <s v="007-Other admin"/>
    <x v="1"/>
    <s v="005"/>
    <s v="STRATEGIC SUPPORT"/>
    <s v="053"/>
    <s v="EMPLOYEE RELATED COSTS - SOCIAL CONTRIBUTIONS"/>
    <s v="1021"/>
    <s v="CONTRIBUTION - MEDICAL AID SCHEME"/>
    <n v="92849"/>
    <n v="111931"/>
    <n v="118087.205"/>
    <n v="124345.826865"/>
    <n v="37715.399999999994"/>
    <n v="0"/>
    <n v="0"/>
    <n v="0"/>
    <n v="0"/>
    <n v="0"/>
    <n v="0"/>
    <n v="0"/>
    <n v="7231.2"/>
    <n v="7231.2"/>
    <n v="7231.2"/>
    <n v="5340.6"/>
    <n v="5340.6"/>
    <n v="5340.6"/>
    <n v="37715.399999999994"/>
    <n v="0.40620146689786635"/>
    <n v="37715.4"/>
    <n v="75430.799999999988"/>
  </r>
  <r>
    <n v="14"/>
    <n v="15"/>
    <s v="tza"/>
    <x v="74"/>
    <s v="01-Municipal manager"/>
    <x v="76"/>
    <x v="93"/>
    <s v="007-Other admin"/>
    <x v="1"/>
    <s v="005"/>
    <s v="STRATEGIC SUPPORT"/>
    <s v="053"/>
    <s v="EMPLOYEE RELATED COSTS - SOCIAL CONTRIBUTIONS"/>
    <s v="1022"/>
    <s v="CONTRIBUTION - PENSION SCHEMES"/>
    <n v="230550"/>
    <n v="209238"/>
    <n v="220746.09"/>
    <n v="232445.63277"/>
    <n v="92994.9"/>
    <n v="0"/>
    <n v="0"/>
    <n v="0"/>
    <n v="0"/>
    <n v="0"/>
    <n v="0"/>
    <n v="0"/>
    <n v="19174.77"/>
    <n v="19174.77"/>
    <n v="19174.77"/>
    <n v="11823.53"/>
    <n v="11823.53"/>
    <n v="11823.53"/>
    <n v="92994.9"/>
    <n v="0.40336109303838646"/>
    <n v="92994.9"/>
    <n v="185989.8"/>
  </r>
  <r>
    <n v="14"/>
    <n v="15"/>
    <s v="tza"/>
    <x v="74"/>
    <s v="01-Municipal manager"/>
    <x v="76"/>
    <x v="94"/>
    <s v="007-Other admin"/>
    <x v="1"/>
    <s v="005"/>
    <s v="STRATEGIC SUPPORT"/>
    <s v="053"/>
    <s v="EMPLOYEE RELATED COSTS - SOCIAL CONTRIBUTIONS"/>
    <s v="1023"/>
    <s v="CONTRIBUTION - UIF"/>
    <n v="6148"/>
    <n v="6177"/>
    <n v="6516.7349999999997"/>
    <n v="6862.1219549999996"/>
    <n v="2446.3200000000002"/>
    <n v="0"/>
    <n v="0"/>
    <n v="0"/>
    <n v="0"/>
    <n v="0"/>
    <n v="0"/>
    <n v="0"/>
    <n v="484.4"/>
    <n v="481.05"/>
    <n v="481.05"/>
    <n v="335.16"/>
    <n v="332.33"/>
    <n v="332.33"/>
    <n v="2446.3200000000002"/>
    <n v="0.39790500975927134"/>
    <n v="2446.3200000000002"/>
    <n v="4892.6400000000003"/>
  </r>
  <r>
    <n v="14"/>
    <n v="15"/>
    <s v="tza"/>
    <x v="74"/>
    <s v="01-Municipal manager"/>
    <x v="76"/>
    <x v="95"/>
    <s v="007-Other admin"/>
    <x v="1"/>
    <s v="005"/>
    <s v="STRATEGIC SUPPORT"/>
    <s v="053"/>
    <s v="EMPLOYEE RELATED COSTS - SOCIAL CONTRIBUTIONS"/>
    <s v="1024"/>
    <s v="CONTRIBUTION - GROUP INSURANCE"/>
    <n v="20959"/>
    <n v="19022"/>
    <n v="20068.21"/>
    <n v="21131.825129999997"/>
    <n v="8454.0300000000007"/>
    <n v="0"/>
    <n v="0"/>
    <n v="0"/>
    <n v="0"/>
    <n v="0"/>
    <n v="0"/>
    <n v="0"/>
    <n v="1743.15"/>
    <n v="1743.15"/>
    <n v="1743.15"/>
    <n v="1074.8599999999999"/>
    <n v="1074.8599999999999"/>
    <n v="1074.8599999999999"/>
    <n v="8454.0300000000007"/>
    <n v="0.4033603702466721"/>
    <n v="8454.0300000000007"/>
    <n v="16908.060000000001"/>
  </r>
  <r>
    <n v="14"/>
    <n v="15"/>
    <s v="tza"/>
    <x v="74"/>
    <s v="01-Municipal manager"/>
    <x v="76"/>
    <x v="96"/>
    <s v="007-Other admin"/>
    <x v="1"/>
    <s v="005"/>
    <s v="STRATEGIC SUPPORT"/>
    <s v="053"/>
    <s v="EMPLOYEE RELATED COSTS - SOCIAL CONTRIBUTIONS"/>
    <s v="1027"/>
    <s v="CONTRIBUTION - WORKERS COMPENSATION"/>
    <n v="0"/>
    <n v="15078"/>
    <n v="15907.29"/>
    <n v="16750.376370000002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4"/>
    <s v="01-Municipal manager"/>
    <x v="76"/>
    <x v="97"/>
    <s v="007-Other admin"/>
    <x v="1"/>
    <s v="005"/>
    <s v="STRATEGIC SUPPORT"/>
    <s v="053"/>
    <s v="EMPLOYEE RELATED COSTS - SOCIAL CONTRIBUTIONS"/>
    <s v="1028"/>
    <s v="LEVIES - SETA"/>
    <n v="11646"/>
    <n v="10457"/>
    <n v="11032.135"/>
    <n v="11616.838154999999"/>
    <n v="5549.3300000000008"/>
    <n v="0"/>
    <n v="0"/>
    <n v="0"/>
    <n v="0"/>
    <n v="0"/>
    <n v="0"/>
    <n v="0"/>
    <n v="1019.56"/>
    <n v="1069.8800000000001"/>
    <n v="1076.8599999999999"/>
    <n v="1031.93"/>
    <n v="684.38"/>
    <n v="666.72"/>
    <n v="5549.3300000000008"/>
    <n v="0.47650094453031089"/>
    <n v="5549.33"/>
    <n v="11098.660000000002"/>
  </r>
  <r>
    <n v="14"/>
    <n v="15"/>
    <s v="tza"/>
    <x v="74"/>
    <s v="01-Municipal manager"/>
    <x v="76"/>
    <x v="98"/>
    <s v="007-Other admin"/>
    <x v="1"/>
    <s v="005"/>
    <s v="STRATEGIC SUPPORT"/>
    <s v="053"/>
    <s v="EMPLOYEE RELATED COSTS - SOCIAL CONTRIBUTIONS"/>
    <s v="1029"/>
    <s v="LEVIES - BARGAINING COUNCIL"/>
    <n v="326"/>
    <n v="261"/>
    <n v="275.35500000000002"/>
    <n v="289.94881500000002"/>
    <n v="101.7"/>
    <n v="0"/>
    <n v="0"/>
    <n v="0"/>
    <n v="0"/>
    <n v="0"/>
    <n v="0"/>
    <n v="0"/>
    <n v="20.34"/>
    <n v="20.34"/>
    <n v="20.34"/>
    <n v="13.56"/>
    <n v="13.56"/>
    <n v="13.56"/>
    <n v="101.7"/>
    <n v="0.31196319018404911"/>
    <n v="101.7"/>
    <n v="203.4"/>
  </r>
  <r>
    <n v="14"/>
    <n v="15"/>
    <s v="tza"/>
    <x v="74"/>
    <s v="01-Municipal manager"/>
    <x v="72"/>
    <x v="99"/>
    <s v="007-Other admin"/>
    <x v="1"/>
    <s v="005"/>
    <s v="STRATEGIC SUPPORT"/>
    <s v="078"/>
    <s v="GENERAL EXPENSES - OTHER"/>
    <s v="1370"/>
    <s v="YOUTH GENDER &amp; DISABILIT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4"/>
    <s v="01-Municipal manager"/>
    <x v="73"/>
    <x v="79"/>
    <s v="007-Other admin"/>
    <x v="2"/>
    <s v="005"/>
    <s v="STRATEGIC SUPPORT"/>
    <s v="095"/>
    <s v="TRANSFERS FROM / (TO) RESERVES"/>
    <s v="2054"/>
    <s v="TRANSFERS FROM/(TO) DISTRIBUTABLE RESERVES"/>
    <n v="-2859"/>
    <n v="-2859"/>
    <n v="-2859"/>
    <n v="-285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4"/>
    <s v="01-Municipal manager"/>
    <x v="74"/>
    <x v="85"/>
    <s v="007-Other admin"/>
    <x v="3"/>
    <s v="005"/>
    <s v="STRATEGIC SUPPORT"/>
    <s v="608"/>
    <s v="OTHER ASSETS"/>
    <s v="5025"/>
    <s v="OTHER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4"/>
    <s v="01-Municipal manager"/>
    <x v="74"/>
    <x v="100"/>
    <s v="007-Other admin"/>
    <x v="3"/>
    <s v="005"/>
    <s v="STRATEGIC SUPPORT"/>
    <s v="608"/>
    <s v="OTHER ASSETS"/>
    <s v="51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4"/>
    <s v="01-Municipal manager"/>
    <x v="74"/>
    <x v="83"/>
    <s v="007-Other admin"/>
    <x v="3"/>
    <s v="005"/>
    <s v="STRATEGIC SUPPORT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5"/>
    <s v="04-Corporate Services"/>
    <x v="71"/>
    <x v="77"/>
    <s v="007-Other admin"/>
    <x v="1"/>
    <s v="006"/>
    <s v="PUBLIC PARTICIPATION &amp; PROJECT SUPPORT"/>
    <s v="051"/>
    <s v="EMPLOYEE RELATED COSTS - WAGES &amp; SALARIES"/>
    <s v="1016"/>
    <s v="PERFORMANCE INCENTIVE SCHEM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5"/>
    <s v="04-Corporate Services"/>
    <x v="72"/>
    <x v="101"/>
    <s v="007-Other admin"/>
    <x v="1"/>
    <s v="006"/>
    <s v="PUBLIC PARTICIPATION &amp; PROJECT SUPPORT"/>
    <s v="078"/>
    <s v="GENERAL EXPENSES - OTHER"/>
    <s v="1310"/>
    <s v="CONSULTANTS &amp; PROFFESIONAL FE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5"/>
    <s v="04-Corporate Services"/>
    <x v="72"/>
    <x v="102"/>
    <s v="007-Other admin"/>
    <x v="1"/>
    <s v="006"/>
    <s v="PUBLIC PARTICIPATION &amp; PROJECT SUPPORT"/>
    <s v="078"/>
    <s v="GENERAL EXPENSES - OTHER"/>
    <s v="1336"/>
    <s v="LICENCES &amp; PERMITS - NON VEHICL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5"/>
    <s v="04-Corporate Services"/>
    <x v="73"/>
    <x v="79"/>
    <s v="007-Other admin"/>
    <x v="2"/>
    <s v="006"/>
    <s v="PUBLIC PARTICIPATION &amp; PROJECT SUPPORT"/>
    <s v="095"/>
    <s v="TRANSFERS FROM / (TO) RESERVES"/>
    <s v="2054"/>
    <s v="TRANSFERS FROM/(TO) DISTRIBUTABLE RESERVES"/>
    <n v="-5321"/>
    <n v="-5321"/>
    <n v="-5321"/>
    <n v="-53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s v="01-Municipal manager"/>
    <x v="72"/>
    <x v="103"/>
    <s v="007-Other admin"/>
    <x v="1"/>
    <s v="007"/>
    <s v="RISK MANAGEMENT"/>
    <s v="078"/>
    <s v="GENERAL EXPENSES - OTHER"/>
    <s v="1308"/>
    <s v="CONFERENCE &amp; CONVENTION COST - DOMESTIC"/>
    <n v="9020"/>
    <n v="9020"/>
    <n v="9516.1"/>
    <n v="10020.453300000001"/>
    <n v="7070.18"/>
    <n v="0"/>
    <n v="0"/>
    <n v="0"/>
    <n v="0"/>
    <n v="0"/>
    <n v="0"/>
    <n v="0"/>
    <n v="0"/>
    <n v="0"/>
    <n v="7070.18"/>
    <n v="0"/>
    <n v="0"/>
    <n v="0"/>
    <n v="7070.18"/>
    <n v="0.78383370288248344"/>
    <n v="7070.18"/>
    <n v="14140.36"/>
  </r>
  <r>
    <n v="14"/>
    <n v="15"/>
    <s v="tza"/>
    <x v="76"/>
    <s v="01-Municipal manager"/>
    <x v="72"/>
    <x v="104"/>
    <s v="007-Other admin"/>
    <x v="1"/>
    <s v="007"/>
    <s v="RISK MANAGEMENT"/>
    <s v="078"/>
    <s v="GENERAL EXPENSES - OTHER"/>
    <s v="1311"/>
    <s v="CONSUMABLE DOMESTIC ITEMS"/>
    <n v="1000"/>
    <n v="1000"/>
    <n v="1055"/>
    <n v="1110.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s v="01-Municipal manager"/>
    <x v="72"/>
    <x v="105"/>
    <s v="007-Other admin"/>
    <x v="1"/>
    <s v="007"/>
    <s v="RISK MANAGEMENT"/>
    <s v="078"/>
    <s v="GENERAL EXPENSES - OTHER"/>
    <s v="1321"/>
    <s v="ENTERTAINMENT - OFFICIALS"/>
    <n v="9980"/>
    <n v="8000"/>
    <n v="8440"/>
    <n v="8887.32"/>
    <n v="9309.2000000000007"/>
    <n v="0"/>
    <n v="0"/>
    <n v="0"/>
    <n v="0"/>
    <n v="0"/>
    <n v="0"/>
    <n v="0"/>
    <n v="0"/>
    <n v="9309.2000000000007"/>
    <n v="0"/>
    <n v="0"/>
    <n v="0"/>
    <n v="0"/>
    <n v="9309.2000000000007"/>
    <n v="0.93278557114228466"/>
    <n v="9309.2000000000007"/>
    <n v="18618.400000000001"/>
  </r>
  <r>
    <n v="14"/>
    <n v="15"/>
    <s v="tza"/>
    <x v="76"/>
    <s v="01-Municipal manager"/>
    <x v="72"/>
    <x v="106"/>
    <s v="007-Other admin"/>
    <x v="1"/>
    <s v="007"/>
    <s v="RISK MANAGEMENT"/>
    <s v="078"/>
    <s v="GENERAL EXPENSES - OTHER"/>
    <s v="1344"/>
    <s v="NON-CAPITAL TOOLS &amp; EQUIPMENT"/>
    <n v="3000"/>
    <n v="3000"/>
    <n v="3165"/>
    <n v="3332.74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s v="01-Municipal manager"/>
    <x v="72"/>
    <x v="107"/>
    <s v="007-Other admin"/>
    <x v="1"/>
    <s v="007"/>
    <s v="RISK MANAGEMENT"/>
    <s v="078"/>
    <s v="GENERAL EXPENSES - OTHER"/>
    <s v="1347"/>
    <s v="POSTAGE &amp; COURIER FEES"/>
    <n v="700"/>
    <n v="700"/>
    <n v="738.5"/>
    <n v="777.6404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s v="01-Municipal manager"/>
    <x v="72"/>
    <x v="108"/>
    <s v="007-Other admin"/>
    <x v="1"/>
    <s v="007"/>
    <s v="RISK MANAGEMENT"/>
    <s v="078"/>
    <s v="GENERAL EXPENSES - OTHER"/>
    <s v="1348"/>
    <s v="PRINTING &amp; STATIONERY"/>
    <n v="4000"/>
    <n v="4000"/>
    <n v="4220"/>
    <n v="4443.6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s v="01-Municipal manager"/>
    <x v="72"/>
    <x v="109"/>
    <s v="007-Other admin"/>
    <x v="1"/>
    <s v="007"/>
    <s v="RISK MANAGEMENT"/>
    <s v="078"/>
    <s v="GENERAL EXPENSES - OTHER"/>
    <s v="1350"/>
    <s v="PROTECTIVE CLOTHING"/>
    <n v="1000"/>
    <n v="1000"/>
    <n v="1055"/>
    <n v="1110.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s v="01-Municipal manager"/>
    <x v="72"/>
    <x v="110"/>
    <s v="007-Other admin"/>
    <x v="1"/>
    <s v="007"/>
    <s v="RISK MANAGEMENT"/>
    <s v="078"/>
    <s v="GENERAL EXPENSES - OTHER"/>
    <s v="1364"/>
    <s v="SUBSISTANCE &amp; TRAVELLING EXPENSES"/>
    <n v="72665"/>
    <n v="72665"/>
    <n v="76661.574999999997"/>
    <n v="80724.638475"/>
    <n v="20602.199999999997"/>
    <n v="0"/>
    <n v="0"/>
    <n v="0"/>
    <n v="0"/>
    <n v="0"/>
    <n v="0"/>
    <n v="0"/>
    <n v="0"/>
    <n v="1329.24"/>
    <n v="14159.3"/>
    <n v="0"/>
    <n v="5113.66"/>
    <n v="0"/>
    <n v="20602.199999999997"/>
    <n v="0.28352301658294909"/>
    <n v="20602.2"/>
    <n v="41204.399999999994"/>
  </r>
  <r>
    <n v="14"/>
    <n v="15"/>
    <s v="tza"/>
    <x v="76"/>
    <s v="01-Municipal manager"/>
    <x v="72"/>
    <x v="111"/>
    <s v="007-Other admin"/>
    <x v="1"/>
    <s v="007"/>
    <s v="RISK MANAGEMENT"/>
    <s v="078"/>
    <s v="GENERAL EXPENSES - OTHER"/>
    <s v="1366"/>
    <s v="TELEPHONE"/>
    <n v="12840"/>
    <n v="25680"/>
    <n v="27092.400000000001"/>
    <n v="28528.297200000001"/>
    <n v="6000"/>
    <n v="0"/>
    <n v="0"/>
    <n v="0"/>
    <n v="0"/>
    <n v="0"/>
    <n v="0"/>
    <n v="0"/>
    <n v="1000"/>
    <n v="1000"/>
    <n v="1000"/>
    <n v="1000"/>
    <n v="1000"/>
    <n v="1000"/>
    <n v="6000"/>
    <n v="0.46728971962616822"/>
    <n v="6000"/>
    <n v="12000"/>
  </r>
  <r>
    <n v="14"/>
    <n v="15"/>
    <s v="tza"/>
    <x v="77"/>
    <s v="02-Planning &amp; Economic Development"/>
    <x v="71"/>
    <x v="91"/>
    <s v="015-Economic development"/>
    <x v="1"/>
    <s v="012"/>
    <s v="ADMINISTRATION STRATEGY &amp; DEV"/>
    <s v="051"/>
    <s v="EMPLOYEE RELATED COSTS - WAGES &amp; SALARIES"/>
    <s v="1013"/>
    <s v="TRAVEL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7"/>
    <s v="02-Planning &amp; Economic Development"/>
    <x v="71"/>
    <x v="77"/>
    <s v="015-Economic development"/>
    <x v="1"/>
    <s v="012"/>
    <s v="ADMINISTRATION STRATEGY &amp; DEV"/>
    <s v="051"/>
    <s v="EMPLOYEE RELATED COSTS - WAGES &amp; SALARIES"/>
    <s v="1016"/>
    <s v="PERFORMANCE INCENTIVE SCHEMES"/>
    <n v="916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s v="02-Planning &amp; Economic Development"/>
    <x v="77"/>
    <x v="112"/>
    <s v="015-Economic development"/>
    <x v="1"/>
    <s v="012"/>
    <s v="ADMINISTRATION STRATEGY &amp; DEV"/>
    <s v="066"/>
    <s v="REPAIRS AND MAINTENANCE"/>
    <s v="1211"/>
    <s v="COUNCIL-OWNED 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7"/>
    <s v="02-Planning &amp; Economic Development"/>
    <x v="73"/>
    <x v="79"/>
    <s v="015-Economic development"/>
    <x v="2"/>
    <s v="012"/>
    <s v="ADMINISTRATION STRATEGY &amp; DEV"/>
    <s v="095"/>
    <s v="TRANSFERS FROM / (TO) RESERVES"/>
    <s v="2054"/>
    <s v="TRANSFERS FROM/(TO) DISTRIBUTABLE RESERVES"/>
    <n v="-472202"/>
    <n v="-472202"/>
    <n v="-472202"/>
    <n v="-4722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s v="02-Planning &amp; Economic Development"/>
    <x v="78"/>
    <x v="113"/>
    <s v="015-Economic development"/>
    <x v="3"/>
    <s v="012"/>
    <s v="ADMINISTRATION STRATEGY &amp; DEV"/>
    <s v="602"/>
    <s v="COMMUNITY"/>
    <s v="5001"/>
    <s v="LAND &amp; BUILDINGS - INFRASTRUCTURE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7"/>
    <s v="02-Planning &amp; Economic Development"/>
    <x v="78"/>
    <x v="114"/>
    <s v="015-Economic development"/>
    <x v="3"/>
    <s v="012"/>
    <s v="ADMINISTRATION STRATEGY &amp; DEV"/>
    <s v="602"/>
    <s v="COMMUNITY"/>
    <s v="5211"/>
    <s v="ESTABLISHMENT OF PARKS /GARDENS"/>
    <n v="21951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s v="02-Planning &amp; Economic Development"/>
    <x v="79"/>
    <x v="115"/>
    <s v="015-Economic development"/>
    <x v="3"/>
    <s v="012"/>
    <s v="ADMINISTRATION STRATEGY &amp; DEV"/>
    <s v="606"/>
    <s v="INVESTMENT PROPERTY"/>
    <s v="5020"/>
    <s v="INVESTMENT PROPERTI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7"/>
    <s v="02-Planning &amp; Economic Development"/>
    <x v="74"/>
    <x v="116"/>
    <s v="015-Economic development"/>
    <x v="3"/>
    <s v="012"/>
    <s v="ADMINISTRATION STRATEGY &amp; DEV"/>
    <s v="608"/>
    <s v="OTHER ASSETS"/>
    <s v="5010"/>
    <s v="OTHER-INFRASTRUCTURE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7"/>
    <s v="02-Planning &amp; Economic Development"/>
    <x v="74"/>
    <x v="80"/>
    <s v="015-Economic development"/>
    <x v="3"/>
    <s v="012"/>
    <s v="ADMINISTRATION STRATEGY &amp; DEV"/>
    <s v="608"/>
    <s v="OTHER ASSETS"/>
    <s v="5023"/>
    <s v="OFFICE EQUIPMENT"/>
    <n v="300000"/>
    <m/>
    <m/>
    <m/>
    <n v="0"/>
    <n v="30000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s v="02-Planning &amp; Economic Development"/>
    <x v="80"/>
    <x v="117"/>
    <s v="015-Economic development"/>
    <x v="4"/>
    <s v="014"/>
    <s v="LOCAL ECONOMIC DEVELOPMENT &amp; SOCIAL DEVELOPMENT"/>
    <s v="022"/>
    <s v="OPERATING GRANTS &amp; SUBSIDIES"/>
    <s v="0229"/>
    <s v="PROVINCIAL LOCAL GOVERM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8"/>
    <s v="02-Planning &amp; Economic Development"/>
    <x v="71"/>
    <x v="84"/>
    <s v="015-Economic development"/>
    <x v="1"/>
    <s v="014"/>
    <s v="LOCAL ECONOMIC DEVELOPMENT &amp; SOCIAL DEVELOPMENT"/>
    <s v="051"/>
    <s v="EMPLOYEE RELATED COSTS - WAGES &amp; SALARIES"/>
    <s v="1002"/>
    <s v="SALARIES &amp; WAGES - OVERTIME"/>
    <n v="57433"/>
    <n v="0"/>
    <n v="0"/>
    <n v="0"/>
    <n v="10102.33"/>
    <n v="0"/>
    <n v="0"/>
    <n v="0"/>
    <n v="0"/>
    <n v="0"/>
    <n v="0"/>
    <n v="0"/>
    <n v="3719.63"/>
    <n v="0"/>
    <n v="0"/>
    <n v="6382.7"/>
    <n v="0"/>
    <n v="0"/>
    <n v="10102.33"/>
    <n v="0.1758976546584716"/>
    <n v="10102.33"/>
    <n v="20204.66"/>
  </r>
  <r>
    <n v="14"/>
    <n v="15"/>
    <s v="tza"/>
    <x v="78"/>
    <s v="02-Planning &amp; Economic Development"/>
    <x v="77"/>
    <x v="118"/>
    <s v="015-Economic development"/>
    <x v="1"/>
    <s v="014"/>
    <s v="LOCAL ECONOMIC DEVELOPMENT &amp; SOCIAL DEVELOPMENT"/>
    <s v="066"/>
    <s v="REPAIRS AND MAINTENANCE"/>
    <s v="1222"/>
    <s v="COUNCIL-OWNED VEHICLES - COUNCIL-OWNED VEHICLE USAGE"/>
    <n v="121349"/>
    <n v="84386"/>
    <n v="89027.23"/>
    <n v="93745.673190000001"/>
    <n v="0"/>
    <n v="0"/>
    <n v="0"/>
    <n v="0"/>
    <n v="0"/>
    <n v="0"/>
    <n v="0"/>
    <n v="0"/>
    <n v="0"/>
    <n v="0"/>
    <n v="0"/>
    <n v="0"/>
    <n v="0"/>
    <n v="0"/>
    <n v="0"/>
    <n v="0"/>
    <n v="0"/>
    <n v="121349"/>
  </r>
  <r>
    <n v="14"/>
    <n v="15"/>
    <s v="tza"/>
    <x v="78"/>
    <s v="02-Planning &amp; Economic Development"/>
    <x v="75"/>
    <x v="81"/>
    <s v="015-Economic development"/>
    <x v="1"/>
    <s v="014"/>
    <s v="LOCAL ECONOMIC DEVELOPMENT &amp; SOCIAL DEVELOPMENT"/>
    <s v="068"/>
    <s v="INTEREST EXPENSE - EXTERNAL BORROWINGS"/>
    <s v="1231"/>
    <s v="INTEREST EXTERNAL LOANS"/>
    <n v="43936"/>
    <n v="36903"/>
    <n v="38932.665000000001"/>
    <n v="40996.096245000001"/>
    <n v="22984.04"/>
    <n v="0"/>
    <n v="0"/>
    <n v="0"/>
    <n v="0"/>
    <n v="0"/>
    <n v="0"/>
    <n v="0"/>
    <n v="0"/>
    <n v="0"/>
    <n v="0"/>
    <n v="0"/>
    <n v="0"/>
    <n v="22984.04"/>
    <n v="22984.04"/>
    <n v="0.5231254552075747"/>
    <n v="22984.04"/>
    <n v="43936"/>
  </r>
  <r>
    <n v="14"/>
    <n v="15"/>
    <s v="tza"/>
    <x v="78"/>
    <s v="02-Planning &amp; Economic Development"/>
    <x v="73"/>
    <x v="79"/>
    <s v="015-Economic development"/>
    <x v="2"/>
    <s v="014"/>
    <s v="LOCAL ECONOMIC DEVELOPMENT &amp; SOCIAL DEVELOPMENT"/>
    <s v="095"/>
    <s v="TRANSFERS FROM / (TO) RESERVES"/>
    <s v="2054"/>
    <s v="TRANSFERS FROM/(TO) DISTRIBUTABLE RESERV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8"/>
    <s v="02-Planning &amp; Economic Development"/>
    <x v="78"/>
    <x v="114"/>
    <s v="015-Economic development"/>
    <x v="3"/>
    <s v="014"/>
    <s v="LOCAL ECONOMIC DEVELOPMENT &amp; SOCIAL DEVELOPMENT"/>
    <s v="602"/>
    <s v="COMMUNITY"/>
    <s v="5211"/>
    <s v="ESTABLISHMENT OF PARKS /GARDEN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8"/>
    <s v="02-Planning &amp; Economic Development"/>
    <x v="74"/>
    <x v="119"/>
    <s v="015-Economic development"/>
    <x v="3"/>
    <s v="014"/>
    <s v="LOCAL ECONOMIC DEVELOPMENT &amp; SOCIAL DEVELOPMENT"/>
    <s v="608"/>
    <s v="OTHER ASSETS"/>
    <s v="5013"/>
    <s v="COMMUNITY HALL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9"/>
    <s v="02-Planning &amp; Economic Development"/>
    <x v="71"/>
    <x v="84"/>
    <s v="016-Town planning"/>
    <x v="1"/>
    <s v="015"/>
    <s v="TOWN &amp; REGIONAL PLANNING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9"/>
    <s v="02-Planning &amp; Economic Development"/>
    <x v="73"/>
    <x v="79"/>
    <s v="016-Town planning"/>
    <x v="2"/>
    <s v="015"/>
    <s v="TOWN &amp; REGIONAL PLANNING"/>
    <s v="095"/>
    <s v="TRANSFERS FROM / (TO) RESERVES"/>
    <s v="2054"/>
    <s v="TRANSFERS FROM/(TO) DISTRIBUTABLE RESERVES"/>
    <n v="-3983"/>
    <n v="-3983"/>
    <n v="-3983"/>
    <n v="-39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9"/>
    <s v="02-Planning &amp; Economic Development"/>
    <x v="78"/>
    <x v="120"/>
    <s v="016-Town planning"/>
    <x v="3"/>
    <s v="015"/>
    <s v="TOWN &amp; REGIONAL PLANNING"/>
    <s v="602"/>
    <s v="COMMUNITY"/>
    <s v="5114"/>
    <s v="LIBRARI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0"/>
    <s v="02-Planning &amp; Economic Development"/>
    <x v="81"/>
    <x v="121"/>
    <s v="006-Property service"/>
    <x v="4"/>
    <s v="016"/>
    <s v="HOUSING ADMINISTRATION &amp; PROPERTY VALUATION"/>
    <s v="024"/>
    <s v="OTHER REVENUE"/>
    <s v="0249"/>
    <s v="GAIN ON RECLASSIFICATION OF ASSE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0"/>
    <s v="02-Planning &amp; Economic Development"/>
    <x v="71"/>
    <x v="84"/>
    <s v="006-Property service"/>
    <x v="1"/>
    <s v="016"/>
    <s v="HOUSING ADMINISTRATION &amp; PROPERTY VALUATION"/>
    <s v="051"/>
    <s v="EMPLOYEE RELATED COSTS - WAGES &amp; SALARIES"/>
    <s v="1002"/>
    <s v="SALARIES &amp; WAGES - OVERTIME"/>
    <n v="112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s v="02-Planning &amp; Economic Development"/>
    <x v="73"/>
    <x v="79"/>
    <s v="006-Property service"/>
    <x v="2"/>
    <s v="016"/>
    <s v="HOUSING ADMINISTRATION &amp; PROPERTY VALUATION"/>
    <s v="095"/>
    <s v="TRANSFERS FROM / (TO) RESERVES"/>
    <s v="2054"/>
    <s v="TRANSFERS FROM/(TO) DISTRIBUTABLE RESERVES"/>
    <n v="-5307"/>
    <n v="-5307"/>
    <n v="-5307"/>
    <n v="-530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s v="02-Planning &amp; Economic Development"/>
    <x v="78"/>
    <x v="113"/>
    <s v="006-Property service"/>
    <x v="3"/>
    <s v="016"/>
    <s v="HOUSING ADMINISTRATION &amp; PROPERTY VALUATION"/>
    <s v="602"/>
    <s v="COMMUNITY"/>
    <s v="5001"/>
    <s v="LAND &amp; BUILDINGS - INFRASTRUCTURE"/>
    <n v="3348000"/>
    <n v="1150000"/>
    <m/>
    <m/>
    <n v="3348000"/>
    <n v="0"/>
    <n v="0"/>
    <n v="0"/>
    <n v="0"/>
    <n v="0"/>
    <n v="0"/>
    <n v="0"/>
    <n v="3348000"/>
    <n v="0"/>
    <n v="0"/>
    <n v="0"/>
    <n v="0"/>
    <n v="0"/>
    <n v="3348000"/>
    <n v="1"/>
    <n v="3348000"/>
    <n v="6696000"/>
  </r>
  <r>
    <n v="14"/>
    <n v="15"/>
    <s v="tza"/>
    <x v="81"/>
    <s v="02-Planning &amp; Economic Development"/>
    <x v="71"/>
    <x v="91"/>
    <s v="007-Other admin"/>
    <x v="1"/>
    <s v="024"/>
    <s v="SATELITE OFFICE: LENYENYE"/>
    <s v="051"/>
    <s v="EMPLOYEE RELATED COSTS - WAGES &amp; SALARIES"/>
    <s v="1013"/>
    <s v="TRAVEL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2"/>
    <s v="03-Financial Services"/>
    <x v="80"/>
    <x v="122"/>
    <s v="003-Budget and treasury office"/>
    <x v="4"/>
    <s v="032"/>
    <s v="ADMINISTRATION FINANCE"/>
    <s v="022"/>
    <s v="OPERATING GRANTS &amp; SUBSIDIES"/>
    <s v="0222"/>
    <s v="NATIONAL - MSIG GRANT"/>
    <n v="-934000"/>
    <n v="-930000"/>
    <n v="-957000"/>
    <n v="-1033000"/>
    <n v="-934000"/>
    <n v="0"/>
    <n v="0"/>
    <n v="0"/>
    <n v="0"/>
    <n v="0"/>
    <n v="0"/>
    <n v="0"/>
    <n v="0"/>
    <n v="-934000"/>
    <n v="0"/>
    <n v="0"/>
    <n v="0"/>
    <n v="0"/>
    <n v="-934000"/>
    <n v="1"/>
    <n v="-934000"/>
    <n v="-934000"/>
  </r>
  <r>
    <n v="14"/>
    <n v="15"/>
    <s v="tza"/>
    <x v="82"/>
    <s v="03-Financial Services"/>
    <x v="81"/>
    <x v="123"/>
    <s v="003-Budget and treasury office"/>
    <x v="4"/>
    <s v="032"/>
    <s v="ADMINISTRATION FINANCE"/>
    <s v="024"/>
    <s v="OTHER REVENUE"/>
    <s v="0252"/>
    <s v="CREDIT CONTRO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2"/>
    <s v="03-Financial Services"/>
    <x v="71"/>
    <x v="84"/>
    <s v="003-Budget and treasury office"/>
    <x v="1"/>
    <s v="032"/>
    <s v="ADMINISTRATION FINANCE"/>
    <s v="051"/>
    <s v="EMPLOYEE RELATED COSTS - WAGES &amp; SALARIES"/>
    <s v="1002"/>
    <s v="SALARIES &amp; WAGES - OVERTIME"/>
    <n v="12939"/>
    <n v="0"/>
    <n v="0"/>
    <n v="0"/>
    <n v="1212.1099999999999"/>
    <n v="0"/>
    <n v="0"/>
    <n v="0"/>
    <n v="0"/>
    <n v="0"/>
    <n v="0"/>
    <n v="0"/>
    <n v="454.55"/>
    <n v="757.56"/>
    <n v="0"/>
    <n v="0"/>
    <n v="0"/>
    <n v="0"/>
    <n v="1212.1099999999999"/>
    <n v="9.3678800525542921E-2"/>
    <n v="1212.1099999999999"/>
    <n v="2424.2199999999998"/>
  </r>
  <r>
    <n v="14"/>
    <n v="15"/>
    <s v="tza"/>
    <x v="82"/>
    <s v="03-Financial Services"/>
    <x v="71"/>
    <x v="87"/>
    <s v="003-Budget and treasury office"/>
    <x v="1"/>
    <s v="032"/>
    <s v="ADMINISTRATION FINANCE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2"/>
    <s v="03-Financial Services"/>
    <x v="71"/>
    <x v="77"/>
    <s v="003-Budget and treasury office"/>
    <x v="1"/>
    <s v="032"/>
    <s v="ADMINISTRATION FINANCE"/>
    <s v="051"/>
    <s v="EMPLOYEE RELATED COSTS - WAGES &amp; SALARIES"/>
    <s v="1016"/>
    <s v="PERFORMANCE INCENTIVE SCHEMES"/>
    <n v="101635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2"/>
    <s v="03-Financial Services"/>
    <x v="73"/>
    <x v="79"/>
    <s v="003-Budget and treasury office"/>
    <x v="2"/>
    <s v="032"/>
    <s v="ADMINISTRATION FINANCE"/>
    <s v="095"/>
    <s v="TRANSFERS FROM / (TO) RESERVES"/>
    <s v="2054"/>
    <s v="TRANSFERS FROM/(TO) DISTRIBUTABLE RESERV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2"/>
    <s v="03-Financial Services"/>
    <x v="73"/>
    <x v="124"/>
    <s v="003-Budget and treasury office"/>
    <x v="2"/>
    <s v="032"/>
    <s v="ADMINISTRATION FINANCE"/>
    <s v="095"/>
    <s v="TRANSFERS FROM / (TO) RESERVES"/>
    <s v="2057"/>
    <s v="TRANSFERS FROM/(TO) NON-DISTRIBUTABLE RESERV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2"/>
    <s v="03-Financial Services"/>
    <x v="74"/>
    <x v="80"/>
    <s v="003-Budget and treasury office"/>
    <x v="3"/>
    <s v="032"/>
    <s v="ADMINISTRATION FINANCE"/>
    <s v="608"/>
    <s v="OTHER ASSETS"/>
    <s v="5023"/>
    <s v="OFFICE EQUIPMENT"/>
    <n v="300000"/>
    <m/>
    <m/>
    <m/>
    <n v="2678.57"/>
    <n v="0"/>
    <n v="0"/>
    <n v="0"/>
    <n v="0"/>
    <n v="0"/>
    <n v="0"/>
    <n v="0"/>
    <n v="1750"/>
    <n v="0"/>
    <n v="0"/>
    <n v="0"/>
    <n v="928.57"/>
    <n v="0"/>
    <n v="2678.57"/>
    <n v="8.9285666666666669E-3"/>
    <n v="2678.57"/>
    <n v="5357.14"/>
  </r>
  <r>
    <n v="14"/>
    <n v="15"/>
    <s v="tza"/>
    <x v="82"/>
    <s v="03-Financial Services"/>
    <x v="74"/>
    <x v="100"/>
    <s v="003-Budget and treasury office"/>
    <x v="3"/>
    <s v="032"/>
    <s v="ADMINISTRATION FINANCE"/>
    <s v="608"/>
    <s v="OTHER ASSETS"/>
    <s v="51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3"/>
    <s v="03-Financial Services"/>
    <x v="71"/>
    <x v="91"/>
    <s v="003-Budget and treasury office"/>
    <x v="1"/>
    <s v="033"/>
    <s v="FINANCIAL SERVICES, REPORTING, &amp; BUDGETS"/>
    <s v="051"/>
    <s v="EMPLOYEE RELATED COSTS - WAGES &amp; SALARIES"/>
    <s v="1013"/>
    <s v="TRAVEL ALLOWANCE"/>
    <n v="0"/>
    <n v="92594"/>
    <n v="97686.67"/>
    <n v="102864.06350999999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3"/>
    <s v="03-Financial Services"/>
    <x v="72"/>
    <x v="125"/>
    <s v="003-Budget and treasury office"/>
    <x v="1"/>
    <s v="033"/>
    <s v="FINANCIAL SERVICES, REPORTING, &amp; BUDGETS"/>
    <s v="078"/>
    <s v="GENERAL EXPENSES - OTHER"/>
    <s v="1301"/>
    <s v="ADVERTISING - GENER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3"/>
    <s v="03-Financial Services"/>
    <x v="73"/>
    <x v="126"/>
    <s v="003-Budget and treasury office"/>
    <x v="2"/>
    <s v="033"/>
    <s v="FINANCIAL SERVICES, REPORTING, &amp; BUDGETS"/>
    <s v="095"/>
    <s v="TRANSFERS FROM / (TO) RESERVES"/>
    <s v="2041"/>
    <s v="TRANSFERS FROM/(TO) INSURANCE FU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3"/>
    <s v="03-Financial Services"/>
    <x v="73"/>
    <x v="79"/>
    <s v="003-Budget and treasury office"/>
    <x v="2"/>
    <s v="033"/>
    <s v="FINANCIAL SERVICES, REPORTING, &amp; BUDGETS"/>
    <s v="095"/>
    <s v="TRANSFERS FROM / (TO) RESERVES"/>
    <s v="2054"/>
    <s v="TRANSFERS FROM/(TO) DISTRIBUTABLE RESERVES"/>
    <n v="-6574"/>
    <n v="-6574"/>
    <n v="-6574"/>
    <n v="-657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s v="03-Financial Services"/>
    <x v="82"/>
    <x v="127"/>
    <s v="003-Budget and treasury office"/>
    <x v="4"/>
    <s v="034"/>
    <s v="REVENUE"/>
    <s v="020"/>
    <s v="INCOME FROM AGENCY SERVICES"/>
    <s v="0215"/>
    <s v="AGENCY FEES - MOPANI DISTRI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4"/>
    <s v="03-Financial Services"/>
    <x v="81"/>
    <x v="128"/>
    <s v="003-Budget and treasury office"/>
    <x v="4"/>
    <s v="034"/>
    <s v="REVENUE"/>
    <s v="024"/>
    <s v="OTHER REVENUE"/>
    <s v="0235"/>
    <s v="SALE OF INVESTMENT PROPERTI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4"/>
    <s v="03-Financial Services"/>
    <x v="81"/>
    <x v="123"/>
    <s v="003-Budget and treasury office"/>
    <x v="4"/>
    <s v="034"/>
    <s v="REVENUE"/>
    <s v="024"/>
    <s v="OTHER REVENUE"/>
    <s v="0252"/>
    <s v="CREDIT CONTROL"/>
    <n v="-1000000"/>
    <n v="-1000000"/>
    <n v="-1055000"/>
    <n v="-1110915"/>
    <n v="-653342.28"/>
    <n v="0"/>
    <n v="0"/>
    <n v="0"/>
    <n v="0"/>
    <n v="0"/>
    <n v="0"/>
    <n v="0"/>
    <n v="-107161"/>
    <n v="-99980"/>
    <n v="-94236.28"/>
    <n v="-98895"/>
    <n v="-150685"/>
    <n v="-102385"/>
    <n v="-653342.28"/>
    <n v="0.65334228000000005"/>
    <n v="-653342.28"/>
    <n v="-1306684.56"/>
  </r>
  <r>
    <n v="14"/>
    <n v="15"/>
    <s v="tza"/>
    <x v="84"/>
    <s v="03-Financial Services"/>
    <x v="71"/>
    <x v="91"/>
    <s v="003-Budget and treasury office"/>
    <x v="1"/>
    <s v="034"/>
    <s v="REVENUE"/>
    <s v="051"/>
    <s v="EMPLOYEE RELATED COSTS - WAGES &amp; SALARIES"/>
    <s v="1013"/>
    <s v="TRAVEL ALLOWANCE"/>
    <n v="82761"/>
    <n v="185189"/>
    <n v="195374.39499999999"/>
    <n v="205729.23793499998"/>
    <n v="43549.750000000007"/>
    <n v="0"/>
    <n v="0"/>
    <n v="0"/>
    <n v="0"/>
    <n v="0"/>
    <n v="0"/>
    <n v="0"/>
    <n v="7302.35"/>
    <n v="7302.35"/>
    <n v="7259.85"/>
    <n v="7262.4"/>
    <n v="7211.4"/>
    <n v="7211.4"/>
    <n v="43549.750000000007"/>
    <n v="0.52621101726658703"/>
    <n v="43549.75"/>
    <n v="87099.500000000015"/>
  </r>
  <r>
    <n v="14"/>
    <n v="15"/>
    <s v="tza"/>
    <x v="84"/>
    <s v="03-Financial Services"/>
    <x v="75"/>
    <x v="81"/>
    <s v="003-Budget and treasury office"/>
    <x v="1"/>
    <s v="034"/>
    <s v="REVENUE"/>
    <s v="068"/>
    <s v="INTEREST EXPENSE - EXTERNAL BORROWINGS"/>
    <s v="1231"/>
    <s v="INTEREST EXTERNAL LOANS"/>
    <n v="43936"/>
    <n v="36903"/>
    <n v="38932.665000000001"/>
    <n v="40996.096245000001"/>
    <n v="22984.04"/>
    <n v="0"/>
    <n v="0"/>
    <n v="0"/>
    <n v="0"/>
    <n v="0"/>
    <n v="0"/>
    <n v="0"/>
    <n v="0"/>
    <n v="0"/>
    <n v="0"/>
    <n v="0"/>
    <n v="0"/>
    <n v="22984.04"/>
    <n v="22984.04"/>
    <n v="0.5231254552075747"/>
    <n v="22984.04"/>
    <n v="43936"/>
  </r>
  <r>
    <n v="14"/>
    <n v="15"/>
    <s v="tza"/>
    <x v="84"/>
    <s v="03-Financial Services"/>
    <x v="83"/>
    <x v="129"/>
    <s v="003-Budget and treasury office"/>
    <x v="1"/>
    <s v="034"/>
    <s v="REVENUE"/>
    <s v="074"/>
    <s v="CONTRACTED SERVICES"/>
    <s v="1275"/>
    <s v="CONTRACTED SERVICES - CREDIT CONTROL"/>
    <n v="2600000"/>
    <n v="2900000"/>
    <n v="3059500"/>
    <n v="3221653.5"/>
    <n v="2600000"/>
    <n v="0"/>
    <n v="0"/>
    <n v="0"/>
    <n v="0"/>
    <n v="0"/>
    <n v="0"/>
    <n v="0"/>
    <n v="0"/>
    <n v="0"/>
    <n v="950086.98"/>
    <n v="0"/>
    <n v="734801.73"/>
    <n v="915111.29"/>
    <n v="2600000"/>
    <n v="1"/>
    <n v="2600000"/>
    <n v="5200000"/>
  </r>
  <r>
    <n v="14"/>
    <n v="15"/>
    <s v="tza"/>
    <x v="84"/>
    <s v="03-Financial Services"/>
    <x v="84"/>
    <x v="130"/>
    <s v="003-Budget and treasury office"/>
    <x v="2"/>
    <s v="034"/>
    <s v="REVENUE"/>
    <s v="089"/>
    <s v="CASH REQUIREMENTS"/>
    <s v="1701"/>
    <s v="LOAN REPAYMENTS"/>
    <n v="11456554"/>
    <n v="40634747"/>
    <n v="39761110.085000001"/>
    <n v="24254013.9195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s v="03-Financial Services"/>
    <x v="73"/>
    <x v="79"/>
    <s v="003-Budget and treasury office"/>
    <x v="2"/>
    <s v="034"/>
    <s v="REVENUE"/>
    <s v="095"/>
    <s v="TRANSFERS FROM / (TO) RESERVES"/>
    <s v="2054"/>
    <s v="TRANSFERS FROM/(TO) DISTRIBUTABLE RESERVES"/>
    <n v="-45849"/>
    <n v="-45849"/>
    <n v="-45849"/>
    <n v="-4584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s v="03-Financial Services"/>
    <x v="74"/>
    <x v="116"/>
    <s v="003-Budget and treasury office"/>
    <x v="3"/>
    <s v="034"/>
    <s v="REVENUE"/>
    <s v="608"/>
    <s v="OTHER ASSETS"/>
    <s v="5010"/>
    <s v="OTHER-INFRASTRUCTURE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5"/>
    <s v="03-Financial Services"/>
    <x v="75"/>
    <x v="81"/>
    <s v="003-Budget and treasury office"/>
    <x v="1"/>
    <s v="035"/>
    <s v="EXPENDITURE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5"/>
    <s v="03-Financial Services"/>
    <x v="72"/>
    <x v="131"/>
    <s v="003-Budget and treasury office"/>
    <x v="1"/>
    <s v="035"/>
    <s v="EXPENDITURE"/>
    <s v="078"/>
    <s v="GENERAL EXPENSES - OTHER"/>
    <s v="1313"/>
    <s v="OTHER GENERAL EXPENSES"/>
    <n v="100"/>
    <n v="100"/>
    <n v="105.5"/>
    <n v="111.0915"/>
    <n v="965443.71"/>
    <n v="0"/>
    <n v="0"/>
    <n v="0"/>
    <n v="0"/>
    <n v="0"/>
    <n v="0"/>
    <n v="0"/>
    <n v="0"/>
    <n v="19309.72"/>
    <n v="0"/>
    <n v="12.83"/>
    <n v="546779.25"/>
    <n v="399341.91"/>
    <n v="965443.71"/>
    <n v="9654.4370999999992"/>
    <n v="965443.71"/>
    <n v="1930887.42"/>
  </r>
  <r>
    <n v="14"/>
    <n v="15"/>
    <s v="tza"/>
    <x v="85"/>
    <s v="03-Financial Services"/>
    <x v="73"/>
    <x v="79"/>
    <s v="003-Budget and treasury office"/>
    <x v="2"/>
    <s v="035"/>
    <s v="EXPENDITURE"/>
    <s v="095"/>
    <s v="TRANSFERS FROM / (TO) RESERVES"/>
    <s v="2054"/>
    <s v="TRANSFERS FROM/(TO) DISTRIBUTABLE RESERVES"/>
    <n v="-7528"/>
    <n v="-7528"/>
    <n v="-7528"/>
    <n v="-752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s v="03-Financial Services"/>
    <x v="71"/>
    <x v="90"/>
    <s v="003-Budget and treasury office"/>
    <x v="1"/>
    <s v="036"/>
    <s v="INVENTORY"/>
    <s v="051"/>
    <s v="EMPLOYEE RELATED COSTS - WAGES &amp; SALARIES"/>
    <s v="1012"/>
    <s v="HOUSING ALLOWANCE"/>
    <n v="0"/>
    <n v="29429"/>
    <n v="31047.595000000001"/>
    <n v="32693.117535000001"/>
    <n v="13752"/>
    <n v="0"/>
    <n v="0"/>
    <n v="0"/>
    <n v="0"/>
    <n v="0"/>
    <n v="0"/>
    <n v="0"/>
    <n v="2292"/>
    <n v="2292"/>
    <n v="2292"/>
    <n v="2292"/>
    <n v="2292"/>
    <n v="2292"/>
    <n v="13752"/>
    <e v="#DIV/0!"/>
    <n v="13752"/>
    <n v="27504"/>
  </r>
  <r>
    <n v="14"/>
    <n v="15"/>
    <s v="tza"/>
    <x v="87"/>
    <s v="05-Engineering Services"/>
    <x v="75"/>
    <x v="132"/>
    <s v="007-Other admin"/>
    <x v="1"/>
    <s v="037"/>
    <s v="FLEET MANAGEMENT"/>
    <s v="068"/>
    <s v="INTEREST EXPENSE - EXTERNAL BORROWINGS"/>
    <s v="1232"/>
    <s v="INTEREST CAPITAL LEA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7"/>
    <s v="05-Engineering Services"/>
    <x v="73"/>
    <x v="79"/>
    <s v="007-Other admin"/>
    <x v="2"/>
    <s v="037"/>
    <s v="FLEET MANAGEMENT"/>
    <s v="095"/>
    <s v="TRANSFERS FROM / (TO) RESERVES"/>
    <s v="2054"/>
    <s v="TRANSFERS FROM/(TO) DISTRIBUTABLE RESERVES"/>
    <n v="-366"/>
    <n v="-366"/>
    <n v="-366"/>
    <n v="-36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7"/>
    <s v="05-Engineering Services"/>
    <x v="85"/>
    <x v="133"/>
    <s v="007-Other admin"/>
    <x v="3"/>
    <s v="037"/>
    <s v="FLEET MANAGEMENT"/>
    <s v="610"/>
    <s v="SPECIALISED VEHICLES"/>
    <s v="5021"/>
    <s v="OTHER MOTOR VEHICL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8"/>
    <s v="04-Corporate Services"/>
    <x v="71"/>
    <x v="87"/>
    <s v="005-Information technology"/>
    <x v="1"/>
    <s v="038"/>
    <s v="INFORMATION TECHNOLOGY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8"/>
    <s v="04-Corporate Services"/>
    <x v="71"/>
    <x v="134"/>
    <s v="005-Information technology"/>
    <x v="1"/>
    <s v="038"/>
    <s v="INFORMATION TECHNOLOGY"/>
    <s v="051"/>
    <s v="EMPLOYEE RELATED COSTS - WAGES &amp; SALARIES"/>
    <s v="1005"/>
    <s v="SALARIES &amp; WAGES - STANDBY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8"/>
    <s v="04-Corporate Services"/>
    <x v="71"/>
    <x v="77"/>
    <s v="005-Information technology"/>
    <x v="1"/>
    <s v="038"/>
    <s v="INFORMATION TECHNOLOGY"/>
    <s v="051"/>
    <s v="EMPLOYEE RELATED COSTS - WAGES &amp; SALARIES"/>
    <s v="1016"/>
    <s v="PERFORMANCE INCENTIVE SCHEMES"/>
    <n v="0"/>
    <n v="44488"/>
    <n v="46934.84"/>
    <n v="49422.38652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8"/>
    <s v="04-Corporate Services"/>
    <x v="72"/>
    <x v="135"/>
    <s v="005-Information technology"/>
    <x v="1"/>
    <s v="038"/>
    <s v="INFORMATION TECHNOLOGY"/>
    <s v="078"/>
    <s v="GENERAL EXPENSES - OTHER"/>
    <s v="1332"/>
    <s v="LEASES - PHOTOCOPIERS"/>
    <n v="523272"/>
    <n v="1123272"/>
    <n v="1185051.96"/>
    <n v="1247859.7138799999"/>
    <n v="407812.9"/>
    <n v="0"/>
    <n v="0"/>
    <n v="0"/>
    <n v="0"/>
    <n v="0"/>
    <n v="0"/>
    <n v="0"/>
    <n v="207819.6"/>
    <n v="199993.3"/>
    <n v="0"/>
    <n v="0"/>
    <n v="0"/>
    <n v="0"/>
    <n v="407812.9"/>
    <n v="0.77935165649987004"/>
    <n v="407812.9"/>
    <n v="815625.8"/>
  </r>
  <r>
    <n v="14"/>
    <n v="15"/>
    <s v="tza"/>
    <x v="88"/>
    <s v="04-Corporate Services"/>
    <x v="72"/>
    <x v="136"/>
    <s v="005-Information technology"/>
    <x v="1"/>
    <s v="038"/>
    <s v="INFORMATION TECHNOLOGY"/>
    <s v="078"/>
    <s v="GENERAL EXPENSES - OTHER"/>
    <s v="1359"/>
    <s v="RENT - TELEPHONE EXCHANGE"/>
    <n v="728161"/>
    <n v="728161"/>
    <n v="768209.85499999998"/>
    <n v="808924.97731500003"/>
    <n v="104241.48"/>
    <n v="11049.9"/>
    <n v="0"/>
    <n v="0"/>
    <n v="0"/>
    <n v="0"/>
    <n v="0"/>
    <n v="0"/>
    <n v="0"/>
    <n v="20432.84"/>
    <n v="20783.77"/>
    <n v="21047.54"/>
    <n v="20993.46"/>
    <n v="20983.87"/>
    <n v="104241.48"/>
    <n v="0.14315718639147113"/>
    <n v="104241.48"/>
    <n v="208482.96"/>
  </r>
  <r>
    <n v="14"/>
    <n v="15"/>
    <s v="tza"/>
    <x v="88"/>
    <s v="04-Corporate Services"/>
    <x v="73"/>
    <x v="79"/>
    <s v="005-Information technology"/>
    <x v="2"/>
    <s v="038"/>
    <s v="INFORMATION TECHNOLOGY"/>
    <s v="095"/>
    <s v="TRANSFERS FROM / (TO) RESERVES"/>
    <s v="2054"/>
    <s v="TRANSFERS FROM/(TO) DISTRIBUTABLE RESERVES"/>
    <n v="-39447"/>
    <n v="-39447"/>
    <n v="-39447"/>
    <n v="-3944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8"/>
    <s v="04-Corporate Services"/>
    <x v="74"/>
    <x v="137"/>
    <s v="005-Information technology"/>
    <x v="3"/>
    <s v="038"/>
    <s v="INFORMATION TECHNOLOGY"/>
    <s v="608"/>
    <s v="OTHER ASSETS"/>
    <s v="5022"/>
    <s v="PLANT &amp;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8"/>
    <s v="04-Corporate Services"/>
    <x v="74"/>
    <x v="138"/>
    <s v="005-Information technology"/>
    <x v="3"/>
    <s v="038"/>
    <s v="INFORMATION TECHNOLOGY"/>
    <s v="608"/>
    <s v="OTHER ASSETS"/>
    <s v="5122"/>
    <s v="PLANT &amp;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8"/>
    <s v="04-Corporate Services"/>
    <x v="74"/>
    <x v="100"/>
    <s v="005-Information technology"/>
    <x v="3"/>
    <s v="038"/>
    <s v="INFORMATION TECHNOLOGY"/>
    <s v="608"/>
    <s v="OTHER ASSETS"/>
    <s v="51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8"/>
    <s v="04-Corporate Services"/>
    <x v="74"/>
    <x v="83"/>
    <s v="005-Information technology"/>
    <x v="3"/>
    <s v="038"/>
    <s v="INFORMATION TECHNOLOGY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8"/>
    <s v="04-Corporate Services"/>
    <x v="74"/>
    <x v="139"/>
    <s v="005-Information technology"/>
    <x v="3"/>
    <s v="038"/>
    <s v="INFORMATION TECHNOLOGY"/>
    <s v="608"/>
    <s v="OTHER ASSETS"/>
    <s v="5610"/>
    <s v="IT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9"/>
    <s v="03-Financial Services"/>
    <x v="72"/>
    <x v="105"/>
    <s v="003-Budget and treasury office"/>
    <x v="1"/>
    <s v="039"/>
    <s v="SUPPLY CHAIN MANAGEMENT UNIT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9"/>
    <s v="03-Financial Services"/>
    <x v="73"/>
    <x v="79"/>
    <s v="003-Budget and treasury office"/>
    <x v="2"/>
    <s v="039"/>
    <s v="SUPPLY CHAIN MANAGEMENT UNIT"/>
    <s v="095"/>
    <s v="TRANSFERS FROM / (TO) RESERVES"/>
    <s v="2054"/>
    <s v="TRANSFERS FROM/(TO) DISTRIBUTABLE RESERVES"/>
    <n v="-9826"/>
    <n v="-9826"/>
    <n v="-9826"/>
    <n v="-982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s v="04-Corporate Services"/>
    <x v="71"/>
    <x v="84"/>
    <s v="004-Human resource"/>
    <x v="1"/>
    <s v="052"/>
    <s v="ADMINISTRATION HR &amp; CORP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0"/>
    <s v="04-Corporate Services"/>
    <x v="71"/>
    <x v="91"/>
    <s v="004-Human resource"/>
    <x v="1"/>
    <s v="052"/>
    <s v="ADMINISTRATION HR &amp; CORP"/>
    <s v="051"/>
    <s v="EMPLOYEE RELATED COSTS - WAGES &amp; SALARIES"/>
    <s v="1013"/>
    <s v="TRAVEL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0"/>
    <s v="04-Corporate Services"/>
    <x v="71"/>
    <x v="77"/>
    <s v="004-Human resource"/>
    <x v="1"/>
    <s v="052"/>
    <s v="ADMINISTRATION HR &amp; CORP"/>
    <s v="051"/>
    <s v="EMPLOYEE RELATED COSTS - WAGES &amp; SALARIES"/>
    <s v="1016"/>
    <s v="PERFORMANCE INCENTIVE SCHEMES"/>
    <n v="916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s v="04-Corporate Services"/>
    <x v="76"/>
    <x v="92"/>
    <s v="004-Human resource"/>
    <x v="1"/>
    <s v="052"/>
    <s v="ADMINISTRATION HR &amp; CORP"/>
    <s v="053"/>
    <s v="EMPLOYEE RELATED COSTS - SOCIAL CONTRIBUTIONS"/>
    <s v="1021"/>
    <s v="CONTRIBUTION - MEDICAL AID SCHE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0"/>
    <s v="04-Corporate Services"/>
    <x v="75"/>
    <x v="132"/>
    <s v="004-Human resource"/>
    <x v="1"/>
    <s v="052"/>
    <s v="ADMINISTRATION HR &amp; CORP"/>
    <s v="068"/>
    <s v="INTEREST EXPENSE - EXTERNAL BORROWINGS"/>
    <s v="1232"/>
    <s v="INTEREST CAPITAL LEA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0"/>
    <s v="04-Corporate Services"/>
    <x v="74"/>
    <x v="80"/>
    <s v="004-Human resource"/>
    <x v="3"/>
    <s v="052"/>
    <s v="ADMINISTRATION HR &amp; CORP"/>
    <s v="608"/>
    <s v="OTHER ASSETS"/>
    <s v="5023"/>
    <s v="OFFICE EQUIPMENT"/>
    <n v="450000"/>
    <m/>
    <m/>
    <m/>
    <n v="38170.06"/>
    <n v="25829.56"/>
    <n v="0"/>
    <n v="0"/>
    <n v="0"/>
    <n v="0"/>
    <n v="0"/>
    <n v="0"/>
    <n v="-35.08"/>
    <n v="0"/>
    <n v="0"/>
    <n v="2998"/>
    <n v="31448.14"/>
    <n v="3759"/>
    <n v="38170.06"/>
    <n v="8.4822355555555548E-2"/>
    <n v="38170.06"/>
    <n v="76340.12"/>
  </r>
  <r>
    <n v="14"/>
    <n v="15"/>
    <s v="tza"/>
    <x v="90"/>
    <s v="04-Corporate Services"/>
    <x v="74"/>
    <x v="85"/>
    <s v="004-Human resource"/>
    <x v="3"/>
    <s v="052"/>
    <s v="ADMINISTRATION HR &amp; CORP"/>
    <s v="608"/>
    <s v="OTHER ASSETS"/>
    <s v="5025"/>
    <s v="OTHER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0"/>
    <s v="04-Corporate Services"/>
    <x v="74"/>
    <x v="83"/>
    <s v="004-Human resource"/>
    <x v="3"/>
    <s v="052"/>
    <s v="ADMINISTRATION HR &amp; CORP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1"/>
    <s v="04-Corporate Services"/>
    <x v="71"/>
    <x v="84"/>
    <s v="004-Human resource"/>
    <x v="1"/>
    <s v="053"/>
    <s v="HUMAN RESOURCES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1"/>
    <s v="04-Corporate Services"/>
    <x v="73"/>
    <x v="79"/>
    <s v="004-Human resource"/>
    <x v="2"/>
    <s v="053"/>
    <s v="HUMAN RESOURCES"/>
    <s v="095"/>
    <s v="TRANSFERS FROM / (TO) RESERVES"/>
    <s v="2054"/>
    <s v="TRANSFERS FROM/(TO) DISTRIBUTABLE RESERVES"/>
    <n v="-2311"/>
    <n v="-2311"/>
    <n v="-2311"/>
    <n v="-231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1"/>
    <s v="04-Corporate Services"/>
    <x v="74"/>
    <x v="80"/>
    <s v="004-Human resource"/>
    <x v="3"/>
    <s v="053"/>
    <s v="HUMAN RESOURCES"/>
    <s v="608"/>
    <s v="OTHER ASSETS"/>
    <s v="50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1"/>
    <s v="04-Corporate Services"/>
    <x v="74"/>
    <x v="100"/>
    <s v="004-Human resource"/>
    <x v="3"/>
    <s v="053"/>
    <s v="HUMAN RESOURCES"/>
    <s v="608"/>
    <s v="OTHER ASSETS"/>
    <s v="51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1"/>
    <s v="04-Corporate Services"/>
    <x v="74"/>
    <x v="83"/>
    <s v="004-Human resource"/>
    <x v="3"/>
    <s v="053"/>
    <s v="HUMAN RESOURCES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2"/>
    <s v="04-Corporate Services"/>
    <x v="86"/>
    <x v="140"/>
    <s v="007-Other admin"/>
    <x v="1"/>
    <s v="054"/>
    <s v="OCCUPATIONAL HEALTH &amp; SAFETY"/>
    <s v="064"/>
    <s v="DEPRECIATION"/>
    <s v="1091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3"/>
    <s v="04-Corporate Services"/>
    <x v="71"/>
    <x v="91"/>
    <s v="007-Other admin"/>
    <x v="1"/>
    <s v="056"/>
    <s v="CORPORATE SERVICES"/>
    <s v="051"/>
    <s v="EMPLOYEE RELATED COSTS - WAGES &amp; SALARIES"/>
    <s v="1013"/>
    <s v="TRAVEL ALLOWANCE"/>
    <n v="132263"/>
    <n v="134227"/>
    <n v="141609.48499999999"/>
    <n v="149114.7877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s v="04-Corporate Services"/>
    <x v="73"/>
    <x v="79"/>
    <s v="007-Other admin"/>
    <x v="2"/>
    <s v="056"/>
    <s v="CORPORATE SERVICES"/>
    <s v="095"/>
    <s v="TRANSFERS FROM / (TO) RESERVES"/>
    <s v="2054"/>
    <s v="TRANSFERS FROM/(TO) DISTRIBUTABLE RESERVES"/>
    <n v="-42020"/>
    <n v="-42020"/>
    <n v="-42020"/>
    <n v="-4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s v="04-Corporate Services"/>
    <x v="77"/>
    <x v="118"/>
    <s v="001-Mayor and council"/>
    <x v="1"/>
    <s v="057"/>
    <s v="COUNCIL EXPENDITURE"/>
    <s v="066"/>
    <s v="REPAIRS AND MAINTENANCE"/>
    <s v="1222"/>
    <s v="COUNCIL-OWNED VEHICLES - COUNCIL-OWNED VEHICLE USAGE"/>
    <n v="656094"/>
    <n v="728784"/>
    <n v="768867.12"/>
    <n v="809617.07736"/>
    <n v="84684.479999999996"/>
    <n v="0"/>
    <n v="0"/>
    <n v="0"/>
    <n v="0"/>
    <n v="0"/>
    <n v="0"/>
    <n v="0"/>
    <n v="0"/>
    <n v="39389.22"/>
    <n v="49033.82"/>
    <n v="17832.75"/>
    <n v="-25848.85"/>
    <n v="4277.54"/>
    <n v="84684.479999999996"/>
    <n v="0.12907369980521083"/>
    <n v="84684.479999999996"/>
    <n v="656094"/>
  </r>
  <r>
    <n v="14"/>
    <n v="15"/>
    <s v="tza"/>
    <x v="94"/>
    <s v="04-Corporate Services"/>
    <x v="75"/>
    <x v="81"/>
    <s v="001-Mayor and council"/>
    <x v="1"/>
    <s v="057"/>
    <s v="COUNCIL EXPENDITURE"/>
    <s v="068"/>
    <s v="INTEREST EXPENSE - EXTERNAL BORROWINGS"/>
    <s v="1231"/>
    <s v="INTEREST EXTERNAL LOANS"/>
    <n v="11368"/>
    <n v="7630"/>
    <n v="8049.65"/>
    <n v="8476.2814500000004"/>
    <n v="6174.16"/>
    <n v="0"/>
    <n v="0"/>
    <n v="0"/>
    <n v="0"/>
    <n v="0"/>
    <n v="0"/>
    <n v="0"/>
    <n v="0"/>
    <n v="0"/>
    <n v="0"/>
    <n v="0"/>
    <n v="0"/>
    <n v="6174.16"/>
    <n v="6174.16"/>
    <n v="0.5431175228712174"/>
    <n v="6174.16"/>
    <n v="11368"/>
  </r>
  <r>
    <n v="14"/>
    <n v="15"/>
    <s v="tza"/>
    <x v="94"/>
    <s v="04-Corporate Services"/>
    <x v="72"/>
    <x v="78"/>
    <s v="001-Mayor and council"/>
    <x v="1"/>
    <s v="057"/>
    <s v="COUNCIL EXPENDITURE"/>
    <s v="078"/>
    <s v="GENERAL EXPENSES - OTHER"/>
    <s v="1368"/>
    <s v="TRAINING COSTS"/>
    <n v="200000"/>
    <n v="200000"/>
    <n v="211000"/>
    <n v="2221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s v="04-Corporate Services"/>
    <x v="72"/>
    <x v="99"/>
    <s v="001-Mayor and council"/>
    <x v="1"/>
    <s v="057"/>
    <s v="COUNCIL EXPENDITURE"/>
    <s v="078"/>
    <s v="GENERAL EXPENSES - OTHER"/>
    <s v="1370"/>
    <s v="YOUTH GENDER &amp; DISABILITY"/>
    <n v="250000"/>
    <n v="250000"/>
    <n v="263750"/>
    <n v="277728.75"/>
    <n v="62411.600000000006"/>
    <n v="30263.15"/>
    <n v="0"/>
    <n v="0"/>
    <n v="0"/>
    <n v="0"/>
    <n v="0"/>
    <n v="0"/>
    <n v="7308.8"/>
    <n v="30980"/>
    <n v="24122.799999999999"/>
    <n v="0"/>
    <n v="0"/>
    <n v="0"/>
    <n v="62411.600000000006"/>
    <n v="0.24964640000000002"/>
    <n v="62411.6"/>
    <n v="124823.20000000001"/>
  </r>
  <r>
    <n v="14"/>
    <n v="15"/>
    <s v="tza"/>
    <x v="94"/>
    <s v="04-Corporate Services"/>
    <x v="73"/>
    <x v="79"/>
    <s v="001-Mayor and council"/>
    <x v="2"/>
    <s v="057"/>
    <s v="COUNCIL EXPENDITURE"/>
    <s v="095"/>
    <s v="TRANSFERS FROM / (TO) RESERVES"/>
    <s v="2054"/>
    <s v="TRANSFERS FROM/(TO) DISTRIBUTABLE RESERVES"/>
    <n v="-7729"/>
    <n v="-7729"/>
    <n v="-7729"/>
    <n v="-772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s v="04-Corporate Services"/>
    <x v="74"/>
    <x v="133"/>
    <s v="001-Mayor and council"/>
    <x v="3"/>
    <s v="057"/>
    <s v="COUNCIL EXPENDITURE"/>
    <s v="608"/>
    <s v="OTHER ASSETS"/>
    <s v="5021"/>
    <s v="OTHER MOTOR VEHICL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4"/>
    <s v="04-Corporate Services"/>
    <x v="74"/>
    <x v="80"/>
    <s v="001-Mayor and council"/>
    <x v="3"/>
    <s v="057"/>
    <s v="COUNCIL EXPENDITURE"/>
    <s v="608"/>
    <s v="OTHER ASSETS"/>
    <s v="50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4"/>
    <s v="04-Corporate Services"/>
    <x v="74"/>
    <x v="141"/>
    <s v="001-Mayor and council"/>
    <x v="3"/>
    <s v="057"/>
    <s v="COUNCIL EXPENDITURE"/>
    <s v="608"/>
    <s v="OTHER ASSETS"/>
    <s v="5118"/>
    <s v="OTHER COMMUNITY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4"/>
    <s v="04-Corporate Services"/>
    <x v="74"/>
    <x v="83"/>
    <s v="001-Mayor and council"/>
    <x v="3"/>
    <s v="057"/>
    <s v="COUNCIL EXPENDITURE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5"/>
    <s v="04-Corporate Services"/>
    <x v="71"/>
    <x v="91"/>
    <s v="007-Other admin"/>
    <x v="1"/>
    <s v="058"/>
    <s v="LEGAL SERVICES"/>
    <s v="051"/>
    <s v="EMPLOYEE RELATED COSTS - WAGES &amp; SALARIES"/>
    <s v="1013"/>
    <s v="TRAVEL ALLOWANCE"/>
    <n v="132263"/>
    <n v="226821"/>
    <n v="239296.155"/>
    <n v="251978.851215"/>
    <n v="43549.750000000007"/>
    <n v="0"/>
    <n v="0"/>
    <n v="0"/>
    <n v="0"/>
    <n v="0"/>
    <n v="0"/>
    <n v="0"/>
    <n v="7302.35"/>
    <n v="7302.35"/>
    <n v="7259.85"/>
    <n v="7262.4"/>
    <n v="7211.4"/>
    <n v="7211.4"/>
    <n v="43549.750000000007"/>
    <n v="0.3292663103059813"/>
    <n v="43549.75"/>
    <n v="87099.500000000015"/>
  </r>
  <r>
    <n v="14"/>
    <n v="15"/>
    <s v="tza"/>
    <x v="95"/>
    <s v="04-Corporate Services"/>
    <x v="76"/>
    <x v="92"/>
    <s v="007-Other admin"/>
    <x v="1"/>
    <s v="058"/>
    <s v="LEGAL SERVICES"/>
    <s v="053"/>
    <s v="EMPLOYEE RELATED COSTS - SOCIAL CONTRIBUTIONS"/>
    <s v="1021"/>
    <s v="CONTRIBUTION - MEDICAL AID SCHEME"/>
    <n v="12026"/>
    <n v="13806"/>
    <n v="14565.33"/>
    <n v="15337.29249"/>
    <n v="5619.6"/>
    <n v="0"/>
    <n v="0"/>
    <n v="0"/>
    <n v="0"/>
    <n v="0"/>
    <n v="0"/>
    <n v="0"/>
    <n v="936.6"/>
    <n v="936.6"/>
    <n v="936.6"/>
    <n v="936.6"/>
    <n v="936.6"/>
    <n v="936.6"/>
    <n v="5619.6"/>
    <n v="0.46728754365541331"/>
    <n v="5619.6"/>
    <n v="11239.2"/>
  </r>
  <r>
    <n v="14"/>
    <n v="15"/>
    <s v="tza"/>
    <x v="96"/>
    <s v="05-Engineering Services"/>
    <x v="71"/>
    <x v="77"/>
    <s v="017-Roads"/>
    <x v="1"/>
    <s v="062"/>
    <s v="ADMINISTRATION CIVIL ING."/>
    <s v="051"/>
    <s v="EMPLOYEE RELATED COSTS - WAGES &amp; SALARIES"/>
    <s v="1016"/>
    <s v="PERFORMANCE INCENTIVE SCHEMES"/>
    <n v="916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6"/>
    <s v="05-Engineering Services"/>
    <x v="73"/>
    <x v="79"/>
    <s v="017-Roads"/>
    <x v="2"/>
    <s v="062"/>
    <s v="ADMINISTRATION CIVIL ING."/>
    <s v="095"/>
    <s v="TRANSFERS FROM / (TO) RESERVES"/>
    <s v="2054"/>
    <s v="TRANSFERS FROM/(TO) DISTRIBUTABLE RESERVES"/>
    <n v="-375665"/>
    <n v="-375665"/>
    <n v="-375665"/>
    <n v="-37566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6"/>
    <s v="05-Engineering Services"/>
    <x v="74"/>
    <x v="80"/>
    <s v="017-Roads"/>
    <x v="3"/>
    <s v="062"/>
    <s v="ADMINISTRATION CIVIL ING."/>
    <s v="608"/>
    <s v="OTHER ASSETS"/>
    <s v="5023"/>
    <s v="OFFICE EQUIPMENT"/>
    <n v="300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s v="05-Engineering Services"/>
    <x v="77"/>
    <x v="142"/>
    <s v="017-Roads"/>
    <x v="1"/>
    <s v="063"/>
    <s v="ROADS &amp; STORMWATER MANAGEMENT"/>
    <s v="066"/>
    <s v="REPAIRS AND MAINTENANCE"/>
    <s v="1146"/>
    <s v="SIDEWALKS &amp; PAVEMEN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7"/>
    <s v="05-Engineering Services"/>
    <x v="73"/>
    <x v="79"/>
    <s v="017-Roads"/>
    <x v="2"/>
    <s v="063"/>
    <s v="ROADS &amp; STORMWATER MANAGEMENT"/>
    <s v="095"/>
    <s v="TRANSFERS FROM / (TO) RESERVES"/>
    <s v="2054"/>
    <s v="TRANSFERS FROM/(TO) DISTRIBUTABLE RESERVES"/>
    <n v="-55410608"/>
    <n v="-57856261"/>
    <n v="-61237465"/>
    <n v="-6481727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s v="05-Engineering Services"/>
    <x v="87"/>
    <x v="143"/>
    <s v="017-Roads"/>
    <x v="3"/>
    <s v="063"/>
    <s v="ROADS &amp; STORMWATER MANAGEMENT"/>
    <s v="600"/>
    <s v="INFRASTRUCTURE"/>
    <s v="5002"/>
    <s v="ROADS, PAVEMENTS, BRIDGES &amp; STORMWATER"/>
    <n v="2500000"/>
    <n v="7100000"/>
    <n v="4900000"/>
    <n v="3200000"/>
    <n v="1621772.1900000002"/>
    <n v="386066.96"/>
    <n v="0"/>
    <n v="0"/>
    <n v="0"/>
    <n v="0"/>
    <n v="0"/>
    <n v="0"/>
    <n v="0"/>
    <n v="125788.57"/>
    <n v="1097388.97"/>
    <n v="85119"/>
    <n v="123721.60000000001"/>
    <n v="189754.05"/>
    <n v="1621772.1900000002"/>
    <n v="0.64870887600000005"/>
    <n v="1621772.19"/>
    <n v="3243544.3800000004"/>
  </r>
  <r>
    <n v="14"/>
    <n v="15"/>
    <s v="tza"/>
    <x v="97"/>
    <s v="05-Engineering Services"/>
    <x v="78"/>
    <x v="113"/>
    <s v="017-Roads"/>
    <x v="3"/>
    <s v="063"/>
    <s v="ROADS &amp; STORMWATER MANAGEMENT"/>
    <s v="602"/>
    <s v="COMMUNITY"/>
    <s v="5001"/>
    <s v="LAND &amp; BUILDINGS - INFRASTRUCTURE"/>
    <n v="0"/>
    <n v="2000000"/>
    <n v="0"/>
    <m/>
    <m/>
    <m/>
    <m/>
    <m/>
    <m/>
    <m/>
    <m/>
    <m/>
    <m/>
    <m/>
    <m/>
    <m/>
    <m/>
    <m/>
    <m/>
    <m/>
    <m/>
    <m/>
  </r>
  <r>
    <n v="14"/>
    <n v="15"/>
    <s v="tza"/>
    <x v="97"/>
    <s v="05-Engineering Services"/>
    <x v="87"/>
    <x v="116"/>
    <s v="017-Roads"/>
    <x v="3"/>
    <s v="063"/>
    <s v="ROADS &amp; STORMWATER MANAGEMENT"/>
    <s v="600"/>
    <s v="INFRASTRUCTURE"/>
    <s v="5010"/>
    <s v="OTHER-INFRASTRUCTURE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7"/>
    <s v="05-Engineering Services"/>
    <x v="87"/>
    <x v="144"/>
    <s v="017-Roads"/>
    <x v="3"/>
    <s v="063"/>
    <s v="ROADS &amp; STORMWATER MANAGEMENT"/>
    <s v="600"/>
    <s v="INFRASTRUCTURE"/>
    <s v="5029"/>
    <s v="R &amp; M RENEWAL OF ASSETS"/>
    <n v="0"/>
    <n v="600000"/>
    <n v="600000"/>
    <n v="80000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7"/>
    <s v="05-Engineering Services"/>
    <x v="87"/>
    <x v="145"/>
    <s v="017-Roads"/>
    <x v="3"/>
    <s v="063"/>
    <s v="ROADS &amp; STORMWATER MANAGEMENT"/>
    <s v="600"/>
    <s v="INFRASTRUCTURE"/>
    <s v="5102"/>
    <s v="ROADS, PAVEMENTS, BRIDGES &amp; STORMWA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7"/>
    <s v="05-Engineering Services"/>
    <x v="87"/>
    <x v="146"/>
    <s v="017-Roads"/>
    <x v="3"/>
    <s v="063"/>
    <s v="ROADS &amp; STORMWATER MANAGEMENT"/>
    <s v="600"/>
    <s v="INFRASTRUCTURE"/>
    <s v="5202"/>
    <s v="ROADS,PAVEMENTS,BRIDGES &amp; STORMWA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7"/>
    <s v="05-Engineering Services"/>
    <x v="74"/>
    <x v="147"/>
    <s v="017-Roads"/>
    <x v="3"/>
    <s v="063"/>
    <s v="ROADS &amp; STORMWATER MANAGEMENT"/>
    <s v="608"/>
    <s v="OTHER ASSETS"/>
    <s v="5103"/>
    <s v="WATER,RESERVOIR &amp; RETICULATION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7"/>
    <s v="05-Engineering Services"/>
    <x v="74"/>
    <x v="138"/>
    <s v="017-Roads"/>
    <x v="3"/>
    <s v="063"/>
    <s v="ROADS &amp; STORMWATER MANAGEMENT"/>
    <s v="608"/>
    <s v="OTHER ASSETS"/>
    <s v="5122"/>
    <s v="PLANT &amp;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7"/>
    <s v="05-Engineering Services"/>
    <x v="74"/>
    <x v="83"/>
    <s v="017-Roads"/>
    <x v="3"/>
    <s v="063"/>
    <s v="ROADS &amp; STORMWATER MANAGEMENT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7"/>
    <s v="05-Engineering Services"/>
    <x v="85"/>
    <x v="133"/>
    <s v="017-Roads"/>
    <x v="3"/>
    <s v="063"/>
    <s v="ROADS &amp; STORMWATER MANAGEMENT"/>
    <s v="610"/>
    <s v="SPECIALISED VEHICLES"/>
    <s v="5021"/>
    <s v="OTHER MOTOR VEHICL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7"/>
    <s v="05-Engineering Services"/>
    <x v="85"/>
    <x v="138"/>
    <s v="017-Roads"/>
    <x v="3"/>
    <s v="063"/>
    <s v="ROADS &amp; STORMWATER MANAGEMENT"/>
    <s v="610"/>
    <s v="SPECIALISED VEHICLES"/>
    <s v="5122"/>
    <s v="PLANT &amp;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8"/>
    <s v="05-Engineering Services"/>
    <x v="88"/>
    <x v="148"/>
    <s v="012-House"/>
    <x v="4"/>
    <s v="103"/>
    <s v="BUILDINGS &amp; HOUSING"/>
    <s v="018"/>
    <s v="LICENSES &amp; PERMITS"/>
    <s v="0199"/>
    <s v="PERMITS - BUILDING PLANS"/>
    <n v="-300000"/>
    <n v="-450000"/>
    <n v="-474750"/>
    <n v="-499911.75"/>
    <n v="-255139.25"/>
    <n v="0"/>
    <n v="0"/>
    <n v="0"/>
    <n v="0"/>
    <n v="0"/>
    <n v="0"/>
    <n v="0"/>
    <n v="-32527.85"/>
    <n v="-41302"/>
    <n v="-38089.800000000003"/>
    <n v="-42845.760000000002"/>
    <n v="-39966.5"/>
    <n v="-60407.34"/>
    <n v="-255139.25"/>
    <n v="0.85046416666666669"/>
    <n v="-255139.25"/>
    <n v="-510278.5"/>
  </r>
  <r>
    <n v="14"/>
    <n v="15"/>
    <s v="tza"/>
    <x v="98"/>
    <s v="05-Engineering Services"/>
    <x v="73"/>
    <x v="79"/>
    <s v="012-House"/>
    <x v="2"/>
    <s v="103"/>
    <s v="BUILDINGS &amp; HOUSING"/>
    <s v="095"/>
    <s v="TRANSFERS FROM / (TO) RESERVES"/>
    <s v="2054"/>
    <s v="TRANSFERS FROM/(TO) DISTRIBUTABLE RESERVES"/>
    <n v="-2285468"/>
    <n v="-2285468"/>
    <n v="-2285468"/>
    <n v="-228546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s v="05-Engineering Services"/>
    <x v="87"/>
    <x v="113"/>
    <s v="012-House"/>
    <x v="3"/>
    <s v="103"/>
    <s v="BUILDINGS &amp; HOUSING"/>
    <s v="600"/>
    <s v="INFRASTRUCTURE"/>
    <s v="5001"/>
    <s v="LAND &amp; BUILDINGS - INFRASTRUCTURE"/>
    <n v="0"/>
    <n v="120000"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8"/>
    <s v="05-Engineering Services"/>
    <x v="87"/>
    <x v="116"/>
    <s v="012-House"/>
    <x v="3"/>
    <s v="103"/>
    <s v="BUILDINGS &amp; HOUSING"/>
    <s v="600"/>
    <s v="INFRASTRUCTURE"/>
    <s v="5010"/>
    <s v="OTHER-INFRASTRUCTURE ASSETS"/>
    <n v="0"/>
    <n v="300000"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8"/>
    <s v="05-Engineering Services"/>
    <x v="87"/>
    <x v="149"/>
    <s v="012-House"/>
    <x v="3"/>
    <s v="103"/>
    <s v="BUILDINGS &amp; HOUSING"/>
    <s v="600"/>
    <s v="INFRASTRUCTURE"/>
    <s v="5101"/>
    <s v="LAND &amp; BUILDING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8"/>
    <s v="05-Engineering Services"/>
    <x v="87"/>
    <x v="150"/>
    <s v="012-House"/>
    <x v="3"/>
    <s v="103"/>
    <s v="BUILDINGS &amp; HOUSING"/>
    <s v="600"/>
    <s v="INFRASTRUCTURE"/>
    <s v="5108"/>
    <s v="STREET LIGHTING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8"/>
    <s v="05-Engineering Services"/>
    <x v="74"/>
    <x v="151"/>
    <s v="012-House"/>
    <x v="3"/>
    <s v="103"/>
    <s v="BUILDINGS &amp; HOUSING"/>
    <s v="608"/>
    <s v="OTHER ASSETS"/>
    <s v="5024"/>
    <s v="SECURITY MEASURES"/>
    <n v="0"/>
    <n v="800000"/>
    <m/>
    <n v="30000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8"/>
    <s v="05-Engineering Services"/>
    <x v="74"/>
    <x v="144"/>
    <s v="012-House"/>
    <x v="3"/>
    <s v="103"/>
    <s v="BUILDINGS &amp; HOUSING"/>
    <s v="608"/>
    <s v="OTHER ASSETS"/>
    <s v="5029"/>
    <s v="R &amp; M RENEWAL OF ASSETS"/>
    <n v="0"/>
    <n v="80000"/>
    <m/>
    <n v="400000"/>
    <m/>
    <m/>
    <m/>
    <m/>
    <m/>
    <m/>
    <m/>
    <m/>
    <m/>
    <m/>
    <m/>
    <m/>
    <m/>
    <m/>
    <m/>
    <m/>
    <m/>
    <m/>
  </r>
  <r>
    <n v="14"/>
    <n v="15"/>
    <s v="tza"/>
    <x v="98"/>
    <s v="05-Engineering Services"/>
    <x v="74"/>
    <x v="152"/>
    <s v="012-House"/>
    <x v="3"/>
    <s v="103"/>
    <s v="BUILDINGS &amp; HOUSING"/>
    <s v="608"/>
    <s v="OTHER ASSETS"/>
    <s v="5124"/>
    <s v="SECURITY MEASUR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9"/>
    <s v="06-Community Services"/>
    <x v="89"/>
    <x v="153"/>
    <s v="009-Sport &amp; recreation"/>
    <x v="4"/>
    <s v="105"/>
    <s v="PARKS &amp; RECREATION"/>
    <s v="031"/>
    <s v="INCOME FOREGONE"/>
    <s v="0291"/>
    <s v="INCOME FOREGONE - USER CHARG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9"/>
    <s v="06-Community Services"/>
    <x v="71"/>
    <x v="77"/>
    <s v="009-Sport &amp; recreation"/>
    <x v="1"/>
    <s v="105"/>
    <s v="PARKS &amp; RECREATION"/>
    <s v="051"/>
    <s v="EMPLOYEE RELATED COSTS - WAGES &amp; SALARIES"/>
    <s v="1016"/>
    <s v="PERFORMANCE INCENTIVE SCHEMES"/>
    <n v="0"/>
    <n v="45940"/>
    <n v="48466.7"/>
    <n v="51035.435099999995"/>
    <n v="900"/>
    <n v="0"/>
    <n v="0"/>
    <n v="0"/>
    <n v="0"/>
    <n v="0"/>
    <n v="0"/>
    <n v="0"/>
    <n v="150"/>
    <n v="150"/>
    <n v="150"/>
    <n v="150"/>
    <n v="150"/>
    <n v="150"/>
    <n v="900"/>
    <e v="#DIV/0!"/>
    <n v="900"/>
    <n v="1800"/>
  </r>
  <r>
    <n v="14"/>
    <n v="15"/>
    <s v="tza"/>
    <x v="99"/>
    <s v="06-Community Services"/>
    <x v="83"/>
    <x v="154"/>
    <s v="009-Sport &amp; recreation"/>
    <x v="1"/>
    <s v="105"/>
    <s v="PARKS &amp; RECREATION"/>
    <s v="074"/>
    <s v="CONTRACTED SERVICES"/>
    <s v="1276"/>
    <s v="CONTRACTED SERVICES - COUNCIL OWNED LAND"/>
    <n v="1800479"/>
    <n v="1800479"/>
    <n v="1899505.345"/>
    <n v="2000179.1282849999"/>
    <n v="366832.8"/>
    <n v="99170.5"/>
    <n v="12469.12"/>
    <n v="0"/>
    <n v="0"/>
    <n v="0"/>
    <n v="0"/>
    <n v="0"/>
    <n v="140.68"/>
    <n v="3544.24"/>
    <n v="33554.07"/>
    <n v="68525.100000000006"/>
    <n v="173590.15"/>
    <n v="87478.56"/>
    <n v="366832.8"/>
    <n v="0.20374178204799945"/>
    <n v="379301.92"/>
    <n v="733665.6"/>
  </r>
  <r>
    <n v="14"/>
    <n v="15"/>
    <s v="tza"/>
    <x v="99"/>
    <s v="06-Community Services"/>
    <x v="90"/>
    <x v="155"/>
    <s v="009-Sport &amp; recreation"/>
    <x v="1"/>
    <s v="105"/>
    <s v="PARKS &amp; RECREATION"/>
    <s v="077"/>
    <s v="GRANTS &amp; SUBSIDIES PAID-UNCONDITIONAL"/>
    <s v="1281"/>
    <s v="GRANT - MUSEUM"/>
    <n v="33326"/>
    <n v="33326"/>
    <n v="35158.93"/>
    <n v="37022.353289999999"/>
    <n v="16663.02"/>
    <n v="0"/>
    <n v="0"/>
    <n v="0"/>
    <n v="0"/>
    <n v="0"/>
    <n v="0"/>
    <n v="0"/>
    <n v="2777.17"/>
    <n v="2777.17"/>
    <n v="2777.17"/>
    <n v="2777.17"/>
    <n v="2777.17"/>
    <n v="2777.17"/>
    <n v="16663.02"/>
    <n v="0.50000060013202907"/>
    <n v="16663.02"/>
    <n v="33326.04"/>
  </r>
  <r>
    <n v="14"/>
    <n v="15"/>
    <s v="tza"/>
    <x v="99"/>
    <s v="06-Community Services"/>
    <x v="90"/>
    <x v="156"/>
    <s v="009-Sport &amp; recreation"/>
    <x v="1"/>
    <s v="105"/>
    <s v="PARKS &amp; RECREATION"/>
    <s v="077"/>
    <s v="GRANTS &amp; SUBSIDIES PAID-UNCONDITIONAL"/>
    <s v="1282"/>
    <s v="GRANT - SPORTS COUNCIL"/>
    <n v="106644"/>
    <n v="106644"/>
    <n v="112509.42"/>
    <n v="118472.41926"/>
    <n v="53322"/>
    <n v="0"/>
    <n v="0"/>
    <n v="0"/>
    <n v="0"/>
    <n v="0"/>
    <n v="0"/>
    <n v="0"/>
    <n v="8887"/>
    <n v="8887"/>
    <n v="8887"/>
    <n v="8887"/>
    <n v="8887"/>
    <n v="8887"/>
    <n v="53322"/>
    <n v="0.5"/>
    <n v="53322"/>
    <n v="106644"/>
  </r>
  <r>
    <n v="14"/>
    <n v="15"/>
    <s v="tza"/>
    <x v="99"/>
    <s v="06-Community Services"/>
    <x v="90"/>
    <x v="157"/>
    <s v="009-Sport &amp; recreation"/>
    <x v="1"/>
    <s v="105"/>
    <s v="PARKS &amp; RECREATION"/>
    <s v="077"/>
    <s v="GRANTS &amp; SUBSIDIES PAID-UNCONDITIONAL"/>
    <s v="1283"/>
    <s v="GRANT - SPCA"/>
    <n v="102500"/>
    <n v="102500"/>
    <n v="108137.5"/>
    <n v="113868.78750000001"/>
    <n v="51250.02"/>
    <n v="0"/>
    <n v="0"/>
    <n v="0"/>
    <n v="0"/>
    <n v="0"/>
    <n v="0"/>
    <n v="0"/>
    <n v="0"/>
    <n v="0"/>
    <n v="25625.01"/>
    <n v="8541.67"/>
    <n v="8541.67"/>
    <n v="8541.67"/>
    <n v="51250.02"/>
    <n v="0.50000019512195115"/>
    <n v="51250.02"/>
    <n v="102500.04"/>
  </r>
  <r>
    <n v="14"/>
    <n v="15"/>
    <s v="tza"/>
    <x v="99"/>
    <s v="06-Community Services"/>
    <x v="73"/>
    <x v="79"/>
    <s v="009-Sport &amp; recreation"/>
    <x v="2"/>
    <s v="105"/>
    <s v="PARKS &amp; RECREATION"/>
    <s v="095"/>
    <s v="TRANSFERS FROM / (TO) RESERVES"/>
    <s v="2054"/>
    <s v="TRANSFERS FROM/(TO) DISTRIBUTABLE RESERVES"/>
    <n v="-1468771"/>
    <n v="-1468771"/>
    <n v="-1468771"/>
    <n v="-146877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9"/>
    <s v="06-Community Services"/>
    <x v="78"/>
    <x v="141"/>
    <s v="009-Sport &amp; recreation"/>
    <x v="3"/>
    <s v="105"/>
    <s v="PARKS &amp; RECREATION"/>
    <s v="602"/>
    <s v="COMMUNITY"/>
    <s v="5118"/>
    <s v="OTHER COMMUNITY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9"/>
    <s v="06-Community Services"/>
    <x v="74"/>
    <x v="80"/>
    <s v="009-Sport &amp; recreation"/>
    <x v="3"/>
    <s v="105"/>
    <s v="PARKS &amp; RECREATION"/>
    <s v="608"/>
    <s v="OTHER ASSETS"/>
    <s v="50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9"/>
    <s v="06-Community Services"/>
    <x v="74"/>
    <x v="85"/>
    <s v="009-Sport &amp; recreation"/>
    <x v="3"/>
    <s v="105"/>
    <s v="PARKS &amp; RECREATION"/>
    <s v="608"/>
    <s v="OTHER ASSETS"/>
    <s v="5025"/>
    <s v="OTHER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9"/>
    <s v="06-Community Services"/>
    <x v="74"/>
    <x v="138"/>
    <s v="009-Sport &amp; recreation"/>
    <x v="3"/>
    <s v="105"/>
    <s v="PARKS &amp; RECREATION"/>
    <s v="608"/>
    <s v="OTHER ASSETS"/>
    <s v="5122"/>
    <s v="PLANT &amp;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9"/>
    <s v="06-Community Services"/>
    <x v="74"/>
    <x v="83"/>
    <s v="009-Sport &amp; recreation"/>
    <x v="3"/>
    <s v="105"/>
    <s v="PARKS &amp; RECREATION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0"/>
    <s v="06-Community Services"/>
    <x v="71"/>
    <x v="86"/>
    <s v="021-Solid waste"/>
    <x v="1"/>
    <s v="112"/>
    <s v="ADMINISTRATION PUBLIC SERV."/>
    <s v="051"/>
    <s v="EMPLOYEE RELATED COSTS - WAGES &amp; SALARIES"/>
    <s v="1001"/>
    <s v="SALARIES &amp; WAGES - BASIC SCAL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0"/>
    <s v="06-Community Services"/>
    <x v="71"/>
    <x v="84"/>
    <s v="021-Solid waste"/>
    <x v="1"/>
    <s v="112"/>
    <s v="ADMINISTRATION PUBLIC SERV.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0"/>
    <s v="06-Community Services"/>
    <x v="71"/>
    <x v="87"/>
    <s v="021-Solid waste"/>
    <x v="1"/>
    <s v="112"/>
    <s v="ADMINISTRATION PUBLIC SERV.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0"/>
    <s v="06-Community Services"/>
    <x v="71"/>
    <x v="88"/>
    <s v="021-Solid waste"/>
    <x v="1"/>
    <s v="112"/>
    <s v="ADMINISTRATION PUBLIC SERV."/>
    <s v="051"/>
    <s v="EMPLOYEE RELATED COSTS - WAGES &amp; SALARIES"/>
    <s v="1004"/>
    <s v="SALARIES &amp; WAGES - ANNUAL BONU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0"/>
    <s v="06-Community Services"/>
    <x v="71"/>
    <x v="89"/>
    <s v="021-Solid waste"/>
    <x v="1"/>
    <s v="112"/>
    <s v="ADMINISTRATION PUBLIC SERV."/>
    <s v="051"/>
    <s v="EMPLOYEE RELATED COSTS - WAGES &amp; SALARIES"/>
    <s v="1010"/>
    <s v="SALARIES &amp; WAGES - LEAVE PAYMEN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0"/>
    <s v="06-Community Services"/>
    <x v="76"/>
    <x v="92"/>
    <s v="021-Solid waste"/>
    <x v="1"/>
    <s v="112"/>
    <s v="ADMINISTRATION PUBLIC SERV."/>
    <s v="053"/>
    <s v="EMPLOYEE RELATED COSTS - SOCIAL CONTRIBUTIONS"/>
    <s v="1021"/>
    <s v="CONTRIBUTION - MEDICAL AID SCHE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0"/>
    <s v="06-Community Services"/>
    <x v="76"/>
    <x v="93"/>
    <s v="021-Solid waste"/>
    <x v="1"/>
    <s v="112"/>
    <s v="ADMINISTRATION PUBLIC SERV."/>
    <s v="053"/>
    <s v="EMPLOYEE RELATED COSTS - SOCIAL CONTRIBUTIONS"/>
    <s v="1022"/>
    <s v="CONTRIBUTION - PENSION SCHEM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0"/>
    <s v="06-Community Services"/>
    <x v="76"/>
    <x v="94"/>
    <s v="021-Solid waste"/>
    <x v="1"/>
    <s v="112"/>
    <s v="ADMINISTRATION PUBLIC SERV."/>
    <s v="053"/>
    <s v="EMPLOYEE RELATED COSTS - SOCIAL CONTRIBUTIONS"/>
    <s v="1023"/>
    <s v="CONTRIBUTION - UIF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0"/>
    <s v="06-Community Services"/>
    <x v="76"/>
    <x v="95"/>
    <s v="021-Solid waste"/>
    <x v="1"/>
    <s v="112"/>
    <s v="ADMINISTRATION PUBLIC SERV."/>
    <s v="053"/>
    <s v="EMPLOYEE RELATED COSTS - SOCIAL CONTRIBUTIONS"/>
    <s v="1024"/>
    <s v="CONTRIBUTION - GROUP INSUR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0"/>
    <s v="06-Community Services"/>
    <x v="76"/>
    <x v="96"/>
    <s v="021-Solid waste"/>
    <x v="1"/>
    <s v="112"/>
    <s v="ADMINISTRATION PUBLIC SERV."/>
    <s v="053"/>
    <s v="EMPLOYEE RELATED COSTS - SOCIAL CONTRIBUTIONS"/>
    <s v="1027"/>
    <s v="CONTRIBUTION - WORKERS COMPENS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0"/>
    <s v="06-Community Services"/>
    <x v="76"/>
    <x v="97"/>
    <s v="021-Solid waste"/>
    <x v="1"/>
    <s v="112"/>
    <s v="ADMINISTRATION PUBLIC SERV."/>
    <s v="053"/>
    <s v="EMPLOYEE RELATED COSTS - SOCIAL CONTRIBUTIONS"/>
    <s v="1028"/>
    <s v="LEVIES - SET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0"/>
    <s v="06-Community Services"/>
    <x v="76"/>
    <x v="98"/>
    <s v="021-Solid waste"/>
    <x v="1"/>
    <s v="112"/>
    <s v="ADMINISTRATION PUBLIC SERV."/>
    <s v="053"/>
    <s v="EMPLOYEE RELATED COSTS - SOCIAL CONTRIBUTIONS"/>
    <s v="1029"/>
    <s v="LEVIES - BARGAINING COUNCI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0"/>
    <s v="06-Community Services"/>
    <x v="73"/>
    <x v="79"/>
    <s v="021-Solid waste"/>
    <x v="2"/>
    <s v="112"/>
    <s v="ADMINISTRATION PUBLIC SERV."/>
    <s v="095"/>
    <s v="TRANSFERS FROM / (TO) RESERVES"/>
    <s v="2054"/>
    <s v="TRANSFERS FROM/(TO) DISTRIBUTABLE RESERVES"/>
    <n v="-62534"/>
    <n v="-62534"/>
    <n v="-62534"/>
    <n v="-6253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0"/>
    <s v="06-Community Services"/>
    <x v="87"/>
    <x v="116"/>
    <s v="021-Solid waste"/>
    <x v="3"/>
    <s v="112"/>
    <s v="ADMINISTRATION PUBLIC SERV."/>
    <s v="600"/>
    <s v="INFRASTRUCTURE"/>
    <s v="5010"/>
    <s v="OTHER-INFRASTRUCTURE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1"/>
    <s v="06-Community Services"/>
    <x v="91"/>
    <x v="158"/>
    <s v="008-Libraries"/>
    <x v="4"/>
    <s v="123"/>
    <s v="LIBRARY SERVICES"/>
    <s v="016"/>
    <s v="FINES"/>
    <s v="0171"/>
    <s v="LOST &amp; OVERDUE LIBRARY BOOKS"/>
    <n v="-10000"/>
    <n v="-5000"/>
    <n v="-5275"/>
    <n v="-5554.5749999999998"/>
    <n v="-712"/>
    <n v="0"/>
    <n v="0"/>
    <n v="0"/>
    <n v="0"/>
    <n v="0"/>
    <n v="0"/>
    <n v="0"/>
    <n v="-552"/>
    <n v="540"/>
    <n v="-120"/>
    <n v="-440"/>
    <n v="0"/>
    <n v="-140"/>
    <n v="-712"/>
    <n v="7.1199999999999999E-2"/>
    <n v="-712"/>
    <n v="-1424"/>
  </r>
  <r>
    <n v="14"/>
    <n v="15"/>
    <s v="tza"/>
    <x v="101"/>
    <s v="06-Community Services"/>
    <x v="91"/>
    <x v="159"/>
    <s v="008-Libraries"/>
    <x v="4"/>
    <s v="123"/>
    <s v="LIBRARY SERVICES"/>
    <s v="016"/>
    <s v="FINES"/>
    <s v="0172"/>
    <s v="DUPLICATE TICKETS"/>
    <n v="-36"/>
    <n v="-36"/>
    <n v="-37.979999999999997"/>
    <n v="-39.99293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1"/>
    <s v="06-Community Services"/>
    <x v="75"/>
    <x v="81"/>
    <s v="008-Libraries"/>
    <x v="1"/>
    <s v="123"/>
    <s v="LIBRARY SERVICES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1"/>
    <s v="06-Community Services"/>
    <x v="73"/>
    <x v="79"/>
    <s v="008-Libraries"/>
    <x v="2"/>
    <s v="123"/>
    <s v="LIBRARY SERVICES"/>
    <s v="095"/>
    <s v="TRANSFERS FROM / (TO) RESERVES"/>
    <s v="2054"/>
    <s v="TRANSFERS FROM/(TO) DISTRIBUTABLE RESERVES"/>
    <n v="-15206"/>
    <n v="-15206"/>
    <n v="-15206"/>
    <n v="-1520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1"/>
    <s v="06-Community Services"/>
    <x v="78"/>
    <x v="160"/>
    <s v="008-Libraries"/>
    <x v="3"/>
    <s v="123"/>
    <s v="LIBRARY SERVICES"/>
    <s v="602"/>
    <s v="COMMUNITY"/>
    <s v="5014"/>
    <s v="LIBRARI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1"/>
    <s v="06-Community Services"/>
    <x v="78"/>
    <x v="120"/>
    <s v="008-Libraries"/>
    <x v="3"/>
    <s v="123"/>
    <s v="LIBRARY SERVICES"/>
    <s v="602"/>
    <s v="COMMUNITY"/>
    <s v="5114"/>
    <s v="LIBRARI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1"/>
    <s v="06-Community Services"/>
    <x v="78"/>
    <x v="141"/>
    <s v="008-Libraries"/>
    <x v="3"/>
    <s v="123"/>
    <s v="LIBRARY SERVICES"/>
    <s v="602"/>
    <s v="COMMUNITY"/>
    <s v="5118"/>
    <s v="OTHER COMMUNITY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1"/>
    <s v="06-Community Services"/>
    <x v="74"/>
    <x v="80"/>
    <s v="008-Libraries"/>
    <x v="3"/>
    <s v="123"/>
    <s v="LIBRARY SERVICES"/>
    <s v="608"/>
    <s v="OTHER ASSETS"/>
    <s v="50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2"/>
    <s v="06-Community Services"/>
    <x v="75"/>
    <x v="81"/>
    <s v="021-Solid waste"/>
    <x v="1"/>
    <s v="133"/>
    <s v="SOLID WASTE"/>
    <s v="068"/>
    <s v="INTEREST EXPENSE - EXTERNAL BORROWINGS"/>
    <s v="1231"/>
    <s v="INTEREST EXTERNAL LOANS"/>
    <n v="315775"/>
    <n v="229880"/>
    <n v="242523.4"/>
    <n v="255377.14019999999"/>
    <n v="169379.47"/>
    <n v="0"/>
    <n v="0"/>
    <n v="0"/>
    <n v="0"/>
    <n v="0"/>
    <n v="0"/>
    <n v="0"/>
    <n v="0"/>
    <n v="0"/>
    <n v="0"/>
    <n v="0"/>
    <n v="0"/>
    <n v="169379.47"/>
    <n v="169379.47"/>
    <n v="0.53639290634154069"/>
    <n v="169379.47"/>
    <n v="315775"/>
  </r>
  <r>
    <n v="14"/>
    <n v="15"/>
    <s v="tza"/>
    <x v="102"/>
    <s v="06-Community Services"/>
    <x v="73"/>
    <x v="79"/>
    <s v="021-Solid waste"/>
    <x v="2"/>
    <s v="133"/>
    <s v="SOLID WASTE"/>
    <s v="095"/>
    <s v="TRANSFERS FROM / (TO) RESERVES"/>
    <s v="2054"/>
    <s v="TRANSFERS FROM/(TO) DISTRIBUTABLE RESERVES"/>
    <n v="-744154"/>
    <n v="-744154"/>
    <n v="-744154"/>
    <n v="-74415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s v="06-Community Services"/>
    <x v="87"/>
    <x v="143"/>
    <s v="021-Solid waste"/>
    <x v="3"/>
    <s v="133"/>
    <s v="SOLID WASTE"/>
    <s v="600"/>
    <s v="INFRASTRUCTURE"/>
    <s v="5002"/>
    <s v="ROADS, PAVEMENTS, BRIDGES &amp; STORMWA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2"/>
    <s v="06-Community Services"/>
    <x v="87"/>
    <x v="161"/>
    <s v="021-Solid waste"/>
    <x v="3"/>
    <s v="133"/>
    <s v="SOLID WASTE"/>
    <s v="600"/>
    <s v="INFRASTRUCTURE"/>
    <s v="5009"/>
    <s v="REFUSE SIT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2"/>
    <s v="06-Community Services"/>
    <x v="74"/>
    <x v="161"/>
    <s v="021-Solid waste"/>
    <x v="3"/>
    <s v="133"/>
    <s v="SOLID WASTE"/>
    <s v="608"/>
    <s v="OTHER ASSETS"/>
    <s v="5009"/>
    <s v="REFUSE SIT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2"/>
    <s v="06-Community Services"/>
    <x v="74"/>
    <x v="137"/>
    <s v="021-Solid waste"/>
    <x v="3"/>
    <s v="133"/>
    <s v="SOLID WASTE"/>
    <s v="608"/>
    <s v="OTHER ASSETS"/>
    <s v="5022"/>
    <s v="PLANT &amp; EQUIPMENT"/>
    <n v="220000"/>
    <m/>
    <m/>
    <m/>
    <n v="0"/>
    <n v="22000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s v="06-Community Services"/>
    <x v="74"/>
    <x v="85"/>
    <s v="021-Solid waste"/>
    <x v="3"/>
    <s v="133"/>
    <s v="SOLID WASTE"/>
    <s v="608"/>
    <s v="OTHER ASSETS"/>
    <s v="5025"/>
    <s v="OTHER ASSETS"/>
    <n v="180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s v="06-Community Services"/>
    <x v="71"/>
    <x v="90"/>
    <s v="021-Solid waste"/>
    <x v="1"/>
    <s v="134"/>
    <s v="STREET CLEANSING"/>
    <s v="051"/>
    <s v="EMPLOYEE RELATED COSTS - WAGES &amp; SALARIES"/>
    <s v="1012"/>
    <s v="HOUSING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4"/>
    <s v="06-Community Services"/>
    <x v="71"/>
    <x v="90"/>
    <s v="020-Public toilet"/>
    <x v="1"/>
    <s v="135"/>
    <s v="PUBLIC TOILETS"/>
    <s v="051"/>
    <s v="EMPLOYEE RELATED COSTS - WAGES &amp; SALARIES"/>
    <s v="1012"/>
    <s v="HOUSING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4"/>
    <s v="06-Community Services"/>
    <x v="75"/>
    <x v="81"/>
    <s v="020-Public toilet"/>
    <x v="1"/>
    <s v="135"/>
    <s v="PUBLIC TOILETS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4"/>
    <s v="06-Community Services"/>
    <x v="87"/>
    <x v="113"/>
    <s v="020-Public toilet"/>
    <x v="3"/>
    <s v="135"/>
    <s v="PUBLIC TOILETS"/>
    <s v="600"/>
    <s v="INFRASTRUCTURE"/>
    <s v="5001"/>
    <s v="LAND &amp; BUILDINGS - INFRASTRUCTURE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5"/>
    <s v="06-Community Services"/>
    <x v="71"/>
    <x v="134"/>
    <s v="018-Vehicle licencing"/>
    <x v="1"/>
    <s v="140"/>
    <s v="ADMINISTRATION TRANSPORT, SAFETY, SECURITY AND LIAISON"/>
    <s v="051"/>
    <s v="EMPLOYEE RELATED COSTS - WAGES &amp; SALARIES"/>
    <s v="1005"/>
    <s v="SALARIES &amp; WAGES - STANDBY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5"/>
    <s v="06-Community Services"/>
    <x v="71"/>
    <x v="77"/>
    <s v="018-Vehicle licencing"/>
    <x v="1"/>
    <s v="140"/>
    <s v="ADMINISTRATION TRANSPORT, SAFETY, SECURITY AND LIAISON"/>
    <s v="051"/>
    <s v="EMPLOYEE RELATED COSTS - WAGES &amp; SALARIES"/>
    <s v="1016"/>
    <s v="PERFORMANCE INCENTIVE SCHEMES"/>
    <n v="916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5"/>
    <s v="06-Community Services"/>
    <x v="73"/>
    <x v="79"/>
    <s v="018-Vehicle licencing"/>
    <x v="2"/>
    <s v="140"/>
    <s v="ADMINISTRATION TRANSPORT, SAFETY, SECURITY AND LIAISON"/>
    <s v="095"/>
    <s v="TRANSFERS FROM / (TO) RESERVES"/>
    <s v="2054"/>
    <s v="TRANSFERS FROM/(TO) DISTRIBUTABLE RESERVES"/>
    <n v="-5061"/>
    <n v="-5061"/>
    <n v="-5061"/>
    <n v="-506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5"/>
    <s v="06-Community Services"/>
    <x v="74"/>
    <x v="80"/>
    <s v="018-Vehicle licencing"/>
    <x v="3"/>
    <s v="140"/>
    <s v="ADMINISTRATION TRANSPORT, SAFETY, SECURITY AND LIAISON"/>
    <s v="608"/>
    <s v="OTHER ASSETS"/>
    <s v="50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6"/>
    <s v="06-Community Services"/>
    <x v="88"/>
    <x v="162"/>
    <s v="018-Vehicle licencing"/>
    <x v="4"/>
    <s v="143"/>
    <s v="VEHICLE LICENCING &amp; TESTING"/>
    <s v="018"/>
    <s v="LICENSES &amp; PERMITS"/>
    <s v="0191"/>
    <s v="LICENSES - DOG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6"/>
    <s v="06-Community Services"/>
    <x v="75"/>
    <x v="81"/>
    <s v="018-Vehicle licencing"/>
    <x v="1"/>
    <s v="143"/>
    <s v="VEHICLE LICENCING &amp; TESTING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6"/>
    <s v="06-Community Services"/>
    <x v="73"/>
    <x v="79"/>
    <s v="018-Vehicle licencing"/>
    <x v="2"/>
    <s v="143"/>
    <s v="VEHICLE LICENCING &amp; TESTING"/>
    <s v="095"/>
    <s v="TRANSFERS FROM / (TO) RESERVES"/>
    <s v="2054"/>
    <s v="TRANSFERS FROM/(TO) DISTRIBUTABLE RESERVES"/>
    <n v="-22734"/>
    <n v="-22734"/>
    <n v="-22734"/>
    <n v="-2273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s v="06-Community Services"/>
    <x v="87"/>
    <x v="113"/>
    <s v="018-Vehicle licencing"/>
    <x v="3"/>
    <s v="143"/>
    <s v="VEHICLE LICENCING &amp; TESTING"/>
    <s v="600"/>
    <s v="INFRASTRUCTURE"/>
    <s v="5001"/>
    <s v="LAND &amp; BUILDINGS - INFRASTRUCTURE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6"/>
    <s v="06-Community Services"/>
    <x v="74"/>
    <x v="80"/>
    <s v="018-Vehicle licencing"/>
    <x v="3"/>
    <s v="143"/>
    <s v="VEHICLE LICENCING &amp; TESTING"/>
    <s v="608"/>
    <s v="OTHER ASSETS"/>
    <s v="50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6"/>
    <s v="06-Community Services"/>
    <x v="74"/>
    <x v="151"/>
    <s v="018-Vehicle licencing"/>
    <x v="3"/>
    <s v="143"/>
    <s v="VEHICLE LICENCING &amp; TESTING"/>
    <s v="608"/>
    <s v="OTHER ASSETS"/>
    <s v="5024"/>
    <s v="SECURITY MEASUR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7"/>
    <s v="06-Community Services"/>
    <x v="75"/>
    <x v="132"/>
    <s v="010-Public safety"/>
    <x v="1"/>
    <s v="144"/>
    <s v="TRAFFIC SERVICES"/>
    <s v="068"/>
    <s v="INTEREST EXPENSE - EXTERNAL BORROWINGS"/>
    <s v="1232"/>
    <s v="INTEREST CAPITAL LEA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7"/>
    <s v="06-Community Services"/>
    <x v="72"/>
    <x v="163"/>
    <s v="010-Public safety"/>
    <x v="1"/>
    <s v="144"/>
    <s v="TRAFFIC SERVICES"/>
    <s v="078"/>
    <s v="GENERAL EXPENSES - OTHER"/>
    <s v="1325"/>
    <s v="FUEL - VEHICL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7"/>
    <s v="06-Community Services"/>
    <x v="72"/>
    <x v="164"/>
    <s v="010-Public safety"/>
    <x v="1"/>
    <s v="144"/>
    <s v="TRAFFIC SERVICES"/>
    <s v="078"/>
    <s v="GENERAL EXPENSES - OTHER"/>
    <s v="1342"/>
    <s v="LEASES- CAMER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7"/>
    <s v="06-Community Services"/>
    <x v="73"/>
    <x v="79"/>
    <s v="010-Public safety"/>
    <x v="2"/>
    <s v="144"/>
    <s v="TRAFFIC SERVICES"/>
    <s v="095"/>
    <s v="TRANSFERS FROM / (TO) RESERVES"/>
    <s v="2054"/>
    <s v="TRANSFERS FROM/(TO) DISTRIBUTABLE RESERVES"/>
    <n v="-1075688"/>
    <n v="-1075688"/>
    <n v="-1075688"/>
    <n v="-107568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8"/>
    <s v="01-Municipal manager"/>
    <x v="71"/>
    <x v="134"/>
    <s v="011-Other public safety"/>
    <x v="1"/>
    <s v="153"/>
    <s v="DISASTER MANAGEMENT"/>
    <s v="051"/>
    <s v="EMPLOYEE RELATED COSTS - WAGES &amp; SALARIES"/>
    <s v="1005"/>
    <s v="SALARIES &amp; WAGES - STANDBY ALLOWANCE"/>
    <n v="0"/>
    <n v="69652"/>
    <n v="73482.86"/>
    <n v="77377.451579999994"/>
    <n v="24910.350000000002"/>
    <n v="0"/>
    <n v="0"/>
    <n v="0"/>
    <n v="0"/>
    <n v="0"/>
    <n v="0"/>
    <n v="0"/>
    <n v="2426.8000000000002"/>
    <n v="4924.95"/>
    <n v="4853.6000000000004"/>
    <n v="0"/>
    <n v="9064.7999999999993"/>
    <n v="3640.2"/>
    <n v="24910.350000000002"/>
    <e v="#DIV/0!"/>
    <n v="24910.35"/>
    <n v="49820.700000000004"/>
  </r>
  <r>
    <n v="14"/>
    <n v="15"/>
    <s v="tza"/>
    <x v="108"/>
    <s v="01-Municipal manager"/>
    <x v="77"/>
    <x v="118"/>
    <s v="011-Other public safety"/>
    <x v="1"/>
    <s v="153"/>
    <s v="DISASTER MANAGEMENT"/>
    <s v="066"/>
    <s v="REPAIRS AND MAINTENANCE"/>
    <s v="1222"/>
    <s v="COUNCIL-OWNED VEHICLES - COUNCIL-OWNED VEHICLE USA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9"/>
    <s v="07-Electrical Engineering"/>
    <x v="84"/>
    <x v="130"/>
    <s v="019-Electricity distribution"/>
    <x v="2"/>
    <s v="162"/>
    <s v="ADMINISTRATION ELEC. ING."/>
    <s v="089"/>
    <s v="CASH REQUIREMENTS"/>
    <s v="1701"/>
    <s v="LOAN REPAYMEN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9"/>
    <s v="07-Electrical Engineering"/>
    <x v="73"/>
    <x v="79"/>
    <s v="019-Electricity distribution"/>
    <x v="2"/>
    <s v="162"/>
    <s v="ADMINISTRATION ELEC. ING."/>
    <s v="095"/>
    <s v="TRANSFERS FROM / (TO) RESERVES"/>
    <s v="2054"/>
    <s v="TRANSFERS FROM/(TO) DISTRIBUTABLE RESERVES"/>
    <n v="-32088364"/>
    <n v="-32088364"/>
    <n v="-32088364"/>
    <n v="-3208836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s v="07-Electrical Engineering"/>
    <x v="74"/>
    <x v="144"/>
    <s v="019-Electricity distribution"/>
    <x v="3"/>
    <s v="162"/>
    <s v="ADMINISTRATION ELEC. ING."/>
    <s v="608"/>
    <s v="OTHER ASSETS"/>
    <s v="5029"/>
    <s v="R &amp; M RENEWAL OF ASSETS"/>
    <n v="0"/>
    <n v="150000"/>
    <n v="250000"/>
    <n v="300000"/>
    <m/>
    <m/>
    <m/>
    <m/>
    <m/>
    <m/>
    <m/>
    <m/>
    <m/>
    <m/>
    <m/>
    <m/>
    <m/>
    <m/>
    <m/>
    <m/>
    <m/>
    <m/>
  </r>
  <r>
    <n v="14"/>
    <n v="15"/>
    <s v="tza"/>
    <x v="109"/>
    <s v="07-Electrical Engineering"/>
    <x v="74"/>
    <x v="80"/>
    <s v="019-Electricity distribution"/>
    <x v="3"/>
    <s v="162"/>
    <s v="ADMINISTRATION ELEC. ING."/>
    <s v="608"/>
    <s v="OTHER ASSETS"/>
    <s v="5023"/>
    <s v="OFFICE EQUIPMENT"/>
    <n v="300000"/>
    <m/>
    <m/>
    <m/>
    <n v="30604.799999999996"/>
    <n v="199395.20000000001"/>
    <n v="0"/>
    <n v="0"/>
    <n v="0"/>
    <n v="0"/>
    <n v="0"/>
    <n v="0"/>
    <n v="0"/>
    <n v="0"/>
    <n v="0"/>
    <n v="10295.98"/>
    <n v="11099.22"/>
    <n v="9209.6"/>
    <n v="30604.799999999996"/>
    <n v="0.10201599999999998"/>
    <n v="30604.799999999999"/>
    <n v="61209.599999999991"/>
  </r>
  <r>
    <n v="14"/>
    <n v="15"/>
    <s v="tza"/>
    <x v="110"/>
    <s v="07-Electrical Engineering"/>
    <x v="92"/>
    <x v="165"/>
    <s v="019-Electricity distribution"/>
    <x v="4"/>
    <s v="173"/>
    <s v="OPERATIONS &amp; MAINTENANCE: RURAL"/>
    <s v="005"/>
    <s v="SERVICE CHARGES"/>
    <s v="0046"/>
    <s v="USER CHARGES - SERVICE CONTRIBUTIONS"/>
    <n v="-7500000"/>
    <n v="-7500000"/>
    <n v="-7912500"/>
    <n v="-8331862.5"/>
    <n v="0"/>
    <n v="0"/>
    <n v="0"/>
    <n v="0"/>
    <n v="0"/>
    <n v="0"/>
    <n v="0"/>
    <n v="0"/>
    <n v="0"/>
    <n v="0"/>
    <n v="0"/>
    <n v="0"/>
    <n v="0"/>
    <n v="0"/>
    <n v="0"/>
    <n v="0"/>
    <n v="0"/>
    <n v="-7500000"/>
  </r>
  <r>
    <n v="14"/>
    <n v="15"/>
    <s v="tza"/>
    <x v="110"/>
    <s v="07-Electrical Engineering"/>
    <x v="81"/>
    <x v="166"/>
    <s v="019-Electricity distribution"/>
    <x v="4"/>
    <s v="173"/>
    <s v="OPERATIONS &amp; MAINTENANCE: RURAL"/>
    <s v="024"/>
    <s v="OTHER REVENUE"/>
    <s v="0246"/>
    <s v="PRIVATE WORK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0"/>
    <s v="07-Electrical Engineering"/>
    <x v="73"/>
    <x v="79"/>
    <s v="019-Electricity distribution"/>
    <x v="2"/>
    <s v="173"/>
    <s v="OPERATIONS &amp; MAINTENANCE: RURAL"/>
    <s v="095"/>
    <s v="TRANSFERS FROM / (TO) RESERVES"/>
    <s v="2054"/>
    <s v="TRANSFERS FROM/(TO) DISTRIBUTABLE RESERV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0"/>
    <s v="07-Electrical Engineering"/>
    <x v="87"/>
    <x v="167"/>
    <s v="019-Electricity distribution"/>
    <x v="3"/>
    <s v="173"/>
    <s v="OPERATIONS &amp; MAINTENANCE: RURAL"/>
    <s v="600"/>
    <s v="INFRASTRUCTURE"/>
    <s v="5005"/>
    <s v="ELECTRICITY RETICULATION - INFRASTRUCTURE"/>
    <n v="0"/>
    <n v="11860000"/>
    <n v="2000000"/>
    <n v="200000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0"/>
    <s v="07-Electrical Engineering"/>
    <x v="87"/>
    <x v="144"/>
    <s v="019-Electricity distribution"/>
    <x v="3"/>
    <s v="173"/>
    <s v="OPERATIONS &amp; MAINTENANCE: RURAL"/>
    <s v="600"/>
    <s v="INFRASTRUCTURE"/>
    <s v="5029"/>
    <s v="R &amp; M RENEWAL OF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0"/>
    <s v="07-Electrical Engineering"/>
    <x v="87"/>
    <x v="168"/>
    <s v="019-Electricity distribution"/>
    <x v="3"/>
    <s v="173"/>
    <s v="OPERATIONS &amp; MAINTENANCE: RURAL"/>
    <s v="600"/>
    <s v="INFRASTRUCTURE"/>
    <s v="5105"/>
    <s v="ELECTRICITY RETICULATION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0"/>
    <s v="07-Electrical Engineering"/>
    <x v="87"/>
    <x v="169"/>
    <s v="019-Electricity distribution"/>
    <x v="3"/>
    <s v="173"/>
    <s v="OPERATIONS &amp; MAINTENANCE: RURAL"/>
    <s v="600"/>
    <s v="INFRASTRUCTURE"/>
    <s v="5205"/>
    <s v="ELECTRICITY RETICULATION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0"/>
    <s v="07-Electrical Engineering"/>
    <x v="74"/>
    <x v="167"/>
    <s v="019-Electricity distribution"/>
    <x v="3"/>
    <s v="173"/>
    <s v="OPERATIONS &amp; MAINTENANCE: RURAL"/>
    <s v="608"/>
    <s v="OTHER ASSETS"/>
    <s v="5005"/>
    <s v="ELECTRICITY RETICULATION - INFRASTRUCTURE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0"/>
    <s v="07-Electrical Engineering"/>
    <x v="74"/>
    <x v="85"/>
    <s v="019-Electricity distribution"/>
    <x v="3"/>
    <s v="173"/>
    <s v="OPERATIONS &amp; MAINTENANCE: RURAL"/>
    <s v="608"/>
    <s v="OTHER ASSETS"/>
    <s v="5025"/>
    <s v="OTHER ASSETS"/>
    <n v="0"/>
    <n v="50000"/>
    <n v="50000"/>
    <n v="5000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0"/>
    <s v="07-Electrical Engineering"/>
    <x v="74"/>
    <x v="144"/>
    <s v="019-Electricity distribution"/>
    <x v="3"/>
    <s v="173"/>
    <s v="OPERATIONS &amp; MAINTENANCE: RURAL"/>
    <s v="608"/>
    <s v="OTHER ASSETS"/>
    <s v="5029"/>
    <s v="R &amp; M RENEWAL OF ASSETS"/>
    <n v="566460"/>
    <m/>
    <m/>
    <m/>
    <n v="0"/>
    <n v="56646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s v="07-Electrical Engineering"/>
    <x v="74"/>
    <x v="83"/>
    <s v="019-Electricity distribution"/>
    <x v="3"/>
    <s v="173"/>
    <s v="OPERATIONS &amp; MAINTENANCE: RURAL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1"/>
    <s v="07-Electrical Engineering"/>
    <x v="92"/>
    <x v="165"/>
    <s v="019-Electricity distribution"/>
    <x v="4"/>
    <s v="183"/>
    <s v="OPERATIONS &amp; MAINTENANCE: TOWN"/>
    <s v="005"/>
    <s v="SERVICE CHARGES"/>
    <s v="0046"/>
    <s v="USER CHARGES - SERVICE CONTRIBUTIONS"/>
    <n v="-7500000"/>
    <n v="-7500000"/>
    <n v="-7912500"/>
    <n v="-8331862.5"/>
    <n v="0"/>
    <n v="0"/>
    <n v="0"/>
    <n v="0"/>
    <n v="0"/>
    <n v="0"/>
    <n v="0"/>
    <n v="0"/>
    <n v="0"/>
    <n v="0"/>
    <n v="0"/>
    <n v="0"/>
    <n v="0"/>
    <n v="0"/>
    <n v="0"/>
    <n v="0"/>
    <n v="0"/>
    <n v="-7500000"/>
  </r>
  <r>
    <n v="14"/>
    <n v="15"/>
    <s v="tza"/>
    <x v="111"/>
    <s v="07-Electrical Engineering"/>
    <x v="80"/>
    <x v="170"/>
    <s v="019-Electricity distribution"/>
    <x v="4"/>
    <s v="183"/>
    <s v="OPERATIONS &amp; MAINTENANCE: TOWN"/>
    <s v="022"/>
    <s v="OPERATING GRANTS &amp; SUBSIDIES"/>
    <s v="0223"/>
    <s v="NATIONAL - GENERAL"/>
    <n v="-4000000"/>
    <n v="-5000000"/>
    <n v="-5000000"/>
    <n v="-5000000"/>
    <n v="0"/>
    <n v="0"/>
    <n v="0"/>
    <n v="0"/>
    <n v="0"/>
    <n v="0"/>
    <n v="0"/>
    <n v="0"/>
    <n v="0"/>
    <n v="0"/>
    <n v="0"/>
    <n v="0"/>
    <n v="0"/>
    <n v="0"/>
    <n v="0"/>
    <n v="0"/>
    <n v="0"/>
    <n v="-4000000"/>
  </r>
  <r>
    <n v="14"/>
    <n v="15"/>
    <s v="tza"/>
    <x v="111"/>
    <s v="07-Electrical Engineering"/>
    <x v="81"/>
    <x v="166"/>
    <s v="019-Electricity distribution"/>
    <x v="4"/>
    <s v="183"/>
    <s v="OPERATIONS &amp; MAINTENANCE: TOWN"/>
    <s v="024"/>
    <s v="OTHER REVENUE"/>
    <s v="0246"/>
    <s v="PRIVATE WORK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1"/>
    <s v="07-Electrical Engineering"/>
    <x v="93"/>
    <x v="171"/>
    <s v="019-Electricity distribution"/>
    <x v="5"/>
    <s v="183"/>
    <s v="OPERATIONS &amp; MAINTENANCE: TOWN"/>
    <s v="087"/>
    <s v="INTERNAL CHARGES"/>
    <s v="1534"/>
    <s v="INTERNAL USER CHARGES - ELECTRICITY"/>
    <n v="800000"/>
    <n v="400000"/>
    <n v="422000"/>
    <n v="444366"/>
    <n v="49120.869999999995"/>
    <n v="0"/>
    <n v="0"/>
    <n v="0"/>
    <n v="0"/>
    <n v="0"/>
    <n v="0"/>
    <n v="0"/>
    <n v="0"/>
    <n v="0"/>
    <n v="0"/>
    <n v="0"/>
    <n v="35491.64"/>
    <n v="13629.23"/>
    <n v="49120.869999999995"/>
    <n v="6.1401087499999993E-2"/>
    <n v="49120.87"/>
    <n v="98241.739999999991"/>
  </r>
  <r>
    <n v="14"/>
    <n v="15"/>
    <s v="tza"/>
    <x v="111"/>
    <s v="07-Electrical Engineering"/>
    <x v="94"/>
    <x v="172"/>
    <s v="019-Electricity distribution"/>
    <x v="2"/>
    <s v="183"/>
    <s v="OPERATIONS &amp; MAINTENANCE: TOWN"/>
    <s v="094"/>
    <s v="CONTRIBUTIONS FROM OPERATING TO CAPITAL"/>
    <s v="2031"/>
    <s v="CONTRIBUTIONS TO ASSET FINANCING FU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1"/>
    <s v="07-Electrical Engineering"/>
    <x v="73"/>
    <x v="79"/>
    <s v="019-Electricity distribution"/>
    <x v="2"/>
    <s v="183"/>
    <s v="OPERATIONS &amp; MAINTENANCE: TOWN"/>
    <s v="095"/>
    <s v="TRANSFERS FROM / (TO) RESERVES"/>
    <s v="2054"/>
    <s v="TRANSFERS FROM/(TO) DISTRIBUTABLE RESERVES"/>
    <n v="-250000"/>
    <n v="-583333"/>
    <n v="-916666"/>
    <n v="-124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s v="07-Electrical Engineering"/>
    <x v="87"/>
    <x v="167"/>
    <s v="019-Electricity distribution"/>
    <x v="3"/>
    <s v="183"/>
    <s v="OPERATIONS &amp; MAINTENANCE: TOWN"/>
    <s v="600"/>
    <s v="INFRASTRUCTURE"/>
    <s v="5005"/>
    <s v="ELECTRICITY RETICULATION - INFRASTRUCTURE"/>
    <n v="27250000"/>
    <n v="11107314"/>
    <n v="18434230"/>
    <n v="19263452"/>
    <n v="797112.72"/>
    <n v="13687650.83"/>
    <n v="0"/>
    <n v="0"/>
    <n v="0"/>
    <n v="0"/>
    <n v="0"/>
    <n v="0"/>
    <n v="127361.63"/>
    <n v="176334.07"/>
    <n v="212091.13"/>
    <n v="52275.23"/>
    <n v="181630.09"/>
    <n v="47420.57"/>
    <n v="797112.72"/>
    <n v="2.9251842935779815E-2"/>
    <n v="797112.72"/>
    <n v="1594225.44"/>
  </r>
  <r>
    <n v="14"/>
    <n v="15"/>
    <s v="tza"/>
    <x v="111"/>
    <s v="07-Electrical Engineering"/>
    <x v="78"/>
    <x v="151"/>
    <s v="019-Electricity distribution"/>
    <x v="3"/>
    <s v="183"/>
    <s v="OPERATIONS &amp; MAINTENANCE: TOWN"/>
    <s v="602"/>
    <s v="COMMUNITY"/>
    <s v="5024"/>
    <s v="SECURITY MEASURES"/>
    <n v="0"/>
    <n v="600000"/>
    <n v="200000"/>
    <n v="0"/>
    <m/>
    <m/>
    <m/>
    <m/>
    <m/>
    <m/>
    <m/>
    <m/>
    <m/>
    <m/>
    <m/>
    <m/>
    <m/>
    <m/>
    <m/>
    <m/>
    <m/>
    <m/>
  </r>
  <r>
    <n v="14"/>
    <n v="15"/>
    <s v="tza"/>
    <x v="111"/>
    <s v="07-Electrical Engineering"/>
    <x v="87"/>
    <x v="113"/>
    <s v="019-Electricity distribution"/>
    <x v="3"/>
    <s v="183"/>
    <s v="OPERATIONS &amp; MAINTENANCE: TOWN"/>
    <s v="600"/>
    <s v="INFRASTRUCTURE"/>
    <s v="5001"/>
    <s v="LAND &amp; BUILDINGS - INFRASTRUCTURE"/>
    <n v="0"/>
    <n v="150000"/>
    <n v="0"/>
    <n v="0"/>
    <m/>
    <m/>
    <m/>
    <m/>
    <m/>
    <m/>
    <m/>
    <m/>
    <m/>
    <m/>
    <m/>
    <m/>
    <m/>
    <m/>
    <m/>
    <m/>
    <m/>
    <m/>
  </r>
  <r>
    <n v="14"/>
    <n v="15"/>
    <s v="tza"/>
    <x v="111"/>
    <s v="07-Electrical Engineering"/>
    <x v="87"/>
    <x v="173"/>
    <s v="019-Electricity distribution"/>
    <x v="3"/>
    <s v="183"/>
    <s v="OPERATIONS &amp; MAINTENANCE: TOWN"/>
    <s v="600"/>
    <s v="INFRASTRUCTURE"/>
    <s v="5008"/>
    <s v="STREET LIGHTNING - INFRASTRUCTURE"/>
    <n v="2080000"/>
    <m/>
    <m/>
    <m/>
    <n v="0"/>
    <n v="208000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s v="07-Electrical Engineering"/>
    <x v="87"/>
    <x v="144"/>
    <s v="019-Electricity distribution"/>
    <x v="3"/>
    <s v="183"/>
    <s v="OPERATIONS &amp; MAINTENANCE: TOWN"/>
    <s v="600"/>
    <s v="INFRASTRUCTURE"/>
    <s v="5029"/>
    <s v="R &amp; M RENEWAL OF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1"/>
    <s v="07-Electrical Engineering"/>
    <x v="87"/>
    <x v="168"/>
    <s v="019-Electricity distribution"/>
    <x v="3"/>
    <s v="183"/>
    <s v="OPERATIONS &amp; MAINTENANCE: TOWN"/>
    <s v="600"/>
    <s v="INFRASTRUCTURE"/>
    <s v="5105"/>
    <s v="ELECTRICITY RETICULATION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1"/>
    <s v="07-Electrical Engineering"/>
    <x v="87"/>
    <x v="150"/>
    <s v="019-Electricity distribution"/>
    <x v="3"/>
    <s v="183"/>
    <s v="OPERATIONS &amp; MAINTENANCE: TOWN"/>
    <s v="600"/>
    <s v="INFRASTRUCTURE"/>
    <s v="5108"/>
    <s v="STREET LIGHTING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1"/>
    <s v="07-Electrical Engineering"/>
    <x v="87"/>
    <x v="169"/>
    <s v="019-Electricity distribution"/>
    <x v="3"/>
    <s v="183"/>
    <s v="OPERATIONS &amp; MAINTENANCE: TOWN"/>
    <s v="600"/>
    <s v="INFRASTRUCTURE"/>
    <s v="5205"/>
    <s v="ELECTRICITY RETICULATION"/>
    <n v="4000000"/>
    <n v="5000000"/>
    <n v="5000000"/>
    <n v="5000000"/>
    <n v="5886658.9100000001"/>
    <n v="131034.09"/>
    <n v="0"/>
    <n v="0"/>
    <n v="0"/>
    <n v="0"/>
    <n v="0"/>
    <n v="0"/>
    <n v="0"/>
    <n v="1943871.84"/>
    <n v="970722.82"/>
    <n v="2352061.4500000002"/>
    <n v="620002.80000000005"/>
    <n v="0"/>
    <n v="5886658.9100000001"/>
    <n v="1.4716647275000001"/>
    <n v="5886658.9100000001"/>
    <n v="11773317.82"/>
  </r>
  <r>
    <n v="14"/>
    <n v="15"/>
    <s v="tza"/>
    <x v="111"/>
    <s v="07-Electrical Engineering"/>
    <x v="74"/>
    <x v="167"/>
    <s v="019-Electricity distribution"/>
    <x v="3"/>
    <s v="183"/>
    <s v="OPERATIONS &amp; MAINTENANCE: TOWN"/>
    <s v="608"/>
    <s v="OTHER ASSETS"/>
    <s v="5005"/>
    <s v="ELECTRICITY RETICULATION - INFRASTRUCTURE"/>
    <n v="0"/>
    <n v="1150000"/>
    <n v="150000"/>
    <n v="40000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1"/>
    <s v="07-Electrical Engineering"/>
    <x v="74"/>
    <x v="173"/>
    <s v="019-Electricity distribution"/>
    <x v="3"/>
    <s v="183"/>
    <s v="OPERATIONS &amp; MAINTENANCE: TOWN"/>
    <s v="608"/>
    <s v="OTHER ASSETS"/>
    <s v="5008"/>
    <s v="STREET LIGHTNING - INFRASTRUCTURE"/>
    <n v="150000"/>
    <n v="4720000"/>
    <n v="1000000"/>
    <n v="1000000"/>
    <n v="0"/>
    <n v="15000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s v="07-Electrical Engineering"/>
    <x v="74"/>
    <x v="116"/>
    <s v="019-Electricity distribution"/>
    <x v="3"/>
    <s v="183"/>
    <s v="OPERATIONS &amp; MAINTENANCE: TOWN"/>
    <s v="608"/>
    <s v="OTHER ASSETS"/>
    <s v="5010"/>
    <s v="OTHER-INFRASTRUCTURE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1"/>
    <s v="07-Electrical Engineering"/>
    <x v="74"/>
    <x v="85"/>
    <s v="019-Electricity distribution"/>
    <x v="3"/>
    <s v="183"/>
    <s v="OPERATIONS &amp; MAINTENANCE: TOWN"/>
    <s v="608"/>
    <s v="OTHER ASSETS"/>
    <s v="5025"/>
    <s v="OTHER ASSETS"/>
    <n v="950000"/>
    <n v="906400"/>
    <n v="150000"/>
    <n v="150000"/>
    <n v="0"/>
    <n v="95000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s v="07-Electrical Engineering"/>
    <x v="74"/>
    <x v="151"/>
    <s v="019-Electricity distribution"/>
    <x v="3"/>
    <s v="183"/>
    <s v="OPERATIONS &amp; MAINTENANCE: TOWN"/>
    <s v="608"/>
    <s v="OTHER ASSETS"/>
    <s v="5024"/>
    <s v="SECURITY MEASURES"/>
    <n v="0"/>
    <n v="100000"/>
    <n v="100000"/>
    <n v="100000"/>
    <m/>
    <m/>
    <m/>
    <m/>
    <m/>
    <m/>
    <m/>
    <m/>
    <m/>
    <m/>
    <m/>
    <m/>
    <m/>
    <m/>
    <m/>
    <m/>
    <m/>
    <m/>
  </r>
  <r>
    <n v="14"/>
    <n v="15"/>
    <s v="tza"/>
    <x v="111"/>
    <s v="07-Electrical Engineering"/>
    <x v="74"/>
    <x v="144"/>
    <s v="019-Electricity distribution"/>
    <x v="3"/>
    <s v="183"/>
    <s v="OPERATIONS &amp; MAINTENANCE: TOWN"/>
    <s v="608"/>
    <s v="OTHER ASSETS"/>
    <s v="5029"/>
    <s v="R &amp; M RENEWAL OF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1"/>
    <s v="07-Electrical Engineering"/>
    <x v="74"/>
    <x v="83"/>
    <s v="019-Electricity distribution"/>
    <x v="3"/>
    <s v="183"/>
    <s v="OPERATIONS &amp; MAINTENANCE: TOWN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2"/>
    <s v="05-Engineering Services"/>
    <x v="80"/>
    <x v="122"/>
    <s v="017-Roads"/>
    <x v="4"/>
    <s v="195"/>
    <s v="PROJECT MANAGEMENT"/>
    <s v="022"/>
    <s v="OPERATING GRANTS &amp; SUBSIDIES"/>
    <s v="0222"/>
    <s v="NATIONAL - MSIG GRANT"/>
    <n v="0"/>
    <n v="0"/>
    <n v="0"/>
    <n v="0"/>
    <n v="0"/>
    <n v="0"/>
    <n v="0"/>
    <n v="0"/>
    <n v="0"/>
    <n v="0"/>
    <n v="0"/>
    <n v="0"/>
    <n v="-25602000"/>
    <n v="0"/>
    <n v="0"/>
    <n v="0"/>
    <n v="25602000"/>
    <n v="0"/>
    <n v="0"/>
    <e v="#DIV/0!"/>
    <n v="0"/>
    <n v="0"/>
  </r>
  <r>
    <n v="14"/>
    <n v="15"/>
    <s v="PMU"/>
    <x v="112"/>
    <s v="05-Engineering Services"/>
    <x v="80"/>
    <x v="122"/>
    <s v="017-Roads"/>
    <x v="4"/>
    <s v="195"/>
    <s v="PROJECT MANAGEMENT"/>
    <s v="022"/>
    <s v="OPERATING GRANTS &amp; SUBSIDIES"/>
    <s v="0222"/>
    <s v="NATIONAL - MSIG GRANT"/>
    <n v="-87083000"/>
    <n v="-91191000"/>
    <n v="-94911000"/>
    <n v="-100486000"/>
    <n v="-54812000"/>
    <n v="0"/>
    <n v="0"/>
    <n v="0"/>
    <n v="0"/>
    <n v="0"/>
    <n v="0"/>
    <n v="0"/>
    <n v="0"/>
    <n v="0"/>
    <n v="0"/>
    <n v="0"/>
    <n v="-25602000"/>
    <n v="-29210000"/>
    <n v="-54812000"/>
    <n v="0.62942250496652619"/>
    <n v="-54812000"/>
    <n v="-87083000"/>
  </r>
  <r>
    <n v="14"/>
    <n v="15"/>
    <s v="PMU"/>
    <x v="112"/>
    <s v="05-Engineering Services"/>
    <x v="80"/>
    <x v="170"/>
    <s v="017-Roads"/>
    <x v="4"/>
    <s v="195"/>
    <s v="PROJECT MANAGEMENT"/>
    <s v="022"/>
    <s v="OPERATING GRANTS &amp; SUBSIDIES"/>
    <s v="0223"/>
    <s v="NATIONAL - GENER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PMU"/>
    <x v="112"/>
    <s v="05-Engineering Services"/>
    <x v="71"/>
    <x v="84"/>
    <s v="017-Roads"/>
    <x v="1"/>
    <s v="195"/>
    <s v="PROJECT MANAGEMENT"/>
    <s v="051"/>
    <s v="EMPLOYEE RELATED COSTS - WAGES &amp; SALARIES"/>
    <s v="1002"/>
    <s v="SALARIES &amp; WAGES - OVERTIME"/>
    <n v="0"/>
    <n v="0"/>
    <n v="0"/>
    <n v="0"/>
    <n v="2592.83"/>
    <n v="0"/>
    <n v="0"/>
    <n v="0"/>
    <n v="0"/>
    <n v="0"/>
    <n v="0"/>
    <n v="0"/>
    <n v="0"/>
    <n v="0"/>
    <n v="0"/>
    <n v="696.95"/>
    <n v="1895.88"/>
    <n v="0"/>
    <n v="2592.83"/>
    <e v="#DIV/0!"/>
    <n v="2592.83"/>
    <n v="5185.66"/>
  </r>
  <r>
    <n v="14"/>
    <n v="15"/>
    <s v="PMU"/>
    <x v="112"/>
    <s v="05-Engineering Services"/>
    <x v="95"/>
    <x v="174"/>
    <s v="017-Roads"/>
    <x v="1"/>
    <s v="195"/>
    <s v="PROJECT MANAGEMENT"/>
    <s v="076"/>
    <s v="GRANTS &amp; SUBSIDIES PAID"/>
    <s v="1299"/>
    <s v="GRANTS - OTH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PMU"/>
    <x v="112"/>
    <s v="05-Engineering Services"/>
    <x v="73"/>
    <x v="79"/>
    <s v="017-Roads"/>
    <x v="2"/>
    <s v="195"/>
    <s v="PROJECT MANAGEMENT"/>
    <s v="095"/>
    <s v="TRANSFERS FROM / (TO) RESERVES"/>
    <s v="2054"/>
    <s v="TRANSFERS FROM/(TO) DISTRIBUTABLE RESERVES"/>
    <n v="0"/>
    <n v="-803026"/>
    <n v="-803026"/>
    <n v="-803026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PMU"/>
    <x v="112"/>
    <s v="05-Engineering Services"/>
    <x v="87"/>
    <x v="143"/>
    <s v="017-Roads"/>
    <x v="3"/>
    <s v="195"/>
    <s v="PROJECT MANAGEMENT"/>
    <s v="600"/>
    <s v="INFRASTRUCTURE"/>
    <s v="5002"/>
    <s v="ROADS, PAVEMENTS, BRIDGES &amp; STORMWATER"/>
    <n v="16385000"/>
    <n v="10107314"/>
    <n v="16834230"/>
    <n v="17263452"/>
    <n v="15795162.32"/>
    <n v="0"/>
    <n v="0"/>
    <n v="0"/>
    <n v="0"/>
    <n v="0"/>
    <n v="0"/>
    <n v="0"/>
    <n v="0"/>
    <n v="2271928.48"/>
    <n v="3935936.09"/>
    <n v="18800"/>
    <n v="4519883.99"/>
    <n v="5048613.76"/>
    <n v="15795162.32"/>
    <n v="0.96400136222154409"/>
    <n v="15795162.32"/>
    <n v="31590324.640000001"/>
  </r>
  <r>
    <n v="14"/>
    <n v="15"/>
    <s v="PMU"/>
    <x v="112"/>
    <s v="05-Engineering Services"/>
    <x v="87"/>
    <x v="146"/>
    <s v="017-Roads"/>
    <x v="3"/>
    <s v="195"/>
    <s v="PROJECT MANAGEMENT"/>
    <s v="600"/>
    <s v="INFRASTRUCTURE"/>
    <s v="5202"/>
    <s v="ROADS,PAVEMENTS,BRIDGES &amp; STORMWATER"/>
    <n v="63881420"/>
    <n v="86631451"/>
    <n v="90165450"/>
    <n v="90179952"/>
    <n v="25330435.799999997"/>
    <n v="18974399.199999999"/>
    <n v="0"/>
    <n v="0"/>
    <n v="0"/>
    <n v="0"/>
    <n v="0"/>
    <n v="0"/>
    <n v="1278300.2"/>
    <n v="0"/>
    <n v="8413912.1899999995"/>
    <n v="1698820.15"/>
    <n v="8069572"/>
    <n v="5869831.2599999998"/>
    <n v="25330435.799999997"/>
    <n v="0.3965227416672954"/>
    <n v="25330435.800000001"/>
    <n v="50660871.599999994"/>
  </r>
  <r>
    <n v="14"/>
    <n v="15"/>
    <s v="PMU"/>
    <x v="112"/>
    <s v="05-Engineering Services"/>
    <x v="78"/>
    <x v="175"/>
    <s v="017-Roads"/>
    <x v="3"/>
    <s v="195"/>
    <s v="PROJECT MANAGEMENT"/>
    <s v="602"/>
    <s v="COMMUNITY"/>
    <s v="5212"/>
    <s v="SPORTSFIELDS - COMMUNITY"/>
    <n v="10675030"/>
    <m/>
    <m/>
    <n v="528174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PMU"/>
    <x v="112"/>
    <s v="05-Engineering Services"/>
    <x v="78"/>
    <x v="176"/>
    <s v="017-Roads"/>
    <x v="3"/>
    <s v="195"/>
    <s v="PROJECT MANAGEMENT"/>
    <s v="602"/>
    <s v="COMMUNITY"/>
    <s v="5215"/>
    <s v="SPORTSFIELDS - COMMUNITY"/>
    <n v="8237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PMU"/>
    <x v="112"/>
    <s v="05-Engineering Services"/>
    <x v="72"/>
    <x v="177"/>
    <s v="017-Roads"/>
    <x v="1"/>
    <s v="195"/>
    <s v="PROJECT MANAGEMENT"/>
    <s v="078"/>
    <s v="GENERAL EXPENSES - OTHER"/>
    <s v="1341"/>
    <s v="MEMBERSHIP FEES - SALGA"/>
    <n v="27794"/>
    <n v="24488"/>
    <n v="25834.84"/>
    <n v="27204.08652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PMU"/>
    <x v="112"/>
    <s v="05-Engineering Services"/>
    <x v="78"/>
    <x v="178"/>
    <s v="017-Roads"/>
    <x v="3"/>
    <s v="195"/>
    <s v="PROJECT MANAGEMENT"/>
    <s v="602"/>
    <s v="COMMUNITY"/>
    <s v="5015"/>
    <s v="RECREATIONAL FACILITIES"/>
    <n v="211806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s v="05-Engineering Services"/>
    <x v="75"/>
    <x v="81"/>
    <m/>
    <x v="1"/>
    <s v="073"/>
    <s v="WATER NETWORKS"/>
    <s v="068"/>
    <s v="INTEREST EXPENSE - EXTERNAL BORROWINGS"/>
    <s v="1231"/>
    <s v="INTEREST EXTERNAL LOANS"/>
    <n v="276239"/>
    <n v="223729"/>
    <n v="236034.095"/>
    <n v="248543.90203500001"/>
    <n v="145490.49"/>
    <n v="0"/>
    <n v="0"/>
    <n v="0"/>
    <n v="0"/>
    <n v="0"/>
    <n v="0"/>
    <n v="0"/>
    <n v="0"/>
    <n v="0"/>
    <n v="0"/>
    <n v="0"/>
    <n v="0"/>
    <n v="145490.49"/>
    <n v="145490.49"/>
    <n v="0.52668337924768038"/>
    <n v="145490.49"/>
    <n v="276239"/>
  </r>
  <r>
    <n v="14"/>
    <n v="15"/>
    <s v="MDC"/>
    <x v="114"/>
    <s v="05-Engineering Services"/>
    <x v="75"/>
    <x v="81"/>
    <m/>
    <x v="1"/>
    <s v="083"/>
    <s v="WATER PURIFICATION"/>
    <s v="068"/>
    <s v="INTEREST EXPENSE - EXTERNAL BORROWINGS"/>
    <s v="1231"/>
    <s v="INTEREST EXTERNAL LOANS"/>
    <n v="29100"/>
    <n v="24443"/>
    <n v="25787.365000000002"/>
    <n v="27154.095345000002"/>
    <n v="15223.19"/>
    <n v="0"/>
    <n v="0"/>
    <n v="0"/>
    <n v="0"/>
    <n v="0"/>
    <n v="0"/>
    <n v="0"/>
    <n v="0"/>
    <n v="0"/>
    <n v="0"/>
    <n v="0"/>
    <n v="0"/>
    <n v="15223.19"/>
    <n v="15223.19"/>
    <n v="0.52313367697594504"/>
    <n v="15223.19"/>
    <n v="29100"/>
  </r>
  <r>
    <n v="14"/>
    <n v="15"/>
    <s v="MDC"/>
    <x v="115"/>
    <s v="05-Engineering Services"/>
    <x v="80"/>
    <x v="179"/>
    <m/>
    <x v="4"/>
    <s v="093"/>
    <s v="SEWERAGE PURIFICATION"/>
    <s v="022"/>
    <s v="OPERATING GRANTS &amp; SUBSIDIES"/>
    <s v="0218"/>
    <s v="FREE BASIC WATER"/>
    <n v="-1265774"/>
    <n v="-3291167"/>
    <n v="-3472181"/>
    <n v="-3656207"/>
    <n v="0"/>
    <n v="0"/>
    <n v="0"/>
    <n v="0"/>
    <n v="0"/>
    <n v="0"/>
    <n v="0"/>
    <n v="0"/>
    <n v="0"/>
    <n v="0"/>
    <n v="0"/>
    <n v="0"/>
    <n v="0"/>
    <n v="0"/>
    <n v="0"/>
    <n v="0"/>
    <n v="0"/>
    <n v="-1265774"/>
  </r>
  <r>
    <n v="14"/>
    <n v="15"/>
    <s v="MDC"/>
    <x v="116"/>
    <s v="06-Community Services"/>
    <x v="86"/>
    <x v="140"/>
    <s v="020-Public toilet"/>
    <x v="1"/>
    <s v="113"/>
    <s v="COMMUNITY HEALTH SERVICES"/>
    <s v="064"/>
    <s v="DEPRECIATION"/>
    <s v="1091"/>
    <s v="DEPRECIATION"/>
    <n v="54916"/>
    <n v="54916"/>
    <n v="54916"/>
    <n v="54916"/>
    <n v="0"/>
    <n v="0"/>
    <n v="0"/>
    <n v="0"/>
    <n v="0"/>
    <n v="0"/>
    <n v="0"/>
    <n v="0"/>
    <n v="0"/>
    <n v="0"/>
    <n v="0"/>
    <n v="0"/>
    <n v="0"/>
    <n v="0"/>
    <n v="0"/>
    <n v="0"/>
    <n v="0"/>
    <n v="54916"/>
  </r>
  <r>
    <n v="14"/>
    <n v="15"/>
    <s v="MDC"/>
    <x v="116"/>
    <s v="06-Community Services"/>
    <x v="77"/>
    <x v="180"/>
    <s v="020-Public toilet"/>
    <x v="1"/>
    <s v="113"/>
    <s v="COMMUNITY HEALTH SERVICES"/>
    <s v="066"/>
    <s v="REPAIRS AND MAINTENANCE"/>
    <s v="1101"/>
    <s v="FURNITURE &amp; OFFICE EQUIPMENT"/>
    <n v="304"/>
    <n v="304"/>
    <n v="320.72000000000003"/>
    <n v="337.71816000000001"/>
    <n v="0"/>
    <n v="0"/>
    <n v="0"/>
    <n v="0"/>
    <n v="0"/>
    <n v="0"/>
    <n v="0"/>
    <n v="0"/>
    <n v="0"/>
    <n v="0"/>
    <n v="0"/>
    <n v="0"/>
    <n v="0"/>
    <n v="0"/>
    <n v="0"/>
    <n v="0"/>
    <n v="0"/>
    <n v="304"/>
  </r>
  <r>
    <n v="14"/>
    <n v="15"/>
    <s v="MDC"/>
    <x v="116"/>
    <s v="06-Community Services"/>
    <x v="73"/>
    <x v="79"/>
    <s v="020-Public toilet"/>
    <x v="2"/>
    <s v="113"/>
    <s v="COMMUNITY HEALTH SERVICES"/>
    <s v="095"/>
    <s v="TRANSFERS FROM / (TO) RESERVES"/>
    <s v="2054"/>
    <s v="TRANSFERS FROM/(TO) DISTRIBUTABLE RESERVES"/>
    <n v="-23024"/>
    <n v="-23024"/>
    <n v="-23024"/>
    <n v="-2302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s v="06-Community Services"/>
    <x v="73"/>
    <x v="79"/>
    <s v="014-Other health"/>
    <x v="2"/>
    <s v="115"/>
    <s v="ENVIROMENTAL HEALTH SERVICES"/>
    <s v="095"/>
    <s v="TRANSFERS FROM / (TO) RESERVES"/>
    <s v="2054"/>
    <s v="TRANSFERS FROM/(TO) DISTRIBUTABLE RESERVES"/>
    <n v="-417650"/>
    <n v="-417650"/>
    <n v="-417650"/>
    <n v="-41765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60"/>
    <m/>
    <x v="60"/>
    <x v="59"/>
    <m/>
    <x v="0"/>
    <s v="953"/>
    <s v="CONTROL VOTE CROSS METRO TRANSACTION"/>
    <s v="953"/>
    <s v="CONTROL VOTE CROSS METRO TANSACTIONS"/>
    <s v="9053"/>
    <s v="CROSS METRO TRANSACTIONS"/>
    <n v="0"/>
    <n v="0"/>
    <n v="0"/>
    <n v="0"/>
    <n v="-1170550.8"/>
    <n v="0"/>
    <n v="0"/>
    <n v="0"/>
    <n v="0"/>
    <n v="0"/>
    <n v="0"/>
    <n v="0"/>
    <n v="-138193.01999999999"/>
    <n v="-65129.05"/>
    <n v="-344922.79"/>
    <n v="-205012.85"/>
    <n v="-303353.14"/>
    <n v="-113939.95"/>
    <n v="-1170550.8"/>
    <e v="#DIV/0!"/>
    <n v="-1170550.8"/>
    <n v="-2341101.6"/>
  </r>
  <r>
    <n v="14"/>
    <n v="15"/>
    <s v="MDC"/>
    <x v="113"/>
    <s v="05-Engineering Services"/>
    <x v="72"/>
    <x v="177"/>
    <m/>
    <x v="1"/>
    <s v="073"/>
    <s v="WATER NETWORKS"/>
    <s v="078"/>
    <s v="GENERAL EXPENSES - OTHER"/>
    <s v="1341"/>
    <s v="MEMBERSHIP FEES - SALGA"/>
    <n v="157730"/>
    <n v="199730"/>
    <n v="210715.15"/>
    <n v="221883.05294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4"/>
    <s v="05-Engineering Services"/>
    <x v="96"/>
    <x v="181"/>
    <m/>
    <x v="4"/>
    <s v="083"/>
    <s v="WATER PURIFICATION"/>
    <s v="012"/>
    <s v="INTEREST EARNED - OUTSTANDING DEBTORS"/>
    <s v="0151"/>
    <s v="INTEREST EARNED - NON PROPERTY RATES - OUTSTANDING DEBTORS"/>
    <n v="-5400000"/>
    <n v="-7000000"/>
    <n v="-7385000"/>
    <n v="-77764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4"/>
    <s v="05-Engineering Services"/>
    <x v="72"/>
    <x v="177"/>
    <m/>
    <x v="1"/>
    <s v="083"/>
    <s v="WATER PURIFICATION"/>
    <s v="078"/>
    <s v="GENERAL EXPENSES - OTHER"/>
    <s v="1341"/>
    <s v="MEMBERSHIP FEES - SALGA"/>
    <n v="43907"/>
    <n v="52829"/>
    <n v="55734.595000000001"/>
    <n v="58688.528535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5"/>
    <s v="05-Engineering Services"/>
    <x v="96"/>
    <x v="181"/>
    <m/>
    <x v="4"/>
    <s v="093"/>
    <s v="SEWERAGE PURIFICATION"/>
    <s v="012"/>
    <s v="INTEREST EARNED - OUTSTANDING DEBTORS"/>
    <s v="0151"/>
    <s v="INTEREST EARNED - NON PROPERTY RATES - OUTSTANDING DEBTORS"/>
    <n v="-600000"/>
    <n v="-600000"/>
    <n v="-633000"/>
    <n v="-66654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5"/>
    <s v="05-Engineering Services"/>
    <x v="72"/>
    <x v="177"/>
    <m/>
    <x v="1"/>
    <s v="093"/>
    <s v="SEWERAGE PURIFICATION"/>
    <s v="078"/>
    <s v="GENERAL EXPENSES - OTHER"/>
    <s v="1341"/>
    <s v="MEMBERSHIP FEES - SALGA"/>
    <n v="38955"/>
    <n v="46411"/>
    <n v="48963.605000000003"/>
    <n v="51558.676065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s v="06-Community Services"/>
    <x v="72"/>
    <x v="177"/>
    <s v="014-Other health"/>
    <x v="1"/>
    <s v="115"/>
    <s v="ENVIROMENTAL HEALTH SERVICES"/>
    <s v="078"/>
    <s v="GENERAL EXPENSES - OTHER"/>
    <s v="1341"/>
    <s v="MEMBERSHIP FEES - SALGA"/>
    <n v="57479"/>
    <n v="60040"/>
    <n v="63342.2"/>
    <n v="66699.3365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8"/>
    <m/>
    <x v="28"/>
    <x v="0"/>
    <m/>
    <x v="0"/>
    <s v="400"/>
    <s v="BUILDINGS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8"/>
    <m/>
    <x v="28"/>
    <x v="24"/>
    <m/>
    <x v="0"/>
    <s v="400"/>
    <s v="BUILDINGS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8"/>
    <m/>
    <x v="28"/>
    <x v="25"/>
    <m/>
    <x v="0"/>
    <s v="400"/>
    <s v="BUILDINGS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8"/>
    <m/>
    <x v="28"/>
    <x v="17"/>
    <m/>
    <x v="0"/>
    <s v="400"/>
    <s v="BUILDINGS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8"/>
    <m/>
    <x v="30"/>
    <x v="0"/>
    <m/>
    <x v="0"/>
    <s v="400"/>
    <s v="BUILDINGS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8"/>
    <m/>
    <x v="30"/>
    <x v="25"/>
    <m/>
    <x v="0"/>
    <s v="400"/>
    <s v="BUILDINGS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8"/>
    <m/>
    <x v="30"/>
    <x v="26"/>
    <m/>
    <x v="0"/>
    <s v="400"/>
    <s v="BUILDINGS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9"/>
    <m/>
    <x v="28"/>
    <x v="0"/>
    <m/>
    <x v="0"/>
    <s v="402"/>
    <s v="ELECTRICITY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9"/>
    <m/>
    <x v="28"/>
    <x v="24"/>
    <m/>
    <x v="0"/>
    <s v="402"/>
    <s v="ELECTRICITY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9"/>
    <m/>
    <x v="28"/>
    <x v="25"/>
    <m/>
    <x v="0"/>
    <s v="402"/>
    <s v="ELECTRICITY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9"/>
    <m/>
    <x v="28"/>
    <x v="17"/>
    <m/>
    <x v="0"/>
    <s v="402"/>
    <s v="ELECTRICITY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9"/>
    <m/>
    <x v="30"/>
    <x v="0"/>
    <m/>
    <x v="0"/>
    <s v="402"/>
    <s v="ELECTRICITY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9"/>
    <m/>
    <x v="30"/>
    <x v="25"/>
    <m/>
    <x v="0"/>
    <s v="402"/>
    <s v="ELECTRICITY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9"/>
    <m/>
    <x v="30"/>
    <x v="26"/>
    <m/>
    <x v="0"/>
    <s v="402"/>
    <s v="ELECTRICITY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0"/>
    <m/>
    <x v="28"/>
    <x v="0"/>
    <m/>
    <x v="0"/>
    <s v="404"/>
    <s v="INVESTMENT PROPERTIE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0"/>
    <m/>
    <x v="28"/>
    <x v="24"/>
    <m/>
    <x v="0"/>
    <s v="404"/>
    <s v="INVESTMENT PROPERTIE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0"/>
    <m/>
    <x v="28"/>
    <x v="25"/>
    <m/>
    <x v="0"/>
    <s v="404"/>
    <s v="INVESTMENT PROPERTIE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0"/>
    <m/>
    <x v="28"/>
    <x v="17"/>
    <m/>
    <x v="0"/>
    <s v="404"/>
    <s v="INVESTMENT PROPERTIE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0"/>
    <m/>
    <x v="30"/>
    <x v="0"/>
    <m/>
    <x v="0"/>
    <s v="404"/>
    <s v="INVESTMENT PROPERTIE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0"/>
    <m/>
    <x v="30"/>
    <x v="25"/>
    <m/>
    <x v="0"/>
    <s v="404"/>
    <s v="INVESTMENT PROPERTIE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0"/>
    <m/>
    <x v="30"/>
    <x v="26"/>
    <m/>
    <x v="0"/>
    <s v="404"/>
    <s v="INVESTMENT PROPERTIE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1"/>
    <m/>
    <x v="28"/>
    <x v="0"/>
    <m/>
    <x v="0"/>
    <s v="406"/>
    <s v="MOTOR VEHICLES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1"/>
    <m/>
    <x v="28"/>
    <x v="24"/>
    <m/>
    <x v="0"/>
    <s v="406"/>
    <s v="MOTOR VEHICLES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1"/>
    <m/>
    <x v="28"/>
    <x v="25"/>
    <m/>
    <x v="0"/>
    <s v="406"/>
    <s v="MOTOR VEHICLES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1"/>
    <m/>
    <x v="28"/>
    <x v="17"/>
    <m/>
    <x v="0"/>
    <s v="406"/>
    <s v="MOTOR VEHICLES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1"/>
    <m/>
    <x v="30"/>
    <x v="0"/>
    <m/>
    <x v="0"/>
    <s v="406"/>
    <s v="MOTOR VEHICLES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1"/>
    <m/>
    <x v="30"/>
    <x v="25"/>
    <m/>
    <x v="0"/>
    <s v="406"/>
    <s v="MOTOR VEHICLES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1"/>
    <m/>
    <x v="30"/>
    <x v="26"/>
    <m/>
    <x v="0"/>
    <s v="406"/>
    <s v="MOTOR VEHICLES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2"/>
    <m/>
    <x v="28"/>
    <x v="0"/>
    <m/>
    <x v="0"/>
    <s v="408"/>
    <s v="MACHINERY &amp; PLANT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2"/>
    <m/>
    <x v="28"/>
    <x v="24"/>
    <m/>
    <x v="0"/>
    <s v="408"/>
    <s v="MACHINERY &amp; PLANT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2"/>
    <m/>
    <x v="28"/>
    <x v="25"/>
    <m/>
    <x v="0"/>
    <s v="408"/>
    <s v="MACHINERY &amp; PLANT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2"/>
    <m/>
    <x v="28"/>
    <x v="17"/>
    <m/>
    <x v="0"/>
    <s v="408"/>
    <s v="MACHINERY &amp; PLANT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2"/>
    <m/>
    <x v="30"/>
    <x v="0"/>
    <m/>
    <x v="0"/>
    <s v="408"/>
    <s v="MACHINERY &amp; PLANT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2"/>
    <m/>
    <x v="30"/>
    <x v="24"/>
    <m/>
    <x v="0"/>
    <s v="408"/>
    <s v="MACHINERY &amp; PLANT - OTHER ASSETS"/>
    <s v="402"/>
    <s v="ACCUMULATED DEPRECIATION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2"/>
    <m/>
    <x v="30"/>
    <x v="25"/>
    <m/>
    <x v="0"/>
    <s v="408"/>
    <s v="MACHINERY &amp; PLANT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2"/>
    <m/>
    <x v="30"/>
    <x v="26"/>
    <m/>
    <x v="0"/>
    <s v="408"/>
    <s v="MACHINERY &amp; PLANT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3"/>
    <m/>
    <x v="28"/>
    <x v="0"/>
    <m/>
    <x v="0"/>
    <s v="409"/>
    <s v="COMPUTER EQUIPMENT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3"/>
    <m/>
    <x v="28"/>
    <x v="24"/>
    <m/>
    <x v="0"/>
    <s v="409"/>
    <s v="COMPUTER EQUIPMENT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3"/>
    <m/>
    <x v="28"/>
    <x v="25"/>
    <m/>
    <x v="0"/>
    <s v="409"/>
    <s v="COMPUTER EQUIPMENT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3"/>
    <m/>
    <x v="28"/>
    <x v="17"/>
    <m/>
    <x v="0"/>
    <s v="409"/>
    <s v="COMPUTER EQUIPMENT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3"/>
    <m/>
    <x v="30"/>
    <x v="0"/>
    <m/>
    <x v="0"/>
    <s v="409"/>
    <s v="COMPUTER EQUIPMENT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3"/>
    <m/>
    <x v="30"/>
    <x v="24"/>
    <m/>
    <x v="0"/>
    <s v="409"/>
    <s v="COMPUTER EQUIPMENT - OTHER ASSETS"/>
    <s v="402"/>
    <s v="ACCUMULATED DEPRECIATION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3"/>
    <m/>
    <x v="30"/>
    <x v="25"/>
    <m/>
    <x v="0"/>
    <s v="409"/>
    <s v="COMPUTER EQUIPMENT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3"/>
    <m/>
    <x v="30"/>
    <x v="26"/>
    <m/>
    <x v="0"/>
    <s v="409"/>
    <s v="COMPUTER EQUIPMENT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4"/>
    <m/>
    <x v="28"/>
    <x v="0"/>
    <m/>
    <x v="0"/>
    <s v="410"/>
    <s v="OFFICE EQUIPMENT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4"/>
    <m/>
    <x v="28"/>
    <x v="24"/>
    <m/>
    <x v="0"/>
    <s v="410"/>
    <s v="OFFICE EQUIPMENT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4"/>
    <m/>
    <x v="28"/>
    <x v="25"/>
    <m/>
    <x v="0"/>
    <s v="410"/>
    <s v="OFFICE EQUIPMENT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4"/>
    <m/>
    <x v="28"/>
    <x v="17"/>
    <m/>
    <x v="0"/>
    <s v="410"/>
    <s v="OFFICE EQUIPMENT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4"/>
    <m/>
    <x v="30"/>
    <x v="0"/>
    <m/>
    <x v="0"/>
    <s v="410"/>
    <s v="OFFICE EQUIPMENT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4"/>
    <m/>
    <x v="30"/>
    <x v="24"/>
    <m/>
    <x v="0"/>
    <s v="410"/>
    <s v="OFFICE EQUIPMENT - OTHER ASSETS"/>
    <s v="402"/>
    <s v="ACCUMULATED DEPRECIATION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4"/>
    <m/>
    <x v="30"/>
    <x v="25"/>
    <m/>
    <x v="0"/>
    <s v="410"/>
    <s v="OFFICE EQUIPMENT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4"/>
    <m/>
    <x v="30"/>
    <x v="26"/>
    <m/>
    <x v="0"/>
    <s v="410"/>
    <s v="OFFICE EQUIPMENT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5"/>
    <m/>
    <x v="28"/>
    <x v="0"/>
    <m/>
    <x v="0"/>
    <s v="412"/>
    <s v="CEMETRY - COMM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5"/>
    <m/>
    <x v="28"/>
    <x v="24"/>
    <m/>
    <x v="0"/>
    <s v="412"/>
    <s v="CEMETRY - COMM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5"/>
    <m/>
    <x v="28"/>
    <x v="25"/>
    <m/>
    <x v="0"/>
    <s v="412"/>
    <s v="CEMETRY - COMM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5"/>
    <m/>
    <x v="28"/>
    <x v="17"/>
    <m/>
    <x v="0"/>
    <s v="412"/>
    <s v="CEMETRY - COMM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5"/>
    <m/>
    <x v="30"/>
    <x v="0"/>
    <m/>
    <x v="0"/>
    <s v="412"/>
    <s v="CEMETRY - COMM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5"/>
    <m/>
    <x v="30"/>
    <x v="25"/>
    <m/>
    <x v="0"/>
    <s v="412"/>
    <s v="CEMETRY - COMM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5"/>
    <m/>
    <x v="30"/>
    <x v="26"/>
    <m/>
    <x v="0"/>
    <s v="412"/>
    <s v="CEMETRY - COMM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6"/>
    <m/>
    <x v="28"/>
    <x v="0"/>
    <m/>
    <x v="0"/>
    <s v="414"/>
    <s v="FENCING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6"/>
    <m/>
    <x v="28"/>
    <x v="24"/>
    <m/>
    <x v="0"/>
    <s v="414"/>
    <s v="FENCING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6"/>
    <m/>
    <x v="28"/>
    <x v="25"/>
    <m/>
    <x v="0"/>
    <s v="414"/>
    <s v="FENCING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6"/>
    <m/>
    <x v="28"/>
    <x v="17"/>
    <m/>
    <x v="0"/>
    <s v="414"/>
    <s v="FENCING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6"/>
    <m/>
    <x v="30"/>
    <x v="0"/>
    <m/>
    <x v="0"/>
    <s v="414"/>
    <s v="FENCING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6"/>
    <m/>
    <x v="30"/>
    <x v="25"/>
    <m/>
    <x v="0"/>
    <s v="414"/>
    <s v="FENCING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6"/>
    <m/>
    <x v="30"/>
    <x v="26"/>
    <m/>
    <x v="0"/>
    <s v="414"/>
    <s v="FENCING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7"/>
    <m/>
    <x v="28"/>
    <x v="0"/>
    <m/>
    <x v="0"/>
    <s v="415"/>
    <s v="FURNITURE &amp; FITTINGS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7"/>
    <m/>
    <x v="28"/>
    <x v="24"/>
    <m/>
    <x v="0"/>
    <s v="415"/>
    <s v="FURNITURE &amp; FITTINGS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7"/>
    <m/>
    <x v="28"/>
    <x v="25"/>
    <m/>
    <x v="0"/>
    <s v="415"/>
    <s v="FURNITURE &amp; FITTINGS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7"/>
    <m/>
    <x v="30"/>
    <x v="0"/>
    <m/>
    <x v="0"/>
    <s v="415"/>
    <s v="FURNITURE &amp; FITTINGS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7"/>
    <m/>
    <x v="30"/>
    <x v="24"/>
    <m/>
    <x v="0"/>
    <s v="415"/>
    <s v="FURNITURE &amp; FITTINGS - OTHER ASSETS"/>
    <s v="402"/>
    <s v="ACCUMULATED DEPRECIATION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7"/>
    <m/>
    <x v="30"/>
    <x v="25"/>
    <m/>
    <x v="0"/>
    <s v="415"/>
    <s v="FURNITURE &amp; FITTINGS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7"/>
    <m/>
    <x v="30"/>
    <x v="26"/>
    <m/>
    <x v="0"/>
    <s v="415"/>
    <s v="FURNITURE &amp; FITTINGS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8"/>
    <m/>
    <x v="28"/>
    <x v="0"/>
    <m/>
    <x v="0"/>
    <s v="416"/>
    <s v="AIRPORT COM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8"/>
    <m/>
    <x v="28"/>
    <x v="24"/>
    <m/>
    <x v="0"/>
    <s v="416"/>
    <s v="AIRPORT COM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8"/>
    <m/>
    <x v="28"/>
    <x v="25"/>
    <m/>
    <x v="0"/>
    <s v="416"/>
    <s v="AIRPORT COM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8"/>
    <m/>
    <x v="28"/>
    <x v="17"/>
    <m/>
    <x v="0"/>
    <s v="416"/>
    <s v="AIRPORT COM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8"/>
    <m/>
    <x v="30"/>
    <x v="0"/>
    <m/>
    <x v="0"/>
    <s v="416"/>
    <s v="AIRPORT COM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8"/>
    <m/>
    <x v="30"/>
    <x v="25"/>
    <m/>
    <x v="0"/>
    <s v="416"/>
    <s v="AIRPORT COM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8"/>
    <m/>
    <x v="30"/>
    <x v="26"/>
    <m/>
    <x v="0"/>
    <s v="416"/>
    <s v="AIRPORT COM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9"/>
    <m/>
    <x v="28"/>
    <x v="0"/>
    <m/>
    <x v="0"/>
    <s v="417"/>
    <s v="WEAPONS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9"/>
    <m/>
    <x v="28"/>
    <x v="24"/>
    <m/>
    <x v="0"/>
    <s v="417"/>
    <s v="WEAPONS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9"/>
    <m/>
    <x v="28"/>
    <x v="25"/>
    <m/>
    <x v="0"/>
    <s v="417"/>
    <s v="WEAPONS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9"/>
    <m/>
    <x v="28"/>
    <x v="17"/>
    <m/>
    <x v="0"/>
    <s v="417"/>
    <s v="WEAPONS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9"/>
    <m/>
    <x v="30"/>
    <x v="0"/>
    <m/>
    <x v="0"/>
    <s v="417"/>
    <s v="WEAPONS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9"/>
    <m/>
    <x v="30"/>
    <x v="25"/>
    <m/>
    <x v="0"/>
    <s v="417"/>
    <s v="WEAPONS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9"/>
    <m/>
    <x v="30"/>
    <x v="26"/>
    <m/>
    <x v="0"/>
    <s v="417"/>
    <s v="WEAPONS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0"/>
    <m/>
    <x v="28"/>
    <x v="0"/>
    <m/>
    <x v="0"/>
    <s v="418"/>
    <s v="SECURITY MEASURES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0"/>
    <m/>
    <x v="28"/>
    <x v="24"/>
    <m/>
    <x v="0"/>
    <s v="418"/>
    <s v="SECURITY MEASURES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0"/>
    <m/>
    <x v="28"/>
    <x v="25"/>
    <m/>
    <x v="0"/>
    <s v="418"/>
    <s v="SECURITY MEASURES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0"/>
    <m/>
    <x v="28"/>
    <x v="17"/>
    <m/>
    <x v="0"/>
    <s v="418"/>
    <s v="SECURITY MEASURES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0"/>
    <m/>
    <x v="30"/>
    <x v="0"/>
    <m/>
    <x v="0"/>
    <s v="418"/>
    <s v="SECURITY MEASURES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0"/>
    <m/>
    <x v="30"/>
    <x v="25"/>
    <m/>
    <x v="0"/>
    <s v="418"/>
    <s v="SECURITY MEASURES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0"/>
    <m/>
    <x v="30"/>
    <x v="26"/>
    <m/>
    <x v="0"/>
    <s v="418"/>
    <s v="SECURITY MEASURES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1"/>
    <m/>
    <x v="28"/>
    <x v="0"/>
    <m/>
    <x v="0"/>
    <s v="419"/>
    <s v="OTHER(SPECIFY) - WATER CRAFT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1"/>
    <m/>
    <x v="28"/>
    <x v="24"/>
    <m/>
    <x v="0"/>
    <s v="419"/>
    <s v="OTHER(SPECIFY) - WATER CRAFT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1"/>
    <m/>
    <x v="28"/>
    <x v="25"/>
    <m/>
    <x v="0"/>
    <s v="419"/>
    <s v="OTHER(SPECIFY) - WATER CRAFT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1"/>
    <m/>
    <x v="28"/>
    <x v="17"/>
    <m/>
    <x v="0"/>
    <s v="419"/>
    <s v="OTHER(SPECIFY) - WATER CRAFT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1"/>
    <m/>
    <x v="30"/>
    <x v="0"/>
    <m/>
    <x v="0"/>
    <s v="419"/>
    <s v="OTHER(SPECIFY) - WATER CRAFT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1"/>
    <m/>
    <x v="30"/>
    <x v="25"/>
    <m/>
    <x v="0"/>
    <s v="419"/>
    <s v="OTHER(SPECIFY) - WATER CRAFT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1"/>
    <m/>
    <x v="30"/>
    <x v="26"/>
    <m/>
    <x v="0"/>
    <s v="419"/>
    <s v="OTHER(SPECIFY) - WATER CRAFT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2"/>
    <m/>
    <x v="28"/>
    <x v="0"/>
    <m/>
    <x v="0"/>
    <s v="420"/>
    <s v="REFUS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2"/>
    <m/>
    <x v="28"/>
    <x v="24"/>
    <m/>
    <x v="0"/>
    <s v="420"/>
    <s v="REFUS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2"/>
    <m/>
    <x v="28"/>
    <x v="25"/>
    <m/>
    <x v="0"/>
    <s v="420"/>
    <s v="REFUS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2"/>
    <m/>
    <x v="28"/>
    <x v="17"/>
    <m/>
    <x v="0"/>
    <s v="420"/>
    <s v="REFUS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2"/>
    <m/>
    <x v="30"/>
    <x v="0"/>
    <m/>
    <x v="0"/>
    <s v="420"/>
    <s v="REFUS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2"/>
    <m/>
    <x v="30"/>
    <x v="25"/>
    <m/>
    <x v="0"/>
    <s v="420"/>
    <s v="REFUS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2"/>
    <m/>
    <x v="30"/>
    <x v="26"/>
    <m/>
    <x v="0"/>
    <s v="420"/>
    <s v="REFUS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3"/>
    <m/>
    <x v="28"/>
    <x v="0"/>
    <m/>
    <x v="0"/>
    <s v="421"/>
    <s v="LAND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3"/>
    <m/>
    <x v="28"/>
    <x v="24"/>
    <m/>
    <x v="0"/>
    <s v="421"/>
    <s v="LAND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3"/>
    <m/>
    <x v="28"/>
    <x v="25"/>
    <m/>
    <x v="0"/>
    <s v="421"/>
    <s v="LAND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3"/>
    <m/>
    <x v="28"/>
    <x v="17"/>
    <m/>
    <x v="0"/>
    <s v="421"/>
    <s v="LAND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3"/>
    <m/>
    <x v="30"/>
    <x v="0"/>
    <m/>
    <x v="0"/>
    <s v="421"/>
    <s v="LAND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3"/>
    <m/>
    <x v="30"/>
    <x v="25"/>
    <m/>
    <x v="0"/>
    <s v="421"/>
    <s v="LAND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3"/>
    <m/>
    <x v="30"/>
    <x v="26"/>
    <m/>
    <x v="0"/>
    <s v="421"/>
    <s v="LAND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4"/>
    <m/>
    <x v="28"/>
    <x v="0"/>
    <m/>
    <x v="0"/>
    <s v="422"/>
    <s v="HEALTH EQUIPMENT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4"/>
    <m/>
    <x v="28"/>
    <x v="24"/>
    <m/>
    <x v="0"/>
    <s v="422"/>
    <s v="HEALTH EQUIPMENT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4"/>
    <m/>
    <x v="28"/>
    <x v="25"/>
    <m/>
    <x v="0"/>
    <s v="422"/>
    <s v="HEALTH EQUIPMENT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4"/>
    <m/>
    <x v="28"/>
    <x v="17"/>
    <m/>
    <x v="0"/>
    <s v="422"/>
    <s v="HEALTH EQUIPMENT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4"/>
    <m/>
    <x v="30"/>
    <x v="0"/>
    <m/>
    <x v="0"/>
    <s v="422"/>
    <s v="HEALTH EQUIPMENT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4"/>
    <m/>
    <x v="30"/>
    <x v="25"/>
    <m/>
    <x v="0"/>
    <s v="422"/>
    <s v="HEALTH EQUIPMENT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4"/>
    <m/>
    <x v="30"/>
    <x v="26"/>
    <m/>
    <x v="0"/>
    <s v="422"/>
    <s v="HEALTH EQUIPMENT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5"/>
    <m/>
    <x v="28"/>
    <x v="0"/>
    <m/>
    <x v="0"/>
    <s v="423"/>
    <s v="COMPUTOR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5"/>
    <m/>
    <x v="28"/>
    <x v="24"/>
    <m/>
    <x v="0"/>
    <s v="423"/>
    <s v="COMPUTOR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5"/>
    <m/>
    <x v="28"/>
    <x v="25"/>
    <m/>
    <x v="0"/>
    <s v="423"/>
    <s v="COMPUTOR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5"/>
    <m/>
    <x v="28"/>
    <x v="17"/>
    <m/>
    <x v="0"/>
    <s v="423"/>
    <s v="COMPUTOR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5"/>
    <m/>
    <x v="30"/>
    <x v="0"/>
    <m/>
    <x v="0"/>
    <s v="423"/>
    <s v="COMPUTOR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5"/>
    <m/>
    <x v="30"/>
    <x v="25"/>
    <m/>
    <x v="0"/>
    <s v="423"/>
    <s v="COMPUTOR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5"/>
    <m/>
    <x v="30"/>
    <x v="26"/>
    <m/>
    <x v="0"/>
    <s v="423"/>
    <s v="COMPUTOR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6"/>
    <m/>
    <x v="28"/>
    <x v="0"/>
    <m/>
    <x v="0"/>
    <s v="424"/>
    <s v="PLANT &amp; MACHINERY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6"/>
    <m/>
    <x v="28"/>
    <x v="24"/>
    <m/>
    <x v="0"/>
    <s v="424"/>
    <s v="PLANT &amp; MACHINERY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6"/>
    <m/>
    <x v="28"/>
    <x v="25"/>
    <m/>
    <x v="0"/>
    <s v="424"/>
    <s v="PLANT &amp; MACHINERY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6"/>
    <m/>
    <x v="28"/>
    <x v="17"/>
    <m/>
    <x v="0"/>
    <s v="424"/>
    <s v="PLANT &amp; MACHINERY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6"/>
    <m/>
    <x v="30"/>
    <x v="0"/>
    <m/>
    <x v="0"/>
    <s v="424"/>
    <s v="PLANT &amp; MACHINERY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6"/>
    <m/>
    <x v="30"/>
    <x v="25"/>
    <m/>
    <x v="0"/>
    <s v="424"/>
    <s v="PLANT &amp; MACHINERY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6"/>
    <m/>
    <x v="30"/>
    <x v="26"/>
    <m/>
    <x v="0"/>
    <s v="424"/>
    <s v="PLANT &amp; MACHINERY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7"/>
    <m/>
    <x v="28"/>
    <x v="0"/>
    <m/>
    <x v="0"/>
    <s v="425"/>
    <s v="INVESTMENT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7"/>
    <m/>
    <x v="30"/>
    <x v="0"/>
    <m/>
    <x v="0"/>
    <s v="425"/>
    <s v="INVESTMENT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7"/>
    <m/>
    <x v="97"/>
    <x v="0"/>
    <m/>
    <x v="0"/>
    <s v="425"/>
    <s v="INVESTMENT"/>
    <s v="414"/>
    <s v="EXTRENAL FINANCING FUND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7"/>
    <m/>
    <x v="97"/>
    <x v="182"/>
    <m/>
    <x v="0"/>
    <s v="425"/>
    <s v="INVESTMENT"/>
    <s v="414"/>
    <s v="EXTRENAL FINANCING FUND"/>
    <s v="4030"/>
    <s v="INVESTMENT WITHDRAW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7"/>
    <m/>
    <x v="97"/>
    <x v="17"/>
    <m/>
    <x v="0"/>
    <s v="425"/>
    <s v="INVESTMENT"/>
    <s v="414"/>
    <s v="EXTRENAL FINANCING FUND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7"/>
    <m/>
    <x v="98"/>
    <x v="0"/>
    <m/>
    <x v="0"/>
    <s v="425"/>
    <s v="INVESTMENT"/>
    <s v="416"/>
    <s v="LONG TERM DEPOSI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7"/>
    <m/>
    <x v="98"/>
    <x v="183"/>
    <m/>
    <x v="0"/>
    <s v="425"/>
    <s v="INVESTMENT"/>
    <s v="416"/>
    <s v="LONG TERM DEPOSITS"/>
    <s v="4020"/>
    <s v="INVESTMENT MADE"/>
    <n v="0"/>
    <n v="0"/>
    <n v="0"/>
    <n v="0"/>
    <n v="855619"/>
    <n v="0"/>
    <n v="0"/>
    <n v="0"/>
    <n v="0"/>
    <n v="0"/>
    <n v="0"/>
    <n v="0"/>
    <n v="0"/>
    <n v="0"/>
    <n v="855619"/>
    <n v="0"/>
    <n v="0"/>
    <n v="0"/>
    <n v="855619"/>
    <e v="#DIV/0!"/>
    <n v="855619"/>
    <n v="1711238"/>
  </r>
  <r>
    <n v="14"/>
    <n v="15"/>
    <s v="tza"/>
    <x v="137"/>
    <m/>
    <x v="98"/>
    <x v="182"/>
    <m/>
    <x v="0"/>
    <s v="425"/>
    <s v="INVESTMENT"/>
    <s v="416"/>
    <s v="LONG TERM DEPOSITS"/>
    <s v="4030"/>
    <s v="INVESTMENT WITHDRAW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7"/>
    <m/>
    <x v="98"/>
    <x v="17"/>
    <m/>
    <x v="0"/>
    <s v="425"/>
    <s v="INVESTMENT"/>
    <s v="416"/>
    <s v="LONG TERM DEPOSIT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7"/>
    <m/>
    <x v="99"/>
    <x v="0"/>
    <m/>
    <x v="0"/>
    <s v="425"/>
    <s v="INVESTMENT"/>
    <s v="418"/>
    <s v="SHORT TERM DEPOSI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7"/>
    <m/>
    <x v="99"/>
    <x v="183"/>
    <m/>
    <x v="0"/>
    <s v="425"/>
    <s v="INVESTMENT"/>
    <s v="418"/>
    <s v="SHORT TERM DEPOSITS"/>
    <s v="4020"/>
    <s v="INVESTMENT MADE"/>
    <n v="0"/>
    <n v="0"/>
    <n v="0"/>
    <n v="0"/>
    <n v="100000000"/>
    <n v="0"/>
    <n v="0"/>
    <n v="0"/>
    <n v="0"/>
    <n v="0"/>
    <n v="0"/>
    <n v="0"/>
    <n v="65000000"/>
    <n v="0"/>
    <n v="0"/>
    <n v="0"/>
    <n v="0"/>
    <n v="35000000"/>
    <n v="100000000"/>
    <e v="#DIV/0!"/>
    <n v="100000000"/>
    <n v="200000000"/>
  </r>
  <r>
    <n v="14"/>
    <n v="15"/>
    <s v="tza"/>
    <x v="137"/>
    <m/>
    <x v="99"/>
    <x v="182"/>
    <m/>
    <x v="0"/>
    <s v="425"/>
    <s v="INVESTMENT"/>
    <s v="418"/>
    <s v="SHORT TERM DEPOSITS"/>
    <s v="4030"/>
    <s v="INVESTMENT WITHDRAWN"/>
    <n v="0"/>
    <n v="0"/>
    <n v="0"/>
    <n v="0"/>
    <n v="-65000000"/>
    <n v="0"/>
    <n v="0"/>
    <n v="0"/>
    <n v="0"/>
    <n v="0"/>
    <n v="0"/>
    <n v="0"/>
    <n v="-35000000"/>
    <n v="-30000000"/>
    <n v="0"/>
    <n v="0"/>
    <n v="0"/>
    <n v="0"/>
    <n v="-65000000"/>
    <e v="#DIV/0!"/>
    <n v="-65000000"/>
    <n v="-130000000"/>
  </r>
  <r>
    <n v="14"/>
    <n v="15"/>
    <s v="tza"/>
    <x v="137"/>
    <m/>
    <x v="99"/>
    <x v="17"/>
    <m/>
    <x v="0"/>
    <s v="425"/>
    <s v="INVESTMENT"/>
    <s v="418"/>
    <s v="SHORT TERM DEPOSIT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7"/>
    <m/>
    <x v="100"/>
    <x v="0"/>
    <m/>
    <x v="0"/>
    <s v="425"/>
    <s v="INVESTMENT"/>
    <s v="419"/>
    <s v="COLLATERAL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7"/>
    <m/>
    <x v="100"/>
    <x v="183"/>
    <m/>
    <x v="0"/>
    <s v="425"/>
    <s v="INVESTMENT"/>
    <s v="419"/>
    <s v="COLLATERAL"/>
    <s v="4020"/>
    <s v="INVESTMENT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7"/>
    <m/>
    <x v="100"/>
    <x v="182"/>
    <m/>
    <x v="0"/>
    <s v="425"/>
    <s v="INVESTMENT"/>
    <s v="419"/>
    <s v="COLLATERAL"/>
    <s v="4030"/>
    <s v="INVESTMENT WITHDRAW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7"/>
    <m/>
    <x v="100"/>
    <x v="17"/>
    <m/>
    <x v="0"/>
    <s v="425"/>
    <s v="INVESTMENT"/>
    <s v="419"/>
    <s v="COLLATERAL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8"/>
    <m/>
    <x v="101"/>
    <x v="0"/>
    <m/>
    <x v="0"/>
    <s v="430"/>
    <s v="LOANS TO STAFF"/>
    <s v="420"/>
    <s v="VEHICLE LOA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8"/>
    <m/>
    <x v="101"/>
    <x v="184"/>
    <m/>
    <x v="0"/>
    <s v="430"/>
    <s v="LOANS TO STAFF"/>
    <s v="420"/>
    <s v="VEHICLE LOAN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8"/>
    <m/>
    <x v="101"/>
    <x v="185"/>
    <m/>
    <x v="0"/>
    <s v="430"/>
    <s v="LOANS TO STAFF"/>
    <s v="420"/>
    <s v="VEHICLE LOAN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8"/>
    <m/>
    <x v="102"/>
    <x v="0"/>
    <m/>
    <x v="0"/>
    <s v="430"/>
    <s v="LOANS TO STAFF"/>
    <s v="422"/>
    <s v="TOOL LOA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8"/>
    <m/>
    <x v="102"/>
    <x v="184"/>
    <m/>
    <x v="0"/>
    <s v="430"/>
    <s v="LOANS TO STAFF"/>
    <s v="422"/>
    <s v="TOOL LOAN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8"/>
    <m/>
    <x v="102"/>
    <x v="185"/>
    <m/>
    <x v="0"/>
    <s v="430"/>
    <s v="LOANS TO STAFF"/>
    <s v="422"/>
    <s v="TOOL LOAN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8"/>
    <m/>
    <x v="103"/>
    <x v="0"/>
    <m/>
    <x v="0"/>
    <s v="430"/>
    <s v="LOANS TO STAFF"/>
    <s v="424"/>
    <s v="COMPUTER LOA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8"/>
    <m/>
    <x v="103"/>
    <x v="184"/>
    <m/>
    <x v="0"/>
    <s v="430"/>
    <s v="LOANS TO STAFF"/>
    <s v="424"/>
    <s v="COMPUTER LOAN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8"/>
    <m/>
    <x v="103"/>
    <x v="185"/>
    <m/>
    <x v="0"/>
    <s v="430"/>
    <s v="LOANS TO STAFF"/>
    <s v="424"/>
    <s v="COMPUTER LOAN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9"/>
    <m/>
    <x v="104"/>
    <x v="0"/>
    <m/>
    <x v="0"/>
    <s v="435"/>
    <s v="OTHER"/>
    <s v="432"/>
    <s v="ELECTRICITY CONNECTIONS LOA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9"/>
    <m/>
    <x v="104"/>
    <x v="184"/>
    <m/>
    <x v="0"/>
    <s v="435"/>
    <s v="OTHER"/>
    <s v="432"/>
    <s v="ELECTRICITY CONNECTIONS LOAN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9"/>
    <m/>
    <x v="104"/>
    <x v="185"/>
    <m/>
    <x v="0"/>
    <s v="435"/>
    <s v="OTHER"/>
    <s v="432"/>
    <s v="ELECTRICITY CONNECTIONS LOAN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9"/>
    <m/>
    <x v="105"/>
    <x v="0"/>
    <m/>
    <x v="0"/>
    <s v="435"/>
    <s v="OTHER"/>
    <s v="434"/>
    <s v="LOANS TO SPORTS CLUB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9"/>
    <m/>
    <x v="105"/>
    <x v="184"/>
    <m/>
    <x v="0"/>
    <s v="435"/>
    <s v="OTHER"/>
    <s v="434"/>
    <s v="LOANS TO SPORTS CLUB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9"/>
    <m/>
    <x v="105"/>
    <x v="185"/>
    <m/>
    <x v="0"/>
    <s v="435"/>
    <s v="OTHER"/>
    <s v="434"/>
    <s v="LOANS TO SPORTS CLUB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9"/>
    <m/>
    <x v="106"/>
    <x v="0"/>
    <m/>
    <x v="0"/>
    <s v="435"/>
    <s v="OTHER"/>
    <s v="436"/>
    <s v="TOWNSHIP DEVELOPMENT DEBTOR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9"/>
    <m/>
    <x v="106"/>
    <x v="184"/>
    <m/>
    <x v="0"/>
    <s v="435"/>
    <s v="OTHER"/>
    <s v="436"/>
    <s v="TOWNSHIP DEVELOPMENT DEBTOR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9"/>
    <m/>
    <x v="106"/>
    <x v="185"/>
    <m/>
    <x v="0"/>
    <s v="435"/>
    <s v="OTHER"/>
    <s v="436"/>
    <s v="TOWNSHIP DEVELOPMENT DEBTOR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9"/>
    <m/>
    <x v="107"/>
    <x v="0"/>
    <m/>
    <x v="0"/>
    <s v="435"/>
    <s v="OTHER"/>
    <s v="437"/>
    <s v="CAPACITY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9"/>
    <m/>
    <x v="107"/>
    <x v="184"/>
    <m/>
    <x v="0"/>
    <s v="435"/>
    <s v="OTHER"/>
    <s v="437"/>
    <s v="CAPACITY COST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9"/>
    <m/>
    <x v="107"/>
    <x v="185"/>
    <m/>
    <x v="0"/>
    <s v="435"/>
    <s v="OTHER"/>
    <s v="437"/>
    <s v="CAPACITY COST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9"/>
    <m/>
    <x v="108"/>
    <x v="0"/>
    <m/>
    <x v="0"/>
    <s v="435"/>
    <s v="OTHER"/>
    <s v="438"/>
    <s v="DEBTOR ARRANGEMEN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9"/>
    <m/>
    <x v="108"/>
    <x v="184"/>
    <m/>
    <x v="0"/>
    <s v="435"/>
    <s v="OTHER"/>
    <s v="438"/>
    <s v="DEBTOR ARRANGEMENT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9"/>
    <m/>
    <x v="108"/>
    <x v="185"/>
    <m/>
    <x v="0"/>
    <s v="435"/>
    <s v="OTHER"/>
    <s v="438"/>
    <s v="DEBTOR ARRANGEMENTS"/>
    <s v="4060"/>
    <s v="EXPENDITURE"/>
    <n v="0"/>
    <n v="0"/>
    <n v="0"/>
    <n v="0"/>
    <n v="1558.6"/>
    <n v="0"/>
    <n v="0"/>
    <n v="0"/>
    <n v="0"/>
    <n v="0"/>
    <n v="0"/>
    <n v="0"/>
    <n v="0"/>
    <n v="1558.6"/>
    <n v="0"/>
    <n v="0"/>
    <n v="0"/>
    <n v="0"/>
    <n v="1558.6"/>
    <e v="#DIV/0!"/>
    <n v="1558.6"/>
    <n v="3117.2"/>
  </r>
  <r>
    <n v="14"/>
    <n v="15"/>
    <s v="tza"/>
    <x v="139"/>
    <m/>
    <x v="109"/>
    <x v="0"/>
    <m/>
    <x v="0"/>
    <s v="435"/>
    <s v="OTHER"/>
    <s v="505"/>
    <s v="PROVISION OF BAD DEB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9"/>
    <m/>
    <x v="109"/>
    <x v="185"/>
    <m/>
    <x v="0"/>
    <s v="435"/>
    <s v="OTHER"/>
    <s v="505"/>
    <s v="PROVISION OF BAD DEBT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9"/>
    <m/>
    <x v="109"/>
    <x v="186"/>
    <m/>
    <x v="0"/>
    <s v="435"/>
    <s v="OTHER"/>
    <s v="505"/>
    <s v="PROVISION OF BAD DEBTS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0"/>
    <m/>
    <x v="110"/>
    <x v="0"/>
    <m/>
    <x v="0"/>
    <s v="440"/>
    <s v="INVENTORY"/>
    <s v="442"/>
    <s v="CONSUMABLE STOR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0"/>
    <m/>
    <x v="110"/>
    <x v="17"/>
    <m/>
    <x v="0"/>
    <s v="440"/>
    <s v="INVENTORY"/>
    <s v="442"/>
    <s v="CONSUMABLE STORE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0"/>
    <m/>
    <x v="110"/>
    <x v="187"/>
    <m/>
    <x v="0"/>
    <s v="440"/>
    <s v="INVENTORY"/>
    <s v="442"/>
    <s v="CONSUMABLE STORES"/>
    <s v="4070"/>
    <s v="PURCHA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0"/>
    <m/>
    <x v="110"/>
    <x v="188"/>
    <m/>
    <x v="0"/>
    <s v="440"/>
    <s v="INVENTORY"/>
    <s v="442"/>
    <s v="CONSUMABLE STORES"/>
    <s v="4080"/>
    <s v="ISSU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0"/>
    <m/>
    <x v="110"/>
    <x v="189"/>
    <m/>
    <x v="0"/>
    <s v="440"/>
    <s v="INVENTORY"/>
    <s v="442"/>
    <s v="CONSUMABLE STORES"/>
    <s v="4090"/>
    <s v="RETUR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0"/>
    <m/>
    <x v="111"/>
    <x v="0"/>
    <m/>
    <x v="0"/>
    <s v="440"/>
    <s v="INVENTORY"/>
    <s v="444"/>
    <s v="RAW MATERIAL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0"/>
    <m/>
    <x v="111"/>
    <x v="187"/>
    <m/>
    <x v="0"/>
    <s v="440"/>
    <s v="INVENTORY"/>
    <s v="444"/>
    <s v="RAW MATERIALS"/>
    <s v="4070"/>
    <s v="PURCHA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0"/>
    <m/>
    <x v="111"/>
    <x v="188"/>
    <m/>
    <x v="0"/>
    <s v="440"/>
    <s v="INVENTORY"/>
    <s v="444"/>
    <s v="RAW MATERIALS"/>
    <s v="4080"/>
    <s v="ISSU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0"/>
    <m/>
    <x v="111"/>
    <x v="189"/>
    <m/>
    <x v="0"/>
    <s v="440"/>
    <s v="INVENTORY"/>
    <s v="444"/>
    <s v="RAW MATERIALS"/>
    <s v="4090"/>
    <s v="RETUR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0"/>
    <m/>
    <x v="112"/>
    <x v="0"/>
    <m/>
    <x v="0"/>
    <s v="440"/>
    <s v="INVENTORY"/>
    <s v="446"/>
    <s v="WAT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0"/>
    <m/>
    <x v="112"/>
    <x v="17"/>
    <m/>
    <x v="0"/>
    <s v="440"/>
    <s v="INVENTORY"/>
    <s v="446"/>
    <s v="WATER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0"/>
    <m/>
    <x v="112"/>
    <x v="185"/>
    <m/>
    <x v="0"/>
    <s v="440"/>
    <s v="INVENTORY"/>
    <s v="446"/>
    <s v="WATER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0"/>
    <m/>
    <x v="112"/>
    <x v="187"/>
    <m/>
    <x v="0"/>
    <s v="440"/>
    <s v="INVENTORY"/>
    <s v="446"/>
    <s v="WATER"/>
    <s v="4070"/>
    <s v="PURCHA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0"/>
    <m/>
    <x v="112"/>
    <x v="188"/>
    <m/>
    <x v="0"/>
    <s v="440"/>
    <s v="INVENTORY"/>
    <s v="446"/>
    <s v="WATER"/>
    <s v="4080"/>
    <s v="ISSU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0"/>
    <m/>
    <x v="112"/>
    <x v="189"/>
    <m/>
    <x v="0"/>
    <s v="440"/>
    <s v="INVENTORY"/>
    <s v="446"/>
    <s v="WATER"/>
    <s v="4090"/>
    <s v="RETUR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0"/>
    <m/>
    <x v="112"/>
    <x v="186"/>
    <m/>
    <x v="0"/>
    <s v="440"/>
    <s v="INVENTORY"/>
    <s v="446"/>
    <s v="WATER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0"/>
    <m/>
    <x v="113"/>
    <x v="0"/>
    <m/>
    <x v="0"/>
    <s v="440"/>
    <s v="INVENTORY"/>
    <s v="447"/>
    <s v="STAND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0"/>
    <m/>
    <x v="113"/>
    <x v="187"/>
    <m/>
    <x v="0"/>
    <s v="440"/>
    <s v="INVENTORY"/>
    <s v="447"/>
    <s v="STAND"/>
    <s v="4070"/>
    <s v="PURCHA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0"/>
    <m/>
    <x v="114"/>
    <x v="0"/>
    <m/>
    <x v="0"/>
    <s v="440"/>
    <s v="INVENTORY"/>
    <s v="448"/>
    <s v="WAT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0"/>
    <m/>
    <x v="114"/>
    <x v="185"/>
    <m/>
    <x v="0"/>
    <s v="440"/>
    <s v="INVENTORY"/>
    <s v="448"/>
    <s v="WATER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0"/>
    <m/>
    <x v="114"/>
    <x v="187"/>
    <m/>
    <x v="0"/>
    <s v="440"/>
    <s v="INVENTORY"/>
    <s v="448"/>
    <s v="WATER"/>
    <s v="4070"/>
    <s v="PURCHA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0"/>
    <m/>
    <x v="114"/>
    <x v="188"/>
    <m/>
    <x v="0"/>
    <s v="440"/>
    <s v="INVENTORY"/>
    <s v="448"/>
    <s v="WATER"/>
    <s v="4080"/>
    <s v="ISSU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0"/>
    <m/>
    <x v="114"/>
    <x v="189"/>
    <m/>
    <x v="0"/>
    <s v="440"/>
    <s v="INVENTORY"/>
    <s v="448"/>
    <s v="WATER"/>
    <s v="4090"/>
    <s v="RETUR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0"/>
    <m/>
    <x v="114"/>
    <x v="186"/>
    <m/>
    <x v="0"/>
    <s v="440"/>
    <s v="INVENTORY"/>
    <s v="448"/>
    <s v="WATER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1"/>
    <m/>
    <x v="114"/>
    <x v="0"/>
    <m/>
    <x v="0"/>
    <s v="445"/>
    <s v="CONSUMER DEBTORS"/>
    <s v="448"/>
    <s v="WAT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1"/>
    <m/>
    <x v="114"/>
    <x v="17"/>
    <m/>
    <x v="0"/>
    <s v="445"/>
    <s v="CONSUMER DEBTORS"/>
    <s v="448"/>
    <s v="WATER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1"/>
    <m/>
    <x v="114"/>
    <x v="184"/>
    <m/>
    <x v="0"/>
    <s v="445"/>
    <s v="CONSUMER DEBTORS"/>
    <s v="448"/>
    <s v="WATER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1"/>
    <m/>
    <x v="114"/>
    <x v="190"/>
    <m/>
    <x v="0"/>
    <s v="445"/>
    <s v="CONSUMER DEBTORS"/>
    <s v="448"/>
    <s v="WATER"/>
    <s v="4100"/>
    <s v="LEVIES"/>
    <n v="0"/>
    <n v="0"/>
    <n v="0"/>
    <n v="0"/>
    <n v="11761468.85"/>
    <n v="0"/>
    <n v="0"/>
    <n v="0"/>
    <n v="0"/>
    <n v="0"/>
    <n v="0"/>
    <n v="0"/>
    <n v="12372382.539999999"/>
    <n v="-7889390.3099999996"/>
    <n v="-1560538.45"/>
    <n v="2873505.79"/>
    <n v="2741115.18"/>
    <n v="3224394.1"/>
    <n v="11761468.85"/>
    <e v="#DIV/0!"/>
    <n v="11761468.85"/>
    <n v="23522937.699999999"/>
  </r>
  <r>
    <n v="14"/>
    <n v="15"/>
    <s v="tza"/>
    <x v="141"/>
    <m/>
    <x v="114"/>
    <x v="191"/>
    <m/>
    <x v="0"/>
    <s v="445"/>
    <s v="CONSUMER DEBTORS"/>
    <s v="448"/>
    <s v="WATER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1"/>
    <m/>
    <x v="115"/>
    <x v="0"/>
    <m/>
    <x v="0"/>
    <s v="445"/>
    <s v="CONSUMER DEBTORS"/>
    <s v="449"/>
    <s v="ASSESSMENT RAT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1"/>
    <m/>
    <x v="115"/>
    <x v="184"/>
    <m/>
    <x v="0"/>
    <s v="445"/>
    <s v="CONSUMER DEBTORS"/>
    <s v="449"/>
    <s v="ASSESSMENT RATES"/>
    <s v="4050"/>
    <s v="RECEIPTS"/>
    <n v="0"/>
    <n v="0"/>
    <n v="0"/>
    <n v="0"/>
    <n v="14629.759999999998"/>
    <n v="0"/>
    <n v="0"/>
    <n v="0"/>
    <n v="0"/>
    <n v="0"/>
    <n v="0"/>
    <n v="0"/>
    <n v="1976.56"/>
    <n v="1542.17"/>
    <n v="1978.47"/>
    <n v="-6755.83"/>
    <n v="14322.55"/>
    <n v="1565.84"/>
    <n v="14629.759999999998"/>
    <e v="#DIV/0!"/>
    <n v="14629.76"/>
    <n v="29259.519999999997"/>
  </r>
  <r>
    <n v="14"/>
    <n v="15"/>
    <s v="tza"/>
    <x v="141"/>
    <m/>
    <x v="115"/>
    <x v="190"/>
    <m/>
    <x v="0"/>
    <s v="445"/>
    <s v="CONSUMER DEBTORS"/>
    <s v="449"/>
    <s v="ASSESSMENT RATES"/>
    <s v="4100"/>
    <s v="LEVIES"/>
    <n v="0"/>
    <n v="0"/>
    <n v="0"/>
    <n v="0"/>
    <n v="39736772.670000002"/>
    <n v="0"/>
    <n v="0"/>
    <n v="0"/>
    <n v="0"/>
    <n v="0"/>
    <n v="0"/>
    <n v="0"/>
    <n v="6616156.9400000004"/>
    <n v="6645135.0300000003"/>
    <n v="6606613.8200000003"/>
    <n v="6566057.1600000001"/>
    <n v="6604409.9699999997"/>
    <n v="6698399.75"/>
    <n v="39736772.670000002"/>
    <e v="#DIV/0!"/>
    <n v="39736772.670000002"/>
    <n v="79473545.340000004"/>
  </r>
  <r>
    <n v="14"/>
    <n v="15"/>
    <s v="tza"/>
    <x v="141"/>
    <m/>
    <x v="115"/>
    <x v="191"/>
    <m/>
    <x v="0"/>
    <s v="445"/>
    <s v="CONSUMER DEBTORS"/>
    <s v="449"/>
    <s v="ASSESSMENT RATES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1"/>
    <m/>
    <x v="116"/>
    <x v="0"/>
    <m/>
    <x v="0"/>
    <s v="445"/>
    <s v="CONSUMER DEBTORS"/>
    <s v="451"/>
    <s v="WASTE WATER AND SANIT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1"/>
    <m/>
    <x v="116"/>
    <x v="17"/>
    <m/>
    <x v="0"/>
    <s v="445"/>
    <s v="CONSUMER DEBTORS"/>
    <s v="451"/>
    <s v="WASTE WATER AND SANITATION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1"/>
    <m/>
    <x v="116"/>
    <x v="184"/>
    <m/>
    <x v="0"/>
    <s v="445"/>
    <s v="CONSUMER DEBTORS"/>
    <s v="451"/>
    <s v="WASTE WATER AND SANITATION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1"/>
    <m/>
    <x v="116"/>
    <x v="190"/>
    <m/>
    <x v="0"/>
    <s v="445"/>
    <s v="CONSUMER DEBTORS"/>
    <s v="451"/>
    <s v="WASTE WATER AND SANITATION"/>
    <s v="4100"/>
    <s v="LEVIES"/>
    <n v="0"/>
    <n v="0"/>
    <n v="0"/>
    <n v="0"/>
    <n v="3580821.5900000008"/>
    <n v="0"/>
    <n v="0"/>
    <n v="0"/>
    <n v="0"/>
    <n v="0"/>
    <n v="0"/>
    <n v="0"/>
    <n v="1269861.75"/>
    <n v="-54381.67"/>
    <n v="652511.93000000005"/>
    <n v="589451.41"/>
    <n v="516452.87"/>
    <n v="606925.30000000005"/>
    <n v="3580821.5900000008"/>
    <e v="#DIV/0!"/>
    <n v="3580821.59"/>
    <n v="7161643.1800000016"/>
  </r>
  <r>
    <n v="14"/>
    <n v="15"/>
    <s v="tza"/>
    <x v="141"/>
    <m/>
    <x v="116"/>
    <x v="191"/>
    <m/>
    <x v="0"/>
    <s v="445"/>
    <s v="CONSUMER DEBTORS"/>
    <s v="451"/>
    <s v="WASTE WATER AND SANITATION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1"/>
    <m/>
    <x v="117"/>
    <x v="0"/>
    <m/>
    <x v="0"/>
    <s v="445"/>
    <s v="CONSUMER DEBTORS"/>
    <s v="452"/>
    <s v="ELECTRICITY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1"/>
    <m/>
    <x v="117"/>
    <x v="184"/>
    <m/>
    <x v="0"/>
    <s v="445"/>
    <s v="CONSUMER DEBTORS"/>
    <s v="452"/>
    <s v="ELECTRICITY"/>
    <s v="4050"/>
    <s v="RECEIPTS"/>
    <n v="0"/>
    <n v="0"/>
    <n v="0"/>
    <n v="0"/>
    <n v="-269162261.25999999"/>
    <n v="0"/>
    <n v="0"/>
    <n v="0"/>
    <n v="0"/>
    <n v="0"/>
    <n v="0"/>
    <n v="0"/>
    <n v="-38843097.960000001"/>
    <n v="-48809409.25"/>
    <n v="-50838113.82"/>
    <n v="-47151499.280000001"/>
    <n v="-41065512.450000003"/>
    <n v="-42454628.5"/>
    <n v="-269162261.25999999"/>
    <e v="#DIV/0!"/>
    <n v="-269162261.25999999"/>
    <n v="-538324522.51999998"/>
  </r>
  <r>
    <n v="14"/>
    <n v="15"/>
    <s v="tza"/>
    <x v="141"/>
    <m/>
    <x v="117"/>
    <x v="190"/>
    <m/>
    <x v="0"/>
    <s v="445"/>
    <s v="CONSUMER DEBTORS"/>
    <s v="452"/>
    <s v="ELECTRICITY"/>
    <s v="4100"/>
    <s v="LEVIES"/>
    <n v="0"/>
    <n v="0"/>
    <n v="0"/>
    <n v="0"/>
    <n v="238246202.13999996"/>
    <n v="0"/>
    <n v="0"/>
    <n v="0"/>
    <n v="0"/>
    <n v="0"/>
    <n v="0"/>
    <n v="0"/>
    <n v="36604661.039999999"/>
    <n v="51687842.340000004"/>
    <n v="36225907.93"/>
    <n v="150745091.47"/>
    <n v="-80452849.920000002"/>
    <n v="43435549.280000001"/>
    <n v="238246202.13999996"/>
    <e v="#DIV/0!"/>
    <n v="238246202.13999999"/>
    <n v="476492404.27999991"/>
  </r>
  <r>
    <n v="14"/>
    <n v="15"/>
    <s v="tza"/>
    <x v="141"/>
    <m/>
    <x v="117"/>
    <x v="191"/>
    <m/>
    <x v="0"/>
    <s v="445"/>
    <s v="CONSUMER DEBTORS"/>
    <s v="452"/>
    <s v="ELECTRICITY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1"/>
    <m/>
    <x v="118"/>
    <x v="0"/>
    <m/>
    <x v="0"/>
    <s v="445"/>
    <s v="CONSUMER DEBTORS"/>
    <s v="453"/>
    <s v="REFUSE REMOVAL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1"/>
    <m/>
    <x v="118"/>
    <x v="184"/>
    <m/>
    <x v="0"/>
    <s v="445"/>
    <s v="CONSUMER DEBTORS"/>
    <s v="453"/>
    <s v="REFUSE REMOVAL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1"/>
    <m/>
    <x v="118"/>
    <x v="190"/>
    <m/>
    <x v="0"/>
    <s v="445"/>
    <s v="CONSUMER DEBTORS"/>
    <s v="453"/>
    <s v="REFUSE REMOVAL"/>
    <s v="4100"/>
    <s v="LEVIES"/>
    <n v="0"/>
    <n v="0"/>
    <n v="0"/>
    <n v="0"/>
    <n v="14413833.289999999"/>
    <n v="0"/>
    <n v="0"/>
    <n v="0"/>
    <n v="0"/>
    <n v="0"/>
    <n v="0"/>
    <n v="0"/>
    <n v="2421906.5"/>
    <n v="2396087.4500000002"/>
    <n v="2279642.12"/>
    <n v="2456401.4500000002"/>
    <n v="2439870.58"/>
    <n v="2419925.19"/>
    <n v="14413833.289999999"/>
    <e v="#DIV/0!"/>
    <n v="14413833.289999999"/>
    <n v="28827666.579999998"/>
  </r>
  <r>
    <n v="14"/>
    <n v="15"/>
    <s v="tza"/>
    <x v="141"/>
    <m/>
    <x v="118"/>
    <x v="191"/>
    <m/>
    <x v="0"/>
    <s v="445"/>
    <s v="CONSUMER DEBTORS"/>
    <s v="453"/>
    <s v="REFUSE REMOVAL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1"/>
    <m/>
    <x v="119"/>
    <x v="0"/>
    <m/>
    <x v="0"/>
    <s v="445"/>
    <s v="CONSUMER DEBTORS"/>
    <s v="488"/>
    <s v="PROVISION FOR BAD DEDT: WAT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1"/>
    <m/>
    <x v="119"/>
    <x v="17"/>
    <m/>
    <x v="0"/>
    <s v="445"/>
    <s v="CONSUMER DEBTORS"/>
    <s v="488"/>
    <s v="PROVISION FOR BAD DEDT: WATER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1"/>
    <m/>
    <x v="119"/>
    <x v="191"/>
    <m/>
    <x v="0"/>
    <s v="445"/>
    <s v="CONSUMER DEBTORS"/>
    <s v="488"/>
    <s v="PROVISION FOR BAD DEDT: WATER"/>
    <s v="4105"/>
    <s v="LESS: PROVISION FOR BAD DEBDTS"/>
    <n v="0"/>
    <n v="0"/>
    <n v="0"/>
    <n v="0"/>
    <n v="2235983.88"/>
    <n v="0"/>
    <n v="0"/>
    <n v="0"/>
    <n v="0"/>
    <n v="0"/>
    <n v="0"/>
    <n v="0"/>
    <n v="-2"/>
    <n v="-2"/>
    <n v="2270699.36"/>
    <n v="-34709.480000000003"/>
    <n v="-1"/>
    <n v="-1"/>
    <n v="2235983.88"/>
    <e v="#DIV/0!"/>
    <n v="2235983.88"/>
    <n v="4471967.76"/>
  </r>
  <r>
    <n v="14"/>
    <n v="15"/>
    <s v="tza"/>
    <x v="141"/>
    <m/>
    <x v="120"/>
    <x v="0"/>
    <m/>
    <x v="0"/>
    <s v="445"/>
    <s v="CONSUMER DEBTORS"/>
    <s v="490"/>
    <s v="PROVISION FOR BAD DEDT: RAT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1"/>
    <m/>
    <x v="120"/>
    <x v="191"/>
    <m/>
    <x v="0"/>
    <s v="445"/>
    <s v="CONSUMER DEBTORS"/>
    <s v="490"/>
    <s v="PROVISION FOR BAD DEDT: RATES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1"/>
    <m/>
    <x v="121"/>
    <x v="0"/>
    <m/>
    <x v="0"/>
    <s v="445"/>
    <s v="CONSUMER DEBTORS"/>
    <s v="492"/>
    <s v="PROVISION FOR BAD DEDT: WATER &amp; SEW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1"/>
    <m/>
    <x v="121"/>
    <x v="17"/>
    <m/>
    <x v="0"/>
    <s v="445"/>
    <s v="CONSUMER DEBTORS"/>
    <s v="492"/>
    <s v="PROVISION FOR BAD DEDT: WATER &amp; SEWER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1"/>
    <m/>
    <x v="121"/>
    <x v="191"/>
    <m/>
    <x v="0"/>
    <s v="445"/>
    <s v="CONSUMER DEBTORS"/>
    <s v="492"/>
    <s v="PROVISION FOR BAD DEDT: WATER &amp; SEWER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1"/>
    <m/>
    <x v="122"/>
    <x v="0"/>
    <m/>
    <x v="0"/>
    <s v="445"/>
    <s v="CONSUMER DEBTORS"/>
    <s v="494"/>
    <s v="PROVISION FOR BAD DEDT: ELECTRICITY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1"/>
    <m/>
    <x v="122"/>
    <x v="191"/>
    <m/>
    <x v="0"/>
    <s v="445"/>
    <s v="CONSUMER DEBTORS"/>
    <s v="494"/>
    <s v="PROVISION FOR BAD DEDT: ELECTRICITY"/>
    <s v="4105"/>
    <s v="LESS: PROVISION FOR BAD DEBDTS"/>
    <n v="0"/>
    <n v="0"/>
    <n v="0"/>
    <n v="0"/>
    <n v="3288595.45"/>
    <n v="0"/>
    <n v="0"/>
    <n v="0"/>
    <n v="0"/>
    <n v="0"/>
    <n v="0"/>
    <n v="0"/>
    <n v="0"/>
    <n v="0"/>
    <n v="3380672.56"/>
    <n v="-92077.11"/>
    <n v="0"/>
    <n v="0"/>
    <n v="3288595.45"/>
    <e v="#DIV/0!"/>
    <n v="3288595.45"/>
    <n v="6577190.9000000004"/>
  </r>
  <r>
    <n v="14"/>
    <n v="15"/>
    <s v="tza"/>
    <x v="141"/>
    <m/>
    <x v="123"/>
    <x v="0"/>
    <m/>
    <x v="0"/>
    <s v="445"/>
    <s v="CONSUMER DEBTORS"/>
    <s v="496"/>
    <s v="PROVISION FOR BAD DEDT: REFUSE REMOVAL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1"/>
    <m/>
    <x v="123"/>
    <x v="191"/>
    <m/>
    <x v="0"/>
    <s v="445"/>
    <s v="CONSUMER DEBTORS"/>
    <s v="496"/>
    <s v="PROVISION FOR BAD DEDT: REFUSE REMOVAL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2"/>
    <m/>
    <x v="124"/>
    <x v="0"/>
    <m/>
    <x v="0"/>
    <s v="448"/>
    <s v="MOPANI DISTRICT"/>
    <s v="470"/>
    <s v="YEAR-END DEBTOR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14"/>
    <x v="0"/>
    <m/>
    <x v="0"/>
    <s v="450"/>
    <s v="OTHER DEBTORS"/>
    <s v="448"/>
    <s v="WAT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14"/>
    <x v="184"/>
    <m/>
    <x v="0"/>
    <s v="450"/>
    <s v="OTHER DEBTORS"/>
    <s v="448"/>
    <s v="WATER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16"/>
    <x v="0"/>
    <m/>
    <x v="0"/>
    <s v="450"/>
    <s v="OTHER DEBTORS"/>
    <s v="451"/>
    <s v="WASTE WATER AND SANIT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16"/>
    <x v="184"/>
    <m/>
    <x v="0"/>
    <s v="450"/>
    <s v="OTHER DEBTORS"/>
    <s v="451"/>
    <s v="WASTE WATER AND SANITATION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17"/>
    <x v="0"/>
    <m/>
    <x v="0"/>
    <s v="450"/>
    <s v="OTHER DEBTORS"/>
    <s v="452"/>
    <s v="ELECTRICITY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17"/>
    <x v="184"/>
    <m/>
    <x v="0"/>
    <s v="450"/>
    <s v="OTHER DEBTORS"/>
    <s v="452"/>
    <s v="ELECTRICITY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18"/>
    <x v="0"/>
    <m/>
    <x v="0"/>
    <s v="450"/>
    <s v="OTHER DEBTORS"/>
    <s v="453"/>
    <s v="REFUSE REMOVAL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18"/>
    <x v="184"/>
    <m/>
    <x v="0"/>
    <s v="450"/>
    <s v="OTHER DEBTORS"/>
    <s v="453"/>
    <s v="REFUSE REMOVAL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25"/>
    <x v="0"/>
    <m/>
    <x v="0"/>
    <s v="450"/>
    <s v="OTHER DEBTORS"/>
    <s v="454"/>
    <s v="PROVINCIAL GOVERNMEN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25"/>
    <x v="184"/>
    <m/>
    <x v="0"/>
    <s v="450"/>
    <s v="OTHER DEBTORS"/>
    <s v="454"/>
    <s v="PROVINCIAL GOVERNMENT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25"/>
    <x v="190"/>
    <m/>
    <x v="0"/>
    <s v="450"/>
    <s v="OTHER DEBTORS"/>
    <s v="454"/>
    <s v="PROVINCIAL GOVERNMENT"/>
    <s v="4100"/>
    <s v="LEVI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26"/>
    <x v="0"/>
    <m/>
    <x v="0"/>
    <s v="450"/>
    <s v="OTHER DEBTORS"/>
    <s v="456"/>
    <s v="REPAYMENT: VEHICLE INSURANCE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26"/>
    <x v="184"/>
    <m/>
    <x v="0"/>
    <s v="450"/>
    <s v="OTHER DEBTORS"/>
    <s v="456"/>
    <s v="REPAYMENT: VEHICLE INSURANCE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26"/>
    <x v="185"/>
    <m/>
    <x v="0"/>
    <s v="450"/>
    <s v="OTHER DEBTORS"/>
    <s v="456"/>
    <s v="REPAYMENT: VEHICLE INSURANCE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27"/>
    <x v="0"/>
    <m/>
    <x v="0"/>
    <s v="450"/>
    <s v="OTHER DEBTORS"/>
    <s v="458"/>
    <s v="AMOUNT PAID IN ADVANCED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27"/>
    <x v="184"/>
    <m/>
    <x v="0"/>
    <s v="450"/>
    <s v="OTHER DEBTORS"/>
    <s v="458"/>
    <s v="AMOUNT PAID IN ADVANCED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27"/>
    <x v="185"/>
    <m/>
    <x v="0"/>
    <s v="450"/>
    <s v="OTHER DEBTORS"/>
    <s v="458"/>
    <s v="AMOUNT PAID IN ADVANCED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28"/>
    <x v="0"/>
    <m/>
    <x v="0"/>
    <s v="450"/>
    <s v="OTHER DEBTORS"/>
    <s v="460"/>
    <s v="ELECTRICITY CONNEC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28"/>
    <x v="184"/>
    <m/>
    <x v="0"/>
    <s v="450"/>
    <s v="OTHER DEBTORS"/>
    <s v="460"/>
    <s v="ELECTRICITY CONNECTION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28"/>
    <x v="185"/>
    <m/>
    <x v="0"/>
    <s v="450"/>
    <s v="OTHER DEBTORS"/>
    <s v="460"/>
    <s v="ELECTRICITY CONNECTION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29"/>
    <x v="0"/>
    <m/>
    <x v="0"/>
    <s v="450"/>
    <s v="OTHER DEBTORS"/>
    <s v="462"/>
    <s v="WATER &amp; SEWER CONNECTIO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29"/>
    <x v="184"/>
    <m/>
    <x v="0"/>
    <s v="450"/>
    <s v="OTHER DEBTORS"/>
    <s v="462"/>
    <s v="WATER &amp; SEWER CONNECTION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29"/>
    <x v="185"/>
    <m/>
    <x v="0"/>
    <s v="450"/>
    <s v="OTHER DEBTORS"/>
    <s v="462"/>
    <s v="WATER &amp; SEWER CONNECTION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30"/>
    <x v="0"/>
    <m/>
    <x v="0"/>
    <s v="450"/>
    <s v="OTHER DEBTORS"/>
    <s v="464"/>
    <s v="RELOCATION LOA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30"/>
    <x v="184"/>
    <m/>
    <x v="0"/>
    <s v="450"/>
    <s v="OTHER DEBTORS"/>
    <s v="464"/>
    <s v="RELOCATION LOAN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30"/>
    <x v="185"/>
    <m/>
    <x v="0"/>
    <s v="450"/>
    <s v="OTHER DEBTORS"/>
    <s v="464"/>
    <s v="RELOCATION LOAN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31"/>
    <x v="0"/>
    <m/>
    <x v="0"/>
    <s v="450"/>
    <s v="OTHER DEBTORS"/>
    <s v="466"/>
    <s v="BURSARY LOA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31"/>
    <x v="17"/>
    <m/>
    <x v="0"/>
    <s v="450"/>
    <s v="OTHER DEBTORS"/>
    <s v="466"/>
    <s v="BURSARY LOAN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31"/>
    <x v="184"/>
    <m/>
    <x v="0"/>
    <s v="450"/>
    <s v="OTHER DEBTORS"/>
    <s v="466"/>
    <s v="BURSARY LOANS"/>
    <s v="4050"/>
    <s v="RECEIPTS"/>
    <n v="0"/>
    <n v="0"/>
    <n v="0"/>
    <n v="0"/>
    <n v="-3972"/>
    <n v="0"/>
    <n v="0"/>
    <n v="0"/>
    <n v="0"/>
    <n v="0"/>
    <n v="0"/>
    <n v="0"/>
    <n v="0"/>
    <n v="-3972"/>
    <n v="0"/>
    <n v="0"/>
    <n v="0"/>
    <n v="0"/>
    <n v="-3972"/>
    <e v="#DIV/0!"/>
    <n v="-3972"/>
    <n v="-7944"/>
  </r>
  <r>
    <n v="14"/>
    <n v="15"/>
    <s v="tza"/>
    <x v="143"/>
    <m/>
    <x v="131"/>
    <x v="185"/>
    <m/>
    <x v="0"/>
    <s v="450"/>
    <s v="OTHER DEBTORS"/>
    <s v="466"/>
    <s v="BURSARY LOAN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32"/>
    <x v="0"/>
    <m/>
    <x v="0"/>
    <s v="450"/>
    <s v="OTHER DEBTORS"/>
    <s v="468"/>
    <s v="ADVANCES: EMPLOYE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32"/>
    <x v="184"/>
    <m/>
    <x v="0"/>
    <s v="450"/>
    <s v="OTHER DEBTORS"/>
    <s v="468"/>
    <s v="ADVANCES: EMPLOYEES"/>
    <s v="4050"/>
    <s v="RECEIPTS"/>
    <n v="0"/>
    <n v="0"/>
    <n v="0"/>
    <n v="0"/>
    <n v="-1164621.75"/>
    <n v="0"/>
    <n v="0"/>
    <n v="0"/>
    <n v="0"/>
    <n v="0"/>
    <n v="0"/>
    <n v="0"/>
    <n v="-120073.73"/>
    <n v="0"/>
    <n v="-241831.94"/>
    <n v="-409429.83"/>
    <n v="-184338.55"/>
    <n v="-208947.7"/>
    <n v="-1164621.75"/>
    <e v="#DIV/0!"/>
    <n v="-1164621.75"/>
    <n v="-2329243.5"/>
  </r>
  <r>
    <n v="14"/>
    <n v="15"/>
    <s v="tza"/>
    <x v="143"/>
    <m/>
    <x v="132"/>
    <x v="185"/>
    <m/>
    <x v="0"/>
    <s v="450"/>
    <s v="OTHER DEBTORS"/>
    <s v="468"/>
    <s v="ADVANCES: EMPLOYEES"/>
    <s v="4060"/>
    <s v="EXPENDITURE"/>
    <n v="0"/>
    <n v="0"/>
    <n v="0"/>
    <n v="0"/>
    <n v="2441106.8499999996"/>
    <n v="0"/>
    <n v="0"/>
    <n v="0"/>
    <n v="0"/>
    <n v="0"/>
    <n v="0"/>
    <n v="0"/>
    <n v="223283.9"/>
    <n v="1030137.72"/>
    <n v="310338.44"/>
    <n v="430061.01"/>
    <n v="198536.44"/>
    <n v="248749.34"/>
    <n v="2441106.8499999996"/>
    <e v="#DIV/0!"/>
    <n v="2441106.85"/>
    <n v="4882213.6999999993"/>
  </r>
  <r>
    <n v="14"/>
    <n v="15"/>
    <s v="tza"/>
    <x v="143"/>
    <m/>
    <x v="124"/>
    <x v="0"/>
    <m/>
    <x v="0"/>
    <s v="450"/>
    <s v="OTHER DEBTORS"/>
    <s v="470"/>
    <s v="YEAR-END DEBTOR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24"/>
    <x v="17"/>
    <m/>
    <x v="0"/>
    <s v="450"/>
    <s v="OTHER DEBTORS"/>
    <s v="470"/>
    <s v="YEAR-END DEBTOR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24"/>
    <x v="184"/>
    <m/>
    <x v="0"/>
    <s v="450"/>
    <s v="OTHER DEBTORS"/>
    <s v="470"/>
    <s v="YEAR-END DEBTORS"/>
    <s v="4050"/>
    <s v="RECEIPTS"/>
    <n v="0"/>
    <n v="0"/>
    <n v="0"/>
    <n v="0"/>
    <n v="-283042.84000000003"/>
    <n v="0"/>
    <n v="0"/>
    <n v="0"/>
    <n v="0"/>
    <n v="0"/>
    <n v="0"/>
    <n v="0"/>
    <n v="0"/>
    <n v="-283042.84000000003"/>
    <n v="0"/>
    <n v="0"/>
    <n v="0"/>
    <n v="0"/>
    <n v="-283042.84000000003"/>
    <e v="#DIV/0!"/>
    <n v="-283042.84000000003"/>
    <n v="-566085.68000000005"/>
  </r>
  <r>
    <n v="14"/>
    <n v="15"/>
    <s v="tza"/>
    <x v="143"/>
    <m/>
    <x v="124"/>
    <x v="185"/>
    <m/>
    <x v="0"/>
    <s v="450"/>
    <s v="OTHER DEBTORS"/>
    <s v="470"/>
    <s v="YEAR-END DEBTOR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33"/>
    <x v="0"/>
    <m/>
    <x v="0"/>
    <s v="450"/>
    <s v="OTHER DEBTORS"/>
    <s v="472"/>
    <s v="VAT CONTROL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33"/>
    <x v="184"/>
    <m/>
    <x v="0"/>
    <s v="450"/>
    <s v="OTHER DEBTORS"/>
    <s v="472"/>
    <s v="VAT CONTROL"/>
    <s v="4050"/>
    <s v="RECEIPTS"/>
    <n v="0"/>
    <n v="0"/>
    <n v="0"/>
    <n v="0"/>
    <n v="-32182401.709999997"/>
    <n v="0"/>
    <n v="0"/>
    <n v="0"/>
    <n v="0"/>
    <n v="0"/>
    <n v="0"/>
    <n v="0"/>
    <n v="-7335157.7000000002"/>
    <n v="-4199310.72"/>
    <n v="-4996703.04"/>
    <n v="-19011362.510000002"/>
    <n v="9283115.9199999999"/>
    <n v="-5922983.6600000001"/>
    <n v="-32182401.709999997"/>
    <e v="#DIV/0!"/>
    <n v="-32182401.710000001"/>
    <n v="-64364803.419999994"/>
  </r>
  <r>
    <n v="14"/>
    <n v="15"/>
    <s v="tza"/>
    <x v="143"/>
    <m/>
    <x v="133"/>
    <x v="185"/>
    <m/>
    <x v="0"/>
    <s v="450"/>
    <s v="OTHER DEBTORS"/>
    <s v="472"/>
    <s v="VAT CONTROL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34"/>
    <x v="0"/>
    <m/>
    <x v="0"/>
    <s v="450"/>
    <s v="OTHER DEBTORS"/>
    <s v="473"/>
    <s v="DEPOSIT CONTROL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35"/>
    <x v="0"/>
    <m/>
    <x v="0"/>
    <s v="450"/>
    <s v="OTHER DEBTORS"/>
    <s v="474"/>
    <s v="OTH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35"/>
    <x v="184"/>
    <m/>
    <x v="0"/>
    <s v="450"/>
    <s v="OTHER DEBTORS"/>
    <s v="474"/>
    <s v="OTHER"/>
    <s v="4050"/>
    <s v="RECEIPTS"/>
    <n v="0"/>
    <n v="0"/>
    <n v="0"/>
    <n v="0"/>
    <n v="-101511.85"/>
    <n v="127544.75"/>
    <n v="0"/>
    <n v="0"/>
    <n v="0"/>
    <n v="0"/>
    <n v="0"/>
    <n v="0"/>
    <n v="-10000"/>
    <n v="-21416.85"/>
    <n v="-22035"/>
    <n v="-8000"/>
    <n v="-26060"/>
    <n v="-14000"/>
    <n v="-101511.85"/>
    <e v="#DIV/0!"/>
    <n v="-101511.85"/>
    <n v="-203023.7"/>
  </r>
  <r>
    <n v="14"/>
    <n v="15"/>
    <s v="tza"/>
    <x v="143"/>
    <m/>
    <x v="135"/>
    <x v="185"/>
    <m/>
    <x v="0"/>
    <s v="450"/>
    <s v="OTHER DEBTORS"/>
    <s v="474"/>
    <s v="OTHER"/>
    <s v="4060"/>
    <s v="EXPENDITURE"/>
    <n v="0"/>
    <n v="0"/>
    <n v="0"/>
    <n v="0"/>
    <n v="72443.98"/>
    <n v="55450.77"/>
    <n v="0"/>
    <n v="0"/>
    <n v="0"/>
    <n v="0"/>
    <n v="0"/>
    <n v="0"/>
    <n v="18818.189999999999"/>
    <n v="15630.01"/>
    <n v="36628.300000000003"/>
    <n v="0"/>
    <n v="350"/>
    <n v="1017.48"/>
    <n v="72443.98"/>
    <e v="#DIV/0!"/>
    <n v="72443.98"/>
    <n v="144887.96"/>
  </r>
  <r>
    <n v="14"/>
    <n v="15"/>
    <s v="tza"/>
    <x v="143"/>
    <m/>
    <x v="135"/>
    <x v="190"/>
    <m/>
    <x v="0"/>
    <s v="450"/>
    <s v="OTHER DEBTORS"/>
    <s v="474"/>
    <s v="OTHER"/>
    <s v="4100"/>
    <s v="LEVIES"/>
    <n v="0"/>
    <n v="0"/>
    <n v="0"/>
    <n v="0"/>
    <n v="3791241.37"/>
    <n v="0"/>
    <n v="0"/>
    <n v="0"/>
    <n v="0"/>
    <n v="0"/>
    <n v="0"/>
    <n v="0"/>
    <n v="1034995.75"/>
    <n v="923741.72"/>
    <n v="33886.870000000003"/>
    <n v="527540.38"/>
    <n v="695469.52"/>
    <n v="575607.13"/>
    <n v="3791241.37"/>
    <e v="#DIV/0!"/>
    <n v="3791241.37"/>
    <n v="7582482.7400000002"/>
  </r>
  <r>
    <n v="14"/>
    <n v="15"/>
    <s v="tza"/>
    <x v="143"/>
    <m/>
    <x v="135"/>
    <x v="191"/>
    <m/>
    <x v="0"/>
    <s v="450"/>
    <s v="OTHER DEBTORS"/>
    <s v="474"/>
    <s v="OTHER"/>
    <s v="4105"/>
    <s v="LESS: PROVISION FOR BAD DEBDTS"/>
    <n v="0"/>
    <n v="0"/>
    <n v="0"/>
    <n v="0"/>
    <n v="668023.84000000008"/>
    <n v="0"/>
    <n v="0"/>
    <n v="0"/>
    <n v="0"/>
    <n v="0"/>
    <n v="0"/>
    <n v="0"/>
    <n v="0"/>
    <n v="0"/>
    <n v="685384.05"/>
    <n v="-17360.21"/>
    <n v="0"/>
    <n v="0"/>
    <n v="668023.84000000008"/>
    <e v="#DIV/0!"/>
    <n v="668023.84"/>
    <n v="1336047.6800000002"/>
  </r>
  <r>
    <n v="14"/>
    <n v="15"/>
    <s v="tza"/>
    <x v="143"/>
    <m/>
    <x v="136"/>
    <x v="0"/>
    <m/>
    <x v="0"/>
    <s v="450"/>
    <s v="OTHER DEBTORS"/>
    <s v="475"/>
    <s v="DEBIT NOT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36"/>
    <x v="185"/>
    <m/>
    <x v="0"/>
    <s v="450"/>
    <s v="OTHER DEBTORS"/>
    <s v="475"/>
    <s v="DEBIT NOTE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36"/>
    <x v="190"/>
    <m/>
    <x v="0"/>
    <s v="450"/>
    <s v="OTHER DEBTORS"/>
    <s v="475"/>
    <s v="DEBIT NOTES"/>
    <s v="4100"/>
    <s v="LEVIES"/>
    <n v="0"/>
    <n v="0"/>
    <n v="0"/>
    <n v="0"/>
    <n v="-74641.069999999992"/>
    <n v="0"/>
    <n v="0"/>
    <n v="0"/>
    <n v="0"/>
    <n v="0"/>
    <n v="0"/>
    <n v="0"/>
    <n v="0"/>
    <n v="-74072.56"/>
    <n v="-737.08"/>
    <n v="0"/>
    <n v="140.05000000000001"/>
    <n v="28.52"/>
    <n v="-74641.069999999992"/>
    <e v="#DIV/0!"/>
    <n v="-74641.070000000007"/>
    <n v="-149282.13999999998"/>
  </r>
  <r>
    <n v="14"/>
    <n v="15"/>
    <s v="tza"/>
    <x v="144"/>
    <m/>
    <x v="137"/>
    <x v="0"/>
    <m/>
    <x v="0"/>
    <s v="451"/>
    <s v="OPERATING LEASE ASSETS"/>
    <s v="479"/>
    <s v="OTH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4"/>
    <m/>
    <x v="137"/>
    <x v="184"/>
    <m/>
    <x v="0"/>
    <s v="451"/>
    <s v="OPERATING LEASE ASSETS"/>
    <s v="479"/>
    <s v="OTHER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4"/>
    <m/>
    <x v="137"/>
    <x v="185"/>
    <m/>
    <x v="0"/>
    <s v="451"/>
    <s v="OPERATING LEASE ASSETS"/>
    <s v="479"/>
    <s v="OTHER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4"/>
    <m/>
    <x v="137"/>
    <x v="190"/>
    <m/>
    <x v="0"/>
    <s v="451"/>
    <s v="OPERATING LEASE ASSETS"/>
    <s v="479"/>
    <s v="OTHER"/>
    <s v="4100"/>
    <s v="LEVI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4"/>
    <m/>
    <x v="137"/>
    <x v="191"/>
    <m/>
    <x v="0"/>
    <s v="451"/>
    <s v="OPERATING LEASE ASSETS"/>
    <s v="479"/>
    <s v="OTHER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5"/>
    <m/>
    <x v="138"/>
    <x v="0"/>
    <m/>
    <x v="0"/>
    <s v="455"/>
    <s v="CASH RESOURCES"/>
    <s v="476"/>
    <s v="BANK: EFF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5"/>
    <m/>
    <x v="138"/>
    <x v="192"/>
    <m/>
    <x v="0"/>
    <s v="455"/>
    <s v="CASH RESOURCES"/>
    <s v="476"/>
    <s v="BANK: EFF"/>
    <s v="4110"/>
    <s v="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5"/>
    <m/>
    <x v="138"/>
    <x v="193"/>
    <m/>
    <x v="0"/>
    <s v="455"/>
    <s v="CASH RESOURCES"/>
    <s v="476"/>
    <s v="BANK: EFF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5"/>
    <m/>
    <x v="139"/>
    <x v="0"/>
    <m/>
    <x v="0"/>
    <s v="455"/>
    <s v="CASH RESOURCES"/>
    <s v="477"/>
    <s v="BANK: AFF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5"/>
    <m/>
    <x v="139"/>
    <x v="192"/>
    <m/>
    <x v="0"/>
    <s v="455"/>
    <s v="CASH RESOURCES"/>
    <s v="477"/>
    <s v="BANK: AFF"/>
    <s v="4110"/>
    <s v="DEPOSITS"/>
    <n v="0"/>
    <n v="0"/>
    <n v="0"/>
    <n v="0"/>
    <n v="-59302719.420000002"/>
    <n v="0"/>
    <n v="0"/>
    <n v="0"/>
    <n v="0"/>
    <n v="0"/>
    <n v="0"/>
    <n v="0"/>
    <n v="0"/>
    <n v="-59302719.420000002"/>
    <n v="0"/>
    <n v="0"/>
    <n v="0"/>
    <n v="0"/>
    <n v="-59302719.420000002"/>
    <e v="#DIV/0!"/>
    <n v="-59302719.420000002"/>
    <n v="-118605438.84"/>
  </r>
  <r>
    <n v="14"/>
    <n v="15"/>
    <s v="tza"/>
    <x v="145"/>
    <m/>
    <x v="139"/>
    <x v="193"/>
    <m/>
    <x v="0"/>
    <s v="455"/>
    <s v="CASH RESOURCES"/>
    <s v="477"/>
    <s v="BANK: AFF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5"/>
    <m/>
    <x v="140"/>
    <x v="0"/>
    <m/>
    <x v="0"/>
    <s v="455"/>
    <s v="CASH RESOURCES"/>
    <s v="478"/>
    <s v="PETTY CASH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5"/>
    <m/>
    <x v="140"/>
    <x v="192"/>
    <m/>
    <x v="0"/>
    <s v="455"/>
    <s v="CASH RESOURCES"/>
    <s v="478"/>
    <s v="PETTY CASH"/>
    <s v="4110"/>
    <s v="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5"/>
    <m/>
    <x v="140"/>
    <x v="193"/>
    <m/>
    <x v="0"/>
    <s v="455"/>
    <s v="CASH RESOURCES"/>
    <s v="478"/>
    <s v="PETTY CASH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5"/>
    <m/>
    <x v="141"/>
    <x v="0"/>
    <m/>
    <x v="0"/>
    <s v="455"/>
    <s v="CASH RESOURCES"/>
    <s v="480"/>
    <s v="BANK: RATES &amp; GENERAL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5"/>
    <m/>
    <x v="141"/>
    <x v="192"/>
    <m/>
    <x v="0"/>
    <s v="455"/>
    <s v="CASH RESOURCES"/>
    <s v="480"/>
    <s v="BANK: RATES &amp; GENERAL"/>
    <s v="4110"/>
    <s v="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5"/>
    <m/>
    <x v="141"/>
    <x v="193"/>
    <m/>
    <x v="0"/>
    <s v="455"/>
    <s v="CASH RESOURCES"/>
    <s v="480"/>
    <s v="BANK: RATES &amp; GENERAL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5"/>
    <m/>
    <x v="142"/>
    <x v="0"/>
    <m/>
    <x v="0"/>
    <s v="455"/>
    <s v="CASH RESOURCES"/>
    <s v="482"/>
    <s v="BANK: GRAN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5"/>
    <m/>
    <x v="142"/>
    <x v="192"/>
    <m/>
    <x v="0"/>
    <s v="455"/>
    <s v="CASH RESOURCES"/>
    <s v="482"/>
    <s v="BANK: GRANTS"/>
    <s v="4110"/>
    <s v="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5"/>
    <m/>
    <x v="142"/>
    <x v="193"/>
    <m/>
    <x v="0"/>
    <s v="455"/>
    <s v="CASH RESOURCES"/>
    <s v="482"/>
    <s v="BANK: GRANTS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5"/>
    <m/>
    <x v="143"/>
    <x v="0"/>
    <m/>
    <x v="0"/>
    <s v="455"/>
    <s v="CASH RESOURCES"/>
    <s v="484"/>
    <s v="BANK: PUBLIC CONTRIBUTIO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5"/>
    <m/>
    <x v="143"/>
    <x v="192"/>
    <m/>
    <x v="0"/>
    <s v="455"/>
    <s v="CASH RESOURCES"/>
    <s v="484"/>
    <s v="BANK: PUBLIC CONTRIBUTIONS"/>
    <s v="4110"/>
    <s v="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5"/>
    <m/>
    <x v="143"/>
    <x v="193"/>
    <m/>
    <x v="0"/>
    <s v="455"/>
    <s v="CASH RESOURCES"/>
    <s v="484"/>
    <s v="BANK: PUBLIC CONTRIBUTIONS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5"/>
    <m/>
    <x v="144"/>
    <x v="0"/>
    <m/>
    <x v="0"/>
    <s v="455"/>
    <s v="CASH RESOURCES"/>
    <s v="485"/>
    <s v="CASH FLOA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5"/>
    <m/>
    <x v="144"/>
    <x v="192"/>
    <m/>
    <x v="0"/>
    <s v="455"/>
    <s v="CASH RESOURCES"/>
    <s v="485"/>
    <s v="CASH FLOAT"/>
    <s v="4110"/>
    <s v="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5"/>
    <m/>
    <x v="144"/>
    <x v="193"/>
    <m/>
    <x v="0"/>
    <s v="455"/>
    <s v="CASH RESOURCES"/>
    <s v="485"/>
    <s v="CASH FLOAT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6"/>
    <m/>
    <x v="145"/>
    <x v="0"/>
    <m/>
    <x v="0"/>
    <s v="470"/>
    <s v="PROVISIONS"/>
    <s v="497"/>
    <s v="POST - EMPLOYMENT HEALTH CARE BENEFI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6"/>
    <m/>
    <x v="145"/>
    <x v="17"/>
    <m/>
    <x v="0"/>
    <s v="470"/>
    <s v="PROVISIONS"/>
    <s v="497"/>
    <s v="POST - EMPLOYMENT HEALTH CARE BENEFIT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6"/>
    <m/>
    <x v="145"/>
    <x v="185"/>
    <m/>
    <x v="0"/>
    <s v="470"/>
    <s v="PROVISIONS"/>
    <s v="497"/>
    <s v="POST - EMPLOYMENT HEALTH CARE BENEFIT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6"/>
    <m/>
    <x v="145"/>
    <x v="186"/>
    <m/>
    <x v="0"/>
    <s v="470"/>
    <s v="PROVISIONS"/>
    <s v="497"/>
    <s v="POST - EMPLOYMENT HEALTH CARE BENEFITS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6"/>
    <m/>
    <x v="146"/>
    <x v="0"/>
    <m/>
    <x v="0"/>
    <s v="470"/>
    <s v="PROVISIONS"/>
    <s v="498"/>
    <s v="LONG SERVICE AWARD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6"/>
    <m/>
    <x v="146"/>
    <x v="17"/>
    <m/>
    <x v="0"/>
    <s v="470"/>
    <s v="PROVISIONS"/>
    <s v="498"/>
    <s v="LONG SERVICE AWARD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6"/>
    <m/>
    <x v="146"/>
    <x v="185"/>
    <m/>
    <x v="0"/>
    <s v="470"/>
    <s v="PROVISIONS"/>
    <s v="498"/>
    <s v="LONG SERVICE AWARD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6"/>
    <m/>
    <x v="146"/>
    <x v="186"/>
    <m/>
    <x v="0"/>
    <s v="470"/>
    <s v="PROVISIONS"/>
    <s v="498"/>
    <s v="LONG SERVICE AWARDS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6"/>
    <m/>
    <x v="147"/>
    <x v="0"/>
    <m/>
    <x v="0"/>
    <s v="470"/>
    <s v="PROVISIONS"/>
    <s v="499"/>
    <s v="NON-CURRENT PROVISIO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6"/>
    <m/>
    <x v="147"/>
    <x v="186"/>
    <m/>
    <x v="0"/>
    <s v="470"/>
    <s v="PROVISIONS"/>
    <s v="499"/>
    <s v="NON-CURRENT PROVISIONS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6"/>
    <m/>
    <x v="148"/>
    <x v="0"/>
    <m/>
    <x v="0"/>
    <s v="470"/>
    <s v="PROVISIONS"/>
    <s v="500"/>
    <s v="STAFF LEAVE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6"/>
    <m/>
    <x v="148"/>
    <x v="17"/>
    <m/>
    <x v="0"/>
    <s v="470"/>
    <s v="PROVISIONS"/>
    <s v="500"/>
    <s v="STAFF LEAVE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6"/>
    <m/>
    <x v="148"/>
    <x v="185"/>
    <m/>
    <x v="0"/>
    <s v="470"/>
    <s v="PROVISIONS"/>
    <s v="500"/>
    <s v="STAFF LEAVE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6"/>
    <m/>
    <x v="148"/>
    <x v="186"/>
    <m/>
    <x v="0"/>
    <s v="470"/>
    <s v="PROVISIONS"/>
    <s v="500"/>
    <s v="STAFF LEAVE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6"/>
    <m/>
    <x v="149"/>
    <x v="0"/>
    <m/>
    <x v="0"/>
    <s v="470"/>
    <s v="PROVISIONS"/>
    <s v="501"/>
    <s v="PROVISION PERFORMANCE BONU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6"/>
    <m/>
    <x v="149"/>
    <x v="17"/>
    <m/>
    <x v="0"/>
    <s v="470"/>
    <s v="PROVISIONS"/>
    <s v="501"/>
    <s v="PROVISION PERFORMANCE BONU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6"/>
    <m/>
    <x v="149"/>
    <x v="185"/>
    <m/>
    <x v="0"/>
    <s v="470"/>
    <s v="PROVISIONS"/>
    <s v="501"/>
    <s v="PROVISION PERFORMANCE BONU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6"/>
    <m/>
    <x v="149"/>
    <x v="186"/>
    <m/>
    <x v="0"/>
    <s v="470"/>
    <s v="PROVISIONS"/>
    <s v="501"/>
    <s v="PROVISION PERFORMANCE BONUS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48"/>
    <x v="0"/>
    <m/>
    <x v="0"/>
    <s v="475"/>
    <s v="CREDITORS"/>
    <s v="500"/>
    <s v="STAFF LEAVE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48"/>
    <x v="186"/>
    <m/>
    <x v="0"/>
    <s v="475"/>
    <s v="CREDITORS"/>
    <s v="500"/>
    <s v="STAFF LEAVE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0"/>
    <x v="0"/>
    <m/>
    <x v="0"/>
    <s v="475"/>
    <s v="CREDITORS"/>
    <s v="502"/>
    <s v="ELECTRICITY DEPOSI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0"/>
    <x v="17"/>
    <m/>
    <x v="0"/>
    <s v="475"/>
    <s v="CREDITORS"/>
    <s v="502"/>
    <s v="ELECTRICITY DEPOSIT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0"/>
    <x v="192"/>
    <m/>
    <x v="0"/>
    <s v="475"/>
    <s v="CREDITORS"/>
    <s v="502"/>
    <s v="ELECTRICITY DEPOSITS"/>
    <s v="4110"/>
    <s v="DEPOSITS"/>
    <n v="0"/>
    <n v="0"/>
    <n v="0"/>
    <n v="0"/>
    <n v="-817221.09"/>
    <n v="0"/>
    <n v="0"/>
    <n v="0"/>
    <n v="0"/>
    <n v="0"/>
    <n v="0"/>
    <n v="0"/>
    <n v="-1148245.56"/>
    <n v="111237.97"/>
    <n v="81562.06"/>
    <n v="59949.75"/>
    <n v="49162.31"/>
    <n v="29112.38"/>
    <n v="-817221.09"/>
    <e v="#DIV/0!"/>
    <n v="-817221.09"/>
    <n v="-1634442.18"/>
  </r>
  <r>
    <n v="14"/>
    <n v="15"/>
    <s v="tza"/>
    <x v="147"/>
    <m/>
    <x v="150"/>
    <x v="193"/>
    <m/>
    <x v="0"/>
    <s v="475"/>
    <s v="CREDITORS"/>
    <s v="502"/>
    <s v="ELECTRICITY DEPOSITS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1"/>
    <x v="0"/>
    <m/>
    <x v="0"/>
    <s v="475"/>
    <s v="CREDITORS"/>
    <s v="503"/>
    <s v="WATER DEPOSI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1"/>
    <x v="192"/>
    <m/>
    <x v="0"/>
    <s v="475"/>
    <s v="CREDITORS"/>
    <s v="503"/>
    <s v="WATER DEPOSITS"/>
    <s v="4110"/>
    <s v="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1"/>
    <x v="193"/>
    <m/>
    <x v="0"/>
    <s v="475"/>
    <s v="CREDITORS"/>
    <s v="503"/>
    <s v="WATER DEPOSITS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2"/>
    <x v="0"/>
    <m/>
    <x v="0"/>
    <s v="475"/>
    <s v="CREDITORS"/>
    <s v="504"/>
    <s v="TRADE CREDITOR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2"/>
    <x v="17"/>
    <m/>
    <x v="0"/>
    <s v="475"/>
    <s v="CREDITORS"/>
    <s v="504"/>
    <s v="TRADE CREDITORE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2"/>
    <x v="184"/>
    <m/>
    <x v="0"/>
    <s v="475"/>
    <s v="CREDITORS"/>
    <s v="504"/>
    <s v="TRADE CREDITORE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2"/>
    <x v="185"/>
    <m/>
    <x v="0"/>
    <s v="475"/>
    <s v="CREDITORS"/>
    <s v="504"/>
    <s v="TRADE CREDITORES"/>
    <s v="4060"/>
    <s v="EXPENDITURE"/>
    <n v="0"/>
    <n v="0"/>
    <n v="0"/>
    <n v="0"/>
    <n v="2345574.36"/>
    <n v="0"/>
    <n v="0"/>
    <n v="0"/>
    <n v="0"/>
    <n v="0"/>
    <n v="0"/>
    <n v="0"/>
    <n v="2318780.36"/>
    <n v="26794"/>
    <n v="0"/>
    <n v="0"/>
    <n v="0"/>
    <n v="0"/>
    <n v="2345574.36"/>
    <e v="#DIV/0!"/>
    <n v="2345574.36"/>
    <n v="4691148.72"/>
  </r>
  <r>
    <n v="14"/>
    <n v="15"/>
    <s v="tza"/>
    <x v="147"/>
    <m/>
    <x v="153"/>
    <x v="0"/>
    <m/>
    <x v="0"/>
    <s v="475"/>
    <s v="CREDITORS"/>
    <s v="506"/>
    <s v="PAYMENTS IN ADVANCE (DEBT)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3"/>
    <x v="184"/>
    <m/>
    <x v="0"/>
    <s v="475"/>
    <s v="CREDITORS"/>
    <s v="506"/>
    <s v="PAYMENTS IN ADVANCE (DEBT)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3"/>
    <x v="185"/>
    <m/>
    <x v="0"/>
    <s v="475"/>
    <s v="CREDITORS"/>
    <s v="506"/>
    <s v="PAYMENTS IN ADVANCE (DEBT)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4"/>
    <x v="0"/>
    <m/>
    <x v="0"/>
    <s v="475"/>
    <s v="CREDITORS"/>
    <s v="508"/>
    <s v="PAYMENTS IN ADVANCE (GENERAL)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4"/>
    <x v="184"/>
    <m/>
    <x v="0"/>
    <s v="475"/>
    <s v="CREDITORS"/>
    <s v="508"/>
    <s v="PAYMENTS IN ADVANCE (GENERAL)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4"/>
    <x v="185"/>
    <m/>
    <x v="0"/>
    <s v="475"/>
    <s v="CREDITORS"/>
    <s v="508"/>
    <s v="PAYMENTS IN ADVANCE (GENERAL)"/>
    <s v="4060"/>
    <s v="EXPENDITURE"/>
    <n v="0"/>
    <n v="0"/>
    <n v="0"/>
    <n v="0"/>
    <n v="72065"/>
    <n v="0"/>
    <n v="0"/>
    <n v="0"/>
    <n v="0"/>
    <n v="0"/>
    <n v="0"/>
    <n v="0"/>
    <n v="72065"/>
    <n v="0"/>
    <n v="0"/>
    <n v="0"/>
    <n v="0"/>
    <n v="0"/>
    <n v="72065"/>
    <e v="#DIV/0!"/>
    <n v="72065"/>
    <n v="144130"/>
  </r>
  <r>
    <n v="14"/>
    <n v="15"/>
    <s v="tza"/>
    <x v="147"/>
    <m/>
    <x v="155"/>
    <x v="0"/>
    <m/>
    <x v="0"/>
    <s v="475"/>
    <s v="CREDITORS"/>
    <s v="510"/>
    <s v="MANAGER SUPPOR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5"/>
    <x v="184"/>
    <m/>
    <x v="0"/>
    <s v="475"/>
    <s v="CREDITORS"/>
    <s v="510"/>
    <s v="MANAGER SUPPORT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5"/>
    <x v="185"/>
    <m/>
    <x v="0"/>
    <s v="475"/>
    <s v="CREDITORS"/>
    <s v="510"/>
    <s v="MANAGER SUPPORT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6"/>
    <x v="0"/>
    <m/>
    <x v="0"/>
    <s v="475"/>
    <s v="CREDITORS"/>
    <s v="512"/>
    <s v="YEAR-END CREDITOR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6"/>
    <x v="184"/>
    <m/>
    <x v="0"/>
    <s v="475"/>
    <s v="CREDITORS"/>
    <s v="512"/>
    <s v="YEAR-END CREDITOR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6"/>
    <x v="185"/>
    <m/>
    <x v="0"/>
    <s v="475"/>
    <s v="CREDITORS"/>
    <s v="512"/>
    <s v="YEAR-END CREDITORS"/>
    <s v="4060"/>
    <s v="EXPENDITURE"/>
    <n v="0"/>
    <n v="0"/>
    <n v="0"/>
    <n v="0"/>
    <n v="38053050.839999996"/>
    <n v="0"/>
    <n v="0"/>
    <n v="0"/>
    <n v="0"/>
    <n v="0"/>
    <n v="0"/>
    <n v="0"/>
    <n v="4863365.6900000004"/>
    <n v="0"/>
    <n v="33189685.149999999"/>
    <n v="0"/>
    <n v="0"/>
    <n v="0"/>
    <n v="38053050.839999996"/>
    <e v="#DIV/0!"/>
    <n v="38053050.840000004"/>
    <n v="76106101.679999992"/>
  </r>
  <r>
    <n v="14"/>
    <n v="15"/>
    <s v="tza"/>
    <x v="147"/>
    <m/>
    <x v="157"/>
    <x v="0"/>
    <m/>
    <x v="0"/>
    <s v="475"/>
    <s v="CREDITORS"/>
    <s v="514"/>
    <s v="VA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7"/>
    <x v="17"/>
    <m/>
    <x v="0"/>
    <s v="475"/>
    <s v="CREDITORS"/>
    <s v="514"/>
    <s v="VA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7"/>
    <x v="184"/>
    <m/>
    <x v="0"/>
    <s v="475"/>
    <s v="CREDITORS"/>
    <s v="514"/>
    <s v="VAT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7"/>
    <x v="185"/>
    <m/>
    <x v="0"/>
    <s v="475"/>
    <s v="CREDITORS"/>
    <s v="514"/>
    <s v="VAT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8"/>
    <x v="0"/>
    <m/>
    <x v="0"/>
    <s v="475"/>
    <s v="CREDITORS"/>
    <s v="516"/>
    <s v="RETENS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8"/>
    <x v="184"/>
    <m/>
    <x v="0"/>
    <s v="475"/>
    <s v="CREDITORS"/>
    <s v="516"/>
    <s v="RETENSION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8"/>
    <x v="185"/>
    <m/>
    <x v="0"/>
    <s v="475"/>
    <s v="CREDITORS"/>
    <s v="516"/>
    <s v="RETENSION"/>
    <s v="4060"/>
    <s v="EXPENDITURE"/>
    <n v="0"/>
    <n v="0"/>
    <n v="0"/>
    <n v="0"/>
    <n v="-2726233.07"/>
    <n v="0"/>
    <n v="0"/>
    <n v="0"/>
    <n v="0"/>
    <n v="0"/>
    <n v="0"/>
    <n v="0"/>
    <n v="-36829.839999999997"/>
    <n v="-722627.84"/>
    <n v="-772670.79"/>
    <n v="-640156.91"/>
    <n v="-130451.23"/>
    <n v="-423496.46"/>
    <n v="-2726233.07"/>
    <e v="#DIV/0!"/>
    <n v="-2726233.07"/>
    <n v="-5452466.1399999997"/>
  </r>
  <r>
    <n v="14"/>
    <n v="15"/>
    <s v="tza"/>
    <x v="147"/>
    <m/>
    <x v="159"/>
    <x v="0"/>
    <m/>
    <x v="0"/>
    <s v="475"/>
    <s v="CREDITORS"/>
    <s v="518"/>
    <s v="MEDICAL CONTRIBU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9"/>
    <x v="184"/>
    <m/>
    <x v="0"/>
    <s v="475"/>
    <s v="CREDITORS"/>
    <s v="518"/>
    <s v="MEDICAL CONTRIBUTION"/>
    <s v="4050"/>
    <s v="RECEIPTS"/>
    <n v="0"/>
    <n v="0"/>
    <n v="0"/>
    <n v="0"/>
    <n v="-235000.2"/>
    <n v="0"/>
    <n v="0"/>
    <n v="0"/>
    <n v="0"/>
    <n v="0"/>
    <n v="0"/>
    <n v="0"/>
    <n v="-38148.199999999997"/>
    <n v="-38148.199999999997"/>
    <n v="-38148.199999999997"/>
    <n v="-40185.199999999997"/>
    <n v="-40185.199999999997"/>
    <n v="-40185.199999999997"/>
    <n v="-235000.2"/>
    <e v="#DIV/0!"/>
    <n v="-235000.2"/>
    <n v="-470000.4"/>
  </r>
  <r>
    <n v="14"/>
    <n v="15"/>
    <s v="tza"/>
    <x v="147"/>
    <m/>
    <x v="159"/>
    <x v="185"/>
    <m/>
    <x v="0"/>
    <s v="475"/>
    <s v="CREDITORS"/>
    <s v="518"/>
    <s v="MEDICAL CONTRIBUTION"/>
    <s v="4060"/>
    <s v="EXPENDITURE"/>
    <n v="0"/>
    <n v="0"/>
    <n v="0"/>
    <n v="0"/>
    <n v="229620.00000000003"/>
    <n v="0"/>
    <n v="0"/>
    <n v="0"/>
    <n v="0"/>
    <n v="0"/>
    <n v="0"/>
    <n v="0"/>
    <n v="37251.4"/>
    <n v="37251.4"/>
    <n v="37251.4"/>
    <n v="39288.6"/>
    <n v="39288.6"/>
    <n v="39288.6"/>
    <n v="229620.00000000003"/>
    <e v="#DIV/0!"/>
    <n v="229620"/>
    <n v="459240.00000000006"/>
  </r>
  <r>
    <n v="14"/>
    <n v="15"/>
    <s v="tza"/>
    <x v="147"/>
    <m/>
    <x v="160"/>
    <x v="0"/>
    <m/>
    <x v="0"/>
    <s v="475"/>
    <s v="CREDITORS"/>
    <s v="520"/>
    <s v="UNCLAIMED WAG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0"/>
    <x v="184"/>
    <m/>
    <x v="0"/>
    <s v="475"/>
    <s v="CREDITORS"/>
    <s v="520"/>
    <s v="UNCLAIMED WAGE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0"/>
    <x v="185"/>
    <m/>
    <x v="0"/>
    <s v="475"/>
    <s v="CREDITORS"/>
    <s v="520"/>
    <s v="UNCLAIMED WAGE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1"/>
    <x v="0"/>
    <m/>
    <x v="0"/>
    <s v="475"/>
    <s v="CREDITORS"/>
    <s v="522"/>
    <s v="UNCLAIMED LOAN PAYMEN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1"/>
    <x v="184"/>
    <m/>
    <x v="0"/>
    <s v="475"/>
    <s v="CREDITORS"/>
    <s v="522"/>
    <s v="UNCLAIMED LOAN PAYMENT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1"/>
    <x v="185"/>
    <m/>
    <x v="0"/>
    <s v="475"/>
    <s v="CREDITORS"/>
    <s v="522"/>
    <s v="UNCLAIMED LOAN PAYMENT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2"/>
    <x v="0"/>
    <m/>
    <x v="0"/>
    <s v="475"/>
    <s v="CREDITORS"/>
    <s v="524"/>
    <s v="DEPOSI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2"/>
    <x v="184"/>
    <m/>
    <x v="0"/>
    <s v="475"/>
    <s v="CREDITORS"/>
    <s v="524"/>
    <s v="DEPOSITS"/>
    <s v="4050"/>
    <s v="RECEIPTS"/>
    <n v="0"/>
    <n v="0"/>
    <n v="0"/>
    <n v="0"/>
    <n v="-222263.32"/>
    <n v="0"/>
    <n v="0"/>
    <n v="0"/>
    <n v="0"/>
    <n v="0"/>
    <n v="0"/>
    <n v="0"/>
    <n v="6532.59"/>
    <n v="-83539.399999999994"/>
    <n v="-10790"/>
    <n v="-91615"/>
    <n v="-32254.51"/>
    <n v="-10597"/>
    <n v="-222263.32"/>
    <e v="#DIV/0!"/>
    <n v="-222263.32"/>
    <n v="-444526.64"/>
  </r>
  <r>
    <n v="14"/>
    <n v="15"/>
    <s v="tza"/>
    <x v="147"/>
    <m/>
    <x v="162"/>
    <x v="185"/>
    <m/>
    <x v="0"/>
    <s v="475"/>
    <s v="CREDITORS"/>
    <s v="524"/>
    <s v="DEPOSITS"/>
    <s v="4060"/>
    <s v="EXPENDITURE"/>
    <n v="0"/>
    <n v="0"/>
    <n v="0"/>
    <n v="0"/>
    <n v="150"/>
    <n v="0"/>
    <n v="0"/>
    <n v="0"/>
    <n v="0"/>
    <n v="0"/>
    <n v="0"/>
    <n v="0"/>
    <n v="0"/>
    <n v="0"/>
    <n v="0"/>
    <n v="0"/>
    <n v="0"/>
    <n v="150"/>
    <n v="150"/>
    <e v="#DIV/0!"/>
    <n v="150"/>
    <n v="300"/>
  </r>
  <r>
    <n v="14"/>
    <n v="15"/>
    <s v="tza"/>
    <x v="147"/>
    <m/>
    <x v="163"/>
    <x v="0"/>
    <m/>
    <x v="0"/>
    <s v="475"/>
    <s v="CREDITORS"/>
    <s v="526"/>
    <s v="UNKOWN CONSUMER DEPOSI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3"/>
    <x v="184"/>
    <m/>
    <x v="0"/>
    <s v="475"/>
    <s v="CREDITORS"/>
    <s v="526"/>
    <s v="UNKOWN CONSUMER DEPOSIT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3"/>
    <x v="185"/>
    <m/>
    <x v="0"/>
    <s v="475"/>
    <s v="CREDITORS"/>
    <s v="526"/>
    <s v="UNKOWN CONSUMER DEPOSIT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4"/>
    <x v="0"/>
    <m/>
    <x v="0"/>
    <s v="475"/>
    <s v="CREDITORS"/>
    <s v="528"/>
    <s v="UNKNOWN DIRECT DEPOSI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4"/>
    <x v="184"/>
    <m/>
    <x v="0"/>
    <s v="475"/>
    <s v="CREDITORS"/>
    <s v="528"/>
    <s v="UNKNOWN DIRECT DEPOSITS"/>
    <s v="4050"/>
    <s v="RECEIPTS"/>
    <n v="0"/>
    <n v="0"/>
    <n v="0"/>
    <n v="0"/>
    <n v="141170.09"/>
    <n v="0"/>
    <n v="0"/>
    <n v="0"/>
    <n v="0"/>
    <n v="0"/>
    <n v="0"/>
    <n v="0"/>
    <n v="122834.22"/>
    <n v="1000"/>
    <n v="17335.87"/>
    <n v="0"/>
    <n v="0"/>
    <n v="0"/>
    <n v="141170.09"/>
    <e v="#DIV/0!"/>
    <n v="141170.09"/>
    <n v="282340.18"/>
  </r>
  <r>
    <n v="14"/>
    <n v="15"/>
    <s v="tza"/>
    <x v="147"/>
    <m/>
    <x v="164"/>
    <x v="185"/>
    <m/>
    <x v="0"/>
    <s v="475"/>
    <s v="CREDITORS"/>
    <s v="528"/>
    <s v="UNKNOWN DIRECT DEPOSITS"/>
    <s v="4060"/>
    <s v="EXPENDITURE"/>
    <n v="0"/>
    <n v="0"/>
    <n v="0"/>
    <n v="0"/>
    <n v="197442.41"/>
    <n v="0"/>
    <n v="0"/>
    <n v="0"/>
    <n v="0"/>
    <n v="0"/>
    <n v="0"/>
    <n v="0"/>
    <n v="0"/>
    <n v="197442.41"/>
    <n v="0"/>
    <n v="0"/>
    <n v="0"/>
    <n v="0"/>
    <n v="197442.41"/>
    <e v="#DIV/0!"/>
    <n v="197442.41"/>
    <n v="394884.82"/>
  </r>
  <r>
    <n v="14"/>
    <n v="15"/>
    <s v="tza"/>
    <x v="147"/>
    <m/>
    <x v="165"/>
    <x v="0"/>
    <m/>
    <x v="0"/>
    <s v="475"/>
    <s v="CREDITORS"/>
    <s v="530"/>
    <s v="UNKOWN CONSUMER PAYMEN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5"/>
    <x v="184"/>
    <m/>
    <x v="0"/>
    <s v="475"/>
    <s v="CREDITORS"/>
    <s v="530"/>
    <s v="UNKOWN CONSUMER PAYMENT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5"/>
    <x v="185"/>
    <m/>
    <x v="0"/>
    <s v="475"/>
    <s v="CREDITORS"/>
    <s v="530"/>
    <s v="UNKOWN CONSUMER PAYMENT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6"/>
    <x v="0"/>
    <m/>
    <x v="0"/>
    <s v="475"/>
    <s v="CREDITORS"/>
    <s v="532"/>
    <s v="FINANCIAL MANAGEMENT SUPPOR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6"/>
    <x v="184"/>
    <m/>
    <x v="0"/>
    <s v="475"/>
    <s v="CREDITORS"/>
    <s v="532"/>
    <s v="FINANCIAL MANAGEMENT SUPPORT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6"/>
    <x v="185"/>
    <m/>
    <x v="0"/>
    <s v="475"/>
    <s v="CREDITORS"/>
    <s v="532"/>
    <s v="FINANCIAL MANAGEMENT SUPPORT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7"/>
    <x v="0"/>
    <m/>
    <x v="0"/>
    <s v="475"/>
    <s v="CREDITORS"/>
    <s v="534"/>
    <s v="IDP DONATIO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7"/>
    <x v="184"/>
    <m/>
    <x v="0"/>
    <s v="475"/>
    <s v="CREDITORS"/>
    <s v="534"/>
    <s v="IDP DONATION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7"/>
    <x v="185"/>
    <m/>
    <x v="0"/>
    <s v="475"/>
    <s v="CREDITORS"/>
    <s v="534"/>
    <s v="IDP DONATION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8"/>
    <x v="0"/>
    <m/>
    <x v="0"/>
    <s v="475"/>
    <s v="CREDITORS"/>
    <s v="536"/>
    <s v="MUNICIPAL SYSTEM UPGRADE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8"/>
    <x v="17"/>
    <m/>
    <x v="0"/>
    <s v="475"/>
    <s v="CREDITORS"/>
    <s v="536"/>
    <s v="MUNICIPAL SYSTEM UPGRADE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8"/>
    <x v="184"/>
    <m/>
    <x v="0"/>
    <s v="475"/>
    <s v="CREDITORS"/>
    <s v="536"/>
    <s v="MUNICIPAL SYSTEM UPGRADE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8"/>
    <x v="185"/>
    <m/>
    <x v="0"/>
    <s v="475"/>
    <s v="CREDITORS"/>
    <s v="536"/>
    <s v="MUNICIPAL SYSTEM UPGRADE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9"/>
    <x v="0"/>
    <m/>
    <x v="0"/>
    <s v="475"/>
    <s v="CREDITORS"/>
    <s v="538"/>
    <s v="GRANTS RSC &amp; OTH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9"/>
    <x v="184"/>
    <m/>
    <x v="0"/>
    <s v="475"/>
    <s v="CREDITORS"/>
    <s v="538"/>
    <s v="GRANTS RSC &amp; OTHER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9"/>
    <x v="185"/>
    <m/>
    <x v="0"/>
    <s v="475"/>
    <s v="CREDITORS"/>
    <s v="538"/>
    <s v="GRANTS RSC &amp; OTHER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1"/>
    <s v="01-Municipal manager"/>
    <x v="72"/>
    <x v="177"/>
    <s v="002-Municipal manager"/>
    <x v="1"/>
    <s v="002"/>
    <s v="ADMINISTRATION MUNICIPAL MANAGER"/>
    <s v="078"/>
    <s v="GENERAL EXPENSES - OTHER"/>
    <s v="1341"/>
    <s v="MEMBERSHIP FEES - SALGA"/>
    <n v="18877"/>
    <n v="20638"/>
    <n v="21773.09"/>
    <n v="22927.06377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s v="04-Corporate Services"/>
    <x v="72"/>
    <x v="177"/>
    <s v="007-Other admin"/>
    <x v="1"/>
    <s v="003"/>
    <s v="COMMUNICATIONS"/>
    <s v="078"/>
    <s v="GENERAL EXPENSES - OTHER"/>
    <s v="1341"/>
    <s v="MEMBERSHIP FEES - SALGA"/>
    <n v="25727"/>
    <n v="27059"/>
    <n v="28547.244999999999"/>
    <n v="30060.248984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3"/>
    <s v="01-Municipal manager"/>
    <x v="72"/>
    <x v="177"/>
    <s v="007-Other admin"/>
    <x v="1"/>
    <s v="004"/>
    <s v="INTERNAL AUDIT"/>
    <s v="078"/>
    <s v="GENERAL EXPENSES - OTHER"/>
    <s v="1341"/>
    <s v="MEMBERSHIP FEES - SALGA"/>
    <n v="33320"/>
    <n v="36264"/>
    <n v="38258.519999999997"/>
    <n v="40286.22155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4"/>
    <s v="01-Municipal manager"/>
    <x v="72"/>
    <x v="177"/>
    <s v="007-Other admin"/>
    <x v="1"/>
    <s v="005"/>
    <s v="STRATEGIC SUPPORT"/>
    <s v="078"/>
    <s v="GENERAL EXPENSES - OTHER"/>
    <s v="1341"/>
    <s v="MEMBERSHIP FEES - SALGA"/>
    <n v="15942"/>
    <n v="14592"/>
    <n v="15394.56"/>
    <n v="16210.47167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4"/>
    <s v="01-Municipal manager"/>
    <x v="72"/>
    <x v="194"/>
    <s v="007-Other admin"/>
    <x v="1"/>
    <s v="005"/>
    <s v="STRATEGIC SUPPORT"/>
    <s v="078"/>
    <s v="GENERAL EXPENSES - OTHER"/>
    <s v="1372"/>
    <s v="WATER CHARGES"/>
    <n v="350001"/>
    <n v="350001"/>
    <n v="369251.05499999999"/>
    <n v="388821.36091499997"/>
    <n v="61147.65"/>
    <n v="0"/>
    <n v="0"/>
    <n v="0"/>
    <n v="0"/>
    <n v="0"/>
    <n v="0"/>
    <n v="0"/>
    <n v="61147.65"/>
    <n v="0"/>
    <n v="0"/>
    <n v="0"/>
    <n v="0"/>
    <n v="0"/>
    <n v="61147.65"/>
    <n v="0.17470707226550783"/>
    <n v="61147.65"/>
    <n v="122295.3"/>
  </r>
  <r>
    <n v="14"/>
    <n v="15"/>
    <s v="tza"/>
    <x v="75"/>
    <s v="04-Corporate Services"/>
    <x v="72"/>
    <x v="177"/>
    <s v="007-Other admin"/>
    <x v="1"/>
    <s v="006"/>
    <s v="PUBLIC PARTICIPATION &amp; PROJECT SUPPORT"/>
    <s v="078"/>
    <s v="GENERAL EXPENSES - OTHER"/>
    <s v="1341"/>
    <s v="MEMBERSHIP FEES - SALGA"/>
    <n v="53138"/>
    <n v="50242"/>
    <n v="53005.31"/>
    <n v="55814.5914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5"/>
    <s v="04-Corporate Services"/>
    <x v="93"/>
    <x v="195"/>
    <s v="007-Other admin"/>
    <x v="5"/>
    <s v="006"/>
    <s v="PUBLIC PARTICIPATION &amp; PROJECT SUPPORT"/>
    <s v="087"/>
    <s v="INTERNAL CHARGES"/>
    <s v="1533"/>
    <s v="INTERNAL FACILITIES COSTS"/>
    <n v="125551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s v="01-Municipal manager"/>
    <x v="71"/>
    <x v="86"/>
    <s v="007-Other admin"/>
    <x v="1"/>
    <s v="007"/>
    <s v="RISK MANAGEMENT"/>
    <s v="051"/>
    <s v="EMPLOYEE RELATED COSTS - WAGES &amp; SALARIES"/>
    <s v="1001"/>
    <s v="SALARIES &amp; WAGES - BASIC SCALE"/>
    <n v="443501"/>
    <n v="459395"/>
    <n v="484661.72499999998"/>
    <n v="510348.79642499995"/>
    <n v="341706.97"/>
    <n v="0"/>
    <n v="0"/>
    <n v="0"/>
    <n v="0"/>
    <n v="0"/>
    <n v="0"/>
    <n v="0"/>
    <n v="59094.07"/>
    <n v="55094.07"/>
    <n v="57856.07"/>
    <n v="56858.92"/>
    <n v="55001.919999999998"/>
    <n v="57801.919999999998"/>
    <n v="341706.97"/>
    <n v="0.77047621087663831"/>
    <n v="341706.97"/>
    <n v="683413.94"/>
  </r>
  <r>
    <n v="14"/>
    <n v="15"/>
    <s v="tza"/>
    <x v="76"/>
    <s v="01-Municipal manager"/>
    <x v="71"/>
    <x v="88"/>
    <s v="007-Other admin"/>
    <x v="1"/>
    <s v="007"/>
    <s v="RISK MANAGEMENT"/>
    <s v="051"/>
    <s v="EMPLOYEE RELATED COSTS - WAGES &amp; SALARIES"/>
    <s v="1004"/>
    <s v="SALARIES &amp; WAGES - ANNUAL BONUS"/>
    <n v="36958"/>
    <n v="38283"/>
    <n v="40388.565000000002"/>
    <n v="42529.158945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s v="01-Municipal manager"/>
    <x v="71"/>
    <x v="89"/>
    <s v="007-Other admin"/>
    <x v="1"/>
    <s v="007"/>
    <s v="RISK MANAGEMENT"/>
    <s v="051"/>
    <s v="EMPLOYEE RELATED COSTS - WAGES &amp; SALARIES"/>
    <s v="1010"/>
    <s v="SALARIES &amp; WAGES - LEAVE PAYMENTS"/>
    <n v="24214"/>
    <n v="23570"/>
    <n v="24866.35"/>
    <n v="26184.2665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s v="01-Municipal manager"/>
    <x v="71"/>
    <x v="90"/>
    <s v="007-Other admin"/>
    <x v="1"/>
    <s v="007"/>
    <s v="RISK MANAGEMENT"/>
    <s v="051"/>
    <s v="EMPLOYEE RELATED COSTS - WAGES &amp; SALARIES"/>
    <s v="1012"/>
    <s v="HOUSING ALLOWANCE"/>
    <n v="25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s v="01-Municipal manager"/>
    <x v="71"/>
    <x v="91"/>
    <s v="007-Other admin"/>
    <x v="1"/>
    <s v="007"/>
    <s v="RISK MANAGEMENT"/>
    <s v="051"/>
    <s v="EMPLOYEE RELATED COSTS - WAGES &amp; SALARIES"/>
    <s v="1013"/>
    <s v="TRAVEL ALLOWANCE"/>
    <n v="132263"/>
    <n v="134227"/>
    <n v="141609.48499999999"/>
    <n v="149114.7877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s v="01-Municipal manager"/>
    <x v="76"/>
    <x v="92"/>
    <s v="007-Other admin"/>
    <x v="1"/>
    <s v="007"/>
    <s v="RISK MANAGEMENT"/>
    <s v="053"/>
    <s v="EMPLOYEE RELATED COSTS - SOCIAL CONTRIBUTIONS"/>
    <s v="1021"/>
    <s v="CONTRIBUTION - MEDICAL AID SCHEME"/>
    <n v="20724"/>
    <n v="21964"/>
    <n v="23172.02"/>
    <n v="24400.13706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s v="01-Municipal manager"/>
    <x v="76"/>
    <x v="93"/>
    <s v="007-Other admin"/>
    <x v="1"/>
    <s v="007"/>
    <s v="RISK MANAGEMENT"/>
    <s v="053"/>
    <s v="EMPLOYEE RELATED COSTS - SOCIAL CONTRIBUTIONS"/>
    <s v="1022"/>
    <s v="CONTRIBUTION - PENSION SCHEMES"/>
    <n v="97570"/>
    <n v="82691"/>
    <n v="87239.005000000005"/>
    <n v="91862.672265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s v="01-Municipal manager"/>
    <x v="76"/>
    <x v="94"/>
    <s v="007-Other admin"/>
    <x v="1"/>
    <s v="007"/>
    <s v="RISK MANAGEMENT"/>
    <s v="053"/>
    <s v="EMPLOYEE RELATED COSTS - SOCIAL CONTRIBUTIONS"/>
    <s v="1023"/>
    <s v="CONTRIBUTION - UIF"/>
    <n v="1910"/>
    <n v="1910"/>
    <n v="2015.05"/>
    <n v="2121.8476500000002"/>
    <n v="892.32"/>
    <n v="0"/>
    <n v="0"/>
    <n v="0"/>
    <n v="0"/>
    <n v="0"/>
    <n v="0"/>
    <n v="0"/>
    <n v="148.72"/>
    <n v="148.72"/>
    <n v="148.72"/>
    <n v="148.72"/>
    <n v="148.72"/>
    <n v="148.72"/>
    <n v="892.32"/>
    <n v="0.46718324607329847"/>
    <n v="892.32"/>
    <n v="1784.64"/>
  </r>
  <r>
    <n v="14"/>
    <n v="15"/>
    <s v="tza"/>
    <x v="76"/>
    <s v="01-Municipal manager"/>
    <x v="76"/>
    <x v="95"/>
    <s v="007-Other admin"/>
    <x v="1"/>
    <s v="007"/>
    <s v="RISK MANAGEMENT"/>
    <s v="053"/>
    <s v="EMPLOYEE RELATED COSTS - SOCIAL CONTRIBUTIONS"/>
    <s v="1024"/>
    <s v="CONTRIBUTION - GROUP INSURANCE"/>
    <n v="8870"/>
    <n v="9188"/>
    <n v="9693.34"/>
    <n v="10207.08702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s v="01-Municipal manager"/>
    <x v="76"/>
    <x v="97"/>
    <s v="007-Other admin"/>
    <x v="1"/>
    <s v="007"/>
    <s v="RISK MANAGEMENT"/>
    <s v="053"/>
    <s v="EMPLOYEE RELATED COSTS - SOCIAL CONTRIBUTIONS"/>
    <s v="1028"/>
    <s v="LEVIES - SETA"/>
    <n v="6559"/>
    <n v="5671"/>
    <n v="5982.9049999999997"/>
    <n v="6299.9989649999998"/>
    <n v="2764.26"/>
    <n v="0"/>
    <n v="0"/>
    <n v="0"/>
    <n v="0"/>
    <n v="0"/>
    <n v="0"/>
    <n v="0"/>
    <n v="481.46"/>
    <n v="441.46"/>
    <n v="469.15"/>
    <n v="462.75"/>
    <n v="440.72"/>
    <n v="468.72"/>
    <n v="2764.26"/>
    <n v="0.42144534227778629"/>
    <n v="2764.26"/>
    <n v="5528.52"/>
  </r>
  <r>
    <n v="14"/>
    <n v="15"/>
    <s v="tza"/>
    <x v="76"/>
    <s v="01-Municipal manager"/>
    <x v="76"/>
    <x v="98"/>
    <s v="007-Other admin"/>
    <x v="1"/>
    <s v="007"/>
    <s v="RISK MANAGEMENT"/>
    <s v="053"/>
    <s v="EMPLOYEE RELATED COSTS - SOCIAL CONTRIBUTIONS"/>
    <s v="1029"/>
    <s v="LEVIES - BARGAINING COUNCIL"/>
    <n v="82"/>
    <n v="87"/>
    <n v="91.784999999999997"/>
    <n v="96.649604999999994"/>
    <n v="40.68"/>
    <n v="0"/>
    <n v="0"/>
    <n v="0"/>
    <n v="0"/>
    <n v="0"/>
    <n v="0"/>
    <n v="0"/>
    <n v="6.78"/>
    <n v="6.78"/>
    <n v="6.78"/>
    <n v="6.78"/>
    <n v="6.78"/>
    <n v="6.78"/>
    <n v="40.68"/>
    <n v="0.49609756097560975"/>
    <n v="40.68"/>
    <n v="81.36"/>
  </r>
  <r>
    <n v="14"/>
    <n v="15"/>
    <s v="tza"/>
    <x v="76"/>
    <s v="01-Municipal manager"/>
    <x v="72"/>
    <x v="177"/>
    <s v="007-Other admin"/>
    <x v="1"/>
    <s v="007"/>
    <s v="RISK MANAGEMENT"/>
    <s v="078"/>
    <s v="GENERAL EXPENSES - OTHER"/>
    <s v="1341"/>
    <s v="MEMBERSHIP FEES - SALGA"/>
    <n v="7301"/>
    <n v="7522"/>
    <n v="7935.71"/>
    <n v="8356.30263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s v="02-Planning &amp; Economic Development"/>
    <x v="72"/>
    <x v="177"/>
    <s v="015-Economic development"/>
    <x v="1"/>
    <s v="012"/>
    <s v="ADMINISTRATION STRATEGY &amp; DEV"/>
    <s v="078"/>
    <s v="GENERAL EXPENSES - OTHER"/>
    <s v="1341"/>
    <s v="MEMBERSHIP FEES - SALGA"/>
    <n v="14460"/>
    <n v="16959"/>
    <n v="17891.744999999999"/>
    <n v="18840.007484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s v="02-Planning &amp; Economic Development"/>
    <x v="72"/>
    <x v="177"/>
    <s v="015-Economic development"/>
    <x v="1"/>
    <s v="014"/>
    <s v="LOCAL ECONOMIC DEVELOPMENT &amp; SOCIAL DEVELOPMENT"/>
    <s v="078"/>
    <s v="GENERAL EXPENSES - OTHER"/>
    <s v="1341"/>
    <s v="MEMBERSHIP FEES - SALGA"/>
    <n v="36142"/>
    <n v="38999"/>
    <n v="41143.945"/>
    <n v="43324.57408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9"/>
    <s v="02-Planning &amp; Economic Development"/>
    <x v="72"/>
    <x v="177"/>
    <s v="016-Town planning"/>
    <x v="1"/>
    <s v="015"/>
    <s v="TOWN &amp; REGIONAL PLANNING"/>
    <s v="078"/>
    <s v="GENERAL EXPENSES - OTHER"/>
    <s v="1341"/>
    <s v="MEMBERSHIP FEES - SALGA"/>
    <n v="34292"/>
    <n v="38226"/>
    <n v="40328.43"/>
    <n v="42465.83679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s v="02-Planning &amp; Economic Development"/>
    <x v="72"/>
    <x v="177"/>
    <s v="006-Property service"/>
    <x v="1"/>
    <s v="016"/>
    <s v="HOUSING ADMINISTRATION &amp; PROPERTY VALUATION"/>
    <s v="078"/>
    <s v="GENERAL EXPENSES - OTHER"/>
    <s v="1341"/>
    <s v="MEMBERSHIP FEES - SALGA"/>
    <n v="50336"/>
    <n v="44516"/>
    <n v="46964.38"/>
    <n v="49453.49213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s v="02-Planning &amp; Economic Development"/>
    <x v="93"/>
    <x v="195"/>
    <s v="006-Property service"/>
    <x v="5"/>
    <s v="016"/>
    <s v="HOUSING ADMINISTRATION &amp; PROPERTY VALUATION"/>
    <s v="087"/>
    <s v="INTERNAL CHARGES"/>
    <s v="1533"/>
    <s v="INTERNAL FACILITIES COSTS"/>
    <n v="188330"/>
    <n v="200150"/>
    <n v="211158.25"/>
    <n v="222349.6372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s v="02-Planning &amp; Economic Development"/>
    <x v="78"/>
    <x v="116"/>
    <s v="006-Property service"/>
    <x v="3"/>
    <s v="016"/>
    <s v="HOUSING ADMINISTRATION &amp; PROPERTY VALUATION"/>
    <s v="602"/>
    <s v="COMMUNITY"/>
    <s v="5010"/>
    <s v="OTHER-INFRASTRUCTURE ASSETS"/>
    <n v="350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s v="02-Planning &amp; Economic Development"/>
    <x v="78"/>
    <x v="196"/>
    <s v="006-Property service"/>
    <x v="3"/>
    <s v="016"/>
    <s v="HOUSING ADMINISTRATION &amp; PROPERTY VALUATION"/>
    <s v="602"/>
    <s v="COMMUNITY"/>
    <s v="5018"/>
    <s v="OTHER COMMUNITY ASSETS"/>
    <n v="802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2"/>
    <s v="03-Financial Services"/>
    <x v="72"/>
    <x v="177"/>
    <s v="003-Budget and treasury office"/>
    <x v="1"/>
    <s v="032"/>
    <s v="ADMINISTRATION FINANCE"/>
    <s v="078"/>
    <s v="GENERAL EXPENSES - OTHER"/>
    <s v="1341"/>
    <s v="MEMBERSHIP FEES - SALGA"/>
    <n v="36746"/>
    <n v="34200"/>
    <n v="36081"/>
    <n v="37993.292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3"/>
    <s v="03-Financial Services"/>
    <x v="72"/>
    <x v="177"/>
    <s v="003-Budget and treasury office"/>
    <x v="1"/>
    <s v="033"/>
    <s v="FINANCIAL SERVICES, REPORTING, &amp; BUDGETS"/>
    <s v="078"/>
    <s v="GENERAL EXPENSES - OTHER"/>
    <s v="1341"/>
    <s v="MEMBERSHIP FEES - SALGA"/>
    <n v="39408"/>
    <n v="39874"/>
    <n v="42067.07"/>
    <n v="44296.62470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s v="03-Financial Services"/>
    <x v="72"/>
    <x v="177"/>
    <s v="003-Budget and treasury office"/>
    <x v="1"/>
    <s v="034"/>
    <s v="REVENUE"/>
    <s v="078"/>
    <s v="GENERAL EXPENSES - OTHER"/>
    <s v="1341"/>
    <s v="MEMBERSHIP FEES - SALGA"/>
    <n v="121701"/>
    <n v="121256"/>
    <n v="127925.08"/>
    <n v="134705.10923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5"/>
    <s v="03-Financial Services"/>
    <x v="72"/>
    <x v="177"/>
    <s v="003-Budget and treasury office"/>
    <x v="1"/>
    <s v="035"/>
    <s v="EXPENDITURE"/>
    <s v="078"/>
    <s v="GENERAL EXPENSES - OTHER"/>
    <s v="1341"/>
    <s v="MEMBERSHIP FEES - SALGA"/>
    <n v="44202"/>
    <n v="52143"/>
    <n v="55010.864999999998"/>
    <n v="57926.440844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s v="03-Financial Services"/>
    <x v="72"/>
    <x v="177"/>
    <s v="003-Budget and treasury office"/>
    <x v="1"/>
    <s v="036"/>
    <s v="INVENTORY"/>
    <s v="078"/>
    <s v="GENERAL EXPENSES - OTHER"/>
    <s v="1341"/>
    <s v="MEMBERSHIP FEES - SALGA"/>
    <n v="25121"/>
    <n v="27040"/>
    <n v="28527.200000000001"/>
    <n v="30039.1416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7"/>
    <s v="05-Engineering Services"/>
    <x v="72"/>
    <x v="177"/>
    <s v="007-Other admin"/>
    <x v="1"/>
    <s v="037"/>
    <s v="FLEET MANAGEMENT"/>
    <s v="078"/>
    <s v="GENERAL EXPENSES - OTHER"/>
    <s v="1341"/>
    <s v="MEMBERSHIP FEES - SALGA"/>
    <n v="31553"/>
    <n v="34722"/>
    <n v="36631.71"/>
    <n v="38573.19062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8"/>
    <s v="04-Corporate Services"/>
    <x v="72"/>
    <x v="177"/>
    <s v="005-Information technology"/>
    <x v="1"/>
    <s v="038"/>
    <s v="INFORMATION TECHNOLOGY"/>
    <s v="078"/>
    <s v="GENERAL EXPENSES - OTHER"/>
    <s v="1341"/>
    <s v="MEMBERSHIP FEES - SALGA"/>
    <n v="30173"/>
    <n v="33358"/>
    <n v="35192.69"/>
    <n v="37057.90257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9"/>
    <s v="03-Financial Services"/>
    <x v="72"/>
    <x v="177"/>
    <s v="003-Budget and treasury office"/>
    <x v="1"/>
    <s v="039"/>
    <s v="SUPPLY CHAIN MANAGEMENT UNIT"/>
    <s v="078"/>
    <s v="GENERAL EXPENSES - OTHER"/>
    <s v="1341"/>
    <s v="MEMBERSHIP FEES - SALGA"/>
    <n v="28774"/>
    <n v="28444"/>
    <n v="30008.42"/>
    <n v="31598.86625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s v="04-Corporate Services"/>
    <x v="72"/>
    <x v="177"/>
    <s v="004-Human resource"/>
    <x v="1"/>
    <s v="052"/>
    <s v="ADMINISTRATION HR &amp; CORP"/>
    <s v="078"/>
    <s v="GENERAL EXPENSES - OTHER"/>
    <s v="1341"/>
    <s v="MEMBERSHIP FEES - SALGA"/>
    <n v="14673"/>
    <n v="15584"/>
    <n v="16441.12"/>
    <n v="17312.49935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1"/>
    <s v="04-Corporate Services"/>
    <x v="72"/>
    <x v="177"/>
    <s v="004-Human resource"/>
    <x v="1"/>
    <s v="053"/>
    <s v="HUMAN RESOURCES"/>
    <s v="078"/>
    <s v="GENERAL EXPENSES - OTHER"/>
    <s v="1341"/>
    <s v="MEMBERSHIP FEES - SALGA"/>
    <n v="67738"/>
    <n v="64414"/>
    <n v="67956.77"/>
    <n v="71558.47881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s v="04-Corporate Services"/>
    <x v="72"/>
    <x v="177"/>
    <s v="007-Other admin"/>
    <x v="1"/>
    <s v="056"/>
    <s v="CORPORATE SERVICES"/>
    <s v="078"/>
    <s v="GENERAL EXPENSES - OTHER"/>
    <s v="1341"/>
    <s v="MEMBERSHIP FEES - SALGA"/>
    <n v="53256"/>
    <n v="57780"/>
    <n v="60957.9"/>
    <n v="64188.6687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s v="04-Corporate Services"/>
    <x v="74"/>
    <x v="85"/>
    <s v="007-Other admin"/>
    <x v="3"/>
    <s v="056"/>
    <s v="CORPORATE SERVICES"/>
    <s v="608"/>
    <s v="OTHER ASSETS"/>
    <s v="5025"/>
    <s v="OTHER ASSETS"/>
    <n v="500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s v="04-Corporate Services"/>
    <x v="72"/>
    <x v="177"/>
    <s v="007-Other admin"/>
    <x v="1"/>
    <s v="058"/>
    <s v="LEGAL SERVICES"/>
    <s v="078"/>
    <s v="GENERAL EXPENSES - OTHER"/>
    <s v="1341"/>
    <s v="MEMBERSHIP FEES - SALGA"/>
    <n v="15167"/>
    <n v="13447"/>
    <n v="14186.584999999999"/>
    <n v="14938.474004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6"/>
    <s v="05-Engineering Services"/>
    <x v="72"/>
    <x v="177"/>
    <s v="017-Roads"/>
    <x v="1"/>
    <s v="062"/>
    <s v="ADMINISTRATION CIVIL ING."/>
    <s v="078"/>
    <s v="GENERAL EXPENSES - OTHER"/>
    <s v="1341"/>
    <s v="MEMBERSHIP FEES - SALGA"/>
    <n v="23289"/>
    <n v="26166"/>
    <n v="27605.13"/>
    <n v="29068.2018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s v="05-Engineering Services"/>
    <x v="72"/>
    <x v="177"/>
    <s v="017-Roads"/>
    <x v="1"/>
    <s v="063"/>
    <s v="ROADS &amp; STORMWATER MANAGEMENT"/>
    <s v="078"/>
    <s v="GENERAL EXPENSES - OTHER"/>
    <s v="1341"/>
    <s v="MEMBERSHIP FEES - SALGA"/>
    <n v="124257"/>
    <n v="133512"/>
    <n v="140855.16"/>
    <n v="148320.4834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s v="05-Engineering Services"/>
    <x v="74"/>
    <x v="85"/>
    <s v="017-Roads"/>
    <x v="3"/>
    <s v="063"/>
    <s v="ROADS &amp; STORMWATER MANAGEMENT"/>
    <s v="608"/>
    <s v="OTHER ASSETS"/>
    <s v="5025"/>
    <s v="OTHER ASSETS"/>
    <n v="235000"/>
    <m/>
    <m/>
    <n v="13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s v="05-Engineering Services"/>
    <x v="72"/>
    <x v="177"/>
    <s v="012-House"/>
    <x v="1"/>
    <s v="103"/>
    <s v="BUILDINGS &amp; HOUSING"/>
    <s v="078"/>
    <s v="GENERAL EXPENSES - OTHER"/>
    <s v="1341"/>
    <s v="MEMBERSHIP FEES - SALGA"/>
    <n v="81047"/>
    <n v="85047"/>
    <n v="89724.585000000006"/>
    <n v="94479.988005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s v="05-Engineering Services"/>
    <x v="74"/>
    <x v="116"/>
    <s v="012-House"/>
    <x v="3"/>
    <s v="103"/>
    <s v="BUILDINGS &amp; HOUSING"/>
    <s v="608"/>
    <s v="OTHER ASSETS"/>
    <s v="5010"/>
    <s v="OTHER-INFRASTRUCTURE ASSETS"/>
    <n v="3368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9"/>
    <s v="06-Community Services"/>
    <x v="72"/>
    <x v="177"/>
    <s v="009-Sport &amp; recreation"/>
    <x v="1"/>
    <s v="105"/>
    <s v="PARKS &amp; RECREATION"/>
    <s v="078"/>
    <s v="GENERAL EXPENSES - OTHER"/>
    <s v="1341"/>
    <s v="MEMBERSHIP FEES - SALGA"/>
    <n v="142986"/>
    <n v="154505"/>
    <n v="163002.77499999999"/>
    <n v="171641.922074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0"/>
    <s v="06-Community Services"/>
    <x v="74"/>
    <x v="80"/>
    <s v="021-Solid waste"/>
    <x v="3"/>
    <s v="112"/>
    <s v="ADMINISTRATION PUBLIC SERV."/>
    <s v="608"/>
    <s v="OTHER ASSETS"/>
    <s v="5023"/>
    <s v="OFFICE EQUIPMENT"/>
    <n v="300000"/>
    <m/>
    <m/>
    <m/>
    <n v="1443.41"/>
    <n v="0"/>
    <n v="0"/>
    <n v="0"/>
    <n v="0"/>
    <n v="0"/>
    <n v="0"/>
    <n v="0"/>
    <n v="1443.41"/>
    <n v="0"/>
    <n v="0"/>
    <n v="0"/>
    <n v="0"/>
    <n v="0"/>
    <n v="1443.41"/>
    <n v="4.8113666666666673E-3"/>
    <n v="1443.41"/>
    <n v="2886.82"/>
  </r>
  <r>
    <n v="14"/>
    <n v="15"/>
    <s v="tza"/>
    <x v="101"/>
    <s v="06-Community Services"/>
    <x v="72"/>
    <x v="177"/>
    <s v="008-Libraries"/>
    <x v="1"/>
    <s v="123"/>
    <s v="LIBRARY SERVICES"/>
    <s v="078"/>
    <s v="GENERAL EXPENSES - OTHER"/>
    <s v="1341"/>
    <s v="MEMBERSHIP FEES - SALGA"/>
    <n v="63392"/>
    <n v="63330"/>
    <n v="66813.149999999994"/>
    <n v="70354.2469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s v="06-Community Services"/>
    <x v="72"/>
    <x v="177"/>
    <s v="021-Solid waste"/>
    <x v="1"/>
    <s v="133"/>
    <s v="SOLID WASTE"/>
    <s v="078"/>
    <s v="GENERAL EXPENSES - OTHER"/>
    <s v="1341"/>
    <s v="MEMBERSHIP FEES - SALGA"/>
    <n v="108963"/>
    <n v="147920"/>
    <n v="156055.6"/>
    <n v="164326.546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s v="06-Community Services"/>
    <x v="87"/>
    <x v="116"/>
    <s v="021-Solid waste"/>
    <x v="3"/>
    <s v="133"/>
    <s v="SOLID WASTE"/>
    <s v="600"/>
    <s v="INFRASTRUCTURE"/>
    <s v="5010"/>
    <s v="OTHER-INFRASTRUCTURE ASSETS"/>
    <n v="100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s v="06-Community Services"/>
    <x v="78"/>
    <x v="161"/>
    <s v="021-Solid waste"/>
    <x v="3"/>
    <s v="133"/>
    <s v="SOLID WASTE"/>
    <s v="602"/>
    <s v="COMMUNITY"/>
    <s v="5009"/>
    <s v="REFUSE SITES"/>
    <n v="125000"/>
    <m/>
    <m/>
    <m/>
    <n v="0"/>
    <n v="12500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s v="06-Community Services"/>
    <x v="78"/>
    <x v="144"/>
    <s v="021-Solid waste"/>
    <x v="3"/>
    <s v="133"/>
    <s v="SOLID WASTE"/>
    <s v="602"/>
    <s v="COMMUNITY"/>
    <s v="5029"/>
    <s v="R &amp; M RENEWAL OF ASSETS"/>
    <n v="1000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s v="06-Community Services"/>
    <x v="72"/>
    <x v="177"/>
    <s v="021-Solid waste"/>
    <x v="1"/>
    <s v="134"/>
    <s v="STREET CLEANSING"/>
    <s v="078"/>
    <s v="GENERAL EXPENSES - OTHER"/>
    <s v="1341"/>
    <s v="MEMBERSHIP FEES - SALGA"/>
    <n v="61832"/>
    <n v="92333"/>
    <n v="97411.315000000002"/>
    <n v="102574.11469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4"/>
    <s v="06-Community Services"/>
    <x v="72"/>
    <x v="177"/>
    <s v="020-Public toilet"/>
    <x v="1"/>
    <s v="135"/>
    <s v="PUBLIC TOILETS"/>
    <s v="078"/>
    <s v="GENERAL EXPENSES - OTHER"/>
    <s v="1341"/>
    <s v="MEMBERSHIP FEES - SALGA"/>
    <n v="50312"/>
    <n v="72865"/>
    <n v="76872.574999999997"/>
    <n v="80946.821475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4"/>
    <s v="06-Community Services"/>
    <x v="78"/>
    <x v="113"/>
    <s v="020-Public toilet"/>
    <x v="3"/>
    <s v="135"/>
    <s v="PUBLIC TOILETS"/>
    <s v="602"/>
    <s v="COMMUNITY"/>
    <s v="5001"/>
    <s v="LAND &amp; BUILDINGS - INFRASTRUCTURE"/>
    <n v="400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5"/>
    <s v="06-Community Services"/>
    <x v="72"/>
    <x v="177"/>
    <s v="018-Vehicle licencing"/>
    <x v="1"/>
    <s v="140"/>
    <s v="ADMINISTRATION TRANSPORT, SAFETY, SECURITY AND LIAISON"/>
    <s v="078"/>
    <s v="GENERAL EXPENSES - OTHER"/>
    <s v="1341"/>
    <s v="MEMBERSHIP FEES - SALGA"/>
    <n v="22141"/>
    <n v="22923"/>
    <n v="24183.764999999999"/>
    <n v="25465.50454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s v="06-Community Services"/>
    <x v="72"/>
    <x v="177"/>
    <s v="018-Vehicle licencing"/>
    <x v="1"/>
    <s v="143"/>
    <s v="VEHICLE LICENCING &amp; TESTING"/>
    <s v="078"/>
    <s v="GENERAL EXPENSES - OTHER"/>
    <s v="1341"/>
    <s v="MEMBERSHIP FEES - SALGA"/>
    <n v="127121"/>
    <n v="139298"/>
    <n v="146959.39000000001"/>
    <n v="154748.2376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s v="06-Community Services"/>
    <x v="72"/>
    <x v="177"/>
    <s v="010-Public safety"/>
    <x v="1"/>
    <s v="144"/>
    <s v="TRAFFIC SERVICES"/>
    <s v="078"/>
    <s v="GENERAL EXPENSES - OTHER"/>
    <s v="1341"/>
    <s v="MEMBERSHIP FEES - SALGA"/>
    <n v="106038"/>
    <n v="132617"/>
    <n v="139910.935"/>
    <n v="147326.214554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8"/>
    <s v="01-Municipal manager"/>
    <x v="72"/>
    <x v="177"/>
    <s v="011-Other public safety"/>
    <x v="1"/>
    <s v="153"/>
    <s v="DISASTER MANAGEMENT"/>
    <s v="078"/>
    <s v="GENERAL EXPENSES - OTHER"/>
    <s v="1341"/>
    <s v="MEMBERSHIP FEES - SALGA"/>
    <n v="15042"/>
    <n v="12817"/>
    <n v="13521.934999999999"/>
    <n v="14238.59755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s v="07-Electrical Engineering"/>
    <x v="72"/>
    <x v="177"/>
    <s v="019-Electricity distribution"/>
    <x v="1"/>
    <s v="162"/>
    <s v="ADMINISTRATION ELEC. ING."/>
    <s v="078"/>
    <s v="GENERAL EXPENSES - OTHER"/>
    <s v="1341"/>
    <s v="MEMBERSHIP FEES - SALGA"/>
    <n v="44993"/>
    <n v="50149"/>
    <n v="52907.195"/>
    <n v="55711.276335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s v="07-Electrical Engineering"/>
    <x v="72"/>
    <x v="177"/>
    <s v="019-Electricity distribution"/>
    <x v="1"/>
    <s v="173"/>
    <s v="OPERATIONS &amp; MAINTENANCE: RURAL"/>
    <s v="078"/>
    <s v="GENERAL EXPENSES - OTHER"/>
    <s v="1341"/>
    <s v="MEMBERSHIP FEES - SALGA"/>
    <n v="210675"/>
    <n v="225508"/>
    <n v="237910.94"/>
    <n v="250520.2198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s v="07-Electrical Engineering"/>
    <x v="72"/>
    <x v="177"/>
    <s v="019-Electricity distribution"/>
    <x v="1"/>
    <s v="183"/>
    <s v="OPERATIONS &amp; MAINTENANCE: TOWN"/>
    <s v="078"/>
    <s v="GENERAL EXPENSES - OTHER"/>
    <s v="1341"/>
    <s v="MEMBERSHIP FEES - SALGA"/>
    <n v="96529"/>
    <n v="98010"/>
    <n v="103400.55"/>
    <n v="108880.77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s v="07-Electrical Engineering"/>
    <x v="74"/>
    <x v="137"/>
    <s v="019-Electricity distribution"/>
    <x v="3"/>
    <s v="183"/>
    <s v="OPERATIONS &amp; MAINTENANCE: TOWN"/>
    <s v="608"/>
    <s v="OTHER ASSETS"/>
    <s v="5022"/>
    <s v="PLANT &amp; EQUIPMENT"/>
    <n v="150000"/>
    <m/>
    <m/>
    <m/>
    <n v="19359.57"/>
    <n v="130640.43"/>
    <n v="0"/>
    <n v="0"/>
    <n v="0"/>
    <n v="0"/>
    <n v="0"/>
    <n v="0"/>
    <n v="0"/>
    <n v="1690.55"/>
    <n v="0"/>
    <n v="13867.5"/>
    <n v="3801.52"/>
    <n v="0"/>
    <n v="19359.57"/>
    <n v="0.12906380000000001"/>
    <n v="19359.57"/>
    <n v="38719.14"/>
  </r>
  <r>
    <n v="14"/>
    <n v="15"/>
    <s v="tza"/>
    <x v="110"/>
    <s v="07-Electrical Engineering"/>
    <x v="72"/>
    <x v="131"/>
    <s v="019-Electricity distribution"/>
    <x v="1"/>
    <s v="173"/>
    <s v="OPERATIONS &amp; MAINTENANCE: RURAL"/>
    <s v="078"/>
    <s v="GENERAL EXPENSES - OTHER"/>
    <s v="1313"/>
    <s v="OTHER GENERAL EXPEN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9"/>
    <s v="06-Community Services"/>
    <x v="72"/>
    <x v="101"/>
    <s v="009-Sport &amp; recreation"/>
    <x v="1"/>
    <s v="105"/>
    <s v="PARKS &amp; RECREATION"/>
    <s v="078"/>
    <s v="GENERAL EXPENSES - OTHER"/>
    <s v="1310"/>
    <s v="CONSULTANTS &amp; PROFFESIONAL FEES"/>
    <n v="200000"/>
    <n v="200000"/>
    <n v="211000"/>
    <n v="2221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s v="02-Planning &amp; Economic Development"/>
    <x v="77"/>
    <x v="180"/>
    <s v="015-Economic development"/>
    <x v="1"/>
    <s v="012"/>
    <s v="ADMINISTRATION STRATEGY &amp; DEV"/>
    <s v="066"/>
    <s v="REPAIRS AND MAINTENANCE"/>
    <s v="1101"/>
    <s v="FURNITURE &amp; OFFICE EQUIPMENT"/>
    <n v="400"/>
    <n v="400"/>
    <n v="422"/>
    <n v="444.36599999999999"/>
    <n v="300.27999999999997"/>
    <n v="0"/>
    <n v="0"/>
    <n v="0"/>
    <n v="0"/>
    <n v="0"/>
    <n v="0"/>
    <n v="0"/>
    <n v="0"/>
    <n v="0"/>
    <n v="0"/>
    <n v="300.27999999999997"/>
    <n v="0"/>
    <n v="0"/>
    <n v="300.27999999999997"/>
    <n v="0.75069999999999992"/>
    <n v="300.27999999999997"/>
    <n v="400"/>
  </r>
  <r>
    <n v="14"/>
    <n v="15"/>
    <s v="PMU"/>
    <x v="112"/>
    <s v="05-Engineering Services"/>
    <x v="72"/>
    <x v="197"/>
    <s v="017-Roads"/>
    <x v="1"/>
    <s v="195"/>
    <s v="PROJECT MANAGEMENT"/>
    <s v="078"/>
    <s v="GENERAL EXPENSES - OTHER"/>
    <s v="1322"/>
    <s v="ENTERTAINMENT - PUBLIC ENTERTAINMENT"/>
    <n v="20000"/>
    <n v="20000"/>
    <n v="21100"/>
    <n v="22218.3"/>
    <n v="5370.5"/>
    <n v="0"/>
    <n v="0"/>
    <n v="0"/>
    <n v="0"/>
    <n v="0"/>
    <n v="0"/>
    <n v="0"/>
    <n v="0"/>
    <n v="0"/>
    <n v="0"/>
    <n v="5000"/>
    <n v="370.5"/>
    <n v="0"/>
    <n v="5370.5"/>
    <n v="0.26852500000000001"/>
    <n v="5370.5"/>
    <n v="10741"/>
  </r>
  <r>
    <n v="14"/>
    <n v="15"/>
    <s v="tza"/>
    <x v="88"/>
    <s v="04-Corporate Services"/>
    <x v="72"/>
    <x v="109"/>
    <s v="005-Information technology"/>
    <x v="1"/>
    <s v="038"/>
    <s v="INFORMATION TECHNOLOGY"/>
    <s v="078"/>
    <s v="GENERAL EXPENSES - OTHER"/>
    <s v="1350"/>
    <s v="PROTECTIVE CLOTHING"/>
    <n v="1500"/>
    <n v="1500"/>
    <n v="1582.5"/>
    <n v="1666.3724999999999"/>
    <n v="1237.27"/>
    <n v="0"/>
    <n v="0"/>
    <n v="0"/>
    <n v="0"/>
    <n v="0"/>
    <n v="0"/>
    <n v="0"/>
    <n v="0"/>
    <n v="0"/>
    <n v="0"/>
    <n v="1237.27"/>
    <n v="0"/>
    <n v="0"/>
    <n v="1237.27"/>
    <n v="0.82484666666666662"/>
    <n v="1237.27"/>
    <n v="2474.54"/>
  </r>
  <r>
    <n v="14"/>
    <n v="15"/>
    <s v="tza"/>
    <x v="98"/>
    <s v="05-Engineering Services"/>
    <x v="74"/>
    <x v="133"/>
    <s v="012-House"/>
    <x v="3"/>
    <s v="103"/>
    <s v="BUILDINGS &amp; HOUSING"/>
    <s v="608"/>
    <s v="OTHER ASSETS"/>
    <s v="5021"/>
    <s v="OTHER MOTOR VEHICLES"/>
    <n v="163200"/>
    <m/>
    <m/>
    <m/>
    <n v="143146.75"/>
    <n v="0"/>
    <n v="0"/>
    <n v="0"/>
    <n v="0"/>
    <n v="0"/>
    <n v="0"/>
    <n v="0"/>
    <n v="0"/>
    <n v="0"/>
    <n v="0"/>
    <n v="0"/>
    <n v="0"/>
    <n v="143146.75"/>
    <n v="143146.75"/>
    <n v="0.87712469362745094"/>
    <n v="143146.75"/>
    <n v="286293.5"/>
  </r>
  <r>
    <n v="14"/>
    <n v="15"/>
    <s v="tza"/>
    <x v="77"/>
    <s v="02-Planning &amp; Economic Development"/>
    <x v="80"/>
    <x v="117"/>
    <s v="015-Economic development"/>
    <x v="4"/>
    <s v="012"/>
    <s v="ADMINISTRATION STRATEGY &amp; DEV"/>
    <s v="022"/>
    <s v="OPERATING GRANTS &amp; SUBSIDIES"/>
    <s v="0229"/>
    <s v="PROVINCIAL LOCAL GOVERMENT"/>
    <n v="-21951000"/>
    <n v="0"/>
    <n v="0"/>
    <n v="0"/>
    <n v="-21951000"/>
    <n v="0"/>
    <n v="0"/>
    <n v="0"/>
    <n v="0"/>
    <n v="0"/>
    <n v="0"/>
    <n v="0"/>
    <n v="-3440000"/>
    <n v="0"/>
    <n v="-9875000"/>
    <n v="0"/>
    <n v="-8636000"/>
    <n v="0"/>
    <n v="-21951000"/>
    <n v="1"/>
    <n v="-21951000"/>
    <n v="-21951000"/>
  </r>
  <r>
    <n v="14"/>
    <n v="15"/>
    <s v="tza"/>
    <x v="83"/>
    <s v="03-Financial Services"/>
    <x v="80"/>
    <x v="122"/>
    <s v="003-Budget and treasury office"/>
    <x v="4"/>
    <s v="033"/>
    <s v="FINANCIAL SERVICES, REPORTING, &amp; BUDGETS"/>
    <s v="022"/>
    <s v="OPERATING GRANTS &amp; SUBSIDIES"/>
    <s v="0222"/>
    <s v="NATIONAL - MSIG GR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3"/>
    <s v="03-Financial Services"/>
    <x v="80"/>
    <x v="198"/>
    <s v="003-Budget and treasury office"/>
    <x v="4"/>
    <s v="033"/>
    <s v="FINANCIAL SERVICES, REPORTING, &amp; BUDGETS"/>
    <s v="022"/>
    <s v="OPERATING GRANTS &amp; SUBSIDIES"/>
    <s v="0225"/>
    <s v="FINANCIAL MANAGEMENT GRANT"/>
    <n v="-1600000"/>
    <n v="-1675000"/>
    <n v="-1810000"/>
    <n v="-2145000"/>
    <n v="-1600000"/>
    <n v="0"/>
    <n v="0"/>
    <n v="0"/>
    <n v="0"/>
    <n v="0"/>
    <n v="0"/>
    <n v="0"/>
    <n v="-1600000"/>
    <n v="0"/>
    <n v="0"/>
    <n v="0"/>
    <n v="0"/>
    <n v="0"/>
    <n v="-1600000"/>
    <n v="1"/>
    <n v="-1600000"/>
    <n v="-1600000"/>
  </r>
  <r>
    <n v="14"/>
    <n v="15"/>
    <s v="tza"/>
    <x v="84"/>
    <s v="03-Financial Services"/>
    <x v="80"/>
    <x v="199"/>
    <s v="003-Budget and treasury office"/>
    <x v="4"/>
    <s v="034"/>
    <s v="REVENUE"/>
    <s v="022"/>
    <s v="OPERATING GRANTS &amp; SUBSIDIES"/>
    <s v="0221"/>
    <s v="NATIONAL - EQUITABLE SHARE"/>
    <n v="-225288320"/>
    <n v="-278642000"/>
    <n v="-283032000"/>
    <n v="-281159000"/>
    <n v="-155426000"/>
    <n v="0"/>
    <n v="0"/>
    <n v="0"/>
    <n v="0"/>
    <n v="0"/>
    <n v="0"/>
    <n v="0"/>
    <n v="-93305000"/>
    <n v="0"/>
    <n v="0"/>
    <n v="0"/>
    <n v="0"/>
    <n v="-62121000"/>
    <n v="-155426000"/>
    <n v="0.68989817137435261"/>
    <n v="-155426000"/>
    <n v="-225288320"/>
  </r>
  <r>
    <n v="14"/>
    <n v="15"/>
    <s v="tza"/>
    <x v="91"/>
    <s v="04-Corporate Services"/>
    <x v="80"/>
    <x v="200"/>
    <s v="004-Human resource"/>
    <x v="4"/>
    <s v="053"/>
    <s v="HUMAN RESOURCES"/>
    <s v="022"/>
    <s v="OPERATING GRANTS &amp; SUBSIDIES"/>
    <s v="0230"/>
    <s v="SETA: GRANT"/>
    <n v="0"/>
    <n v="0"/>
    <n v="0"/>
    <n v="0"/>
    <n v="-448366.83999999997"/>
    <n v="0"/>
    <n v="0"/>
    <n v="0"/>
    <n v="0"/>
    <n v="0"/>
    <n v="0"/>
    <n v="0"/>
    <n v="-276000"/>
    <n v="-98731.74"/>
    <n v="0"/>
    <n v="0"/>
    <n v="-73635.100000000006"/>
    <n v="0"/>
    <n v="-448366.83999999997"/>
    <e v="#DIV/0!"/>
    <n v="-448366.84"/>
    <n v="0"/>
  </r>
  <r>
    <n v="14"/>
    <n v="15"/>
    <s v="tza"/>
    <x v="102"/>
    <s v="06-Community Services"/>
    <x v="80"/>
    <x v="199"/>
    <s v="021-Solid waste"/>
    <x v="4"/>
    <s v="133"/>
    <s v="SOLID WASTE"/>
    <s v="022"/>
    <s v="OPERATING GRANTS &amp; SUBSIDIES"/>
    <s v="0221"/>
    <s v="NATIONAL - EQUITABLE SHARE"/>
    <n v="-10428680"/>
    <n v="-10000000"/>
    <n v="-10500000"/>
    <n v="-11100000"/>
    <n v="0"/>
    <n v="0"/>
    <n v="0"/>
    <n v="0"/>
    <n v="0"/>
    <n v="0"/>
    <n v="0"/>
    <n v="0"/>
    <n v="0"/>
    <n v="0"/>
    <n v="0"/>
    <n v="0"/>
    <n v="0"/>
    <n v="0"/>
    <n v="0"/>
    <n v="0"/>
    <n v="0"/>
    <n v="-10428680"/>
  </r>
  <r>
    <n v="14"/>
    <n v="15"/>
    <s v="tza"/>
    <x v="102"/>
    <s v="06-Community Services"/>
    <x v="80"/>
    <x v="170"/>
    <s v="021-Solid waste"/>
    <x v="4"/>
    <s v="133"/>
    <s v="SOLID WASTE"/>
    <s v="022"/>
    <s v="OPERATING GRANTS &amp; SUBSIDIES"/>
    <s v="0223"/>
    <s v="NATIONAL - GENERAL"/>
    <n v="-2060000"/>
    <n v="-1842000"/>
    <n v="0"/>
    <n v="0"/>
    <n v="-1442000"/>
    <n v="0"/>
    <n v="0"/>
    <n v="0"/>
    <n v="0"/>
    <n v="0"/>
    <n v="0"/>
    <n v="0"/>
    <n v="0"/>
    <n v="-824000"/>
    <n v="0"/>
    <n v="0"/>
    <n v="-618000"/>
    <n v="0"/>
    <n v="-1442000"/>
    <n v="0.7"/>
    <n v="-1442000"/>
    <n v="-2060000"/>
  </r>
  <r>
    <n v="14"/>
    <n v="15"/>
    <s v="tza"/>
    <x v="110"/>
    <s v="07-Electrical Engineering"/>
    <x v="80"/>
    <x v="170"/>
    <s v="019-Electricity distribution"/>
    <x v="4"/>
    <s v="173"/>
    <s v="OPERATIONS &amp; MAINTENANCE: RURAL"/>
    <s v="022"/>
    <s v="OPERATING GRANTS &amp; SUBSIDIES"/>
    <s v="0223"/>
    <s v="NATIONAL - GENERAL"/>
    <n v="-6000000"/>
    <n v="-30000000"/>
    <n v="-20000000"/>
    <n v="-25000000"/>
    <n v="-3700000"/>
    <n v="0"/>
    <n v="0"/>
    <n v="0"/>
    <n v="0"/>
    <n v="0"/>
    <n v="0"/>
    <n v="0"/>
    <n v="0"/>
    <n v="0"/>
    <n v="0"/>
    <n v="-2200000"/>
    <n v="0"/>
    <n v="-1500000"/>
    <n v="-3700000"/>
    <n v="0.6166666666666667"/>
    <n v="-3700000"/>
    <n v="-6000000"/>
  </r>
  <r>
    <n v="14"/>
    <n v="15"/>
    <s v="MDC"/>
    <x v="114"/>
    <s v="05-Engineering Services"/>
    <x v="80"/>
    <x v="179"/>
    <m/>
    <x v="4"/>
    <s v="083"/>
    <s v="WATER PURIFICATION"/>
    <s v="022"/>
    <s v="OPERATING GRANTS &amp; SUBSIDIES"/>
    <s v="0218"/>
    <s v="FREE BASIC WATER"/>
    <n v="-28165805"/>
    <n v="-29240164"/>
    <n v="-30848373"/>
    <n v="-32483337"/>
    <n v="0"/>
    <n v="0"/>
    <n v="0"/>
    <n v="0"/>
    <n v="0"/>
    <n v="0"/>
    <n v="0"/>
    <n v="0"/>
    <n v="0"/>
    <n v="0"/>
    <n v="0"/>
    <n v="0"/>
    <n v="0"/>
    <n v="0"/>
    <n v="0"/>
    <n v="0"/>
    <n v="0"/>
    <n v="-28165805"/>
  </r>
  <r>
    <n v="14"/>
    <n v="15"/>
    <s v="tza"/>
    <x v="82"/>
    <s v="03-Financial Services"/>
    <x v="170"/>
    <x v="201"/>
    <s v="003-Budget and treasury office"/>
    <x v="4"/>
    <s v="032"/>
    <s v="ADMINISTRATION FINANCE"/>
    <s v="001"/>
    <s v="PROPERTY RATES"/>
    <s v="0001"/>
    <s v="PROPERTY RATES - RESIDENTIAL PROPERTIES"/>
    <n v="-77000000"/>
    <n v="-81583274"/>
    <n v="-86070354.069999993"/>
    <n v="-90632082.835709989"/>
    <n v="-45811713.109999999"/>
    <n v="0"/>
    <n v="0"/>
    <n v="0"/>
    <n v="0"/>
    <n v="0"/>
    <n v="0"/>
    <n v="0"/>
    <n v="-7565015.21"/>
    <n v="-7735027.8399999999"/>
    <n v="-7637725.7199999997"/>
    <n v="-7649283.0199999996"/>
    <n v="-7572863.3099999996"/>
    <n v="-7651798.0099999998"/>
    <n v="-45811713.109999999"/>
    <n v="0.59495731311688316"/>
    <n v="-45811713.109999999"/>
    <n v="-91623426.219999999"/>
  </r>
  <r>
    <n v="14"/>
    <n v="15"/>
    <s v="tza"/>
    <x v="84"/>
    <s v="03-Financial Services"/>
    <x v="171"/>
    <x v="202"/>
    <s v="003-Budget and treasury office"/>
    <x v="4"/>
    <s v="034"/>
    <s v="REVENUE"/>
    <s v="003"/>
    <s v="PENALTIES IMPOSED AND COLLECTION CHARGES ON RATES"/>
    <s v="0031"/>
    <s v="LATE PAYMENT - INTEREST"/>
    <n v="-4500000"/>
    <n v="-5000000"/>
    <n v="-5275000"/>
    <n v="-5554575"/>
    <n v="-2830998.44"/>
    <n v="0"/>
    <n v="0"/>
    <n v="0"/>
    <n v="0"/>
    <n v="0"/>
    <n v="0"/>
    <n v="0"/>
    <n v="-459253.71"/>
    <n v="-477324.81"/>
    <n v="-462197.83"/>
    <n v="-430757.39"/>
    <n v="-488094.09"/>
    <n v="-513370.61"/>
    <n v="-2830998.44"/>
    <n v="0.62911076444444447"/>
    <n v="-2830998.44"/>
    <n v="-5661996.8799999999"/>
  </r>
  <r>
    <n v="14"/>
    <n v="15"/>
    <s v="tza"/>
    <x v="84"/>
    <s v="03-Financial Services"/>
    <x v="92"/>
    <x v="203"/>
    <s v="003-Budget and treasury office"/>
    <x v="4"/>
    <s v="034"/>
    <s v="REVENUE"/>
    <s v="005"/>
    <s v="SERVICE CHARGES"/>
    <s v="0101"/>
    <s v="USER CHARGES - SALE OF DEVELOPED PROPERTIES"/>
    <n v="-1000000"/>
    <n v="-1000000"/>
    <n v="-1055000"/>
    <n v="-1110915"/>
    <n v="0"/>
    <n v="0"/>
    <n v="0"/>
    <n v="0"/>
    <n v="0"/>
    <n v="0"/>
    <n v="0"/>
    <n v="0"/>
    <n v="0"/>
    <n v="0"/>
    <n v="0"/>
    <n v="0"/>
    <n v="0"/>
    <n v="0"/>
    <n v="0"/>
    <n v="0"/>
    <n v="0"/>
    <n v="-1000000"/>
  </r>
  <r>
    <n v="14"/>
    <n v="15"/>
    <s v="tza"/>
    <x v="84"/>
    <s v="03-Financial Services"/>
    <x v="92"/>
    <x v="204"/>
    <s v="003-Budget and treasury office"/>
    <x v="4"/>
    <s v="034"/>
    <s v="REVENUE"/>
    <s v="005"/>
    <s v="SERVICE CHARGES"/>
    <s v="0102"/>
    <s v="INDIGENT CHARGES"/>
    <n v="-210000"/>
    <n v="-210000"/>
    <n v="-221550"/>
    <n v="-233292.15"/>
    <n v="-82957.579999999987"/>
    <n v="0"/>
    <n v="0"/>
    <n v="0"/>
    <n v="0"/>
    <n v="0"/>
    <n v="0"/>
    <n v="0"/>
    <n v="-13573.43"/>
    <n v="-11411.87"/>
    <n v="-9780.92"/>
    <n v="-12594.42"/>
    <n v="-18428.04"/>
    <n v="-17168.900000000001"/>
    <n v="-82957.579999999987"/>
    <n v="0.39503609523809519"/>
    <n v="-82957.58"/>
    <n v="-210000"/>
  </r>
  <r>
    <n v="14"/>
    <n v="15"/>
    <s v="tza"/>
    <x v="99"/>
    <s v="06-Community Services"/>
    <x v="92"/>
    <x v="205"/>
    <s v="009-Sport &amp; recreation"/>
    <x v="4"/>
    <s v="105"/>
    <s v="PARKS &amp; RECREATION"/>
    <s v="005"/>
    <s v="SERVICE CHARGES"/>
    <s v="0087"/>
    <s v="USER CHARGES - LANDING FEES"/>
    <n v="-2000"/>
    <n v="-2000"/>
    <n v="-2110"/>
    <n v="-2221.83"/>
    <n v="-3520"/>
    <n v="0"/>
    <n v="0"/>
    <n v="0"/>
    <n v="0"/>
    <n v="0"/>
    <n v="0"/>
    <n v="0"/>
    <n v="-440"/>
    <n v="-440"/>
    <n v="-770"/>
    <n v="-220"/>
    <n v="-1100"/>
    <n v="-550"/>
    <n v="-3520"/>
    <n v="1.76"/>
    <n v="-3520"/>
    <n v="-2000"/>
  </r>
  <r>
    <n v="14"/>
    <n v="15"/>
    <s v="tza"/>
    <x v="99"/>
    <s v="06-Community Services"/>
    <x v="92"/>
    <x v="206"/>
    <s v="009-Sport &amp; recreation"/>
    <x v="4"/>
    <s v="105"/>
    <s v="PARKS &amp; RECREATION"/>
    <s v="005"/>
    <s v="SERVICE CHARGES"/>
    <s v="0091"/>
    <s v="USER CHARGES - CEMETRY FEES - ONCE OFF"/>
    <n v="-60000"/>
    <n v="-50000"/>
    <n v="-52750"/>
    <n v="-55545.75"/>
    <n v="-21678"/>
    <n v="0"/>
    <n v="0"/>
    <n v="0"/>
    <n v="0"/>
    <n v="0"/>
    <n v="0"/>
    <n v="0"/>
    <n v="-4502"/>
    <n v="-1764"/>
    <n v="-6878"/>
    <n v="-2441"/>
    <n v="-2708"/>
    <n v="-3385"/>
    <n v="-21678"/>
    <n v="0.36130000000000001"/>
    <n v="-21678"/>
    <n v="-60000"/>
  </r>
  <r>
    <n v="14"/>
    <n v="15"/>
    <s v="tza"/>
    <x v="101"/>
    <s v="06-Community Services"/>
    <x v="92"/>
    <x v="207"/>
    <s v="008-Libraries"/>
    <x v="4"/>
    <s v="123"/>
    <s v="LIBRARY SERVICES"/>
    <s v="005"/>
    <s v="SERVICE CHARGES"/>
    <s v="0081"/>
    <s v="USER CHARGES - MEMBERSHIP LIBRARY"/>
    <n v="-93840"/>
    <n v="-93840"/>
    <n v="-99001.2"/>
    <n v="-104248.26359999999"/>
    <n v="-24632"/>
    <n v="0"/>
    <n v="0"/>
    <n v="0"/>
    <n v="0"/>
    <n v="0"/>
    <n v="0"/>
    <n v="0"/>
    <n v="-4460"/>
    <n v="-4820"/>
    <n v="-4875"/>
    <n v="-3332"/>
    <n v="-3280"/>
    <n v="-3865"/>
    <n v="-24632"/>
    <n v="0.26248934356351233"/>
    <n v="-24632"/>
    <n v="-93840"/>
  </r>
  <r>
    <n v="14"/>
    <n v="15"/>
    <s v="tza"/>
    <x v="102"/>
    <s v="06-Community Services"/>
    <x v="92"/>
    <x v="208"/>
    <s v="021-Solid waste"/>
    <x v="4"/>
    <s v="133"/>
    <s v="SOLID WASTE"/>
    <s v="005"/>
    <s v="SERVICE CHARGES"/>
    <s v="0071"/>
    <s v="USER CHARGES - WASTE MANAGEMENT"/>
    <n v="-21412000"/>
    <n v="-22600000"/>
    <n v="-23843000"/>
    <n v="-25106679"/>
    <n v="-11942171.48"/>
    <n v="0"/>
    <n v="0"/>
    <n v="0"/>
    <n v="0"/>
    <n v="0"/>
    <n v="0"/>
    <n v="0"/>
    <n v="-1981188.62"/>
    <n v="-2010962.28"/>
    <n v="-1933327.81"/>
    <n v="-2019069.73"/>
    <n v="-2018211.95"/>
    <n v="-1979411.09"/>
    <n v="-11942171.48"/>
    <n v="0.55773264898187935"/>
    <n v="-11942171.48"/>
    <n v="-21412000"/>
  </r>
  <r>
    <n v="14"/>
    <n v="15"/>
    <s v="tza"/>
    <x v="102"/>
    <s v="06-Community Services"/>
    <x v="92"/>
    <x v="209"/>
    <s v="021-Solid waste"/>
    <x v="4"/>
    <s v="133"/>
    <s v="SOLID WASTE"/>
    <s v="005"/>
    <s v="SERVICE CHARGES"/>
    <s v="0072"/>
    <s v="USER CHARGES - MEDICAL WASTE"/>
    <n v="-200000"/>
    <n v="-200000"/>
    <n v="-211000"/>
    <n v="-222183"/>
    <n v="-176402"/>
    <n v="0"/>
    <n v="0"/>
    <n v="0"/>
    <n v="0"/>
    <n v="0"/>
    <n v="0"/>
    <n v="0"/>
    <n v="-29847"/>
    <n v="-33325"/>
    <n v="-29465"/>
    <n v="-25560"/>
    <n v="-31855"/>
    <n v="-26350"/>
    <n v="-176402"/>
    <n v="0.88200999999999996"/>
    <n v="-176402"/>
    <n v="-200000"/>
  </r>
  <r>
    <n v="14"/>
    <n v="15"/>
    <s v="tza"/>
    <x v="102"/>
    <s v="06-Community Services"/>
    <x v="92"/>
    <x v="210"/>
    <s v="021-Solid waste"/>
    <x v="4"/>
    <s v="133"/>
    <s v="SOLID WASTE"/>
    <s v="005"/>
    <s v="SERVICE CHARGES"/>
    <s v="0074"/>
    <s v="USER CHARGES - LANDFILL TIPPING FEES"/>
    <n v="-2000000"/>
    <n v="-2000000"/>
    <n v="-2110000"/>
    <n v="-2221830"/>
    <n v="-1335500"/>
    <n v="0"/>
    <n v="0"/>
    <n v="0"/>
    <n v="0"/>
    <n v="0"/>
    <n v="0"/>
    <n v="0"/>
    <n v="-181090"/>
    <n v="-176400"/>
    <n v="-240490"/>
    <n v="-260080"/>
    <n v="-251400"/>
    <n v="-226040"/>
    <n v="-1335500"/>
    <n v="0.66774999999999995"/>
    <n v="-1335500"/>
    <n v="-2000000"/>
  </r>
  <r>
    <n v="14"/>
    <n v="15"/>
    <s v="tza"/>
    <x v="110"/>
    <s v="07-Electrical Engineering"/>
    <x v="92"/>
    <x v="211"/>
    <s v="019-Electricity distribution"/>
    <x v="4"/>
    <s v="173"/>
    <s v="OPERATIONS &amp; MAINTENANCE: RURAL"/>
    <s v="005"/>
    <s v="SERVICE CHARGES"/>
    <s v="0041"/>
    <s v="USER CHARGES - ELECTRICITY"/>
    <n v="-288354602"/>
    <n v="-328101836"/>
    <n v="-346147436.98000002"/>
    <n v="-364493251.13994002"/>
    <n v="-10822761.93"/>
    <n v="0"/>
    <n v="0"/>
    <n v="0"/>
    <n v="0"/>
    <n v="0"/>
    <n v="0"/>
    <n v="0"/>
    <n v="-1832483.6"/>
    <n v="82367.67"/>
    <n v="94231.98"/>
    <n v="53797.59"/>
    <n v="53939.68"/>
    <n v="-9274615.25"/>
    <n v="-10822761.93"/>
    <n v="3.7532821931518884E-2"/>
    <n v="-10822761.93"/>
    <n v="-288354602"/>
  </r>
  <r>
    <n v="14"/>
    <n v="15"/>
    <s v="tza"/>
    <x v="110"/>
    <s v="07-Electrical Engineering"/>
    <x v="92"/>
    <x v="212"/>
    <s v="019-Electricity distribution"/>
    <x v="4"/>
    <s v="173"/>
    <s v="OPERATIONS &amp; MAINTENANCE: RURAL"/>
    <s v="005"/>
    <s v="SERVICE CHARGES"/>
    <s v="0042"/>
    <s v="USER CHARGES - ELECTRICITY CONNECTION FEES"/>
    <n v="-2250000"/>
    <n v="-2250000"/>
    <n v="-2373750"/>
    <n v="-2499558.75"/>
    <n v="-1191979.01"/>
    <n v="0"/>
    <n v="0"/>
    <n v="0"/>
    <n v="0"/>
    <n v="0"/>
    <n v="0"/>
    <n v="0"/>
    <n v="-77899.009999999995"/>
    <n v="-520562"/>
    <n v="-273775"/>
    <n v="-172968"/>
    <n v="-80237"/>
    <n v="-66538"/>
    <n v="-1191979.01"/>
    <n v="0.52976844888888885"/>
    <n v="-1191979.01"/>
    <n v="-2250000"/>
  </r>
  <r>
    <n v="14"/>
    <n v="15"/>
    <s v="tza"/>
    <x v="110"/>
    <s v="07-Electrical Engineering"/>
    <x v="92"/>
    <x v="213"/>
    <s v="019-Electricity distribution"/>
    <x v="4"/>
    <s v="173"/>
    <s v="OPERATIONS &amp; MAINTENANCE: RURAL"/>
    <s v="005"/>
    <s v="SERVICE CHARGES"/>
    <s v="0043"/>
    <s v="USER CHARGES - ELECTRICITY RE-CONNCTION FEES"/>
    <n v="-500000"/>
    <n v="-500000"/>
    <n v="-527500"/>
    <n v="-555457.5"/>
    <n v="0"/>
    <n v="0"/>
    <n v="0"/>
    <n v="0"/>
    <n v="0"/>
    <n v="0"/>
    <n v="0"/>
    <n v="0"/>
    <n v="0"/>
    <n v="0"/>
    <n v="0"/>
    <n v="0"/>
    <n v="0"/>
    <n v="0"/>
    <n v="0"/>
    <n v="0"/>
    <n v="0"/>
    <n v="-500000"/>
  </r>
  <r>
    <n v="14"/>
    <n v="15"/>
    <s v="tza"/>
    <x v="111"/>
    <s v="07-Electrical Engineering"/>
    <x v="92"/>
    <x v="211"/>
    <s v="019-Electricity distribution"/>
    <x v="4"/>
    <s v="183"/>
    <s v="OPERATIONS &amp; MAINTENANCE: TOWN"/>
    <s v="005"/>
    <s v="SERVICE CHARGES"/>
    <s v="0041"/>
    <s v="USER CHARGES - ELECTRICITY"/>
    <n v="-96118201"/>
    <n v="-109367278"/>
    <n v="-115382478.29000001"/>
    <n v="-121497749.63937001"/>
    <n v="-195386305.69"/>
    <n v="0"/>
    <n v="0"/>
    <n v="0"/>
    <n v="0"/>
    <n v="0"/>
    <n v="0"/>
    <n v="0"/>
    <n v="-35504461.729999997"/>
    <n v="-37148366.200000003"/>
    <n v="-35701127.340000004"/>
    <n v="-130454192.08"/>
    <n v="71106450.799999997"/>
    <n v="-27684609.140000001"/>
    <n v="-195386305.69"/>
    <n v="2.0327711469547793"/>
    <n v="-195386305.69"/>
    <n v="-96118201"/>
  </r>
  <r>
    <n v="14"/>
    <n v="15"/>
    <s v="tza"/>
    <x v="111"/>
    <s v="07-Electrical Engineering"/>
    <x v="92"/>
    <x v="212"/>
    <s v="019-Electricity distribution"/>
    <x v="4"/>
    <s v="183"/>
    <s v="OPERATIONS &amp; MAINTENANCE: TOWN"/>
    <s v="005"/>
    <s v="SERVICE CHARGES"/>
    <s v="0042"/>
    <s v="USER CHARGES - ELECTRICITY CONNECTION FEES"/>
    <n v="-750000"/>
    <n v="-750000"/>
    <n v="-791250"/>
    <n v="-833186.25"/>
    <n v="-378519.91"/>
    <n v="0"/>
    <n v="0"/>
    <n v="0"/>
    <n v="0"/>
    <n v="0"/>
    <n v="0"/>
    <n v="0"/>
    <n v="-887.37"/>
    <n v="-295.79000000000002"/>
    <n v="0"/>
    <n v="-326716.76"/>
    <n v="-49732.62"/>
    <n v="-887.37"/>
    <n v="-378519.91"/>
    <n v="0.50469321333333328"/>
    <n v="-378519.91"/>
    <n v="-750000"/>
  </r>
  <r>
    <n v="14"/>
    <n v="15"/>
    <s v="tza"/>
    <x v="111"/>
    <s v="07-Electrical Engineering"/>
    <x v="92"/>
    <x v="213"/>
    <s v="019-Electricity distribution"/>
    <x v="4"/>
    <s v="183"/>
    <s v="OPERATIONS &amp; MAINTENANCE: TOWN"/>
    <s v="005"/>
    <s v="SERVICE CHARGES"/>
    <s v="0043"/>
    <s v="USER CHARGES - ELECTRICITY RE-CONNCTION FEES"/>
    <n v="-500000"/>
    <n v="-500000"/>
    <n v="-527500"/>
    <n v="-555457.5"/>
    <n v="-934428"/>
    <n v="0"/>
    <n v="0"/>
    <n v="0"/>
    <n v="0"/>
    <n v="0"/>
    <n v="0"/>
    <n v="0"/>
    <n v="-203690"/>
    <n v="-190573"/>
    <n v="-166840"/>
    <n v="-73990"/>
    <n v="-166285"/>
    <n v="-133050"/>
    <n v="-934428"/>
    <n v="1.8688560000000001"/>
    <n v="-934428"/>
    <n v="-500000"/>
  </r>
  <r>
    <n v="14"/>
    <n v="15"/>
    <s v="tza"/>
    <x v="111"/>
    <s v="07-Electrical Engineering"/>
    <x v="92"/>
    <x v="214"/>
    <s v="019-Electricity distribution"/>
    <x v="4"/>
    <s v="183"/>
    <s v="OPERATIONS &amp; MAINTENANCE: TOWN"/>
    <s v="005"/>
    <s v="SERVICE CHARGES"/>
    <s v="0044"/>
    <s v="USER CHARGES - ELECTRICITY PRE-PAID METERS"/>
    <n v="-2300000"/>
    <n v="-2300000"/>
    <n v="-2426500"/>
    <n v="-2555104.5"/>
    <n v="0"/>
    <n v="0"/>
    <n v="0"/>
    <n v="0"/>
    <n v="0"/>
    <n v="0"/>
    <n v="0"/>
    <n v="0"/>
    <n v="0"/>
    <n v="0"/>
    <n v="0"/>
    <n v="0"/>
    <n v="0"/>
    <n v="0"/>
    <n v="0"/>
    <n v="0"/>
    <n v="0"/>
    <n v="-2300000"/>
  </r>
  <r>
    <n v="14"/>
    <n v="15"/>
    <s v="tza"/>
    <x v="111"/>
    <s v="07-Electrical Engineering"/>
    <x v="92"/>
    <x v="215"/>
    <s v="019-Electricity distribution"/>
    <x v="4"/>
    <s v="183"/>
    <s v="OPERATIONS &amp; MAINTENANCE: TOWN"/>
    <s v="005"/>
    <s v="SERVICE CHARGES"/>
    <s v="0045"/>
    <s v="USER CHARGES - ELECTRICITY - TESTING OF METERS"/>
    <n v="-1000"/>
    <n v="-1000"/>
    <n v="-1055"/>
    <n v="-1110.915"/>
    <n v="0"/>
    <n v="0"/>
    <n v="0"/>
    <n v="0"/>
    <n v="0"/>
    <n v="0"/>
    <n v="0"/>
    <n v="0"/>
    <n v="0"/>
    <n v="0"/>
    <n v="0"/>
    <n v="0"/>
    <n v="0"/>
    <n v="0"/>
    <n v="0"/>
    <n v="0"/>
    <n v="0"/>
    <n v="-1000"/>
  </r>
  <r>
    <n v="14"/>
    <n v="15"/>
    <s v="MDC"/>
    <x v="113"/>
    <s v="05-Engineering Services"/>
    <x v="92"/>
    <x v="216"/>
    <m/>
    <x v="4"/>
    <s v="073"/>
    <s v="WATER NETWORKS"/>
    <s v="005"/>
    <s v="SERVICE CHARGES"/>
    <s v="0052"/>
    <s v="USER CHARGES - WATER CONNECTION FEES"/>
    <n v="244000"/>
    <n v="-244000"/>
    <n v="-257420"/>
    <n v="-271063.26"/>
    <n v="-137240"/>
    <n v="0"/>
    <n v="0"/>
    <n v="0"/>
    <n v="0"/>
    <n v="0"/>
    <n v="0"/>
    <n v="0"/>
    <n v="-33180"/>
    <n v="-14060"/>
    <n v="-48080"/>
    <n v="-5240"/>
    <n v="-28820"/>
    <n v="-7860"/>
    <n v="-137240"/>
    <n v="-0.56245901639344265"/>
    <n v="-137240"/>
    <n v="244000"/>
  </r>
  <r>
    <n v="14"/>
    <n v="15"/>
    <s v="MDC"/>
    <x v="113"/>
    <s v="05-Engineering Services"/>
    <x v="92"/>
    <x v="217"/>
    <m/>
    <x v="4"/>
    <s v="073"/>
    <s v="WATER NETWORKS"/>
    <s v="005"/>
    <s v="SERVICE CHARGES"/>
    <s v="0053"/>
    <s v="USER CHARGES - WATER RE-CONNECTION FEES"/>
    <n v="900000"/>
    <n v="-900000"/>
    <n v="-949500"/>
    <n v="-999823.5"/>
    <n v="-748574"/>
    <n v="0"/>
    <n v="0"/>
    <n v="0"/>
    <n v="0"/>
    <n v="0"/>
    <n v="0"/>
    <n v="0"/>
    <n v="-200308"/>
    <n v="-182060"/>
    <n v="-137360"/>
    <n v="-56706"/>
    <n v="-94860"/>
    <n v="-77280"/>
    <n v="-748574"/>
    <n v="-0.83174888888888887"/>
    <n v="-748574"/>
    <n v="900000"/>
  </r>
  <r>
    <n v="14"/>
    <n v="15"/>
    <s v="MDC"/>
    <x v="114"/>
    <s v="05-Engineering Services"/>
    <x v="92"/>
    <x v="218"/>
    <m/>
    <x v="4"/>
    <s v="083"/>
    <s v="WATER PURIFICATION"/>
    <s v="005"/>
    <s v="SERVICE CHARGES"/>
    <s v="0051"/>
    <s v="USER CHARGES - WATER"/>
    <n v="-22500000"/>
    <n v="-23850000"/>
    <n v="-25161750"/>
    <n v="-26495322.75"/>
    <n v="-11539757.300000001"/>
    <n v="0"/>
    <n v="0"/>
    <n v="0"/>
    <n v="0"/>
    <n v="0"/>
    <n v="0"/>
    <n v="0"/>
    <n v="-1950242.24"/>
    <n v="-1069011.81"/>
    <n v="-1036635.08"/>
    <n v="-2259775.3199999998"/>
    <n v="-2540528.9700000002"/>
    <n v="-2683563.88"/>
    <n v="-11539757.300000001"/>
    <n v="0.5128781022222223"/>
    <n v="-11539757.300000001"/>
    <n v="-22500000"/>
  </r>
  <r>
    <n v="14"/>
    <n v="15"/>
    <s v="MDC"/>
    <x v="115"/>
    <s v="05-Engineering Services"/>
    <x v="92"/>
    <x v="219"/>
    <m/>
    <x v="4"/>
    <s v="093"/>
    <s v="SEWERAGE PURIFICATION"/>
    <s v="005"/>
    <s v="SERVICE CHARGES"/>
    <s v="0061"/>
    <s v="USER CHARGES - SEWERAGE FEES"/>
    <n v="-6750000"/>
    <n v="-6900000"/>
    <n v="-7279500"/>
    <n v="-7665313.5"/>
    <n v="-3065761.5"/>
    <n v="0"/>
    <n v="0"/>
    <n v="0"/>
    <n v="0"/>
    <n v="0"/>
    <n v="0"/>
    <n v="0"/>
    <n v="-1196372.8"/>
    <n v="149142.76"/>
    <n v="-580995.63"/>
    <n v="-489104.99"/>
    <n v="-444644.19"/>
    <n v="-503786.65"/>
    <n v="-3065761.5"/>
    <n v="0.45418688888888886"/>
    <n v="-3065761.5"/>
    <n v="-6750000"/>
  </r>
  <r>
    <n v="14"/>
    <n v="15"/>
    <s v="MDC"/>
    <x v="115"/>
    <s v="05-Engineering Services"/>
    <x v="92"/>
    <x v="220"/>
    <m/>
    <x v="4"/>
    <s v="093"/>
    <s v="SEWERAGE PURIFICATION"/>
    <s v="005"/>
    <s v="SERVICE CHARGES"/>
    <s v="0066"/>
    <s v="USER CHARGES - CLEARING OF BLOCKED DRAINS"/>
    <n v="-100"/>
    <n v="-100"/>
    <n v="-105.5"/>
    <n v="-111.0915"/>
    <n v="0"/>
    <n v="0"/>
    <n v="0"/>
    <n v="0"/>
    <n v="0"/>
    <n v="0"/>
    <n v="0"/>
    <n v="0"/>
    <n v="0"/>
    <n v="0"/>
    <n v="0"/>
    <n v="0"/>
    <n v="0"/>
    <n v="0"/>
    <n v="0"/>
    <n v="0"/>
    <n v="0"/>
    <n v="-100"/>
  </r>
  <r>
    <n v="14"/>
    <n v="15"/>
    <s v="tza"/>
    <x v="98"/>
    <s v="05-Engineering Services"/>
    <x v="172"/>
    <x v="221"/>
    <s v="012-House"/>
    <x v="4"/>
    <s v="103"/>
    <s v="BUILDINGS &amp; HOUSING"/>
    <s v="009"/>
    <s v="RENT OF FACILITIES AND EQUIPMENT"/>
    <s v="0125"/>
    <s v="RENT - OLD AGE HOUSING"/>
    <n v="-150000"/>
    <n v="-150000"/>
    <n v="-158250"/>
    <n v="-166637.25"/>
    <n v="-79450"/>
    <n v="0"/>
    <n v="0"/>
    <n v="0"/>
    <n v="0"/>
    <n v="0"/>
    <n v="0"/>
    <n v="0"/>
    <n v="-14000"/>
    <n v="-13300"/>
    <n v="-12250"/>
    <n v="-13300"/>
    <n v="-13300"/>
    <n v="-13300"/>
    <n v="-79450"/>
    <n v="0.52966666666666662"/>
    <n v="-79450"/>
    <n v="-158900"/>
  </r>
  <r>
    <n v="14"/>
    <n v="15"/>
    <s v="tza"/>
    <x v="98"/>
    <s v="05-Engineering Services"/>
    <x v="172"/>
    <x v="222"/>
    <s v="012-House"/>
    <x v="4"/>
    <s v="103"/>
    <s v="BUILDINGS &amp; HOUSING"/>
    <s v="009"/>
    <s v="RENT OF FACILITIES AND EQUIPMENT"/>
    <s v="0126"/>
    <s v="RENT - CAR PORTS CIVIC CENTRE"/>
    <n v="-8000"/>
    <n v="-8000"/>
    <n v="-8440"/>
    <n v="-8887.32"/>
    <n v="-3590"/>
    <n v="0"/>
    <n v="0"/>
    <n v="0"/>
    <n v="0"/>
    <n v="0"/>
    <n v="0"/>
    <n v="0"/>
    <n v="-590"/>
    <n v="-600"/>
    <n v="-600"/>
    <n v="-600"/>
    <n v="-600"/>
    <n v="-600"/>
    <n v="-3590"/>
    <n v="0.44874999999999998"/>
    <n v="-3590"/>
    <n v="-7180"/>
  </r>
  <r>
    <n v="14"/>
    <n v="15"/>
    <s v="tza"/>
    <x v="98"/>
    <s v="05-Engineering Services"/>
    <x v="172"/>
    <x v="223"/>
    <s v="012-House"/>
    <x v="4"/>
    <s v="103"/>
    <s v="BUILDINGS &amp; HOUSING"/>
    <s v="009"/>
    <s v="RENT OF FACILITIES AND EQUIPMENT"/>
    <s v="0140"/>
    <s v="RENT - OTHER COUNCIL PROPERTY"/>
    <n v="-598000"/>
    <n v="-798000"/>
    <n v="-841890"/>
    <n v="-886510.17"/>
    <n v="-504181.32000000007"/>
    <n v="0"/>
    <n v="0"/>
    <n v="0"/>
    <n v="0"/>
    <n v="0"/>
    <n v="0"/>
    <n v="0"/>
    <n v="-51843.79"/>
    <n v="-57966.6"/>
    <n v="-110307.16"/>
    <n v="-80982.210000000006"/>
    <n v="-118792.9"/>
    <n v="-84288.66"/>
    <n v="-504181.32000000007"/>
    <n v="0.84311257525083627"/>
    <n v="-504181.32"/>
    <n v="-1008362.6400000001"/>
  </r>
  <r>
    <n v="14"/>
    <n v="15"/>
    <s v="tza"/>
    <x v="101"/>
    <s v="06-Community Services"/>
    <x v="172"/>
    <x v="224"/>
    <s v="008-Libraries"/>
    <x v="4"/>
    <s v="123"/>
    <s v="LIBRARY SERVICES"/>
    <s v="009"/>
    <s v="RENT OF FACILITIES AND EQUIPMENT"/>
    <s v="0132"/>
    <s v="RENT - LIBRARY HALL"/>
    <n v="-1000"/>
    <n v="-1000"/>
    <n v="-1055"/>
    <n v="-1110.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1"/>
    <s v="06-Community Services"/>
    <x v="172"/>
    <x v="225"/>
    <s v="008-Libraries"/>
    <x v="4"/>
    <s v="123"/>
    <s v="LIBRARY SERVICES"/>
    <s v="009"/>
    <s v="RENT OF FACILITIES AND EQUIPMENT"/>
    <s v="0134"/>
    <s v="RENT - AUDITORIUM"/>
    <n v="-100"/>
    <n v="-100"/>
    <n v="-105.5"/>
    <n v="-111.0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s v="06-Community Services"/>
    <x v="172"/>
    <x v="223"/>
    <s v="018-Vehicle licencing"/>
    <x v="4"/>
    <s v="143"/>
    <s v="VEHICLE LICENCING &amp; TESTING"/>
    <s v="009"/>
    <s v="RENT OF FACILITIES AND EQUIPMENT"/>
    <s v="0140"/>
    <s v="RENT - OTHER COUNCIL PROPERTY"/>
    <n v="-1000"/>
    <n v="-1000"/>
    <n v="-1055"/>
    <n v="-1110.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s v="06-Community Services"/>
    <x v="172"/>
    <x v="223"/>
    <s v="010-Public safety"/>
    <x v="4"/>
    <s v="144"/>
    <s v="TRAFFIC SERVICES"/>
    <s v="009"/>
    <s v="RENT OF FACILITIES AND EQUIPMENT"/>
    <s v="0140"/>
    <s v="RENT - OTHER COUNCIL PROPERTY"/>
    <n v="-1000"/>
    <n v="-1000"/>
    <n v="-1055"/>
    <n v="-1110.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3"/>
    <s v="03-Financial Services"/>
    <x v="173"/>
    <x v="226"/>
    <s v="003-Budget and treasury office"/>
    <x v="4"/>
    <s v="033"/>
    <s v="FINANCIAL SERVICES, REPORTING, &amp; BUDGETS"/>
    <s v="011"/>
    <s v="INTEREST EARNED - EXTERNAL INVESTMENTS"/>
    <s v="0141"/>
    <s v="INTEREST EARNED - EXTERNAL INVESTMENTS - SHORT TERM"/>
    <n v="-2000000"/>
    <n v="-1800000"/>
    <n v="-1899000"/>
    <n v="-1999647"/>
    <n v="-713642.85"/>
    <n v="0"/>
    <n v="0"/>
    <n v="0"/>
    <n v="0"/>
    <n v="0"/>
    <n v="0"/>
    <n v="0"/>
    <n v="-152616.04"/>
    <n v="-172082.33"/>
    <n v="-226966.42"/>
    <n v="0"/>
    <n v="-92849.59"/>
    <n v="-69128.47"/>
    <n v="-713642.85"/>
    <n v="0.35682142499999997"/>
    <n v="-713642.85"/>
    <n v="-1427285.7"/>
  </r>
  <r>
    <n v="14"/>
    <n v="15"/>
    <s v="tza"/>
    <x v="83"/>
    <s v="03-Financial Services"/>
    <x v="173"/>
    <x v="227"/>
    <s v="003-Budget and treasury office"/>
    <x v="4"/>
    <s v="033"/>
    <s v="FINANCIAL SERVICES, REPORTING, &amp; BUDGETS"/>
    <s v="011"/>
    <s v="INTEREST EARNED - EXTERNAL INVESTMENTS"/>
    <s v="0142"/>
    <s v="INTEREST EARNED - EXTERNAL INVESTMENTS - LONG TERM"/>
    <n v="-1000"/>
    <n v="-1000"/>
    <n v="-1055"/>
    <n v="-1110.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s v="03-Financial Services"/>
    <x v="96"/>
    <x v="181"/>
    <s v="003-Budget and treasury office"/>
    <x v="4"/>
    <s v="034"/>
    <s v="REVENUE"/>
    <s v="012"/>
    <s v="INTEREST EARNED - OUTSTANDING DEBTORS"/>
    <s v="0151"/>
    <s v="INTEREST EARNED - NON PROPERTY RATES - OUTSTANDING DEBTORS"/>
    <n v="-11800000"/>
    <n v="-11400000"/>
    <n v="-12027000"/>
    <n v="-12664431"/>
    <n v="-9614268.8099999987"/>
    <n v="0"/>
    <n v="0"/>
    <n v="0"/>
    <n v="0"/>
    <n v="0"/>
    <n v="0"/>
    <n v="0"/>
    <n v="-1622631.77"/>
    <n v="-1626670.82"/>
    <n v="-1476986.67"/>
    <n v="-1556958.13"/>
    <n v="-1552825.18"/>
    <n v="-1778196.24"/>
    <n v="-9614268.8099999987"/>
    <n v="0.81476854322033887"/>
    <n v="-9614268.8100000005"/>
    <n v="-19228537.619999997"/>
  </r>
  <r>
    <n v="14"/>
    <n v="15"/>
    <s v="tza"/>
    <x v="84"/>
    <s v="03-Financial Services"/>
    <x v="91"/>
    <x v="228"/>
    <s v="003-Budget and treasury office"/>
    <x v="4"/>
    <s v="034"/>
    <s v="REVENUE"/>
    <s v="016"/>
    <s v="FINES"/>
    <s v="0180"/>
    <s v="R/D CHEQUE FEES"/>
    <n v="-200000"/>
    <n v="-400000"/>
    <n v="-422000"/>
    <n v="-444366"/>
    <n v="-268403.71999999997"/>
    <n v="0"/>
    <n v="0"/>
    <n v="0"/>
    <n v="0"/>
    <n v="0"/>
    <n v="0"/>
    <n v="0"/>
    <n v="-41565.300000000003"/>
    <n v="-39176.080000000002"/>
    <n v="-23771.01"/>
    <n v="-53493.34"/>
    <n v="-55105.79"/>
    <n v="-55292.2"/>
    <n v="-268403.71999999997"/>
    <n v="1.3420185999999998"/>
    <n v="-268403.71999999997"/>
    <n v="-536807.43999999994"/>
  </r>
  <r>
    <n v="14"/>
    <n v="15"/>
    <s v="tza"/>
    <x v="94"/>
    <s v="04-Corporate Services"/>
    <x v="91"/>
    <x v="229"/>
    <s v="001-Mayor and council"/>
    <x v="4"/>
    <s v="057"/>
    <s v="COUNCIL EXPENDITURE"/>
    <s v="016"/>
    <s v="FINES"/>
    <s v="0177"/>
    <s v="DISCIPLINARY FINES"/>
    <n v="-100"/>
    <n v="-100"/>
    <n v="-105.5"/>
    <n v="-111.0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s v="06-Community Services"/>
    <x v="91"/>
    <x v="230"/>
    <s v="010-Public safety"/>
    <x v="4"/>
    <s v="144"/>
    <s v="TRAFFIC SERVICES"/>
    <s v="016"/>
    <s v="FINES"/>
    <s v="0183"/>
    <s v="TRAFFIC &amp; PARKING FINES"/>
    <n v="-3000000"/>
    <n v="-3300000"/>
    <n v="-3481500"/>
    <n v="-3666019.5"/>
    <n v="-1798648.1600000001"/>
    <n v="0"/>
    <n v="0"/>
    <n v="0"/>
    <n v="0"/>
    <n v="0"/>
    <n v="0"/>
    <n v="0"/>
    <n v="4265.66"/>
    <n v="-8704.4699999999993"/>
    <n v="-532564.62"/>
    <n v="1914.34"/>
    <n v="-1257147.8"/>
    <n v="-6411.27"/>
    <n v="-1798648.1600000001"/>
    <n v="0.59954938666666668"/>
    <n v="-1798648.16"/>
    <n v="-3597296.3200000003"/>
  </r>
  <r>
    <n v="14"/>
    <n v="15"/>
    <s v="tza"/>
    <x v="79"/>
    <s v="02-Planning &amp; Economic Development"/>
    <x v="88"/>
    <x v="231"/>
    <s v="016-Town planning"/>
    <x v="4"/>
    <s v="015"/>
    <s v="TOWN &amp; REGIONAL PLANNING"/>
    <s v="018"/>
    <s v="LICENSES &amp; PERMITS"/>
    <s v="0205"/>
    <s v="APPLICATION FEE - TOWN PLANNING"/>
    <n v="-100000"/>
    <n v="-100000"/>
    <n v="-105500"/>
    <n v="-111091.5"/>
    <n v="-61420"/>
    <n v="0"/>
    <n v="0"/>
    <n v="0"/>
    <n v="0"/>
    <n v="0"/>
    <n v="0"/>
    <n v="0"/>
    <n v="-8540"/>
    <n v="-5800"/>
    <n v="-8040"/>
    <n v="-13760"/>
    <n v="-17160"/>
    <n v="-8120"/>
    <n v="-61420"/>
    <n v="0.61419999999999997"/>
    <n v="-61420"/>
    <n v="-122840"/>
  </r>
  <r>
    <n v="14"/>
    <n v="15"/>
    <s v="tza"/>
    <x v="84"/>
    <s v="03-Financial Services"/>
    <x v="88"/>
    <x v="232"/>
    <s v="003-Budget and treasury office"/>
    <x v="4"/>
    <s v="034"/>
    <s v="REVENUE"/>
    <s v="018"/>
    <s v="LICENSES &amp; PERMITS"/>
    <s v="0202"/>
    <s v="PERMITS - CLEARANCE CERTIFICATES"/>
    <n v="-75000"/>
    <n v="-75000"/>
    <n v="-79125"/>
    <n v="-83318.625"/>
    <n v="-48246"/>
    <n v="0"/>
    <n v="0"/>
    <n v="0"/>
    <n v="0"/>
    <n v="0"/>
    <n v="0"/>
    <n v="0"/>
    <n v="-9703"/>
    <n v="-6951"/>
    <n v="-8755"/>
    <n v="-10335"/>
    <n v="-7470"/>
    <n v="-5032"/>
    <n v="-48246"/>
    <n v="0.64327999999999996"/>
    <n v="-48246"/>
    <n v="-96492"/>
  </r>
  <r>
    <n v="14"/>
    <n v="15"/>
    <s v="tza"/>
    <x v="94"/>
    <s v="04-Corporate Services"/>
    <x v="88"/>
    <x v="233"/>
    <s v="001-Mayor and council"/>
    <x v="4"/>
    <s v="057"/>
    <s v="COUNCIL EXPENDITURE"/>
    <s v="018"/>
    <s v="LICENSES &amp; PERMITS"/>
    <s v="0196"/>
    <s v="PERMITS - ADVERTISING &amp; BANNER FEES"/>
    <n v="-1000"/>
    <n v="-1000"/>
    <n v="-1055"/>
    <n v="-1110.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s v="06-Community Services"/>
    <x v="88"/>
    <x v="233"/>
    <s v="018-Vehicle licencing"/>
    <x v="4"/>
    <s v="143"/>
    <s v="VEHICLE LICENCING &amp; TESTING"/>
    <s v="018"/>
    <s v="LICENSES &amp; PERMITS"/>
    <s v="0196"/>
    <s v="PERMITS - ADVERTISING &amp; BANNER FEES"/>
    <n v="-9000"/>
    <n v="-9000"/>
    <n v="-9495"/>
    <n v="-9998.2350000000006"/>
    <n v="-7670"/>
    <n v="0"/>
    <n v="0"/>
    <n v="0"/>
    <n v="0"/>
    <n v="0"/>
    <n v="0"/>
    <n v="0"/>
    <n v="-1120"/>
    <n v="-1300"/>
    <n v="-2025"/>
    <n v="-1175"/>
    <n v="-1685"/>
    <n v="-365"/>
    <n v="-7670"/>
    <n v="0.85222222222222221"/>
    <n v="-7670"/>
    <n v="-15340"/>
  </r>
  <r>
    <n v="14"/>
    <n v="15"/>
    <s v="tza"/>
    <x v="106"/>
    <s v="06-Community Services"/>
    <x v="88"/>
    <x v="234"/>
    <s v="018-Vehicle licencing"/>
    <x v="4"/>
    <s v="143"/>
    <s v="VEHICLE LICENCING &amp; TESTING"/>
    <s v="018"/>
    <s v="LICENSES &amp; PERMITS"/>
    <s v="0206"/>
    <s v="CERTIFICATES - INTRUCTURES DRIVING SCHOOL"/>
    <n v="-12138"/>
    <n v="-12138"/>
    <n v="-12805.59"/>
    <n v="-13484.286270000001"/>
    <n v="-2184"/>
    <n v="0"/>
    <n v="0"/>
    <n v="0"/>
    <n v="0"/>
    <n v="0"/>
    <n v="0"/>
    <n v="0"/>
    <n v="-686"/>
    <n v="0"/>
    <n v="0"/>
    <n v="-1249"/>
    <n v="-249"/>
    <n v="0"/>
    <n v="-2184"/>
    <n v="0.17993079584775087"/>
    <n v="-2184"/>
    <n v="-4368"/>
  </r>
  <r>
    <n v="14"/>
    <n v="15"/>
    <s v="tza"/>
    <x v="106"/>
    <s v="06-Community Services"/>
    <x v="82"/>
    <x v="235"/>
    <s v="018-Vehicle licencing"/>
    <x v="4"/>
    <s v="143"/>
    <s v="VEHICLE LICENCING &amp; TESTING"/>
    <s v="020"/>
    <s v="INCOME FROM AGENCY SERVICES"/>
    <s v="0209"/>
    <s v="DRIVERS LICENCE INCOME"/>
    <n v="-7500000"/>
    <n v="-7500000"/>
    <n v="-7912500"/>
    <n v="-8331862.5"/>
    <n v="-3892450"/>
    <n v="0"/>
    <n v="0"/>
    <n v="0"/>
    <n v="0"/>
    <n v="0"/>
    <n v="0"/>
    <n v="0"/>
    <n v="-843837"/>
    <n v="-561533"/>
    <n v="-677768"/>
    <n v="-601495"/>
    <n v="-610767"/>
    <n v="-597050"/>
    <n v="-3892450"/>
    <n v="0.51899333333333331"/>
    <n v="-3892450"/>
    <n v="-7500000"/>
  </r>
  <r>
    <n v="14"/>
    <n v="15"/>
    <s v="tza"/>
    <x v="106"/>
    <s v="06-Community Services"/>
    <x v="82"/>
    <x v="236"/>
    <s v="018-Vehicle licencing"/>
    <x v="4"/>
    <s v="143"/>
    <s v="VEHICLE LICENCING &amp; TESTING"/>
    <s v="020"/>
    <s v="INCOME FROM AGENCY SERVICES"/>
    <s v="0210"/>
    <s v="AARTO FINES"/>
    <n v="-100000"/>
    <n v="-100000"/>
    <n v="-105500"/>
    <n v="-111091.5"/>
    <n v="-23203.45"/>
    <n v="0"/>
    <n v="0"/>
    <n v="0"/>
    <n v="0"/>
    <n v="0"/>
    <n v="0"/>
    <n v="0"/>
    <n v="-7900"/>
    <n v="-19417.75"/>
    <n v="-9264.9"/>
    <n v="-4818.25"/>
    <n v="8193.4"/>
    <n v="10004.049999999999"/>
    <n v="-23203.45"/>
    <n v="0.2320345"/>
    <n v="-23203.45"/>
    <n v="-100000"/>
  </r>
  <r>
    <n v="14"/>
    <n v="15"/>
    <s v="tza"/>
    <x v="106"/>
    <s v="06-Community Services"/>
    <x v="82"/>
    <x v="237"/>
    <s v="018-Vehicle licencing"/>
    <x v="4"/>
    <s v="143"/>
    <s v="VEHICLE LICENCING &amp; TESTING"/>
    <s v="020"/>
    <s v="INCOME FROM AGENCY SERVICES"/>
    <s v="0211"/>
    <s v="PRODIBA LICENSE FEE"/>
    <n v="-4000000"/>
    <n v="-4200000"/>
    <n v="-4431000"/>
    <n v="-4665843"/>
    <n v="-2396859.37"/>
    <n v="0"/>
    <n v="0"/>
    <n v="0"/>
    <n v="0"/>
    <n v="0"/>
    <n v="0"/>
    <n v="0"/>
    <n v="0"/>
    <n v="-539014.09"/>
    <n v="-457337.68"/>
    <n v="-440787.82"/>
    <n v="-531445.85"/>
    <n v="-428273.93"/>
    <n v="-2396859.37"/>
    <n v="0.59921484250000001"/>
    <n v="-2396859.37"/>
    <n v="-4000000"/>
  </r>
  <r>
    <n v="14"/>
    <n v="15"/>
    <s v="tza"/>
    <x v="106"/>
    <s v="06-Community Services"/>
    <x v="82"/>
    <x v="238"/>
    <s v="018-Vehicle licencing"/>
    <x v="4"/>
    <s v="143"/>
    <s v="VEHICLE LICENCING &amp; TESTING"/>
    <s v="020"/>
    <s v="INCOME FROM AGENCY SERVICES"/>
    <s v="0212"/>
    <s v="MOTOR VEHICLE LICENCE FEE : OWN INCOME"/>
    <n v="-564291"/>
    <n v="-564291"/>
    <n v="-595327.005"/>
    <n v="-626879.33626500005"/>
    <n v="-307624"/>
    <n v="0"/>
    <n v="0"/>
    <n v="0"/>
    <n v="0"/>
    <n v="0"/>
    <n v="0"/>
    <n v="0"/>
    <n v="-52399"/>
    <n v="-62919"/>
    <n v="-54393"/>
    <n v="-54753"/>
    <n v="-43107"/>
    <n v="-40053"/>
    <n v="-307624"/>
    <n v="0.54515134921520991"/>
    <n v="-307624"/>
    <n v="-564291"/>
  </r>
  <r>
    <n v="14"/>
    <n v="15"/>
    <s v="tza"/>
    <x v="106"/>
    <s v="06-Community Services"/>
    <x v="82"/>
    <x v="239"/>
    <s v="018-Vehicle licencing"/>
    <x v="4"/>
    <s v="143"/>
    <s v="VEHICLE LICENCING &amp; TESTING"/>
    <s v="020"/>
    <s v="INCOME FROM AGENCY SERVICES"/>
    <s v="0213"/>
    <s v="NATIS DEB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6"/>
    <s v="06-Community Services"/>
    <x v="82"/>
    <x v="240"/>
    <s v="018-Vehicle licencing"/>
    <x v="4"/>
    <s v="143"/>
    <s v="VEHICLE LICENCING &amp; TESTING"/>
    <s v="020"/>
    <s v="INCOME FROM AGENCY SERVICES"/>
    <s v="0214"/>
    <s v="PROVINCIAL MOTOR VEHICLE LICENSES"/>
    <n v="-30828417"/>
    <n v="-30828417"/>
    <n v="-32523979.934999999"/>
    <n v="-34247750.871555001"/>
    <n v="-15826131.75"/>
    <n v="0"/>
    <n v="0"/>
    <n v="0"/>
    <n v="0"/>
    <n v="0"/>
    <n v="0"/>
    <n v="0"/>
    <n v="-3325331.16"/>
    <n v="-2282969.5"/>
    <n v="-2696163.83"/>
    <n v="-3060908.27"/>
    <n v="-2342326.19"/>
    <n v="-2118432.7999999998"/>
    <n v="-15826131.75"/>
    <n v="0.51336180349448368"/>
    <n v="-15826131.75"/>
    <n v="-30828417"/>
  </r>
  <r>
    <n v="14"/>
    <n v="15"/>
    <s v="tza"/>
    <x v="78"/>
    <s v="02-Planning &amp; Economic Development"/>
    <x v="81"/>
    <x v="241"/>
    <s v="015-Economic development"/>
    <x v="4"/>
    <s v="014"/>
    <s v="LOCAL ECONOMIC DEVELOPMENT &amp; SOCIAL DEVELOPMENT"/>
    <s v="024"/>
    <s v="OTHER REVENUE"/>
    <s v="0231"/>
    <s v="PHOTO COPIES"/>
    <n v="-100"/>
    <n v="-100"/>
    <n v="-105.5"/>
    <n v="-111.0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s v="02-Planning &amp; Economic Development"/>
    <x v="81"/>
    <x v="242"/>
    <s v="015-Economic development"/>
    <x v="4"/>
    <s v="014"/>
    <s v="LOCAL ECONOMIC DEVELOPMENT &amp; SOCIAL DEVELOPMENT"/>
    <s v="024"/>
    <s v="OTHER REVENUE"/>
    <s v="0237"/>
    <s v="FAXES SEND/RECEIVED"/>
    <n v="-25"/>
    <n v="-25"/>
    <n v="-26.375"/>
    <n v="-27.772874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s v="02-Planning &amp; Economic Development"/>
    <x v="81"/>
    <x v="243"/>
    <s v="015-Economic development"/>
    <x v="4"/>
    <s v="014"/>
    <s v="LOCAL ECONOMIC DEVELOPMENT &amp; SOCIAL DEVELOPMENT"/>
    <s v="024"/>
    <s v="OTHER REVENUE"/>
    <s v="0256"/>
    <s v="SUNDRY INCOME"/>
    <n v="-413430"/>
    <n v="-413430"/>
    <n v="-436168.65"/>
    <n v="-459285.58845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2"/>
    <s v="03-Financial Services"/>
    <x v="81"/>
    <x v="243"/>
    <s v="003-Budget and treasury office"/>
    <x v="4"/>
    <s v="032"/>
    <s v="ADMINISTRATION FINANCE"/>
    <s v="024"/>
    <s v="OTHER REVENUE"/>
    <s v="0256"/>
    <s v="SUNDRY INCOME"/>
    <n v="-2400000"/>
    <n v="-2400000"/>
    <n v="-2532000"/>
    <n v="-266619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3"/>
    <s v="03-Financial Services"/>
    <x v="81"/>
    <x v="244"/>
    <s v="003-Budget and treasury office"/>
    <x v="4"/>
    <s v="033"/>
    <s v="FINANCIAL SERVICES, REPORTING, &amp; BUDGETS"/>
    <s v="024"/>
    <s v="OTHER REVENUE"/>
    <s v="0242"/>
    <s v="INCOME INSURANCE CLAIMS"/>
    <n v="-1500000"/>
    <n v="-1500000"/>
    <n v="-1582500"/>
    <n v="-1666372.5"/>
    <n v="-597305.44999999995"/>
    <n v="0"/>
    <n v="0"/>
    <n v="0"/>
    <n v="0"/>
    <n v="0"/>
    <n v="0"/>
    <n v="0"/>
    <n v="-268113.40000000002"/>
    <n v="-100373.29"/>
    <n v="60076.78"/>
    <n v="0"/>
    <n v="-288895.53999999998"/>
    <n v="0"/>
    <n v="-597305.44999999995"/>
    <n v="0.39820363333333331"/>
    <n v="-597305.44999999995"/>
    <n v="-1194610.8999999999"/>
  </r>
  <r>
    <n v="14"/>
    <n v="15"/>
    <s v="tza"/>
    <x v="84"/>
    <s v="03-Financial Services"/>
    <x v="81"/>
    <x v="245"/>
    <s v="003-Budget and treasury office"/>
    <x v="4"/>
    <s v="034"/>
    <s v="REVENUE"/>
    <s v="024"/>
    <s v="OTHER REVENUE"/>
    <s v="0240"/>
    <s v="SUPPLY OF INFORMATION"/>
    <n v="-1000"/>
    <n v="-1000"/>
    <n v="-1055"/>
    <n v="-1110.915"/>
    <n v="-12232"/>
    <n v="0"/>
    <n v="0"/>
    <n v="0"/>
    <n v="0"/>
    <n v="0"/>
    <n v="0"/>
    <n v="0"/>
    <n v="-3624"/>
    <n v="-3872"/>
    <n v="-3672"/>
    <n v="-664"/>
    <n v="-344"/>
    <n v="-56"/>
    <n v="-12232"/>
    <n v="12.231999999999999"/>
    <n v="-12232"/>
    <n v="-24464"/>
  </r>
  <r>
    <n v="14"/>
    <n v="15"/>
    <s v="tza"/>
    <x v="84"/>
    <s v="03-Financial Services"/>
    <x v="81"/>
    <x v="246"/>
    <s v="003-Budget and treasury office"/>
    <x v="4"/>
    <s v="034"/>
    <s v="REVENUE"/>
    <s v="024"/>
    <s v="OTHER REVENUE"/>
    <s v="0243"/>
    <s v="VALUATION CERTIFICATE"/>
    <n v="-50000"/>
    <n v="-50000"/>
    <n v="-52750"/>
    <n v="-55545.75"/>
    <n v="-28485"/>
    <n v="0"/>
    <n v="0"/>
    <n v="0"/>
    <n v="0"/>
    <n v="0"/>
    <n v="0"/>
    <n v="0"/>
    <n v="-6710"/>
    <n v="-3685"/>
    <n v="-3660"/>
    <n v="-6825"/>
    <n v="-4350"/>
    <n v="-3255"/>
    <n v="-28485"/>
    <n v="0.56969999999999998"/>
    <n v="-28485"/>
    <n v="-56970"/>
  </r>
  <r>
    <n v="14"/>
    <n v="15"/>
    <s v="tza"/>
    <x v="84"/>
    <s v="03-Financial Services"/>
    <x v="81"/>
    <x v="247"/>
    <s v="003-Budget and treasury office"/>
    <x v="4"/>
    <s v="034"/>
    <s v="REVENUE"/>
    <s v="024"/>
    <s v="OTHER REVENUE"/>
    <s v="0254"/>
    <s v="NON- REFUNDABLE DEPOSIT"/>
    <n v="-100"/>
    <n v="-100"/>
    <n v="-105.5"/>
    <n v="-111.0915"/>
    <n v="-18"/>
    <n v="0"/>
    <n v="0"/>
    <n v="0"/>
    <n v="0"/>
    <n v="0"/>
    <n v="0"/>
    <n v="0"/>
    <n v="0"/>
    <n v="-6"/>
    <n v="-10"/>
    <n v="0"/>
    <n v="0"/>
    <n v="-2"/>
    <n v="-18"/>
    <n v="0.18"/>
    <n v="-18"/>
    <n v="-36"/>
  </r>
  <r>
    <n v="14"/>
    <n v="15"/>
    <s v="tza"/>
    <x v="84"/>
    <s v="03-Financial Services"/>
    <x v="81"/>
    <x v="243"/>
    <s v="003-Budget and treasury office"/>
    <x v="4"/>
    <s v="034"/>
    <s v="REVENUE"/>
    <s v="024"/>
    <s v="OTHER REVENUE"/>
    <s v="0256"/>
    <s v="SUNDRY INCOME"/>
    <n v="-20000"/>
    <n v="-20000"/>
    <n v="-21100"/>
    <n v="-22218.3"/>
    <n v="-1499895.95"/>
    <n v="0"/>
    <n v="0"/>
    <n v="0"/>
    <n v="0"/>
    <n v="0"/>
    <n v="0"/>
    <n v="0"/>
    <n v="-15.67"/>
    <n v="0.08"/>
    <n v="0.03"/>
    <n v="-134.97"/>
    <n v="-1500091.92"/>
    <n v="346.5"/>
    <n v="-1499895.95"/>
    <n v="74.994797500000004"/>
    <n v="-1499895.95"/>
    <n v="-2999791.9"/>
  </r>
  <r>
    <n v="14"/>
    <n v="15"/>
    <s v="tza"/>
    <x v="90"/>
    <s v="04-Corporate Services"/>
    <x v="81"/>
    <x v="242"/>
    <s v="004-Human resource"/>
    <x v="4"/>
    <s v="052"/>
    <s v="ADMINISTRATION HR &amp; CORP"/>
    <s v="024"/>
    <s v="OTHER REVENUE"/>
    <s v="0237"/>
    <s v="FAXES SEND/RECEIVED"/>
    <n v="-25"/>
    <n v="-25"/>
    <n v="-26.375"/>
    <n v="-27.772874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s v="04-Corporate Services"/>
    <x v="81"/>
    <x v="241"/>
    <s v="007-Other admin"/>
    <x v="4"/>
    <s v="056"/>
    <s v="CORPORATE SERVICES"/>
    <s v="024"/>
    <s v="OTHER REVENUE"/>
    <s v="0231"/>
    <s v="PHOTO COPIES"/>
    <n v="-78"/>
    <n v="-78"/>
    <n v="-82.29"/>
    <n v="-86.6513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s v="04-Corporate Services"/>
    <x v="81"/>
    <x v="242"/>
    <s v="007-Other admin"/>
    <x v="4"/>
    <s v="056"/>
    <s v="CORPORATE SERVICES"/>
    <s v="024"/>
    <s v="OTHER REVENUE"/>
    <s v="0237"/>
    <s v="FAXES SEND/RECEIVED"/>
    <n v="-25"/>
    <n v="-25"/>
    <n v="-26.375"/>
    <n v="-27.772874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s v="04-Corporate Services"/>
    <x v="81"/>
    <x v="241"/>
    <s v="007-Other admin"/>
    <x v="4"/>
    <s v="058"/>
    <s v="LEGAL SERVICES"/>
    <s v="024"/>
    <s v="OTHER REVENUE"/>
    <s v="0231"/>
    <s v="PHOTO COPIES"/>
    <n v="-129"/>
    <n v="-129"/>
    <n v="-136.095"/>
    <n v="-143.308034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6"/>
    <s v="05-Engineering Services"/>
    <x v="81"/>
    <x v="241"/>
    <s v="017-Roads"/>
    <x v="4"/>
    <s v="062"/>
    <s v="ADMINISTRATION CIVIL ING."/>
    <s v="024"/>
    <s v="OTHER REVENUE"/>
    <s v="0231"/>
    <s v="PHOTO COPIES"/>
    <n v="-100"/>
    <n v="-100"/>
    <n v="-105.5"/>
    <n v="-111.0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s v="05-Engineering Services"/>
    <x v="81"/>
    <x v="248"/>
    <s v="017-Roads"/>
    <x v="4"/>
    <s v="063"/>
    <s v="ROADS &amp; STORMWATER MANAGEMENT"/>
    <s v="024"/>
    <s v="OTHER REVENUE"/>
    <s v="0248"/>
    <s v="COST RECOVERY - RAILWAY SIDINGS"/>
    <n v="-150000"/>
    <n v="-150000"/>
    <n v="-158250"/>
    <n v="-166637.2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s v="05-Engineering Services"/>
    <x v="81"/>
    <x v="241"/>
    <s v="012-House"/>
    <x v="4"/>
    <s v="103"/>
    <s v="BUILDINGS &amp; HOUSING"/>
    <s v="024"/>
    <s v="OTHER REVENUE"/>
    <s v="0231"/>
    <s v="PHOTO COPIES"/>
    <n v="-100"/>
    <n v="-100"/>
    <n v="-105.5"/>
    <n v="-111.0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s v="05-Engineering Services"/>
    <x v="81"/>
    <x v="242"/>
    <s v="012-House"/>
    <x v="4"/>
    <s v="103"/>
    <s v="BUILDINGS &amp; HOUSING"/>
    <s v="024"/>
    <s v="OTHER REVENUE"/>
    <s v="0237"/>
    <s v="FAXES SEND/RECEIVED"/>
    <n v="-25"/>
    <n v="-25"/>
    <n v="-26.375"/>
    <n v="-27.772874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s v="05-Engineering Services"/>
    <x v="81"/>
    <x v="166"/>
    <s v="012-House"/>
    <x v="4"/>
    <s v="103"/>
    <s v="BUILDINGS &amp; HOUSING"/>
    <s v="024"/>
    <s v="OTHER REVENUE"/>
    <s v="0246"/>
    <s v="PRIVATE WORK"/>
    <n v="-5000"/>
    <n v="-5000"/>
    <n v="-5275"/>
    <n v="-5554.574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s v="05-Engineering Services"/>
    <x v="81"/>
    <x v="249"/>
    <s v="012-House"/>
    <x v="4"/>
    <s v="103"/>
    <s v="BUILDINGS &amp; HOUSING"/>
    <s v="024"/>
    <s v="OTHER REVENUE"/>
    <s v="0251"/>
    <s v="BUILDING INSPECTOR RE-INSPECTION FEES"/>
    <n v="-100"/>
    <n v="-100"/>
    <n v="-105.5"/>
    <n v="-111.0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9"/>
    <s v="06-Community Services"/>
    <x v="81"/>
    <x v="243"/>
    <s v="009-Sport &amp; recreation"/>
    <x v="4"/>
    <s v="105"/>
    <s v="PARKS &amp; RECREATION"/>
    <s v="024"/>
    <s v="OTHER REVENUE"/>
    <s v="0256"/>
    <s v="SUNDRY INCOME"/>
    <n v="-450766"/>
    <n v="-450766"/>
    <n v="-475558.13"/>
    <n v="-500762.71088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1"/>
    <s v="06-Community Services"/>
    <x v="81"/>
    <x v="241"/>
    <s v="008-Libraries"/>
    <x v="4"/>
    <s v="123"/>
    <s v="LIBRARY SERVICES"/>
    <s v="024"/>
    <s v="OTHER REVENUE"/>
    <s v="0231"/>
    <s v="PHOTO COPIES"/>
    <n v="-14493"/>
    <n v="-14493"/>
    <n v="-15290.115"/>
    <n v="-16100.491094999999"/>
    <n v="-4046"/>
    <n v="0"/>
    <n v="0"/>
    <n v="0"/>
    <n v="0"/>
    <n v="0"/>
    <n v="0"/>
    <n v="0"/>
    <n v="-544"/>
    <n v="-1277.5"/>
    <n v="-1032"/>
    <n v="-414"/>
    <n v="-624"/>
    <n v="-154.5"/>
    <n v="-4046"/>
    <n v="0.2791692541226799"/>
    <n v="-4046"/>
    <n v="-8092"/>
  </r>
  <r>
    <n v="14"/>
    <n v="15"/>
    <s v="tza"/>
    <x v="117"/>
    <s v="06-Community Services"/>
    <x v="81"/>
    <x v="166"/>
    <s v="014-Other health"/>
    <x v="4"/>
    <s v="115"/>
    <s v="ENVIROMENTAL HEALTH SERVICES"/>
    <s v="024"/>
    <s v="OTHER REVENUE"/>
    <s v="0246"/>
    <s v="PRIVATE WORK"/>
    <n v="0"/>
    <n v="0"/>
    <n v="0"/>
    <n v="0"/>
    <n v="-9240.5"/>
    <n v="0"/>
    <n v="0"/>
    <n v="0"/>
    <n v="0"/>
    <n v="0"/>
    <n v="0"/>
    <n v="0"/>
    <n v="-1516.85"/>
    <n v="-1366.85"/>
    <n v="-2468.35"/>
    <n v="-3738.45"/>
    <n v="-150"/>
    <n v="0"/>
    <n v="-9240.5"/>
    <e v="#DIV/0!"/>
    <n v="-9240.5"/>
    <n v="-18481"/>
  </r>
  <r>
    <n v="14"/>
    <n v="15"/>
    <s v="MDC"/>
    <x v="117"/>
    <s v="06-Community Services"/>
    <x v="81"/>
    <x v="166"/>
    <s v="014-Other health"/>
    <x v="4"/>
    <s v="115"/>
    <s v="ENVIROMENTAL HEALTH SERVICES"/>
    <s v="024"/>
    <s v="OTHER REVENUE"/>
    <s v="0246"/>
    <s v="PRIVATE WORK"/>
    <n v="-25000"/>
    <n v="-25000"/>
    <n v="-26375"/>
    <n v="-27772.875"/>
    <n v="-3033.7"/>
    <n v="0"/>
    <n v="0"/>
    <n v="0"/>
    <n v="0"/>
    <n v="0"/>
    <n v="0"/>
    <n v="0"/>
    <n v="0"/>
    <n v="0"/>
    <n v="-750"/>
    <n v="0"/>
    <n v="-1216.8499999999999"/>
    <n v="-1066.8499999999999"/>
    <n v="-3033.7"/>
    <n v="0.121348"/>
    <n v="-3033.7"/>
    <n v="-6067.4"/>
  </r>
  <r>
    <n v="14"/>
    <n v="15"/>
    <s v="tza"/>
    <x v="86"/>
    <s v="03-Financial Services"/>
    <x v="174"/>
    <x v="250"/>
    <s v="003-Budget and treasury office"/>
    <x v="4"/>
    <s v="036"/>
    <s v="INVENTORY"/>
    <s v="026"/>
    <s v="GAIN ON DISPOSAL OF PROPERTY PLANT &amp; EQUIPMENT"/>
    <s v="0262"/>
    <s v="SURPLUS ON DISPOSAL OF ASSETS"/>
    <n v="-2300000"/>
    <n v="-2300000"/>
    <n v="-2426500"/>
    <n v="-2555104.5"/>
    <n v="-1750"/>
    <n v="0"/>
    <n v="0"/>
    <n v="0"/>
    <n v="0"/>
    <n v="0"/>
    <n v="0"/>
    <n v="0"/>
    <n v="-300"/>
    <n v="-390"/>
    <n v="-260"/>
    <n v="-440"/>
    <n v="-360"/>
    <n v="0"/>
    <n v="-1750"/>
    <n v="7.6086956521739129E-4"/>
    <n v="-1750"/>
    <n v="-1750"/>
  </r>
  <r>
    <n v="14"/>
    <n v="15"/>
    <s v="tza"/>
    <x v="82"/>
    <s v="03-Financial Services"/>
    <x v="89"/>
    <x v="251"/>
    <s v="003-Budget and treasury office"/>
    <x v="4"/>
    <s v="032"/>
    <s v="ADMINISTRATION FINANCE"/>
    <s v="031"/>
    <s v="INCOME FOREGONE"/>
    <s v="0271"/>
    <s v="PROPERTY RATES - RESIDENTIAL PROPERTIES"/>
    <n v="13000000"/>
    <n v="20000000"/>
    <n v="21100000"/>
    <n v="22218300"/>
    <n v="8970669.6999999993"/>
    <n v="0"/>
    <n v="0"/>
    <n v="0"/>
    <n v="0"/>
    <n v="0"/>
    <n v="0"/>
    <n v="0"/>
    <n v="1418148.03"/>
    <n v="1566889.75"/>
    <n v="1511518.84"/>
    <n v="1507267.42"/>
    <n v="1470655.03"/>
    <n v="1496190.63"/>
    <n v="8970669.6999999993"/>
    <n v="0.69005151538461529"/>
    <n v="8970669.6999999993"/>
    <n v="17941339.399999999"/>
  </r>
  <r>
    <n v="14"/>
    <n v="15"/>
    <s v="tza"/>
    <x v="102"/>
    <s v="06-Community Services"/>
    <x v="89"/>
    <x v="153"/>
    <s v="021-Solid waste"/>
    <x v="4"/>
    <s v="133"/>
    <s v="SOLID WASTE"/>
    <s v="031"/>
    <s v="INCOME FOREGONE"/>
    <s v="0291"/>
    <s v="INCOME FOREGONE - USER CHARGES"/>
    <n v="1575000"/>
    <n v="1500000"/>
    <n v="1582500"/>
    <n v="1666372.5"/>
    <n v="588731.31999999995"/>
    <n v="0"/>
    <n v="0"/>
    <n v="0"/>
    <n v="0"/>
    <n v="0"/>
    <n v="0"/>
    <n v="0"/>
    <n v="66645.119999999995"/>
    <n v="127555.2"/>
    <n v="98978.880000000005"/>
    <n v="98484.28"/>
    <n v="98978.880000000005"/>
    <n v="98088.960000000006"/>
    <n v="588731.31999999995"/>
    <n v="0.37379766349206345"/>
    <n v="588731.31999999995"/>
    <n v="1177462.6399999999"/>
  </r>
  <r>
    <n v="14"/>
    <n v="15"/>
    <s v="tza"/>
    <x v="110"/>
    <s v="07-Electrical Engineering"/>
    <x v="89"/>
    <x v="153"/>
    <s v="019-Electricity distribution"/>
    <x v="4"/>
    <s v="173"/>
    <s v="OPERATIONS &amp; MAINTENANCE: RURAL"/>
    <s v="031"/>
    <s v="INCOME FOREGONE"/>
    <s v="0291"/>
    <s v="INCOME FOREGONE - USER CHARG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MDC"/>
    <x v="113"/>
    <s v="05-Engineering Services"/>
    <x v="89"/>
    <x v="153"/>
    <m/>
    <x v="4"/>
    <s v="073"/>
    <s v="WATER NETWORKS"/>
    <s v="031"/>
    <s v="INCOME FOREGONE"/>
    <s v="0291"/>
    <s v="INCOME FOREGONE - USER CHARGES"/>
    <n v="730000"/>
    <n v="540000"/>
    <n v="569700"/>
    <n v="599894.1"/>
    <n v="256003.98"/>
    <n v="0"/>
    <n v="0"/>
    <n v="0"/>
    <n v="0"/>
    <n v="0"/>
    <n v="0"/>
    <n v="0"/>
    <n v="32739.96"/>
    <n v="51913.14"/>
    <n v="42878.91"/>
    <n v="42956.58"/>
    <n v="42809.49"/>
    <n v="42705.9"/>
    <n v="256003.98"/>
    <n v="0.35069038356164384"/>
    <n v="256003.98"/>
    <n v="512007.96"/>
  </r>
  <r>
    <n v="14"/>
    <n v="15"/>
    <s v="MDC"/>
    <x v="115"/>
    <s v="05-Engineering Services"/>
    <x v="89"/>
    <x v="153"/>
    <m/>
    <x v="4"/>
    <s v="093"/>
    <s v="SEWERAGE PURIFICATION"/>
    <s v="031"/>
    <s v="INCOME FOREGONE"/>
    <s v="0291"/>
    <s v="INCOME FOREGONE - USER CHARGES"/>
    <n v="160000"/>
    <n v="145000"/>
    <n v="152975"/>
    <n v="161082.67499999999"/>
    <n v="67490.260000000009"/>
    <n v="0"/>
    <n v="0"/>
    <n v="0"/>
    <n v="0"/>
    <n v="0"/>
    <n v="0"/>
    <n v="0"/>
    <n v="7775.67"/>
    <n v="14418.04"/>
    <n v="11456.45"/>
    <n v="11200.92"/>
    <n v="11274.02"/>
    <n v="11365.16"/>
    <n v="67490.260000000009"/>
    <n v="0.42181412500000004"/>
    <n v="67490.259999999995"/>
    <n v="134980.52000000002"/>
  </r>
  <r>
    <n v="14"/>
    <n v="15"/>
    <s v="tza"/>
    <x v="71"/>
    <s v="01-Municipal manager"/>
    <x v="175"/>
    <x v="252"/>
    <s v="002-Municipal manager"/>
    <x v="5"/>
    <s v="002"/>
    <s v="ADMINISTRATION MUNICIPAL MANAGER"/>
    <s v="043"/>
    <s v="INTERNAL RECOVERIES"/>
    <s v="0331"/>
    <s v="INTERNAL ADMINISTRATION COSTS"/>
    <n v="-3417850"/>
    <n v="-2970365"/>
    <n v="-3133735.0750000002"/>
    <n v="-3299823.03397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s v="04-Corporate Services"/>
    <x v="175"/>
    <x v="252"/>
    <s v="007-Other admin"/>
    <x v="5"/>
    <s v="003"/>
    <s v="COMMUNICATIONS"/>
    <s v="043"/>
    <s v="INTERNAL RECOVERIES"/>
    <s v="0331"/>
    <s v="INTERNAL ADMINISTRATION COSTS"/>
    <n v="-3712905"/>
    <n v="-3996412"/>
    <n v="-4216214.66"/>
    <n v="-4439674.03698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3"/>
    <s v="01-Municipal manager"/>
    <x v="175"/>
    <x v="252"/>
    <s v="007-Other admin"/>
    <x v="5"/>
    <s v="004"/>
    <s v="INTERNAL AUDIT"/>
    <s v="043"/>
    <s v="INTERNAL RECOVERIES"/>
    <s v="0331"/>
    <s v="INTERNAL ADMINISTRATION COSTS"/>
    <n v="-5199883"/>
    <n v="-5137582"/>
    <n v="-5420149.0099999998"/>
    <n v="-5707416.90752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4"/>
    <s v="01-Municipal manager"/>
    <x v="175"/>
    <x v="252"/>
    <s v="007-Other admin"/>
    <x v="5"/>
    <s v="005"/>
    <s v="STRATEGIC SUPPORT"/>
    <s v="043"/>
    <s v="INTERNAL RECOVERIES"/>
    <s v="0331"/>
    <s v="INTERNAL ADMINISTRATION COSTS"/>
    <n v="-2451628"/>
    <n v="-3893043"/>
    <n v="-4107160.3650000002"/>
    <n v="-4324839.864345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5"/>
    <s v="04-Corporate Services"/>
    <x v="175"/>
    <x v="252"/>
    <s v="007-Other admin"/>
    <x v="5"/>
    <s v="006"/>
    <s v="PUBLIC PARTICIPATION &amp; PROJECT SUPPORT"/>
    <s v="043"/>
    <s v="INTERNAL RECOVERIES"/>
    <s v="0331"/>
    <s v="INTERNAL ADMINISTRATION COSTS"/>
    <n v="-10464843"/>
    <n v="-10133015"/>
    <n v="-10690330.824999999"/>
    <n v="-11256918.35872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s v="02-Planning &amp; Economic Development"/>
    <x v="175"/>
    <x v="252"/>
    <s v="015-Economic development"/>
    <x v="5"/>
    <s v="012"/>
    <s v="ADMINISTRATION STRATEGY &amp; DEV"/>
    <s v="043"/>
    <s v="INTERNAL RECOVERIES"/>
    <s v="0331"/>
    <s v="INTERNAL ADMINISTRATION COSTS"/>
    <n v="-1772120"/>
    <n v="-1916340"/>
    <n v="-2021738.7"/>
    <n v="-2128890.8511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s v="02-Planning &amp; Economic Development"/>
    <x v="175"/>
    <x v="252"/>
    <s v="015-Economic development"/>
    <x v="5"/>
    <s v="014"/>
    <s v="LOCAL ECONOMIC DEVELOPMENT &amp; SOCIAL DEVELOPMENT"/>
    <s v="043"/>
    <s v="INTERNAL RECOVERIES"/>
    <s v="0331"/>
    <s v="INTERNAL ADMINISTRATION COSTS"/>
    <n v="-6124725"/>
    <n v="-8501559"/>
    <n v="-8969144.7449999992"/>
    <n v="-9444509.416484998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9"/>
    <s v="02-Planning &amp; Economic Development"/>
    <x v="175"/>
    <x v="252"/>
    <s v="016-Town planning"/>
    <x v="5"/>
    <s v="015"/>
    <s v="TOWN &amp; REGIONAL PLANNING"/>
    <s v="043"/>
    <s v="INTERNAL RECOVERIES"/>
    <s v="0331"/>
    <s v="INTERNAL ADMINISTRATION COSTS"/>
    <n v="-4404607"/>
    <n v="-5256750"/>
    <n v="-5545871.25"/>
    <n v="-5839802.42624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s v="02-Planning &amp; Economic Development"/>
    <x v="175"/>
    <x v="252"/>
    <s v="006-Property service"/>
    <x v="5"/>
    <s v="016"/>
    <s v="HOUSING ADMINISTRATION &amp; PROPERTY VALUATION"/>
    <s v="043"/>
    <s v="INTERNAL RECOVERIES"/>
    <s v="0331"/>
    <s v="INTERNAL ADMINISTRATION COSTS"/>
    <n v="-9476291"/>
    <n v="-5872124"/>
    <n v="-6195090.8200000003"/>
    <n v="-6523430.63346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8"/>
    <s v="02-Planning &amp; Economic Development"/>
    <x v="175"/>
    <x v="252"/>
    <s v="007-Other admin"/>
    <x v="5"/>
    <s v="023"/>
    <s v="SATELITE OFFICE: NKOWANKOWA"/>
    <s v="043"/>
    <s v="INTERNAL RECOVERIES"/>
    <s v="0331"/>
    <s v="INTERNAL ADMINISTRATION COSTS"/>
    <n v="-259572"/>
    <n v="-347002"/>
    <n v="-366087.11"/>
    <n v="-385489.726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1"/>
    <s v="02-Planning &amp; Economic Development"/>
    <x v="175"/>
    <x v="252"/>
    <s v="007-Other admin"/>
    <x v="5"/>
    <s v="024"/>
    <s v="SATELITE OFFICE: LENYENYE"/>
    <s v="043"/>
    <s v="INTERNAL RECOVERIES"/>
    <s v="0331"/>
    <s v="INTERNAL ADMINISTRATION COSTS"/>
    <n v="-296235"/>
    <n v="-396155"/>
    <n v="-417943.52500000002"/>
    <n v="-440094.531825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9"/>
    <s v="02-Planning &amp; Economic Development"/>
    <x v="175"/>
    <x v="252"/>
    <s v="007-Other admin"/>
    <x v="5"/>
    <s v="025"/>
    <s v="SATELITE OFFICE: LETSITELE"/>
    <s v="043"/>
    <s v="INTERNAL RECOVERIES"/>
    <s v="0331"/>
    <s v="INTERNAL ADMINISTRATION COSTS"/>
    <n v="-17008"/>
    <n v="-17008"/>
    <n v="-17943.439999999999"/>
    <n v="-18894.44231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2"/>
    <s v="03-Financial Services"/>
    <x v="175"/>
    <x v="252"/>
    <s v="003-Budget and treasury office"/>
    <x v="5"/>
    <s v="032"/>
    <s v="ADMINISTRATION FINANCE"/>
    <s v="043"/>
    <s v="INTERNAL RECOVERIES"/>
    <s v="0331"/>
    <s v="INTERNAL ADMINISTRATION COSTS"/>
    <n v="4944000"/>
    <n v="4944000"/>
    <n v="5215920"/>
    <n v="5492363.75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3"/>
    <s v="03-Financial Services"/>
    <x v="175"/>
    <x v="252"/>
    <s v="003-Budget and treasury office"/>
    <x v="5"/>
    <s v="033"/>
    <s v="FINANCIAL SERVICES, REPORTING, &amp; BUDGETS"/>
    <s v="043"/>
    <s v="INTERNAL RECOVERIES"/>
    <s v="0331"/>
    <s v="INTERNAL ADMINISTRATION COSTS"/>
    <n v="-6632755"/>
    <n v="-7611131"/>
    <n v="-8029743.2050000001"/>
    <n v="-8455319.594864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s v="03-Financial Services"/>
    <x v="175"/>
    <x v="252"/>
    <s v="003-Budget and treasury office"/>
    <x v="5"/>
    <s v="034"/>
    <s v="REVENUE"/>
    <s v="043"/>
    <s v="INTERNAL RECOVERIES"/>
    <s v="0331"/>
    <s v="INTERNAL ADMINISTRATION COSTS"/>
    <n v="-4326641"/>
    <n v="-4944000"/>
    <n v="-5215920"/>
    <n v="-5492363.75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5"/>
    <s v="03-Financial Services"/>
    <x v="175"/>
    <x v="252"/>
    <s v="003-Budget and treasury office"/>
    <x v="5"/>
    <s v="035"/>
    <s v="EXPENDITURE"/>
    <s v="043"/>
    <s v="INTERNAL RECOVERIES"/>
    <s v="0331"/>
    <s v="INTERNAL ADMINISTRATION COSTS"/>
    <n v="-7723287"/>
    <n v="-9280954"/>
    <n v="-9791406.4700000007"/>
    <n v="-10310351.01291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s v="03-Financial Services"/>
    <x v="175"/>
    <x v="252"/>
    <s v="003-Budget and treasury office"/>
    <x v="5"/>
    <s v="036"/>
    <s v="INVENTORY"/>
    <s v="043"/>
    <s v="INTERNAL RECOVERIES"/>
    <s v="0331"/>
    <s v="INTERNAL ADMINISTRATION COSTS"/>
    <n v="-912088"/>
    <n v="-1284103"/>
    <n v="-1354728.665"/>
    <n v="-1426529.28424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8"/>
    <s v="04-Corporate Services"/>
    <x v="175"/>
    <x v="252"/>
    <s v="005-Information technology"/>
    <x v="5"/>
    <s v="038"/>
    <s v="INFORMATION TECHNOLOGY"/>
    <s v="043"/>
    <s v="INTERNAL RECOVERIES"/>
    <s v="0331"/>
    <s v="INTERNAL ADMINISTRATION COSTS"/>
    <n v="-561084"/>
    <n v="-716444"/>
    <n v="-755848.42"/>
    <n v="-795908.38626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8"/>
    <s v="04-Corporate Services"/>
    <x v="175"/>
    <x v="253"/>
    <s v="005-Information technology"/>
    <x v="5"/>
    <s v="038"/>
    <s v="INFORMATION TECHNOLOGY"/>
    <s v="043"/>
    <s v="INTERNAL RECOVERIES"/>
    <s v="0332"/>
    <s v="INTERNAL IT COSTS"/>
    <n v="-7368065"/>
    <n v="-10180426"/>
    <n v="-10740349.43"/>
    <n v="-11309587.94978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9"/>
    <s v="03-Financial Services"/>
    <x v="175"/>
    <x v="252"/>
    <s v="003-Budget and treasury office"/>
    <x v="5"/>
    <s v="039"/>
    <s v="SUPPLY CHAIN MANAGEMENT UNIT"/>
    <s v="043"/>
    <s v="INTERNAL RECOVERIES"/>
    <s v="0331"/>
    <s v="INTERNAL ADMINISTRATION COSTS"/>
    <n v="-3433666"/>
    <n v="-3832751"/>
    <n v="-4043552.3050000002"/>
    <n v="-4257860.577165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s v="04-Corporate Services"/>
    <x v="175"/>
    <x v="252"/>
    <s v="004-Human resource"/>
    <x v="5"/>
    <s v="052"/>
    <s v="ADMINISTRATION HR &amp; CORP"/>
    <s v="043"/>
    <s v="INTERNAL RECOVERIES"/>
    <s v="0331"/>
    <s v="INTERNAL ADMINISTRATION COSTS"/>
    <n v="-2627324"/>
    <n v="-2306202"/>
    <n v="-2433043.11"/>
    <n v="-2561994.39482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1"/>
    <s v="04-Corporate Services"/>
    <x v="175"/>
    <x v="252"/>
    <s v="004-Human resource"/>
    <x v="5"/>
    <s v="053"/>
    <s v="HUMAN RESOURCES"/>
    <s v="043"/>
    <s v="INTERNAL RECOVERIES"/>
    <s v="0331"/>
    <s v="INTERNAL ADMINISTRATION COSTS"/>
    <n v="-10189517"/>
    <n v="-10611918"/>
    <n v="-11195573.49"/>
    <n v="-11788938.884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2"/>
    <s v="04-Corporate Services"/>
    <x v="175"/>
    <x v="252"/>
    <s v="007-Other admin"/>
    <x v="5"/>
    <s v="054"/>
    <s v="OCCUPATIONAL HEALTH &amp; SAFETY"/>
    <s v="043"/>
    <s v="INTERNAL RECOVERIES"/>
    <s v="0331"/>
    <s v="INTERNAL ADMINISTRATION COSTS"/>
    <n v="-171454"/>
    <n v="-246132"/>
    <n v="-259669.26"/>
    <n v="-273431.73077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s v="04-Corporate Services"/>
    <x v="175"/>
    <x v="252"/>
    <s v="007-Other admin"/>
    <x v="5"/>
    <s v="056"/>
    <s v="CORPORATE SERVICES"/>
    <s v="043"/>
    <s v="INTERNAL RECOVERIES"/>
    <s v="0331"/>
    <s v="INTERNAL ADMINISTRATION COSTS"/>
    <n v="-7745099"/>
    <n v="-7917047"/>
    <n v="-8352484.585"/>
    <n v="-8795166.268005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s v="04-Corporate Services"/>
    <x v="175"/>
    <x v="252"/>
    <s v="001-Mayor and council"/>
    <x v="5"/>
    <s v="057"/>
    <s v="COUNCIL EXPENDITURE"/>
    <s v="043"/>
    <s v="INTERNAL RECOVERIES"/>
    <s v="0331"/>
    <s v="INTERNAL ADMINISTRATION COSTS"/>
    <n v="-30608444"/>
    <n v="-34423434"/>
    <n v="-36316722.869999997"/>
    <n v="-38241509.18210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s v="04-Corporate Services"/>
    <x v="175"/>
    <x v="252"/>
    <s v="007-Other admin"/>
    <x v="5"/>
    <s v="058"/>
    <s v="LEGAL SERVICES"/>
    <s v="043"/>
    <s v="INTERNAL RECOVERIES"/>
    <s v="0331"/>
    <s v="INTERNAL ADMINISTRATION COSTS"/>
    <n v="-7061942"/>
    <n v="-10745098"/>
    <n v="-11336078.390000001"/>
    <n v="-11936890.54467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s v="05-Engineering Services"/>
    <x v="175"/>
    <x v="254"/>
    <s v="012-House"/>
    <x v="5"/>
    <s v="103"/>
    <s v="BUILDINGS &amp; HOUSING"/>
    <s v="043"/>
    <s v="INTERNAL RECOVERIES"/>
    <s v="0333"/>
    <s v="INTERNAL FACILITIES COSTS"/>
    <n v="-14564212"/>
    <n v="-15478249"/>
    <n v="-16329552.695"/>
    <n v="-17195018.987835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s v="06-Community Services"/>
    <x v="175"/>
    <x v="255"/>
    <s v="021-Solid waste"/>
    <x v="5"/>
    <s v="133"/>
    <s v="SOLID WASTE"/>
    <s v="043"/>
    <s v="INTERNAL RECOVERIES"/>
    <s v="0338"/>
    <s v="INTERNAL USER CHARGES - SANITATION &amp; REFUSE"/>
    <n v="-360000"/>
    <n v="-385000"/>
    <n v="-406175"/>
    <n v="-427702.27500000002"/>
    <n v="-122506.42000000001"/>
    <n v="0"/>
    <n v="0"/>
    <n v="0"/>
    <n v="0"/>
    <n v="0"/>
    <n v="0"/>
    <n v="0"/>
    <n v="-19899.52"/>
    <n v="-20521.38"/>
    <n v="-20521.38"/>
    <n v="-20521.38"/>
    <n v="-20521.38"/>
    <n v="-20521.38"/>
    <n v="-122506.42000000001"/>
    <n v="0.34029561111111117"/>
    <n v="-122506.42"/>
    <n v="-245012.84000000003"/>
  </r>
  <r>
    <n v="14"/>
    <n v="15"/>
    <s v="tza"/>
    <x v="108"/>
    <s v="01-Municipal manager"/>
    <x v="175"/>
    <x v="252"/>
    <s v="011-Other public safety"/>
    <x v="5"/>
    <s v="153"/>
    <s v="DISASTER MANAGEMENT"/>
    <s v="043"/>
    <s v="INTERNAL RECOVERIES"/>
    <s v="0331"/>
    <s v="INTERNAL ADMINISTRATION COSTS"/>
    <n v="-2142950"/>
    <n v="-2228528"/>
    <n v="-2351097.04"/>
    <n v="-2475705.18312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s v="07-Electrical Engineering"/>
    <x v="175"/>
    <x v="256"/>
    <s v="019-Electricity distribution"/>
    <x v="5"/>
    <s v="183"/>
    <s v="OPERATIONS &amp; MAINTENANCE: TOWN"/>
    <s v="043"/>
    <s v="INTERNAL RECOVERIES"/>
    <s v="0334"/>
    <s v="INTERNAL USER CHARGES - ELECTRICITY"/>
    <n v="-2900000"/>
    <n v="-3600000"/>
    <n v="-3798000"/>
    <n v="-3999294"/>
    <n v="-1552703.0099999998"/>
    <n v="0"/>
    <n v="0"/>
    <n v="0"/>
    <n v="0"/>
    <n v="0"/>
    <n v="0"/>
    <n v="0"/>
    <n v="-314621.26"/>
    <n v="-160527.04999999999"/>
    <n v="-267992.65000000002"/>
    <n v="-267033.01"/>
    <n v="-267304.34999999998"/>
    <n v="-275224.69"/>
    <n v="-1552703.0099999998"/>
    <n v="0.53541483103448273"/>
    <n v="-1552703.01"/>
    <n v="-3105406.0199999996"/>
  </r>
  <r>
    <n v="14"/>
    <n v="15"/>
    <s v="tza"/>
    <x v="111"/>
    <s v="07-Electrical Engineering"/>
    <x v="175"/>
    <x v="257"/>
    <s v="019-Electricity distribution"/>
    <x v="5"/>
    <s v="183"/>
    <s v="OPERATIONS &amp; MAINTENANCE: TOWN"/>
    <s v="043"/>
    <s v="INTERNAL RECOVERIES"/>
    <s v="0335"/>
    <s v="INTERNAL USER CHARGES - ELECTRICITY (STREETLIGHTS)"/>
    <n v="-800000"/>
    <n v="-400000"/>
    <n v="-422000"/>
    <n v="-44436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s v="05-Engineering Services"/>
    <x v="175"/>
    <x v="258"/>
    <m/>
    <x v="5"/>
    <s v="073"/>
    <s v="WATER NETWORKS"/>
    <s v="043"/>
    <s v="INTERNAL RECOVERIES"/>
    <s v="0337"/>
    <s v="INTERNAL USER CHARGES - WATER"/>
    <n v="-887000"/>
    <n v="-820000"/>
    <n v="-865100"/>
    <n v="-910950.3"/>
    <n v="-385342.11000000004"/>
    <n v="0"/>
    <n v="0"/>
    <n v="0"/>
    <n v="0"/>
    <n v="0"/>
    <n v="0"/>
    <n v="0"/>
    <n v="-44240.72"/>
    <n v="-28026.07"/>
    <n v="-175351.71"/>
    <n v="-51139.28"/>
    <n v="-45117.51"/>
    <n v="-41466.82"/>
    <n v="-385342.11000000004"/>
    <n v="0.43443304396843296"/>
    <n v="-385342.11"/>
    <n v="-770684.22000000009"/>
  </r>
  <r>
    <n v="14"/>
    <n v="15"/>
    <s v="MDC"/>
    <x v="115"/>
    <s v="05-Engineering Services"/>
    <x v="175"/>
    <x v="259"/>
    <m/>
    <x v="5"/>
    <s v="093"/>
    <s v="SEWERAGE PURIFICATION"/>
    <s v="043"/>
    <s v="INTERNAL RECOVERIES"/>
    <s v="0336"/>
    <s v="INTERNAL USER CHARGES - SEWERAGE"/>
    <n v="-34000"/>
    <n v="-35000"/>
    <n v="-36925"/>
    <n v="-38882.025000000001"/>
    <n v="-17791.98"/>
    <n v="0"/>
    <n v="0"/>
    <n v="0"/>
    <n v="0"/>
    <n v="0"/>
    <n v="0"/>
    <n v="0"/>
    <n v="-2272.29"/>
    <n v="-1307.6199999999999"/>
    <n v="-6775.4"/>
    <n v="-2840.37"/>
    <n v="-2503.9"/>
    <n v="-2092.4"/>
    <n v="-17791.98"/>
    <n v="0.52329352941176466"/>
    <n v="-17791.98"/>
    <n v="-35583.96"/>
  </r>
  <r>
    <n v="14"/>
    <n v="15"/>
    <s v="tza"/>
    <x v="71"/>
    <s v="01-Municipal manager"/>
    <x v="71"/>
    <x v="86"/>
    <s v="002-Municipal manager"/>
    <x v="1"/>
    <s v="002"/>
    <s v="ADMINISTRATION MUNICIPAL MANAGER"/>
    <s v="051"/>
    <s v="EMPLOYEE RELATED COSTS - WAGES &amp; SALARIES"/>
    <s v="1001"/>
    <s v="SALARIES &amp; WAGES - BASIC SCALE"/>
    <n v="1736951"/>
    <n v="1903919"/>
    <n v="2008634.5449999999"/>
    <n v="2115092.1758849998"/>
    <n v="853821.81"/>
    <n v="0"/>
    <n v="0"/>
    <n v="0"/>
    <n v="0"/>
    <n v="0"/>
    <n v="0"/>
    <n v="0"/>
    <n v="143842.91"/>
    <n v="143811.51"/>
    <n v="143978.99"/>
    <n v="143978.99"/>
    <n v="143978.99"/>
    <n v="134230.42000000001"/>
    <n v="853821.81"/>
    <n v="0.4915635559091765"/>
    <n v="853821.81"/>
    <n v="1707643.62"/>
  </r>
  <r>
    <n v="14"/>
    <n v="15"/>
    <s v="tza"/>
    <x v="71"/>
    <s v="01-Municipal manager"/>
    <x v="71"/>
    <x v="84"/>
    <s v="002-Municipal manager"/>
    <x v="1"/>
    <s v="002"/>
    <s v="ADMINISTRATION MUNICIPAL MANAGER"/>
    <s v="051"/>
    <s v="EMPLOYEE RELATED COSTS - WAGES &amp; SALARIES"/>
    <s v="1002"/>
    <s v="SALARIES &amp; WAGES - OVERTIME"/>
    <n v="0"/>
    <n v="3441"/>
    <n v="3630.2550000000001"/>
    <n v="3822.6585150000001"/>
    <n v="320.43"/>
    <n v="0"/>
    <n v="0"/>
    <n v="0"/>
    <n v="0"/>
    <n v="0"/>
    <n v="0"/>
    <n v="0"/>
    <n v="0"/>
    <n v="0"/>
    <n v="0"/>
    <n v="0"/>
    <n v="320.43"/>
    <n v="0"/>
    <n v="320.43"/>
    <e v="#DIV/0!"/>
    <n v="320.43"/>
    <n v="640.86"/>
  </r>
  <r>
    <n v="14"/>
    <n v="15"/>
    <s v="tza"/>
    <x v="71"/>
    <s v="01-Municipal manager"/>
    <x v="71"/>
    <x v="87"/>
    <s v="002-Municipal manager"/>
    <x v="1"/>
    <s v="002"/>
    <s v="ADMINISTRATION MUNICIPAL MANAGER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1"/>
    <s v="01-Municipal manager"/>
    <x v="71"/>
    <x v="88"/>
    <s v="002-Municipal manager"/>
    <x v="1"/>
    <s v="002"/>
    <s v="ADMINISTRATION MUNICIPAL MANAGER"/>
    <s v="051"/>
    <s v="EMPLOYEE RELATED COSTS - WAGES &amp; SALARIES"/>
    <s v="1004"/>
    <s v="SALARIES &amp; WAGES - ANNUAL BONUS"/>
    <n v="24826"/>
    <n v="146215"/>
    <n v="154256.82500000001"/>
    <n v="162432.43672500001"/>
    <n v="24777.32"/>
    <n v="0"/>
    <n v="0"/>
    <n v="0"/>
    <n v="0"/>
    <n v="0"/>
    <n v="0"/>
    <n v="0"/>
    <n v="0"/>
    <n v="0"/>
    <n v="0"/>
    <n v="0"/>
    <n v="0"/>
    <n v="24777.32"/>
    <n v="24777.32"/>
    <n v="0.99803915250140984"/>
    <n v="24777.32"/>
    <n v="49554.64"/>
  </r>
  <r>
    <n v="14"/>
    <n v="15"/>
    <s v="tza"/>
    <x v="71"/>
    <s v="01-Municipal manager"/>
    <x v="71"/>
    <x v="89"/>
    <s v="002-Municipal manager"/>
    <x v="1"/>
    <s v="002"/>
    <s v="ADMINISTRATION MUNICIPAL MANAGER"/>
    <s v="051"/>
    <s v="EMPLOYEE RELATED COSTS - WAGES &amp; SALARIES"/>
    <s v="1010"/>
    <s v="SALARIES &amp; WAGES - LEAVE PAYMENTS"/>
    <n v="57306"/>
    <n v="69603"/>
    <n v="73431.164999999994"/>
    <n v="77323.01674499998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1"/>
    <s v="01-Municipal manager"/>
    <x v="71"/>
    <x v="90"/>
    <s v="002-Municipal manager"/>
    <x v="1"/>
    <s v="002"/>
    <s v="ADMINISTRATION MUNICIPAL MANAGER"/>
    <s v="051"/>
    <s v="EMPLOYEE RELATED COSTS - WAGES &amp; SALARIES"/>
    <s v="1012"/>
    <s v="HOUSING ALLOWANCE"/>
    <n v="6138"/>
    <n v="6138"/>
    <n v="6475.59"/>
    <n v="6818.7962699999998"/>
    <n v="2868"/>
    <n v="0"/>
    <n v="0"/>
    <n v="0"/>
    <n v="0"/>
    <n v="0"/>
    <n v="0"/>
    <n v="0"/>
    <n v="478"/>
    <n v="0"/>
    <n v="956"/>
    <n v="478"/>
    <n v="478"/>
    <n v="478"/>
    <n v="2868"/>
    <n v="0.46725317693059626"/>
    <n v="2868"/>
    <n v="5736"/>
  </r>
  <r>
    <n v="14"/>
    <n v="15"/>
    <s v="tza"/>
    <x v="71"/>
    <s v="01-Municipal manager"/>
    <x v="71"/>
    <x v="91"/>
    <s v="002-Municipal manager"/>
    <x v="1"/>
    <s v="002"/>
    <s v="ADMINISTRATION MUNICIPAL MANAGER"/>
    <s v="051"/>
    <s v="EMPLOYEE RELATED COSTS - WAGES &amp; SALARIES"/>
    <s v="1013"/>
    <s v="TRAVEL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2"/>
    <s v="04-Corporate Services"/>
    <x v="71"/>
    <x v="86"/>
    <s v="007-Other admin"/>
    <x v="1"/>
    <s v="003"/>
    <s v="COMMUNICATIONS"/>
    <s v="051"/>
    <s v="EMPLOYEE RELATED COSTS - WAGES &amp; SALARIES"/>
    <s v="1001"/>
    <s v="SALARIES &amp; WAGES - BASIC SCALE"/>
    <n v="1555966"/>
    <n v="1661579"/>
    <n v="1752965.845"/>
    <n v="1845873.0347849999"/>
    <n v="568552.5"/>
    <n v="0"/>
    <n v="0"/>
    <n v="0"/>
    <n v="0"/>
    <n v="0"/>
    <n v="0"/>
    <n v="0"/>
    <n v="94758.75"/>
    <n v="94758.75"/>
    <n v="94758.75"/>
    <n v="94758.75"/>
    <n v="94758.75"/>
    <n v="94758.75"/>
    <n v="568552.5"/>
    <n v="0.3654016218863394"/>
    <n v="568552.5"/>
    <n v="1137105"/>
  </r>
  <r>
    <n v="14"/>
    <n v="15"/>
    <s v="tza"/>
    <x v="72"/>
    <s v="04-Corporate Services"/>
    <x v="71"/>
    <x v="84"/>
    <s v="007-Other admin"/>
    <x v="1"/>
    <s v="003"/>
    <s v="COMMUNICATIONS"/>
    <s v="051"/>
    <s v="EMPLOYEE RELATED COSTS - WAGES &amp; SALARIES"/>
    <s v="1002"/>
    <s v="SALARIES &amp; WAGES - OVERTIME"/>
    <n v="98027"/>
    <n v="66404"/>
    <n v="70056.22"/>
    <n v="73769.199659999998"/>
    <n v="34550.439999999995"/>
    <n v="0"/>
    <n v="0"/>
    <n v="0"/>
    <n v="0"/>
    <n v="0"/>
    <n v="0"/>
    <n v="0"/>
    <n v="0"/>
    <n v="4242.3500000000004"/>
    <n v="3254.07"/>
    <n v="14283.96"/>
    <n v="0"/>
    <n v="12770.06"/>
    <n v="34550.439999999995"/>
    <n v="0.35245840431717784"/>
    <n v="34550.44"/>
    <n v="69100.87999999999"/>
  </r>
  <r>
    <n v="14"/>
    <n v="15"/>
    <s v="tza"/>
    <x v="72"/>
    <s v="04-Corporate Services"/>
    <x v="71"/>
    <x v="87"/>
    <s v="007-Other admin"/>
    <x v="1"/>
    <s v="003"/>
    <s v="COMMUNICATIONS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2"/>
    <s v="04-Corporate Services"/>
    <x v="71"/>
    <x v="88"/>
    <s v="007-Other admin"/>
    <x v="1"/>
    <s v="003"/>
    <s v="COMMUNICATIONS"/>
    <s v="051"/>
    <s v="EMPLOYEE RELATED COSTS - WAGES &amp; SALARIES"/>
    <s v="1004"/>
    <s v="SALARIES &amp; WAGES - ANNUAL BONUS"/>
    <n v="129664"/>
    <n v="138465"/>
    <n v="146080.57500000001"/>
    <n v="153822.84547500001"/>
    <n v="72312.399999999994"/>
    <n v="0"/>
    <n v="0"/>
    <n v="0"/>
    <n v="0"/>
    <n v="0"/>
    <n v="0"/>
    <n v="0"/>
    <n v="0"/>
    <n v="0"/>
    <n v="44892.7"/>
    <n v="27419.7"/>
    <n v="0"/>
    <n v="0"/>
    <n v="72312.399999999994"/>
    <n v="0.55769064659427436"/>
    <n v="72312.399999999994"/>
    <n v="144624.79999999999"/>
  </r>
  <r>
    <n v="14"/>
    <n v="15"/>
    <s v="tza"/>
    <x v="72"/>
    <s v="04-Corporate Services"/>
    <x v="71"/>
    <x v="89"/>
    <s v="007-Other admin"/>
    <x v="1"/>
    <s v="003"/>
    <s v="COMMUNICATIONS"/>
    <s v="051"/>
    <s v="EMPLOYEE RELATED COSTS - WAGES &amp; SALARIES"/>
    <s v="1010"/>
    <s v="SALARIES &amp; WAGES - LEAVE PAYMENTS"/>
    <n v="67800"/>
    <n v="71644"/>
    <n v="75584.42"/>
    <n v="79590.394260000001"/>
    <n v="68430.16"/>
    <n v="0"/>
    <n v="0"/>
    <n v="0"/>
    <n v="0"/>
    <n v="0"/>
    <n v="0"/>
    <n v="0"/>
    <n v="0"/>
    <n v="0"/>
    <n v="17105.36"/>
    <n v="32342.32"/>
    <n v="18982.48"/>
    <n v="0"/>
    <n v="68430.16"/>
    <n v="1.009294395280236"/>
    <n v="68430.16"/>
    <n v="136860.32"/>
  </r>
  <r>
    <n v="14"/>
    <n v="15"/>
    <s v="tza"/>
    <x v="72"/>
    <s v="04-Corporate Services"/>
    <x v="71"/>
    <x v="90"/>
    <s v="007-Other admin"/>
    <x v="1"/>
    <s v="003"/>
    <s v="COMMUNICATIONS"/>
    <s v="051"/>
    <s v="EMPLOYEE RELATED COSTS - WAGES &amp; SALARIES"/>
    <s v="1012"/>
    <s v="HOUSING ALLOWANCE"/>
    <n v="26842"/>
    <n v="32781"/>
    <n v="34583.955000000002"/>
    <n v="36416.904614999999"/>
    <n v="31114"/>
    <n v="0"/>
    <n v="0"/>
    <n v="0"/>
    <n v="0"/>
    <n v="0"/>
    <n v="0"/>
    <n v="0"/>
    <n v="0"/>
    <n v="18990"/>
    <n v="2553"/>
    <n v="2553"/>
    <n v="2553"/>
    <n v="4465"/>
    <n v="31114"/>
    <n v="1.1591535653080993"/>
    <n v="31114"/>
    <n v="62228"/>
  </r>
  <r>
    <n v="14"/>
    <n v="15"/>
    <s v="tza"/>
    <x v="72"/>
    <s v="04-Corporate Services"/>
    <x v="71"/>
    <x v="91"/>
    <s v="007-Other admin"/>
    <x v="1"/>
    <s v="003"/>
    <s v="COMMUNICATIONS"/>
    <s v="051"/>
    <s v="EMPLOYEE RELATED COSTS - WAGES &amp; SALARIES"/>
    <s v="1013"/>
    <s v="TRAVEL ALLOWANCE"/>
    <n v="431727"/>
    <n v="470597"/>
    <n v="496479.83500000002"/>
    <n v="522793.26625500002"/>
    <n v="221335.22999999998"/>
    <n v="0"/>
    <n v="0"/>
    <n v="0"/>
    <n v="0"/>
    <n v="0"/>
    <n v="0"/>
    <n v="0"/>
    <n v="37113.129999999997"/>
    <n v="37113.129999999997"/>
    <n v="36897.129999999997"/>
    <n v="36910.080000000002"/>
    <n v="36650.879999999997"/>
    <n v="36650.879999999997"/>
    <n v="221335.22999999998"/>
    <n v="0.5126740509627612"/>
    <n v="221335.23"/>
    <n v="442670.45999999996"/>
  </r>
  <r>
    <n v="14"/>
    <n v="15"/>
    <s v="tza"/>
    <x v="73"/>
    <s v="01-Municipal manager"/>
    <x v="71"/>
    <x v="86"/>
    <s v="007-Other admin"/>
    <x v="1"/>
    <s v="004"/>
    <s v="INTERNAL AUDIT"/>
    <s v="051"/>
    <s v="EMPLOYEE RELATED COSTS - WAGES &amp; SALARIES"/>
    <s v="1001"/>
    <s v="SALARIES &amp; WAGES - BASIC SCALE"/>
    <n v="2530030"/>
    <n v="2554844"/>
    <n v="2695360.42"/>
    <n v="2838214.52226"/>
    <n v="1192455.78"/>
    <n v="0"/>
    <n v="0"/>
    <n v="0"/>
    <n v="0"/>
    <n v="0"/>
    <n v="0"/>
    <n v="0"/>
    <n v="198251.24"/>
    <n v="198751.24"/>
    <n v="199251.24"/>
    <n v="198751.24"/>
    <n v="198475.41"/>
    <n v="198975.41"/>
    <n v="1192455.78"/>
    <n v="0.47132080647265051"/>
    <n v="1192455.78"/>
    <n v="2384911.56"/>
  </r>
  <r>
    <n v="14"/>
    <n v="15"/>
    <s v="tza"/>
    <x v="73"/>
    <s v="01-Municipal manager"/>
    <x v="71"/>
    <x v="87"/>
    <s v="007-Other admin"/>
    <x v="1"/>
    <s v="004"/>
    <s v="INTERNAL AUDI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3"/>
    <s v="01-Municipal manager"/>
    <x v="71"/>
    <x v="88"/>
    <s v="007-Other admin"/>
    <x v="1"/>
    <s v="004"/>
    <s v="INTERNAL AUDIT"/>
    <s v="051"/>
    <s v="EMPLOYEE RELATED COSTS - WAGES &amp; SALARIES"/>
    <s v="1004"/>
    <s v="SALARIES &amp; WAGES - ANNUAL BONUS"/>
    <n v="200485"/>
    <n v="212369"/>
    <n v="224049.29500000001"/>
    <n v="235923.90763500001"/>
    <n v="140892.67000000001"/>
    <n v="0"/>
    <n v="0"/>
    <n v="0"/>
    <n v="0"/>
    <n v="0"/>
    <n v="0"/>
    <n v="0"/>
    <n v="113472.97"/>
    <n v="27419.7"/>
    <n v="0"/>
    <n v="0"/>
    <n v="0"/>
    <n v="0"/>
    <n v="140892.67000000001"/>
    <n v="0.70275915903932973"/>
    <n v="140892.67000000001"/>
    <n v="281785.34000000003"/>
  </r>
  <r>
    <n v="14"/>
    <n v="15"/>
    <s v="tza"/>
    <x v="73"/>
    <s v="01-Municipal manager"/>
    <x v="71"/>
    <x v="89"/>
    <s v="007-Other admin"/>
    <x v="1"/>
    <s v="004"/>
    <s v="INTERNAL AUDIT"/>
    <s v="051"/>
    <s v="EMPLOYEE RELATED COSTS - WAGES &amp; SALARIES"/>
    <s v="1010"/>
    <s v="SALARIES &amp; WAGES - LEAVE PAYMENTS"/>
    <n v="137462"/>
    <n v="219352"/>
    <n v="231416.36"/>
    <n v="243681.42707999999"/>
    <n v="44994.32"/>
    <n v="0"/>
    <n v="0"/>
    <n v="0"/>
    <n v="0"/>
    <n v="0"/>
    <n v="0"/>
    <n v="0"/>
    <n v="0"/>
    <n v="23758.799999999999"/>
    <n v="0"/>
    <n v="0"/>
    <n v="21235.52"/>
    <n v="0"/>
    <n v="44994.32"/>
    <n v="0.32732187804629642"/>
    <n v="44994.32"/>
    <n v="89988.64"/>
  </r>
  <r>
    <n v="14"/>
    <n v="15"/>
    <s v="tza"/>
    <x v="73"/>
    <s v="01-Municipal manager"/>
    <x v="71"/>
    <x v="90"/>
    <s v="007-Other admin"/>
    <x v="1"/>
    <s v="004"/>
    <s v="INTERNAL AUDIT"/>
    <s v="051"/>
    <s v="EMPLOYEE RELATED COSTS - WAGES &amp; SALARIES"/>
    <s v="1012"/>
    <s v="HOUSING ALLOWANCE"/>
    <n v="0"/>
    <n v="6138"/>
    <n v="6475.59"/>
    <n v="6818.7962699999998"/>
    <n v="2868"/>
    <n v="0"/>
    <n v="0"/>
    <n v="0"/>
    <n v="0"/>
    <n v="0"/>
    <n v="0"/>
    <n v="0"/>
    <n v="478"/>
    <n v="478"/>
    <n v="478"/>
    <n v="478"/>
    <n v="478"/>
    <n v="478"/>
    <n v="2868"/>
    <e v="#DIV/0!"/>
    <n v="2868"/>
    <n v="5736"/>
  </r>
  <r>
    <n v="14"/>
    <n v="15"/>
    <s v="tza"/>
    <x v="73"/>
    <s v="01-Municipal manager"/>
    <x v="71"/>
    <x v="91"/>
    <s v="007-Other admin"/>
    <x v="1"/>
    <s v="004"/>
    <s v="INTERNAL AUDIT"/>
    <s v="051"/>
    <s v="EMPLOYEE RELATED COSTS - WAGES &amp; SALARIES"/>
    <s v="1013"/>
    <s v="TRAVEL ALLOWANCE"/>
    <n v="372197"/>
    <n v="469726"/>
    <n v="495560.93"/>
    <n v="521825.65928999998"/>
    <n v="220925.32000000004"/>
    <n v="0"/>
    <n v="0"/>
    <n v="0"/>
    <n v="0"/>
    <n v="0"/>
    <n v="0"/>
    <n v="0"/>
    <n v="37044.39"/>
    <n v="37044.39"/>
    <n v="36828.79"/>
    <n v="36841.730000000003"/>
    <n v="36583.01"/>
    <n v="36583.01"/>
    <n v="220925.32000000004"/>
    <n v="0.5935709315228227"/>
    <n v="220925.32"/>
    <n v="441850.64000000007"/>
  </r>
  <r>
    <n v="14"/>
    <n v="15"/>
    <s v="tza"/>
    <x v="73"/>
    <s v="01-Municipal manager"/>
    <x v="71"/>
    <x v="77"/>
    <s v="007-Other admin"/>
    <x v="1"/>
    <s v="004"/>
    <s v="INTERNAL AUDIT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5"/>
    <s v="04-Corporate Services"/>
    <x v="71"/>
    <x v="86"/>
    <s v="007-Other admin"/>
    <x v="1"/>
    <s v="006"/>
    <s v="PUBLIC PARTICIPATION &amp; PROJECT SUPPORT"/>
    <s v="051"/>
    <s v="EMPLOYEE RELATED COSTS - WAGES &amp; SALARIES"/>
    <s v="1001"/>
    <s v="SALARIES &amp; WAGES - BASIC SCALE"/>
    <n v="3202869"/>
    <n v="2784212"/>
    <n v="2937343.66"/>
    <n v="3093022.8739800001"/>
    <n v="1734419.1099999999"/>
    <n v="0"/>
    <n v="0"/>
    <n v="0"/>
    <n v="0"/>
    <n v="0"/>
    <n v="0"/>
    <n v="0"/>
    <n v="280337.45"/>
    <n v="287712.53999999998"/>
    <n v="286722.69"/>
    <n v="284570.39"/>
    <n v="283824.02"/>
    <n v="311252.02"/>
    <n v="1734419.1099999999"/>
    <n v="0.54152046493315831"/>
    <n v="1734419.11"/>
    <n v="3468838.2199999997"/>
  </r>
  <r>
    <n v="14"/>
    <n v="15"/>
    <s v="tza"/>
    <x v="75"/>
    <s v="04-Corporate Services"/>
    <x v="71"/>
    <x v="84"/>
    <s v="007-Other admin"/>
    <x v="1"/>
    <s v="006"/>
    <s v="PUBLIC PARTICIPATION &amp; PROJECT SUPPORT"/>
    <s v="051"/>
    <s v="EMPLOYEE RELATED COSTS - WAGES &amp; SALARIES"/>
    <s v="1002"/>
    <s v="SALARIES &amp; WAGES - OVERTIME"/>
    <n v="409216"/>
    <n v="657134"/>
    <n v="693276.37"/>
    <n v="730020.01760999998"/>
    <n v="350285.57999999996"/>
    <n v="0"/>
    <n v="0"/>
    <n v="0"/>
    <n v="0"/>
    <n v="0"/>
    <n v="0"/>
    <n v="0"/>
    <n v="52887.77"/>
    <n v="37296.44"/>
    <n v="65395.05"/>
    <n v="69668.62"/>
    <n v="59193.599999999999"/>
    <n v="65844.100000000006"/>
    <n v="350285.57999999996"/>
    <n v="0.85599189670003117"/>
    <n v="350285.58"/>
    <n v="700571.15999999992"/>
  </r>
  <r>
    <n v="14"/>
    <n v="15"/>
    <s v="tza"/>
    <x v="75"/>
    <s v="04-Corporate Services"/>
    <x v="71"/>
    <x v="87"/>
    <s v="007-Other admin"/>
    <x v="1"/>
    <s v="006"/>
    <s v="PUBLIC PARTICIPATION &amp; PROJECT SUPPOR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5"/>
    <s v="04-Corporate Services"/>
    <x v="71"/>
    <x v="88"/>
    <s v="007-Other admin"/>
    <x v="1"/>
    <s v="006"/>
    <s v="PUBLIC PARTICIPATION &amp; PROJECT SUPPORT"/>
    <s v="051"/>
    <s v="EMPLOYEE RELATED COSTS - WAGES &amp; SALARIES"/>
    <s v="1004"/>
    <s v="SALARIES &amp; WAGES - ANNUAL BONUS"/>
    <n v="266906"/>
    <n v="232018"/>
    <n v="244778.99"/>
    <n v="257752.27646999998"/>
    <n v="120642.23000000001"/>
    <n v="0"/>
    <n v="0"/>
    <n v="0"/>
    <n v="0"/>
    <n v="0"/>
    <n v="0"/>
    <n v="0"/>
    <n v="14086.35"/>
    <n v="61663.18"/>
    <n v="0"/>
    <n v="0"/>
    <n v="22446.35"/>
    <n v="22446.35"/>
    <n v="120642.23000000001"/>
    <n v="0.4520026900856482"/>
    <n v="120642.23"/>
    <n v="241284.46000000002"/>
  </r>
  <r>
    <n v="14"/>
    <n v="15"/>
    <s v="tza"/>
    <x v="75"/>
    <s v="04-Corporate Services"/>
    <x v="71"/>
    <x v="89"/>
    <s v="007-Other admin"/>
    <x v="1"/>
    <s v="006"/>
    <s v="PUBLIC PARTICIPATION &amp; PROJECT SUPPORT"/>
    <s v="051"/>
    <s v="EMPLOYEE RELATED COSTS - WAGES &amp; SALARIES"/>
    <s v="1010"/>
    <s v="SALARIES &amp; WAGES - LEAVE PAYMENTS"/>
    <n v="194837"/>
    <n v="200673"/>
    <n v="211710.01500000001"/>
    <n v="222930.64579500002"/>
    <n v="196002.78"/>
    <n v="0"/>
    <n v="0"/>
    <n v="0"/>
    <n v="0"/>
    <n v="0"/>
    <n v="0"/>
    <n v="0"/>
    <n v="0"/>
    <n v="53843.040000000001"/>
    <n v="22886.7"/>
    <n v="0"/>
    <n v="68005.440000000002"/>
    <n v="51267.6"/>
    <n v="196002.78"/>
    <n v="1.0059833604500172"/>
    <n v="196002.78"/>
    <n v="392005.56"/>
  </r>
  <r>
    <n v="14"/>
    <n v="15"/>
    <s v="tza"/>
    <x v="75"/>
    <s v="04-Corporate Services"/>
    <x v="71"/>
    <x v="90"/>
    <s v="007-Other admin"/>
    <x v="1"/>
    <s v="006"/>
    <s v="PUBLIC PARTICIPATION &amp; PROJECT SUPPORT"/>
    <s v="051"/>
    <s v="EMPLOYEE RELATED COSTS - WAGES &amp; SALARIES"/>
    <s v="1012"/>
    <s v="HOUSING ALLOWANCE"/>
    <n v="0"/>
    <n v="6138"/>
    <n v="6475.59"/>
    <n v="6818.7962699999998"/>
    <n v="2868"/>
    <n v="0"/>
    <n v="0"/>
    <n v="0"/>
    <n v="0"/>
    <n v="0"/>
    <n v="0"/>
    <n v="0"/>
    <n v="478"/>
    <n v="478"/>
    <n v="478"/>
    <n v="478"/>
    <n v="478"/>
    <n v="478"/>
    <n v="2868"/>
    <e v="#DIV/0!"/>
    <n v="2868"/>
    <n v="5736"/>
  </r>
  <r>
    <n v="14"/>
    <n v="15"/>
    <s v="tza"/>
    <x v="75"/>
    <s v="04-Corporate Services"/>
    <x v="71"/>
    <x v="91"/>
    <s v="007-Other admin"/>
    <x v="1"/>
    <s v="006"/>
    <s v="PUBLIC PARTICIPATION &amp; PROJECT SUPPORT"/>
    <s v="051"/>
    <s v="EMPLOYEE RELATED COSTS - WAGES &amp; SALARIES"/>
    <s v="1013"/>
    <s v="TRAVEL ALLOWANCE"/>
    <n v="697611"/>
    <n v="685089"/>
    <n v="722768.89500000002"/>
    <n v="761075.646435"/>
    <n v="328814.63"/>
    <n v="0"/>
    <n v="0"/>
    <n v="0"/>
    <n v="0"/>
    <n v="0"/>
    <n v="0"/>
    <n v="0"/>
    <n v="54028.800000000003"/>
    <n v="60626.5"/>
    <n v="53714.35"/>
    <n v="53733.22"/>
    <n v="53355.88"/>
    <n v="53355.88"/>
    <n v="328814.63"/>
    <n v="0.47134381481943377"/>
    <n v="328814.63"/>
    <n v="657629.26"/>
  </r>
  <r>
    <n v="14"/>
    <n v="15"/>
    <s v="tza"/>
    <x v="77"/>
    <s v="02-Planning &amp; Economic Development"/>
    <x v="71"/>
    <x v="86"/>
    <s v="015-Economic development"/>
    <x v="1"/>
    <s v="012"/>
    <s v="ADMINISTRATION STRATEGY &amp; DEV"/>
    <s v="051"/>
    <s v="EMPLOYEE RELATED COSTS - WAGES &amp; SALARIES"/>
    <s v="1001"/>
    <s v="SALARIES &amp; WAGES - BASIC SCALE"/>
    <n v="1305510"/>
    <n v="1537261"/>
    <n v="1621810.355"/>
    <n v="1707766.303815"/>
    <n v="152123.95000000001"/>
    <n v="0"/>
    <n v="0"/>
    <n v="0"/>
    <n v="0"/>
    <n v="0"/>
    <n v="0"/>
    <n v="0"/>
    <n v="25935.52"/>
    <n v="25935.52"/>
    <n v="25935.52"/>
    <n v="25935.52"/>
    <n v="25935.52"/>
    <n v="22446.35"/>
    <n v="152123.95000000001"/>
    <n v="0.11652453830303867"/>
    <n v="152123.95000000001"/>
    <n v="304247.90000000002"/>
  </r>
  <r>
    <n v="14"/>
    <n v="15"/>
    <s v="tza"/>
    <x v="77"/>
    <s v="02-Planning &amp; Economic Development"/>
    <x v="71"/>
    <x v="87"/>
    <s v="015-Economic development"/>
    <x v="1"/>
    <s v="012"/>
    <s v="ADMINISTRATION STRATEGY &amp; DEV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7"/>
    <s v="02-Planning &amp; Economic Development"/>
    <x v="71"/>
    <x v="88"/>
    <s v="015-Economic development"/>
    <x v="1"/>
    <s v="012"/>
    <s v="ADMINISTRATION STRATEGY &amp; DEV"/>
    <s v="051"/>
    <s v="EMPLOYEE RELATED COSTS - WAGES &amp; SALARIES"/>
    <s v="1004"/>
    <s v="SALARIES &amp; WAGES - ANNUAL BONUS"/>
    <n v="17150"/>
    <n v="115660"/>
    <n v="122021.3"/>
    <n v="128488.4289"/>
    <n v="22446.35"/>
    <n v="0"/>
    <n v="0"/>
    <n v="0"/>
    <n v="0"/>
    <n v="0"/>
    <n v="0"/>
    <n v="0"/>
    <n v="0"/>
    <n v="0"/>
    <n v="0"/>
    <n v="22446.35"/>
    <n v="0"/>
    <n v="0"/>
    <n v="22446.35"/>
    <n v="1.3088250728862973"/>
    <n v="22446.35"/>
    <n v="44892.7"/>
  </r>
  <r>
    <n v="14"/>
    <n v="15"/>
    <s v="tza"/>
    <x v="77"/>
    <s v="02-Planning &amp; Economic Development"/>
    <x v="71"/>
    <x v="89"/>
    <s v="015-Economic development"/>
    <x v="1"/>
    <s v="012"/>
    <s v="ADMINISTRATION STRATEGY &amp; DEV"/>
    <s v="051"/>
    <s v="EMPLOYEE RELATED COSTS - WAGES &amp; SALARIES"/>
    <s v="1010"/>
    <s v="SALARIES &amp; WAGES - LEAVE PAYMENTS"/>
    <n v="45924"/>
    <n v="57229"/>
    <n v="60376.595000000001"/>
    <n v="63576.554535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s v="02-Planning &amp; Economic Development"/>
    <x v="71"/>
    <x v="90"/>
    <s v="015-Economic development"/>
    <x v="1"/>
    <s v="012"/>
    <s v="ADMINISTRATION STRATEGY &amp; DEV"/>
    <s v="051"/>
    <s v="EMPLOYEE RELATED COSTS - WAGES &amp; SALARIES"/>
    <s v="1012"/>
    <s v="HOUSING ALLOWANCE"/>
    <n v="27555"/>
    <n v="29429"/>
    <n v="31047.595000000001"/>
    <n v="32693.117535000001"/>
    <n v="13752"/>
    <n v="0"/>
    <n v="0"/>
    <n v="0"/>
    <n v="0"/>
    <n v="0"/>
    <n v="0"/>
    <n v="0"/>
    <n v="2292"/>
    <n v="2292"/>
    <n v="2292"/>
    <n v="2292"/>
    <n v="2292"/>
    <n v="2292"/>
    <n v="13752"/>
    <n v="0.49907457811649431"/>
    <n v="13752"/>
    <n v="27504"/>
  </r>
  <r>
    <n v="14"/>
    <n v="15"/>
    <s v="tza"/>
    <x v="78"/>
    <s v="02-Planning &amp; Economic Development"/>
    <x v="71"/>
    <x v="86"/>
    <s v="015-Economic development"/>
    <x v="1"/>
    <s v="014"/>
    <s v="LOCAL ECONOMIC DEVELOPMENT &amp; SOCIAL DEVELOPMENT"/>
    <s v="051"/>
    <s v="EMPLOYEE RELATED COSTS - WAGES &amp; SALARIES"/>
    <s v="1001"/>
    <s v="SALARIES &amp; WAGES - BASIC SCALE"/>
    <n v="2688114"/>
    <n v="2808687"/>
    <n v="2963164.7850000001"/>
    <n v="3120212.5186050003"/>
    <n v="1259716.98"/>
    <n v="0"/>
    <n v="0"/>
    <n v="0"/>
    <n v="0"/>
    <n v="0"/>
    <n v="0"/>
    <n v="0"/>
    <n v="223094.95"/>
    <n v="223086.57"/>
    <n v="204059.29"/>
    <n v="203254.39"/>
    <n v="202758.38"/>
    <n v="203463.4"/>
    <n v="1259716.98"/>
    <n v="0.46862483510743963"/>
    <n v="1259716.98"/>
    <n v="2519433.96"/>
  </r>
  <r>
    <n v="14"/>
    <n v="15"/>
    <s v="tza"/>
    <x v="78"/>
    <s v="02-Planning &amp; Economic Development"/>
    <x v="71"/>
    <x v="87"/>
    <s v="015-Economic development"/>
    <x v="1"/>
    <s v="014"/>
    <s v="LOCAL ECONOMIC DEVELOPMENT &amp; SOCIAL DEVELOPMEN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8"/>
    <s v="02-Planning &amp; Economic Development"/>
    <x v="71"/>
    <x v="88"/>
    <s v="015-Economic development"/>
    <x v="1"/>
    <s v="014"/>
    <s v="LOCAL ECONOMIC DEVELOPMENT &amp; SOCIAL DEVELOPMENT"/>
    <s v="051"/>
    <s v="EMPLOYEE RELATED COSTS - WAGES &amp; SALARIES"/>
    <s v="1004"/>
    <s v="SALARIES &amp; WAGES - ANNUAL BONUS"/>
    <n v="222939"/>
    <n v="232987"/>
    <n v="245801.285"/>
    <n v="258828.75310500001"/>
    <n v="122568.18"/>
    <n v="0"/>
    <n v="0"/>
    <n v="0"/>
    <n v="0"/>
    <n v="0"/>
    <n v="0"/>
    <n v="0"/>
    <n v="84337.54"/>
    <n v="15784.29"/>
    <n v="0"/>
    <n v="22446.35"/>
    <n v="0"/>
    <n v="0"/>
    <n v="122568.18"/>
    <n v="0.54978348337437588"/>
    <n v="122568.18"/>
    <n v="245136.36"/>
  </r>
  <r>
    <n v="14"/>
    <n v="15"/>
    <s v="tza"/>
    <x v="78"/>
    <s v="02-Planning &amp; Economic Development"/>
    <x v="71"/>
    <x v="89"/>
    <s v="015-Economic development"/>
    <x v="1"/>
    <s v="014"/>
    <s v="LOCAL ECONOMIC DEVELOPMENT &amp; SOCIAL DEVELOPMENT"/>
    <s v="051"/>
    <s v="EMPLOYEE RELATED COSTS - WAGES &amp; SALARIES"/>
    <s v="1010"/>
    <s v="SALARIES &amp; WAGES - LEAVE PAYMENTS"/>
    <n v="141041"/>
    <n v="130243"/>
    <n v="137406.36499999999"/>
    <n v="144688.90234499998"/>
    <n v="141906.51999999999"/>
    <n v="0"/>
    <n v="0"/>
    <n v="0"/>
    <n v="0"/>
    <n v="0"/>
    <n v="0"/>
    <n v="0"/>
    <n v="23731.200000000001"/>
    <n v="85876.28"/>
    <n v="0"/>
    <n v="11678.48"/>
    <n v="20620.560000000001"/>
    <n v="0"/>
    <n v="141906.51999999999"/>
    <n v="1.0061366552988138"/>
    <n v="141906.51999999999"/>
    <n v="283813.03999999998"/>
  </r>
  <r>
    <n v="14"/>
    <n v="15"/>
    <s v="tza"/>
    <x v="78"/>
    <s v="02-Planning &amp; Economic Development"/>
    <x v="71"/>
    <x v="90"/>
    <s v="015-Economic development"/>
    <x v="1"/>
    <s v="014"/>
    <s v="LOCAL ECONOMIC DEVELOPMENT &amp; SOCIAL DEVELOPMENT"/>
    <s v="051"/>
    <s v="EMPLOYEE RELATED COSTS - WAGES &amp; SALARIES"/>
    <s v="1012"/>
    <s v="HOUSING ALLOWANCE"/>
    <n v="49742"/>
    <n v="35567"/>
    <n v="37523.184999999998"/>
    <n v="39511.913804999997"/>
    <n v="16620"/>
    <n v="0"/>
    <n v="0"/>
    <n v="0"/>
    <n v="0"/>
    <n v="0"/>
    <n v="0"/>
    <n v="0"/>
    <n v="2770"/>
    <n v="2770"/>
    <n v="2770"/>
    <n v="2770"/>
    <n v="2770"/>
    <n v="2770"/>
    <n v="16620"/>
    <n v="0.33412408025411122"/>
    <n v="16620"/>
    <n v="33240"/>
  </r>
  <r>
    <n v="14"/>
    <n v="15"/>
    <s v="tza"/>
    <x v="78"/>
    <s v="02-Planning &amp; Economic Development"/>
    <x v="71"/>
    <x v="91"/>
    <s v="015-Economic development"/>
    <x v="1"/>
    <s v="014"/>
    <s v="LOCAL ECONOMIC DEVELOPMENT &amp; SOCIAL DEVELOPMENT"/>
    <s v="051"/>
    <s v="EMPLOYEE RELATED COSTS - WAGES &amp; SALARIES"/>
    <s v="1013"/>
    <s v="TRAVEL ALLOWANCE"/>
    <n v="248615"/>
    <n v="359535"/>
    <n v="379309.42499999999"/>
    <n v="399412.824525"/>
    <n v="147362.94"/>
    <n v="0"/>
    <n v="0"/>
    <n v="0"/>
    <n v="0"/>
    <n v="0"/>
    <n v="0"/>
    <n v="0"/>
    <n v="21099.39"/>
    <n v="21099.39"/>
    <n v="20945.64"/>
    <n v="28216.240000000002"/>
    <n v="28001.14"/>
    <n v="28001.14"/>
    <n v="147362.94"/>
    <n v="0.59273551475172459"/>
    <n v="147362.94"/>
    <n v="294725.88"/>
  </r>
  <r>
    <n v="14"/>
    <n v="15"/>
    <s v="tza"/>
    <x v="78"/>
    <s v="02-Planning &amp; Economic Development"/>
    <x v="71"/>
    <x v="77"/>
    <s v="015-Economic development"/>
    <x v="1"/>
    <s v="014"/>
    <s v="LOCAL ECONOMIC DEVELOPMENT &amp; SOCIAL DEVELOPMENT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9"/>
    <s v="02-Planning &amp; Economic Development"/>
    <x v="71"/>
    <x v="86"/>
    <s v="016-Town planning"/>
    <x v="1"/>
    <s v="015"/>
    <s v="TOWN &amp; REGIONAL PLANNING"/>
    <s v="051"/>
    <s v="EMPLOYEE RELATED COSTS - WAGES &amp; SALARIES"/>
    <s v="1001"/>
    <s v="SALARIES &amp; WAGES - BASIC SCALE"/>
    <n v="2507650"/>
    <n v="2650742"/>
    <n v="2796532.81"/>
    <n v="2944749.04893"/>
    <n v="1275490.07"/>
    <n v="0"/>
    <n v="0"/>
    <n v="0"/>
    <n v="0"/>
    <n v="0"/>
    <n v="0"/>
    <n v="0"/>
    <n v="206444.08"/>
    <n v="206444.08"/>
    <n v="206444.08"/>
    <n v="242012.16"/>
    <n v="207701.59"/>
    <n v="206444.08"/>
    <n v="1275490.07"/>
    <n v="0.50863959085199295"/>
    <n v="1275490.07"/>
    <n v="2550980.14"/>
  </r>
  <r>
    <n v="14"/>
    <n v="15"/>
    <s v="tza"/>
    <x v="79"/>
    <s v="02-Planning &amp; Economic Development"/>
    <x v="71"/>
    <x v="87"/>
    <s v="016-Town planning"/>
    <x v="1"/>
    <s v="015"/>
    <s v="TOWN &amp; REGIONAL PLANNING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9"/>
    <s v="02-Planning &amp; Economic Development"/>
    <x v="71"/>
    <x v="88"/>
    <s v="016-Town planning"/>
    <x v="1"/>
    <s v="015"/>
    <s v="TOWN &amp; REGIONAL PLANNING"/>
    <s v="051"/>
    <s v="EMPLOYEE RELATED COSTS - WAGES &amp; SALARIES"/>
    <s v="1004"/>
    <s v="SALARIES &amp; WAGES - ANNUAL BONUS"/>
    <n v="208469"/>
    <n v="220895"/>
    <n v="233044.22500000001"/>
    <n v="245395.568925"/>
    <n v="70300.59"/>
    <n v="0"/>
    <n v="0"/>
    <n v="0"/>
    <n v="0"/>
    <n v="0"/>
    <n v="0"/>
    <n v="0"/>
    <n v="36885.86"/>
    <n v="33414.730000000003"/>
    <n v="0"/>
    <n v="0"/>
    <n v="0"/>
    <n v="0"/>
    <n v="70300.59"/>
    <n v="0.33722323223117107"/>
    <n v="70300.59"/>
    <n v="140601.18"/>
  </r>
  <r>
    <n v="14"/>
    <n v="15"/>
    <s v="tza"/>
    <x v="79"/>
    <s v="02-Planning &amp; Economic Development"/>
    <x v="71"/>
    <x v="89"/>
    <s v="016-Town planning"/>
    <x v="1"/>
    <s v="015"/>
    <s v="TOWN &amp; REGIONAL PLANNING"/>
    <s v="051"/>
    <s v="EMPLOYEE RELATED COSTS - WAGES &amp; SALARIES"/>
    <s v="1010"/>
    <s v="SALARIES &amp; WAGES - LEAVE PAYMENTS"/>
    <n v="203260"/>
    <n v="330299"/>
    <n v="348465.44500000001"/>
    <n v="366934.11358499998"/>
    <n v="48093.279999999999"/>
    <n v="0"/>
    <n v="0"/>
    <n v="0"/>
    <n v="0"/>
    <n v="0"/>
    <n v="0"/>
    <n v="0"/>
    <n v="28094.16"/>
    <n v="0"/>
    <n v="0"/>
    <n v="19999.12"/>
    <n v="0"/>
    <n v="0"/>
    <n v="48093.279999999999"/>
    <n v="0.23660966250122994"/>
    <n v="48093.279999999999"/>
    <n v="96186.559999999998"/>
  </r>
  <r>
    <n v="14"/>
    <n v="15"/>
    <s v="tza"/>
    <x v="79"/>
    <s v="02-Planning &amp; Economic Development"/>
    <x v="71"/>
    <x v="90"/>
    <s v="016-Town planning"/>
    <x v="1"/>
    <s v="015"/>
    <s v="TOWN &amp; REGIONAL PLANNING"/>
    <s v="051"/>
    <s v="EMPLOYEE RELATED COSTS - WAGES &amp; SALARIES"/>
    <s v="1012"/>
    <s v="HOUSING ALLOWANCE"/>
    <n v="17090"/>
    <n v="17090"/>
    <n v="18029.95"/>
    <n v="18985.537350000002"/>
    <n v="7986"/>
    <n v="0"/>
    <n v="0"/>
    <n v="0"/>
    <n v="0"/>
    <n v="0"/>
    <n v="0"/>
    <n v="0"/>
    <n v="1331"/>
    <n v="1331"/>
    <n v="1331"/>
    <n v="1331"/>
    <n v="1331"/>
    <n v="1331"/>
    <n v="7986"/>
    <n v="0.46729081334113515"/>
    <n v="7986"/>
    <n v="15972"/>
  </r>
  <r>
    <n v="14"/>
    <n v="15"/>
    <s v="tza"/>
    <x v="79"/>
    <s v="02-Planning &amp; Economic Development"/>
    <x v="71"/>
    <x v="91"/>
    <s v="016-Town planning"/>
    <x v="1"/>
    <s v="015"/>
    <s v="TOWN &amp; REGIONAL PLANNING"/>
    <s v="051"/>
    <s v="EMPLOYEE RELATED COSTS - WAGES &amp; SALARIES"/>
    <s v="1013"/>
    <s v="TRAVEL ALLOWANCE"/>
    <n v="311957"/>
    <n v="327073"/>
    <n v="345062.01500000001"/>
    <n v="363350.30179500004"/>
    <n v="153731.25"/>
    <n v="0"/>
    <n v="0"/>
    <n v="0"/>
    <n v="0"/>
    <n v="0"/>
    <n v="0"/>
    <n v="0"/>
    <n v="25758.75"/>
    <n v="25758.75"/>
    <n v="25629.75"/>
    <n v="25638"/>
    <n v="25473"/>
    <n v="25473"/>
    <n v="153731.25"/>
    <n v="0.49279628282102983"/>
    <n v="153731.25"/>
    <n v="307462.5"/>
  </r>
  <r>
    <n v="14"/>
    <n v="15"/>
    <s v="tza"/>
    <x v="79"/>
    <s v="02-Planning &amp; Economic Development"/>
    <x v="71"/>
    <x v="77"/>
    <s v="016-Town planning"/>
    <x v="1"/>
    <s v="015"/>
    <s v="TOWN &amp; REGIONAL PLANNING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0"/>
    <s v="02-Planning &amp; Economic Development"/>
    <x v="71"/>
    <x v="86"/>
    <s v="006-Property service"/>
    <x v="1"/>
    <s v="016"/>
    <s v="HOUSING ADMINISTRATION &amp; PROPERTY VALUATION"/>
    <s v="051"/>
    <s v="EMPLOYEE RELATED COSTS - WAGES &amp; SALARIES"/>
    <s v="1001"/>
    <s v="SALARIES &amp; WAGES - BASIC SCALE"/>
    <n v="3705308"/>
    <n v="3175939"/>
    <n v="3350615.645"/>
    <n v="3528198.274185"/>
    <n v="1508885.42"/>
    <n v="0"/>
    <n v="0"/>
    <n v="0"/>
    <n v="0"/>
    <n v="0"/>
    <n v="0"/>
    <n v="0"/>
    <n v="253971.29"/>
    <n v="242695.02"/>
    <n v="242695.02"/>
    <n v="242695.02"/>
    <n v="284134.05"/>
    <n v="242695.02"/>
    <n v="1508885.42"/>
    <n v="0.40722267082790414"/>
    <n v="1508885.42"/>
    <n v="3017770.84"/>
  </r>
  <r>
    <n v="14"/>
    <n v="15"/>
    <s v="tza"/>
    <x v="80"/>
    <s v="02-Planning &amp; Economic Development"/>
    <x v="71"/>
    <x v="87"/>
    <s v="006-Property service"/>
    <x v="1"/>
    <s v="016"/>
    <s v="HOUSING ADMINISTRATION &amp; PROPERTY VALUATION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0"/>
    <s v="02-Planning &amp; Economic Development"/>
    <x v="71"/>
    <x v="88"/>
    <s v="006-Property service"/>
    <x v="1"/>
    <s v="016"/>
    <s v="HOUSING ADMINISTRATION &amp; PROPERTY VALUATION"/>
    <s v="051"/>
    <s v="EMPLOYEE RELATED COSTS - WAGES &amp; SALARIES"/>
    <s v="1004"/>
    <s v="SALARIES &amp; WAGES - ANNUAL BONUS"/>
    <n v="307772"/>
    <n v="252217"/>
    <n v="266088.935"/>
    <n v="280191.64855500002"/>
    <n v="191180.94"/>
    <n v="0"/>
    <n v="0"/>
    <n v="0"/>
    <n v="0"/>
    <n v="0"/>
    <n v="0"/>
    <n v="0"/>
    <n v="115312.89"/>
    <n v="30975.35"/>
    <n v="22446.35"/>
    <n v="0"/>
    <n v="0"/>
    <n v="22446.35"/>
    <n v="191180.94"/>
    <n v="0.62117717011294071"/>
    <n v="191180.94"/>
    <n v="382361.88"/>
  </r>
  <r>
    <n v="14"/>
    <n v="15"/>
    <s v="tza"/>
    <x v="80"/>
    <s v="02-Planning &amp; Economic Development"/>
    <x v="71"/>
    <x v="89"/>
    <s v="006-Property service"/>
    <x v="1"/>
    <s v="016"/>
    <s v="HOUSING ADMINISTRATION &amp; PROPERTY VALUATION"/>
    <s v="051"/>
    <s v="EMPLOYEE RELATED COSTS - WAGES &amp; SALARIES"/>
    <s v="1010"/>
    <s v="SALARIES &amp; WAGES - LEAVE PAYMENTS"/>
    <n v="175092"/>
    <n v="222421"/>
    <n v="234654.155"/>
    <n v="247090.82521499999"/>
    <n v="103312.73999999999"/>
    <n v="0"/>
    <n v="0"/>
    <n v="0"/>
    <n v="0"/>
    <n v="0"/>
    <n v="0"/>
    <n v="0"/>
    <n v="29640.48"/>
    <n v="0"/>
    <n v="19391.919999999998"/>
    <n v="54280.34"/>
    <n v="0"/>
    <n v="0"/>
    <n v="103312.73999999999"/>
    <n v="0.59004831745596598"/>
    <n v="103312.74"/>
    <n v="206625.47999999998"/>
  </r>
  <r>
    <n v="14"/>
    <n v="15"/>
    <s v="tza"/>
    <x v="80"/>
    <s v="02-Planning &amp; Economic Development"/>
    <x v="71"/>
    <x v="90"/>
    <s v="006-Property service"/>
    <x v="1"/>
    <s v="016"/>
    <s v="HOUSING ADMINISTRATION &amp; PROPERTY VALUATION"/>
    <s v="051"/>
    <s v="EMPLOYEE RELATED COSTS - WAGES &amp; SALARIES"/>
    <s v="1012"/>
    <s v="HOUSING ALLOWANCE"/>
    <n v="55738"/>
    <n v="55289"/>
    <n v="58329.894999999997"/>
    <n v="61421.379434999995"/>
    <n v="25928"/>
    <n v="0"/>
    <n v="0"/>
    <n v="0"/>
    <n v="0"/>
    <n v="0"/>
    <n v="0"/>
    <n v="0"/>
    <n v="4352"/>
    <n v="4352"/>
    <n v="4306"/>
    <n v="4306"/>
    <n v="4306"/>
    <n v="4306"/>
    <n v="25928"/>
    <n v="0.46517636083103092"/>
    <n v="25928"/>
    <n v="51856"/>
  </r>
  <r>
    <n v="14"/>
    <n v="15"/>
    <s v="tza"/>
    <x v="80"/>
    <s v="02-Planning &amp; Economic Development"/>
    <x v="71"/>
    <x v="91"/>
    <s v="006-Property service"/>
    <x v="1"/>
    <s v="016"/>
    <s v="HOUSING ADMINISTRATION &amp; PROPERTY VALUATION"/>
    <s v="051"/>
    <s v="EMPLOYEE RELATED COSTS - WAGES &amp; SALARIES"/>
    <s v="1013"/>
    <s v="TRAVEL ALLOWANCE"/>
    <n v="411869"/>
    <n v="427350"/>
    <n v="450854.25"/>
    <n v="474749.52525000001"/>
    <n v="200994.92000000004"/>
    <n v="0"/>
    <n v="0"/>
    <n v="0"/>
    <n v="0"/>
    <n v="0"/>
    <n v="0"/>
    <n v="0"/>
    <n v="33702.5"/>
    <n v="33702.5"/>
    <n v="33506.35"/>
    <n v="33518.11"/>
    <n v="33282.730000000003"/>
    <n v="33282.730000000003"/>
    <n v="200994.92000000004"/>
    <n v="0.48800691482000352"/>
    <n v="200994.92"/>
    <n v="401989.84000000008"/>
  </r>
  <r>
    <n v="14"/>
    <n v="15"/>
    <s v="tza"/>
    <x v="80"/>
    <s v="02-Planning &amp; Economic Development"/>
    <x v="71"/>
    <x v="77"/>
    <s v="006-Property service"/>
    <x v="1"/>
    <s v="016"/>
    <s v="HOUSING ADMINISTRATION &amp; PROPERTY VALUATION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8"/>
    <s v="02-Planning &amp; Economic Development"/>
    <x v="71"/>
    <x v="86"/>
    <s v="007-Other admin"/>
    <x v="1"/>
    <s v="023"/>
    <s v="SATELITE OFFICE: NKOWANKOWA"/>
    <s v="051"/>
    <s v="EMPLOYEE RELATED COSTS - WAGES &amp; SALARIES"/>
    <s v="1001"/>
    <s v="SALARIES &amp; WAGES - BASIC SCAL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8"/>
    <s v="02-Planning &amp; Economic Development"/>
    <x v="71"/>
    <x v="84"/>
    <s v="007-Other admin"/>
    <x v="1"/>
    <s v="023"/>
    <s v="SATELITE OFFICE: NKOWANKOWA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8"/>
    <s v="02-Planning &amp; Economic Development"/>
    <x v="71"/>
    <x v="87"/>
    <s v="007-Other admin"/>
    <x v="1"/>
    <s v="023"/>
    <s v="SATELITE OFFICE: NKOWANKOWA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8"/>
    <s v="02-Planning &amp; Economic Development"/>
    <x v="71"/>
    <x v="88"/>
    <s v="007-Other admin"/>
    <x v="1"/>
    <s v="023"/>
    <s v="SATELITE OFFICE: NKOWANKOWA"/>
    <s v="051"/>
    <s v="EMPLOYEE RELATED COSTS - WAGES &amp; SALARIES"/>
    <s v="1004"/>
    <s v="SALARIES &amp; WAGES - ANNUAL BONU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8"/>
    <s v="02-Planning &amp; Economic Development"/>
    <x v="71"/>
    <x v="89"/>
    <s v="007-Other admin"/>
    <x v="1"/>
    <s v="023"/>
    <s v="SATELITE OFFICE: NKOWANKOWA"/>
    <s v="051"/>
    <s v="EMPLOYEE RELATED COSTS - WAGES &amp; SALARIES"/>
    <s v="1010"/>
    <s v="SALARIES &amp; WAGES - LEAVE PAYMEN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8"/>
    <s v="02-Planning &amp; Economic Development"/>
    <x v="71"/>
    <x v="90"/>
    <s v="007-Other admin"/>
    <x v="1"/>
    <s v="023"/>
    <s v="SATELITE OFFICE: NKOWANKOWA"/>
    <s v="051"/>
    <s v="EMPLOYEE RELATED COSTS - WAGES &amp; SALARIES"/>
    <s v="1012"/>
    <s v="HOUSING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8"/>
    <s v="02-Planning &amp; Economic Development"/>
    <x v="71"/>
    <x v="91"/>
    <s v="007-Other admin"/>
    <x v="1"/>
    <s v="023"/>
    <s v="SATELITE OFFICE: NKOWANKOWA"/>
    <s v="051"/>
    <s v="EMPLOYEE RELATED COSTS - WAGES &amp; SALARIES"/>
    <s v="1013"/>
    <s v="TRAVEL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6"/>
    <s v="01-Municipal manager"/>
    <x v="71"/>
    <x v="77"/>
    <s v="007-Other admin"/>
    <x v="1"/>
    <s v="007"/>
    <s v="RISK MANAGEMENT"/>
    <s v="051"/>
    <s v="EMPLOYEE RELATED COSTS - WAGES &amp; SALARIES"/>
    <s v="1016"/>
    <s v="PERFORMANCE INCENTIVE SCHEMES"/>
    <n v="0"/>
    <n v="45940"/>
    <n v="48466.7"/>
    <n v="51035.435099999995"/>
    <n v="0"/>
    <n v="0"/>
    <n v="0"/>
    <n v="0"/>
    <n v="0"/>
    <n v="0"/>
    <n v="0"/>
    <n v="0"/>
    <n v="59094.07"/>
    <n v="55094.07"/>
    <n v="57856.07"/>
    <n v="56858.92"/>
    <n v="55001.919999999998"/>
    <n v="57801.919999999998"/>
    <n v="341706.97"/>
    <e v="#DIV/0!"/>
    <n v="341706.97"/>
    <n v="0"/>
  </r>
  <r>
    <n v="14"/>
    <n v="15"/>
    <s v="tza"/>
    <x v="81"/>
    <s v="02-Planning &amp; Economic Development"/>
    <x v="71"/>
    <x v="86"/>
    <s v="007-Other admin"/>
    <x v="1"/>
    <s v="024"/>
    <s v="SATELITE OFFICE: LENYENYE"/>
    <s v="051"/>
    <s v="EMPLOYEE RELATED COSTS - WAGES &amp; SALARIES"/>
    <s v="1001"/>
    <s v="SALARIES &amp; WAGES - BASIC SCAL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1"/>
    <s v="02-Planning &amp; Economic Development"/>
    <x v="71"/>
    <x v="84"/>
    <s v="007-Other admin"/>
    <x v="1"/>
    <s v="024"/>
    <s v="SATELITE OFFICE: LENYENYE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1"/>
    <s v="02-Planning &amp; Economic Development"/>
    <x v="71"/>
    <x v="87"/>
    <s v="007-Other admin"/>
    <x v="1"/>
    <s v="024"/>
    <s v="SATELITE OFFICE: LENYENYE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1"/>
    <s v="02-Planning &amp; Economic Development"/>
    <x v="71"/>
    <x v="88"/>
    <s v="007-Other admin"/>
    <x v="1"/>
    <s v="024"/>
    <s v="SATELITE OFFICE: LENYENYE"/>
    <s v="051"/>
    <s v="EMPLOYEE RELATED COSTS - WAGES &amp; SALARIES"/>
    <s v="1004"/>
    <s v="SALARIES &amp; WAGES - ANNUAL BONU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1"/>
    <s v="02-Planning &amp; Economic Development"/>
    <x v="71"/>
    <x v="89"/>
    <s v="007-Other admin"/>
    <x v="1"/>
    <s v="024"/>
    <s v="SATELITE OFFICE: LENYENYE"/>
    <s v="051"/>
    <s v="EMPLOYEE RELATED COSTS - WAGES &amp; SALARIES"/>
    <s v="1010"/>
    <s v="SALARIES &amp; WAGES - LEAVE PAYMEN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1"/>
    <s v="02-Planning &amp; Economic Development"/>
    <x v="71"/>
    <x v="90"/>
    <s v="007-Other admin"/>
    <x v="1"/>
    <s v="024"/>
    <s v="SATELITE OFFICE: LENYENYE"/>
    <s v="051"/>
    <s v="EMPLOYEE RELATED COSTS - WAGES &amp; SALARIES"/>
    <s v="1012"/>
    <s v="HOUSING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2"/>
    <s v="03-Financial Services"/>
    <x v="71"/>
    <x v="86"/>
    <s v="003-Budget and treasury office"/>
    <x v="1"/>
    <s v="032"/>
    <s v="ADMINISTRATION FINANCE"/>
    <s v="051"/>
    <s v="EMPLOYEE RELATED COSTS - WAGES &amp; SALARIES"/>
    <s v="1001"/>
    <s v="SALARIES &amp; WAGES - BASIC SCALE"/>
    <n v="3285205"/>
    <n v="3056726"/>
    <n v="3224845.93"/>
    <n v="3395762.7642900003"/>
    <n v="1303392.51"/>
    <n v="0"/>
    <n v="0"/>
    <n v="0"/>
    <n v="0"/>
    <n v="0"/>
    <n v="0"/>
    <n v="0"/>
    <n v="239433.7"/>
    <n v="205635.89"/>
    <n v="242220.41"/>
    <n v="201769.89"/>
    <n v="202248.89"/>
    <n v="212083.73"/>
    <n v="1303392.51"/>
    <n v="0.39674617261327683"/>
    <n v="1303392.51"/>
    <n v="2606785.02"/>
  </r>
  <r>
    <n v="14"/>
    <n v="15"/>
    <s v="tza"/>
    <x v="82"/>
    <s v="03-Financial Services"/>
    <x v="71"/>
    <x v="88"/>
    <s v="003-Budget and treasury office"/>
    <x v="1"/>
    <s v="032"/>
    <s v="ADMINISTRATION FINANCE"/>
    <s v="051"/>
    <s v="EMPLOYEE RELATED COSTS - WAGES &amp; SALARIES"/>
    <s v="1004"/>
    <s v="SALARIES &amp; WAGES - ANNUAL BONUS"/>
    <n v="168123"/>
    <n v="254192"/>
    <n v="268172.56"/>
    <n v="282385.7056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2"/>
    <s v="03-Financial Services"/>
    <x v="71"/>
    <x v="89"/>
    <s v="003-Budget and treasury office"/>
    <x v="1"/>
    <s v="032"/>
    <s v="ADMINISTRATION FINANCE"/>
    <s v="051"/>
    <s v="EMPLOYEE RELATED COSTS - WAGES &amp; SALARIES"/>
    <s v="1010"/>
    <s v="SALARIES &amp; WAGES - LEAVE PAYMENTS"/>
    <n v="86124"/>
    <n v="82357"/>
    <n v="86886.634999999995"/>
    <n v="91491.62665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2"/>
    <s v="03-Financial Services"/>
    <x v="71"/>
    <x v="90"/>
    <s v="003-Budget and treasury office"/>
    <x v="1"/>
    <s v="032"/>
    <s v="ADMINISTRATION FINANCE"/>
    <s v="051"/>
    <s v="EMPLOYEE RELATED COSTS - WAGES &amp; SALARIES"/>
    <s v="1012"/>
    <s v="HOUSING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3"/>
    <s v="03-Financial Services"/>
    <x v="71"/>
    <x v="86"/>
    <s v="003-Budget and treasury office"/>
    <x v="1"/>
    <s v="033"/>
    <s v="FINANCIAL SERVICES, REPORTING, &amp; BUDGETS"/>
    <s v="051"/>
    <s v="EMPLOYEE RELATED COSTS - WAGES &amp; SALARIES"/>
    <s v="1001"/>
    <s v="SALARIES &amp; WAGES - BASIC SCALE"/>
    <n v="3409997"/>
    <n v="3337098"/>
    <n v="3520638.39"/>
    <n v="3707232.2246700004"/>
    <n v="1092948.5"/>
    <n v="0"/>
    <n v="0"/>
    <n v="0"/>
    <n v="0"/>
    <n v="0"/>
    <n v="0"/>
    <n v="0"/>
    <n v="202305.03"/>
    <n v="168912.81"/>
    <n v="168912.81"/>
    <n v="214989.23"/>
    <n v="168912.81"/>
    <n v="168915.81"/>
    <n v="1092948.5"/>
    <n v="0.32051303857452074"/>
    <n v="1092948.5"/>
    <n v="2185897"/>
  </r>
  <r>
    <n v="14"/>
    <n v="15"/>
    <s v="tza"/>
    <x v="83"/>
    <s v="03-Financial Services"/>
    <x v="71"/>
    <x v="84"/>
    <s v="003-Budget and treasury office"/>
    <x v="1"/>
    <s v="033"/>
    <s v="FINANCIAL SERVICES, REPORTING, &amp; BUDGETS"/>
    <s v="051"/>
    <s v="EMPLOYEE RELATED COSTS - WAGES &amp; SALARIES"/>
    <s v="1002"/>
    <s v="SALARIES &amp; WAGES - OVERTIME"/>
    <n v="21365"/>
    <n v="15662"/>
    <n v="16523.41"/>
    <n v="17399.150730000001"/>
    <n v="37909.199999999997"/>
    <n v="0"/>
    <n v="0"/>
    <n v="0"/>
    <n v="0"/>
    <n v="0"/>
    <n v="0"/>
    <n v="0"/>
    <n v="4170.96"/>
    <n v="3838.4"/>
    <n v="14295.45"/>
    <n v="0"/>
    <n v="8571.15"/>
    <n v="7033.24"/>
    <n v="37909.199999999997"/>
    <n v="1.7743599344722676"/>
    <n v="37909.199999999997"/>
    <n v="75818.399999999994"/>
  </r>
  <r>
    <n v="14"/>
    <n v="15"/>
    <s v="tza"/>
    <x v="83"/>
    <s v="03-Financial Services"/>
    <x v="71"/>
    <x v="87"/>
    <s v="003-Budget and treasury office"/>
    <x v="1"/>
    <s v="033"/>
    <s v="FINANCIAL SERVICES, REPORTING, &amp; BUDGETS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3"/>
    <s v="03-Financial Services"/>
    <x v="71"/>
    <x v="88"/>
    <s v="003-Budget and treasury office"/>
    <x v="1"/>
    <s v="033"/>
    <s v="FINANCIAL SERVICES, REPORTING, &amp; BUDGETS"/>
    <s v="051"/>
    <s v="EMPLOYEE RELATED COSTS - WAGES &amp; SALARIES"/>
    <s v="1004"/>
    <s v="SALARIES &amp; WAGES - ANNUAL BONUS"/>
    <n v="214449"/>
    <n v="229011"/>
    <n v="241606.60500000001"/>
    <n v="254411.755065"/>
    <n v="109114.85999999999"/>
    <n v="0"/>
    <n v="0"/>
    <n v="0"/>
    <n v="0"/>
    <n v="0"/>
    <n v="0"/>
    <n v="0"/>
    <n v="84337.54"/>
    <n v="0"/>
    <n v="0"/>
    <n v="0"/>
    <n v="0"/>
    <n v="24777.32"/>
    <n v="109114.85999999999"/>
    <n v="0.50881496299819529"/>
    <n v="109114.86"/>
    <n v="218229.71999999997"/>
  </r>
  <r>
    <n v="14"/>
    <n v="15"/>
    <s v="tza"/>
    <x v="83"/>
    <s v="03-Financial Services"/>
    <x v="71"/>
    <x v="89"/>
    <s v="003-Budget and treasury office"/>
    <x v="1"/>
    <s v="033"/>
    <s v="FINANCIAL SERVICES, REPORTING, &amp; BUDGETS"/>
    <s v="051"/>
    <s v="EMPLOYEE RELATED COSTS - WAGES &amp; SALARIES"/>
    <s v="1010"/>
    <s v="SALARIES &amp; WAGES - LEAVE PAYMENTS"/>
    <n v="120064"/>
    <n v="112042"/>
    <n v="118204.31"/>
    <n v="124469.13842999999"/>
    <n v="27460.83"/>
    <n v="0"/>
    <n v="0"/>
    <n v="0"/>
    <n v="0"/>
    <n v="0"/>
    <n v="0"/>
    <n v="0"/>
    <n v="19718.48"/>
    <n v="0"/>
    <n v="0"/>
    <n v="0"/>
    <n v="0"/>
    <n v="7742.35"/>
    <n v="27460.83"/>
    <n v="0.22871826692430705"/>
    <n v="27460.83"/>
    <n v="54921.66"/>
  </r>
  <r>
    <n v="14"/>
    <n v="15"/>
    <s v="tza"/>
    <x v="83"/>
    <s v="03-Financial Services"/>
    <x v="71"/>
    <x v="90"/>
    <s v="003-Budget and treasury office"/>
    <x v="1"/>
    <s v="033"/>
    <s v="FINANCIAL SERVICES, REPORTING, &amp; BUDGETS"/>
    <s v="051"/>
    <s v="EMPLOYEE RELATED COSTS - WAGES &amp; SALARIES"/>
    <s v="1012"/>
    <s v="HOUSING ALLOWANCE"/>
    <n v="6138"/>
    <n v="6138"/>
    <n v="6475.59"/>
    <n v="6818.7962699999998"/>
    <n v="2868"/>
    <n v="0"/>
    <n v="0"/>
    <n v="0"/>
    <n v="0"/>
    <n v="0"/>
    <n v="0"/>
    <n v="0"/>
    <n v="478"/>
    <n v="478"/>
    <n v="478"/>
    <n v="478"/>
    <n v="478"/>
    <n v="478"/>
    <n v="2868"/>
    <n v="0.46725317693059626"/>
    <n v="2868"/>
    <n v="5736"/>
  </r>
  <r>
    <n v="14"/>
    <n v="15"/>
    <s v="tza"/>
    <x v="83"/>
    <s v="03-Financial Services"/>
    <x v="71"/>
    <x v="77"/>
    <s v="003-Budget and treasury office"/>
    <x v="1"/>
    <s v="033"/>
    <s v="FINANCIAL SERVICES, REPORTING, &amp; BUDGETS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4"/>
    <s v="03-Financial Services"/>
    <x v="71"/>
    <x v="86"/>
    <s v="003-Budget and treasury office"/>
    <x v="1"/>
    <s v="034"/>
    <s v="REVENUE"/>
    <s v="051"/>
    <s v="EMPLOYEE RELATED COSTS - WAGES &amp; SALARIES"/>
    <s v="1001"/>
    <s v="SALARIES &amp; WAGES - BASIC SCALE"/>
    <n v="9160093"/>
    <n v="8835481"/>
    <n v="9321432.4550000001"/>
    <n v="9815468.3751149997"/>
    <n v="3734423.5199999996"/>
    <n v="0"/>
    <n v="0"/>
    <n v="0"/>
    <n v="0"/>
    <n v="0"/>
    <n v="0"/>
    <n v="0"/>
    <n v="639631.01"/>
    <n v="629664.30000000005"/>
    <n v="614423.56999999995"/>
    <n v="615945.13"/>
    <n v="615343.72"/>
    <n v="619415.79"/>
    <n v="3734423.5199999996"/>
    <n v="0.40768401805527515"/>
    <n v="3734423.52"/>
    <n v="7468847.0399999991"/>
  </r>
  <r>
    <n v="14"/>
    <n v="15"/>
    <s v="tza"/>
    <x v="84"/>
    <s v="03-Financial Services"/>
    <x v="71"/>
    <x v="84"/>
    <s v="003-Budget and treasury office"/>
    <x v="1"/>
    <s v="034"/>
    <s v="REVENUE"/>
    <s v="051"/>
    <s v="EMPLOYEE RELATED COSTS - WAGES &amp; SALARIES"/>
    <s v="1002"/>
    <s v="SALARIES &amp; WAGES - OVERTIME"/>
    <n v="161304"/>
    <n v="274875"/>
    <n v="289993.125"/>
    <n v="305362.760625"/>
    <n v="259576.04"/>
    <n v="0"/>
    <n v="0"/>
    <n v="0"/>
    <n v="0"/>
    <n v="0"/>
    <n v="0"/>
    <n v="0"/>
    <n v="27044.53"/>
    <n v="24465.86"/>
    <n v="99214.18"/>
    <n v="40461.51"/>
    <n v="33035.519999999997"/>
    <n v="35354.44"/>
    <n v="259576.04"/>
    <n v="1.6092349848732828"/>
    <n v="259576.04"/>
    <n v="519152.08"/>
  </r>
  <r>
    <n v="14"/>
    <n v="15"/>
    <s v="tza"/>
    <x v="84"/>
    <s v="03-Financial Services"/>
    <x v="71"/>
    <x v="87"/>
    <s v="003-Budget and treasury office"/>
    <x v="1"/>
    <s v="034"/>
    <s v="REVENUE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4"/>
    <s v="03-Financial Services"/>
    <x v="71"/>
    <x v="88"/>
    <s v="003-Budget and treasury office"/>
    <x v="1"/>
    <s v="034"/>
    <s v="REVENUE"/>
    <s v="051"/>
    <s v="EMPLOYEE RELATED COSTS - WAGES &amp; SALARIES"/>
    <s v="1004"/>
    <s v="SALARIES &amp; WAGES - ANNUAL BONUS"/>
    <n v="743607"/>
    <n v="736290"/>
    <n v="776785.95"/>
    <n v="817955.60534999997"/>
    <n v="277887.57"/>
    <n v="0"/>
    <n v="0"/>
    <n v="0"/>
    <n v="0"/>
    <n v="0"/>
    <n v="0"/>
    <n v="0"/>
    <n v="74643.37"/>
    <n v="0"/>
    <n v="46594.26"/>
    <n v="134203.59"/>
    <n v="22446.35"/>
    <n v="0"/>
    <n v="277887.57"/>
    <n v="0.37370219753176076"/>
    <n v="277887.57"/>
    <n v="555775.14"/>
  </r>
  <r>
    <n v="14"/>
    <n v="15"/>
    <s v="tza"/>
    <x v="84"/>
    <s v="03-Financial Services"/>
    <x v="71"/>
    <x v="89"/>
    <s v="003-Budget and treasury office"/>
    <x v="1"/>
    <s v="034"/>
    <s v="REVENUE"/>
    <s v="051"/>
    <s v="EMPLOYEE RELATED COSTS - WAGES &amp; SALARIES"/>
    <s v="1010"/>
    <s v="SALARIES &amp; WAGES - LEAVE PAYMENTS"/>
    <n v="495389"/>
    <n v="519245"/>
    <n v="547803.47499999998"/>
    <n v="576837.05917499994"/>
    <n v="347733.45"/>
    <n v="0"/>
    <n v="0"/>
    <n v="0"/>
    <n v="0"/>
    <n v="0"/>
    <n v="0"/>
    <n v="0"/>
    <n v="112885.32"/>
    <n v="155191.25"/>
    <n v="16055.2"/>
    <n v="11923.76"/>
    <n v="17642.72"/>
    <n v="34035.199999999997"/>
    <n v="347733.45"/>
    <n v="0.70194019245481831"/>
    <n v="347733.45"/>
    <n v="695466.9"/>
  </r>
  <r>
    <n v="14"/>
    <n v="15"/>
    <s v="tza"/>
    <x v="84"/>
    <s v="03-Financial Services"/>
    <x v="71"/>
    <x v="90"/>
    <s v="003-Budget and treasury office"/>
    <x v="1"/>
    <s v="034"/>
    <s v="REVENUE"/>
    <s v="051"/>
    <s v="EMPLOYEE RELATED COSTS - WAGES &amp; SALARIES"/>
    <s v="1012"/>
    <s v="HOUSING ALLOWANCE"/>
    <n v="81560"/>
    <n v="118102"/>
    <n v="124597.61"/>
    <n v="131201.28333000001"/>
    <n v="79488"/>
    <n v="0"/>
    <n v="0"/>
    <n v="0"/>
    <n v="0"/>
    <n v="0"/>
    <n v="0"/>
    <n v="0"/>
    <n v="26298"/>
    <n v="6998"/>
    <n v="15698"/>
    <n v="9598"/>
    <n v="11798"/>
    <n v="9098"/>
    <n v="79488"/>
    <n v="0.97459538989700834"/>
    <n v="79488"/>
    <n v="158976"/>
  </r>
  <r>
    <n v="14"/>
    <n v="15"/>
    <s v="tza"/>
    <x v="84"/>
    <s v="03-Financial Services"/>
    <x v="71"/>
    <x v="77"/>
    <s v="003-Budget and treasury office"/>
    <x v="1"/>
    <s v="034"/>
    <s v="REVENUE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5"/>
    <s v="03-Financial Services"/>
    <x v="71"/>
    <x v="86"/>
    <s v="003-Budget and treasury office"/>
    <x v="1"/>
    <s v="035"/>
    <s v="EXPENDITURE"/>
    <s v="051"/>
    <s v="EMPLOYEE RELATED COSTS - WAGES &amp; SALARIES"/>
    <s v="1001"/>
    <s v="SALARIES &amp; WAGES - BASIC SCALE"/>
    <n v="3083345"/>
    <n v="3524992"/>
    <n v="3718866.56"/>
    <n v="3915966.4876800003"/>
    <n v="1493941.83"/>
    <n v="0"/>
    <n v="0"/>
    <n v="0"/>
    <n v="0"/>
    <n v="0"/>
    <n v="0"/>
    <n v="0"/>
    <n v="243697.16"/>
    <n v="243697.16"/>
    <n v="243659.16"/>
    <n v="243662.01"/>
    <n v="243605.01"/>
    <n v="275621.33"/>
    <n v="1493941.83"/>
    <n v="0.48451984127627629"/>
    <n v="1493941.83"/>
    <n v="2987883.66"/>
  </r>
  <r>
    <n v="14"/>
    <n v="15"/>
    <s v="tza"/>
    <x v="85"/>
    <s v="03-Financial Services"/>
    <x v="71"/>
    <x v="84"/>
    <s v="003-Budget and treasury office"/>
    <x v="1"/>
    <s v="035"/>
    <s v="EXPENDITURE"/>
    <s v="051"/>
    <s v="EMPLOYEE RELATED COSTS - WAGES &amp; SALARIES"/>
    <s v="1002"/>
    <s v="SALARIES &amp; WAGES - OVERTIME"/>
    <n v="74652"/>
    <n v="93155"/>
    <n v="98278.524999999994"/>
    <n v="103487.28682499999"/>
    <n v="86465.139999999985"/>
    <n v="0"/>
    <n v="0"/>
    <n v="0"/>
    <n v="0"/>
    <n v="0"/>
    <n v="0"/>
    <n v="0"/>
    <n v="25038.98"/>
    <n v="18380.259999999998"/>
    <n v="10509.57"/>
    <n v="12274.92"/>
    <n v="11099.45"/>
    <n v="9161.9599999999991"/>
    <n v="86465.139999999985"/>
    <n v="1.1582427798317525"/>
    <n v="86465.14"/>
    <n v="172930.27999999997"/>
  </r>
  <r>
    <n v="14"/>
    <n v="15"/>
    <s v="tza"/>
    <x v="85"/>
    <s v="03-Financial Services"/>
    <x v="71"/>
    <x v="87"/>
    <s v="003-Budget and treasury office"/>
    <x v="1"/>
    <s v="035"/>
    <s v="EXPENDITURE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5"/>
    <s v="03-Financial Services"/>
    <x v="71"/>
    <x v="88"/>
    <s v="003-Budget and treasury office"/>
    <x v="1"/>
    <s v="035"/>
    <s v="EXPENDITURE"/>
    <s v="051"/>
    <s v="EMPLOYEE RELATED COSTS - WAGES &amp; SALARIES"/>
    <s v="1004"/>
    <s v="SALARIES &amp; WAGES - ANNUAL BONUS"/>
    <n v="255440"/>
    <n v="293749"/>
    <n v="309905.19500000001"/>
    <n v="326330.17033500003"/>
    <n v="86728.01999999999"/>
    <n v="0"/>
    <n v="0"/>
    <n v="0"/>
    <n v="0"/>
    <n v="0"/>
    <n v="0"/>
    <n v="0"/>
    <n v="0"/>
    <n v="30975.35"/>
    <n v="0"/>
    <n v="30975.35"/>
    <n v="0"/>
    <n v="24777.32"/>
    <n v="86728.01999999999"/>
    <n v="0.33952403695584088"/>
    <n v="86728.02"/>
    <n v="173456.03999999998"/>
  </r>
  <r>
    <n v="14"/>
    <n v="15"/>
    <s v="tza"/>
    <x v="85"/>
    <s v="03-Financial Services"/>
    <x v="71"/>
    <x v="89"/>
    <s v="003-Budget and treasury office"/>
    <x v="1"/>
    <s v="035"/>
    <s v="EXPENDITURE"/>
    <s v="051"/>
    <s v="EMPLOYEE RELATED COSTS - WAGES &amp; SALARIES"/>
    <s v="1010"/>
    <s v="SALARIES &amp; WAGES - LEAVE PAYMENTS"/>
    <n v="322348"/>
    <n v="420943"/>
    <n v="444094.86499999999"/>
    <n v="467631.89284499997"/>
    <n v="89164.159999999989"/>
    <n v="0"/>
    <n v="0"/>
    <n v="0"/>
    <n v="0"/>
    <n v="0"/>
    <n v="0"/>
    <n v="0"/>
    <n v="0"/>
    <n v="0"/>
    <n v="43233.760000000002"/>
    <n v="0"/>
    <n v="24227.919999999998"/>
    <n v="21702.48"/>
    <n v="89164.159999999989"/>
    <n v="0.27660838596796006"/>
    <n v="89164.160000000003"/>
    <n v="178328.31999999998"/>
  </r>
  <r>
    <n v="14"/>
    <n v="15"/>
    <s v="tza"/>
    <x v="85"/>
    <s v="03-Financial Services"/>
    <x v="71"/>
    <x v="90"/>
    <s v="003-Budget and treasury office"/>
    <x v="1"/>
    <s v="035"/>
    <s v="EXPENDITURE"/>
    <s v="051"/>
    <s v="EMPLOYEE RELATED COSTS - WAGES &amp; SALARIES"/>
    <s v="1012"/>
    <s v="HOUSING ALLOWANCE"/>
    <n v="58101"/>
    <n v="81855"/>
    <n v="86357.024999999994"/>
    <n v="90933.947324999986"/>
    <n v="43944"/>
    <n v="0"/>
    <n v="0"/>
    <n v="0"/>
    <n v="0"/>
    <n v="0"/>
    <n v="0"/>
    <n v="0"/>
    <n v="2625"/>
    <n v="2625"/>
    <n v="2625"/>
    <n v="2625"/>
    <n v="28970"/>
    <n v="4474"/>
    <n v="43944"/>
    <n v="0.75633810089327203"/>
    <n v="43944"/>
    <n v="87888"/>
  </r>
  <r>
    <n v="14"/>
    <n v="15"/>
    <s v="tza"/>
    <x v="85"/>
    <s v="03-Financial Services"/>
    <x v="71"/>
    <x v="91"/>
    <s v="003-Budget and treasury office"/>
    <x v="1"/>
    <s v="035"/>
    <s v="EXPENDITURE"/>
    <s v="051"/>
    <s v="EMPLOYEE RELATED COSTS - WAGES &amp; SALARIES"/>
    <s v="1013"/>
    <s v="TRAVEL ALLOWANCE"/>
    <n v="132263"/>
    <n v="134227"/>
    <n v="141609.48499999999"/>
    <n v="149114.7877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5"/>
    <s v="03-Financial Services"/>
    <x v="71"/>
    <x v="77"/>
    <s v="003-Budget and treasury office"/>
    <x v="1"/>
    <s v="035"/>
    <s v="EXPENDITURE"/>
    <s v="051"/>
    <s v="EMPLOYEE RELATED COSTS - WAGES &amp; SALARIES"/>
    <s v="1016"/>
    <s v="PERFORMANCE INCENTIVE SCHEMES"/>
    <n v="0"/>
    <n v="47361"/>
    <n v="49965.855000000003"/>
    <n v="52614.045315000003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6"/>
    <s v="03-Financial Services"/>
    <x v="71"/>
    <x v="86"/>
    <s v="003-Budget and treasury office"/>
    <x v="1"/>
    <s v="036"/>
    <s v="INVENTORY"/>
    <s v="051"/>
    <s v="EMPLOYEE RELATED COSTS - WAGES &amp; SALARIES"/>
    <s v="1001"/>
    <s v="SALARIES &amp; WAGES - BASIC SCALE"/>
    <n v="1792810"/>
    <n v="1905634"/>
    <n v="2010443.87"/>
    <n v="2116997.3951099999"/>
    <n v="895361"/>
    <n v="0"/>
    <n v="0"/>
    <n v="0"/>
    <n v="0"/>
    <n v="0"/>
    <n v="0"/>
    <n v="0"/>
    <n v="148288.18"/>
    <n v="148288.18"/>
    <n v="148288.18"/>
    <n v="148413.82999999999"/>
    <n v="148413.82999999999"/>
    <n v="153668.79999999999"/>
    <n v="895361"/>
    <n v="0.49941767393086828"/>
    <n v="895361"/>
    <n v="1790722"/>
  </r>
  <r>
    <n v="14"/>
    <n v="15"/>
    <s v="tza"/>
    <x v="86"/>
    <s v="03-Financial Services"/>
    <x v="71"/>
    <x v="84"/>
    <s v="003-Budget and treasury office"/>
    <x v="1"/>
    <s v="036"/>
    <s v="INVENTORY"/>
    <s v="051"/>
    <s v="EMPLOYEE RELATED COSTS - WAGES &amp; SALARIES"/>
    <s v="1002"/>
    <s v="SALARIES &amp; WAGES - OVERTIME"/>
    <n v="111381"/>
    <n v="14889"/>
    <n v="15707.895"/>
    <n v="16540.413435000002"/>
    <n v="17022.04"/>
    <n v="0"/>
    <n v="0"/>
    <n v="0"/>
    <n v="0"/>
    <n v="0"/>
    <n v="0"/>
    <n v="0"/>
    <n v="2081.31"/>
    <n v="3382.11"/>
    <n v="0"/>
    <n v="0"/>
    <n v="0"/>
    <n v="11558.62"/>
    <n v="17022.04"/>
    <n v="0.15282714286996885"/>
    <n v="17022.04"/>
    <n v="34044.080000000002"/>
  </r>
  <r>
    <n v="14"/>
    <n v="15"/>
    <s v="tza"/>
    <x v="86"/>
    <s v="03-Financial Services"/>
    <x v="71"/>
    <x v="87"/>
    <s v="003-Budget and treasury office"/>
    <x v="1"/>
    <s v="036"/>
    <s v="INVENTORY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6"/>
    <s v="03-Financial Services"/>
    <x v="71"/>
    <x v="88"/>
    <s v="003-Budget and treasury office"/>
    <x v="1"/>
    <s v="036"/>
    <s v="INVENTORY"/>
    <s v="051"/>
    <s v="EMPLOYEE RELATED COSTS - WAGES &amp; SALARIES"/>
    <s v="1004"/>
    <s v="SALARIES &amp; WAGES - ANNUAL BONUS"/>
    <n v="149401"/>
    <n v="158803"/>
    <n v="167537.16500000001"/>
    <n v="176416.63474500002"/>
    <n v="53481.45"/>
    <n v="0"/>
    <n v="0"/>
    <n v="0"/>
    <n v="0"/>
    <n v="0"/>
    <n v="0"/>
    <n v="0"/>
    <n v="0"/>
    <n v="20328.59"/>
    <n v="33152.86"/>
    <n v="0"/>
    <n v="0"/>
    <n v="0"/>
    <n v="53481.45"/>
    <n v="0.35797250353076615"/>
    <n v="53481.45"/>
    <n v="106962.9"/>
  </r>
  <r>
    <n v="14"/>
    <n v="15"/>
    <s v="tza"/>
    <x v="86"/>
    <s v="03-Financial Services"/>
    <x v="71"/>
    <x v="89"/>
    <s v="003-Budget and treasury office"/>
    <x v="1"/>
    <s v="036"/>
    <s v="INVENTORY"/>
    <s v="051"/>
    <s v="EMPLOYEE RELATED COSTS - WAGES &amp; SALARIES"/>
    <s v="1010"/>
    <s v="SALARIES &amp; WAGES - LEAVE PAYMENTS"/>
    <n v="113528"/>
    <n v="218778"/>
    <n v="230810.79"/>
    <n v="243043.76187000002"/>
    <n v="33823.160000000003"/>
    <n v="0"/>
    <n v="0"/>
    <n v="0"/>
    <n v="0"/>
    <n v="0"/>
    <n v="0"/>
    <n v="0"/>
    <n v="0"/>
    <n v="0"/>
    <n v="9931.36"/>
    <n v="6189.36"/>
    <n v="0"/>
    <n v="17702.439999999999"/>
    <n v="33823.160000000003"/>
    <n v="0.29792791205693753"/>
    <n v="33823.160000000003"/>
    <n v="67646.320000000007"/>
  </r>
  <r>
    <n v="14"/>
    <n v="15"/>
    <s v="tza"/>
    <x v="86"/>
    <s v="03-Financial Services"/>
    <x v="71"/>
    <x v="91"/>
    <s v="003-Budget and treasury office"/>
    <x v="1"/>
    <s v="036"/>
    <s v="INVENTORY"/>
    <s v="051"/>
    <s v="EMPLOYEE RELATED COSTS - WAGES &amp; SALARIES"/>
    <s v="1013"/>
    <s v="TRAVEL ALLOWANCE"/>
    <n v="91383"/>
    <n v="92594"/>
    <n v="97686.67"/>
    <n v="102864.06350999999"/>
    <n v="43549.750000000007"/>
    <n v="0"/>
    <n v="0"/>
    <n v="0"/>
    <n v="0"/>
    <n v="0"/>
    <n v="0"/>
    <n v="0"/>
    <n v="7302.35"/>
    <n v="7302.35"/>
    <n v="7259.85"/>
    <n v="7262.4"/>
    <n v="7211.4"/>
    <n v="7211.4"/>
    <n v="43549.750000000007"/>
    <n v="0.47656292745915552"/>
    <n v="43549.75"/>
    <n v="87099.500000000015"/>
  </r>
  <r>
    <n v="14"/>
    <n v="15"/>
    <s v="tza"/>
    <x v="87"/>
    <s v="05-Engineering Services"/>
    <x v="71"/>
    <x v="86"/>
    <s v="007-Other admin"/>
    <x v="1"/>
    <s v="037"/>
    <s v="FLEET MANAGEMENT"/>
    <s v="051"/>
    <s v="EMPLOYEE RELATED COSTS - WAGES &amp; SALARIES"/>
    <s v="1001"/>
    <s v="SALARIES &amp; WAGES - BASIC SCALE"/>
    <n v="2215497"/>
    <n v="2541856"/>
    <n v="2681658.08"/>
    <n v="2823785.9582400001"/>
    <n v="1070374.18"/>
    <n v="0"/>
    <n v="0"/>
    <n v="0"/>
    <n v="0"/>
    <n v="0"/>
    <n v="0"/>
    <n v="0"/>
    <n v="156519.35999999999"/>
    <n v="182244.5"/>
    <n v="182902.58"/>
    <n v="182902.58"/>
    <n v="182902.58"/>
    <n v="182902.58"/>
    <n v="1070374.18"/>
    <n v="0.48313050299774718"/>
    <n v="1070374.18"/>
    <n v="2140748.36"/>
  </r>
  <r>
    <n v="14"/>
    <n v="15"/>
    <s v="tza"/>
    <x v="87"/>
    <s v="05-Engineering Services"/>
    <x v="71"/>
    <x v="84"/>
    <s v="007-Other admin"/>
    <x v="1"/>
    <s v="037"/>
    <s v="FLEET MANAGEMENT"/>
    <s v="051"/>
    <s v="EMPLOYEE RELATED COSTS - WAGES &amp; SALARIES"/>
    <s v="1002"/>
    <s v="SALARIES &amp; WAGES - OVERTIME"/>
    <n v="95048"/>
    <n v="75260"/>
    <n v="79399.3"/>
    <n v="83607.462899999999"/>
    <n v="4877.46"/>
    <n v="0"/>
    <n v="0"/>
    <n v="0"/>
    <n v="0"/>
    <n v="0"/>
    <n v="0"/>
    <n v="0"/>
    <n v="0"/>
    <n v="0"/>
    <n v="0"/>
    <n v="82.8"/>
    <n v="1093"/>
    <n v="3701.66"/>
    <n v="4877.46"/>
    <n v="5.1315756249473952E-2"/>
    <n v="4877.46"/>
    <n v="9754.92"/>
  </r>
  <r>
    <n v="14"/>
    <n v="15"/>
    <s v="tza"/>
    <x v="87"/>
    <s v="05-Engineering Services"/>
    <x v="71"/>
    <x v="87"/>
    <s v="007-Other admin"/>
    <x v="1"/>
    <s v="037"/>
    <s v="FLEET MANAGEMEN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7"/>
    <s v="05-Engineering Services"/>
    <x v="71"/>
    <x v="88"/>
    <s v="007-Other admin"/>
    <x v="1"/>
    <s v="037"/>
    <s v="FLEET MANAGEMENT"/>
    <s v="051"/>
    <s v="EMPLOYEE RELATED COSTS - WAGES &amp; SALARIES"/>
    <s v="1004"/>
    <s v="SALARIES &amp; WAGES - ANNUAL BONUS"/>
    <n v="184411"/>
    <n v="211607"/>
    <n v="223245.38500000001"/>
    <n v="235077.39040500001"/>
    <n v="9194.98"/>
    <n v="0"/>
    <n v="0"/>
    <n v="0"/>
    <n v="0"/>
    <n v="0"/>
    <n v="0"/>
    <n v="0"/>
    <n v="0"/>
    <n v="0"/>
    <n v="0"/>
    <n v="0"/>
    <n v="0"/>
    <n v="9194.98"/>
    <n v="9194.98"/>
    <n v="4.9861342327735328E-2"/>
    <n v="9194.98"/>
    <n v="18389.96"/>
  </r>
  <r>
    <n v="14"/>
    <n v="15"/>
    <s v="tza"/>
    <x v="87"/>
    <s v="05-Engineering Services"/>
    <x v="71"/>
    <x v="89"/>
    <s v="007-Other admin"/>
    <x v="1"/>
    <s v="037"/>
    <s v="FLEET MANAGEMENT"/>
    <s v="051"/>
    <s v="EMPLOYEE RELATED COSTS - WAGES &amp; SALARIES"/>
    <s v="1010"/>
    <s v="SALARIES &amp; WAGES - LEAVE PAYMENTS"/>
    <n v="193400"/>
    <n v="150406"/>
    <n v="158678.32999999999"/>
    <n v="167088.28148999999"/>
    <n v="113837.03"/>
    <n v="0"/>
    <n v="0"/>
    <n v="0"/>
    <n v="0"/>
    <n v="0"/>
    <n v="0"/>
    <n v="0"/>
    <n v="18462.14"/>
    <n v="34329.06"/>
    <n v="13628.55"/>
    <n v="41510.800000000003"/>
    <n v="0"/>
    <n v="5906.48"/>
    <n v="113837.03"/>
    <n v="0.58860925542916231"/>
    <n v="113837.03"/>
    <n v="227674.06"/>
  </r>
  <r>
    <n v="14"/>
    <n v="15"/>
    <s v="tza"/>
    <x v="87"/>
    <s v="05-Engineering Services"/>
    <x v="71"/>
    <x v="90"/>
    <s v="007-Other admin"/>
    <x v="1"/>
    <s v="037"/>
    <s v="FLEET MANAGEMENT"/>
    <s v="051"/>
    <s v="EMPLOYEE RELATED COSTS - WAGES &amp; SALARIES"/>
    <s v="1012"/>
    <s v="HOUSING ALLOWANCE"/>
    <n v="0"/>
    <n v="0"/>
    <n v="0"/>
    <n v="0"/>
    <n v="6835"/>
    <n v="0"/>
    <n v="0"/>
    <n v="0"/>
    <n v="0"/>
    <n v="0"/>
    <n v="0"/>
    <n v="0"/>
    <n v="1950"/>
    <n v="975"/>
    <n v="975"/>
    <n v="985"/>
    <n v="975"/>
    <n v="975"/>
    <n v="6835"/>
    <e v="#DIV/0!"/>
    <n v="6835"/>
    <n v="13670"/>
  </r>
  <r>
    <n v="14"/>
    <n v="15"/>
    <s v="tza"/>
    <x v="87"/>
    <s v="05-Engineering Services"/>
    <x v="71"/>
    <x v="91"/>
    <s v="007-Other admin"/>
    <x v="1"/>
    <s v="037"/>
    <s v="FLEET MANAGEMENT"/>
    <s v="051"/>
    <s v="EMPLOYEE RELATED COSTS - WAGES &amp; SALARIES"/>
    <s v="1013"/>
    <s v="TRAVEL ALLOWANCE"/>
    <n v="91383"/>
    <n v="92594"/>
    <n v="97686.67"/>
    <n v="102864.06350999999"/>
    <n v="43549.750000000007"/>
    <n v="0"/>
    <n v="0"/>
    <n v="0"/>
    <n v="0"/>
    <n v="0"/>
    <n v="0"/>
    <n v="0"/>
    <n v="7302.35"/>
    <n v="7302.35"/>
    <n v="7259.85"/>
    <n v="7262.4"/>
    <n v="7211.4"/>
    <n v="7211.4"/>
    <n v="43549.750000000007"/>
    <n v="0.47656292745915552"/>
    <n v="43549.75"/>
    <n v="87099.500000000015"/>
  </r>
  <r>
    <n v="14"/>
    <n v="15"/>
    <s v="tza"/>
    <x v="88"/>
    <s v="04-Corporate Services"/>
    <x v="71"/>
    <x v="86"/>
    <s v="005-Information technology"/>
    <x v="1"/>
    <s v="038"/>
    <s v="INFORMATION TECHNOLOGY"/>
    <s v="051"/>
    <s v="EMPLOYEE RELATED COSTS - WAGES &amp; SALARIES"/>
    <s v="1001"/>
    <s v="SALARIES &amp; WAGES - BASIC SCALE"/>
    <n v="1979556"/>
    <n v="2103295"/>
    <n v="2218976.2250000001"/>
    <n v="2336581.964925"/>
    <n v="1120118.5"/>
    <n v="0"/>
    <n v="0"/>
    <n v="0"/>
    <n v="0"/>
    <n v="0"/>
    <n v="0"/>
    <n v="0"/>
    <n v="191036.88"/>
    <n v="189313.37"/>
    <n v="189348.91"/>
    <n v="183677.78"/>
    <n v="183620.78"/>
    <n v="183120.78"/>
    <n v="1120118.5"/>
    <n v="0.56584330021479567"/>
    <n v="1120118.5"/>
    <n v="2240237"/>
  </r>
  <r>
    <n v="14"/>
    <n v="15"/>
    <s v="tza"/>
    <x v="88"/>
    <s v="04-Corporate Services"/>
    <x v="71"/>
    <x v="84"/>
    <s v="005-Information technology"/>
    <x v="1"/>
    <s v="038"/>
    <s v="INFORMATION TECHNOLOGY"/>
    <s v="051"/>
    <s v="EMPLOYEE RELATED COSTS - WAGES &amp; SALARIES"/>
    <s v="1002"/>
    <s v="SALARIES &amp; WAGES - OVERTIME"/>
    <n v="40918"/>
    <n v="0"/>
    <n v="0"/>
    <n v="0"/>
    <n v="13899.9"/>
    <n v="0"/>
    <n v="0"/>
    <n v="0"/>
    <n v="0"/>
    <n v="0"/>
    <n v="0"/>
    <n v="0"/>
    <n v="0"/>
    <n v="0"/>
    <n v="10128.93"/>
    <n v="0"/>
    <n v="3770.97"/>
    <n v="0"/>
    <n v="13899.9"/>
    <n v="0.33970135392736694"/>
    <n v="13899.9"/>
    <n v="27799.8"/>
  </r>
  <r>
    <n v="14"/>
    <n v="15"/>
    <s v="tza"/>
    <x v="88"/>
    <s v="04-Corporate Services"/>
    <x v="71"/>
    <x v="88"/>
    <s v="005-Information technology"/>
    <x v="1"/>
    <s v="038"/>
    <s v="INFORMATION TECHNOLOGY"/>
    <s v="051"/>
    <s v="EMPLOYEE RELATED COSTS - WAGES &amp; SALARIES"/>
    <s v="1004"/>
    <s v="SALARIES &amp; WAGES - ANNUAL BONUS"/>
    <n v="164263"/>
    <n v="174740"/>
    <n v="184350.7"/>
    <n v="194121.28710000002"/>
    <n v="30975.35"/>
    <n v="0"/>
    <n v="0"/>
    <n v="0"/>
    <n v="0"/>
    <n v="0"/>
    <n v="0"/>
    <n v="0"/>
    <n v="0"/>
    <n v="0"/>
    <n v="0"/>
    <n v="30975.35"/>
    <n v="0"/>
    <n v="0"/>
    <n v="30975.35"/>
    <n v="0.18857168078021222"/>
    <n v="30975.35"/>
    <n v="61950.7"/>
  </r>
  <r>
    <n v="14"/>
    <n v="15"/>
    <s v="tza"/>
    <x v="88"/>
    <s v="04-Corporate Services"/>
    <x v="71"/>
    <x v="89"/>
    <s v="005-Information technology"/>
    <x v="1"/>
    <s v="038"/>
    <s v="INFORMATION TECHNOLOGY"/>
    <s v="051"/>
    <s v="EMPLOYEE RELATED COSTS - WAGES &amp; SALARIES"/>
    <s v="1010"/>
    <s v="SALARIES &amp; WAGES - LEAVE PAYMENTS"/>
    <n v="82932"/>
    <n v="110042"/>
    <n v="116094.31"/>
    <n v="122247.30843"/>
    <n v="87364.88"/>
    <n v="0"/>
    <n v="0"/>
    <n v="0"/>
    <n v="0"/>
    <n v="0"/>
    <n v="0"/>
    <n v="0"/>
    <n v="25378.799999999999"/>
    <n v="0"/>
    <n v="0"/>
    <n v="16299.28"/>
    <n v="45686.8"/>
    <n v="0"/>
    <n v="87364.88"/>
    <n v="1.0534519847585975"/>
    <n v="87364.88"/>
    <n v="174729.76"/>
  </r>
  <r>
    <n v="14"/>
    <n v="15"/>
    <s v="tza"/>
    <x v="88"/>
    <s v="04-Corporate Services"/>
    <x v="71"/>
    <x v="90"/>
    <s v="005-Information technology"/>
    <x v="1"/>
    <s v="038"/>
    <s v="INFORMATION TECHNOLOGY"/>
    <s v="051"/>
    <s v="EMPLOYEE RELATED COSTS - WAGES &amp; SALARIES"/>
    <s v="1012"/>
    <s v="HOUSING ALLOWANCE"/>
    <n v="16692"/>
    <n v="17334"/>
    <n v="18287.37"/>
    <n v="19256.600609999998"/>
    <n v="7950"/>
    <n v="0"/>
    <n v="0"/>
    <n v="0"/>
    <n v="0"/>
    <n v="0"/>
    <n v="0"/>
    <n v="0"/>
    <n v="1300"/>
    <n v="1300"/>
    <n v="1300"/>
    <n v="1350"/>
    <n v="1350"/>
    <n v="1350"/>
    <n v="7950"/>
    <n v="0.47627606038820991"/>
    <n v="7950"/>
    <n v="15900"/>
  </r>
  <r>
    <n v="14"/>
    <n v="15"/>
    <s v="tza"/>
    <x v="88"/>
    <s v="04-Corporate Services"/>
    <x v="71"/>
    <x v="91"/>
    <s v="005-Information technology"/>
    <x v="1"/>
    <s v="038"/>
    <s v="INFORMATION TECHNOLOGY"/>
    <s v="051"/>
    <s v="EMPLOYEE RELATED COSTS - WAGES &amp; SALARIES"/>
    <s v="1013"/>
    <s v="TRAVEL ALLOWANCE"/>
    <n v="422737"/>
    <n v="581839"/>
    <n v="613840.14500000002"/>
    <n v="646373.672685"/>
    <n v="210524.6"/>
    <n v="0"/>
    <n v="0"/>
    <n v="0"/>
    <n v="0"/>
    <n v="0"/>
    <n v="0"/>
    <n v="0"/>
    <n v="35300.42"/>
    <n v="35300.42"/>
    <n v="35094.97"/>
    <n v="35107.29"/>
    <n v="34860.75"/>
    <n v="34860.75"/>
    <n v="210524.6"/>
    <n v="0.498003723355183"/>
    <n v="210524.6"/>
    <n v="421049.2"/>
  </r>
  <r>
    <n v="14"/>
    <n v="15"/>
    <s v="tza"/>
    <x v="89"/>
    <s v="03-Financial Services"/>
    <x v="71"/>
    <x v="86"/>
    <s v="003-Budget and treasury office"/>
    <x v="1"/>
    <s v="039"/>
    <s v="SUPPLY CHAIN MANAGEMENT UNIT"/>
    <s v="051"/>
    <s v="EMPLOYEE RELATED COSTS - WAGES &amp; SALARIES"/>
    <s v="1001"/>
    <s v="SALARIES &amp; WAGES - BASIC SCALE"/>
    <n v="2057368"/>
    <n v="2036888"/>
    <n v="2148916.84"/>
    <n v="2262809.4325199998"/>
    <n v="1007937.8899999999"/>
    <n v="0"/>
    <n v="0"/>
    <n v="0"/>
    <n v="0"/>
    <n v="0"/>
    <n v="0"/>
    <n v="0"/>
    <n v="154522.28"/>
    <n v="152322.28"/>
    <n v="157642.28"/>
    <n v="181188.35"/>
    <n v="181131.35"/>
    <n v="181131.35"/>
    <n v="1007937.8899999999"/>
    <n v="0.48991618903375572"/>
    <n v="1007937.89"/>
    <n v="2015875.7799999998"/>
  </r>
  <r>
    <n v="14"/>
    <n v="15"/>
    <s v="tza"/>
    <x v="89"/>
    <s v="03-Financial Services"/>
    <x v="71"/>
    <x v="84"/>
    <s v="003-Budget and treasury office"/>
    <x v="1"/>
    <s v="039"/>
    <s v="SUPPLY CHAIN MANAGEMENT UNIT"/>
    <s v="051"/>
    <s v="EMPLOYEE RELATED COSTS - WAGES &amp; SALARIES"/>
    <s v="1002"/>
    <s v="SALARIES &amp; WAGES - OVERTIME"/>
    <n v="139677"/>
    <n v="0"/>
    <n v="0"/>
    <n v="0"/>
    <n v="25242.23"/>
    <n v="0"/>
    <n v="0"/>
    <n v="0"/>
    <n v="0"/>
    <n v="0"/>
    <n v="0"/>
    <n v="0"/>
    <n v="2154.84"/>
    <n v="0"/>
    <n v="16622.849999999999"/>
    <n v="0"/>
    <n v="6464.54"/>
    <n v="0"/>
    <n v="25242.23"/>
    <n v="0.1807185864530309"/>
    <n v="25242.23"/>
    <n v="50484.46"/>
  </r>
  <r>
    <n v="14"/>
    <n v="15"/>
    <s v="tza"/>
    <x v="89"/>
    <s v="03-Financial Services"/>
    <x v="71"/>
    <x v="87"/>
    <s v="003-Budget and treasury office"/>
    <x v="1"/>
    <s v="039"/>
    <s v="SUPPLY CHAIN MANAGEMENT UNI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9"/>
    <s v="03-Financial Services"/>
    <x v="71"/>
    <x v="88"/>
    <s v="003-Budget and treasury office"/>
    <x v="1"/>
    <s v="039"/>
    <s v="SUPPLY CHAIN MANAGEMENT UNIT"/>
    <s v="051"/>
    <s v="EMPLOYEE RELATED COSTS - WAGES &amp; SALARIES"/>
    <s v="1004"/>
    <s v="SALARIES &amp; WAGES - ANNUAL BONUS"/>
    <n v="161096"/>
    <n v="169741"/>
    <n v="179076.755"/>
    <n v="188567.823015"/>
    <n v="132252.91"/>
    <n v="0"/>
    <n v="0"/>
    <n v="0"/>
    <n v="0"/>
    <n v="0"/>
    <n v="0"/>
    <n v="0"/>
    <n v="74028.13"/>
    <n v="0"/>
    <n v="0"/>
    <n v="22446.35"/>
    <n v="0"/>
    <n v="35778.43"/>
    <n v="132252.91"/>
    <n v="0.82095713115161151"/>
    <n v="132252.91"/>
    <n v="264505.82"/>
  </r>
  <r>
    <n v="14"/>
    <n v="15"/>
    <s v="tza"/>
    <x v="89"/>
    <s v="03-Financial Services"/>
    <x v="71"/>
    <x v="89"/>
    <s v="003-Budget and treasury office"/>
    <x v="1"/>
    <s v="039"/>
    <s v="SUPPLY CHAIN MANAGEMENT UNIT"/>
    <s v="051"/>
    <s v="EMPLOYEE RELATED COSTS - WAGES &amp; SALARIES"/>
    <s v="1010"/>
    <s v="SALARIES &amp; WAGES - LEAVE PAYMENTS"/>
    <n v="77050"/>
    <n v="93780"/>
    <n v="98937.9"/>
    <n v="104181.6087"/>
    <n v="56202.239999999998"/>
    <n v="0"/>
    <n v="0"/>
    <n v="0"/>
    <n v="0"/>
    <n v="0"/>
    <n v="0"/>
    <n v="0"/>
    <n v="0"/>
    <n v="14837.44"/>
    <n v="0"/>
    <n v="0"/>
    <n v="27846.799999999999"/>
    <n v="13518"/>
    <n v="56202.239999999998"/>
    <n v="0.7294255678131083"/>
    <n v="56202.239999999998"/>
    <n v="112404.48"/>
  </r>
  <r>
    <n v="14"/>
    <n v="15"/>
    <s v="tza"/>
    <x v="89"/>
    <s v="03-Financial Services"/>
    <x v="71"/>
    <x v="90"/>
    <s v="003-Budget and treasury office"/>
    <x v="1"/>
    <s v="039"/>
    <s v="SUPPLY CHAIN MANAGEMENT UNIT"/>
    <s v="051"/>
    <s v="EMPLOYEE RELATED COSTS - WAGES &amp; SALARIES"/>
    <s v="1012"/>
    <s v="HOUSING ALLOWANCE"/>
    <n v="17334"/>
    <n v="48176"/>
    <n v="50825.68"/>
    <n v="53519.441039999998"/>
    <n v="11170"/>
    <n v="0"/>
    <n v="0"/>
    <n v="0"/>
    <n v="0"/>
    <n v="0"/>
    <n v="0"/>
    <n v="0"/>
    <n v="1828"/>
    <n v="1350"/>
    <n v="2306"/>
    <n v="1350"/>
    <n v="1350"/>
    <n v="2986"/>
    <n v="11170"/>
    <n v="0.64439829237337021"/>
    <n v="11170"/>
    <n v="22340"/>
  </r>
  <r>
    <n v="14"/>
    <n v="15"/>
    <s v="tza"/>
    <x v="89"/>
    <s v="03-Financial Services"/>
    <x v="71"/>
    <x v="91"/>
    <s v="003-Budget and treasury office"/>
    <x v="1"/>
    <s v="039"/>
    <s v="SUPPLY CHAIN MANAGEMENT UNIT"/>
    <s v="051"/>
    <s v="EMPLOYEE RELATED COSTS - WAGES &amp; SALARIES"/>
    <s v="1013"/>
    <s v="TRAVEL ALLOWANCE"/>
    <n v="132263"/>
    <n v="134227"/>
    <n v="141609.48499999999"/>
    <n v="149114.7877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9"/>
    <s v="03-Financial Services"/>
    <x v="71"/>
    <x v="77"/>
    <s v="003-Budget and treasury office"/>
    <x v="1"/>
    <s v="039"/>
    <s v="SUPPLY CHAIN MANAGEMENT UNIT"/>
    <s v="051"/>
    <s v="EMPLOYEE RELATED COSTS - WAGES &amp; SALARIES"/>
    <s v="1016"/>
    <s v="PERFORMANCE INCENTIVE SCHEMES"/>
    <n v="0"/>
    <n v="45940"/>
    <n v="48466.7"/>
    <n v="51035.435099999995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0"/>
    <s v="04-Corporate Services"/>
    <x v="71"/>
    <x v="86"/>
    <s v="004-Human resource"/>
    <x v="1"/>
    <s v="052"/>
    <s v="ADMINISTRATION HR &amp; CORP"/>
    <s v="051"/>
    <s v="EMPLOYEE RELATED COSTS - WAGES &amp; SALARIES"/>
    <s v="1001"/>
    <s v="SALARIES &amp; WAGES - BASIC SCALE"/>
    <n v="1369599"/>
    <n v="1453907"/>
    <n v="1533871.885"/>
    <n v="1615167.0949049999"/>
    <n v="648562.8600000001"/>
    <n v="0"/>
    <n v="0"/>
    <n v="0"/>
    <n v="0"/>
    <n v="0"/>
    <n v="0"/>
    <n v="0"/>
    <n v="108093.81"/>
    <n v="108093.81"/>
    <n v="108093.81"/>
    <n v="108093.81"/>
    <n v="108093.81"/>
    <n v="108093.81"/>
    <n v="648562.8600000001"/>
    <n v="0.47354215357925938"/>
    <n v="648562.86"/>
    <n v="1297125.7200000002"/>
  </r>
  <r>
    <n v="14"/>
    <n v="15"/>
    <s v="tza"/>
    <x v="90"/>
    <s v="04-Corporate Services"/>
    <x v="71"/>
    <x v="87"/>
    <s v="004-Human resource"/>
    <x v="1"/>
    <s v="052"/>
    <s v="ADMINISTRATION HR &amp; CORP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0"/>
    <s v="04-Corporate Services"/>
    <x v="71"/>
    <x v="88"/>
    <s v="004-Human resource"/>
    <x v="1"/>
    <s v="052"/>
    <s v="ADMINISTRATION HR &amp; CORP"/>
    <s v="051"/>
    <s v="EMPLOYEE RELATED COSTS - WAGES &amp; SALARIES"/>
    <s v="1004"/>
    <s v="SALARIES &amp; WAGES - ANNUAL BONUS"/>
    <n v="22490"/>
    <n v="121159"/>
    <n v="127822.745"/>
    <n v="134597.35048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s v="04-Corporate Services"/>
    <x v="71"/>
    <x v="89"/>
    <s v="004-Human resource"/>
    <x v="1"/>
    <s v="052"/>
    <s v="ADMINISTRATION HR &amp; CORP"/>
    <s v="051"/>
    <s v="EMPLOYEE RELATED COSTS - WAGES &amp; SALARIES"/>
    <s v="1010"/>
    <s v="SALARIES &amp; WAGES - LEAVE PAYMENTS"/>
    <n v="46447"/>
    <n v="52431"/>
    <n v="55314.705000000002"/>
    <n v="58246.384365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1"/>
    <s v="04-Corporate Services"/>
    <x v="71"/>
    <x v="86"/>
    <s v="004-Human resource"/>
    <x v="1"/>
    <s v="053"/>
    <s v="HUMAN RESOURCES"/>
    <s v="051"/>
    <s v="EMPLOYEE RELATED COSTS - WAGES &amp; SALARIES"/>
    <s v="1001"/>
    <s v="SALARIES &amp; WAGES - BASIC SCALE"/>
    <n v="4802307"/>
    <n v="4411970"/>
    <n v="4654628.3499999996"/>
    <n v="4901323.6525499998"/>
    <n v="2111741.5700000003"/>
    <n v="0"/>
    <n v="0"/>
    <n v="0"/>
    <n v="0"/>
    <n v="0"/>
    <n v="0"/>
    <n v="0"/>
    <n v="373953.34"/>
    <n v="346103.25"/>
    <n v="350008.41"/>
    <n v="347232.28"/>
    <n v="346465.09"/>
    <n v="347979.2"/>
    <n v="2111741.5700000003"/>
    <n v="0.43973481287223004"/>
    <n v="2111741.5699999998"/>
    <n v="4223483.1400000006"/>
  </r>
  <r>
    <n v="14"/>
    <n v="15"/>
    <s v="tza"/>
    <x v="91"/>
    <s v="04-Corporate Services"/>
    <x v="71"/>
    <x v="87"/>
    <s v="004-Human resource"/>
    <x v="1"/>
    <s v="053"/>
    <s v="HUMAN RESOURCES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1"/>
    <s v="04-Corporate Services"/>
    <x v="71"/>
    <x v="88"/>
    <s v="004-Human resource"/>
    <x v="1"/>
    <s v="053"/>
    <s v="HUMAN RESOURCES"/>
    <s v="051"/>
    <s v="EMPLOYEE RELATED COSTS - WAGES &amp; SALARIES"/>
    <s v="1004"/>
    <s v="SALARIES &amp; WAGES - ANNUAL BONUS"/>
    <n v="396696"/>
    <n v="355219"/>
    <n v="374756.04499999998"/>
    <n v="394618.11538500001"/>
    <n v="199316.97"/>
    <n v="0"/>
    <n v="0"/>
    <n v="0"/>
    <n v="0"/>
    <n v="0"/>
    <n v="0"/>
    <n v="0"/>
    <n v="22446.35"/>
    <n v="120315.49"/>
    <n v="0"/>
    <n v="0"/>
    <n v="56555.13"/>
    <n v="0"/>
    <n v="199316.97"/>
    <n v="0.50244260088329606"/>
    <n v="199316.97"/>
    <n v="398633.94"/>
  </r>
  <r>
    <n v="14"/>
    <n v="15"/>
    <s v="tza"/>
    <x v="91"/>
    <s v="04-Corporate Services"/>
    <x v="71"/>
    <x v="89"/>
    <s v="004-Human resource"/>
    <x v="1"/>
    <s v="053"/>
    <s v="HUMAN RESOURCES"/>
    <s v="051"/>
    <s v="EMPLOYEE RELATED COSTS - WAGES &amp; SALARIES"/>
    <s v="1010"/>
    <s v="SALARIES &amp; WAGES - LEAVE PAYMENTS"/>
    <n v="189903"/>
    <n v="261932"/>
    <n v="276338.26"/>
    <n v="290984.18778000004"/>
    <n v="92614"/>
    <n v="0"/>
    <n v="0"/>
    <n v="0"/>
    <n v="0"/>
    <n v="0"/>
    <n v="0"/>
    <n v="0"/>
    <n v="21243.52"/>
    <n v="0"/>
    <n v="49570.8"/>
    <n v="0"/>
    <n v="21799.68"/>
    <n v="0"/>
    <n v="92614"/>
    <n v="0.48769108439571779"/>
    <n v="92614"/>
    <n v="185228"/>
  </r>
  <r>
    <n v="14"/>
    <n v="15"/>
    <s v="tza"/>
    <x v="91"/>
    <s v="04-Corporate Services"/>
    <x v="71"/>
    <x v="90"/>
    <s v="004-Human resource"/>
    <x v="1"/>
    <s v="053"/>
    <s v="HUMAN RESOURCES"/>
    <s v="051"/>
    <s v="EMPLOYEE RELATED COSTS - WAGES &amp; SALARIES"/>
    <s v="1012"/>
    <s v="HOUSING ALLOWANCE"/>
    <n v="80006"/>
    <n v="102155"/>
    <n v="107773.52499999999"/>
    <n v="113485.52182499999"/>
    <n v="49486"/>
    <n v="0"/>
    <n v="0"/>
    <n v="0"/>
    <n v="0"/>
    <n v="0"/>
    <n v="0"/>
    <n v="0"/>
    <n v="8331"/>
    <n v="8231"/>
    <n v="8231"/>
    <n v="8231"/>
    <n v="6406"/>
    <n v="10056"/>
    <n v="49486"/>
    <n v="0.61852861035422346"/>
    <n v="49486"/>
    <n v="98972"/>
  </r>
  <r>
    <n v="14"/>
    <n v="15"/>
    <s v="tza"/>
    <x v="91"/>
    <s v="04-Corporate Services"/>
    <x v="71"/>
    <x v="91"/>
    <s v="004-Human resource"/>
    <x v="1"/>
    <s v="053"/>
    <s v="HUMAN RESOURCES"/>
    <s v="051"/>
    <s v="EMPLOYEE RELATED COSTS - WAGES &amp; SALARIES"/>
    <s v="1013"/>
    <s v="TRAVEL ALLOWANCE"/>
    <n v="397790"/>
    <n v="504604"/>
    <n v="532357.22"/>
    <n v="560572.15266000002"/>
    <n v="174199.00000000003"/>
    <n v="0"/>
    <n v="0"/>
    <n v="0"/>
    <n v="0"/>
    <n v="0"/>
    <n v="0"/>
    <n v="0"/>
    <n v="29209.4"/>
    <n v="29209.4"/>
    <n v="29039.4"/>
    <n v="29049.599999999999"/>
    <n v="28845.599999999999"/>
    <n v="28845.599999999999"/>
    <n v="174199.00000000003"/>
    <n v="0.43791699137736001"/>
    <n v="174199"/>
    <n v="348398.00000000006"/>
  </r>
  <r>
    <n v="14"/>
    <n v="15"/>
    <s v="tza"/>
    <x v="91"/>
    <s v="04-Corporate Services"/>
    <x v="71"/>
    <x v="260"/>
    <s v="004-Human resource"/>
    <x v="1"/>
    <s v="053"/>
    <s v="HUMAN RESOURCES"/>
    <s v="051"/>
    <s v="EMPLOYEE RELATED COSTS - WAGES &amp; SALARIES"/>
    <s v="1015"/>
    <s v="MEDICAL EXAMINATION"/>
    <n v="20000"/>
    <n v="20000"/>
    <n v="21100"/>
    <n v="22218.3"/>
    <n v="900"/>
    <n v="0"/>
    <n v="0"/>
    <n v="0"/>
    <n v="0"/>
    <n v="0"/>
    <n v="0"/>
    <n v="0"/>
    <n v="180"/>
    <n v="360"/>
    <n v="0"/>
    <n v="0"/>
    <n v="0"/>
    <n v="360"/>
    <n v="900"/>
    <n v="4.4999999999999998E-2"/>
    <n v="900"/>
    <n v="1800"/>
  </r>
  <r>
    <n v="14"/>
    <n v="15"/>
    <s v="tza"/>
    <x v="91"/>
    <s v="04-Corporate Services"/>
    <x v="71"/>
    <x v="77"/>
    <s v="004-Human resource"/>
    <x v="1"/>
    <s v="053"/>
    <s v="HUMAN RESOURCES"/>
    <s v="051"/>
    <s v="EMPLOYEE RELATED COSTS - WAGES &amp; SALARIES"/>
    <s v="1016"/>
    <s v="PERFORMANCE INCENTIVE SCHEMES"/>
    <n v="0"/>
    <n v="45940"/>
    <n v="48466.7"/>
    <n v="51035.435099999995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3"/>
    <s v="04-Corporate Services"/>
    <x v="71"/>
    <x v="86"/>
    <s v="007-Other admin"/>
    <x v="1"/>
    <s v="056"/>
    <s v="CORPORATE SERVICES"/>
    <s v="051"/>
    <s v="EMPLOYEE RELATED COSTS - WAGES &amp; SALARIES"/>
    <s v="1001"/>
    <s v="SALARIES &amp; WAGES - BASIC SCALE"/>
    <n v="3879884"/>
    <n v="4095699"/>
    <n v="4320962.4450000003"/>
    <n v="4549973.4545849999"/>
    <n v="1884782.4500000002"/>
    <n v="0"/>
    <n v="0"/>
    <n v="0"/>
    <n v="0"/>
    <n v="0"/>
    <n v="0"/>
    <n v="0"/>
    <n v="312111.03000000003"/>
    <n v="310823.59999999998"/>
    <n v="310785.59999999998"/>
    <n v="334157.33"/>
    <n v="304980.82"/>
    <n v="311924.07"/>
    <n v="1884782.4500000002"/>
    <n v="0.48578319609555343"/>
    <n v="1884782.45"/>
    <n v="3769564.9000000004"/>
  </r>
  <r>
    <n v="14"/>
    <n v="15"/>
    <s v="tza"/>
    <x v="93"/>
    <s v="04-Corporate Services"/>
    <x v="71"/>
    <x v="84"/>
    <s v="007-Other admin"/>
    <x v="1"/>
    <s v="056"/>
    <s v="CORPORATE SERVICES"/>
    <s v="051"/>
    <s v="EMPLOYEE RELATED COSTS - WAGES &amp; SALARIES"/>
    <s v="1002"/>
    <s v="SALARIES &amp; WAGES - OVERTIME"/>
    <n v="18126"/>
    <n v="31666"/>
    <n v="33407.629999999997"/>
    <n v="35178.234389999998"/>
    <n v="40002.83"/>
    <n v="0"/>
    <n v="0"/>
    <n v="0"/>
    <n v="0"/>
    <n v="0"/>
    <n v="0"/>
    <n v="0"/>
    <n v="2504.35"/>
    <n v="3214.09"/>
    <n v="6346.58"/>
    <n v="883.16"/>
    <n v="13379.09"/>
    <n v="13675.56"/>
    <n v="40002.83"/>
    <n v="2.206930927948803"/>
    <n v="40002.83"/>
    <n v="80005.66"/>
  </r>
  <r>
    <n v="14"/>
    <n v="15"/>
    <s v="tza"/>
    <x v="93"/>
    <s v="04-Corporate Services"/>
    <x v="71"/>
    <x v="87"/>
    <s v="007-Other admin"/>
    <x v="1"/>
    <s v="056"/>
    <s v="CORPORATE SERVICES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3"/>
    <s v="04-Corporate Services"/>
    <x v="71"/>
    <x v="88"/>
    <s v="007-Other admin"/>
    <x v="1"/>
    <s v="056"/>
    <s v="CORPORATE SERVICES"/>
    <s v="051"/>
    <s v="EMPLOYEE RELATED COSTS - WAGES &amp; SALARIES"/>
    <s v="1004"/>
    <s v="SALARIES &amp; WAGES - ANNUAL BONUS"/>
    <n v="323324"/>
    <n v="341308"/>
    <n v="360079.94"/>
    <n v="379164.17681999999"/>
    <n v="129505.73999999999"/>
    <n v="0"/>
    <n v="0"/>
    <n v="0"/>
    <n v="0"/>
    <n v="0"/>
    <n v="0"/>
    <n v="0"/>
    <n v="20328.59"/>
    <n v="35778.43"/>
    <n v="21816.94"/>
    <n v="22446.35"/>
    <n v="29135.43"/>
    <n v="0"/>
    <n v="129505.73999999999"/>
    <n v="0.40054477861216609"/>
    <n v="129505.74"/>
    <n v="259011.47999999998"/>
  </r>
  <r>
    <n v="14"/>
    <n v="15"/>
    <s v="tza"/>
    <x v="93"/>
    <s v="04-Corporate Services"/>
    <x v="71"/>
    <x v="89"/>
    <s v="007-Other admin"/>
    <x v="1"/>
    <s v="056"/>
    <s v="CORPORATE SERVICES"/>
    <s v="051"/>
    <s v="EMPLOYEE RELATED COSTS - WAGES &amp; SALARIES"/>
    <s v="1010"/>
    <s v="SALARIES &amp; WAGES - LEAVE PAYMENTS"/>
    <n v="191021"/>
    <n v="319913"/>
    <n v="337508.21500000003"/>
    <n v="355396.150395"/>
    <n v="85605.680000000008"/>
    <n v="0"/>
    <n v="0"/>
    <n v="0"/>
    <n v="0"/>
    <n v="0"/>
    <n v="0"/>
    <n v="0"/>
    <n v="5856.32"/>
    <n v="17644.080000000002"/>
    <n v="34886"/>
    <n v="0"/>
    <n v="7215.92"/>
    <n v="20003.36"/>
    <n v="85605.680000000008"/>
    <n v="0.44814800466964372"/>
    <n v="85605.68"/>
    <n v="171211.36000000002"/>
  </r>
  <r>
    <n v="14"/>
    <n v="15"/>
    <s v="tza"/>
    <x v="93"/>
    <s v="04-Corporate Services"/>
    <x v="71"/>
    <x v="90"/>
    <s v="007-Other admin"/>
    <x v="1"/>
    <s v="056"/>
    <s v="CORPORATE SERVICES"/>
    <s v="051"/>
    <s v="EMPLOYEE RELATED COSTS - WAGES &amp; SALARIES"/>
    <s v="1012"/>
    <s v="HOUSING ALLOWANCE"/>
    <n v="12275"/>
    <n v="37955"/>
    <n v="40042.525000000001"/>
    <n v="42164.778825000001"/>
    <n v="14868"/>
    <n v="0"/>
    <n v="0"/>
    <n v="0"/>
    <n v="0"/>
    <n v="0"/>
    <n v="0"/>
    <n v="0"/>
    <n v="478"/>
    <n v="478"/>
    <n v="6478"/>
    <n v="2478"/>
    <n v="2478"/>
    <n v="2478"/>
    <n v="14868"/>
    <n v="1.2112423625254582"/>
    <n v="14868"/>
    <n v="29736"/>
  </r>
  <r>
    <n v="14"/>
    <n v="15"/>
    <s v="tza"/>
    <x v="93"/>
    <s v="04-Corporate Services"/>
    <x v="71"/>
    <x v="77"/>
    <s v="007-Other admin"/>
    <x v="1"/>
    <s v="056"/>
    <s v="CORPORATE SERVICES"/>
    <s v="051"/>
    <s v="EMPLOYEE RELATED COSTS - WAGES &amp; SALARIES"/>
    <s v="1016"/>
    <s v="PERFORMANCE INCENTIVE SCHEMES"/>
    <n v="0"/>
    <n v="45940"/>
    <n v="48466.7"/>
    <n v="51035.435099999995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4"/>
    <s v="04-Corporate Services"/>
    <x v="71"/>
    <x v="86"/>
    <s v="001-Mayor and council"/>
    <x v="1"/>
    <s v="057"/>
    <s v="COUNCIL EXPENDITURE"/>
    <s v="051"/>
    <s v="EMPLOYEE RELATED COSTS - WAGES &amp; SALARIES"/>
    <s v="1001"/>
    <s v="SALARIES &amp; WAGES - BASIC SCALE"/>
    <n v="1889111"/>
    <n v="2218893"/>
    <n v="2340932.1150000002"/>
    <n v="2465001.517095"/>
    <n v="640238.07999999984"/>
    <n v="0"/>
    <n v="0"/>
    <n v="0"/>
    <n v="0"/>
    <n v="0"/>
    <n v="0"/>
    <n v="0"/>
    <n v="107289.68"/>
    <n v="106289.68"/>
    <n v="106789.68"/>
    <n v="106289.68"/>
    <n v="106289.68"/>
    <n v="107289.68"/>
    <n v="640238.07999999984"/>
    <n v="0.33890971996881064"/>
    <n v="640238.07999999996"/>
    <n v="1280476.1599999997"/>
  </r>
  <r>
    <n v="14"/>
    <n v="15"/>
    <s v="tza"/>
    <x v="94"/>
    <s v="04-Corporate Services"/>
    <x v="71"/>
    <x v="84"/>
    <s v="001-Mayor and council"/>
    <x v="1"/>
    <s v="057"/>
    <s v="COUNCIL EXPENDITURE"/>
    <s v="051"/>
    <s v="EMPLOYEE RELATED COSTS - WAGES &amp; SALARIES"/>
    <s v="1002"/>
    <s v="SALARIES &amp; WAGES - OVERTIME"/>
    <n v="101206"/>
    <n v="110371"/>
    <n v="116441.405"/>
    <n v="122612.799465"/>
    <n v="40784.36"/>
    <n v="0"/>
    <n v="0"/>
    <n v="0"/>
    <n v="0"/>
    <n v="0"/>
    <n v="0"/>
    <n v="0"/>
    <n v="9868.42"/>
    <n v="7408.08"/>
    <n v="2335.52"/>
    <n v="0"/>
    <n v="14833.57"/>
    <n v="6338.77"/>
    <n v="40784.36"/>
    <n v="0.40298361757208073"/>
    <n v="40784.36"/>
    <n v="81568.72"/>
  </r>
  <r>
    <n v="14"/>
    <n v="15"/>
    <s v="tza"/>
    <x v="94"/>
    <s v="04-Corporate Services"/>
    <x v="71"/>
    <x v="87"/>
    <s v="001-Mayor and council"/>
    <x v="1"/>
    <s v="057"/>
    <s v="COUNCIL EXPENDITURE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4"/>
    <s v="04-Corporate Services"/>
    <x v="71"/>
    <x v="88"/>
    <s v="001-Mayor and council"/>
    <x v="1"/>
    <s v="057"/>
    <s v="COUNCIL EXPENDITURE"/>
    <s v="051"/>
    <s v="EMPLOYEE RELATED COSTS - WAGES &amp; SALARIES"/>
    <s v="1004"/>
    <s v="SALARIES &amp; WAGES - ANNUAL BONUS"/>
    <n v="156891"/>
    <n v="184373"/>
    <n v="194513.51500000001"/>
    <n v="204822.73129500001"/>
    <n v="27419.7"/>
    <n v="0"/>
    <n v="0"/>
    <n v="0"/>
    <n v="0"/>
    <n v="0"/>
    <n v="0"/>
    <n v="0"/>
    <n v="0"/>
    <n v="0"/>
    <n v="0"/>
    <n v="0"/>
    <n v="0"/>
    <n v="27419.7"/>
    <n v="27419.7"/>
    <n v="0.17476910721456299"/>
    <n v="27419.7"/>
    <n v="54839.4"/>
  </r>
  <r>
    <n v="14"/>
    <n v="15"/>
    <s v="tza"/>
    <x v="94"/>
    <s v="04-Corporate Services"/>
    <x v="71"/>
    <x v="89"/>
    <s v="001-Mayor and council"/>
    <x v="1"/>
    <s v="057"/>
    <s v="COUNCIL EXPENDITURE"/>
    <s v="051"/>
    <s v="EMPLOYEE RELATED COSTS - WAGES &amp; SALARIES"/>
    <s v="1010"/>
    <s v="SALARIES &amp; WAGES - LEAVE PAYMENTS"/>
    <n v="62020"/>
    <n v="111325"/>
    <n v="117447.875"/>
    <n v="123672.612375"/>
    <n v="57212.56"/>
    <n v="0"/>
    <n v="0"/>
    <n v="0"/>
    <n v="0"/>
    <n v="0"/>
    <n v="0"/>
    <n v="0"/>
    <n v="12693.52"/>
    <n v="0"/>
    <n v="18713.68"/>
    <n v="0"/>
    <n v="25805.360000000001"/>
    <n v="0"/>
    <n v="57212.56"/>
    <n v="0.92248564979039016"/>
    <n v="57212.56"/>
    <n v="114425.12"/>
  </r>
  <r>
    <n v="14"/>
    <n v="15"/>
    <s v="tza"/>
    <x v="94"/>
    <s v="04-Corporate Services"/>
    <x v="71"/>
    <x v="90"/>
    <s v="001-Mayor and council"/>
    <x v="1"/>
    <s v="057"/>
    <s v="COUNCIL EXPENDITURE"/>
    <s v="051"/>
    <s v="EMPLOYEE RELATED COSTS - WAGES &amp; SALARIES"/>
    <s v="1012"/>
    <s v="HOUSING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4"/>
    <s v="04-Corporate Services"/>
    <x v="71"/>
    <x v="91"/>
    <s v="001-Mayor and council"/>
    <x v="1"/>
    <s v="057"/>
    <s v="COUNCIL EXPENDITURE"/>
    <s v="051"/>
    <s v="EMPLOYEE RELATED COSTS - WAGES &amp; SALARIES"/>
    <s v="1013"/>
    <s v="TRAVEL ALLOWANCE"/>
    <n v="112885"/>
    <n v="273334"/>
    <n v="288367.37"/>
    <n v="303650.84061000001"/>
    <n v="53796.75"/>
    <n v="0"/>
    <n v="0"/>
    <n v="0"/>
    <n v="0"/>
    <n v="0"/>
    <n v="0"/>
    <n v="0"/>
    <n v="9020.5499999999993"/>
    <n v="9020.5499999999993"/>
    <n v="8968.0499999999993"/>
    <n v="8971.2000000000007"/>
    <n v="8908.2000000000007"/>
    <n v="8908.2000000000007"/>
    <n v="53796.75"/>
    <n v="0.47656243079239935"/>
    <n v="53796.75"/>
    <n v="107593.5"/>
  </r>
  <r>
    <n v="14"/>
    <n v="15"/>
    <s v="tza"/>
    <x v="95"/>
    <s v="04-Corporate Services"/>
    <x v="71"/>
    <x v="86"/>
    <s v="007-Other admin"/>
    <x v="1"/>
    <s v="058"/>
    <s v="LEGAL SERVICES"/>
    <s v="051"/>
    <s v="EMPLOYEE RELATED COSTS - WAGES &amp; SALARIES"/>
    <s v="1001"/>
    <s v="SALARIES &amp; WAGES - BASIC SCALE"/>
    <n v="1043070"/>
    <n v="800856"/>
    <n v="844903.08"/>
    <n v="889682.94323999994"/>
    <n v="518584.75"/>
    <n v="0"/>
    <n v="0"/>
    <n v="0"/>
    <n v="0"/>
    <n v="0"/>
    <n v="0"/>
    <n v="0"/>
    <n v="83978.5"/>
    <n v="81294.42"/>
    <n v="109437.7"/>
    <n v="81259.27"/>
    <n v="81202.27"/>
    <n v="81412.59"/>
    <n v="518584.75"/>
    <n v="0.49717157046027594"/>
    <n v="518584.75"/>
    <n v="1037169.5"/>
  </r>
  <r>
    <n v="14"/>
    <n v="15"/>
    <s v="tza"/>
    <x v="95"/>
    <s v="04-Corporate Services"/>
    <x v="71"/>
    <x v="84"/>
    <s v="007-Other admin"/>
    <x v="1"/>
    <s v="058"/>
    <s v="LEGAL SERVICES"/>
    <s v="051"/>
    <s v="EMPLOYEE RELATED COSTS - WAGES &amp; SALARIES"/>
    <s v="1002"/>
    <s v="SALARIES &amp; WAGES - OVERTIME"/>
    <n v="40833"/>
    <n v="65561"/>
    <n v="69166.854999999996"/>
    <n v="72832.698315000001"/>
    <n v="14006.05"/>
    <n v="0"/>
    <n v="0"/>
    <n v="0"/>
    <n v="0"/>
    <n v="0"/>
    <n v="0"/>
    <n v="0"/>
    <n v="4432.37"/>
    <n v="0"/>
    <n v="0"/>
    <n v="0"/>
    <n v="0"/>
    <n v="9573.68"/>
    <n v="14006.05"/>
    <n v="0.34300810618862193"/>
    <n v="14006.05"/>
    <n v="28012.1"/>
  </r>
  <r>
    <n v="14"/>
    <n v="15"/>
    <s v="tza"/>
    <x v="95"/>
    <s v="04-Corporate Services"/>
    <x v="71"/>
    <x v="87"/>
    <s v="007-Other admin"/>
    <x v="1"/>
    <s v="058"/>
    <s v="LEGAL SERVICES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5"/>
    <s v="04-Corporate Services"/>
    <x v="71"/>
    <x v="88"/>
    <s v="007-Other admin"/>
    <x v="1"/>
    <s v="058"/>
    <s v="LEGAL SERVICES"/>
    <s v="051"/>
    <s v="EMPLOYEE RELATED COSTS - WAGES &amp; SALARIES"/>
    <s v="1004"/>
    <s v="SALARIES &amp; WAGES - ANNUAL BONUS"/>
    <n v="86922"/>
    <n v="66738"/>
    <n v="70408.59"/>
    <n v="74140.245269999999"/>
    <n v="26383.22"/>
    <n v="0"/>
    <n v="0"/>
    <n v="0"/>
    <n v="0"/>
    <n v="0"/>
    <n v="0"/>
    <n v="0"/>
    <n v="0"/>
    <n v="0"/>
    <n v="0"/>
    <n v="0"/>
    <n v="26383.22"/>
    <n v="0"/>
    <n v="26383.22"/>
    <n v="0.30352753042958058"/>
    <n v="26383.22"/>
    <n v="52766.44"/>
  </r>
  <r>
    <n v="14"/>
    <n v="15"/>
    <s v="tza"/>
    <x v="95"/>
    <s v="04-Corporate Services"/>
    <x v="71"/>
    <x v="89"/>
    <s v="007-Other admin"/>
    <x v="1"/>
    <s v="058"/>
    <s v="LEGAL SERVICES"/>
    <s v="051"/>
    <s v="EMPLOYEE RELATED COSTS - WAGES &amp; SALARIES"/>
    <s v="1010"/>
    <s v="SALARIES &amp; WAGES - LEAVE PAYMENTS"/>
    <n v="50505"/>
    <n v="43399"/>
    <n v="45785.945"/>
    <n v="48212.600084999998"/>
    <n v="16179.52"/>
    <n v="0"/>
    <n v="0"/>
    <n v="0"/>
    <n v="0"/>
    <n v="0"/>
    <n v="0"/>
    <n v="0"/>
    <n v="0"/>
    <n v="0"/>
    <n v="0"/>
    <n v="0"/>
    <n v="0"/>
    <n v="16179.52"/>
    <n v="16179.52"/>
    <n v="0.32035481635481639"/>
    <n v="16179.52"/>
    <n v="32359.040000000001"/>
  </r>
  <r>
    <n v="14"/>
    <n v="15"/>
    <s v="tza"/>
    <x v="95"/>
    <s v="04-Corporate Services"/>
    <x v="71"/>
    <x v="90"/>
    <s v="007-Other admin"/>
    <x v="1"/>
    <s v="058"/>
    <s v="LEGAL SERVICES"/>
    <s v="051"/>
    <s v="EMPLOYEE RELATED COSTS - WAGES &amp; SALARIES"/>
    <s v="1012"/>
    <s v="HOUSING ALLOWANCE"/>
    <n v="33692"/>
    <n v="19902"/>
    <n v="20996.61"/>
    <n v="22109.430329999999"/>
    <n v="9300"/>
    <n v="0"/>
    <n v="0"/>
    <n v="0"/>
    <n v="0"/>
    <n v="0"/>
    <n v="0"/>
    <n v="0"/>
    <n v="1550"/>
    <n v="1550"/>
    <n v="1550"/>
    <n v="1550"/>
    <n v="1550"/>
    <n v="1550"/>
    <n v="9300"/>
    <n v="0.27602991808144367"/>
    <n v="9300"/>
    <n v="18600"/>
  </r>
  <r>
    <n v="14"/>
    <n v="15"/>
    <s v="tza"/>
    <x v="95"/>
    <s v="04-Corporate Services"/>
    <x v="71"/>
    <x v="77"/>
    <s v="007-Other admin"/>
    <x v="1"/>
    <s v="058"/>
    <s v="LEGAL SERVICES"/>
    <s v="051"/>
    <s v="EMPLOYEE RELATED COSTS - WAGES &amp; SALARIES"/>
    <s v="1016"/>
    <s v="PERFORMANCE INCENTIVE SCHEMES"/>
    <n v="0"/>
    <n v="45940"/>
    <n v="48466.7"/>
    <n v="51035.435099999995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6"/>
    <s v="05-Engineering Services"/>
    <x v="71"/>
    <x v="86"/>
    <s v="017-Roads"/>
    <x v="1"/>
    <s v="062"/>
    <s v="ADMINISTRATION CIVIL ING."/>
    <s v="051"/>
    <s v="EMPLOYEE RELATED COSTS - WAGES &amp; SALARIES"/>
    <s v="1001"/>
    <s v="SALARIES &amp; WAGES - BASIC SCALE"/>
    <n v="1911403"/>
    <n v="2032499"/>
    <n v="2144286.4449999998"/>
    <n v="2257933.6265849997"/>
    <n v="918933.06"/>
    <n v="0"/>
    <n v="0"/>
    <n v="0"/>
    <n v="0"/>
    <n v="0"/>
    <n v="0"/>
    <n v="0"/>
    <n v="153155.51"/>
    <n v="153155.51"/>
    <n v="153155.51"/>
    <n v="153155.51"/>
    <n v="153155.51"/>
    <n v="153155.51"/>
    <n v="918933.06"/>
    <n v="0.4807636380187747"/>
    <n v="918933.06"/>
    <n v="1837866.12"/>
  </r>
  <r>
    <n v="14"/>
    <n v="15"/>
    <s v="tza"/>
    <x v="96"/>
    <s v="05-Engineering Services"/>
    <x v="71"/>
    <x v="84"/>
    <s v="017-Roads"/>
    <x v="1"/>
    <s v="062"/>
    <s v="ADMINISTRATION CIVIL ING."/>
    <s v="051"/>
    <s v="EMPLOYEE RELATED COSTS - WAGES &amp; SALARIES"/>
    <s v="1002"/>
    <s v="SALARIES &amp; WAGES - OVERTIME"/>
    <n v="0"/>
    <n v="0"/>
    <n v="0"/>
    <n v="0"/>
    <n v="7733.4000000000005"/>
    <n v="0"/>
    <n v="0"/>
    <n v="0"/>
    <n v="0"/>
    <n v="0"/>
    <n v="0"/>
    <n v="0"/>
    <n v="0"/>
    <n v="2535.5500000000002"/>
    <n v="1267.77"/>
    <n v="1774.88"/>
    <n v="1140.99"/>
    <n v="1014.21"/>
    <n v="7733.4000000000005"/>
    <e v="#DIV/0!"/>
    <n v="7733.4"/>
    <n v="15466.800000000001"/>
  </r>
  <r>
    <n v="14"/>
    <n v="15"/>
    <s v="tza"/>
    <x v="96"/>
    <s v="05-Engineering Services"/>
    <x v="71"/>
    <x v="87"/>
    <s v="017-Roads"/>
    <x v="1"/>
    <s v="062"/>
    <s v="ADMINISTRATION CIVIL ING.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6"/>
    <s v="05-Engineering Services"/>
    <x v="71"/>
    <x v="88"/>
    <s v="017-Roads"/>
    <x v="1"/>
    <s v="062"/>
    <s v="ADMINISTRATION CIVIL ING."/>
    <s v="051"/>
    <s v="EMPLOYEE RELATED COSTS - WAGES &amp; SALARIES"/>
    <s v="1004"/>
    <s v="SALARIES &amp; WAGES - ANNUAL BONUS"/>
    <n v="67641"/>
    <n v="169375"/>
    <n v="178690.625"/>
    <n v="188161.22812499999"/>
    <n v="14086.35"/>
    <n v="0"/>
    <n v="0"/>
    <n v="0"/>
    <n v="0"/>
    <n v="0"/>
    <n v="0"/>
    <n v="0"/>
    <n v="0"/>
    <n v="14086.35"/>
    <n v="0"/>
    <n v="0"/>
    <n v="0"/>
    <n v="0"/>
    <n v="14086.35"/>
    <n v="0.20825165210449284"/>
    <n v="14086.35"/>
    <n v="28172.7"/>
  </r>
  <r>
    <n v="14"/>
    <n v="15"/>
    <s v="tza"/>
    <x v="96"/>
    <s v="05-Engineering Services"/>
    <x v="71"/>
    <x v="89"/>
    <s v="017-Roads"/>
    <x v="1"/>
    <s v="062"/>
    <s v="ADMINISTRATION CIVIL ING."/>
    <s v="051"/>
    <s v="EMPLOYEE RELATED COSTS - WAGES &amp; SALARIES"/>
    <s v="1010"/>
    <s v="SALARIES &amp; WAGES - LEAVE PAYMENTS"/>
    <n v="98739"/>
    <n v="175864"/>
    <n v="185536.52"/>
    <n v="195369.95556"/>
    <n v="55785.58"/>
    <n v="0"/>
    <n v="0"/>
    <n v="0"/>
    <n v="0"/>
    <n v="0"/>
    <n v="0"/>
    <n v="0"/>
    <n v="0"/>
    <n v="0"/>
    <n v="9198.7199999999993"/>
    <n v="0"/>
    <n v="27858.7"/>
    <n v="18728.16"/>
    <n v="55785.58"/>
    <n v="0.56498020032611229"/>
    <n v="55785.58"/>
    <n v="111571.16"/>
  </r>
  <r>
    <n v="14"/>
    <n v="15"/>
    <s v="tza"/>
    <x v="96"/>
    <s v="05-Engineering Services"/>
    <x v="71"/>
    <x v="90"/>
    <s v="017-Roads"/>
    <x v="1"/>
    <s v="062"/>
    <s v="ADMINISTRATION CIVIL ING."/>
    <s v="051"/>
    <s v="EMPLOYEE RELATED COSTS - WAGES &amp; SALARIES"/>
    <s v="1012"/>
    <s v="HOUSING ALLOWANCE"/>
    <n v="26682"/>
    <n v="47226"/>
    <n v="49823.43"/>
    <n v="52464.071790000002"/>
    <n v="10768"/>
    <n v="0"/>
    <n v="0"/>
    <n v="0"/>
    <n v="0"/>
    <n v="0"/>
    <n v="0"/>
    <n v="0"/>
    <n v="1978"/>
    <n v="2078"/>
    <n v="2078"/>
    <n v="478"/>
    <n v="3678"/>
    <n v="478"/>
    <n v="10768"/>
    <n v="0.40356794842965293"/>
    <n v="10768"/>
    <n v="21536"/>
  </r>
  <r>
    <n v="14"/>
    <n v="15"/>
    <s v="tza"/>
    <x v="96"/>
    <s v="05-Engineering Services"/>
    <x v="71"/>
    <x v="91"/>
    <s v="017-Roads"/>
    <x v="1"/>
    <s v="062"/>
    <s v="ADMINISTRATION CIVIL ING."/>
    <s v="051"/>
    <s v="EMPLOYEE RELATED COSTS - WAGES &amp; SALARIES"/>
    <s v="1013"/>
    <s v="TRAVEL ALLOWANCE"/>
    <n v="91383"/>
    <n v="158777"/>
    <n v="167509.73499999999"/>
    <n v="176387.750955"/>
    <n v="59063.950000000012"/>
    <n v="0"/>
    <n v="0"/>
    <n v="0"/>
    <n v="0"/>
    <n v="0"/>
    <n v="0"/>
    <n v="0"/>
    <n v="7302.35"/>
    <n v="7302.35"/>
    <n v="7259.85"/>
    <n v="12467.8"/>
    <n v="12365.8"/>
    <n v="12365.8"/>
    <n v="59063.950000000012"/>
    <n v="0.6463341102830944"/>
    <n v="59063.95"/>
    <n v="118127.90000000002"/>
  </r>
  <r>
    <n v="14"/>
    <n v="15"/>
    <s v="tza"/>
    <x v="97"/>
    <s v="05-Engineering Services"/>
    <x v="71"/>
    <x v="86"/>
    <s v="017-Roads"/>
    <x v="1"/>
    <s v="063"/>
    <s v="ROADS &amp; STORMWATER MANAGEMENT"/>
    <s v="051"/>
    <s v="EMPLOYEE RELATED COSTS - WAGES &amp; SALARIES"/>
    <s v="1001"/>
    <s v="SALARIES &amp; WAGES - BASIC SCALE"/>
    <n v="8274299"/>
    <n v="8924270"/>
    <n v="9415104.8499999996"/>
    <n v="9914105.4070499986"/>
    <n v="3715511.03"/>
    <n v="0"/>
    <n v="0"/>
    <n v="0"/>
    <n v="0"/>
    <n v="0"/>
    <n v="0"/>
    <n v="0"/>
    <n v="641808.53"/>
    <n v="636630.75"/>
    <n v="622833.64"/>
    <n v="631873.09"/>
    <n v="588584.79"/>
    <n v="593780.23"/>
    <n v="3715511.03"/>
    <n v="0.44904239380278616"/>
    <n v="3715511.03"/>
    <n v="7431022.0599999996"/>
  </r>
  <r>
    <n v="14"/>
    <n v="15"/>
    <s v="tza"/>
    <x v="97"/>
    <s v="05-Engineering Services"/>
    <x v="71"/>
    <x v="84"/>
    <s v="017-Roads"/>
    <x v="1"/>
    <s v="063"/>
    <s v="ROADS &amp; STORMWATER MANAGEMENT"/>
    <s v="051"/>
    <s v="EMPLOYEE RELATED COSTS - WAGES &amp; SALARIES"/>
    <s v="1002"/>
    <s v="SALARIES &amp; WAGES - OVERTIME"/>
    <n v="1034842"/>
    <n v="980483"/>
    <n v="1034409.5649999999"/>
    <n v="1089233.2719449999"/>
    <n v="386099.06"/>
    <n v="0"/>
    <n v="0"/>
    <n v="0"/>
    <n v="0"/>
    <n v="0"/>
    <n v="0"/>
    <n v="0"/>
    <n v="21472.57"/>
    <n v="2024.4"/>
    <n v="1238.8599999999999"/>
    <n v="110100.08"/>
    <n v="94909.96"/>
    <n v="156353.19"/>
    <n v="386099.06"/>
    <n v="0.37309952630449866"/>
    <n v="386099.06"/>
    <n v="772198.12"/>
  </r>
  <r>
    <n v="14"/>
    <n v="15"/>
    <s v="tza"/>
    <x v="97"/>
    <s v="05-Engineering Services"/>
    <x v="71"/>
    <x v="87"/>
    <s v="017-Roads"/>
    <x v="1"/>
    <s v="063"/>
    <s v="ROADS &amp; STORMWATER MANAGEMEN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7"/>
    <s v="05-Engineering Services"/>
    <x v="71"/>
    <x v="88"/>
    <s v="017-Roads"/>
    <x v="1"/>
    <s v="063"/>
    <s v="ROADS &amp; STORMWATER MANAGEMENT"/>
    <s v="051"/>
    <s v="EMPLOYEE RELATED COSTS - WAGES &amp; SALARIES"/>
    <s v="1004"/>
    <s v="SALARIES &amp; WAGES - ANNUAL BONUS"/>
    <n v="688990"/>
    <n v="743689"/>
    <n v="784591.89500000002"/>
    <n v="826175.26543500007"/>
    <n v="401110.77"/>
    <n v="0"/>
    <n v="0"/>
    <n v="0"/>
    <n v="0"/>
    <n v="0"/>
    <n v="0"/>
    <n v="0"/>
    <n v="48667.81"/>
    <n v="21251.45"/>
    <n v="116037.5"/>
    <n v="139097.45000000001"/>
    <n v="22924.39"/>
    <n v="53132.17"/>
    <n v="401110.77"/>
    <n v="0.58217212151119757"/>
    <n v="401110.77"/>
    <n v="802221.54"/>
  </r>
  <r>
    <n v="14"/>
    <n v="15"/>
    <s v="tza"/>
    <x v="97"/>
    <s v="05-Engineering Services"/>
    <x v="71"/>
    <x v="134"/>
    <s v="017-Roads"/>
    <x v="1"/>
    <s v="063"/>
    <s v="ROADS &amp; STORMWATER MANAGEMENT"/>
    <s v="051"/>
    <s v="EMPLOYEE RELATED COSTS - WAGES &amp; SALARIES"/>
    <s v="1005"/>
    <s v="SALARIES &amp; WAGES - STANDBY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7"/>
    <s v="05-Engineering Services"/>
    <x v="71"/>
    <x v="89"/>
    <s v="017-Roads"/>
    <x v="1"/>
    <s v="063"/>
    <s v="ROADS &amp; STORMWATER MANAGEMENT"/>
    <s v="051"/>
    <s v="EMPLOYEE RELATED COSTS - WAGES &amp; SALARIES"/>
    <s v="1010"/>
    <s v="SALARIES &amp; WAGES - LEAVE PAYMENTS"/>
    <n v="607335"/>
    <n v="552939"/>
    <n v="583350.64500000002"/>
    <n v="614268.22918500006"/>
    <n v="331173.25"/>
    <n v="0"/>
    <n v="0"/>
    <n v="0"/>
    <n v="0"/>
    <n v="0"/>
    <n v="0"/>
    <n v="0"/>
    <n v="25141.040000000001"/>
    <n v="69671.39"/>
    <n v="9180.74"/>
    <n v="122986.56"/>
    <n v="47286.400000000001"/>
    <n v="56907.12"/>
    <n v="331173.25"/>
    <n v="0.54528925551795959"/>
    <n v="331173.25"/>
    <n v="662346.5"/>
  </r>
  <r>
    <n v="14"/>
    <n v="15"/>
    <s v="tza"/>
    <x v="97"/>
    <s v="05-Engineering Services"/>
    <x v="71"/>
    <x v="90"/>
    <s v="017-Roads"/>
    <x v="1"/>
    <s v="063"/>
    <s v="ROADS &amp; STORMWATER MANAGEMENT"/>
    <s v="051"/>
    <s v="EMPLOYEE RELATED COSTS - WAGES &amp; SALARIES"/>
    <s v="1012"/>
    <s v="HOUSING ALLOWANCE"/>
    <n v="91472"/>
    <n v="108370"/>
    <n v="114330.35"/>
    <n v="120389.85855"/>
    <n v="37890"/>
    <n v="0"/>
    <n v="0"/>
    <n v="0"/>
    <n v="0"/>
    <n v="0"/>
    <n v="0"/>
    <n v="0"/>
    <n v="6315"/>
    <n v="4815"/>
    <n v="7815"/>
    <n v="2523"/>
    <n v="10107"/>
    <n v="6315"/>
    <n v="37890"/>
    <n v="0.41422511806891726"/>
    <n v="37890"/>
    <n v="75780"/>
  </r>
  <r>
    <n v="14"/>
    <n v="15"/>
    <s v="tza"/>
    <x v="97"/>
    <s v="05-Engineering Services"/>
    <x v="71"/>
    <x v="91"/>
    <s v="017-Roads"/>
    <x v="1"/>
    <s v="063"/>
    <s v="ROADS &amp; STORMWATER MANAGEMENT"/>
    <s v="051"/>
    <s v="EMPLOYEE RELATED COSTS - WAGES &amp; SALARIES"/>
    <s v="1013"/>
    <s v="TRAVEL ALLOWANCE"/>
    <n v="647340"/>
    <n v="563538"/>
    <n v="594532.59"/>
    <n v="626042.81727"/>
    <n v="231044.1"/>
    <n v="0"/>
    <n v="0"/>
    <n v="0"/>
    <n v="0"/>
    <n v="0"/>
    <n v="0"/>
    <n v="0"/>
    <n v="41159.49"/>
    <n v="41159.49"/>
    <n v="40919.94"/>
    <n v="40934.300000000003"/>
    <n v="33435.440000000002"/>
    <n v="33435.440000000002"/>
    <n v="231044.1"/>
    <n v="0.35691305959773845"/>
    <n v="231044.1"/>
    <n v="462088.2"/>
  </r>
  <r>
    <n v="14"/>
    <n v="15"/>
    <s v="tza"/>
    <x v="97"/>
    <s v="05-Engineering Services"/>
    <x v="71"/>
    <x v="77"/>
    <s v="017-Roads"/>
    <x v="1"/>
    <s v="063"/>
    <s v="ROADS &amp; STORMWATER MANAGEMENT"/>
    <s v="051"/>
    <s v="EMPLOYEE RELATED COSTS - WAGES &amp; SALARIES"/>
    <s v="1016"/>
    <s v="PERFORMANCE INCENTIVE SCHEMES"/>
    <n v="0"/>
    <n v="47361"/>
    <n v="49965.855000000003"/>
    <n v="52614.045315000003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8"/>
    <s v="05-Engineering Services"/>
    <x v="71"/>
    <x v="86"/>
    <s v="012-House"/>
    <x v="1"/>
    <s v="103"/>
    <s v="BUILDINGS &amp; HOUSING"/>
    <s v="051"/>
    <s v="EMPLOYEE RELATED COSTS - WAGES &amp; SALARIES"/>
    <s v="1001"/>
    <s v="SALARIES &amp; WAGES - BASIC SCALE"/>
    <n v="5650468"/>
    <n v="6024631"/>
    <n v="6355985.7050000001"/>
    <n v="6692852.9473649999"/>
    <n v="2789129.2699999996"/>
    <n v="0"/>
    <n v="0"/>
    <n v="0"/>
    <n v="0"/>
    <n v="0"/>
    <n v="0"/>
    <n v="0"/>
    <n v="459847.45"/>
    <n v="459847.45"/>
    <n v="460013.05"/>
    <n v="456110.01"/>
    <n v="493298.26"/>
    <n v="460013.05"/>
    <n v="2789129.2699999996"/>
    <n v="0.4936103115706521"/>
    <n v="2789129.27"/>
    <n v="5578258.5399999991"/>
  </r>
  <r>
    <n v="14"/>
    <n v="15"/>
    <s v="tza"/>
    <x v="98"/>
    <s v="05-Engineering Services"/>
    <x v="71"/>
    <x v="84"/>
    <s v="012-House"/>
    <x v="1"/>
    <s v="103"/>
    <s v="BUILDINGS &amp; HOUSING"/>
    <s v="051"/>
    <s v="EMPLOYEE RELATED COSTS - WAGES &amp; SALARIES"/>
    <s v="1002"/>
    <s v="SALARIES &amp; WAGES - OVERTIME"/>
    <n v="146693"/>
    <n v="0"/>
    <n v="0"/>
    <n v="0"/>
    <n v="37184.68"/>
    <n v="0"/>
    <n v="0"/>
    <n v="0"/>
    <n v="0"/>
    <n v="0"/>
    <n v="0"/>
    <n v="0"/>
    <n v="36237.49"/>
    <n v="0"/>
    <n v="0"/>
    <n v="0"/>
    <n v="0"/>
    <n v="947.19"/>
    <n v="37184.68"/>
    <n v="0.2534863967605816"/>
    <n v="37184.68"/>
    <n v="74369.36"/>
  </r>
  <r>
    <n v="14"/>
    <n v="15"/>
    <s v="tza"/>
    <x v="98"/>
    <s v="05-Engineering Services"/>
    <x v="71"/>
    <x v="87"/>
    <s v="012-House"/>
    <x v="1"/>
    <s v="103"/>
    <s v="BUILDINGS &amp; HOUSING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8"/>
    <s v="05-Engineering Services"/>
    <x v="71"/>
    <x v="88"/>
    <s v="012-House"/>
    <x v="1"/>
    <s v="103"/>
    <s v="BUILDINGS &amp; HOUSING"/>
    <s v="051"/>
    <s v="EMPLOYEE RELATED COSTS - WAGES &amp; SALARIES"/>
    <s v="1004"/>
    <s v="SALARIES &amp; WAGES - ANNUAL BONUS"/>
    <n v="470337"/>
    <n v="501184"/>
    <n v="528749.12"/>
    <n v="556772.82336000004"/>
    <n v="302404.92"/>
    <n v="0"/>
    <n v="0"/>
    <n v="0"/>
    <n v="0"/>
    <n v="0"/>
    <n v="0"/>
    <n v="0"/>
    <n v="111922.48"/>
    <n v="55861.08"/>
    <n v="100649.06"/>
    <n v="0"/>
    <n v="0"/>
    <n v="33972.300000000003"/>
    <n v="302404.92"/>
    <n v="0.64295371191294748"/>
    <n v="302404.92"/>
    <n v="604809.84"/>
  </r>
  <r>
    <n v="14"/>
    <n v="15"/>
    <s v="tza"/>
    <x v="98"/>
    <s v="05-Engineering Services"/>
    <x v="71"/>
    <x v="89"/>
    <s v="012-House"/>
    <x v="1"/>
    <s v="103"/>
    <s v="BUILDINGS &amp; HOUSING"/>
    <s v="051"/>
    <s v="EMPLOYEE RELATED COSTS - WAGES &amp; SALARIES"/>
    <s v="1010"/>
    <s v="SALARIES &amp; WAGES - LEAVE PAYMENTS"/>
    <n v="391217"/>
    <n v="336893"/>
    <n v="355422.11499999999"/>
    <n v="374259.48709499999"/>
    <n v="259761.34"/>
    <n v="0"/>
    <n v="0"/>
    <n v="0"/>
    <n v="0"/>
    <n v="0"/>
    <n v="0"/>
    <n v="0"/>
    <n v="119139.53"/>
    <n v="6150.56"/>
    <n v="19421.439999999999"/>
    <n v="73074.95"/>
    <n v="23698.16"/>
    <n v="18276.7"/>
    <n v="259761.34"/>
    <n v="0.66398275126080919"/>
    <n v="259761.34"/>
    <n v="519522.68"/>
  </r>
  <r>
    <n v="14"/>
    <n v="15"/>
    <s v="tza"/>
    <x v="98"/>
    <s v="05-Engineering Services"/>
    <x v="71"/>
    <x v="90"/>
    <s v="012-House"/>
    <x v="1"/>
    <s v="103"/>
    <s v="BUILDINGS &amp; HOUSING"/>
    <s v="051"/>
    <s v="EMPLOYEE RELATED COSTS - WAGES &amp; SALARIES"/>
    <s v="1012"/>
    <s v="HOUSING ALLOWANCE"/>
    <n v="27555"/>
    <n v="54519"/>
    <n v="57517.544999999998"/>
    <n v="60565.974884999996"/>
    <n v="25476"/>
    <n v="0"/>
    <n v="0"/>
    <n v="0"/>
    <n v="0"/>
    <n v="0"/>
    <n v="0"/>
    <n v="0"/>
    <n v="4246"/>
    <n v="4246"/>
    <n v="4246"/>
    <n v="4246"/>
    <n v="4246"/>
    <n v="4246"/>
    <n v="25476"/>
    <n v="0.92455089820359282"/>
    <n v="25476"/>
    <n v="50952"/>
  </r>
  <r>
    <n v="14"/>
    <n v="15"/>
    <s v="tza"/>
    <x v="98"/>
    <s v="05-Engineering Services"/>
    <x v="71"/>
    <x v="91"/>
    <s v="012-House"/>
    <x v="1"/>
    <s v="103"/>
    <s v="BUILDINGS &amp; HOUSING"/>
    <s v="051"/>
    <s v="EMPLOYEE RELATED COSTS - WAGES &amp; SALARIES"/>
    <s v="1013"/>
    <s v="TRAVEL ALLOWANCE"/>
    <n v="672787"/>
    <n v="649686"/>
    <n v="685418.73"/>
    <n v="721745.92268999992"/>
    <n v="305565.57"/>
    <n v="0"/>
    <n v="0"/>
    <n v="0"/>
    <n v="0"/>
    <n v="0"/>
    <n v="0"/>
    <n v="0"/>
    <n v="51236.73"/>
    <n v="51236.73"/>
    <n v="50938.53"/>
    <n v="50956.42"/>
    <n v="50598.58"/>
    <n v="50598.58"/>
    <n v="305565.57"/>
    <n v="0.45417876683110703"/>
    <n v="305565.57"/>
    <n v="611131.14"/>
  </r>
  <r>
    <n v="14"/>
    <n v="15"/>
    <s v="tza"/>
    <x v="98"/>
    <s v="05-Engineering Services"/>
    <x v="71"/>
    <x v="77"/>
    <s v="012-House"/>
    <x v="1"/>
    <s v="103"/>
    <s v="BUILDINGS &amp; HOUSING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9"/>
    <s v="06-Community Services"/>
    <x v="71"/>
    <x v="86"/>
    <s v="009-Sport &amp; recreation"/>
    <x v="1"/>
    <s v="105"/>
    <s v="PARKS &amp; RECREATION"/>
    <s v="051"/>
    <s v="EMPLOYEE RELATED COSTS - WAGES &amp; SALARIES"/>
    <s v="1001"/>
    <s v="SALARIES &amp; WAGES - BASIC SCALE"/>
    <n v="9992337"/>
    <n v="10038629"/>
    <n v="10590753.595000001"/>
    <n v="11152063.535535"/>
    <n v="4707861.09"/>
    <n v="0"/>
    <n v="0"/>
    <n v="0"/>
    <n v="0"/>
    <n v="0"/>
    <n v="0"/>
    <n v="0"/>
    <n v="790197.94"/>
    <n v="776348.75"/>
    <n v="777390.23"/>
    <n v="776096.92"/>
    <n v="781582.75"/>
    <n v="806244.5"/>
    <n v="4707861.09"/>
    <n v="0.4711471490603249"/>
    <n v="4707861.09"/>
    <n v="9415722.1799999997"/>
  </r>
  <r>
    <n v="14"/>
    <n v="15"/>
    <s v="tza"/>
    <x v="99"/>
    <s v="06-Community Services"/>
    <x v="71"/>
    <x v="84"/>
    <s v="009-Sport &amp; recreation"/>
    <x v="1"/>
    <s v="105"/>
    <s v="PARKS &amp; RECREATION"/>
    <s v="051"/>
    <s v="EMPLOYEE RELATED COSTS - WAGES &amp; SALARIES"/>
    <s v="1002"/>
    <s v="SALARIES &amp; WAGES - OVERTIME"/>
    <n v="832861"/>
    <n v="1765268"/>
    <n v="1862357.74"/>
    <n v="1961062.70022"/>
    <n v="835648.04"/>
    <n v="0"/>
    <n v="0"/>
    <n v="0"/>
    <n v="0"/>
    <n v="0"/>
    <n v="0"/>
    <n v="0"/>
    <n v="64969.39"/>
    <n v="153062.76"/>
    <n v="106615.82"/>
    <n v="182542.18"/>
    <n v="146142.16"/>
    <n v="182315.73"/>
    <n v="835648.04"/>
    <n v="1.0033463447081807"/>
    <n v="835648.04"/>
    <n v="1671296.08"/>
  </r>
  <r>
    <n v="14"/>
    <n v="15"/>
    <s v="tza"/>
    <x v="99"/>
    <s v="06-Community Services"/>
    <x v="71"/>
    <x v="87"/>
    <s v="009-Sport &amp; recreation"/>
    <x v="1"/>
    <s v="105"/>
    <s v="PARKS &amp; RECREATION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9"/>
    <s v="06-Community Services"/>
    <x v="71"/>
    <x v="88"/>
    <s v="009-Sport &amp; recreation"/>
    <x v="1"/>
    <s v="105"/>
    <s v="PARKS &amp; RECREATION"/>
    <s v="051"/>
    <s v="EMPLOYEE RELATED COSTS - WAGES &amp; SALARIES"/>
    <s v="1004"/>
    <s v="SALARIES &amp; WAGES - ANNUAL BONUS"/>
    <n v="832193"/>
    <n v="836552"/>
    <n v="882562.36"/>
    <n v="929338.16507999995"/>
    <n v="305053.65000000002"/>
    <n v="0"/>
    <n v="0"/>
    <n v="0"/>
    <n v="0"/>
    <n v="0"/>
    <n v="0"/>
    <n v="0"/>
    <n v="766.24"/>
    <n v="37804.44"/>
    <n v="92510.49"/>
    <n v="48667.81"/>
    <n v="30975.35"/>
    <n v="94329.32"/>
    <n v="305053.65000000002"/>
    <n v="0.36656598889920972"/>
    <n v="305053.65000000002"/>
    <n v="610107.30000000005"/>
  </r>
  <r>
    <n v="14"/>
    <n v="15"/>
    <s v="tza"/>
    <x v="99"/>
    <s v="06-Community Services"/>
    <x v="71"/>
    <x v="134"/>
    <s v="009-Sport &amp; recreation"/>
    <x v="1"/>
    <s v="105"/>
    <s v="PARKS &amp; RECREATION"/>
    <s v="051"/>
    <s v="EMPLOYEE RELATED COSTS - WAGES &amp; SALARIES"/>
    <s v="1005"/>
    <s v="SALARIES &amp; WAGES - STANDBY ALLOWANCE"/>
    <n v="14586"/>
    <n v="0"/>
    <n v="0"/>
    <n v="0"/>
    <n v="13468.900000000001"/>
    <n v="0"/>
    <n v="0"/>
    <n v="0"/>
    <n v="0"/>
    <n v="0"/>
    <n v="0"/>
    <n v="0"/>
    <n v="3619.05"/>
    <n v="0"/>
    <n v="4853.6000000000004"/>
    <n v="3782.85"/>
    <n v="1213.4000000000001"/>
    <n v="0"/>
    <n v="13468.900000000001"/>
    <n v="0.92341286164815584"/>
    <n v="13468.9"/>
    <n v="26937.800000000003"/>
  </r>
  <r>
    <n v="14"/>
    <n v="15"/>
    <s v="tza"/>
    <x v="99"/>
    <s v="06-Community Services"/>
    <x v="71"/>
    <x v="89"/>
    <s v="009-Sport &amp; recreation"/>
    <x v="1"/>
    <s v="105"/>
    <s v="PARKS &amp; RECREATION"/>
    <s v="051"/>
    <s v="EMPLOYEE RELATED COSTS - WAGES &amp; SALARIES"/>
    <s v="1010"/>
    <s v="SALARIES &amp; WAGES - LEAVE PAYMENTS"/>
    <n v="812372"/>
    <n v="697794"/>
    <n v="736172.67"/>
    <n v="775189.82151000004"/>
    <n v="385041.74"/>
    <n v="0"/>
    <n v="0"/>
    <n v="0"/>
    <n v="0"/>
    <n v="0"/>
    <n v="0"/>
    <n v="0"/>
    <n v="157280.6"/>
    <n v="45840.639999999999"/>
    <n v="50008.56"/>
    <n v="34677.760000000002"/>
    <n v="46384.36"/>
    <n v="50849.82"/>
    <n v="385041.74"/>
    <n v="0.47397219500425913"/>
    <n v="385041.74"/>
    <n v="770083.48"/>
  </r>
  <r>
    <n v="14"/>
    <n v="15"/>
    <s v="tza"/>
    <x v="99"/>
    <s v="06-Community Services"/>
    <x v="71"/>
    <x v="90"/>
    <s v="009-Sport &amp; recreation"/>
    <x v="1"/>
    <s v="105"/>
    <s v="PARKS &amp; RECREATION"/>
    <s v="051"/>
    <s v="EMPLOYEE RELATED COSTS - WAGES &amp; SALARIES"/>
    <s v="1012"/>
    <s v="HOUSING ALLOWANCE"/>
    <n v="72816"/>
    <n v="120388"/>
    <n v="127009.34"/>
    <n v="133740.83502"/>
    <n v="42262"/>
    <n v="0"/>
    <n v="0"/>
    <n v="0"/>
    <n v="0"/>
    <n v="0"/>
    <n v="0"/>
    <n v="0"/>
    <n v="8109"/>
    <n v="5817"/>
    <n v="9376"/>
    <n v="7084"/>
    <n v="7084"/>
    <n v="4792"/>
    <n v="42262"/>
    <n v="0.58039441880905296"/>
    <n v="42262"/>
    <n v="84524"/>
  </r>
  <r>
    <n v="14"/>
    <n v="15"/>
    <s v="tza"/>
    <x v="99"/>
    <s v="06-Community Services"/>
    <x v="71"/>
    <x v="91"/>
    <s v="009-Sport &amp; recreation"/>
    <x v="1"/>
    <s v="105"/>
    <s v="PARKS &amp; RECREATION"/>
    <s v="051"/>
    <s v="EMPLOYEE RELATED COSTS - WAGES &amp; SALARIES"/>
    <s v="1013"/>
    <s v="TRAVEL ALLOWANCE"/>
    <n v="305326"/>
    <n v="617896"/>
    <n v="651880.28"/>
    <n v="686429.93484"/>
    <n v="249291"/>
    <n v="0"/>
    <n v="0"/>
    <n v="0"/>
    <n v="0"/>
    <n v="0"/>
    <n v="0"/>
    <n v="0"/>
    <n v="59951.64"/>
    <n v="38144.04"/>
    <n v="37922.04"/>
    <n v="37935.360000000001"/>
    <n v="37668.959999999999"/>
    <n v="37668.959999999999"/>
    <n v="249291"/>
    <n v="0.81647484983263785"/>
    <n v="249291"/>
    <n v="498582"/>
  </r>
  <r>
    <n v="14"/>
    <n v="15"/>
    <s v="tza"/>
    <x v="101"/>
    <s v="06-Community Services"/>
    <x v="71"/>
    <x v="86"/>
    <s v="008-Libraries"/>
    <x v="1"/>
    <s v="123"/>
    <s v="LIBRARY SERVICES"/>
    <s v="051"/>
    <s v="EMPLOYEE RELATED COSTS - WAGES &amp; SALARIES"/>
    <s v="1001"/>
    <s v="SALARIES &amp; WAGES - BASIC SCALE"/>
    <n v="4859677"/>
    <n v="5086243"/>
    <n v="5365986.3650000002"/>
    <n v="5650383.6423450001"/>
    <n v="2264752.29"/>
    <n v="0"/>
    <n v="0"/>
    <n v="0"/>
    <n v="0"/>
    <n v="0"/>
    <n v="0"/>
    <n v="0"/>
    <n v="360473.24"/>
    <n v="359632.04"/>
    <n v="359632.04"/>
    <n v="360542.52"/>
    <n v="449537.13"/>
    <n v="374935.32"/>
    <n v="2264752.29"/>
    <n v="0.46602938631518104"/>
    <n v="2264752.29"/>
    <n v="4529504.58"/>
  </r>
  <r>
    <n v="14"/>
    <n v="15"/>
    <s v="tza"/>
    <x v="101"/>
    <s v="06-Community Services"/>
    <x v="71"/>
    <x v="84"/>
    <s v="008-Libraries"/>
    <x v="1"/>
    <s v="123"/>
    <s v="LIBRARY SERVICES"/>
    <s v="051"/>
    <s v="EMPLOYEE RELATED COSTS - WAGES &amp; SALARIES"/>
    <s v="1002"/>
    <s v="SALARIES &amp; WAGES - OVERTIME"/>
    <n v="59910"/>
    <n v="124223"/>
    <n v="131055.265"/>
    <n v="138001.19404500001"/>
    <n v="92779.180000000008"/>
    <n v="0"/>
    <n v="0"/>
    <n v="0"/>
    <n v="0"/>
    <n v="0"/>
    <n v="0"/>
    <n v="0"/>
    <n v="16307.36"/>
    <n v="16642"/>
    <n v="9350.77"/>
    <n v="19835.25"/>
    <n v="15045.5"/>
    <n v="15598.3"/>
    <n v="92779.180000000008"/>
    <n v="1.5486426306125858"/>
    <n v="92779.18"/>
    <n v="185558.36000000002"/>
  </r>
  <r>
    <n v="14"/>
    <n v="15"/>
    <s v="tza"/>
    <x v="101"/>
    <s v="06-Community Services"/>
    <x v="71"/>
    <x v="87"/>
    <s v="008-Libraries"/>
    <x v="1"/>
    <s v="123"/>
    <s v="LIBRARY SERVICES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1"/>
    <s v="06-Community Services"/>
    <x v="71"/>
    <x v="88"/>
    <s v="008-Libraries"/>
    <x v="1"/>
    <s v="123"/>
    <s v="LIBRARY SERVICES"/>
    <s v="051"/>
    <s v="EMPLOYEE RELATED COSTS - WAGES &amp; SALARIES"/>
    <s v="1004"/>
    <s v="SALARIES &amp; WAGES - ANNUAL BONUS"/>
    <n v="404471"/>
    <n v="423854"/>
    <n v="447165.97"/>
    <n v="470865.76640999998"/>
    <n v="211430.30000000002"/>
    <n v="0"/>
    <n v="0"/>
    <n v="0"/>
    <n v="0"/>
    <n v="0"/>
    <n v="0"/>
    <n v="0"/>
    <n v="127868.03"/>
    <n v="42774.94"/>
    <n v="8382.7900000000009"/>
    <n v="8382.7900000000009"/>
    <n v="0"/>
    <n v="24021.75"/>
    <n v="211430.30000000002"/>
    <n v="0.52273290297697494"/>
    <n v="211430.3"/>
    <n v="422860.60000000003"/>
  </r>
  <r>
    <n v="14"/>
    <n v="15"/>
    <s v="tza"/>
    <x v="101"/>
    <s v="06-Community Services"/>
    <x v="71"/>
    <x v="89"/>
    <s v="008-Libraries"/>
    <x v="1"/>
    <s v="123"/>
    <s v="LIBRARY SERVICES"/>
    <s v="051"/>
    <s v="EMPLOYEE RELATED COSTS - WAGES &amp; SALARIES"/>
    <s v="1010"/>
    <s v="SALARIES &amp; WAGES - LEAVE PAYMENTS"/>
    <n v="302822"/>
    <n v="216521"/>
    <n v="228429.655"/>
    <n v="240536.42671500001"/>
    <n v="105576.71"/>
    <n v="0"/>
    <n v="0"/>
    <n v="0"/>
    <n v="0"/>
    <n v="0"/>
    <n v="0"/>
    <n v="0"/>
    <n v="25712.880000000001"/>
    <n v="31956.98"/>
    <n v="23880.720000000001"/>
    <n v="13812.16"/>
    <n v="0"/>
    <n v="10213.969999999999"/>
    <n v="105576.71"/>
    <n v="0.34864280006076181"/>
    <n v="105576.71"/>
    <n v="211153.42"/>
  </r>
  <r>
    <n v="14"/>
    <n v="15"/>
    <s v="tza"/>
    <x v="101"/>
    <s v="06-Community Services"/>
    <x v="71"/>
    <x v="90"/>
    <s v="008-Libraries"/>
    <x v="1"/>
    <s v="123"/>
    <s v="LIBRARY SERVICES"/>
    <s v="051"/>
    <s v="EMPLOYEE RELATED COSTS - WAGES &amp; SALARIES"/>
    <s v="1012"/>
    <s v="HOUSING ALLOWANCE"/>
    <n v="96274"/>
    <n v="78042"/>
    <n v="82334.31"/>
    <n v="86698.028429999991"/>
    <n v="43706"/>
    <n v="0"/>
    <n v="0"/>
    <n v="0"/>
    <n v="0"/>
    <n v="0"/>
    <n v="0"/>
    <n v="0"/>
    <n v="9111"/>
    <n v="7311"/>
    <n v="6483"/>
    <n v="8139"/>
    <n v="7316"/>
    <n v="5346"/>
    <n v="43706"/>
    <n v="0.45397511269917112"/>
    <n v="43706"/>
    <n v="87412"/>
  </r>
  <r>
    <n v="14"/>
    <n v="15"/>
    <s v="tza"/>
    <x v="101"/>
    <s v="06-Community Services"/>
    <x v="71"/>
    <x v="91"/>
    <s v="008-Libraries"/>
    <x v="1"/>
    <s v="123"/>
    <s v="LIBRARY SERVICES"/>
    <s v="051"/>
    <s v="EMPLOYEE RELATED COSTS - WAGES &amp; SALARIES"/>
    <s v="1013"/>
    <s v="TRAVEL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1"/>
    <s v="06-Community Services"/>
    <x v="71"/>
    <x v="77"/>
    <s v="008-Libraries"/>
    <x v="1"/>
    <s v="123"/>
    <s v="LIBRARY SERVICES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2"/>
    <s v="06-Community Services"/>
    <x v="71"/>
    <x v="86"/>
    <s v="021-Solid waste"/>
    <x v="1"/>
    <s v="133"/>
    <s v="SOLID WASTE"/>
    <s v="051"/>
    <s v="EMPLOYEE RELATED COSTS - WAGES &amp; SALARIES"/>
    <s v="1001"/>
    <s v="SALARIES &amp; WAGES - BASIC SCALE"/>
    <n v="7416459"/>
    <n v="7473803"/>
    <n v="7884862.165"/>
    <n v="8302759.8597449996"/>
    <n v="3264743.12"/>
    <n v="0"/>
    <n v="0"/>
    <n v="0"/>
    <n v="0"/>
    <n v="0"/>
    <n v="0"/>
    <n v="0"/>
    <n v="543236.37"/>
    <n v="544792.9"/>
    <n v="544792.9"/>
    <n v="544461.69999999995"/>
    <n v="542831.86"/>
    <n v="544627.39"/>
    <n v="3264743.12"/>
    <n v="0.440202409262965"/>
    <n v="3264743.12"/>
    <n v="6529486.2400000002"/>
  </r>
  <r>
    <n v="14"/>
    <n v="15"/>
    <s v="tza"/>
    <x v="102"/>
    <s v="06-Community Services"/>
    <x v="71"/>
    <x v="84"/>
    <s v="021-Solid waste"/>
    <x v="1"/>
    <s v="133"/>
    <s v="SOLID WASTE"/>
    <s v="051"/>
    <s v="EMPLOYEE RELATED COSTS - WAGES &amp; SALARIES"/>
    <s v="1002"/>
    <s v="SALARIES &amp; WAGES - OVERTIME"/>
    <n v="1089348"/>
    <n v="4800723"/>
    <n v="5064762.7649999997"/>
    <n v="5333195.1915449994"/>
    <n v="1117410.67"/>
    <n v="0"/>
    <n v="0"/>
    <n v="0"/>
    <n v="0"/>
    <n v="0"/>
    <n v="0"/>
    <n v="0"/>
    <n v="203739.45"/>
    <n v="160994.68"/>
    <n v="165697.72"/>
    <n v="258768.31"/>
    <n v="162459.95000000001"/>
    <n v="165750.56"/>
    <n v="1117410.67"/>
    <n v="1.0257609781263655"/>
    <n v="1117410.67"/>
    <n v="2234821.34"/>
  </r>
  <r>
    <n v="14"/>
    <n v="15"/>
    <s v="tza"/>
    <x v="102"/>
    <s v="06-Community Services"/>
    <x v="71"/>
    <x v="87"/>
    <s v="021-Solid waste"/>
    <x v="1"/>
    <s v="133"/>
    <s v="SOLID WASTE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2"/>
    <s v="06-Community Services"/>
    <x v="71"/>
    <x v="88"/>
    <s v="021-Solid waste"/>
    <x v="1"/>
    <s v="133"/>
    <s v="SOLID WASTE"/>
    <s v="051"/>
    <s v="EMPLOYEE RELATED COSTS - WAGES &amp; SALARIES"/>
    <s v="1004"/>
    <s v="SALARIES &amp; WAGES - ANNUAL BONUS"/>
    <n v="617034"/>
    <n v="622282"/>
    <n v="656507.51"/>
    <n v="691302.40803000005"/>
    <n v="350491.23"/>
    <n v="0"/>
    <n v="0"/>
    <n v="0"/>
    <n v="0"/>
    <n v="0"/>
    <n v="0"/>
    <n v="0"/>
    <n v="102727.5"/>
    <n v="56588.87"/>
    <n v="0"/>
    <n v="72887.56"/>
    <n v="60334.95"/>
    <n v="57952.35"/>
    <n v="350491.23"/>
    <n v="0.56802579760596661"/>
    <n v="350491.23"/>
    <n v="700982.46"/>
  </r>
  <r>
    <n v="14"/>
    <n v="15"/>
    <s v="tza"/>
    <x v="102"/>
    <s v="06-Community Services"/>
    <x v="71"/>
    <x v="89"/>
    <s v="021-Solid waste"/>
    <x v="1"/>
    <s v="133"/>
    <s v="SOLID WASTE"/>
    <s v="051"/>
    <s v="EMPLOYEE RELATED COSTS - WAGES &amp; SALARIES"/>
    <s v="1010"/>
    <s v="SALARIES &amp; WAGES - LEAVE PAYMENTS"/>
    <n v="567416"/>
    <n v="777050"/>
    <n v="819787.75"/>
    <n v="863236.50075000001"/>
    <n v="228818.9"/>
    <n v="0"/>
    <n v="0"/>
    <n v="0"/>
    <n v="0"/>
    <n v="0"/>
    <n v="0"/>
    <n v="0"/>
    <n v="80645.84"/>
    <n v="31232.799999999999"/>
    <n v="11152.96"/>
    <n v="32983.199999999997"/>
    <n v="25469.119999999999"/>
    <n v="47334.98"/>
    <n v="228818.9"/>
    <n v="0.40326480042860968"/>
    <n v="228818.9"/>
    <n v="457637.8"/>
  </r>
  <r>
    <n v="14"/>
    <n v="15"/>
    <s v="tza"/>
    <x v="102"/>
    <s v="06-Community Services"/>
    <x v="71"/>
    <x v="90"/>
    <s v="021-Solid waste"/>
    <x v="1"/>
    <s v="133"/>
    <s v="SOLID WASTE"/>
    <s v="051"/>
    <s v="EMPLOYEE RELATED COSTS - WAGES &amp; SALARIES"/>
    <s v="1012"/>
    <s v="HOUSING ALLOWANCE"/>
    <n v="28325"/>
    <n v="12275"/>
    <n v="12950.125"/>
    <n v="13636.481625"/>
    <n v="5736"/>
    <n v="0"/>
    <n v="0"/>
    <n v="0"/>
    <n v="0"/>
    <n v="0"/>
    <n v="0"/>
    <n v="0"/>
    <n v="956"/>
    <n v="956"/>
    <n v="956"/>
    <n v="956"/>
    <n v="956"/>
    <n v="956"/>
    <n v="5736"/>
    <n v="0.20250661959399824"/>
    <n v="5736"/>
    <n v="11472"/>
  </r>
  <r>
    <n v="14"/>
    <n v="15"/>
    <s v="tza"/>
    <x v="102"/>
    <s v="06-Community Services"/>
    <x v="71"/>
    <x v="91"/>
    <s v="021-Solid waste"/>
    <x v="1"/>
    <s v="133"/>
    <s v="SOLID WASTE"/>
    <s v="051"/>
    <s v="EMPLOYEE RELATED COSTS - WAGES &amp; SALARIES"/>
    <s v="1013"/>
    <s v="TRAVEL ALLOWANCE"/>
    <n v="290254"/>
    <n v="395432"/>
    <n v="417180.76"/>
    <n v="439291.34028"/>
    <n v="178680.7"/>
    <n v="0"/>
    <n v="0"/>
    <n v="0"/>
    <n v="0"/>
    <n v="0"/>
    <n v="0"/>
    <n v="0"/>
    <n v="23882.98"/>
    <n v="31185.33"/>
    <n v="31003.83"/>
    <n v="31014.720000000001"/>
    <n v="30796.92"/>
    <n v="30796.92"/>
    <n v="178680.7"/>
    <n v="0.6156011631191991"/>
    <n v="178680.7"/>
    <n v="357361.4"/>
  </r>
  <r>
    <n v="14"/>
    <n v="15"/>
    <s v="tza"/>
    <x v="102"/>
    <s v="06-Community Services"/>
    <x v="71"/>
    <x v="77"/>
    <s v="021-Solid waste"/>
    <x v="1"/>
    <s v="133"/>
    <s v="SOLID WASTE"/>
    <s v="051"/>
    <s v="EMPLOYEE RELATED COSTS - WAGES &amp; SALARIES"/>
    <s v="1016"/>
    <s v="PERFORMANCE INCENTIVE SCHEMES"/>
    <n v="0"/>
    <n v="108289"/>
    <n v="114244.895"/>
    <n v="120299.87443500001"/>
    <n v="25950"/>
    <n v="0"/>
    <n v="0"/>
    <n v="0"/>
    <n v="0"/>
    <n v="0"/>
    <n v="0"/>
    <n v="0"/>
    <n v="4050"/>
    <n v="4650"/>
    <n v="4800"/>
    <n v="4500"/>
    <n v="3600"/>
    <n v="4350"/>
    <n v="25950"/>
    <e v="#DIV/0!"/>
    <n v="25950"/>
    <n v="51900"/>
  </r>
  <r>
    <n v="14"/>
    <n v="15"/>
    <s v="tza"/>
    <x v="103"/>
    <s v="06-Community Services"/>
    <x v="71"/>
    <x v="86"/>
    <s v="021-Solid waste"/>
    <x v="1"/>
    <s v="134"/>
    <s v="STREET CLEANSING"/>
    <s v="051"/>
    <s v="EMPLOYEE RELATED COSTS - WAGES &amp; SALARIES"/>
    <s v="1001"/>
    <s v="SALARIES &amp; WAGES - BASIC SCALE"/>
    <n v="4220114"/>
    <n v="4673345"/>
    <n v="4930378.9749999996"/>
    <n v="5191689.0606749998"/>
    <n v="2038580.65"/>
    <n v="0"/>
    <n v="0"/>
    <n v="0"/>
    <n v="0"/>
    <n v="0"/>
    <n v="0"/>
    <n v="0"/>
    <n v="346284.49"/>
    <n v="340660.14"/>
    <n v="339296.77"/>
    <n v="334545.68"/>
    <n v="338855.41"/>
    <n v="338938.16"/>
    <n v="2038580.65"/>
    <n v="0.48306293384491505"/>
    <n v="2038580.65"/>
    <n v="4077161.3"/>
  </r>
  <r>
    <n v="14"/>
    <n v="15"/>
    <s v="tza"/>
    <x v="103"/>
    <s v="06-Community Services"/>
    <x v="71"/>
    <x v="84"/>
    <s v="021-Solid waste"/>
    <x v="1"/>
    <s v="134"/>
    <s v="STREET CLEANSING"/>
    <s v="051"/>
    <s v="EMPLOYEE RELATED COSTS - WAGES &amp; SALARIES"/>
    <s v="1002"/>
    <s v="SALARIES &amp; WAGES - OVERTIME"/>
    <n v="688031"/>
    <n v="3211933"/>
    <n v="3388589.3149999999"/>
    <n v="3568184.5486949999"/>
    <n v="672143.76"/>
    <n v="0"/>
    <n v="0"/>
    <n v="0"/>
    <n v="0"/>
    <n v="0"/>
    <n v="0"/>
    <n v="0"/>
    <n v="133158.69"/>
    <n v="93959.57"/>
    <n v="88718.02"/>
    <n v="156259.71"/>
    <n v="92810.73"/>
    <n v="107237.04"/>
    <n v="672143.76"/>
    <n v="0.97690912182735956"/>
    <n v="672143.76"/>
    <n v="1344287.52"/>
  </r>
  <r>
    <n v="14"/>
    <n v="15"/>
    <s v="tza"/>
    <x v="103"/>
    <s v="06-Community Services"/>
    <x v="71"/>
    <x v="87"/>
    <s v="021-Solid waste"/>
    <x v="1"/>
    <s v="134"/>
    <s v="STREET CLEANSING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3"/>
    <s v="06-Community Services"/>
    <x v="71"/>
    <x v="88"/>
    <s v="021-Solid waste"/>
    <x v="1"/>
    <s v="134"/>
    <s v="STREET CLEANSING"/>
    <s v="051"/>
    <s v="EMPLOYEE RELATED COSTS - WAGES &amp; SALARIES"/>
    <s v="1004"/>
    <s v="SALARIES &amp; WAGES - ANNUAL BONUS"/>
    <n v="351676"/>
    <n v="389445"/>
    <n v="410864.47499999998"/>
    <n v="432640.29217499995"/>
    <n v="77564.59"/>
    <n v="0"/>
    <n v="0"/>
    <n v="0"/>
    <n v="0"/>
    <n v="0"/>
    <n v="0"/>
    <n v="0"/>
    <n v="27584.94"/>
    <n v="7813.91"/>
    <n v="0"/>
    <n v="11887.89"/>
    <n v="9194.98"/>
    <n v="21082.87"/>
    <n v="77564.59"/>
    <n v="0.22055696152140036"/>
    <n v="77564.59"/>
    <n v="155129.18"/>
  </r>
  <r>
    <n v="14"/>
    <n v="15"/>
    <s v="tza"/>
    <x v="103"/>
    <s v="06-Community Services"/>
    <x v="71"/>
    <x v="89"/>
    <s v="021-Solid waste"/>
    <x v="1"/>
    <s v="134"/>
    <s v="STREET CLEANSING"/>
    <s v="051"/>
    <s v="EMPLOYEE RELATED COSTS - WAGES &amp; SALARIES"/>
    <s v="1010"/>
    <s v="SALARIES &amp; WAGES - LEAVE PAYMENTS"/>
    <n v="282237"/>
    <n v="374656"/>
    <n v="395262.08"/>
    <n v="416210.97024"/>
    <n v="234632.16999999995"/>
    <n v="0"/>
    <n v="0"/>
    <n v="0"/>
    <n v="0"/>
    <n v="0"/>
    <n v="0"/>
    <n v="0"/>
    <n v="53887.040000000001"/>
    <n v="96722.33"/>
    <n v="45021.36"/>
    <n v="23173.279999999999"/>
    <n v="8770.08"/>
    <n v="7058.08"/>
    <n v="234632.16999999995"/>
    <n v="0.83133030042127698"/>
    <n v="234632.17"/>
    <n v="469264.33999999991"/>
  </r>
  <r>
    <n v="14"/>
    <n v="15"/>
    <s v="tza"/>
    <x v="103"/>
    <s v="06-Community Services"/>
    <x v="71"/>
    <x v="77"/>
    <s v="021-Solid waste"/>
    <x v="1"/>
    <s v="134"/>
    <s v="STREET CLEANSING"/>
    <s v="051"/>
    <s v="EMPLOYEE RELATED COSTS - WAGES &amp; SALARIES"/>
    <s v="1016"/>
    <s v="PERFORMANCE INCENTIVE SCHEMES"/>
    <n v="0"/>
    <n v="0"/>
    <n v="0"/>
    <n v="0"/>
    <n v="27450"/>
    <n v="0"/>
    <n v="0"/>
    <n v="0"/>
    <n v="0"/>
    <n v="0"/>
    <n v="0"/>
    <n v="0"/>
    <n v="5100"/>
    <n v="5400"/>
    <n v="5400"/>
    <n v="3300"/>
    <n v="3300"/>
    <n v="4950"/>
    <n v="27450"/>
    <e v="#DIV/0!"/>
    <n v="27450"/>
    <n v="54900"/>
  </r>
  <r>
    <n v="14"/>
    <n v="15"/>
    <s v="MDC"/>
    <x v="117"/>
    <s v="06-Community Services"/>
    <x v="71"/>
    <x v="77"/>
    <s v="014-Other health"/>
    <x v="1"/>
    <s v="115"/>
    <s v="ENVIROMENTAL HEALTH SERVICES"/>
    <s v="051"/>
    <s v="EMPLOYEE RELATED COSTS - WAGES &amp; SALARIES"/>
    <s v="1016"/>
    <s v="PERFORMANCE INCENTIVE SCHEMES"/>
    <n v="0"/>
    <n v="108289"/>
    <n v="114244.895"/>
    <n v="120299.87443500001"/>
    <n v="2162594.1500000004"/>
    <n v="0"/>
    <n v="0"/>
    <n v="0"/>
    <n v="0"/>
    <n v="0"/>
    <n v="0"/>
    <n v="0"/>
    <n v="371165.75"/>
    <n v="379513.05"/>
    <n v="381021.38"/>
    <n v="347274.69"/>
    <n v="342030.32"/>
    <n v="341588.96"/>
    <n v="2162594.1500000004"/>
    <e v="#DIV/0!"/>
    <n v="2162594.15"/>
    <n v="4325188.3000000007"/>
  </r>
  <r>
    <n v="14"/>
    <n v="15"/>
    <s v="MDC"/>
    <x v="113"/>
    <s v="05-Engineering Services"/>
    <x v="71"/>
    <x v="77"/>
    <m/>
    <x v="1"/>
    <s v="073"/>
    <s v="WATER NETWORKS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833080.25"/>
    <n v="844490.16"/>
    <n v="797359.84"/>
    <n v="795994.73"/>
    <n v="797782.82"/>
    <n v="795176.29"/>
    <n v="4863884.09"/>
    <e v="#DIV/0!"/>
    <n v="4863884.09"/>
    <n v="0"/>
  </r>
  <r>
    <n v="14"/>
    <n v="15"/>
    <s v="MDC"/>
    <x v="114"/>
    <s v="05-Engineering Services"/>
    <x v="71"/>
    <x v="77"/>
    <m/>
    <x v="1"/>
    <s v="083"/>
    <s v="WATER PURIFICATION"/>
    <s v="051"/>
    <s v="EMPLOYEE RELATED COSTS - WAGES &amp; SALARIES"/>
    <s v="1016"/>
    <s v="PERFORMANCE INCENTIVE SCHEMES"/>
    <n v="0"/>
    <n v="0"/>
    <n v="0"/>
    <n v="0"/>
    <n v="0"/>
    <n v="0"/>
    <n v="0"/>
    <n v="0"/>
    <n v="0"/>
    <n v="0"/>
    <n v="0"/>
    <n v="0"/>
    <n v="239181.29"/>
    <n v="237567.99"/>
    <n v="237567.99"/>
    <n v="239429.49"/>
    <n v="237567.99"/>
    <n v="237173.79"/>
    <n v="1428488.54"/>
    <e v="#DIV/0!"/>
    <n v="1428488.54"/>
    <n v="0"/>
  </r>
  <r>
    <n v="14"/>
    <n v="15"/>
    <s v="MDC"/>
    <x v="115"/>
    <s v="05-Engineering Services"/>
    <x v="71"/>
    <x v="77"/>
    <m/>
    <x v="1"/>
    <s v="093"/>
    <s v="SEWERAGE PURIFICATION"/>
    <s v="051"/>
    <s v="EMPLOYEE RELATED COSTS - WAGES &amp; SALARIES"/>
    <s v="1016"/>
    <s v="PERFORMANCE INCENTIVE SCHEMES"/>
    <n v="0"/>
    <n v="0"/>
    <n v="0"/>
    <n v="0"/>
    <n v="0"/>
    <n v="0"/>
    <n v="0"/>
    <n v="0"/>
    <n v="0"/>
    <n v="0"/>
    <n v="0"/>
    <n v="0"/>
    <n v="182881.61"/>
    <n v="180403.58"/>
    <n v="181447.77"/>
    <n v="181375.31"/>
    <n v="180699.57"/>
    <n v="181606.99"/>
    <n v="1088414.83"/>
    <e v="#DIV/0!"/>
    <n v="1088414.83"/>
    <n v="0"/>
  </r>
  <r>
    <n v="14"/>
    <n v="15"/>
    <s v="tza"/>
    <x v="104"/>
    <s v="06-Community Services"/>
    <x v="71"/>
    <x v="86"/>
    <s v="020-Public toilet"/>
    <x v="1"/>
    <s v="135"/>
    <s v="PUBLIC TOILETS"/>
    <s v="051"/>
    <s v="EMPLOYEE RELATED COSTS - WAGES &amp; SALARIES"/>
    <s v="1001"/>
    <s v="SALARIES &amp; WAGES - BASIC SCALE"/>
    <n v="3444321"/>
    <n v="3195507"/>
    <n v="3371259.8849999998"/>
    <n v="3549936.658905"/>
    <n v="1528638.37"/>
    <n v="0"/>
    <n v="0"/>
    <n v="0"/>
    <n v="0"/>
    <n v="0"/>
    <n v="0"/>
    <n v="0"/>
    <n v="273121.48"/>
    <n v="276661.52"/>
    <n v="266565.63"/>
    <n v="236104.95"/>
    <n v="237020.4"/>
    <n v="239164.39"/>
    <n v="1528638.37"/>
    <n v="0.44381414217780518"/>
    <n v="1528638.37"/>
    <n v="3057276.74"/>
  </r>
  <r>
    <n v="14"/>
    <n v="15"/>
    <s v="tza"/>
    <x v="104"/>
    <s v="06-Community Services"/>
    <x v="71"/>
    <x v="84"/>
    <s v="020-Public toilet"/>
    <x v="1"/>
    <s v="135"/>
    <s v="PUBLIC TOILETS"/>
    <s v="051"/>
    <s v="EMPLOYEE RELATED COSTS - WAGES &amp; SALARIES"/>
    <s v="1002"/>
    <s v="SALARIES &amp; WAGES - OVERTIME"/>
    <n v="600375"/>
    <n v="3113975"/>
    <n v="3285243.625"/>
    <n v="3459361.5371249998"/>
    <n v="677894.2"/>
    <n v="0"/>
    <n v="0"/>
    <n v="0"/>
    <n v="0"/>
    <n v="0"/>
    <n v="0"/>
    <n v="0"/>
    <n v="122473"/>
    <n v="109112.94"/>
    <n v="104870.8"/>
    <n v="146793.57999999999"/>
    <n v="100340.09"/>
    <n v="94303.79"/>
    <n v="677894.2"/>
    <n v="1.129117967936706"/>
    <n v="677894.2"/>
    <n v="1355788.4"/>
  </r>
  <r>
    <n v="14"/>
    <n v="15"/>
    <s v="tza"/>
    <x v="104"/>
    <s v="06-Community Services"/>
    <x v="71"/>
    <x v="87"/>
    <s v="020-Public toilet"/>
    <x v="1"/>
    <s v="135"/>
    <s v="PUBLIC TOILETS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4"/>
    <s v="06-Community Services"/>
    <x v="71"/>
    <x v="88"/>
    <s v="020-Public toilet"/>
    <x v="1"/>
    <s v="135"/>
    <s v="PUBLIC TOILETS"/>
    <s v="051"/>
    <s v="EMPLOYEE RELATED COSTS - WAGES &amp; SALARIES"/>
    <s v="1004"/>
    <s v="SALARIES &amp; WAGES - ANNUAL BONUS"/>
    <n v="287027"/>
    <n v="266292"/>
    <n v="280938.06"/>
    <n v="295827.77717999998"/>
    <n v="166325.81"/>
    <n v="0"/>
    <n v="0"/>
    <n v="0"/>
    <n v="0"/>
    <n v="0"/>
    <n v="0"/>
    <n v="0"/>
    <n v="27584.94"/>
    <n v="9194.98"/>
    <n v="32452.41"/>
    <n v="51118.58"/>
    <n v="0"/>
    <n v="45974.9"/>
    <n v="166325.81"/>
    <n v="0.57947792367965378"/>
    <n v="166325.81"/>
    <n v="332651.62"/>
  </r>
  <r>
    <n v="14"/>
    <n v="15"/>
    <s v="tza"/>
    <x v="104"/>
    <s v="06-Community Services"/>
    <x v="71"/>
    <x v="89"/>
    <s v="020-Public toilet"/>
    <x v="1"/>
    <s v="135"/>
    <s v="PUBLIC TOILETS"/>
    <s v="051"/>
    <s v="EMPLOYEE RELATED COSTS - WAGES &amp; SALARIES"/>
    <s v="1010"/>
    <s v="SALARIES &amp; WAGES - LEAVE PAYMENTS"/>
    <n v="271551"/>
    <n v="477432"/>
    <n v="503690.76"/>
    <n v="530386.37028000003"/>
    <n v="266382.37"/>
    <n v="0"/>
    <n v="0"/>
    <n v="0"/>
    <n v="0"/>
    <n v="0"/>
    <n v="0"/>
    <n v="0"/>
    <n v="65309.7"/>
    <n v="23071.439999999999"/>
    <n v="56224.43"/>
    <n v="91538.8"/>
    <n v="14271.36"/>
    <n v="15966.64"/>
    <n v="266382.37"/>
    <n v="0.98096626416400601"/>
    <n v="266382.37"/>
    <n v="532764.74"/>
  </r>
  <r>
    <n v="14"/>
    <n v="15"/>
    <s v="tza"/>
    <x v="94"/>
    <s v="04-Corporate Services"/>
    <x v="71"/>
    <x v="77"/>
    <s v="001-Mayor and council"/>
    <x v="1"/>
    <s v="057"/>
    <s v="COUNCIL EXPENDITURE"/>
    <s v="051"/>
    <s v="EMPLOYEE RELATED COSTS - WAGES &amp; SALARIES"/>
    <s v="1016"/>
    <s v="PERFORMANCE INCENTIVE SCHEMES"/>
    <n v="0"/>
    <n v="47361"/>
    <n v="49965.855000000003"/>
    <n v="52614.045315000003"/>
    <m/>
    <n v="0"/>
    <n v="0"/>
    <n v="0"/>
    <n v="0"/>
    <n v="0"/>
    <n v="0"/>
    <n v="0"/>
    <n v="107289.68"/>
    <n v="106289.68"/>
    <n v="106789.68"/>
    <n v="106289.68"/>
    <n v="106289.68"/>
    <n v="107289.68"/>
    <n v="640238.07999999984"/>
    <e v="#DIV/0!"/>
    <n v="640238.07999999996"/>
    <n v="0"/>
  </r>
  <r>
    <n v="14"/>
    <n v="15"/>
    <s v="tza"/>
    <x v="104"/>
    <s v="06-Community Services"/>
    <x v="71"/>
    <x v="77"/>
    <s v="020-Public toilet"/>
    <x v="1"/>
    <s v="135"/>
    <s v="PUBLIC TOILETS"/>
    <s v="051"/>
    <s v="EMPLOYEE RELATED COSTS - WAGES &amp; SALARIES"/>
    <s v="1016"/>
    <s v="PERFORMANCE INCENTIVE SCHEMES"/>
    <n v="0"/>
    <n v="0"/>
    <n v="0"/>
    <n v="0"/>
    <n v="16500"/>
    <n v="0"/>
    <n v="0"/>
    <n v="0"/>
    <n v="0"/>
    <n v="0"/>
    <n v="0"/>
    <n v="0"/>
    <n v="3900"/>
    <n v="3450"/>
    <n v="3300"/>
    <n v="1800"/>
    <n v="750"/>
    <n v="3300"/>
    <n v="16500"/>
    <e v="#DIV/0!"/>
    <n v="16500"/>
    <n v="33000"/>
  </r>
  <r>
    <n v="14"/>
    <n v="15"/>
    <s v="tza"/>
    <x v="105"/>
    <s v="06-Community Services"/>
    <x v="71"/>
    <x v="86"/>
    <s v="018-Vehicle licencing"/>
    <x v="1"/>
    <s v="140"/>
    <s v="ADMINISTRATION TRANSPORT, SAFETY, SECURITY AND LIAISON"/>
    <s v="051"/>
    <s v="EMPLOYEE RELATED COSTS - WAGES &amp; SALARIES"/>
    <s v="1001"/>
    <s v="SALARIES &amp; WAGES - BASIC SCALE"/>
    <n v="1909371"/>
    <n v="1961888"/>
    <n v="2069791.84"/>
    <n v="2179490.8075200003"/>
    <n v="979963.44000000006"/>
    <n v="0"/>
    <n v="0"/>
    <n v="0"/>
    <n v="0"/>
    <n v="0"/>
    <n v="0"/>
    <n v="0"/>
    <n v="141758.76"/>
    <n v="191902.23"/>
    <n v="170193.23"/>
    <n v="171148.07"/>
    <n v="163202.39000000001"/>
    <n v="141758.76"/>
    <n v="979963.44000000006"/>
    <n v="0.5132388833809669"/>
    <n v="979963.44"/>
    <n v="1959926.8800000001"/>
  </r>
  <r>
    <n v="14"/>
    <n v="15"/>
    <s v="tza"/>
    <x v="105"/>
    <s v="06-Community Services"/>
    <x v="71"/>
    <x v="84"/>
    <s v="018-Vehicle licencing"/>
    <x v="1"/>
    <s v="140"/>
    <s v="ADMINISTRATION TRANSPORT, SAFETY, SECURITY AND LIAISON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5"/>
    <s v="06-Community Services"/>
    <x v="71"/>
    <x v="87"/>
    <s v="018-Vehicle licencing"/>
    <x v="1"/>
    <s v="140"/>
    <s v="ADMINISTRATION TRANSPORT, SAFETY, SECURITY AND LIAISON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5"/>
    <s v="06-Community Services"/>
    <x v="71"/>
    <x v="88"/>
    <s v="018-Vehicle licencing"/>
    <x v="1"/>
    <s v="140"/>
    <s v="ADMINISTRATION TRANSPORT, SAFETY, SECURITY AND LIAISON"/>
    <s v="051"/>
    <s v="EMPLOYEE RELATED COSTS - WAGES &amp; SALARIES"/>
    <s v="1004"/>
    <s v="SALARIES &amp; WAGES - ANNUAL BONUS"/>
    <n v="67471"/>
    <n v="163491"/>
    <n v="172483.005"/>
    <n v="181624.604265"/>
    <n v="77334.549999999988"/>
    <n v="0"/>
    <n v="0"/>
    <n v="0"/>
    <n v="0"/>
    <n v="0"/>
    <n v="0"/>
    <n v="0"/>
    <n v="0"/>
    <n v="0"/>
    <n v="22446.35"/>
    <n v="0"/>
    <n v="0"/>
    <n v="54888.2"/>
    <n v="77334.549999999988"/>
    <n v="1.1461894739962353"/>
    <n v="77334.55"/>
    <n v="154669.09999999998"/>
  </r>
  <r>
    <n v="14"/>
    <n v="15"/>
    <s v="tza"/>
    <x v="105"/>
    <s v="06-Community Services"/>
    <x v="71"/>
    <x v="89"/>
    <s v="018-Vehicle licencing"/>
    <x v="1"/>
    <s v="140"/>
    <s v="ADMINISTRATION TRANSPORT, SAFETY, SECURITY AND LIAISON"/>
    <s v="051"/>
    <s v="EMPLOYEE RELATED COSTS - WAGES &amp; SALARIES"/>
    <s v="1010"/>
    <s v="SALARIES &amp; WAGES - LEAVE PAYMENTS"/>
    <n v="71536"/>
    <n v="89072"/>
    <n v="93970.96"/>
    <n v="98951.420880000005"/>
    <n v="37068.879999999997"/>
    <n v="0"/>
    <n v="0"/>
    <n v="0"/>
    <n v="0"/>
    <n v="0"/>
    <n v="0"/>
    <n v="0"/>
    <n v="10522.16"/>
    <n v="0"/>
    <n v="14771.84"/>
    <n v="11774.88"/>
    <n v="0"/>
    <n v="0"/>
    <n v="37068.879999999997"/>
    <n v="0.51818496980541262"/>
    <n v="37068.879999999997"/>
    <n v="74137.759999999995"/>
  </r>
  <r>
    <n v="14"/>
    <n v="15"/>
    <s v="tza"/>
    <x v="105"/>
    <s v="06-Community Services"/>
    <x v="71"/>
    <x v="90"/>
    <s v="018-Vehicle licencing"/>
    <x v="1"/>
    <s v="140"/>
    <s v="ADMINISTRATION TRANSPORT, SAFETY, SECURITY AND LIAISON"/>
    <s v="051"/>
    <s v="EMPLOYEE RELATED COSTS - WAGES &amp; SALARIES"/>
    <s v="1012"/>
    <s v="HOUSING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6"/>
    <s v="06-Community Services"/>
    <x v="71"/>
    <x v="86"/>
    <s v="018-Vehicle licencing"/>
    <x v="1"/>
    <s v="143"/>
    <s v="VEHICLE LICENCING &amp; TESTING"/>
    <s v="051"/>
    <s v="EMPLOYEE RELATED COSTS - WAGES &amp; SALARIES"/>
    <s v="1001"/>
    <s v="SALARIES &amp; WAGES - BASIC SCALE"/>
    <n v="9104596"/>
    <n v="9708288"/>
    <n v="10242243.84"/>
    <n v="10785082.763520001"/>
    <n v="4643152.18"/>
    <n v="0"/>
    <n v="0"/>
    <n v="0"/>
    <n v="0"/>
    <n v="0"/>
    <n v="0"/>
    <n v="0"/>
    <n v="757521.8"/>
    <n v="760371.02"/>
    <n v="760371.02"/>
    <n v="761795.63"/>
    <n v="758946.41"/>
    <n v="844146.3"/>
    <n v="4643152.18"/>
    <n v="0.50997893591324639"/>
    <n v="4643152.18"/>
    <n v="9286304.3599999994"/>
  </r>
  <r>
    <n v="14"/>
    <n v="15"/>
    <s v="tza"/>
    <x v="106"/>
    <s v="06-Community Services"/>
    <x v="71"/>
    <x v="84"/>
    <s v="018-Vehicle licencing"/>
    <x v="1"/>
    <s v="143"/>
    <s v="VEHICLE LICENCING &amp; TESTING"/>
    <s v="051"/>
    <s v="EMPLOYEE RELATED COSTS - WAGES &amp; SALARIES"/>
    <s v="1002"/>
    <s v="SALARIES &amp; WAGES - OVERTIME"/>
    <n v="495350"/>
    <n v="868814"/>
    <n v="916598.77"/>
    <n v="965178.50481000007"/>
    <n v="529531.31000000006"/>
    <n v="0"/>
    <n v="0"/>
    <n v="0"/>
    <n v="0"/>
    <n v="0"/>
    <n v="0"/>
    <n v="0"/>
    <n v="110692.39"/>
    <n v="60502.55"/>
    <n v="85391.12"/>
    <n v="104924.37"/>
    <n v="87066.21"/>
    <n v="80954.67"/>
    <n v="529531.31000000006"/>
    <n v="1.0690043605531443"/>
    <n v="529531.31000000006"/>
    <n v="1059062.6200000001"/>
  </r>
  <r>
    <n v="14"/>
    <n v="15"/>
    <s v="tza"/>
    <x v="106"/>
    <s v="06-Community Services"/>
    <x v="71"/>
    <x v="87"/>
    <s v="018-Vehicle licencing"/>
    <x v="1"/>
    <s v="143"/>
    <s v="VEHICLE LICENCING &amp; TESTING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6"/>
    <s v="06-Community Services"/>
    <x v="71"/>
    <x v="88"/>
    <s v="018-Vehicle licencing"/>
    <x v="1"/>
    <s v="143"/>
    <s v="VEHICLE LICENCING &amp; TESTING"/>
    <s v="051"/>
    <s v="EMPLOYEE RELATED COSTS - WAGES &amp; SALARIES"/>
    <s v="1004"/>
    <s v="SALARIES &amp; WAGES - ANNUAL BONUS"/>
    <n v="758215"/>
    <n v="809024"/>
    <n v="853520.32"/>
    <n v="898756.89695999993"/>
    <n v="395059.79000000004"/>
    <n v="0"/>
    <n v="0"/>
    <n v="0"/>
    <n v="0"/>
    <n v="0"/>
    <n v="0"/>
    <n v="0"/>
    <n v="115978.87"/>
    <n v="74643.37"/>
    <n v="94758.75"/>
    <n v="0"/>
    <n v="54839.4"/>
    <n v="54839.4"/>
    <n v="395059.79000000004"/>
    <n v="0.52103926986408877"/>
    <n v="395059.79"/>
    <n v="790119.58000000007"/>
  </r>
  <r>
    <n v="14"/>
    <n v="15"/>
    <s v="tza"/>
    <x v="106"/>
    <s v="06-Community Services"/>
    <x v="71"/>
    <x v="89"/>
    <s v="018-Vehicle licencing"/>
    <x v="1"/>
    <s v="143"/>
    <s v="VEHICLE LICENCING &amp; TESTING"/>
    <s v="051"/>
    <s v="EMPLOYEE RELATED COSTS - WAGES &amp; SALARIES"/>
    <s v="1010"/>
    <s v="SALARIES &amp; WAGES - LEAVE PAYMENTS"/>
    <n v="623014"/>
    <n v="646152"/>
    <n v="681690.36"/>
    <n v="717819.94907999993"/>
    <n v="444983.89"/>
    <n v="0"/>
    <n v="0"/>
    <n v="0"/>
    <n v="0"/>
    <n v="0"/>
    <n v="0"/>
    <n v="0"/>
    <n v="85640.86"/>
    <n v="95633.84"/>
    <n v="55885.84"/>
    <n v="10398.56"/>
    <n v="80145.19"/>
    <n v="117279.6"/>
    <n v="444983.89"/>
    <n v="0.71424380511513386"/>
    <n v="444983.89"/>
    <n v="889967.78"/>
  </r>
  <r>
    <n v="14"/>
    <n v="15"/>
    <s v="tza"/>
    <x v="106"/>
    <s v="06-Community Services"/>
    <x v="71"/>
    <x v="90"/>
    <s v="018-Vehicle licencing"/>
    <x v="1"/>
    <s v="143"/>
    <s v="VEHICLE LICENCING &amp; TESTING"/>
    <s v="051"/>
    <s v="EMPLOYEE RELATED COSTS - WAGES &amp; SALARIES"/>
    <s v="1012"/>
    <s v="HOUSING ALLOWANCE"/>
    <n v="109885"/>
    <n v="97635"/>
    <n v="103004.925"/>
    <n v="108464.186025"/>
    <n v="52774"/>
    <n v="0"/>
    <n v="0"/>
    <n v="0"/>
    <n v="0"/>
    <n v="0"/>
    <n v="0"/>
    <n v="0"/>
    <n v="8704"/>
    <n v="7604"/>
    <n v="10024"/>
    <n v="8814"/>
    <n v="7604"/>
    <n v="10024"/>
    <n v="52774"/>
    <n v="0.48026573235655456"/>
    <n v="52774"/>
    <n v="105548"/>
  </r>
  <r>
    <n v="14"/>
    <n v="15"/>
    <s v="tza"/>
    <x v="106"/>
    <s v="06-Community Services"/>
    <x v="71"/>
    <x v="91"/>
    <s v="018-Vehicle licencing"/>
    <x v="1"/>
    <s v="143"/>
    <s v="VEHICLE LICENCING &amp; TESTING"/>
    <s v="051"/>
    <s v="EMPLOYEE RELATED COSTS - WAGES &amp; SALARIES"/>
    <s v="1013"/>
    <s v="TRAVEL ALLOWANCE"/>
    <n v="300874"/>
    <n v="311553"/>
    <n v="328688.41499999998"/>
    <n v="346108.90099499997"/>
    <n v="144917.1"/>
    <n v="0"/>
    <n v="0"/>
    <n v="0"/>
    <n v="0"/>
    <n v="0"/>
    <n v="0"/>
    <n v="0"/>
    <n v="24025.41"/>
    <n v="24025.41"/>
    <n v="23901.96"/>
    <n v="24435.84"/>
    <n v="24264.240000000002"/>
    <n v="24264.240000000002"/>
    <n v="144917.1"/>
    <n v="0.48165378198182629"/>
    <n v="144917.1"/>
    <n v="289834.2"/>
  </r>
  <r>
    <n v="14"/>
    <n v="15"/>
    <s v="tza"/>
    <x v="106"/>
    <s v="06-Community Services"/>
    <x v="71"/>
    <x v="77"/>
    <s v="018-Vehicle licencing"/>
    <x v="1"/>
    <s v="143"/>
    <s v="VEHICLE LICENCING &amp; TESTING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7"/>
    <s v="06-Community Services"/>
    <x v="71"/>
    <x v="86"/>
    <s v="010-Public safety"/>
    <x v="1"/>
    <s v="144"/>
    <s v="TRAFFIC SERVICES"/>
    <s v="051"/>
    <s v="EMPLOYEE RELATED COSTS - WAGES &amp; SALARIES"/>
    <s v="1001"/>
    <s v="SALARIES &amp; WAGES - BASIC SCALE"/>
    <n v="6054452"/>
    <n v="6451840"/>
    <n v="6806691.2000000002"/>
    <n v="7167445.8336000005"/>
    <n v="3018443.7800000003"/>
    <n v="0"/>
    <n v="0"/>
    <n v="0"/>
    <n v="0"/>
    <n v="0"/>
    <n v="0"/>
    <n v="0"/>
    <n v="506045.08"/>
    <n v="502479.74"/>
    <n v="502479.74"/>
    <n v="502479.74"/>
    <n v="502479.74"/>
    <n v="502479.74"/>
    <n v="3018443.7800000003"/>
    <n v="0.49854946079347895"/>
    <n v="3018443.78"/>
    <n v="6036887.5600000005"/>
  </r>
  <r>
    <n v="14"/>
    <n v="15"/>
    <s v="tza"/>
    <x v="107"/>
    <s v="06-Community Services"/>
    <x v="71"/>
    <x v="84"/>
    <s v="010-Public safety"/>
    <x v="1"/>
    <s v="144"/>
    <s v="TRAFFIC SERVICES"/>
    <s v="051"/>
    <s v="EMPLOYEE RELATED COSTS - WAGES &amp; SALARIES"/>
    <s v="1002"/>
    <s v="SALARIES &amp; WAGES - OVERTIME"/>
    <n v="713792"/>
    <n v="2497155"/>
    <n v="2634498.5249999999"/>
    <n v="2774126.946825"/>
    <n v="1134522.3500000001"/>
    <n v="0"/>
    <n v="0"/>
    <n v="0"/>
    <n v="0"/>
    <n v="0"/>
    <n v="0"/>
    <n v="0"/>
    <n v="167854.68"/>
    <n v="197200.13"/>
    <n v="178868.77"/>
    <n v="215931.93"/>
    <n v="228570.53"/>
    <n v="146096.31"/>
    <n v="1134522.3500000001"/>
    <n v="1.58942990394961"/>
    <n v="1134522.3500000001"/>
    <n v="2269044.7000000002"/>
  </r>
  <r>
    <n v="14"/>
    <n v="15"/>
    <s v="tza"/>
    <x v="107"/>
    <s v="06-Community Services"/>
    <x v="71"/>
    <x v="87"/>
    <s v="010-Public safety"/>
    <x v="1"/>
    <s v="144"/>
    <s v="TRAFFIC SERVICES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7"/>
    <s v="06-Community Services"/>
    <x v="71"/>
    <x v="88"/>
    <s v="010-Public safety"/>
    <x v="1"/>
    <s v="144"/>
    <s v="TRAFFIC SERVICES"/>
    <s v="051"/>
    <s v="EMPLOYEE RELATED COSTS - WAGES &amp; SALARIES"/>
    <s v="1004"/>
    <s v="SALARIES &amp; WAGES - ANNUAL BONUS"/>
    <n v="503468"/>
    <n v="537653"/>
    <n v="567223.91500000004"/>
    <n v="597286.78249500005"/>
    <n v="236739.62000000002"/>
    <n v="0"/>
    <n v="0"/>
    <n v="0"/>
    <n v="0"/>
    <n v="0"/>
    <n v="0"/>
    <n v="0"/>
    <n v="115978.87"/>
    <n v="44892.7"/>
    <n v="0"/>
    <n v="30975.35"/>
    <n v="22446.35"/>
    <n v="22446.35"/>
    <n v="236739.62000000002"/>
    <n v="0.47021780927486956"/>
    <n v="236739.62"/>
    <n v="473479.24000000005"/>
  </r>
  <r>
    <n v="14"/>
    <n v="15"/>
    <s v="tza"/>
    <x v="107"/>
    <s v="06-Community Services"/>
    <x v="71"/>
    <x v="134"/>
    <s v="010-Public safety"/>
    <x v="1"/>
    <s v="144"/>
    <s v="TRAFFIC SERVICES"/>
    <s v="051"/>
    <s v="EMPLOYEE RELATED COSTS - WAGES &amp; SALARIES"/>
    <s v="1005"/>
    <s v="SALARIES &amp; WAGES - STANDBY ALLOWANCE"/>
    <n v="260836"/>
    <n v="373921"/>
    <n v="394486.65500000003"/>
    <n v="415394.44771500002"/>
    <n v="136978.35"/>
    <n v="0"/>
    <n v="0"/>
    <n v="0"/>
    <n v="0"/>
    <n v="0"/>
    <n v="0"/>
    <n v="0"/>
    <n v="25631.200000000001"/>
    <n v="22126.6"/>
    <n v="21341.55"/>
    <n v="28407.8"/>
    <n v="18843.400000000001"/>
    <n v="20627.8"/>
    <n v="136978.35"/>
    <n v="0.52515124446012051"/>
    <n v="136978.35"/>
    <n v="273956.7"/>
  </r>
  <r>
    <n v="14"/>
    <n v="15"/>
    <s v="tza"/>
    <x v="107"/>
    <s v="06-Community Services"/>
    <x v="71"/>
    <x v="89"/>
    <s v="010-Public safety"/>
    <x v="1"/>
    <s v="144"/>
    <s v="TRAFFIC SERVICES"/>
    <s v="051"/>
    <s v="EMPLOYEE RELATED COSTS - WAGES &amp; SALARIES"/>
    <s v="1010"/>
    <s v="SALARIES &amp; WAGES - LEAVE PAYMENTS"/>
    <n v="455826"/>
    <n v="624189"/>
    <n v="658519.39500000002"/>
    <n v="693420.92293500004"/>
    <n v="296368.04000000004"/>
    <n v="0"/>
    <n v="0"/>
    <n v="0"/>
    <n v="0"/>
    <n v="0"/>
    <n v="0"/>
    <n v="0"/>
    <n v="135542.92000000001"/>
    <n v="54242.64"/>
    <n v="40335.199999999997"/>
    <n v="0"/>
    <n v="0"/>
    <n v="66247.28"/>
    <n v="296368.04000000004"/>
    <n v="0.65017800652003188"/>
    <n v="296368.03999999998"/>
    <n v="592736.08000000007"/>
  </r>
  <r>
    <n v="14"/>
    <n v="15"/>
    <s v="tza"/>
    <x v="107"/>
    <s v="06-Community Services"/>
    <x v="71"/>
    <x v="90"/>
    <s v="010-Public safety"/>
    <x v="1"/>
    <s v="144"/>
    <s v="TRAFFIC SERVICES"/>
    <s v="051"/>
    <s v="EMPLOYEE RELATED COSTS - WAGES &amp; SALARIES"/>
    <s v="1012"/>
    <s v="HOUSING ALLOWANCE"/>
    <n v="27555"/>
    <n v="47868"/>
    <n v="50500.74"/>
    <n v="53177.279219999997"/>
    <n v="23186"/>
    <n v="0"/>
    <n v="0"/>
    <n v="0"/>
    <n v="0"/>
    <n v="0"/>
    <n v="0"/>
    <n v="0"/>
    <n v="4971"/>
    <n v="2825"/>
    <n v="4206"/>
    <n v="3728"/>
    <n v="3728"/>
    <n v="3728"/>
    <n v="23186"/>
    <n v="0.84144438395935406"/>
    <n v="23186"/>
    <n v="46372"/>
  </r>
  <r>
    <n v="14"/>
    <n v="15"/>
    <s v="tza"/>
    <x v="107"/>
    <s v="06-Community Services"/>
    <x v="71"/>
    <x v="91"/>
    <s v="010-Public safety"/>
    <x v="1"/>
    <s v="144"/>
    <s v="TRAFFIC SERVICES"/>
    <s v="051"/>
    <s v="EMPLOYEE RELATED COSTS - WAGES &amp; SALARIES"/>
    <s v="1013"/>
    <s v="TRAVEL ALLOWANCE"/>
    <n v="1858918"/>
    <n v="2031412"/>
    <n v="2143139.66"/>
    <n v="2256726.0619800002"/>
    <n v="955430.37"/>
    <n v="0"/>
    <n v="0"/>
    <n v="0"/>
    <n v="0"/>
    <n v="0"/>
    <n v="0"/>
    <n v="0"/>
    <n v="160205"/>
    <n v="160205"/>
    <n v="159272.6"/>
    <n v="159328.51"/>
    <n v="158209.63"/>
    <n v="158209.63"/>
    <n v="955430.37"/>
    <n v="0.5139712295001716"/>
    <n v="955430.37"/>
    <n v="1910860.74"/>
  </r>
  <r>
    <n v="14"/>
    <n v="15"/>
    <s v="tza"/>
    <x v="107"/>
    <s v="06-Community Services"/>
    <x v="71"/>
    <x v="77"/>
    <s v="010-Public safety"/>
    <x v="1"/>
    <s v="144"/>
    <s v="TRAFFIC SERVICES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8"/>
    <s v="01-Municipal manager"/>
    <x v="71"/>
    <x v="86"/>
    <s v="011-Other public safety"/>
    <x v="1"/>
    <s v="153"/>
    <s v="DISASTER MANAGEMENT"/>
    <s v="051"/>
    <s v="EMPLOYEE RELATED COSTS - WAGES &amp; SALARIES"/>
    <s v="1001"/>
    <s v="SALARIES &amp; WAGES - BASIC SCALE"/>
    <n v="988872"/>
    <n v="704333"/>
    <n v="743071.31499999994"/>
    <n v="782454.09469499998"/>
    <n v="323996.86"/>
    <n v="0"/>
    <n v="0"/>
    <n v="0"/>
    <n v="0"/>
    <n v="0"/>
    <n v="0"/>
    <n v="0"/>
    <n v="53828.46"/>
    <n v="53828.46"/>
    <n v="53828.46"/>
    <n v="53828.46"/>
    <n v="53828.46"/>
    <n v="54854.559999999998"/>
    <n v="323996.86"/>
    <n v="0.3276428698557548"/>
    <n v="323996.86"/>
    <n v="647993.72"/>
  </r>
  <r>
    <n v="14"/>
    <n v="15"/>
    <s v="tza"/>
    <x v="108"/>
    <s v="01-Municipal manager"/>
    <x v="71"/>
    <x v="84"/>
    <s v="011-Other public safety"/>
    <x v="1"/>
    <s v="153"/>
    <s v="DISASTER MANAGEMENT"/>
    <s v="051"/>
    <s v="EMPLOYEE RELATED COSTS - WAGES &amp; SALARIES"/>
    <s v="1002"/>
    <s v="SALARIES &amp; WAGES - OVERTIME"/>
    <n v="65631"/>
    <n v="96873"/>
    <n v="102201.015"/>
    <n v="107617.66879500001"/>
    <n v="102487.3"/>
    <n v="0"/>
    <n v="0"/>
    <n v="0"/>
    <n v="0"/>
    <n v="0"/>
    <n v="0"/>
    <n v="0"/>
    <n v="10073.66"/>
    <n v="17228.79"/>
    <n v="17605.38"/>
    <n v="20006.099999999999"/>
    <n v="16475.61"/>
    <n v="21097.759999999998"/>
    <n v="102487.3"/>
    <n v="1.5615684661211928"/>
    <n v="102487.3"/>
    <n v="204974.6"/>
  </r>
  <r>
    <n v="14"/>
    <n v="15"/>
    <s v="tza"/>
    <x v="108"/>
    <s v="01-Municipal manager"/>
    <x v="71"/>
    <x v="87"/>
    <s v="011-Other public safety"/>
    <x v="1"/>
    <s v="153"/>
    <s v="DISASTER MANAGEMEN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8"/>
    <s v="01-Municipal manager"/>
    <x v="71"/>
    <x v="88"/>
    <s v="011-Other public safety"/>
    <x v="1"/>
    <s v="153"/>
    <s v="DISASTER MANAGEMENT"/>
    <s v="051"/>
    <s v="EMPLOYEE RELATED COSTS - WAGES &amp; SALARIES"/>
    <s v="1004"/>
    <s v="SALARIES &amp; WAGES - ANNUAL BONUS"/>
    <n v="82406"/>
    <n v="58694"/>
    <n v="61922.17"/>
    <n v="65204.04501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8"/>
    <s v="01-Municipal manager"/>
    <x v="71"/>
    <x v="89"/>
    <s v="011-Other public safety"/>
    <x v="1"/>
    <s v="153"/>
    <s v="DISASTER MANAGEMENT"/>
    <s v="051"/>
    <s v="EMPLOYEE RELATED COSTS - WAGES &amp; SALARIES"/>
    <s v="1010"/>
    <s v="SALARIES &amp; WAGES - LEAVE PAYMENTS"/>
    <n v="66760"/>
    <n v="121760"/>
    <n v="128456.8"/>
    <n v="135265.0104"/>
    <n v="32854.559999999998"/>
    <n v="0"/>
    <n v="0"/>
    <n v="0"/>
    <n v="0"/>
    <n v="0"/>
    <n v="0"/>
    <n v="0"/>
    <n v="0"/>
    <n v="0"/>
    <n v="0"/>
    <n v="0"/>
    <n v="0"/>
    <n v="32854.559999999998"/>
    <n v="32854.559999999998"/>
    <n v="0.49212941881366085"/>
    <n v="32854.559999999998"/>
    <n v="65709.119999999995"/>
  </r>
  <r>
    <n v="14"/>
    <n v="15"/>
    <s v="tza"/>
    <x v="108"/>
    <s v="01-Municipal manager"/>
    <x v="71"/>
    <x v="90"/>
    <s v="011-Other public safety"/>
    <x v="1"/>
    <s v="153"/>
    <s v="DISASTER MANAGEMENT"/>
    <s v="051"/>
    <s v="EMPLOYEE RELATED COSTS - WAGES &amp; SALARIES"/>
    <s v="1012"/>
    <s v="HOUSING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8"/>
    <s v="01-Municipal manager"/>
    <x v="71"/>
    <x v="91"/>
    <s v="011-Other public safety"/>
    <x v="1"/>
    <s v="153"/>
    <s v="DISASTER MANAGEMENT"/>
    <s v="051"/>
    <s v="EMPLOYEE RELATED COSTS - WAGES &amp; SALARIES"/>
    <s v="1013"/>
    <s v="TRAVEL ALLOWANCE"/>
    <n v="120948"/>
    <n v="122551"/>
    <n v="129291.30499999999"/>
    <n v="136143.74416499998"/>
    <n v="57639.39"/>
    <n v="0"/>
    <n v="0"/>
    <n v="0"/>
    <n v="0"/>
    <n v="0"/>
    <n v="0"/>
    <n v="0"/>
    <n v="9664.8799999999992"/>
    <n v="9664.8799999999992"/>
    <n v="9608.6299999999992"/>
    <n v="9612"/>
    <n v="9544.5"/>
    <n v="9544.5"/>
    <n v="57639.39"/>
    <n v="0.47656339914674073"/>
    <n v="57639.39"/>
    <n v="115278.78"/>
  </r>
  <r>
    <n v="14"/>
    <n v="15"/>
    <s v="tza"/>
    <x v="109"/>
    <s v="07-Electrical Engineering"/>
    <x v="71"/>
    <x v="86"/>
    <s v="019-Electricity distribution"/>
    <x v="1"/>
    <s v="162"/>
    <s v="ADMINISTRATION ELEC. ING."/>
    <s v="051"/>
    <s v="EMPLOYEE RELATED COSTS - WAGES &amp; SALARIES"/>
    <s v="1001"/>
    <s v="SALARIES &amp; WAGES - BASIC SCALE"/>
    <n v="3669411"/>
    <n v="3889646"/>
    <n v="4103576.53"/>
    <n v="4321066.0860899994"/>
    <n v="1827900.82"/>
    <n v="0"/>
    <n v="0"/>
    <n v="0"/>
    <n v="0"/>
    <n v="0"/>
    <n v="0"/>
    <n v="0"/>
    <n v="297793.11"/>
    <n v="299820.51"/>
    <n v="330825.67"/>
    <n v="299820.51"/>
    <n v="299820.51"/>
    <n v="299820.51"/>
    <n v="1827900.82"/>
    <n v="0.49814556614126904"/>
    <n v="1827900.82"/>
    <n v="3655801.64"/>
  </r>
  <r>
    <n v="14"/>
    <n v="15"/>
    <s v="tza"/>
    <x v="109"/>
    <s v="07-Electrical Engineering"/>
    <x v="71"/>
    <x v="84"/>
    <s v="019-Electricity distribution"/>
    <x v="1"/>
    <s v="162"/>
    <s v="ADMINISTRATION ELEC. ING."/>
    <s v="051"/>
    <s v="EMPLOYEE RELATED COSTS - WAGES &amp; SALARIES"/>
    <s v="1002"/>
    <s v="SALARIES &amp; WAGES - OVERTIME"/>
    <n v="52169"/>
    <n v="34926"/>
    <n v="36846.93"/>
    <n v="38799.817289999999"/>
    <n v="23017.13"/>
    <n v="0"/>
    <n v="0"/>
    <n v="0"/>
    <n v="0"/>
    <n v="0"/>
    <n v="0"/>
    <n v="0"/>
    <n v="4951.6400000000003"/>
    <n v="7181.76"/>
    <n v="4010.28"/>
    <n v="2831.17"/>
    <n v="1951.44"/>
    <n v="2090.84"/>
    <n v="23017.13"/>
    <n v="0.44120320496846788"/>
    <n v="23017.13"/>
    <n v="46034.26"/>
  </r>
  <r>
    <n v="14"/>
    <n v="15"/>
    <s v="tza"/>
    <x v="109"/>
    <s v="07-Electrical Engineering"/>
    <x v="71"/>
    <x v="87"/>
    <s v="019-Electricity distribution"/>
    <x v="1"/>
    <s v="162"/>
    <s v="ADMINISTRATION ELEC. ING.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9"/>
    <s v="07-Electrical Engineering"/>
    <x v="71"/>
    <x v="88"/>
    <s v="019-Electricity distribution"/>
    <x v="1"/>
    <s v="162"/>
    <s v="ADMINISTRATION ELEC. ING."/>
    <s v="051"/>
    <s v="EMPLOYEE RELATED COSTS - WAGES &amp; SALARIES"/>
    <s v="1004"/>
    <s v="SALARIES &amp; WAGES - ANNUAL BONUS"/>
    <n v="232733"/>
    <n v="346300"/>
    <n v="365346.5"/>
    <n v="384709.86450000003"/>
    <n v="184767.21000000002"/>
    <n v="0"/>
    <n v="0"/>
    <n v="0"/>
    <n v="0"/>
    <n v="0"/>
    <n v="0"/>
    <n v="0"/>
    <n v="84337.54"/>
    <n v="73009.97"/>
    <n v="0"/>
    <n v="27419.7"/>
    <n v="0"/>
    <n v="0"/>
    <n v="184767.21000000002"/>
    <n v="0.79390206803504459"/>
    <n v="184767.21"/>
    <n v="369534.42000000004"/>
  </r>
  <r>
    <n v="14"/>
    <n v="15"/>
    <s v="tza"/>
    <x v="109"/>
    <s v="07-Electrical Engineering"/>
    <x v="71"/>
    <x v="134"/>
    <s v="019-Electricity distribution"/>
    <x v="1"/>
    <s v="162"/>
    <s v="ADMINISTRATION ELEC. ING."/>
    <s v="051"/>
    <s v="EMPLOYEE RELATED COSTS - WAGES &amp; SALARIES"/>
    <s v="1005"/>
    <s v="SALARIES &amp; WAGES - STANDBY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9"/>
    <s v="07-Electrical Engineering"/>
    <x v="71"/>
    <x v="89"/>
    <s v="019-Electricity distribution"/>
    <x v="1"/>
    <s v="162"/>
    <s v="ADMINISTRATION ELEC. ING."/>
    <s v="051"/>
    <s v="EMPLOYEE RELATED COSTS - WAGES &amp; SALARIES"/>
    <s v="1010"/>
    <s v="SALARIES &amp; WAGES - LEAVE PAYMENTS"/>
    <n v="148100"/>
    <n v="237089"/>
    <n v="250128.89499999999"/>
    <n v="263385.726434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s v="07-Electrical Engineering"/>
    <x v="71"/>
    <x v="90"/>
    <s v="019-Electricity distribution"/>
    <x v="1"/>
    <s v="162"/>
    <s v="ADMINISTRATION ELEC. ING."/>
    <s v="051"/>
    <s v="EMPLOYEE RELATED COSTS - WAGES &amp; SALARIES"/>
    <s v="1012"/>
    <s v="HOUSING ALLOWANCE"/>
    <n v="12275"/>
    <n v="12275"/>
    <n v="12950.125"/>
    <n v="13636.481625"/>
    <n v="6692"/>
    <n v="0"/>
    <n v="0"/>
    <n v="0"/>
    <n v="0"/>
    <n v="0"/>
    <n v="0"/>
    <n v="0"/>
    <n v="1434"/>
    <n v="478"/>
    <n v="1912"/>
    <n v="478"/>
    <n v="478"/>
    <n v="1912"/>
    <n v="6692"/>
    <n v="0.54517311608961305"/>
    <n v="6692"/>
    <n v="13384"/>
  </r>
  <r>
    <n v="14"/>
    <n v="15"/>
    <s v="tza"/>
    <x v="109"/>
    <s v="07-Electrical Engineering"/>
    <x v="71"/>
    <x v="91"/>
    <s v="019-Electricity distribution"/>
    <x v="1"/>
    <s v="162"/>
    <s v="ADMINISTRATION ELEC. ING."/>
    <s v="051"/>
    <s v="EMPLOYEE RELATED COSTS - WAGES &amp; SALARIES"/>
    <s v="1013"/>
    <s v="TRAVEL ALLOWANCE"/>
    <n v="204268"/>
    <n v="299570"/>
    <n v="316046.34999999998"/>
    <n v="332796.80654999998"/>
    <n v="140896.25"/>
    <n v="0"/>
    <n v="0"/>
    <n v="0"/>
    <n v="0"/>
    <n v="0"/>
    <n v="0"/>
    <n v="0"/>
    <n v="23625.25"/>
    <n v="23625.25"/>
    <n v="23487.75"/>
    <n v="23496"/>
    <n v="23331"/>
    <n v="23331"/>
    <n v="140896.25"/>
    <n v="0.68976173458397794"/>
    <n v="140896.25"/>
    <n v="281792.5"/>
  </r>
  <r>
    <n v="14"/>
    <n v="15"/>
    <s v="tza"/>
    <x v="109"/>
    <s v="07-Electrical Engineering"/>
    <x v="71"/>
    <x v="77"/>
    <s v="019-Electricity distribution"/>
    <x v="1"/>
    <s v="162"/>
    <s v="ADMINISTRATION ELEC. ING."/>
    <s v="051"/>
    <s v="EMPLOYEE RELATED COSTS - WAGES &amp; SALARIES"/>
    <s v="1016"/>
    <s v="PERFORMANCE INCENTIVE SCHEMES"/>
    <n v="91643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s v="07-Electrical Engineering"/>
    <x v="71"/>
    <x v="86"/>
    <s v="019-Electricity distribution"/>
    <x v="1"/>
    <s v="173"/>
    <s v="OPERATIONS &amp; MAINTENANCE: RURAL"/>
    <s v="051"/>
    <s v="EMPLOYEE RELATED COSTS - WAGES &amp; SALARIES"/>
    <s v="1001"/>
    <s v="SALARIES &amp; WAGES - BASIC SCALE"/>
    <n v="13868076"/>
    <n v="14112289"/>
    <n v="14888464.895"/>
    <n v="15677553.534435"/>
    <n v="6332808.4699999997"/>
    <n v="0"/>
    <n v="0"/>
    <n v="0"/>
    <n v="0"/>
    <n v="0"/>
    <n v="0"/>
    <n v="0"/>
    <n v="1064688.77"/>
    <n v="1065130.1299999999"/>
    <n v="1063876.58"/>
    <n v="1048078.9"/>
    <n v="1050476.55"/>
    <n v="1040557.54"/>
    <n v="6332808.4699999997"/>
    <n v="0.45664650741746726"/>
    <n v="6332808.4699999997"/>
    <n v="12665616.939999999"/>
  </r>
  <r>
    <n v="14"/>
    <n v="15"/>
    <s v="tza"/>
    <x v="110"/>
    <s v="07-Electrical Engineering"/>
    <x v="71"/>
    <x v="84"/>
    <s v="019-Electricity distribution"/>
    <x v="1"/>
    <s v="173"/>
    <s v="OPERATIONS &amp; MAINTENANCE: RURAL"/>
    <s v="051"/>
    <s v="EMPLOYEE RELATED COSTS - WAGES &amp; SALARIES"/>
    <s v="1002"/>
    <s v="SALARIES &amp; WAGES - OVERTIME"/>
    <n v="2585363"/>
    <n v="3550918"/>
    <n v="3746218.49"/>
    <n v="3944768.0699700001"/>
    <n v="1295793.5699999998"/>
    <n v="0"/>
    <n v="0"/>
    <n v="0"/>
    <n v="0"/>
    <n v="0"/>
    <n v="0"/>
    <n v="0"/>
    <n v="149160.10999999999"/>
    <n v="176636.21"/>
    <n v="232170.46"/>
    <n v="272586.90999999997"/>
    <n v="250169.93"/>
    <n v="215069.95"/>
    <n v="1295793.5699999998"/>
    <n v="0.5012037265173207"/>
    <n v="1295793.57"/>
    <n v="2591587.1399999997"/>
  </r>
  <r>
    <n v="14"/>
    <n v="15"/>
    <s v="tza"/>
    <x v="110"/>
    <s v="07-Electrical Engineering"/>
    <x v="71"/>
    <x v="87"/>
    <s v="019-Electricity distribution"/>
    <x v="1"/>
    <s v="173"/>
    <s v="OPERATIONS &amp; MAINTENANCE: RURAL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0"/>
    <s v="07-Electrical Engineering"/>
    <x v="71"/>
    <x v="88"/>
    <s v="019-Electricity distribution"/>
    <x v="1"/>
    <s v="173"/>
    <s v="OPERATIONS &amp; MAINTENANCE: RURAL"/>
    <s v="051"/>
    <s v="EMPLOYEE RELATED COSTS - WAGES &amp; SALARIES"/>
    <s v="1004"/>
    <s v="SALARIES &amp; WAGES - ANNUAL BONUS"/>
    <n v="1172483"/>
    <n v="1174954"/>
    <n v="1239576.47"/>
    <n v="1305274.0229100001"/>
    <n v="472139.90999999992"/>
    <n v="0"/>
    <n v="0"/>
    <n v="0"/>
    <n v="0"/>
    <n v="0"/>
    <n v="0"/>
    <n v="0"/>
    <n v="132840.10999999999"/>
    <n v="11581.3"/>
    <n v="91834.04"/>
    <n v="114513.13"/>
    <n v="82063.740000000005"/>
    <n v="39307.589999999997"/>
    <n v="472139.90999999992"/>
    <n v="0.40268380010627014"/>
    <n v="472139.91"/>
    <n v="944279.81999999983"/>
  </r>
  <r>
    <n v="14"/>
    <n v="15"/>
    <s v="tza"/>
    <x v="110"/>
    <s v="07-Electrical Engineering"/>
    <x v="71"/>
    <x v="134"/>
    <s v="019-Electricity distribution"/>
    <x v="1"/>
    <s v="173"/>
    <s v="OPERATIONS &amp; MAINTENANCE: RURAL"/>
    <s v="051"/>
    <s v="EMPLOYEE RELATED COSTS - WAGES &amp; SALARIES"/>
    <s v="1005"/>
    <s v="SALARIES &amp; WAGES - STANDBY ALLOWANCE"/>
    <n v="345780"/>
    <n v="616786"/>
    <n v="650709.23"/>
    <n v="685196.81918999995"/>
    <n v="111132.75000000001"/>
    <n v="0"/>
    <n v="0"/>
    <n v="0"/>
    <n v="0"/>
    <n v="0"/>
    <n v="0"/>
    <n v="0"/>
    <n v="20984.7"/>
    <n v="19485.599999999999"/>
    <n v="16345.25"/>
    <n v="21555.65"/>
    <n v="16559.099999999999"/>
    <n v="16202.45"/>
    <n v="111132.75000000001"/>
    <n v="0.32139727572444909"/>
    <n v="111132.75"/>
    <n v="222265.50000000003"/>
  </r>
  <r>
    <n v="14"/>
    <n v="15"/>
    <s v="tza"/>
    <x v="110"/>
    <s v="07-Electrical Engineering"/>
    <x v="71"/>
    <x v="89"/>
    <s v="019-Electricity distribution"/>
    <x v="1"/>
    <s v="173"/>
    <s v="OPERATIONS &amp; MAINTENANCE: RURAL"/>
    <s v="051"/>
    <s v="EMPLOYEE RELATED COSTS - WAGES &amp; SALARIES"/>
    <s v="1010"/>
    <s v="SALARIES &amp; WAGES - LEAVE PAYMENTS"/>
    <n v="939141"/>
    <n v="939029"/>
    <n v="990675.59499999997"/>
    <n v="1043181.401535"/>
    <n v="586910.6"/>
    <n v="0"/>
    <n v="0"/>
    <n v="0"/>
    <n v="0"/>
    <n v="0"/>
    <n v="0"/>
    <n v="0"/>
    <n v="105600.62"/>
    <n v="112733.29"/>
    <n v="28290.16"/>
    <n v="100061.06"/>
    <n v="138934.59"/>
    <n v="101290.88"/>
    <n v="586910.6"/>
    <n v="0.62494407123105045"/>
    <n v="586910.6"/>
    <n v="1173821.2"/>
  </r>
  <r>
    <n v="14"/>
    <n v="15"/>
    <s v="tza"/>
    <x v="110"/>
    <s v="07-Electrical Engineering"/>
    <x v="71"/>
    <x v="90"/>
    <s v="019-Electricity distribution"/>
    <x v="1"/>
    <s v="173"/>
    <s v="OPERATIONS &amp; MAINTENANCE: RURAL"/>
    <s v="051"/>
    <s v="EMPLOYEE RELATED COSTS - WAGES &amp; SALARIES"/>
    <s v="1012"/>
    <s v="HOUSING ALLOWANCE"/>
    <n v="34000"/>
    <n v="69593"/>
    <n v="73420.615000000005"/>
    <n v="77311.907595000011"/>
    <n v="43408"/>
    <n v="0"/>
    <n v="0"/>
    <n v="0"/>
    <n v="0"/>
    <n v="0"/>
    <n v="0"/>
    <n v="0"/>
    <n v="7138"/>
    <n v="7138"/>
    <n v="4248"/>
    <n v="7328"/>
    <n v="6368"/>
    <n v="11188"/>
    <n v="43408"/>
    <n v="1.2767058823529411"/>
    <n v="43408"/>
    <n v="86816"/>
  </r>
  <r>
    <n v="14"/>
    <n v="15"/>
    <s v="tza"/>
    <x v="110"/>
    <s v="07-Electrical Engineering"/>
    <x v="71"/>
    <x v="91"/>
    <s v="019-Electricity distribution"/>
    <x v="1"/>
    <s v="173"/>
    <s v="OPERATIONS &amp; MAINTENANCE: RURAL"/>
    <s v="051"/>
    <s v="EMPLOYEE RELATED COSTS - WAGES &amp; SALARIES"/>
    <s v="1013"/>
    <s v="TRAVEL ALLOWANCE"/>
    <n v="171692"/>
    <n v="0"/>
    <n v="0"/>
    <n v="0"/>
    <n v="81822.31"/>
    <n v="0"/>
    <n v="0"/>
    <n v="0"/>
    <n v="0"/>
    <n v="0"/>
    <n v="0"/>
    <n v="0"/>
    <n v="13719.83"/>
    <n v="13719.83"/>
    <n v="13639.98"/>
    <n v="13644.77"/>
    <n v="13548.95"/>
    <n v="13548.95"/>
    <n v="81822.31"/>
    <n v="0.47656448757076625"/>
    <n v="81822.31"/>
    <n v="163644.62"/>
  </r>
  <r>
    <n v="14"/>
    <n v="15"/>
    <s v="tza"/>
    <x v="110"/>
    <s v="07-Electrical Engineering"/>
    <x v="71"/>
    <x v="77"/>
    <s v="019-Electricity distribution"/>
    <x v="1"/>
    <s v="173"/>
    <s v="OPERATIONS &amp; MAINTENANCE: RURAL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1"/>
    <s v="07-Electrical Engineering"/>
    <x v="71"/>
    <x v="86"/>
    <s v="019-Electricity distribution"/>
    <x v="1"/>
    <s v="183"/>
    <s v="OPERATIONS &amp; MAINTENANCE: TOWN"/>
    <s v="051"/>
    <s v="EMPLOYEE RELATED COSTS - WAGES &amp; SALARIES"/>
    <s v="1001"/>
    <s v="SALARIES &amp; WAGES - BASIC SCALE"/>
    <n v="6755607"/>
    <n v="6242126"/>
    <n v="6585442.9299999997"/>
    <n v="6934471.4052900001"/>
    <n v="2744020.56"/>
    <n v="0"/>
    <n v="0"/>
    <n v="0"/>
    <n v="0"/>
    <n v="0"/>
    <n v="0"/>
    <n v="0"/>
    <n v="447042.74"/>
    <n v="451845.03"/>
    <n v="471138.04"/>
    <n v="461002.22"/>
    <n v="462459.17"/>
    <n v="450533.36"/>
    <n v="2744020.56"/>
    <n v="0.40618416080153863"/>
    <n v="2744020.56"/>
    <n v="5488041.1200000001"/>
  </r>
  <r>
    <n v="14"/>
    <n v="15"/>
    <s v="tza"/>
    <x v="111"/>
    <s v="07-Electrical Engineering"/>
    <x v="71"/>
    <x v="84"/>
    <s v="019-Electricity distribution"/>
    <x v="1"/>
    <s v="183"/>
    <s v="OPERATIONS &amp; MAINTENANCE: TOWN"/>
    <s v="051"/>
    <s v="EMPLOYEE RELATED COSTS - WAGES &amp; SALARIES"/>
    <s v="1002"/>
    <s v="SALARIES &amp; WAGES - OVERTIME"/>
    <n v="694669"/>
    <n v="1354909"/>
    <n v="1429428.9950000001"/>
    <n v="1505188.7317350002"/>
    <n v="592932.65"/>
    <n v="0"/>
    <n v="0"/>
    <n v="0"/>
    <n v="0"/>
    <n v="0"/>
    <n v="0"/>
    <n v="0"/>
    <n v="113011.17"/>
    <n v="116457.3"/>
    <n v="102760.96000000001"/>
    <n v="77345.06"/>
    <n v="91795.75"/>
    <n v="91562.41"/>
    <n v="592932.65"/>
    <n v="0.85354701303786407"/>
    <n v="592932.65"/>
    <n v="1185865.3"/>
  </r>
  <r>
    <n v="14"/>
    <n v="15"/>
    <s v="tza"/>
    <x v="111"/>
    <s v="07-Electrical Engineering"/>
    <x v="71"/>
    <x v="87"/>
    <s v="019-Electricity distribution"/>
    <x v="1"/>
    <s v="183"/>
    <s v="OPERATIONS &amp; MAINTENANCE: TOWN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1"/>
    <s v="07-Electrical Engineering"/>
    <x v="71"/>
    <x v="88"/>
    <s v="019-Electricity distribution"/>
    <x v="1"/>
    <s v="183"/>
    <s v="OPERATIONS &amp; MAINTENANCE: TOWN"/>
    <s v="051"/>
    <s v="EMPLOYEE RELATED COSTS - WAGES &amp; SALARIES"/>
    <s v="1004"/>
    <s v="SALARIES &amp; WAGES - ANNUAL BONUS"/>
    <n v="561428"/>
    <n v="519642"/>
    <n v="548222.31000000006"/>
    <n v="577278.09243000008"/>
    <n v="322132.2"/>
    <n v="0"/>
    <n v="0"/>
    <n v="0"/>
    <n v="0"/>
    <n v="0"/>
    <n v="0"/>
    <n v="0"/>
    <n v="104666.13"/>
    <n v="30777.33"/>
    <n v="3599.87"/>
    <n v="146474.19"/>
    <n v="27419.7"/>
    <n v="9194.98"/>
    <n v="322132.2"/>
    <n v="0.57377295040503862"/>
    <n v="322132.2"/>
    <n v="644264.4"/>
  </r>
  <r>
    <n v="14"/>
    <n v="15"/>
    <s v="tza"/>
    <x v="111"/>
    <s v="07-Electrical Engineering"/>
    <x v="71"/>
    <x v="134"/>
    <s v="019-Electricity distribution"/>
    <x v="1"/>
    <s v="183"/>
    <s v="OPERATIONS &amp; MAINTENANCE: TOWN"/>
    <s v="051"/>
    <s v="EMPLOYEE RELATED COSTS - WAGES &amp; SALARIES"/>
    <s v="1005"/>
    <s v="SALARIES &amp; WAGES - STANDBY ALLOWANCE"/>
    <n v="187047"/>
    <n v="163261"/>
    <n v="172240.35500000001"/>
    <n v="181369.093815"/>
    <n v="70297.45"/>
    <n v="0"/>
    <n v="0"/>
    <n v="0"/>
    <n v="0"/>
    <n v="0"/>
    <n v="0"/>
    <n v="0"/>
    <n v="15970.05"/>
    <n v="10635"/>
    <n v="10930.6"/>
    <n v="11705.75"/>
    <n v="10777.85"/>
    <n v="10278.200000000001"/>
    <n v="70297.45"/>
    <n v="0.37582773313659135"/>
    <n v="70297.45"/>
    <n v="140594.9"/>
  </r>
  <r>
    <n v="14"/>
    <n v="15"/>
    <s v="tza"/>
    <x v="111"/>
    <s v="07-Electrical Engineering"/>
    <x v="71"/>
    <x v="89"/>
    <s v="019-Electricity distribution"/>
    <x v="1"/>
    <s v="183"/>
    <s v="OPERATIONS &amp; MAINTENANCE: TOWN"/>
    <s v="051"/>
    <s v="EMPLOYEE RELATED COSTS - WAGES &amp; SALARIES"/>
    <s v="1010"/>
    <s v="SALARIES &amp; WAGES - LEAVE PAYMENTS"/>
    <n v="383108"/>
    <n v="430082"/>
    <n v="453736.51"/>
    <n v="477784.54503000004"/>
    <n v="156157.01"/>
    <n v="0"/>
    <n v="0"/>
    <n v="0"/>
    <n v="0"/>
    <n v="0"/>
    <n v="0"/>
    <n v="0"/>
    <n v="10567.52"/>
    <n v="4910.8"/>
    <n v="52674.07"/>
    <n v="0"/>
    <n v="52277.2"/>
    <n v="35727.42"/>
    <n v="156157.01"/>
    <n v="0.40760571431554549"/>
    <n v="156157.01"/>
    <n v="312314.02"/>
  </r>
  <r>
    <n v="14"/>
    <n v="15"/>
    <s v="tza"/>
    <x v="111"/>
    <s v="07-Electrical Engineering"/>
    <x v="71"/>
    <x v="90"/>
    <s v="019-Electricity distribution"/>
    <x v="1"/>
    <s v="183"/>
    <s v="OPERATIONS &amp; MAINTENANCE: TOWN"/>
    <s v="051"/>
    <s v="EMPLOYEE RELATED COSTS - WAGES &amp; SALARIES"/>
    <s v="1012"/>
    <s v="HOUSING ALLOWANCE"/>
    <n v="50949"/>
    <n v="53774"/>
    <n v="56731.57"/>
    <n v="59738.343209999999"/>
    <n v="38098"/>
    <n v="0"/>
    <n v="0"/>
    <n v="0"/>
    <n v="0"/>
    <n v="0"/>
    <n v="0"/>
    <n v="0"/>
    <n v="7558"/>
    <n v="5038"/>
    <n v="4188"/>
    <n v="9438"/>
    <n v="2338"/>
    <n v="9538"/>
    <n v="38098"/>
    <n v="0.74776737521835557"/>
    <n v="38098"/>
    <n v="76196"/>
  </r>
  <r>
    <n v="14"/>
    <n v="15"/>
    <s v="tza"/>
    <x v="111"/>
    <s v="07-Electrical Engineering"/>
    <x v="71"/>
    <x v="91"/>
    <s v="019-Electricity distribution"/>
    <x v="1"/>
    <s v="183"/>
    <s v="OPERATIONS &amp; MAINTENANCE: TOWN"/>
    <s v="051"/>
    <s v="EMPLOYEE RELATED COSTS - WAGES &amp; SALARIES"/>
    <s v="1013"/>
    <s v="TRAVEL ALLOWANCE"/>
    <n v="100199"/>
    <n v="194121"/>
    <n v="204797.655"/>
    <n v="215651.93071499999"/>
    <n v="91300.77"/>
    <n v="0"/>
    <n v="0"/>
    <n v="0"/>
    <n v="0"/>
    <n v="0"/>
    <n v="0"/>
    <n v="0"/>
    <n v="15309.16"/>
    <n v="15309.16"/>
    <n v="15220.06"/>
    <n v="15225.41"/>
    <n v="15118.49"/>
    <n v="15118.49"/>
    <n v="91300.77"/>
    <n v="0.911194423098035"/>
    <n v="91300.77"/>
    <n v="182601.54"/>
  </r>
  <r>
    <n v="14"/>
    <n v="15"/>
    <s v="tza"/>
    <x v="111"/>
    <s v="07-Electrical Engineering"/>
    <x v="71"/>
    <x v="77"/>
    <s v="019-Electricity distribution"/>
    <x v="1"/>
    <s v="183"/>
    <s v="OPERATIONS &amp; MAINTENANCE: TOWN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PMU"/>
    <x v="112"/>
    <s v="05-Engineering Services"/>
    <x v="71"/>
    <x v="86"/>
    <s v="017-Roads"/>
    <x v="1"/>
    <s v="195"/>
    <s v="PROJECT MANAGEMENT"/>
    <s v="051"/>
    <s v="EMPLOYEE RELATED COSTS - WAGES &amp; SALARIES"/>
    <s v="1001"/>
    <s v="SALARIES &amp; WAGES - BASIC SCALE"/>
    <n v="2772719"/>
    <n v="1941008"/>
    <n v="2047763.44"/>
    <n v="2156294.9023199999"/>
    <n v="907012.92000000016"/>
    <n v="0"/>
    <n v="0"/>
    <n v="0"/>
    <n v="0"/>
    <n v="0"/>
    <n v="0"/>
    <n v="0"/>
    <n v="151168.82"/>
    <n v="151168.82"/>
    <n v="151168.82"/>
    <n v="151168.82"/>
    <n v="151168.82"/>
    <n v="151168.82"/>
    <n v="907012.92000000016"/>
    <n v="0.32712038976903185"/>
    <n v="907012.92"/>
    <n v="1814025.8400000003"/>
  </r>
  <r>
    <n v="14"/>
    <n v="15"/>
    <s v="PMU"/>
    <x v="112"/>
    <s v="05-Engineering Services"/>
    <x v="71"/>
    <x v="87"/>
    <s v="017-Roads"/>
    <x v="1"/>
    <s v="195"/>
    <s v="PROJECT MANAGEMEN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PMU"/>
    <x v="112"/>
    <s v="05-Engineering Services"/>
    <x v="71"/>
    <x v="88"/>
    <s v="017-Roads"/>
    <x v="1"/>
    <s v="195"/>
    <s v="PROJECT MANAGEMENT"/>
    <s v="051"/>
    <s v="EMPLOYEE RELATED COSTS - WAGES &amp; SALARIES"/>
    <s v="1004"/>
    <s v="SALARIES &amp; WAGES - ANNUAL BONUS"/>
    <n v="189891"/>
    <n v="161751"/>
    <n v="170647.30499999999"/>
    <n v="179691.612165"/>
    <n v="93745.87"/>
    <n v="0"/>
    <n v="0"/>
    <n v="0"/>
    <n v="0"/>
    <n v="0"/>
    <n v="0"/>
    <n v="0"/>
    <n v="0"/>
    <n v="93745.87"/>
    <n v="0"/>
    <n v="0"/>
    <n v="0"/>
    <n v="0"/>
    <n v="93745.87"/>
    <n v="0.49368253366404935"/>
    <n v="93745.87"/>
    <n v="187491.74"/>
  </r>
  <r>
    <n v="14"/>
    <n v="15"/>
    <s v="PMU"/>
    <x v="112"/>
    <s v="05-Engineering Services"/>
    <x v="71"/>
    <x v="89"/>
    <s v="017-Roads"/>
    <x v="1"/>
    <s v="195"/>
    <s v="PROJECT MANAGEMENT"/>
    <s v="051"/>
    <s v="EMPLOYEE RELATED COSTS - WAGES &amp; SALARIES"/>
    <s v="1010"/>
    <s v="SALARIES &amp; WAGES - LEAVE PAYMENTS"/>
    <n v="77377"/>
    <n v="78941"/>
    <n v="83282.755000000005"/>
    <n v="87696.741015000007"/>
    <n v="42588.800000000003"/>
    <n v="0"/>
    <n v="0"/>
    <n v="0"/>
    <n v="0"/>
    <n v="0"/>
    <n v="0"/>
    <n v="0"/>
    <n v="42588.800000000003"/>
    <n v="0"/>
    <n v="0"/>
    <n v="0"/>
    <n v="0"/>
    <n v="0"/>
    <n v="42588.800000000003"/>
    <n v="0.55040645152952428"/>
    <n v="42588.800000000003"/>
    <n v="85177.600000000006"/>
  </r>
  <r>
    <n v="14"/>
    <n v="15"/>
    <s v="PMU"/>
    <x v="112"/>
    <s v="05-Engineering Services"/>
    <x v="71"/>
    <x v="90"/>
    <s v="017-Roads"/>
    <x v="1"/>
    <s v="195"/>
    <s v="PROJECT MANAGEMENT"/>
    <s v="051"/>
    <s v="EMPLOYEE RELATED COSTS - WAGES &amp; SALARIES"/>
    <s v="1012"/>
    <s v="HOUSING ALLOWANCE"/>
    <n v="6138"/>
    <n v="6138"/>
    <n v="6475.59"/>
    <n v="6818.7962699999998"/>
    <n v="2868"/>
    <n v="0"/>
    <n v="0"/>
    <n v="0"/>
    <n v="0"/>
    <n v="0"/>
    <n v="0"/>
    <n v="0"/>
    <n v="478"/>
    <n v="478"/>
    <n v="478"/>
    <n v="478"/>
    <n v="478"/>
    <n v="478"/>
    <n v="2868"/>
    <n v="0.46725317693059626"/>
    <n v="2868"/>
    <n v="5736"/>
  </r>
  <r>
    <n v="14"/>
    <n v="15"/>
    <s v="PMU"/>
    <x v="112"/>
    <s v="05-Engineering Services"/>
    <x v="71"/>
    <x v="91"/>
    <s v="017-Roads"/>
    <x v="1"/>
    <s v="195"/>
    <s v="PROJECT MANAGEMENT"/>
    <s v="051"/>
    <s v="EMPLOYEE RELATED COSTS - WAGES &amp; SALARIES"/>
    <s v="1013"/>
    <s v="TRAVEL ALLOWANCE"/>
    <n v="131591"/>
    <n v="133336"/>
    <n v="140669.48000000001"/>
    <n v="148124.96244"/>
    <n v="62711.64"/>
    <n v="0"/>
    <n v="0"/>
    <n v="0"/>
    <n v="0"/>
    <n v="0"/>
    <n v="0"/>
    <n v="0"/>
    <n v="10515.38"/>
    <n v="10515.38"/>
    <n v="10454.18"/>
    <n v="10457.86"/>
    <n v="10384.42"/>
    <n v="10384.42"/>
    <n v="62711.64"/>
    <n v="0.47656481066334322"/>
    <n v="62711.64"/>
    <n v="125423.28"/>
  </r>
  <r>
    <n v="14"/>
    <n v="15"/>
    <s v="PMU"/>
    <x v="112"/>
    <s v="05-Engineering Services"/>
    <x v="71"/>
    <x v="77"/>
    <s v="017-Roads"/>
    <x v="1"/>
    <s v="195"/>
    <s v="PROJECT MANAGEMENT"/>
    <s v="051"/>
    <s v="EMPLOYEE RELATED COSTS - WAGES &amp; SALARIES"/>
    <s v="1016"/>
    <s v="PERFORMANCE INCENTIVE SCHEMES"/>
    <n v="0"/>
    <n v="112716"/>
    <n v="118915.38"/>
    <n v="125217.895140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MDC"/>
    <x v="113"/>
    <s v="05-Engineering Services"/>
    <x v="71"/>
    <x v="86"/>
    <m/>
    <x v="1"/>
    <s v="073"/>
    <s v="WATER NETWORKS"/>
    <s v="051"/>
    <s v="EMPLOYEE RELATED COSTS - WAGES &amp; SALARIES"/>
    <s v="1001"/>
    <s v="SALARIES &amp; WAGES - BASIC SCALE"/>
    <n v="10150734"/>
    <n v="12149099"/>
    <n v="12817299.445"/>
    <n v="13496616.315585"/>
    <n v="4863884.09"/>
    <n v="0"/>
    <n v="0"/>
    <n v="0"/>
    <n v="0"/>
    <n v="0"/>
    <n v="0"/>
    <n v="0"/>
    <n v="833080.25"/>
    <n v="844490.16"/>
    <n v="797359.84"/>
    <n v="795994.73"/>
    <n v="797782.82"/>
    <n v="795176.29"/>
    <n v="4863884.09"/>
    <n v="0.47916575195448918"/>
    <n v="4863884.09"/>
    <n v="9727768.1799999997"/>
  </r>
  <r>
    <n v="14"/>
    <n v="15"/>
    <s v="MDC"/>
    <x v="113"/>
    <s v="05-Engineering Services"/>
    <x v="71"/>
    <x v="84"/>
    <m/>
    <x v="1"/>
    <s v="073"/>
    <s v="WATER NETWORKS"/>
    <s v="051"/>
    <s v="EMPLOYEE RELATED COSTS - WAGES &amp; SALARIES"/>
    <s v="1002"/>
    <s v="SALARIES &amp; WAGES - OVERTIME"/>
    <n v="1358649"/>
    <n v="2708296"/>
    <n v="2857252.28"/>
    <n v="3008686.6508399998"/>
    <n v="1265325.8199999998"/>
    <n v="0"/>
    <n v="0"/>
    <n v="0"/>
    <n v="0"/>
    <n v="0"/>
    <n v="0"/>
    <n v="0"/>
    <n v="201746.9"/>
    <n v="180629.83"/>
    <n v="223881.45"/>
    <n v="241599.49"/>
    <n v="195758.85"/>
    <n v="221709.3"/>
    <n v="1265325.8199999998"/>
    <n v="0.93131178104131374"/>
    <n v="1265325.82"/>
    <n v="2530651.6399999997"/>
  </r>
  <r>
    <n v="14"/>
    <n v="15"/>
    <s v="MDC"/>
    <x v="113"/>
    <s v="05-Engineering Services"/>
    <x v="71"/>
    <x v="88"/>
    <m/>
    <x v="1"/>
    <s v="073"/>
    <s v="WATER NETWORKS"/>
    <s v="051"/>
    <s v="EMPLOYEE RELATED COSTS - WAGES &amp; SALARIES"/>
    <s v="1004"/>
    <s v="SALARIES &amp; WAGES - ANNUAL BONUS"/>
    <n v="845359"/>
    <n v="949311"/>
    <n v="1001523.105"/>
    <n v="1054603.829565"/>
    <n v="423569.04999999993"/>
    <n v="0"/>
    <n v="0"/>
    <n v="0"/>
    <n v="0"/>
    <n v="0"/>
    <n v="0"/>
    <n v="0"/>
    <n v="130657.04"/>
    <n v="60390.46"/>
    <n v="29274.18"/>
    <n v="68882.53"/>
    <n v="39777.599999999999"/>
    <n v="94587.24"/>
    <n v="423569.04999999993"/>
    <n v="0.50105227483234926"/>
    <n v="423569.05"/>
    <n v="847138.09999999986"/>
  </r>
  <r>
    <n v="14"/>
    <n v="15"/>
    <s v="MDC"/>
    <x v="113"/>
    <s v="05-Engineering Services"/>
    <x v="71"/>
    <x v="134"/>
    <m/>
    <x v="1"/>
    <s v="073"/>
    <s v="WATER NETWORKS"/>
    <s v="051"/>
    <s v="EMPLOYEE RELATED COSTS - WAGES &amp; SALARIES"/>
    <s v="1005"/>
    <s v="SALARIES &amp; WAGES - STANDBY ALLOWANCE"/>
    <n v="1035623"/>
    <n v="1595578"/>
    <n v="1683334.79"/>
    <n v="1772551.5338699999"/>
    <n v="626044.6"/>
    <n v="0"/>
    <n v="0"/>
    <n v="0"/>
    <n v="0"/>
    <n v="0"/>
    <n v="0"/>
    <n v="0"/>
    <n v="120719.75"/>
    <n v="89791.15"/>
    <n v="103995.45"/>
    <n v="120982.05"/>
    <n v="92789.55"/>
    <n v="97766.65"/>
    <n v="626044.6"/>
    <n v="0.60451013544504129"/>
    <n v="626044.6"/>
    <n v="1252089.2"/>
  </r>
  <r>
    <n v="14"/>
    <n v="15"/>
    <s v="MDC"/>
    <x v="113"/>
    <s v="05-Engineering Services"/>
    <x v="71"/>
    <x v="89"/>
    <m/>
    <x v="1"/>
    <s v="073"/>
    <s v="WATER NETWORKS"/>
    <s v="051"/>
    <s v="EMPLOYEE RELATED COSTS - WAGES &amp; SALARIES"/>
    <s v="1010"/>
    <s v="SALARIES &amp; WAGES - LEAVE PAYMENTS"/>
    <n v="576215"/>
    <n v="825348"/>
    <n v="870742.14"/>
    <n v="916891.47342000005"/>
    <n v="818727.12"/>
    <n v="0"/>
    <n v="0"/>
    <n v="0"/>
    <n v="0"/>
    <n v="0"/>
    <n v="0"/>
    <n v="0"/>
    <n v="43639.24"/>
    <n v="407423.12"/>
    <n v="93500.32"/>
    <n v="60577.68"/>
    <n v="177839.85"/>
    <n v="35746.910000000003"/>
    <n v="818727.12"/>
    <n v="1.4208708902059126"/>
    <n v="818727.12"/>
    <n v="1637454.24"/>
  </r>
  <r>
    <n v="14"/>
    <n v="15"/>
    <s v="MDC"/>
    <x v="113"/>
    <s v="05-Engineering Services"/>
    <x v="71"/>
    <x v="90"/>
    <m/>
    <x v="1"/>
    <s v="073"/>
    <s v="WATER NETWORKS"/>
    <s v="051"/>
    <s v="EMPLOYEE RELATED COSTS - WAGES &amp; SALARIES"/>
    <s v="1012"/>
    <s v="HOUSING ALLOWANCE"/>
    <n v="6138"/>
    <n v="12275"/>
    <n v="12950.125"/>
    <n v="13636.481625"/>
    <n v="10986"/>
    <n v="0"/>
    <n v="0"/>
    <n v="0"/>
    <n v="0"/>
    <n v="0"/>
    <n v="0"/>
    <n v="0"/>
    <n v="6206"/>
    <n v="956"/>
    <n v="956"/>
    <n v="956"/>
    <n v="956"/>
    <n v="956"/>
    <n v="10986"/>
    <n v="1.7898338220918866"/>
    <n v="10986"/>
    <n v="21972"/>
  </r>
  <r>
    <n v="14"/>
    <n v="15"/>
    <s v="MDC"/>
    <x v="113"/>
    <s v="05-Engineering Services"/>
    <x v="71"/>
    <x v="91"/>
    <m/>
    <x v="1"/>
    <s v="073"/>
    <s v="WATER NETWORKS"/>
    <s v="051"/>
    <s v="EMPLOYEE RELATED COSTS - WAGES &amp; SALARIES"/>
    <s v="1013"/>
    <s v="TRAVEL ALLOWANCE"/>
    <n v="494650"/>
    <n v="381053"/>
    <n v="402010.91499999998"/>
    <n v="423317.493495"/>
    <n v="215783.33"/>
    <n v="0"/>
    <n v="0"/>
    <n v="0"/>
    <n v="0"/>
    <n v="0"/>
    <n v="0"/>
    <n v="0"/>
    <n v="48332.98"/>
    <n v="48332.98"/>
    <n v="29876.43"/>
    <n v="29886.9"/>
    <n v="29677.02"/>
    <n v="29677.02"/>
    <n v="215783.33"/>
    <n v="0.43623436773476193"/>
    <n v="215783.33"/>
    <n v="431566.66"/>
  </r>
  <r>
    <n v="14"/>
    <n v="15"/>
    <s v="MDC"/>
    <x v="114"/>
    <s v="05-Engineering Services"/>
    <x v="71"/>
    <x v="86"/>
    <m/>
    <x v="1"/>
    <s v="083"/>
    <s v="WATER PURIFICATION"/>
    <s v="051"/>
    <s v="EMPLOYEE RELATED COSTS - WAGES &amp; SALARIES"/>
    <s v="1001"/>
    <s v="SALARIES &amp; WAGES - BASIC SCALE"/>
    <n v="3001472"/>
    <n v="3062290"/>
    <n v="3230715.95"/>
    <n v="3401943.8953500004"/>
    <n v="1428488.54"/>
    <n v="0"/>
    <n v="0"/>
    <n v="0"/>
    <n v="0"/>
    <n v="0"/>
    <n v="0"/>
    <n v="0"/>
    <n v="239181.29"/>
    <n v="237567.99"/>
    <n v="237567.99"/>
    <n v="239429.49"/>
    <n v="237567.99"/>
    <n v="237173.79"/>
    <n v="1428488.54"/>
    <n v="0.47592932401168497"/>
    <n v="1428488.54"/>
    <n v="2856977.08"/>
  </r>
  <r>
    <n v="14"/>
    <n v="15"/>
    <s v="MDC"/>
    <x v="114"/>
    <s v="05-Engineering Services"/>
    <x v="71"/>
    <x v="84"/>
    <m/>
    <x v="1"/>
    <s v="083"/>
    <s v="WATER PURIFICATION"/>
    <s v="051"/>
    <s v="EMPLOYEE RELATED COSTS - WAGES &amp; SALARIES"/>
    <s v="1002"/>
    <s v="SALARIES &amp; WAGES - OVERTIME"/>
    <n v="297281"/>
    <n v="1076334"/>
    <n v="1135532.3700000001"/>
    <n v="1195715.5856100002"/>
    <n v="426367.99000000005"/>
    <n v="0"/>
    <n v="0"/>
    <n v="0"/>
    <n v="0"/>
    <n v="0"/>
    <n v="0"/>
    <n v="0"/>
    <n v="92545.48"/>
    <n v="59346.41"/>
    <n v="74915.600000000006"/>
    <n v="96566.47"/>
    <n v="52560.39"/>
    <n v="50433.64"/>
    <n v="426367.99000000005"/>
    <n v="1.4342254970886132"/>
    <n v="426367.99"/>
    <n v="852735.9800000001"/>
  </r>
  <r>
    <n v="14"/>
    <n v="15"/>
    <s v="MDC"/>
    <x v="114"/>
    <s v="05-Engineering Services"/>
    <x v="71"/>
    <x v="88"/>
    <m/>
    <x v="1"/>
    <s v="083"/>
    <s v="WATER PURIFICATION"/>
    <s v="051"/>
    <s v="EMPLOYEE RELATED COSTS - WAGES &amp; SALARIES"/>
    <s v="1004"/>
    <s v="SALARIES &amp; WAGES - ANNUAL BONUS"/>
    <n v="241972"/>
    <n v="245668"/>
    <n v="259179.74"/>
    <n v="272916.26621999999"/>
    <n v="43042.11"/>
    <n v="0"/>
    <n v="0"/>
    <n v="0"/>
    <n v="0"/>
    <n v="0"/>
    <n v="0"/>
    <n v="0"/>
    <n v="10384.74"/>
    <n v="0"/>
    <n v="22272.63"/>
    <n v="0"/>
    <n v="0"/>
    <n v="10384.74"/>
    <n v="43042.11"/>
    <n v="0.1778805398971782"/>
    <n v="43042.11"/>
    <n v="86084.22"/>
  </r>
  <r>
    <n v="14"/>
    <n v="15"/>
    <s v="MDC"/>
    <x v="114"/>
    <s v="05-Engineering Services"/>
    <x v="71"/>
    <x v="134"/>
    <m/>
    <x v="1"/>
    <s v="083"/>
    <s v="WATER PURIFICATION"/>
    <s v="051"/>
    <s v="EMPLOYEE RELATED COSTS - WAGES &amp; SALARIES"/>
    <s v="1005"/>
    <s v="SALARIES &amp; WAGES - STANDBY ALLOWANCE"/>
    <n v="58345"/>
    <n v="32993"/>
    <n v="34807.614999999998"/>
    <n v="36652.418594999996"/>
    <n v="15904.899999999998"/>
    <n v="0"/>
    <n v="0"/>
    <n v="0"/>
    <n v="0"/>
    <n v="0"/>
    <n v="0"/>
    <n v="0"/>
    <n v="4698.8"/>
    <n v="2498.15"/>
    <n v="2426.8000000000002"/>
    <n v="1570.3"/>
    <n v="2426.8000000000002"/>
    <n v="2284.0500000000002"/>
    <n v="15904.899999999998"/>
    <n v="0.2726009083897506"/>
    <n v="15904.9"/>
    <n v="31809.799999999996"/>
  </r>
  <r>
    <n v="14"/>
    <n v="15"/>
    <s v="MDC"/>
    <x v="114"/>
    <s v="05-Engineering Services"/>
    <x v="71"/>
    <x v="89"/>
    <m/>
    <x v="1"/>
    <s v="083"/>
    <s v="WATER PURIFICATION"/>
    <s v="051"/>
    <s v="EMPLOYEE RELATED COSTS - WAGES &amp; SALARIES"/>
    <s v="1010"/>
    <s v="SALARIES &amp; WAGES - LEAVE PAYMENTS"/>
    <n v="221390"/>
    <n v="326019"/>
    <n v="343950.04499999998"/>
    <n v="362179.39738499996"/>
    <n v="130865.31000000001"/>
    <n v="0"/>
    <n v="0"/>
    <n v="0"/>
    <n v="0"/>
    <n v="0"/>
    <n v="0"/>
    <n v="0"/>
    <n v="7086.8"/>
    <n v="70220.240000000005"/>
    <n v="0"/>
    <n v="22143.39"/>
    <n v="31414.880000000001"/>
    <n v="0"/>
    <n v="130865.31000000001"/>
    <n v="0.59110759293554371"/>
    <n v="130865.31"/>
    <n v="261730.62000000002"/>
  </r>
  <r>
    <n v="14"/>
    <n v="15"/>
    <s v="MDC"/>
    <x v="114"/>
    <s v="05-Engineering Services"/>
    <x v="71"/>
    <x v="90"/>
    <m/>
    <x v="1"/>
    <s v="083"/>
    <s v="WATER PURIFICATION"/>
    <s v="051"/>
    <s v="EMPLOYEE RELATED COSTS - WAGES &amp; SALARIES"/>
    <s v="1012"/>
    <s v="HOUSING ALLOWANCE"/>
    <n v="0"/>
    <n v="44940"/>
    <n v="47411.7"/>
    <n v="49924.520099999994"/>
    <n v="5250"/>
    <n v="0"/>
    <n v="0"/>
    <n v="0"/>
    <n v="0"/>
    <n v="0"/>
    <n v="0"/>
    <n v="0"/>
    <n v="0"/>
    <n v="0"/>
    <n v="0"/>
    <n v="5250"/>
    <n v="0"/>
    <n v="0"/>
    <n v="5250"/>
    <e v="#DIV/0!"/>
    <n v="5250"/>
    <n v="10500"/>
  </r>
  <r>
    <n v="14"/>
    <n v="15"/>
    <s v="MDC"/>
    <x v="114"/>
    <s v="05-Engineering Services"/>
    <x v="71"/>
    <x v="91"/>
    <m/>
    <x v="1"/>
    <s v="083"/>
    <s v="WATER PURIFICATION"/>
    <s v="051"/>
    <s v="EMPLOYEE RELATED COSTS - WAGES &amp; SALARIES"/>
    <s v="1013"/>
    <s v="TRAVEL ALLOWANCE"/>
    <n v="209643"/>
    <n v="212422"/>
    <n v="224105.21"/>
    <n v="235982.78612999999"/>
    <n v="99908.250000000015"/>
    <n v="0"/>
    <n v="0"/>
    <n v="0"/>
    <n v="0"/>
    <n v="0"/>
    <n v="0"/>
    <n v="0"/>
    <n v="16752.45"/>
    <n v="16752.45"/>
    <n v="16654.95"/>
    <n v="16660.8"/>
    <n v="16543.8"/>
    <n v="16543.8"/>
    <n v="99908.250000000015"/>
    <n v="0.4765637297691791"/>
    <n v="99908.25"/>
    <n v="199816.50000000003"/>
  </r>
  <r>
    <n v="14"/>
    <n v="15"/>
    <s v="MDC"/>
    <x v="115"/>
    <s v="05-Engineering Services"/>
    <x v="71"/>
    <x v="86"/>
    <m/>
    <x v="1"/>
    <s v="093"/>
    <s v="SEWERAGE PURIFICATION"/>
    <s v="051"/>
    <s v="EMPLOYEE RELATED COSTS - WAGES &amp; SALARIES"/>
    <s v="1001"/>
    <s v="SALARIES &amp; WAGES - BASIC SCALE"/>
    <n v="2535738"/>
    <n v="2650042"/>
    <n v="2795794.31"/>
    <n v="2943971.4084299998"/>
    <n v="1088414.83"/>
    <n v="0"/>
    <n v="0"/>
    <n v="0"/>
    <n v="0"/>
    <n v="0"/>
    <n v="0"/>
    <n v="0"/>
    <n v="182881.61"/>
    <n v="180403.58"/>
    <n v="181447.77"/>
    <n v="181375.31"/>
    <n v="180699.57"/>
    <n v="181606.99"/>
    <n v="1088414.83"/>
    <n v="0.42923000325743438"/>
    <n v="1088414.83"/>
    <n v="2176829.66"/>
  </r>
  <r>
    <n v="14"/>
    <n v="15"/>
    <s v="MDC"/>
    <x v="115"/>
    <s v="05-Engineering Services"/>
    <x v="71"/>
    <x v="84"/>
    <m/>
    <x v="1"/>
    <s v="093"/>
    <s v="SEWERAGE PURIFICATION"/>
    <s v="051"/>
    <s v="EMPLOYEE RELATED COSTS - WAGES &amp; SALARIES"/>
    <s v="1002"/>
    <s v="SALARIES &amp; WAGES - OVERTIME"/>
    <n v="257550"/>
    <n v="746102"/>
    <n v="787137.61"/>
    <n v="828855.90333"/>
    <n v="333392.38"/>
    <n v="0"/>
    <n v="0"/>
    <n v="0"/>
    <n v="0"/>
    <n v="0"/>
    <n v="0"/>
    <n v="0"/>
    <n v="69089.789999999994"/>
    <n v="46824"/>
    <n v="70247.33"/>
    <n v="69019.16"/>
    <n v="40005.83"/>
    <n v="38206.269999999997"/>
    <n v="333392.38"/>
    <n v="1.2944763346922927"/>
    <n v="333392.38"/>
    <n v="666784.76"/>
  </r>
  <r>
    <n v="14"/>
    <n v="15"/>
    <s v="MDC"/>
    <x v="115"/>
    <s v="05-Engineering Services"/>
    <x v="71"/>
    <x v="88"/>
    <m/>
    <x v="1"/>
    <s v="093"/>
    <s v="SEWERAGE PURIFICATION"/>
    <s v="051"/>
    <s v="EMPLOYEE RELATED COSTS - WAGES &amp; SALARIES"/>
    <s v="1004"/>
    <s v="SALARIES &amp; WAGES - ANNUAL BONUS"/>
    <n v="208849"/>
    <n v="217673"/>
    <n v="229645.01500000001"/>
    <n v="241816.20079500001"/>
    <n v="105514.97"/>
    <n v="0"/>
    <n v="0"/>
    <n v="0"/>
    <n v="0"/>
    <n v="0"/>
    <n v="0"/>
    <n v="0"/>
    <n v="0"/>
    <n v="0"/>
    <n v="0"/>
    <n v="0"/>
    <n v="55157.919999999998"/>
    <n v="50357.05"/>
    <n v="105514.97"/>
    <n v="0.50522133215864096"/>
    <n v="105514.97"/>
    <n v="211029.94"/>
  </r>
  <r>
    <n v="14"/>
    <n v="15"/>
    <s v="MDC"/>
    <x v="115"/>
    <s v="05-Engineering Services"/>
    <x v="71"/>
    <x v="134"/>
    <m/>
    <x v="1"/>
    <s v="093"/>
    <s v="SEWERAGE PURIFICATION"/>
    <s v="051"/>
    <s v="EMPLOYEE RELATED COSTS - WAGES &amp; SALARIES"/>
    <s v="1005"/>
    <s v="SALARIES &amp; WAGES - STANDBY ALLOWANCE"/>
    <n v="58345"/>
    <n v="135638"/>
    <n v="143098.09"/>
    <n v="150682.28876999998"/>
    <n v="45366.65"/>
    <n v="0"/>
    <n v="0"/>
    <n v="0"/>
    <n v="0"/>
    <n v="0"/>
    <n v="0"/>
    <n v="0"/>
    <n v="8106.8"/>
    <n v="7280.35"/>
    <n v="7280.4"/>
    <n v="9278.9500000000007"/>
    <n v="6852.15"/>
    <n v="6568"/>
    <n v="45366.65"/>
    <n v="0.77755848830233953"/>
    <n v="45366.65"/>
    <n v="90733.3"/>
  </r>
  <r>
    <n v="14"/>
    <n v="15"/>
    <s v="MDC"/>
    <x v="115"/>
    <s v="05-Engineering Services"/>
    <x v="71"/>
    <x v="89"/>
    <m/>
    <x v="1"/>
    <s v="093"/>
    <s v="SEWERAGE PURIFICATION"/>
    <s v="051"/>
    <s v="EMPLOYEE RELATED COSTS - WAGES &amp; SALARIES"/>
    <s v="1010"/>
    <s v="SALARIES &amp; WAGES - LEAVE PAYMENTS"/>
    <n v="127573"/>
    <n v="286345"/>
    <n v="302093.97499999998"/>
    <n v="318104.95567499998"/>
    <n v="59781.520000000004"/>
    <n v="0"/>
    <n v="0"/>
    <n v="0"/>
    <n v="0"/>
    <n v="0"/>
    <n v="0"/>
    <n v="0"/>
    <n v="13370.56"/>
    <n v="16676.8"/>
    <n v="0"/>
    <n v="25242.080000000002"/>
    <n v="0"/>
    <n v="4492.08"/>
    <n v="59781.520000000004"/>
    <n v="0.46860636655091598"/>
    <n v="59781.52"/>
    <n v="119563.04000000001"/>
  </r>
  <r>
    <n v="14"/>
    <n v="15"/>
    <s v="MDC"/>
    <x v="115"/>
    <s v="05-Engineering Services"/>
    <x v="71"/>
    <x v="90"/>
    <m/>
    <x v="1"/>
    <s v="093"/>
    <s v="SEWERAGE PURIFICATION"/>
    <s v="051"/>
    <s v="EMPLOYEE RELATED COSTS - WAGES &amp; SALARIES"/>
    <s v="1012"/>
    <s v="HOUSING ALLOWANCE"/>
    <n v="143423"/>
    <n v="125627"/>
    <n v="132536.48499999999"/>
    <n v="139560.91870499999"/>
    <n v="57570"/>
    <n v="0"/>
    <n v="0"/>
    <n v="0"/>
    <n v="0"/>
    <n v="0"/>
    <n v="0"/>
    <n v="0"/>
    <n v="9220"/>
    <n v="9574"/>
    <n v="9574"/>
    <n v="9734"/>
    <n v="9256"/>
    <n v="10212"/>
    <n v="57570"/>
    <n v="0.40140005438458265"/>
    <n v="57570"/>
    <n v="115140"/>
  </r>
  <r>
    <n v="14"/>
    <n v="15"/>
    <s v="MDC"/>
    <x v="115"/>
    <s v="05-Engineering Services"/>
    <x v="71"/>
    <x v="91"/>
    <m/>
    <x v="1"/>
    <s v="093"/>
    <s v="SEWERAGE PURIFICATION"/>
    <s v="051"/>
    <s v="EMPLOYEE RELATED COSTS - WAGES &amp; SALARIES"/>
    <s v="1013"/>
    <s v="TRAVEL ALLOWANCE"/>
    <n v="120948"/>
    <n v="122551"/>
    <n v="129291.30499999999"/>
    <n v="136143.74416499998"/>
    <n v="57639.39"/>
    <n v="0"/>
    <n v="0"/>
    <n v="0"/>
    <n v="0"/>
    <n v="0"/>
    <n v="0"/>
    <n v="0"/>
    <n v="9664.8799999999992"/>
    <n v="9664.8799999999992"/>
    <n v="9608.6299999999992"/>
    <n v="9612"/>
    <n v="9544.5"/>
    <n v="9544.5"/>
    <n v="57639.39"/>
    <n v="0.47656339914674073"/>
    <n v="57639.39"/>
    <n v="115278.78"/>
  </r>
  <r>
    <n v="14"/>
    <n v="15"/>
    <s v="MDC"/>
    <x v="117"/>
    <s v="06-Community Services"/>
    <x v="71"/>
    <x v="86"/>
    <s v="014-Other health"/>
    <x v="1"/>
    <s v="115"/>
    <s v="ENVIROMENTAL HEALTH SERVICES"/>
    <s v="051"/>
    <s v="EMPLOYEE RELATED COSTS - WAGES &amp; SALARIES"/>
    <s v="1001"/>
    <s v="SALARIES &amp; WAGES - BASIC SCALE"/>
    <n v="4261209"/>
    <n v="4370812"/>
    <n v="4611206.66"/>
    <n v="4855600.6129799997"/>
    <n v="2162594.1500000004"/>
    <n v="0"/>
    <n v="0"/>
    <n v="0"/>
    <n v="0"/>
    <n v="0"/>
    <n v="0"/>
    <n v="0"/>
    <n v="371165.75"/>
    <n v="379513.05"/>
    <n v="381021.38"/>
    <n v="347274.69"/>
    <n v="342030.32"/>
    <n v="341588.96"/>
    <n v="2162594.1500000004"/>
    <n v="0.50750717695377068"/>
    <n v="2162594.15"/>
    <n v="4325188.3000000007"/>
  </r>
  <r>
    <n v="14"/>
    <n v="15"/>
    <s v="MDC"/>
    <x v="117"/>
    <s v="06-Community Services"/>
    <x v="71"/>
    <x v="84"/>
    <s v="014-Other health"/>
    <x v="1"/>
    <s v="115"/>
    <s v="ENVIROMENTAL HEALTH SERVICES"/>
    <s v="051"/>
    <s v="EMPLOYEE RELATED COSTS - WAGES &amp; SALARIES"/>
    <s v="1002"/>
    <s v="SALARIES &amp; WAGES - OVERTIME"/>
    <n v="89653"/>
    <n v="89248"/>
    <n v="94156.64"/>
    <n v="99146.941919999997"/>
    <n v="108389.70000000001"/>
    <n v="0"/>
    <n v="0"/>
    <n v="0"/>
    <n v="0"/>
    <n v="0"/>
    <n v="0"/>
    <n v="0"/>
    <n v="15843.58"/>
    <n v="18956.830000000002"/>
    <n v="4504.12"/>
    <n v="22852.14"/>
    <n v="25324.880000000001"/>
    <n v="20908.150000000001"/>
    <n v="108389.70000000001"/>
    <n v="1.2089913332515365"/>
    <n v="108389.7"/>
    <n v="216779.40000000002"/>
  </r>
  <r>
    <n v="14"/>
    <n v="15"/>
    <s v="MDC"/>
    <x v="117"/>
    <s v="06-Community Services"/>
    <x v="71"/>
    <x v="88"/>
    <s v="014-Other health"/>
    <x v="1"/>
    <s v="115"/>
    <s v="ENVIROMENTAL HEALTH SERVICES"/>
    <s v="051"/>
    <s v="EMPLOYEE RELATED COSTS - WAGES &amp; SALARIES"/>
    <s v="1004"/>
    <s v="SALARIES &amp; WAGES - ANNUAL BONUS"/>
    <n v="355101"/>
    <n v="364234"/>
    <n v="384266.87"/>
    <n v="404633.01410999999"/>
    <n v="164678.20000000001"/>
    <n v="0"/>
    <n v="0"/>
    <n v="0"/>
    <n v="0"/>
    <n v="0"/>
    <n v="0"/>
    <n v="0"/>
    <n v="115312.89"/>
    <n v="0"/>
    <n v="9194.98"/>
    <n v="0"/>
    <n v="30975.35"/>
    <n v="9194.98"/>
    <n v="164678.20000000001"/>
    <n v="0.46375031329114819"/>
    <n v="164678.20000000001"/>
    <n v="329356.40000000002"/>
  </r>
  <r>
    <n v="14"/>
    <n v="15"/>
    <s v="MDC"/>
    <x v="117"/>
    <s v="06-Community Services"/>
    <x v="71"/>
    <x v="89"/>
    <s v="014-Other health"/>
    <x v="1"/>
    <s v="115"/>
    <s v="ENVIROMENTAL HEALTH SERVICES"/>
    <s v="051"/>
    <s v="EMPLOYEE RELATED COSTS - WAGES &amp; SALARIES"/>
    <s v="1010"/>
    <s v="SALARIES &amp; WAGES - LEAVE PAYMENTS"/>
    <n v="227763"/>
    <n v="198484"/>
    <n v="209400.62"/>
    <n v="220498.85285999998"/>
    <n v="149808.18"/>
    <n v="0"/>
    <n v="0"/>
    <n v="0"/>
    <n v="0"/>
    <n v="0"/>
    <n v="0"/>
    <n v="0"/>
    <n v="60300.08"/>
    <n v="15224"/>
    <n v="5653.76"/>
    <n v="43785.7"/>
    <n v="17768.48"/>
    <n v="7076.16"/>
    <n v="149808.18"/>
    <n v="0.65773712148153995"/>
    <n v="149808.18"/>
    <n v="299616.36"/>
  </r>
  <r>
    <n v="14"/>
    <n v="15"/>
    <s v="MDC"/>
    <x v="117"/>
    <s v="06-Community Services"/>
    <x v="71"/>
    <x v="90"/>
    <s v="014-Other health"/>
    <x v="1"/>
    <s v="115"/>
    <s v="ENVIROMENTAL HEALTH SERVICES"/>
    <s v="051"/>
    <s v="EMPLOYEE RELATED COSTS - WAGES &amp; SALARIES"/>
    <s v="1012"/>
    <s v="HOUSING ALLOWANCE"/>
    <n v="27555"/>
    <n v="35028"/>
    <n v="36954.54"/>
    <n v="38913.130620000004"/>
    <n v="16368"/>
    <n v="0"/>
    <n v="0"/>
    <n v="0"/>
    <n v="0"/>
    <n v="0"/>
    <n v="0"/>
    <n v="0"/>
    <n v="2250"/>
    <n v="3206"/>
    <n v="2728"/>
    <n v="2250"/>
    <n v="3206"/>
    <n v="2728"/>
    <n v="16368"/>
    <n v="0.59401197604790423"/>
    <n v="16368"/>
    <n v="32736"/>
  </r>
  <r>
    <n v="14"/>
    <n v="15"/>
    <s v="MDC"/>
    <x v="117"/>
    <s v="06-Community Services"/>
    <x v="71"/>
    <x v="91"/>
    <s v="014-Other health"/>
    <x v="1"/>
    <s v="115"/>
    <s v="ENVIROMENTAL HEALTH SERVICES"/>
    <s v="051"/>
    <s v="EMPLOYEE RELATED COSTS - WAGES &amp; SALARIES"/>
    <s v="1013"/>
    <s v="TRAVEL ALLOWANCE"/>
    <n v="322958"/>
    <n v="327239"/>
    <n v="345237.14500000002"/>
    <n v="363534.71368500002"/>
    <n v="153909.91"/>
    <n v="0"/>
    <n v="0"/>
    <n v="0"/>
    <n v="0"/>
    <n v="0"/>
    <n v="0"/>
    <n v="0"/>
    <n v="25807.360000000001"/>
    <n v="25807.360000000001"/>
    <n v="25657.16"/>
    <n v="25666.17"/>
    <n v="25485.93"/>
    <n v="25485.93"/>
    <n v="153909.91"/>
    <n v="0.47656323732497724"/>
    <n v="153909.91"/>
    <n v="307819.82"/>
  </r>
  <r>
    <n v="14"/>
    <n v="15"/>
    <s v="tza"/>
    <x v="71"/>
    <s v="01-Municipal manager"/>
    <x v="76"/>
    <x v="92"/>
    <s v="002-Municipal manager"/>
    <x v="1"/>
    <s v="002"/>
    <s v="ADMINISTRATION MUNICIPAL MANAGER"/>
    <s v="053"/>
    <s v="EMPLOYEE RELATED COSTS - SOCIAL CONTRIBUTIONS"/>
    <s v="1021"/>
    <s v="CONTRIBUTION - MEDICAL AID SCHEME"/>
    <n v="41255"/>
    <n v="45400"/>
    <n v="47897"/>
    <n v="50435.540999999997"/>
    <n v="28644"/>
    <n v="0"/>
    <n v="0"/>
    <n v="0"/>
    <n v="0"/>
    <n v="0"/>
    <n v="0"/>
    <n v="0"/>
    <n v="5086.2"/>
    <n v="5086.2"/>
    <n v="5086.2"/>
    <n v="5086.2"/>
    <n v="5086.2"/>
    <n v="3213"/>
    <n v="28644"/>
    <n v="0.69431584050418127"/>
    <n v="28644"/>
    <n v="57288"/>
  </r>
  <r>
    <n v="14"/>
    <n v="15"/>
    <s v="tza"/>
    <x v="71"/>
    <s v="01-Municipal manager"/>
    <x v="76"/>
    <x v="93"/>
    <s v="002-Municipal manager"/>
    <x v="1"/>
    <s v="002"/>
    <s v="ADMINISTRATION MUNICIPAL MANAGER"/>
    <s v="053"/>
    <s v="EMPLOYEE RELATED COSTS - SOCIAL CONTRIBUTIONS"/>
    <s v="1022"/>
    <s v="CONTRIBUTION - PENSION SCHEMES"/>
    <n v="65541"/>
    <n v="69991"/>
    <n v="73840.505000000005"/>
    <n v="77754.051765000011"/>
    <n v="41861.310000000005"/>
    <n v="0"/>
    <n v="0"/>
    <n v="0"/>
    <n v="0"/>
    <n v="0"/>
    <n v="0"/>
    <n v="0"/>
    <n v="7282.06"/>
    <n v="7282.06"/>
    <n v="7282.06"/>
    <n v="7282.06"/>
    <n v="7282.06"/>
    <n v="5451.01"/>
    <n v="41861.310000000005"/>
    <n v="0.6387041699089121"/>
    <n v="41861.31"/>
    <n v="83722.62000000001"/>
  </r>
  <r>
    <n v="14"/>
    <n v="15"/>
    <s v="tza"/>
    <x v="71"/>
    <s v="01-Municipal manager"/>
    <x v="76"/>
    <x v="94"/>
    <s v="002-Municipal manager"/>
    <x v="1"/>
    <s v="002"/>
    <s v="ADMINISTRATION MUNICIPAL MANAGER"/>
    <s v="053"/>
    <s v="EMPLOYEE RELATED COSTS - SOCIAL CONTRIBUTIONS"/>
    <s v="1023"/>
    <s v="CONTRIBUTION - UIF"/>
    <n v="4658"/>
    <n v="4310"/>
    <n v="4547.05"/>
    <n v="4788.0436500000005"/>
    <n v="2601.69"/>
    <n v="0"/>
    <n v="0"/>
    <n v="0"/>
    <n v="0"/>
    <n v="0"/>
    <n v="0"/>
    <n v="0"/>
    <n v="451.43"/>
    <n v="451.12"/>
    <n v="452.79"/>
    <n v="452.79"/>
    <n v="456.99"/>
    <n v="336.57"/>
    <n v="2601.69"/>
    <n v="0.5585422928295406"/>
    <n v="2601.69"/>
    <n v="5203.38"/>
  </r>
  <r>
    <n v="14"/>
    <n v="15"/>
    <s v="tza"/>
    <x v="71"/>
    <s v="01-Municipal manager"/>
    <x v="76"/>
    <x v="95"/>
    <s v="002-Municipal manager"/>
    <x v="1"/>
    <s v="002"/>
    <s v="ADMINISTRATION MUNICIPAL MANAGER"/>
    <s v="053"/>
    <s v="EMPLOYEE RELATED COSTS - SOCIAL CONTRIBUTIONS"/>
    <s v="1024"/>
    <s v="CONTRIBUTION - GROUP INSURANCE"/>
    <n v="5958"/>
    <n v="6363"/>
    <n v="6712.9650000000001"/>
    <n v="7068.7521450000004"/>
    <n v="3990.55"/>
    <n v="0"/>
    <n v="0"/>
    <n v="0"/>
    <n v="0"/>
    <n v="0"/>
    <n v="0"/>
    <n v="0"/>
    <n v="699"/>
    <n v="699"/>
    <n v="699"/>
    <n v="699"/>
    <n v="699"/>
    <n v="495.55"/>
    <n v="3990.55"/>
    <n v="0.66978012755958383"/>
    <n v="3990.55"/>
    <n v="7981.1"/>
  </r>
  <r>
    <n v="14"/>
    <n v="15"/>
    <s v="tza"/>
    <x v="71"/>
    <s v="01-Municipal manager"/>
    <x v="76"/>
    <x v="96"/>
    <s v="002-Municipal manager"/>
    <x v="1"/>
    <s v="002"/>
    <s v="ADMINISTRATION MUNICIPAL MANAGER"/>
    <s v="053"/>
    <s v="EMPLOYEE RELATED COSTS - SOCIAL CONTRIBUTIONS"/>
    <s v="1027"/>
    <s v="CONTRIBUTION - WORKERS COMPENSATION"/>
    <n v="0"/>
    <n v="21326"/>
    <n v="22498.93"/>
    <n v="23691.37329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1"/>
    <s v="01-Municipal manager"/>
    <x v="76"/>
    <x v="97"/>
    <s v="002-Municipal manager"/>
    <x v="1"/>
    <s v="002"/>
    <s v="ADMINISTRATION MUNICIPAL MANAGER"/>
    <s v="053"/>
    <s v="EMPLOYEE RELATED COSTS - SOCIAL CONTRIBUTIONS"/>
    <s v="1028"/>
    <s v="LEVIES - SETA"/>
    <n v="20397"/>
    <n v="16375"/>
    <n v="17275.625"/>
    <n v="18191.233124999999"/>
    <n v="8429.5400000000009"/>
    <n v="0"/>
    <n v="0"/>
    <n v="0"/>
    <n v="0"/>
    <n v="0"/>
    <n v="0"/>
    <n v="0"/>
    <n v="1380.09"/>
    <n v="1375.05"/>
    <n v="1386.31"/>
    <n v="1381.55"/>
    <n v="1385.77"/>
    <n v="1520.77"/>
    <n v="8429.5400000000009"/>
    <n v="0.41327352061577688"/>
    <n v="8429.5400000000009"/>
    <n v="16859.080000000002"/>
  </r>
  <r>
    <n v="14"/>
    <n v="15"/>
    <s v="tza"/>
    <x v="71"/>
    <s v="01-Municipal manager"/>
    <x v="76"/>
    <x v="98"/>
    <s v="002-Municipal manager"/>
    <x v="1"/>
    <s v="002"/>
    <s v="ADMINISTRATION MUNICIPAL MANAGER"/>
    <s v="053"/>
    <s v="EMPLOYEE RELATED COSTS - SOCIAL CONTRIBUTIONS"/>
    <s v="1029"/>
    <s v="LEVIES - BARGAINING COUNCIL"/>
    <n v="326"/>
    <n v="174"/>
    <n v="183.57"/>
    <n v="193.29920999999999"/>
    <n v="159.92000000000002"/>
    <n v="0"/>
    <n v="0"/>
    <n v="0"/>
    <n v="0"/>
    <n v="0"/>
    <n v="0"/>
    <n v="0"/>
    <n v="78.56"/>
    <n v="13.56"/>
    <n v="13.56"/>
    <n v="20.34"/>
    <n v="20.34"/>
    <n v="13.56"/>
    <n v="159.92000000000002"/>
    <n v="0.49055214723926382"/>
    <n v="159.91999999999999"/>
    <n v="319.84000000000003"/>
  </r>
  <r>
    <n v="14"/>
    <n v="15"/>
    <s v="tza"/>
    <x v="72"/>
    <s v="04-Corporate Services"/>
    <x v="76"/>
    <x v="92"/>
    <s v="007-Other admin"/>
    <x v="1"/>
    <s v="003"/>
    <s v="COMMUNICATIONS"/>
    <s v="053"/>
    <s v="EMPLOYEE RELATED COSTS - SOCIAL CONTRIBUTIONS"/>
    <s v="1021"/>
    <s v="CONTRIBUTION - MEDICAL AID SCHEME"/>
    <n v="122882"/>
    <n v="132101"/>
    <n v="139366.55499999999"/>
    <n v="146752.98241500001"/>
    <n v="36075.599999999999"/>
    <n v="0"/>
    <n v="0"/>
    <n v="0"/>
    <n v="0"/>
    <n v="0"/>
    <n v="0"/>
    <n v="0"/>
    <n v="6012.6"/>
    <n v="6012.6"/>
    <n v="6012.6"/>
    <n v="6012.6"/>
    <n v="6012.6"/>
    <n v="6012.6"/>
    <n v="36075.599999999999"/>
    <n v="0.29357920606760957"/>
    <n v="36075.599999999999"/>
    <n v="72151.199999999997"/>
  </r>
  <r>
    <n v="14"/>
    <n v="15"/>
    <s v="tza"/>
    <x v="72"/>
    <s v="04-Corporate Services"/>
    <x v="76"/>
    <x v="93"/>
    <s v="007-Other admin"/>
    <x v="1"/>
    <s v="003"/>
    <s v="COMMUNICATIONS"/>
    <s v="053"/>
    <s v="EMPLOYEE RELATED COSTS - SOCIAL CONTRIBUTIONS"/>
    <s v="1022"/>
    <s v="CONTRIBUTION - PENSION SCHEMES"/>
    <n v="325647"/>
    <n v="347752"/>
    <n v="366878.36"/>
    <n v="386322.91307999997"/>
    <n v="125081.57999999999"/>
    <n v="0"/>
    <n v="0"/>
    <n v="0"/>
    <n v="0"/>
    <n v="0"/>
    <n v="0"/>
    <n v="0"/>
    <n v="20846.93"/>
    <n v="20846.93"/>
    <n v="20846.93"/>
    <n v="20846.93"/>
    <n v="20846.93"/>
    <n v="20846.93"/>
    <n v="125081.57999999999"/>
    <n v="0.38410174207040132"/>
    <n v="125081.58"/>
    <n v="250163.15999999997"/>
  </r>
  <r>
    <n v="14"/>
    <n v="15"/>
    <s v="tza"/>
    <x v="72"/>
    <s v="04-Corporate Services"/>
    <x v="76"/>
    <x v="94"/>
    <s v="007-Other admin"/>
    <x v="1"/>
    <s v="003"/>
    <s v="COMMUNICATIONS"/>
    <s v="053"/>
    <s v="EMPLOYEE RELATED COSTS - SOCIAL CONTRIBUTIONS"/>
    <s v="1023"/>
    <s v="CONTRIBUTION - UIF"/>
    <n v="9548"/>
    <n v="9548"/>
    <n v="10073.14"/>
    <n v="10607.01642"/>
    <n v="3569.28"/>
    <n v="0"/>
    <n v="0"/>
    <n v="0"/>
    <n v="0"/>
    <n v="0"/>
    <n v="0"/>
    <n v="0"/>
    <n v="594.88"/>
    <n v="594.88"/>
    <n v="594.88"/>
    <n v="594.88"/>
    <n v="594.88"/>
    <n v="594.88"/>
    <n v="3569.28"/>
    <n v="0.37382488479262677"/>
    <n v="3569.28"/>
    <n v="7138.56"/>
  </r>
  <r>
    <n v="14"/>
    <n v="15"/>
    <s v="tza"/>
    <x v="72"/>
    <s v="04-Corporate Services"/>
    <x v="76"/>
    <x v="95"/>
    <s v="007-Other admin"/>
    <x v="1"/>
    <s v="003"/>
    <s v="COMMUNICATIONS"/>
    <s v="053"/>
    <s v="EMPLOYEE RELATED COSTS - SOCIAL CONTRIBUTIONS"/>
    <s v="1024"/>
    <s v="CONTRIBUTION - GROUP INSURANCE"/>
    <n v="31119"/>
    <n v="33232"/>
    <n v="35059.760000000002"/>
    <n v="36917.927280000004"/>
    <n v="11371.08"/>
    <n v="0"/>
    <n v="0"/>
    <n v="0"/>
    <n v="0"/>
    <n v="0"/>
    <n v="0"/>
    <n v="0"/>
    <n v="1895.18"/>
    <n v="1895.18"/>
    <n v="1895.18"/>
    <n v="1895.18"/>
    <n v="1895.18"/>
    <n v="1895.18"/>
    <n v="11371.08"/>
    <n v="0.36540634339149713"/>
    <n v="11371.08"/>
    <n v="22742.16"/>
  </r>
  <r>
    <n v="14"/>
    <n v="15"/>
    <s v="tza"/>
    <x v="72"/>
    <s v="04-Corporate Services"/>
    <x v="76"/>
    <x v="96"/>
    <s v="007-Other admin"/>
    <x v="1"/>
    <s v="003"/>
    <s v="COMMUNICATIONS"/>
    <s v="053"/>
    <s v="EMPLOYEE RELATED COSTS - SOCIAL CONTRIBUTIONS"/>
    <s v="1027"/>
    <s v="CONTRIBUTION - WORKERS COMPENSATION"/>
    <n v="0"/>
    <n v="27961"/>
    <n v="29498.855"/>
    <n v="31062.294314999999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2"/>
    <s v="04-Corporate Services"/>
    <x v="76"/>
    <x v="97"/>
    <s v="007-Other admin"/>
    <x v="1"/>
    <s v="003"/>
    <s v="COMMUNICATIONS"/>
    <s v="053"/>
    <s v="EMPLOYEE RELATED COSTS - SOCIAL CONTRIBUTIONS"/>
    <s v="1028"/>
    <s v="LEVIES - SETA"/>
    <n v="25483"/>
    <n v="21458"/>
    <n v="22638.19"/>
    <n v="23838.014069999997"/>
    <n v="9464.06"/>
    <n v="0"/>
    <n v="0"/>
    <n v="0"/>
    <n v="0"/>
    <n v="0"/>
    <n v="0"/>
    <n v="0"/>
    <n v="1233.31"/>
    <n v="1469.13"/>
    <n v="1909.7"/>
    <n v="1998.77"/>
    <n v="1449.07"/>
    <n v="1404.08"/>
    <n v="9464.06"/>
    <n v="0.37138719930934344"/>
    <n v="9464.06"/>
    <n v="18928.12"/>
  </r>
  <r>
    <n v="14"/>
    <n v="15"/>
    <s v="tza"/>
    <x v="72"/>
    <s v="04-Corporate Services"/>
    <x v="76"/>
    <x v="98"/>
    <s v="007-Other admin"/>
    <x v="1"/>
    <s v="003"/>
    <s v="COMMUNICATIONS"/>
    <s v="053"/>
    <s v="EMPLOYEE RELATED COSTS - SOCIAL CONTRIBUTIONS"/>
    <s v="1029"/>
    <s v="LEVIES - BARGAINING COUNCIL"/>
    <n v="408"/>
    <n v="435"/>
    <n v="458.92500000000001"/>
    <n v="483.24802499999998"/>
    <n v="162.72"/>
    <n v="0"/>
    <n v="0"/>
    <n v="0"/>
    <n v="0"/>
    <n v="0"/>
    <n v="0"/>
    <n v="0"/>
    <n v="27.12"/>
    <n v="27.12"/>
    <n v="27.12"/>
    <n v="27.12"/>
    <n v="27.12"/>
    <n v="27.12"/>
    <n v="162.72"/>
    <n v="0.39882352941176469"/>
    <n v="162.72"/>
    <n v="325.44"/>
  </r>
  <r>
    <n v="14"/>
    <n v="15"/>
    <s v="tza"/>
    <x v="73"/>
    <s v="01-Municipal manager"/>
    <x v="76"/>
    <x v="92"/>
    <s v="007-Other admin"/>
    <x v="1"/>
    <s v="004"/>
    <s v="INTERNAL AUDIT"/>
    <s v="053"/>
    <s v="EMPLOYEE RELATED COSTS - SOCIAL CONTRIBUTIONS"/>
    <s v="1021"/>
    <s v="CONTRIBUTION - MEDICAL AID SCHEME"/>
    <n v="96943"/>
    <n v="71539"/>
    <n v="75473.645000000004"/>
    <n v="79473.748185000004"/>
    <n v="29574"/>
    <n v="0"/>
    <n v="0"/>
    <n v="0"/>
    <n v="0"/>
    <n v="0"/>
    <n v="0"/>
    <n v="0"/>
    <n v="4929"/>
    <n v="4929"/>
    <n v="4929"/>
    <n v="4929"/>
    <n v="4929"/>
    <n v="4929"/>
    <n v="29574"/>
    <n v="0.30506586344552983"/>
    <n v="29574"/>
    <n v="59148"/>
  </r>
  <r>
    <n v="14"/>
    <n v="15"/>
    <s v="tza"/>
    <x v="73"/>
    <s v="01-Municipal manager"/>
    <x v="76"/>
    <x v="93"/>
    <s v="007-Other admin"/>
    <x v="1"/>
    <s v="004"/>
    <s v="INTERNAL AUDIT"/>
    <s v="053"/>
    <s v="EMPLOYEE RELATED COSTS - SOCIAL CONTRIBUTIONS"/>
    <s v="1022"/>
    <s v="CONTRIBUTION - PENSION SCHEMES"/>
    <n v="293502"/>
    <n v="308866"/>
    <n v="325853.63"/>
    <n v="343123.87239000003"/>
    <n v="144132.72"/>
    <n v="0"/>
    <n v="0"/>
    <n v="0"/>
    <n v="0"/>
    <n v="0"/>
    <n v="0"/>
    <n v="0"/>
    <n v="24005.68"/>
    <n v="24005.68"/>
    <n v="24005.68"/>
    <n v="24005.68"/>
    <n v="24055"/>
    <n v="24055"/>
    <n v="144132.72"/>
    <n v="0.4910791749289613"/>
    <n v="144132.72"/>
    <n v="288265.44"/>
  </r>
  <r>
    <n v="14"/>
    <n v="15"/>
    <s v="tza"/>
    <x v="73"/>
    <s v="01-Municipal manager"/>
    <x v="76"/>
    <x v="94"/>
    <s v="007-Other admin"/>
    <x v="1"/>
    <s v="004"/>
    <s v="INTERNAL AUDIT"/>
    <s v="053"/>
    <s v="EMPLOYEE RELATED COSTS - SOCIAL CONTRIBUTIONS"/>
    <s v="1023"/>
    <s v="CONTRIBUTION - UIF"/>
    <n v="10726"/>
    <n v="9548"/>
    <n v="10073.14"/>
    <n v="10607.01642"/>
    <n v="4461.6000000000004"/>
    <n v="0"/>
    <n v="0"/>
    <n v="0"/>
    <n v="0"/>
    <n v="0"/>
    <n v="0"/>
    <n v="0"/>
    <n v="743.6"/>
    <n v="743.6"/>
    <n v="743.6"/>
    <n v="743.6"/>
    <n v="743.6"/>
    <n v="743.6"/>
    <n v="4461.6000000000004"/>
    <n v="0.41596121573746042"/>
    <n v="4461.6000000000004"/>
    <n v="8923.2000000000007"/>
  </r>
  <r>
    <n v="14"/>
    <n v="15"/>
    <s v="tza"/>
    <x v="73"/>
    <s v="01-Municipal manager"/>
    <x v="76"/>
    <x v="95"/>
    <s v="007-Other admin"/>
    <x v="1"/>
    <s v="004"/>
    <s v="INTERNAL AUDIT"/>
    <s v="053"/>
    <s v="EMPLOYEE RELATED COSTS - SOCIAL CONTRIBUTIONS"/>
    <s v="1024"/>
    <s v="CONTRIBUTION - GROUP INSURANCE"/>
    <n v="27835"/>
    <n v="29311"/>
    <n v="30923.105"/>
    <n v="32562.029565000001"/>
    <n v="13678.58"/>
    <n v="0"/>
    <n v="0"/>
    <n v="0"/>
    <n v="0"/>
    <n v="0"/>
    <n v="0"/>
    <n v="0"/>
    <n v="2278.27"/>
    <n v="2278.27"/>
    <n v="2278.27"/>
    <n v="2278.27"/>
    <n v="2282.75"/>
    <n v="2282.75"/>
    <n v="13678.58"/>
    <n v="0.49141656188252203"/>
    <n v="13678.58"/>
    <n v="27357.16"/>
  </r>
  <r>
    <n v="14"/>
    <n v="15"/>
    <s v="tza"/>
    <x v="76"/>
    <s v="01-Municipal manager"/>
    <x v="76"/>
    <x v="96"/>
    <s v="007-Other admin"/>
    <x v="1"/>
    <s v="007"/>
    <s v="RISK MANAGEMENT"/>
    <s v="053"/>
    <s v="EMPLOYEE RELATED COSTS - SOCIAL CONTRIBUTIONS"/>
    <s v="1027"/>
    <s v="CONTRIBUTION - WORKERS COMPENSATION"/>
    <n v="0"/>
    <n v="7773"/>
    <n v="8200.5149999999994"/>
    <n v="8635.1422949999996"/>
    <n v="892.32"/>
    <n v="0"/>
    <n v="0"/>
    <n v="0"/>
    <n v="0"/>
    <n v="0"/>
    <n v="0"/>
    <n v="0"/>
    <n v="148.72"/>
    <n v="148.72"/>
    <n v="148.72"/>
    <n v="148.72"/>
    <n v="148.72"/>
    <n v="148.72"/>
    <n v="892.32"/>
    <e v="#DIV/0!"/>
    <n v="892.32"/>
    <n v="1784.64"/>
  </r>
  <r>
    <n v="14"/>
    <n v="15"/>
    <s v="tza"/>
    <x v="73"/>
    <s v="01-Municipal manager"/>
    <x v="76"/>
    <x v="96"/>
    <s v="007-Other admin"/>
    <x v="1"/>
    <s v="004"/>
    <s v="INTERNAL AUDIT"/>
    <s v="053"/>
    <s v="EMPLOYEE RELATED COSTS - SOCIAL CONTRIBUTIONS"/>
    <s v="1027"/>
    <s v="CONTRIBUTION - WORKERS COMPENSATION"/>
    <n v="0"/>
    <n v="37472"/>
    <n v="39532.959999999999"/>
    <n v="41628.206879999998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3"/>
    <s v="01-Municipal manager"/>
    <x v="76"/>
    <x v="97"/>
    <s v="007-Other admin"/>
    <x v="1"/>
    <s v="004"/>
    <s v="INTERNAL AUDIT"/>
    <s v="053"/>
    <s v="EMPLOYEE RELATED COSTS - SOCIAL CONTRIBUTIONS"/>
    <s v="1028"/>
    <s v="LEVIES - SETA"/>
    <n v="26109"/>
    <n v="32453"/>
    <n v="34237.915000000001"/>
    <n v="36052.524494999998"/>
    <n v="14985.070000000002"/>
    <n v="0"/>
    <n v="0"/>
    <n v="0"/>
    <n v="0"/>
    <n v="0"/>
    <n v="0"/>
    <n v="0"/>
    <n v="3324.81"/>
    <n v="2705.88"/>
    <n v="2183.4899999999998"/>
    <n v="2191.19"/>
    <n v="2396.0100000000002"/>
    <n v="2183.69"/>
    <n v="14985.070000000002"/>
    <n v="0.57394270175035433"/>
    <n v="14985.07"/>
    <n v="29970.140000000003"/>
  </r>
  <r>
    <n v="14"/>
    <n v="15"/>
    <s v="tza"/>
    <x v="73"/>
    <s v="01-Municipal manager"/>
    <x v="76"/>
    <x v="98"/>
    <s v="007-Other admin"/>
    <x v="1"/>
    <s v="004"/>
    <s v="INTERNAL AUDIT"/>
    <s v="053"/>
    <s v="EMPLOYEE RELATED COSTS - SOCIAL CONTRIBUTIONS"/>
    <s v="1029"/>
    <s v="LEVIES - BARGAINING COUNCIL"/>
    <n v="489"/>
    <n v="435"/>
    <n v="458.92500000000001"/>
    <n v="483.24802499999998"/>
    <n v="203.4"/>
    <n v="0"/>
    <n v="0"/>
    <n v="0"/>
    <n v="0"/>
    <n v="0"/>
    <n v="0"/>
    <n v="0"/>
    <n v="33.9"/>
    <n v="33.9"/>
    <n v="33.9"/>
    <n v="33.9"/>
    <n v="33.9"/>
    <n v="33.9"/>
    <n v="203.4"/>
    <n v="0.41595092024539876"/>
    <n v="203.4"/>
    <n v="406.8"/>
  </r>
  <r>
    <n v="14"/>
    <n v="15"/>
    <s v="tza"/>
    <x v="75"/>
    <s v="04-Corporate Services"/>
    <x v="76"/>
    <x v="92"/>
    <s v="007-Other admin"/>
    <x v="1"/>
    <s v="006"/>
    <s v="PUBLIC PARTICIPATION &amp; PROJECT SUPPORT"/>
    <s v="053"/>
    <s v="EMPLOYEE RELATED COSTS - SOCIAL CONTRIBUTIONS"/>
    <s v="1021"/>
    <s v="CONTRIBUTION - MEDICAL AID SCHEME"/>
    <n v="254305"/>
    <n v="255981"/>
    <n v="270059.95500000002"/>
    <n v="284373.13261500001"/>
    <n v="95140.800000000003"/>
    <n v="0"/>
    <n v="0"/>
    <n v="0"/>
    <n v="0"/>
    <n v="0"/>
    <n v="0"/>
    <n v="0"/>
    <n v="15106.2"/>
    <n v="14704.2"/>
    <n v="16332.6"/>
    <n v="16332.6"/>
    <n v="16332.6"/>
    <n v="16332.6"/>
    <n v="95140.800000000003"/>
    <n v="0.37412083914983979"/>
    <n v="95140.800000000003"/>
    <n v="190281.60000000001"/>
  </r>
  <r>
    <n v="14"/>
    <n v="15"/>
    <s v="tza"/>
    <x v="75"/>
    <s v="04-Corporate Services"/>
    <x v="76"/>
    <x v="93"/>
    <s v="007-Other admin"/>
    <x v="1"/>
    <s v="006"/>
    <s v="PUBLIC PARTICIPATION &amp; PROJECT SUPPORT"/>
    <s v="053"/>
    <s v="EMPLOYEE RELATED COSTS - SOCIAL CONTRIBUTIONS"/>
    <s v="1022"/>
    <s v="CONTRIBUTION - PENSION SCHEMES"/>
    <n v="687966"/>
    <n v="608186"/>
    <n v="641636.23"/>
    <n v="675642.95019"/>
    <n v="284199"/>
    <n v="0"/>
    <n v="0"/>
    <n v="0"/>
    <n v="0"/>
    <n v="0"/>
    <n v="0"/>
    <n v="0"/>
    <n v="47366.5"/>
    <n v="47366.5"/>
    <n v="47366.5"/>
    <n v="47366.5"/>
    <n v="47366.5"/>
    <n v="47366.5"/>
    <n v="284199"/>
    <n v="0.41310035670367429"/>
    <n v="284199"/>
    <n v="568398"/>
  </r>
  <r>
    <n v="14"/>
    <n v="15"/>
    <s v="tza"/>
    <x v="75"/>
    <s v="04-Corporate Services"/>
    <x v="76"/>
    <x v="94"/>
    <s v="007-Other admin"/>
    <x v="1"/>
    <s v="006"/>
    <s v="PUBLIC PARTICIPATION &amp; PROJECT SUPPORT"/>
    <s v="053"/>
    <s v="EMPLOYEE RELATED COSTS - SOCIAL CONTRIBUTIONS"/>
    <s v="1023"/>
    <s v="CONTRIBUTION - UIF"/>
    <n v="22548"/>
    <n v="20918"/>
    <n v="22068.49"/>
    <n v="23238.11997"/>
    <n v="10546.29"/>
    <n v="0"/>
    <n v="0"/>
    <n v="0"/>
    <n v="0"/>
    <n v="0"/>
    <n v="0"/>
    <n v="0"/>
    <n v="1752.9"/>
    <n v="1738.67"/>
    <n v="1756.94"/>
    <n v="1756.19"/>
    <n v="1784.64"/>
    <n v="1756.95"/>
    <n v="10546.29"/>
    <n v="0.46772618414050032"/>
    <n v="10546.29"/>
    <n v="21092.58"/>
  </r>
  <r>
    <n v="14"/>
    <n v="15"/>
    <s v="tza"/>
    <x v="75"/>
    <s v="04-Corporate Services"/>
    <x v="76"/>
    <x v="95"/>
    <s v="007-Other admin"/>
    <x v="1"/>
    <s v="006"/>
    <s v="PUBLIC PARTICIPATION &amp; PROJECT SUPPORT"/>
    <s v="053"/>
    <s v="EMPLOYEE RELATED COSTS - SOCIAL CONTRIBUTIONS"/>
    <s v="1024"/>
    <s v="CONTRIBUTION - GROUP INSURANCE"/>
    <n v="64057"/>
    <n v="55685"/>
    <n v="58747.675000000003"/>
    <n v="61861.301775"/>
    <n v="26020.799999999999"/>
    <n v="0"/>
    <n v="0"/>
    <n v="0"/>
    <n v="0"/>
    <n v="0"/>
    <n v="0"/>
    <n v="0"/>
    <n v="4336.8"/>
    <n v="4336.8"/>
    <n v="4336.8"/>
    <n v="4336.8"/>
    <n v="4336.8"/>
    <n v="4336.8"/>
    <n v="26020.799999999999"/>
    <n v="0.40621321635418456"/>
    <n v="26020.799999999999"/>
    <n v="52041.599999999999"/>
  </r>
  <r>
    <n v="14"/>
    <n v="15"/>
    <s v="tza"/>
    <x v="75"/>
    <s v="04-Corporate Services"/>
    <x v="76"/>
    <x v="96"/>
    <s v="007-Other admin"/>
    <x v="1"/>
    <s v="006"/>
    <s v="PUBLIC PARTICIPATION &amp; PROJECT SUPPORT"/>
    <s v="053"/>
    <s v="EMPLOYEE RELATED COSTS - SOCIAL CONTRIBUTIONS"/>
    <s v="1027"/>
    <s v="CONTRIBUTION - WORKERS COMPENSATION"/>
    <n v="0"/>
    <n v="51917"/>
    <n v="54772.434999999998"/>
    <n v="57675.374055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5"/>
    <s v="04-Corporate Services"/>
    <x v="76"/>
    <x v="97"/>
    <s v="007-Other admin"/>
    <x v="1"/>
    <s v="006"/>
    <s v="PUBLIC PARTICIPATION &amp; PROJECT SUPPORT"/>
    <s v="053"/>
    <s v="EMPLOYEE RELATED COSTS - SOCIAL CONTRIBUTIONS"/>
    <s v="1028"/>
    <s v="LEVIES - SETA"/>
    <n v="56639"/>
    <n v="44620"/>
    <n v="47074.1"/>
    <n v="49569.027300000002"/>
    <n v="45006.739999999991"/>
    <n v="0"/>
    <n v="0"/>
    <n v="0"/>
    <n v="0"/>
    <n v="0"/>
    <n v="0"/>
    <n v="0"/>
    <n v="7041.99"/>
    <n v="8028.47"/>
    <n v="7193.99"/>
    <n v="6915.49"/>
    <n v="7795.92"/>
    <n v="8030.88"/>
    <n v="45006.739999999991"/>
    <n v="0.79462455198714654"/>
    <n v="45006.74"/>
    <n v="90013.479999999981"/>
  </r>
  <r>
    <n v="14"/>
    <n v="15"/>
    <s v="tza"/>
    <x v="75"/>
    <s v="04-Corporate Services"/>
    <x v="76"/>
    <x v="98"/>
    <s v="007-Other admin"/>
    <x v="1"/>
    <s v="006"/>
    <s v="PUBLIC PARTICIPATION &amp; PROJECT SUPPORT"/>
    <s v="053"/>
    <s v="EMPLOYEE RELATED COSTS - SOCIAL CONTRIBUTIONS"/>
    <s v="1029"/>
    <s v="LEVIES - BARGAINING COUNCIL"/>
    <n v="978"/>
    <n v="958"/>
    <n v="1010.69"/>
    <n v="1064.25657"/>
    <n v="488.16"/>
    <n v="0"/>
    <n v="0"/>
    <n v="0"/>
    <n v="0"/>
    <n v="0"/>
    <n v="0"/>
    <n v="0"/>
    <n v="81.36"/>
    <n v="81.36"/>
    <n v="81.36"/>
    <n v="81.36"/>
    <n v="81.36"/>
    <n v="81.36"/>
    <n v="488.16"/>
    <n v="0.49914110429447855"/>
    <n v="488.16"/>
    <n v="976.32"/>
  </r>
  <r>
    <n v="14"/>
    <n v="15"/>
    <s v="tza"/>
    <x v="77"/>
    <s v="02-Planning &amp; Economic Development"/>
    <x v="76"/>
    <x v="92"/>
    <s v="015-Economic development"/>
    <x v="1"/>
    <s v="012"/>
    <s v="ADMINISTRATION STRATEGY &amp; DEV"/>
    <s v="053"/>
    <s v="EMPLOYEE RELATED COSTS - SOCIAL CONTRIBUTIONS"/>
    <s v="1021"/>
    <s v="CONTRIBUTION - MEDICAL AID SCHEME"/>
    <n v="39645"/>
    <n v="42634"/>
    <n v="44978.87"/>
    <n v="47362.750110000001"/>
    <n v="18525.599999999999"/>
    <n v="0"/>
    <n v="0"/>
    <n v="0"/>
    <n v="0"/>
    <n v="0"/>
    <n v="0"/>
    <n v="0"/>
    <n v="3087.6"/>
    <n v="3087.6"/>
    <n v="3087.6"/>
    <n v="3087.6"/>
    <n v="3087.6"/>
    <n v="3087.6"/>
    <n v="18525.599999999999"/>
    <n v="0.46728717366628825"/>
    <n v="18525.599999999999"/>
    <n v="37051.199999999997"/>
  </r>
  <r>
    <n v="14"/>
    <n v="15"/>
    <s v="tza"/>
    <x v="77"/>
    <s v="02-Planning &amp; Economic Development"/>
    <x v="76"/>
    <x v="93"/>
    <s v="015-Economic development"/>
    <x v="1"/>
    <s v="012"/>
    <s v="ADMINISTRATION STRATEGY &amp; DEV"/>
    <s v="053"/>
    <s v="EMPLOYEE RELATED COSTS - SOCIAL CONTRIBUTIONS"/>
    <s v="1022"/>
    <s v="CONTRIBUTION - PENSION SCHEMES"/>
    <n v="45275"/>
    <n v="63406"/>
    <n v="66893.33"/>
    <n v="70438.676489999998"/>
    <n v="29629.200000000001"/>
    <n v="0"/>
    <n v="0"/>
    <n v="0"/>
    <n v="0"/>
    <n v="0"/>
    <n v="0"/>
    <n v="0"/>
    <n v="4938.2"/>
    <n v="4938.2"/>
    <n v="4938.2"/>
    <n v="4938.2"/>
    <n v="4938.2"/>
    <n v="4938.2"/>
    <n v="29629.200000000001"/>
    <n v="0.65442738818332413"/>
    <n v="29629.200000000001"/>
    <n v="59258.400000000001"/>
  </r>
  <r>
    <n v="14"/>
    <n v="15"/>
    <s v="tza"/>
    <x v="77"/>
    <s v="02-Planning &amp; Economic Development"/>
    <x v="76"/>
    <x v="94"/>
    <s v="015-Economic development"/>
    <x v="1"/>
    <s v="012"/>
    <s v="ADMINISTRATION STRATEGY &amp; DEV"/>
    <s v="053"/>
    <s v="EMPLOYEE RELATED COSTS - SOCIAL CONTRIBUTIONS"/>
    <s v="1023"/>
    <s v="CONTRIBUTION - UIF"/>
    <n v="3819"/>
    <n v="4651"/>
    <n v="4906.8050000000003"/>
    <n v="5166.8656650000003"/>
    <n v="1066.77"/>
    <n v="0"/>
    <n v="0"/>
    <n v="0"/>
    <n v="0"/>
    <n v="0"/>
    <n v="0"/>
    <n v="0"/>
    <n v="183.61"/>
    <n v="183.61"/>
    <n v="183.61"/>
    <n v="183.61"/>
    <n v="183.61"/>
    <n v="148.72"/>
    <n v="1066.77"/>
    <n v="0.27933228593872739"/>
    <n v="1066.77"/>
    <n v="2133.54"/>
  </r>
  <r>
    <n v="14"/>
    <n v="15"/>
    <s v="tza"/>
    <x v="77"/>
    <s v="02-Planning &amp; Economic Development"/>
    <x v="76"/>
    <x v="95"/>
    <s v="015-Economic development"/>
    <x v="1"/>
    <s v="012"/>
    <s v="ADMINISTRATION STRATEGY &amp; DEV"/>
    <s v="053"/>
    <s v="EMPLOYEE RELATED COSTS - SOCIAL CONTRIBUTIONS"/>
    <s v="1024"/>
    <s v="CONTRIBUTION - GROUP INSURANCE"/>
    <n v="4116"/>
    <n v="5764"/>
    <n v="6081.02"/>
    <n v="6403.3140600000006"/>
    <n v="2693.58"/>
    <n v="0"/>
    <n v="0"/>
    <n v="0"/>
    <n v="0"/>
    <n v="0"/>
    <n v="0"/>
    <n v="0"/>
    <n v="448.93"/>
    <n v="448.93"/>
    <n v="448.93"/>
    <n v="448.93"/>
    <n v="448.93"/>
    <n v="448.93"/>
    <n v="2693.58"/>
    <n v="0.65441690962099119"/>
    <n v="2693.58"/>
    <n v="5387.16"/>
  </r>
  <r>
    <n v="14"/>
    <n v="15"/>
    <s v="tza"/>
    <x v="77"/>
    <s v="02-Planning &amp; Economic Development"/>
    <x v="76"/>
    <x v="96"/>
    <s v="015-Economic development"/>
    <x v="1"/>
    <s v="012"/>
    <s v="ADMINISTRATION STRATEGY &amp; DEV"/>
    <s v="053"/>
    <s v="EMPLOYEE RELATED COSTS - SOCIAL CONTRIBUTIONS"/>
    <s v="1027"/>
    <s v="CONTRIBUTION - WORKERS COMPENSATION"/>
    <n v="0"/>
    <n v="17524"/>
    <n v="18487.82"/>
    <n v="19467.674459999998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7"/>
    <s v="02-Planning &amp; Economic Development"/>
    <x v="76"/>
    <x v="97"/>
    <s v="015-Economic development"/>
    <x v="1"/>
    <s v="012"/>
    <s v="ADMINISTRATION STRATEGY &amp; DEV"/>
    <s v="053"/>
    <s v="EMPLOYEE RELATED COSTS - SOCIAL CONTRIBUTIONS"/>
    <s v="1028"/>
    <s v="LEVIES - SETA"/>
    <n v="13016"/>
    <n v="15305"/>
    <n v="16146.775"/>
    <n v="17002.554075"/>
    <n v="1966.43"/>
    <n v="0"/>
    <n v="0"/>
    <n v="0"/>
    <n v="0"/>
    <n v="0"/>
    <n v="0"/>
    <n v="0"/>
    <n v="296.07"/>
    <n v="296.11"/>
    <n v="296.14"/>
    <n v="520.63"/>
    <n v="296.18"/>
    <n v="261.3"/>
    <n v="1966.43"/>
    <n v="0.15107790411800862"/>
    <n v="1966.43"/>
    <n v="3932.86"/>
  </r>
  <r>
    <n v="14"/>
    <n v="15"/>
    <s v="tza"/>
    <x v="77"/>
    <s v="02-Planning &amp; Economic Development"/>
    <x v="76"/>
    <x v="98"/>
    <s v="015-Economic development"/>
    <x v="1"/>
    <s v="012"/>
    <s v="ADMINISTRATION STRATEGY &amp; DEV"/>
    <s v="053"/>
    <s v="EMPLOYEE RELATED COSTS - SOCIAL CONTRIBUTIONS"/>
    <s v="1029"/>
    <s v="LEVIES - BARGAINING COUNCIL"/>
    <n v="163"/>
    <n v="174"/>
    <n v="183.57"/>
    <n v="193.29920999999999"/>
    <n v="40.68"/>
    <n v="0"/>
    <n v="0"/>
    <n v="0"/>
    <n v="0"/>
    <n v="0"/>
    <n v="0"/>
    <n v="0"/>
    <n v="6.78"/>
    <n v="6.78"/>
    <n v="6.78"/>
    <n v="6.78"/>
    <n v="6.78"/>
    <n v="6.78"/>
    <n v="40.68"/>
    <n v="0.24957055214723925"/>
    <n v="40.68"/>
    <n v="81.36"/>
  </r>
  <r>
    <n v="14"/>
    <n v="15"/>
    <s v="tza"/>
    <x v="78"/>
    <s v="02-Planning &amp; Economic Development"/>
    <x v="76"/>
    <x v="92"/>
    <s v="015-Economic development"/>
    <x v="1"/>
    <s v="014"/>
    <s v="LOCAL ECONOMIC DEVELOPMENT &amp; SOCIAL DEVELOPMENT"/>
    <s v="053"/>
    <s v="EMPLOYEE RELATED COSTS - SOCIAL CONTRIBUTIONS"/>
    <s v="1021"/>
    <s v="CONTRIBUTION - MEDICAL AID SCHEME"/>
    <n v="159365"/>
    <n v="205035"/>
    <n v="216311.92499999999"/>
    <n v="227776.45702499998"/>
    <n v="71553.66"/>
    <n v="0"/>
    <n v="0"/>
    <n v="0"/>
    <n v="0"/>
    <n v="0"/>
    <n v="0"/>
    <n v="0"/>
    <n v="12762.01"/>
    <n v="12762.01"/>
    <n v="11507.41"/>
    <n v="11507.41"/>
    <n v="11507.41"/>
    <n v="11507.41"/>
    <n v="71553.66"/>
    <n v="0.44899231324318389"/>
    <n v="71553.66"/>
    <n v="143107.32"/>
  </r>
  <r>
    <n v="14"/>
    <n v="15"/>
    <s v="tza"/>
    <x v="78"/>
    <s v="02-Planning &amp; Economic Development"/>
    <x v="76"/>
    <x v="93"/>
    <s v="015-Economic development"/>
    <x v="1"/>
    <s v="014"/>
    <s v="LOCAL ECONOMIC DEVELOPMENT &amp; SOCIAL DEVELOPMENT"/>
    <s v="053"/>
    <s v="EMPLOYEE RELATED COSTS - SOCIAL CONTRIBUTIONS"/>
    <s v="1022"/>
    <s v="CONTRIBUTION - PENSION SCHEMES"/>
    <n v="365471"/>
    <n v="369001"/>
    <n v="389296.05499999999"/>
    <n v="409928.74591499998"/>
    <n v="164870.72"/>
    <n v="0"/>
    <n v="0"/>
    <n v="0"/>
    <n v="0"/>
    <n v="0"/>
    <n v="0"/>
    <n v="0"/>
    <n v="30459.98"/>
    <n v="30459.98"/>
    <n v="25987.69"/>
    <n v="25987.69"/>
    <n v="25987.69"/>
    <n v="25987.69"/>
    <n v="164870.72"/>
    <n v="0.45111847451644588"/>
    <n v="164870.72"/>
    <n v="329741.44"/>
  </r>
  <r>
    <n v="14"/>
    <n v="15"/>
    <s v="tza"/>
    <x v="78"/>
    <s v="02-Planning &amp; Economic Development"/>
    <x v="76"/>
    <x v="94"/>
    <s v="015-Economic development"/>
    <x v="1"/>
    <s v="014"/>
    <s v="LOCAL ECONOMIC DEVELOPMENT &amp; SOCIAL DEVELOPMENT"/>
    <s v="053"/>
    <s v="EMPLOYEE RELATED COSTS - SOCIAL CONTRIBUTIONS"/>
    <s v="1023"/>
    <s v="CONTRIBUTION - UIF"/>
    <n v="13367"/>
    <n v="13367"/>
    <n v="14102.184999999999"/>
    <n v="14849.600805"/>
    <n v="5651.36"/>
    <n v="0"/>
    <n v="0"/>
    <n v="0"/>
    <n v="0"/>
    <n v="0"/>
    <n v="0"/>
    <n v="0"/>
    <n v="1041.04"/>
    <n v="1041.04"/>
    <n v="892.32"/>
    <n v="892.32"/>
    <n v="892.32"/>
    <n v="892.32"/>
    <n v="5651.36"/>
    <n v="0.4227844692152315"/>
    <n v="5651.36"/>
    <n v="11302.72"/>
  </r>
  <r>
    <n v="14"/>
    <n v="15"/>
    <s v="tza"/>
    <x v="78"/>
    <s v="02-Planning &amp; Economic Development"/>
    <x v="76"/>
    <x v="95"/>
    <s v="015-Economic development"/>
    <x v="1"/>
    <s v="014"/>
    <s v="LOCAL ECONOMIC DEVELOPMENT &amp; SOCIAL DEVELOPMENT"/>
    <s v="053"/>
    <s v="EMPLOYEE RELATED COSTS - SOCIAL CONTRIBUTIONS"/>
    <s v="1024"/>
    <s v="CONTRIBUTION - GROUP INSURANCE"/>
    <n v="33225"/>
    <n v="34259"/>
    <n v="36143.245000000003"/>
    <n v="38058.836985000002"/>
    <n v="14988.2"/>
    <n v="0"/>
    <n v="0"/>
    <n v="0"/>
    <n v="0"/>
    <n v="0"/>
    <n v="0"/>
    <n v="0"/>
    <n v="2769.08"/>
    <n v="2769.08"/>
    <n v="2362.5100000000002"/>
    <n v="2362.5100000000002"/>
    <n v="2362.5100000000002"/>
    <n v="2362.5100000000002"/>
    <n v="14988.2"/>
    <n v="0.45111211437170806"/>
    <n v="14988.2"/>
    <n v="29976.400000000001"/>
  </r>
  <r>
    <n v="14"/>
    <n v="15"/>
    <s v="tza"/>
    <x v="78"/>
    <s v="02-Planning &amp; Economic Development"/>
    <x v="76"/>
    <x v="96"/>
    <s v="015-Economic development"/>
    <x v="1"/>
    <s v="014"/>
    <s v="LOCAL ECONOMIC DEVELOPMENT &amp; SOCIAL DEVELOPMENT"/>
    <s v="053"/>
    <s v="EMPLOYEE RELATED COSTS - SOCIAL CONTRIBUTIONS"/>
    <s v="1027"/>
    <s v="CONTRIBUTION - WORKERS COMPENSATION"/>
    <n v="0"/>
    <n v="40299"/>
    <n v="42515.445"/>
    <n v="44768.7635850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8"/>
    <s v="02-Planning &amp; Economic Development"/>
    <x v="76"/>
    <x v="97"/>
    <s v="015-Economic development"/>
    <x v="1"/>
    <s v="014"/>
    <s v="LOCAL ECONOMIC DEVELOPMENT &amp; SOCIAL DEVELOPMENT"/>
    <s v="053"/>
    <s v="EMPLOYEE RELATED COSTS - SOCIAL CONTRIBUTIONS"/>
    <s v="1028"/>
    <s v="LEVIES - SETA"/>
    <n v="30788"/>
    <n v="30456"/>
    <n v="32131.08"/>
    <n v="33834.027240000003"/>
    <n v="16357.76"/>
    <n v="0"/>
    <n v="0"/>
    <n v="0"/>
    <n v="0"/>
    <n v="0"/>
    <n v="0"/>
    <n v="0"/>
    <n v="3497.39"/>
    <n v="3401.23"/>
    <n v="2187.02"/>
    <n v="2636.03"/>
    <n v="2418.61"/>
    <n v="2217.48"/>
    <n v="16357.76"/>
    <n v="0.53130310510588541"/>
    <n v="16357.76"/>
    <n v="32715.52"/>
  </r>
  <r>
    <n v="14"/>
    <n v="15"/>
    <s v="tza"/>
    <x v="78"/>
    <s v="02-Planning &amp; Economic Development"/>
    <x v="76"/>
    <x v="98"/>
    <s v="015-Economic development"/>
    <x v="1"/>
    <s v="014"/>
    <s v="LOCAL ECONOMIC DEVELOPMENT &amp; SOCIAL DEVELOPMENT"/>
    <s v="053"/>
    <s v="EMPLOYEE RELATED COSTS - SOCIAL CONTRIBUTIONS"/>
    <s v="1029"/>
    <s v="LEVIES - BARGAINING COUNCIL"/>
    <n v="571"/>
    <n v="609"/>
    <n v="642.495"/>
    <n v="676.547235"/>
    <n v="257.64"/>
    <n v="0"/>
    <n v="0"/>
    <n v="0"/>
    <n v="0"/>
    <n v="0"/>
    <n v="0"/>
    <n v="0"/>
    <n v="47.46"/>
    <n v="47.46"/>
    <n v="40.68"/>
    <n v="40.68"/>
    <n v="40.68"/>
    <n v="40.68"/>
    <n v="257.64"/>
    <n v="0.45120840630472853"/>
    <n v="257.64"/>
    <n v="515.28"/>
  </r>
  <r>
    <n v="14"/>
    <n v="15"/>
    <s v="tza"/>
    <x v="79"/>
    <s v="02-Planning &amp; Economic Development"/>
    <x v="76"/>
    <x v="92"/>
    <s v="016-Town planning"/>
    <x v="1"/>
    <s v="015"/>
    <s v="TOWN &amp; REGIONAL PLANNING"/>
    <s v="053"/>
    <s v="EMPLOYEE RELATED COSTS - SOCIAL CONTRIBUTIONS"/>
    <s v="1021"/>
    <s v="CONTRIBUTION - MEDICAL AID SCHEME"/>
    <n v="147669"/>
    <n v="167809"/>
    <n v="177038.495"/>
    <n v="186421.53523499999"/>
    <n v="71902.92"/>
    <n v="0"/>
    <n v="0"/>
    <n v="0"/>
    <n v="0"/>
    <n v="0"/>
    <n v="0"/>
    <n v="0"/>
    <n v="11983.82"/>
    <n v="11983.82"/>
    <n v="11983.82"/>
    <n v="11983.82"/>
    <n v="11983.82"/>
    <n v="11983.82"/>
    <n v="71902.92"/>
    <n v="0.48691952948824735"/>
    <n v="71902.92"/>
    <n v="143805.84"/>
  </r>
  <r>
    <n v="14"/>
    <n v="15"/>
    <s v="tza"/>
    <x v="79"/>
    <s v="02-Planning &amp; Economic Development"/>
    <x v="76"/>
    <x v="93"/>
    <s v="016-Town planning"/>
    <x v="1"/>
    <s v="015"/>
    <s v="TOWN &amp; REGIONAL PLANNING"/>
    <s v="053"/>
    <s v="EMPLOYEE RELATED COSTS - SOCIAL CONTRIBUTIONS"/>
    <s v="1022"/>
    <s v="CONTRIBUTION - PENSION SCHEMES"/>
    <n v="327269"/>
    <n v="329848"/>
    <n v="347989.64"/>
    <n v="366433.09091999999"/>
    <n v="154134.36000000002"/>
    <n v="0"/>
    <n v="0"/>
    <n v="0"/>
    <n v="0"/>
    <n v="0"/>
    <n v="0"/>
    <n v="0"/>
    <n v="25689.06"/>
    <n v="25689.06"/>
    <n v="25689.06"/>
    <n v="25689.06"/>
    <n v="25689.06"/>
    <n v="25689.06"/>
    <n v="154134.36000000002"/>
    <n v="0.4709714638416716"/>
    <n v="154134.35999999999"/>
    <n v="308268.72000000003"/>
  </r>
  <r>
    <n v="14"/>
    <n v="15"/>
    <s v="tza"/>
    <x v="79"/>
    <s v="02-Planning &amp; Economic Development"/>
    <x v="76"/>
    <x v="94"/>
    <s v="016-Town planning"/>
    <x v="1"/>
    <s v="015"/>
    <s v="TOWN &amp; REGIONAL PLANNING"/>
    <s v="053"/>
    <s v="EMPLOYEE RELATED COSTS - SOCIAL CONTRIBUTIONS"/>
    <s v="1023"/>
    <s v="CONTRIBUTION - UIF"/>
    <n v="9548"/>
    <n v="9548"/>
    <n v="10073.14"/>
    <n v="10607.01642"/>
    <n v="4461.6000000000004"/>
    <n v="0"/>
    <n v="0"/>
    <n v="0"/>
    <n v="0"/>
    <n v="0"/>
    <n v="0"/>
    <n v="0"/>
    <n v="743.6"/>
    <n v="743.6"/>
    <n v="743.6"/>
    <n v="743.6"/>
    <n v="743.6"/>
    <n v="743.6"/>
    <n v="4461.6000000000004"/>
    <n v="0.46728110599078343"/>
    <n v="4461.6000000000004"/>
    <n v="8923.2000000000007"/>
  </r>
  <r>
    <n v="14"/>
    <n v="15"/>
    <s v="tza"/>
    <x v="79"/>
    <s v="02-Planning &amp; Economic Development"/>
    <x v="76"/>
    <x v="95"/>
    <s v="016-Town planning"/>
    <x v="1"/>
    <s v="015"/>
    <s v="TOWN &amp; REGIONAL PLANNING"/>
    <s v="053"/>
    <s v="EMPLOYEE RELATED COSTS - SOCIAL CONTRIBUTIONS"/>
    <s v="1024"/>
    <s v="CONTRIBUTION - GROUP INSURANCE"/>
    <n v="29752"/>
    <n v="31357"/>
    <n v="33081.635000000002"/>
    <n v="34834.961654999999"/>
    <n v="14652.780000000002"/>
    <n v="0"/>
    <n v="0"/>
    <n v="0"/>
    <n v="0"/>
    <n v="0"/>
    <n v="0"/>
    <n v="0"/>
    <n v="2442.13"/>
    <n v="2442.13"/>
    <n v="2442.13"/>
    <n v="2442.13"/>
    <n v="2442.13"/>
    <n v="2442.13"/>
    <n v="14652.780000000002"/>
    <n v="0.49249731110513589"/>
    <n v="14652.78"/>
    <n v="29305.560000000005"/>
  </r>
  <r>
    <n v="14"/>
    <n v="15"/>
    <s v="tza"/>
    <x v="79"/>
    <s v="02-Planning &amp; Economic Development"/>
    <x v="76"/>
    <x v="96"/>
    <s v="016-Town planning"/>
    <x v="1"/>
    <s v="015"/>
    <s v="TOWN &amp; REGIONAL PLANNING"/>
    <s v="053"/>
    <s v="EMPLOYEE RELATED COSTS - SOCIAL CONTRIBUTIONS"/>
    <s v="1027"/>
    <s v="CONTRIBUTION - WORKERS COMPENSATION"/>
    <n v="0"/>
    <n v="39500"/>
    <n v="41672.5"/>
    <n v="43881.142500000002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9"/>
    <s v="02-Planning &amp; Economic Development"/>
    <x v="76"/>
    <x v="97"/>
    <s v="016-Town planning"/>
    <x v="1"/>
    <s v="015"/>
    <s v="TOWN &amp; REGIONAL PLANNING"/>
    <s v="053"/>
    <s v="EMPLOYEE RELATED COSTS - SOCIAL CONTRIBUTIONS"/>
    <s v="1028"/>
    <s v="LEVIES - SETA"/>
    <n v="27395"/>
    <n v="28169"/>
    <n v="29718.294999999998"/>
    <n v="31293.364634999998"/>
    <n v="14686.739999999998"/>
    <n v="0"/>
    <n v="0"/>
    <n v="0"/>
    <n v="0"/>
    <n v="0"/>
    <n v="0"/>
    <n v="0"/>
    <n v="2834.49"/>
    <n v="2533.87"/>
    <n v="2190.34"/>
    <n v="2747.58"/>
    <n v="2196.4899999999998"/>
    <n v="2183.9699999999998"/>
    <n v="14686.739999999998"/>
    <n v="0.53611023909472522"/>
    <n v="14686.74"/>
    <n v="29373.479999999996"/>
  </r>
  <r>
    <n v="14"/>
    <n v="15"/>
    <s v="tza"/>
    <x v="79"/>
    <s v="02-Planning &amp; Economic Development"/>
    <x v="76"/>
    <x v="98"/>
    <s v="016-Town planning"/>
    <x v="1"/>
    <s v="015"/>
    <s v="TOWN &amp; REGIONAL PLANNING"/>
    <s v="053"/>
    <s v="EMPLOYEE RELATED COSTS - SOCIAL CONTRIBUTIONS"/>
    <s v="1029"/>
    <s v="LEVIES - BARGAINING COUNCIL"/>
    <n v="408"/>
    <n v="435"/>
    <n v="458.92500000000001"/>
    <n v="483.24802499999998"/>
    <n v="203.4"/>
    <n v="0"/>
    <n v="0"/>
    <n v="0"/>
    <n v="0"/>
    <n v="0"/>
    <n v="0"/>
    <n v="0"/>
    <n v="33.9"/>
    <n v="33.9"/>
    <n v="33.9"/>
    <n v="33.9"/>
    <n v="33.9"/>
    <n v="33.9"/>
    <n v="203.4"/>
    <n v="0.49852941176470589"/>
    <n v="203.4"/>
    <n v="406.8"/>
  </r>
  <r>
    <n v="14"/>
    <n v="15"/>
    <s v="tza"/>
    <x v="80"/>
    <s v="02-Planning &amp; Economic Development"/>
    <x v="76"/>
    <x v="92"/>
    <s v="006-Property service"/>
    <x v="1"/>
    <s v="016"/>
    <s v="HOUSING ADMINISTRATION &amp; PROPERTY VALUATION"/>
    <s v="053"/>
    <s v="EMPLOYEE RELATED COSTS - SOCIAL CONTRIBUTIONS"/>
    <s v="1021"/>
    <s v="CONTRIBUTION - MEDICAL AID SCHEME"/>
    <n v="279799"/>
    <n v="160282"/>
    <n v="169097.51"/>
    <n v="178059.67803000001"/>
    <n v="70574.460000000006"/>
    <n v="0"/>
    <n v="0"/>
    <n v="0"/>
    <n v="0"/>
    <n v="0"/>
    <n v="0"/>
    <n v="0"/>
    <n v="11579.41"/>
    <n v="11579.41"/>
    <n v="12018.61"/>
    <n v="11799.01"/>
    <n v="11799.01"/>
    <n v="11799.01"/>
    <n v="70574.460000000006"/>
    <n v="0.25223270990961372"/>
    <n v="70574.460000000006"/>
    <n v="141148.92000000001"/>
  </r>
  <r>
    <n v="14"/>
    <n v="15"/>
    <s v="tza"/>
    <x v="80"/>
    <s v="02-Planning &amp; Economic Development"/>
    <x v="76"/>
    <x v="93"/>
    <s v="006-Property service"/>
    <x v="1"/>
    <s v="016"/>
    <s v="HOUSING ADMINISTRATION &amp; PROPERTY VALUATION"/>
    <s v="053"/>
    <s v="EMPLOYEE RELATED COSTS - SOCIAL CONTRIBUTIONS"/>
    <s v="1022"/>
    <s v="CONTRIBUTION - PENSION SCHEMES"/>
    <n v="516545"/>
    <n v="427616"/>
    <n v="451134.88"/>
    <n v="475045.02864000003"/>
    <n v="199820.51999999996"/>
    <n v="0"/>
    <n v="0"/>
    <n v="0"/>
    <n v="0"/>
    <n v="0"/>
    <n v="0"/>
    <n v="0"/>
    <n v="33303.42"/>
    <n v="33303.42"/>
    <n v="33303.42"/>
    <n v="33303.42"/>
    <n v="33303.42"/>
    <n v="33303.42"/>
    <n v="199820.51999999996"/>
    <n v="0.38684048824400574"/>
    <n v="199820.52"/>
    <n v="399641.03999999992"/>
  </r>
  <r>
    <n v="14"/>
    <n v="15"/>
    <s v="tza"/>
    <x v="80"/>
    <s v="02-Planning &amp; Economic Development"/>
    <x v="76"/>
    <x v="94"/>
    <s v="006-Property service"/>
    <x v="1"/>
    <s v="016"/>
    <s v="HOUSING ADMINISTRATION &amp; PROPERTY VALUATION"/>
    <s v="053"/>
    <s v="EMPLOYEE RELATED COSTS - SOCIAL CONTRIBUTIONS"/>
    <s v="1023"/>
    <s v="CONTRIBUTION - UIF"/>
    <n v="19096"/>
    <n v="13815"/>
    <n v="14574.825000000001"/>
    <n v="15347.290725000001"/>
    <n v="6771.0099999999984"/>
    <n v="0"/>
    <n v="0"/>
    <n v="0"/>
    <n v="0"/>
    <n v="0"/>
    <n v="0"/>
    <n v="0"/>
    <n v="1218.58"/>
    <n v="1110.82"/>
    <n v="1110.82"/>
    <n v="1110.82"/>
    <n v="1109.1500000000001"/>
    <n v="1110.82"/>
    <n v="6771.0099999999984"/>
    <n v="0.35457739840804348"/>
    <n v="6771.01"/>
    <n v="13542.019999999997"/>
  </r>
  <r>
    <n v="14"/>
    <n v="15"/>
    <s v="tza"/>
    <x v="80"/>
    <s v="02-Planning &amp; Economic Development"/>
    <x v="76"/>
    <x v="95"/>
    <s v="006-Property service"/>
    <x v="1"/>
    <s v="016"/>
    <s v="HOUSING ADMINISTRATION &amp; PROPERTY VALUATION"/>
    <s v="053"/>
    <s v="EMPLOYEE RELATED COSTS - SOCIAL CONTRIBUTIONS"/>
    <s v="1024"/>
    <s v="CONTRIBUTION - GROUP INSURANCE"/>
    <n v="53584"/>
    <n v="38874"/>
    <n v="41012.07"/>
    <n v="43185.709710000003"/>
    <n v="18165.54"/>
    <n v="0"/>
    <n v="0"/>
    <n v="0"/>
    <n v="0"/>
    <n v="0"/>
    <n v="0"/>
    <n v="0"/>
    <n v="3027.59"/>
    <n v="3027.59"/>
    <n v="3027.59"/>
    <n v="3027.59"/>
    <n v="3027.59"/>
    <n v="3027.59"/>
    <n v="18165.54"/>
    <n v="0.33901052553000899"/>
    <n v="18165.54"/>
    <n v="36331.08"/>
  </r>
  <r>
    <n v="14"/>
    <n v="15"/>
    <s v="tza"/>
    <x v="80"/>
    <s v="02-Planning &amp; Economic Development"/>
    <x v="76"/>
    <x v="96"/>
    <s v="006-Property service"/>
    <x v="1"/>
    <s v="016"/>
    <s v="HOUSING ADMINISTRATION &amp; PROPERTY VALUATION"/>
    <s v="053"/>
    <s v="EMPLOYEE RELATED COSTS - SOCIAL CONTRIBUTIONS"/>
    <s v="1027"/>
    <s v="CONTRIBUTION - WORKERS COMPENSATION"/>
    <n v="0"/>
    <n v="46000"/>
    <n v="48530"/>
    <n v="51102.09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0"/>
    <s v="02-Planning &amp; Economic Development"/>
    <x v="76"/>
    <x v="97"/>
    <s v="006-Property service"/>
    <x v="1"/>
    <s v="016"/>
    <s v="HOUSING ADMINISTRATION &amp; PROPERTY VALUATION"/>
    <s v="053"/>
    <s v="EMPLOYEE RELATED COSTS - SOCIAL CONTRIBUTIONS"/>
    <s v="1028"/>
    <s v="LEVIES - SETA"/>
    <n v="39815"/>
    <n v="35215"/>
    <n v="37151.824999999997"/>
    <n v="39120.871724999997"/>
    <n v="19207.910000000003"/>
    <n v="0"/>
    <n v="0"/>
    <n v="0"/>
    <n v="0"/>
    <n v="0"/>
    <n v="0"/>
    <n v="0"/>
    <n v="4180.59"/>
    <n v="2935.51"/>
    <n v="3045.12"/>
    <n v="3167.43"/>
    <n v="3033.6"/>
    <n v="2845.66"/>
    <n v="19207.910000000003"/>
    <n v="0.48242898405123708"/>
    <n v="19207.91"/>
    <n v="38415.820000000007"/>
  </r>
  <r>
    <n v="14"/>
    <n v="15"/>
    <s v="tza"/>
    <x v="80"/>
    <s v="02-Planning &amp; Economic Development"/>
    <x v="76"/>
    <x v="98"/>
    <s v="006-Property service"/>
    <x v="1"/>
    <s v="016"/>
    <s v="HOUSING ADMINISTRATION &amp; PROPERTY VALUATION"/>
    <s v="053"/>
    <s v="EMPLOYEE RELATED COSTS - SOCIAL CONTRIBUTIONS"/>
    <s v="1029"/>
    <s v="LEVIES - BARGAINING COUNCIL"/>
    <n v="815"/>
    <n v="609"/>
    <n v="642.495"/>
    <n v="676.547235"/>
    <n v="284.76"/>
    <n v="0"/>
    <n v="0"/>
    <n v="0"/>
    <n v="0"/>
    <n v="0"/>
    <n v="0"/>
    <n v="0"/>
    <n v="47.46"/>
    <n v="47.46"/>
    <n v="47.46"/>
    <n v="47.46"/>
    <n v="47.46"/>
    <n v="47.46"/>
    <n v="284.76"/>
    <n v="0.34939877300613498"/>
    <n v="284.76"/>
    <n v="569.52"/>
  </r>
  <r>
    <n v="14"/>
    <n v="15"/>
    <s v="tza"/>
    <x v="148"/>
    <s v="02-Planning &amp; Economic Development"/>
    <x v="76"/>
    <x v="92"/>
    <s v="007-Other admin"/>
    <x v="1"/>
    <s v="023"/>
    <s v="SATELITE OFFICE: NKOWANKOWA"/>
    <s v="053"/>
    <s v="EMPLOYEE RELATED COSTS - SOCIAL CONTRIBUTIONS"/>
    <s v="1021"/>
    <s v="CONTRIBUTION - MEDICAL AID SCHE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8"/>
    <s v="02-Planning &amp; Economic Development"/>
    <x v="76"/>
    <x v="93"/>
    <s v="007-Other admin"/>
    <x v="1"/>
    <s v="023"/>
    <s v="SATELITE OFFICE: NKOWANKOWA"/>
    <s v="053"/>
    <s v="EMPLOYEE RELATED COSTS - SOCIAL CONTRIBUTIONS"/>
    <s v="1022"/>
    <s v="CONTRIBUTION - PENSION SCHEM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8"/>
    <s v="02-Planning &amp; Economic Development"/>
    <x v="76"/>
    <x v="94"/>
    <s v="007-Other admin"/>
    <x v="1"/>
    <s v="023"/>
    <s v="SATELITE OFFICE: NKOWANKOWA"/>
    <s v="053"/>
    <s v="EMPLOYEE RELATED COSTS - SOCIAL CONTRIBUTIONS"/>
    <s v="1023"/>
    <s v="CONTRIBUTION - UIF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8"/>
    <s v="02-Planning &amp; Economic Development"/>
    <x v="76"/>
    <x v="95"/>
    <s v="007-Other admin"/>
    <x v="1"/>
    <s v="023"/>
    <s v="SATELITE OFFICE: NKOWANKOWA"/>
    <s v="053"/>
    <s v="EMPLOYEE RELATED COSTS - SOCIAL CONTRIBUTIONS"/>
    <s v="1024"/>
    <s v="CONTRIBUTION - GROUP INSUR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8"/>
    <s v="02-Planning &amp; Economic Development"/>
    <x v="76"/>
    <x v="96"/>
    <s v="007-Other admin"/>
    <x v="1"/>
    <s v="023"/>
    <s v="SATELITE OFFICE: NKOWANKOWA"/>
    <s v="053"/>
    <s v="EMPLOYEE RELATED COSTS - SOCIAL CONTRIBUTIONS"/>
    <s v="1027"/>
    <s v="CONTRIBUTION - WORKERS COMPENS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8"/>
    <s v="02-Planning &amp; Economic Development"/>
    <x v="76"/>
    <x v="97"/>
    <s v="007-Other admin"/>
    <x v="1"/>
    <s v="023"/>
    <s v="SATELITE OFFICE: NKOWANKOWA"/>
    <s v="053"/>
    <s v="EMPLOYEE RELATED COSTS - SOCIAL CONTRIBUTIONS"/>
    <s v="1028"/>
    <s v="LEVIES - SET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8"/>
    <s v="02-Planning &amp; Economic Development"/>
    <x v="76"/>
    <x v="98"/>
    <s v="007-Other admin"/>
    <x v="1"/>
    <s v="023"/>
    <s v="SATELITE OFFICE: NKOWANKOWA"/>
    <s v="053"/>
    <s v="EMPLOYEE RELATED COSTS - SOCIAL CONTRIBUTIONS"/>
    <s v="1029"/>
    <s v="LEVIES - BARGAINING COUNCI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1"/>
    <s v="02-Planning &amp; Economic Development"/>
    <x v="76"/>
    <x v="92"/>
    <s v="007-Other admin"/>
    <x v="1"/>
    <s v="024"/>
    <s v="SATELITE OFFICE: LENYENYE"/>
    <s v="053"/>
    <s v="EMPLOYEE RELATED COSTS - SOCIAL CONTRIBUTIONS"/>
    <s v="1021"/>
    <s v="CONTRIBUTION - MEDICAL AID SCHE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1"/>
    <s v="02-Planning &amp; Economic Development"/>
    <x v="76"/>
    <x v="93"/>
    <s v="007-Other admin"/>
    <x v="1"/>
    <s v="024"/>
    <s v="SATELITE OFFICE: LENYENYE"/>
    <s v="053"/>
    <s v="EMPLOYEE RELATED COSTS - SOCIAL CONTRIBUTIONS"/>
    <s v="1022"/>
    <s v="CONTRIBUTION - PENSION SCHEM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1"/>
    <s v="02-Planning &amp; Economic Development"/>
    <x v="76"/>
    <x v="94"/>
    <s v="007-Other admin"/>
    <x v="1"/>
    <s v="024"/>
    <s v="SATELITE OFFICE: LENYENYE"/>
    <s v="053"/>
    <s v="EMPLOYEE RELATED COSTS - SOCIAL CONTRIBUTIONS"/>
    <s v="1023"/>
    <s v="CONTRIBUTION - UIF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1"/>
    <s v="02-Planning &amp; Economic Development"/>
    <x v="76"/>
    <x v="95"/>
    <s v="007-Other admin"/>
    <x v="1"/>
    <s v="024"/>
    <s v="SATELITE OFFICE: LENYENYE"/>
    <s v="053"/>
    <s v="EMPLOYEE RELATED COSTS - SOCIAL CONTRIBUTIONS"/>
    <s v="1024"/>
    <s v="CONTRIBUTION - GROUP INSUR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1"/>
    <s v="02-Planning &amp; Economic Development"/>
    <x v="76"/>
    <x v="96"/>
    <s v="007-Other admin"/>
    <x v="1"/>
    <s v="024"/>
    <s v="SATELITE OFFICE: LENYENYE"/>
    <s v="053"/>
    <s v="EMPLOYEE RELATED COSTS - SOCIAL CONTRIBUTIONS"/>
    <s v="1027"/>
    <s v="CONTRIBUTION - WORKERS COMPENS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1"/>
    <s v="02-Planning &amp; Economic Development"/>
    <x v="76"/>
    <x v="97"/>
    <s v="007-Other admin"/>
    <x v="1"/>
    <s v="024"/>
    <s v="SATELITE OFFICE: LENYENYE"/>
    <s v="053"/>
    <s v="EMPLOYEE RELATED COSTS - SOCIAL CONTRIBUTIONS"/>
    <s v="1028"/>
    <s v="LEVIES - SET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1"/>
    <s v="02-Planning &amp; Economic Development"/>
    <x v="76"/>
    <x v="98"/>
    <s v="007-Other admin"/>
    <x v="1"/>
    <s v="024"/>
    <s v="SATELITE OFFICE: LENYENYE"/>
    <s v="053"/>
    <s v="EMPLOYEE RELATED COSTS - SOCIAL CONTRIBUTIONS"/>
    <s v="1029"/>
    <s v="LEVIES - BARGAINING COUNCI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2"/>
    <s v="03-Financial Services"/>
    <x v="76"/>
    <x v="92"/>
    <s v="003-Budget and treasury office"/>
    <x v="1"/>
    <s v="032"/>
    <s v="ADMINISTRATION FINANCE"/>
    <s v="053"/>
    <s v="EMPLOYEE RELATED COSTS - SOCIAL CONTRIBUTIONS"/>
    <s v="1021"/>
    <s v="CONTRIBUTION - MEDICAL AID SCHEME"/>
    <n v="149067"/>
    <n v="97564"/>
    <n v="102930.02"/>
    <n v="108385.31106000001"/>
    <n v="5619.6"/>
    <n v="0"/>
    <n v="0"/>
    <n v="0"/>
    <n v="0"/>
    <n v="0"/>
    <n v="0"/>
    <n v="0"/>
    <n v="936.6"/>
    <n v="936.6"/>
    <n v="936.6"/>
    <n v="936.6"/>
    <n v="936.6"/>
    <n v="936.6"/>
    <n v="5619.6"/>
    <n v="3.7698484574050596E-2"/>
    <n v="5619.6"/>
    <n v="11239.2"/>
  </r>
  <r>
    <n v="14"/>
    <n v="15"/>
    <s v="tza"/>
    <x v="82"/>
    <s v="03-Financial Services"/>
    <x v="76"/>
    <x v="93"/>
    <s v="003-Budget and treasury office"/>
    <x v="1"/>
    <s v="032"/>
    <s v="ADMINISTRATION FINANCE"/>
    <s v="053"/>
    <s v="EMPLOYEE RELATED COSTS - SOCIAL CONTRIBUTIONS"/>
    <s v="1022"/>
    <s v="CONTRIBUTION - PENSION SCHEMES"/>
    <n v="191414"/>
    <n v="121430"/>
    <n v="128108.65"/>
    <n v="134898.40844999999"/>
    <n v="29629.200000000001"/>
    <n v="0"/>
    <n v="0"/>
    <n v="0"/>
    <n v="0"/>
    <n v="0"/>
    <n v="0"/>
    <n v="0"/>
    <n v="4938.2"/>
    <n v="4938.2"/>
    <n v="4938.2"/>
    <n v="4938.2"/>
    <n v="4938.2"/>
    <n v="4938.2"/>
    <n v="29629.200000000001"/>
    <n v="0.15479118559770969"/>
    <n v="29629.200000000001"/>
    <n v="59258.400000000001"/>
  </r>
  <r>
    <n v="14"/>
    <n v="15"/>
    <s v="tza"/>
    <x v="82"/>
    <s v="03-Financial Services"/>
    <x v="76"/>
    <x v="94"/>
    <s v="003-Budget and treasury office"/>
    <x v="1"/>
    <s v="032"/>
    <s v="ADMINISTRATION FINANCE"/>
    <s v="053"/>
    <s v="EMPLOYEE RELATED COSTS - SOCIAL CONTRIBUTIONS"/>
    <s v="1023"/>
    <s v="CONTRIBUTION - UIF"/>
    <n v="11877"/>
    <n v="7638"/>
    <n v="8058.09"/>
    <n v="8485.1687700000002"/>
    <n v="2794.67"/>
    <n v="0"/>
    <n v="0"/>
    <n v="0"/>
    <n v="0"/>
    <n v="0"/>
    <n v="0"/>
    <n v="0"/>
    <n v="485.45"/>
    <n v="484.82"/>
    <n v="485.92"/>
    <n v="446.16"/>
    <n v="446.16"/>
    <n v="446.16"/>
    <n v="2794.67"/>
    <n v="0.23530100193651596"/>
    <n v="2794.67"/>
    <n v="5589.34"/>
  </r>
  <r>
    <n v="14"/>
    <n v="15"/>
    <s v="tza"/>
    <x v="82"/>
    <s v="03-Financial Services"/>
    <x v="76"/>
    <x v="95"/>
    <s v="003-Budget and treasury office"/>
    <x v="1"/>
    <s v="032"/>
    <s v="ADMINISTRATION FINANCE"/>
    <s v="053"/>
    <s v="EMPLOYEE RELATED COSTS - SOCIAL CONTRIBUTIONS"/>
    <s v="1024"/>
    <s v="CONTRIBUTION - GROUP INSURANCE"/>
    <n v="20069"/>
    <n v="13492"/>
    <n v="14234.06"/>
    <n v="14988.465179999999"/>
    <n v="2693.58"/>
    <n v="0"/>
    <n v="0"/>
    <n v="0"/>
    <n v="0"/>
    <n v="0"/>
    <n v="0"/>
    <n v="0"/>
    <n v="448.93"/>
    <n v="448.93"/>
    <n v="448.93"/>
    <n v="448.93"/>
    <n v="448.93"/>
    <n v="448.93"/>
    <n v="2693.58"/>
    <n v="0.13421595495540387"/>
    <n v="2693.58"/>
    <n v="5387.16"/>
  </r>
  <r>
    <n v="14"/>
    <n v="15"/>
    <s v="tza"/>
    <x v="82"/>
    <s v="03-Financial Services"/>
    <x v="76"/>
    <x v="96"/>
    <s v="003-Budget and treasury office"/>
    <x v="1"/>
    <s v="032"/>
    <s v="ADMINISTRATION FINANCE"/>
    <s v="053"/>
    <s v="EMPLOYEE RELATED COSTS - SOCIAL CONTRIBUTIONS"/>
    <s v="1027"/>
    <s v="CONTRIBUTION - WORKERS COMPENSATION"/>
    <n v="0"/>
    <n v="35340"/>
    <n v="37283.699999999997"/>
    <n v="39259.736099999995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2"/>
    <s v="03-Financial Services"/>
    <x v="76"/>
    <x v="97"/>
    <s v="003-Budget and treasury office"/>
    <x v="1"/>
    <s v="032"/>
    <s v="ADMINISTRATION FINANCE"/>
    <s v="053"/>
    <s v="EMPLOYEE RELATED COSTS - SOCIAL CONTRIBUTIONS"/>
    <s v="1028"/>
    <s v="LEVIES - SETA"/>
    <n v="31237"/>
    <n v="38703"/>
    <n v="40831.665000000001"/>
    <n v="42995.743244999998"/>
    <n v="11517.710000000001"/>
    <n v="0"/>
    <n v="0"/>
    <n v="0"/>
    <n v="0"/>
    <n v="0"/>
    <n v="0"/>
    <n v="0"/>
    <n v="2140.9299999999998"/>
    <n v="1813.33"/>
    <n v="2161.2399999999998"/>
    <n v="1769.45"/>
    <n v="1756.74"/>
    <n v="1876.02"/>
    <n v="11517.710000000001"/>
    <n v="0.36872010756474699"/>
    <n v="11517.71"/>
    <n v="23035.420000000002"/>
  </r>
  <r>
    <n v="14"/>
    <n v="15"/>
    <s v="tza"/>
    <x v="82"/>
    <s v="03-Financial Services"/>
    <x v="76"/>
    <x v="98"/>
    <s v="003-Budget and treasury office"/>
    <x v="1"/>
    <s v="032"/>
    <s v="ADMINISTRATION FINANCE"/>
    <s v="053"/>
    <s v="EMPLOYEE RELATED COSTS - SOCIAL CONTRIBUTIONS"/>
    <s v="1029"/>
    <s v="LEVIES - BARGAINING COUNCIL"/>
    <n v="571"/>
    <n v="348"/>
    <n v="367.14"/>
    <n v="386.59841999999998"/>
    <n v="101.7"/>
    <n v="0"/>
    <n v="0"/>
    <n v="0"/>
    <n v="0"/>
    <n v="0"/>
    <n v="0"/>
    <n v="0"/>
    <n v="13.56"/>
    <n v="13.56"/>
    <n v="13.56"/>
    <n v="20.34"/>
    <n v="20.34"/>
    <n v="20.34"/>
    <n v="101.7"/>
    <n v="0.17810858143607705"/>
    <n v="101.7"/>
    <n v="203.4"/>
  </r>
  <r>
    <n v="14"/>
    <n v="15"/>
    <s v="tza"/>
    <x v="83"/>
    <s v="03-Financial Services"/>
    <x v="76"/>
    <x v="92"/>
    <s v="003-Budget and treasury office"/>
    <x v="1"/>
    <s v="033"/>
    <s v="FINANCIAL SERVICES, REPORTING, &amp; BUDGETS"/>
    <s v="053"/>
    <s v="EMPLOYEE RELATED COSTS - SOCIAL CONTRIBUTIONS"/>
    <s v="1021"/>
    <s v="CONTRIBUTION - MEDICAL AID SCHEME"/>
    <n v="205614"/>
    <n v="186599"/>
    <n v="196861.94500000001"/>
    <n v="207295.628085"/>
    <n v="37663.199999999997"/>
    <n v="0"/>
    <n v="0"/>
    <n v="0"/>
    <n v="0"/>
    <n v="0"/>
    <n v="0"/>
    <n v="0"/>
    <n v="6277.2"/>
    <n v="6277.2"/>
    <n v="6277.2"/>
    <n v="6277.2"/>
    <n v="6277.2"/>
    <n v="6277.2"/>
    <n v="37663.199999999997"/>
    <n v="0.18317429747001662"/>
    <n v="37663.199999999997"/>
    <n v="75326.399999999994"/>
  </r>
  <r>
    <n v="14"/>
    <n v="15"/>
    <s v="tza"/>
    <x v="83"/>
    <s v="03-Financial Services"/>
    <x v="76"/>
    <x v="93"/>
    <s v="003-Budget and treasury office"/>
    <x v="1"/>
    <s v="033"/>
    <s v="FINANCIAL SERVICES, REPORTING, &amp; BUDGETS"/>
    <s v="053"/>
    <s v="EMPLOYEE RELATED COSTS - SOCIAL CONTRIBUTIONS"/>
    <s v="1022"/>
    <s v="CONTRIBUTION - PENSION SCHEMES"/>
    <n v="308670"/>
    <n v="329629"/>
    <n v="347758.59499999997"/>
    <n v="366189.80053499999"/>
    <n v="105307.37999999999"/>
    <n v="0"/>
    <n v="0"/>
    <n v="0"/>
    <n v="0"/>
    <n v="0"/>
    <n v="0"/>
    <n v="0"/>
    <n v="17551.23"/>
    <n v="17551.23"/>
    <n v="17551.23"/>
    <n v="17551.23"/>
    <n v="17551.23"/>
    <n v="17551.23"/>
    <n v="105307.37999999999"/>
    <n v="0.34116493342404508"/>
    <n v="105307.38"/>
    <n v="210614.75999999998"/>
  </r>
  <r>
    <n v="14"/>
    <n v="15"/>
    <s v="tza"/>
    <x v="83"/>
    <s v="03-Financial Services"/>
    <x v="76"/>
    <x v="94"/>
    <s v="003-Budget and treasury office"/>
    <x v="1"/>
    <s v="033"/>
    <s v="FINANCIAL SERVICES, REPORTING, &amp; BUDGETS"/>
    <s v="053"/>
    <s v="EMPLOYEE RELATED COSTS - SOCIAL CONTRIBUTIONS"/>
    <s v="1023"/>
    <s v="CONTRIBUTION - UIF"/>
    <n v="19703"/>
    <n v="17363"/>
    <n v="18317.965"/>
    <n v="19288.817145000001"/>
    <n v="4030.04"/>
    <n v="0"/>
    <n v="0"/>
    <n v="0"/>
    <n v="0"/>
    <n v="0"/>
    <n v="0"/>
    <n v="0"/>
    <n v="594.88"/>
    <n v="594.88"/>
    <n v="594.88"/>
    <n v="1055.6400000000001"/>
    <n v="594.88"/>
    <n v="594.88"/>
    <n v="4030.04"/>
    <n v="0.2045394102420951"/>
    <n v="4030.04"/>
    <n v="8060.08"/>
  </r>
  <r>
    <n v="14"/>
    <n v="15"/>
    <s v="tza"/>
    <x v="83"/>
    <s v="03-Financial Services"/>
    <x v="76"/>
    <x v="95"/>
    <s v="003-Budget and treasury office"/>
    <x v="1"/>
    <s v="033"/>
    <s v="FINANCIAL SERVICES, REPORTING, &amp; BUDGETS"/>
    <s v="053"/>
    <s v="EMPLOYEE RELATED COSTS - SOCIAL CONTRIBUTIONS"/>
    <s v="1024"/>
    <s v="CONTRIBUTION - GROUP INSURANCE"/>
    <n v="31187"/>
    <n v="33304"/>
    <n v="35135.72"/>
    <n v="36997.913160000004"/>
    <n v="10149"/>
    <n v="0"/>
    <n v="0"/>
    <n v="0"/>
    <n v="0"/>
    <n v="0"/>
    <n v="0"/>
    <n v="0"/>
    <n v="1691.5"/>
    <n v="1691.5"/>
    <n v="1691.5"/>
    <n v="1691.5"/>
    <n v="1691.5"/>
    <n v="1691.5"/>
    <n v="10149"/>
    <n v="0.32542405489466764"/>
    <n v="10149"/>
    <n v="20298"/>
  </r>
  <r>
    <n v="14"/>
    <n v="15"/>
    <s v="tza"/>
    <x v="83"/>
    <s v="03-Financial Services"/>
    <x v="76"/>
    <x v="96"/>
    <s v="003-Budget and treasury office"/>
    <x v="1"/>
    <s v="033"/>
    <s v="FINANCIAL SERVICES, REPORTING, &amp; BUDGETS"/>
    <s v="053"/>
    <s v="EMPLOYEE RELATED COSTS - SOCIAL CONTRIBUTIONS"/>
    <s v="1027"/>
    <s v="CONTRIBUTION - WORKERS COMPENSATION"/>
    <n v="0"/>
    <n v="41203"/>
    <n v="43469.165000000001"/>
    <n v="45773.030745000004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3"/>
    <s v="03-Financial Services"/>
    <x v="76"/>
    <x v="97"/>
    <s v="003-Budget and treasury office"/>
    <x v="1"/>
    <s v="033"/>
    <s v="FINANCIAL SERVICES, REPORTING, &amp; BUDGETS"/>
    <s v="053"/>
    <s v="EMPLOYEE RELATED COSTS - SOCIAL CONTRIBUTIONS"/>
    <s v="1028"/>
    <s v="LEVIES - SETA"/>
    <n v="34472"/>
    <n v="32223"/>
    <n v="33995.264999999999"/>
    <n v="35797.014044999996"/>
    <n v="11984.47"/>
    <n v="0"/>
    <n v="0"/>
    <n v="0"/>
    <n v="0"/>
    <n v="0"/>
    <n v="0"/>
    <n v="0"/>
    <n v="2988.77"/>
    <n v="1611.06"/>
    <n v="1717.71"/>
    <n v="2033.58"/>
    <n v="1657.58"/>
    <n v="1975.77"/>
    <n v="11984.47"/>
    <n v="0.34765809932698999"/>
    <n v="11984.47"/>
    <n v="23968.94"/>
  </r>
  <r>
    <n v="14"/>
    <n v="15"/>
    <s v="tza"/>
    <x v="83"/>
    <s v="03-Financial Services"/>
    <x v="76"/>
    <x v="98"/>
    <s v="003-Budget and treasury office"/>
    <x v="1"/>
    <s v="033"/>
    <s v="FINANCIAL SERVICES, REPORTING, &amp; BUDGETS"/>
    <s v="053"/>
    <s v="EMPLOYEE RELATED COSTS - SOCIAL CONTRIBUTIONS"/>
    <s v="1029"/>
    <s v="LEVIES - BARGAINING COUNCIL"/>
    <n v="1060"/>
    <n v="5131"/>
    <n v="5413.2049999999999"/>
    <n v="5700.1048650000002"/>
    <n v="521.62"/>
    <n v="0"/>
    <n v="0"/>
    <n v="0"/>
    <n v="0"/>
    <n v="0"/>
    <n v="0"/>
    <n v="0"/>
    <n v="27.12"/>
    <n v="27.12"/>
    <n v="27.12"/>
    <n v="386.02"/>
    <n v="27.12"/>
    <n v="27.12"/>
    <n v="521.62"/>
    <n v="0.49209433962264154"/>
    <n v="521.62"/>
    <n v="1043.24"/>
  </r>
  <r>
    <n v="14"/>
    <n v="15"/>
    <s v="tza"/>
    <x v="84"/>
    <s v="03-Financial Services"/>
    <x v="76"/>
    <x v="92"/>
    <s v="003-Budget and treasury office"/>
    <x v="1"/>
    <s v="034"/>
    <s v="REVENUE"/>
    <s v="053"/>
    <s v="EMPLOYEE RELATED COSTS - SOCIAL CONTRIBUTIONS"/>
    <s v="1021"/>
    <s v="CONTRIBUTION - MEDICAL AID SCHEME"/>
    <n v="767324"/>
    <n v="705687"/>
    <n v="744499.78500000003"/>
    <n v="783958.27360499999"/>
    <n v="241566"/>
    <n v="0"/>
    <n v="0"/>
    <n v="0"/>
    <n v="0"/>
    <n v="0"/>
    <n v="0"/>
    <n v="0"/>
    <n v="42276"/>
    <n v="42276"/>
    <n v="39448.800000000003"/>
    <n v="39069.599999999999"/>
    <n v="39448.800000000003"/>
    <n v="39046.800000000003"/>
    <n v="241566"/>
    <n v="0.31481616631305681"/>
    <n v="241566"/>
    <n v="483132"/>
  </r>
  <r>
    <n v="14"/>
    <n v="15"/>
    <s v="tza"/>
    <x v="84"/>
    <s v="03-Financial Services"/>
    <x v="76"/>
    <x v="93"/>
    <s v="003-Budget and treasury office"/>
    <x v="1"/>
    <s v="034"/>
    <s v="REVENUE"/>
    <s v="053"/>
    <s v="EMPLOYEE RELATED COSTS - SOCIAL CONTRIBUTIONS"/>
    <s v="1022"/>
    <s v="CONTRIBUTION - PENSION SCHEMES"/>
    <n v="1696783"/>
    <n v="1658117"/>
    <n v="1749313.4350000001"/>
    <n v="1842027.047055"/>
    <n v="702433.46"/>
    <n v="0"/>
    <n v="0"/>
    <n v="0"/>
    <n v="0"/>
    <n v="0"/>
    <n v="0"/>
    <n v="0"/>
    <n v="123077.46"/>
    <n v="115871.2"/>
    <n v="115871.2"/>
    <n v="115871.2"/>
    <n v="115871.2"/>
    <n v="115871.2"/>
    <n v="702433.46"/>
    <n v="0.41397954835709688"/>
    <n v="702433.46"/>
    <n v="1404866.92"/>
  </r>
  <r>
    <n v="14"/>
    <n v="15"/>
    <s v="tza"/>
    <x v="84"/>
    <s v="03-Financial Services"/>
    <x v="76"/>
    <x v="94"/>
    <s v="003-Budget and treasury office"/>
    <x v="1"/>
    <s v="034"/>
    <s v="REVENUE"/>
    <s v="053"/>
    <s v="EMPLOYEE RELATED COSTS - SOCIAL CONTRIBUTIONS"/>
    <s v="1023"/>
    <s v="CONTRIBUTION - UIF"/>
    <n v="57287"/>
    <n v="51558"/>
    <n v="54393.69"/>
    <n v="57276.555570000004"/>
    <n v="21713.119999999999"/>
    <n v="0"/>
    <n v="0"/>
    <n v="0"/>
    <n v="0"/>
    <n v="0"/>
    <n v="0"/>
    <n v="0"/>
    <n v="3718"/>
    <n v="3718"/>
    <n v="3569.28"/>
    <n v="3569.28"/>
    <n v="3569.28"/>
    <n v="3569.28"/>
    <n v="21713.119999999999"/>
    <n v="0.37902351318798327"/>
    <n v="21713.119999999999"/>
    <n v="43426.239999999998"/>
  </r>
  <r>
    <n v="14"/>
    <n v="15"/>
    <s v="tza"/>
    <x v="84"/>
    <s v="03-Financial Services"/>
    <x v="76"/>
    <x v="95"/>
    <s v="003-Budget and treasury office"/>
    <x v="1"/>
    <s v="034"/>
    <s v="REVENUE"/>
    <s v="053"/>
    <s v="EMPLOYEE RELATED COSTS - SOCIAL CONTRIBUTIONS"/>
    <s v="1024"/>
    <s v="CONTRIBUTION - GROUP INSURANCE"/>
    <n v="158185"/>
    <n v="152761"/>
    <n v="161162.85500000001"/>
    <n v="169704.48631500002"/>
    <n v="63195.149999999994"/>
    <n v="0"/>
    <n v="0"/>
    <n v="0"/>
    <n v="0"/>
    <n v="0"/>
    <n v="0"/>
    <n v="0"/>
    <n v="11078.45"/>
    <n v="10423.34"/>
    <n v="10423.34"/>
    <n v="10423.34"/>
    <n v="10423.34"/>
    <n v="10423.34"/>
    <n v="63195.149999999994"/>
    <n v="0.39950153301514046"/>
    <n v="63195.15"/>
    <n v="126390.29999999999"/>
  </r>
  <r>
    <n v="14"/>
    <n v="15"/>
    <s v="tza"/>
    <x v="84"/>
    <s v="03-Financial Services"/>
    <x v="76"/>
    <x v="96"/>
    <s v="003-Budget and treasury office"/>
    <x v="1"/>
    <s v="034"/>
    <s v="REVENUE"/>
    <s v="053"/>
    <s v="EMPLOYEE RELATED COSTS - SOCIAL CONTRIBUTIONS"/>
    <s v="1027"/>
    <s v="CONTRIBUTION - WORKERS COMPENSATION"/>
    <n v="0"/>
    <n v="125298"/>
    <n v="132189.39000000001"/>
    <n v="139195.42767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4"/>
    <s v="03-Financial Services"/>
    <x v="76"/>
    <x v="97"/>
    <s v="003-Budget and treasury office"/>
    <x v="1"/>
    <s v="034"/>
    <s v="REVENUE"/>
    <s v="053"/>
    <s v="EMPLOYEE RELATED COSTS - SOCIAL CONTRIBUTIONS"/>
    <s v="1028"/>
    <s v="LEVIES - SETA"/>
    <n v="99334"/>
    <n v="101786"/>
    <n v="107384.23"/>
    <n v="113075.59418999999"/>
    <n v="46490.06"/>
    <n v="0"/>
    <n v="0"/>
    <n v="0"/>
    <n v="0"/>
    <n v="0"/>
    <n v="0"/>
    <n v="0"/>
    <n v="8718.7999999999993"/>
    <n v="8101.76"/>
    <n v="7831.06"/>
    <n v="8032.71"/>
    <n v="6916.45"/>
    <n v="6889.28"/>
    <n v="46490.06"/>
    <n v="0.46801759719733421"/>
    <n v="46490.06"/>
    <n v="92980.12"/>
  </r>
  <r>
    <n v="14"/>
    <n v="15"/>
    <s v="tza"/>
    <x v="84"/>
    <s v="03-Financial Services"/>
    <x v="76"/>
    <x v="98"/>
    <s v="003-Budget and treasury office"/>
    <x v="1"/>
    <s v="034"/>
    <s v="REVENUE"/>
    <s v="053"/>
    <s v="EMPLOYEE RELATED COSTS - SOCIAL CONTRIBUTIONS"/>
    <s v="1029"/>
    <s v="LEVIES - BARGAINING COUNCIL"/>
    <n v="2446"/>
    <n v="2350"/>
    <n v="2479.25"/>
    <n v="2610.6502500000001"/>
    <n v="989.88000000000011"/>
    <n v="0"/>
    <n v="0"/>
    <n v="0"/>
    <n v="0"/>
    <n v="0"/>
    <n v="0"/>
    <n v="0"/>
    <n v="169.5"/>
    <n v="169.5"/>
    <n v="162.72"/>
    <n v="162.72"/>
    <n v="162.72"/>
    <n v="162.72"/>
    <n v="989.88000000000011"/>
    <n v="0.40469337694194607"/>
    <n v="989.88"/>
    <n v="1979.7600000000002"/>
  </r>
  <r>
    <n v="14"/>
    <n v="15"/>
    <s v="tza"/>
    <x v="85"/>
    <s v="03-Financial Services"/>
    <x v="76"/>
    <x v="92"/>
    <s v="003-Budget and treasury office"/>
    <x v="1"/>
    <s v="035"/>
    <s v="EXPENDITURE"/>
    <s v="053"/>
    <s v="EMPLOYEE RELATED COSTS - SOCIAL CONTRIBUTIONS"/>
    <s v="1021"/>
    <s v="CONTRIBUTION - MEDICAL AID SCHEME"/>
    <n v="202048"/>
    <n v="280988"/>
    <n v="296442.34000000003"/>
    <n v="312153.78402000002"/>
    <n v="64807.199999999997"/>
    <n v="0"/>
    <n v="0"/>
    <n v="0"/>
    <n v="0"/>
    <n v="0"/>
    <n v="0"/>
    <n v="0"/>
    <n v="10801.2"/>
    <n v="10801.2"/>
    <n v="10801.2"/>
    <n v="10801.2"/>
    <n v="10801.2"/>
    <n v="10801.2"/>
    <n v="64807.199999999997"/>
    <n v="0.32075150459296797"/>
    <n v="64807.199999999997"/>
    <n v="129614.39999999999"/>
  </r>
  <r>
    <n v="14"/>
    <n v="15"/>
    <s v="tza"/>
    <x v="85"/>
    <s v="03-Financial Services"/>
    <x v="76"/>
    <x v="93"/>
    <s v="003-Budget and treasury office"/>
    <x v="1"/>
    <s v="035"/>
    <s v="EXPENDITURE"/>
    <s v="053"/>
    <s v="EMPLOYEE RELATED COSTS - SOCIAL CONTRIBUTIONS"/>
    <s v="1022"/>
    <s v="CONTRIBUTION - PENSION SCHEMES"/>
    <n v="657896"/>
    <n v="759380"/>
    <n v="801145.9"/>
    <n v="843606.63270000007"/>
    <n v="242639.46000000002"/>
    <n v="0"/>
    <n v="0"/>
    <n v="0"/>
    <n v="0"/>
    <n v="0"/>
    <n v="0"/>
    <n v="0"/>
    <n v="40439.910000000003"/>
    <n v="40439.910000000003"/>
    <n v="40439.910000000003"/>
    <n v="40439.910000000003"/>
    <n v="40439.910000000003"/>
    <n v="40439.910000000003"/>
    <n v="242639.46000000002"/>
    <n v="0.36881127108235956"/>
    <n v="242639.46"/>
    <n v="485278.92000000004"/>
  </r>
  <r>
    <n v="14"/>
    <n v="15"/>
    <s v="tza"/>
    <x v="85"/>
    <s v="03-Financial Services"/>
    <x v="76"/>
    <x v="94"/>
    <s v="003-Budget and treasury office"/>
    <x v="1"/>
    <s v="035"/>
    <s v="EXPENDITURE"/>
    <s v="053"/>
    <s v="EMPLOYEE RELATED COSTS - SOCIAL CONTRIBUTIONS"/>
    <s v="1023"/>
    <s v="CONTRIBUTION - UIF"/>
    <n v="17186"/>
    <n v="19096"/>
    <n v="20146.28"/>
    <n v="21214.03284"/>
    <n v="7138.56"/>
    <n v="0"/>
    <n v="0"/>
    <n v="0"/>
    <n v="0"/>
    <n v="0"/>
    <n v="0"/>
    <n v="0"/>
    <n v="1189.76"/>
    <n v="1189.76"/>
    <n v="1189.76"/>
    <n v="1189.76"/>
    <n v="1189.76"/>
    <n v="1189.76"/>
    <n v="7138.56"/>
    <n v="0.41537065052950078"/>
    <n v="7138.56"/>
    <n v="14277.12"/>
  </r>
  <r>
    <n v="14"/>
    <n v="15"/>
    <s v="tza"/>
    <x v="85"/>
    <s v="03-Financial Services"/>
    <x v="76"/>
    <x v="95"/>
    <s v="003-Budget and treasury office"/>
    <x v="1"/>
    <s v="035"/>
    <s v="EXPENDITURE"/>
    <s v="053"/>
    <s v="EMPLOYEE RELATED COSTS - SOCIAL CONTRIBUTIONS"/>
    <s v="1024"/>
    <s v="CONTRIBUTION - GROUP INSURANCE"/>
    <n v="61306"/>
    <n v="70500"/>
    <n v="74377.5"/>
    <n v="78319.507500000007"/>
    <n v="22058.219999999998"/>
    <n v="0"/>
    <n v="0"/>
    <n v="0"/>
    <n v="0"/>
    <n v="0"/>
    <n v="0"/>
    <n v="0"/>
    <n v="3676.37"/>
    <n v="3676.37"/>
    <n v="3676.37"/>
    <n v="3676.37"/>
    <n v="3676.37"/>
    <n v="3676.37"/>
    <n v="22058.219999999998"/>
    <n v="0.35980523929142333"/>
    <n v="22058.22"/>
    <n v="44116.439999999995"/>
  </r>
  <r>
    <n v="14"/>
    <n v="15"/>
    <s v="tza"/>
    <x v="85"/>
    <s v="03-Financial Services"/>
    <x v="76"/>
    <x v="96"/>
    <s v="003-Budget and treasury office"/>
    <x v="1"/>
    <s v="035"/>
    <s v="EXPENDITURE"/>
    <s v="053"/>
    <s v="EMPLOYEE RELATED COSTS - SOCIAL CONTRIBUTIONS"/>
    <s v="1027"/>
    <s v="CONTRIBUTION - WORKERS COMPENSATION"/>
    <n v="0"/>
    <n v="53881"/>
    <n v="56844.455000000002"/>
    <n v="59857.211114999998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5"/>
    <s v="03-Financial Services"/>
    <x v="76"/>
    <x v="97"/>
    <s v="003-Budget and treasury office"/>
    <x v="1"/>
    <s v="035"/>
    <s v="EXPENDITURE"/>
    <s v="053"/>
    <s v="EMPLOYEE RELATED COSTS - SOCIAL CONTRIBUTIONS"/>
    <s v="1028"/>
    <s v="LEVIES - SETA"/>
    <n v="40990"/>
    <n v="38301"/>
    <n v="40407.555"/>
    <n v="42549.155415000001"/>
    <n v="17029.09"/>
    <n v="0"/>
    <n v="0"/>
    <n v="0"/>
    <n v="0"/>
    <n v="0"/>
    <n v="0"/>
    <n v="0"/>
    <n v="2552.4"/>
    <n v="2794.93"/>
    <n v="2838.76"/>
    <n v="2734.04"/>
    <n v="2915.53"/>
    <n v="3193.43"/>
    <n v="17029.09"/>
    <n v="0.41544498658209322"/>
    <n v="17029.09"/>
    <n v="34058.18"/>
  </r>
  <r>
    <n v="14"/>
    <n v="15"/>
    <s v="tza"/>
    <x v="85"/>
    <s v="03-Financial Services"/>
    <x v="76"/>
    <x v="98"/>
    <s v="003-Budget and treasury office"/>
    <x v="1"/>
    <s v="035"/>
    <s v="EXPENDITURE"/>
    <s v="053"/>
    <s v="EMPLOYEE RELATED COSTS - SOCIAL CONTRIBUTIONS"/>
    <s v="1029"/>
    <s v="LEVIES - BARGAINING COUNCIL"/>
    <n v="734"/>
    <n v="871"/>
    <n v="918.90499999999997"/>
    <n v="967.60696499999995"/>
    <n v="390.44"/>
    <n v="0"/>
    <n v="0"/>
    <n v="0"/>
    <n v="0"/>
    <n v="0"/>
    <n v="0"/>
    <n v="0"/>
    <n v="54.24"/>
    <n v="54.24"/>
    <n v="54.24"/>
    <n v="119.24"/>
    <n v="54.24"/>
    <n v="54.24"/>
    <n v="390.44"/>
    <n v="0.53193460490463218"/>
    <n v="390.44"/>
    <n v="780.88"/>
  </r>
  <r>
    <n v="14"/>
    <n v="15"/>
    <s v="tza"/>
    <x v="86"/>
    <s v="03-Financial Services"/>
    <x v="76"/>
    <x v="92"/>
    <s v="003-Budget and treasury office"/>
    <x v="1"/>
    <s v="036"/>
    <s v="INVENTORY"/>
    <s v="053"/>
    <s v="EMPLOYEE RELATED COSTS - SOCIAL CONTRIBUTIONS"/>
    <s v="1021"/>
    <s v="CONTRIBUTION - MEDICAL AID SCHEME"/>
    <n v="64860"/>
    <n v="96986"/>
    <n v="102320.23"/>
    <n v="107743.20219"/>
    <n v="41848.199999999997"/>
    <n v="0"/>
    <n v="0"/>
    <n v="0"/>
    <n v="0"/>
    <n v="0"/>
    <n v="0"/>
    <n v="0"/>
    <n v="6624"/>
    <n v="7525.8"/>
    <n v="6924.6"/>
    <n v="9756"/>
    <n v="4093.2"/>
    <n v="6924.6"/>
    <n v="41848.199999999997"/>
    <n v="0.64520814061054577"/>
    <n v="41848.199999999997"/>
    <n v="83696.399999999994"/>
  </r>
  <r>
    <n v="14"/>
    <n v="15"/>
    <s v="tza"/>
    <x v="86"/>
    <s v="03-Financial Services"/>
    <x v="76"/>
    <x v="93"/>
    <s v="003-Budget and treasury office"/>
    <x v="1"/>
    <s v="036"/>
    <s v="INVENTORY"/>
    <s v="053"/>
    <s v="EMPLOYEE RELATED COSTS - SOCIAL CONTRIBUTIONS"/>
    <s v="1022"/>
    <s v="CONTRIBUTION - PENSION SCHEMES"/>
    <n v="394418"/>
    <n v="406870"/>
    <n v="429247.85"/>
    <n v="451997.98604999995"/>
    <n v="190058.4"/>
    <n v="0"/>
    <n v="0"/>
    <n v="0"/>
    <n v="0"/>
    <n v="0"/>
    <n v="0"/>
    <n v="0"/>
    <n v="31665.09"/>
    <n v="31665.09"/>
    <n v="31665.09"/>
    <n v="31687.71"/>
    <n v="31687.71"/>
    <n v="31687.71"/>
    <n v="190058.4"/>
    <n v="0.48187050286751615"/>
    <n v="190058.4"/>
    <n v="380116.8"/>
  </r>
  <r>
    <n v="14"/>
    <n v="15"/>
    <s v="tza"/>
    <x v="86"/>
    <s v="03-Financial Services"/>
    <x v="76"/>
    <x v="94"/>
    <s v="003-Budget and treasury office"/>
    <x v="1"/>
    <s v="036"/>
    <s v="INVENTORY"/>
    <s v="053"/>
    <s v="EMPLOYEE RELATED COSTS - SOCIAL CONTRIBUTIONS"/>
    <s v="1023"/>
    <s v="CONTRIBUTION - UIF"/>
    <n v="11922"/>
    <n v="11909"/>
    <n v="12563.995000000001"/>
    <n v="13229.886735"/>
    <n v="5735.3099999999995"/>
    <n v="0"/>
    <n v="0"/>
    <n v="0"/>
    <n v="0"/>
    <n v="0"/>
    <n v="0"/>
    <n v="0"/>
    <n v="927.5"/>
    <n v="927.5"/>
    <n v="984.27"/>
    <n v="984.27"/>
    <n v="927.5"/>
    <n v="984.27"/>
    <n v="5735.3099999999995"/>
    <n v="0.48106945143432306"/>
    <n v="5735.31"/>
    <n v="11470.619999999999"/>
  </r>
  <r>
    <n v="14"/>
    <n v="15"/>
    <s v="tza"/>
    <x v="86"/>
    <s v="03-Financial Services"/>
    <x v="76"/>
    <x v="95"/>
    <s v="003-Budget and treasury office"/>
    <x v="1"/>
    <s v="036"/>
    <s v="INVENTORY"/>
    <s v="053"/>
    <s v="EMPLOYEE RELATED COSTS - SOCIAL CONTRIBUTIONS"/>
    <s v="1024"/>
    <s v="CONTRIBUTION - GROUP INSURANCE"/>
    <n v="35856"/>
    <n v="38113"/>
    <n v="40209.214999999997"/>
    <n v="42340.303394999995"/>
    <n v="17802.09"/>
    <n v="0"/>
    <n v="0"/>
    <n v="0"/>
    <n v="0"/>
    <n v="0"/>
    <n v="0"/>
    <n v="0"/>
    <n v="2965.76"/>
    <n v="2965.76"/>
    <n v="2965.76"/>
    <n v="2968.27"/>
    <n v="2968.27"/>
    <n v="2968.27"/>
    <n v="17802.09"/>
    <n v="0.49648845381526102"/>
    <n v="17802.09"/>
    <n v="35604.18"/>
  </r>
  <r>
    <n v="14"/>
    <n v="15"/>
    <s v="tza"/>
    <x v="86"/>
    <s v="03-Financial Services"/>
    <x v="76"/>
    <x v="96"/>
    <s v="003-Budget and treasury office"/>
    <x v="1"/>
    <s v="036"/>
    <s v="INVENTORY"/>
    <s v="053"/>
    <s v="EMPLOYEE RELATED COSTS - SOCIAL CONTRIBUTIONS"/>
    <s v="1027"/>
    <s v="CONTRIBUTION - WORKERS COMPENSATION"/>
    <n v="0"/>
    <n v="27941"/>
    <n v="29477.755000000001"/>
    <n v="31040.076015000002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6"/>
    <s v="03-Financial Services"/>
    <x v="76"/>
    <x v="97"/>
    <s v="003-Budget and treasury office"/>
    <x v="1"/>
    <s v="036"/>
    <s v="INVENTORY"/>
    <s v="053"/>
    <s v="EMPLOYEE RELATED COSTS - SOCIAL CONTRIBUTIONS"/>
    <s v="1028"/>
    <s v="LEVIES - SETA"/>
    <n v="19956"/>
    <n v="24642"/>
    <n v="25997.31"/>
    <n v="27375.167430000001"/>
    <n v="10233.040000000001"/>
    <n v="0"/>
    <n v="0"/>
    <n v="0"/>
    <n v="0"/>
    <n v="0"/>
    <n v="0"/>
    <n v="0"/>
    <n v="1539.46"/>
    <n v="1764.87"/>
    <n v="1952.33"/>
    <n v="1612.93"/>
    <n v="1494.04"/>
    <n v="1869.41"/>
    <n v="10233.040000000001"/>
    <n v="0.5127801162557627"/>
    <n v="10233.040000000001"/>
    <n v="20466.080000000002"/>
  </r>
  <r>
    <n v="14"/>
    <n v="15"/>
    <s v="tza"/>
    <x v="86"/>
    <s v="03-Financial Services"/>
    <x v="76"/>
    <x v="98"/>
    <s v="003-Budget and treasury office"/>
    <x v="1"/>
    <s v="036"/>
    <s v="INVENTORY"/>
    <s v="053"/>
    <s v="EMPLOYEE RELATED COSTS - SOCIAL CONTRIBUTIONS"/>
    <s v="1029"/>
    <s v="LEVIES - BARGAINING COUNCIL"/>
    <n v="571"/>
    <n v="609"/>
    <n v="642.495"/>
    <n v="676.547235"/>
    <n v="284.76"/>
    <n v="0"/>
    <n v="0"/>
    <n v="0"/>
    <n v="0"/>
    <n v="0"/>
    <n v="0"/>
    <n v="0"/>
    <n v="47.46"/>
    <n v="47.46"/>
    <n v="47.46"/>
    <n v="47.46"/>
    <n v="47.46"/>
    <n v="47.46"/>
    <n v="284.76"/>
    <n v="0.49870402802101577"/>
    <n v="284.76"/>
    <n v="569.52"/>
  </r>
  <r>
    <n v="14"/>
    <n v="15"/>
    <s v="tza"/>
    <x v="87"/>
    <s v="05-Engineering Services"/>
    <x v="76"/>
    <x v="92"/>
    <s v="007-Other admin"/>
    <x v="1"/>
    <s v="037"/>
    <s v="FLEET MANAGEMENT"/>
    <s v="053"/>
    <s v="EMPLOYEE RELATED COSTS - SOCIAL CONTRIBUTIONS"/>
    <s v="1021"/>
    <s v="CONTRIBUTION - MEDICAL AID SCHEME"/>
    <n v="181821"/>
    <n v="182916"/>
    <n v="192976.38"/>
    <n v="203204.12814000002"/>
    <n v="53220"/>
    <n v="0"/>
    <n v="0"/>
    <n v="0"/>
    <n v="0"/>
    <n v="0"/>
    <n v="0"/>
    <n v="0"/>
    <n v="7045.2"/>
    <n v="7045.2"/>
    <n v="10258.200000000001"/>
    <n v="8355"/>
    <n v="10258.200000000001"/>
    <n v="10258.200000000001"/>
    <n v="53220"/>
    <n v="0.29270546306532247"/>
    <n v="53220"/>
    <n v="106440"/>
  </r>
  <r>
    <n v="14"/>
    <n v="15"/>
    <s v="tza"/>
    <x v="87"/>
    <s v="05-Engineering Services"/>
    <x v="76"/>
    <x v="93"/>
    <s v="007-Other admin"/>
    <x v="1"/>
    <s v="037"/>
    <s v="FLEET MANAGEMENT"/>
    <s v="053"/>
    <s v="EMPLOYEE RELATED COSTS - SOCIAL CONTRIBUTIONS"/>
    <s v="1022"/>
    <s v="CONTRIBUTION - PENSION SCHEMES"/>
    <n v="461467"/>
    <n v="510591"/>
    <n v="538673.505"/>
    <n v="567223.20076499996"/>
    <n v="219714.13999999996"/>
    <n v="0"/>
    <n v="0"/>
    <n v="0"/>
    <n v="0"/>
    <n v="0"/>
    <n v="0"/>
    <n v="0"/>
    <n v="32661.54"/>
    <n v="37410.519999999997"/>
    <n v="37410.519999999997"/>
    <n v="37410.519999999997"/>
    <n v="37410.519999999997"/>
    <n v="37410.519999999997"/>
    <n v="219714.13999999996"/>
    <n v="0.47612102273835388"/>
    <n v="219714.14"/>
    <n v="439428.27999999991"/>
  </r>
  <r>
    <n v="14"/>
    <n v="15"/>
    <s v="tza"/>
    <x v="87"/>
    <s v="05-Engineering Services"/>
    <x v="76"/>
    <x v="94"/>
    <s v="007-Other admin"/>
    <x v="1"/>
    <s v="037"/>
    <s v="FLEET MANAGEMENT"/>
    <s v="053"/>
    <s v="EMPLOYEE RELATED COSTS - SOCIAL CONTRIBUTIONS"/>
    <s v="1023"/>
    <s v="CONTRIBUTION - UIF"/>
    <n v="17263"/>
    <n v="16189"/>
    <n v="17079.395"/>
    <n v="17984.602934999999"/>
    <n v="7298.81"/>
    <n v="0"/>
    <n v="0"/>
    <n v="0"/>
    <n v="0"/>
    <n v="0"/>
    <n v="0"/>
    <n v="0"/>
    <n v="1132.9100000000001"/>
    <n v="1198.73"/>
    <n v="1241.5899999999999"/>
    <n v="1217.56"/>
    <n v="1209.6600000000001"/>
    <n v="1298.3599999999999"/>
    <n v="7298.81"/>
    <n v="0.42280078781208369"/>
    <n v="7298.81"/>
    <n v="14597.62"/>
  </r>
  <r>
    <n v="14"/>
    <n v="15"/>
    <s v="tza"/>
    <x v="87"/>
    <s v="05-Engineering Services"/>
    <x v="76"/>
    <x v="95"/>
    <s v="007-Other admin"/>
    <x v="1"/>
    <s v="037"/>
    <s v="FLEET MANAGEMENT"/>
    <s v="053"/>
    <s v="EMPLOYEE RELATED COSTS - SOCIAL CONTRIBUTIONS"/>
    <s v="1024"/>
    <s v="CONTRIBUTION - GROUP INSURANCE"/>
    <n v="35454"/>
    <n v="43744"/>
    <n v="46149.919999999998"/>
    <n v="48595.865760000001"/>
    <n v="18106.239999999998"/>
    <n v="0"/>
    <n v="0"/>
    <n v="0"/>
    <n v="0"/>
    <n v="0"/>
    <n v="0"/>
    <n v="0"/>
    <n v="2577.9899999999998"/>
    <n v="3105.65"/>
    <n v="3105.65"/>
    <n v="3105.65"/>
    <n v="3105.65"/>
    <n v="3105.65"/>
    <n v="18106.239999999998"/>
    <n v="0.5106966773847802"/>
    <n v="18106.240000000002"/>
    <n v="36212.479999999996"/>
  </r>
  <r>
    <n v="14"/>
    <n v="15"/>
    <s v="tza"/>
    <x v="87"/>
    <s v="05-Engineering Services"/>
    <x v="76"/>
    <x v="96"/>
    <s v="007-Other admin"/>
    <x v="1"/>
    <s v="037"/>
    <s v="FLEET MANAGEMENT"/>
    <s v="053"/>
    <s v="EMPLOYEE RELATED COSTS - SOCIAL CONTRIBUTIONS"/>
    <s v="1027"/>
    <s v="CONTRIBUTION - WORKERS COMPENSATION"/>
    <n v="0"/>
    <n v="35879"/>
    <n v="37852.345000000001"/>
    <n v="39858.519285000002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7"/>
    <s v="05-Engineering Services"/>
    <x v="76"/>
    <x v="97"/>
    <s v="007-Other admin"/>
    <x v="1"/>
    <s v="037"/>
    <s v="FLEET MANAGEMENT"/>
    <s v="053"/>
    <s v="EMPLOYEE RELATED COSTS - SOCIAL CONTRIBUTIONS"/>
    <s v="1028"/>
    <s v="LEVIES - SETA"/>
    <n v="24224"/>
    <n v="26768"/>
    <n v="28240.240000000002"/>
    <n v="29736.972720000002"/>
    <n v="12134.06"/>
    <n v="0"/>
    <n v="0"/>
    <n v="0"/>
    <n v="0"/>
    <n v="0"/>
    <n v="0"/>
    <n v="0"/>
    <n v="1783.37"/>
    <n v="2167.39"/>
    <n v="1998.74"/>
    <n v="2259.48"/>
    <n v="1872.99"/>
    <n v="2052.09"/>
    <n v="12134.06"/>
    <n v="0.50091066710700127"/>
    <n v="12134.06"/>
    <n v="24268.12"/>
  </r>
  <r>
    <n v="14"/>
    <n v="15"/>
    <s v="tza"/>
    <x v="87"/>
    <s v="05-Engineering Services"/>
    <x v="76"/>
    <x v="98"/>
    <s v="007-Other admin"/>
    <x v="1"/>
    <s v="037"/>
    <s v="FLEET MANAGEMENT"/>
    <s v="053"/>
    <s v="EMPLOYEE RELATED COSTS - SOCIAL CONTRIBUTIONS"/>
    <s v="1029"/>
    <s v="LEVIES - BARGAINING COUNCIL"/>
    <n v="815"/>
    <n v="871"/>
    <n v="918.90499999999997"/>
    <n v="967.60696499999995"/>
    <n v="400.02000000000004"/>
    <n v="0"/>
    <n v="0"/>
    <n v="0"/>
    <n v="0"/>
    <n v="0"/>
    <n v="0"/>
    <n v="0"/>
    <n v="61.02"/>
    <n v="67.8"/>
    <n v="67.8"/>
    <n v="67.8"/>
    <n v="67.8"/>
    <n v="67.8"/>
    <n v="400.02000000000004"/>
    <n v="0.4908220858895706"/>
    <n v="400.02"/>
    <n v="800.04000000000008"/>
  </r>
  <r>
    <n v="14"/>
    <n v="15"/>
    <s v="tza"/>
    <x v="88"/>
    <s v="04-Corporate Services"/>
    <x v="76"/>
    <x v="92"/>
    <s v="005-Information technology"/>
    <x v="1"/>
    <s v="038"/>
    <s v="INFORMATION TECHNOLOGY"/>
    <s v="053"/>
    <s v="EMPLOYEE RELATED COSTS - SOCIAL CONTRIBUTIONS"/>
    <s v="1021"/>
    <s v="CONTRIBUTION - MEDICAL AID SCHEME"/>
    <n v="130894"/>
    <n v="135721"/>
    <n v="143185.655"/>
    <n v="150774.49471500001"/>
    <n v="44541.599999999999"/>
    <n v="0"/>
    <n v="0"/>
    <n v="0"/>
    <n v="0"/>
    <n v="0"/>
    <n v="0"/>
    <n v="0"/>
    <n v="7758.6"/>
    <n v="7356.6"/>
    <n v="7356.6"/>
    <n v="7356.6"/>
    <n v="7356.6"/>
    <n v="7356.6"/>
    <n v="44541.599999999999"/>
    <n v="0.34028756092716245"/>
    <n v="44541.599999999999"/>
    <n v="89083.199999999997"/>
  </r>
  <r>
    <n v="14"/>
    <n v="15"/>
    <s v="tza"/>
    <x v="88"/>
    <s v="04-Corporate Services"/>
    <x v="76"/>
    <x v="93"/>
    <s v="005-Information technology"/>
    <x v="1"/>
    <s v="038"/>
    <s v="INFORMATION TECHNOLOGY"/>
    <s v="053"/>
    <s v="EMPLOYEE RELATED COSTS - SOCIAL CONTRIBUTIONS"/>
    <s v="1022"/>
    <s v="CONTRIBUTION - PENSION SCHEMES"/>
    <n v="416988"/>
    <n v="432313"/>
    <n v="456090.21500000003"/>
    <n v="480262.99639500002"/>
    <n v="164595.65999999997"/>
    <n v="0"/>
    <n v="0"/>
    <n v="0"/>
    <n v="0"/>
    <n v="0"/>
    <n v="0"/>
    <n v="0"/>
    <n v="27432.61"/>
    <n v="27432.61"/>
    <n v="27432.61"/>
    <n v="27432.61"/>
    <n v="27432.61"/>
    <n v="27432.61"/>
    <n v="164595.65999999997"/>
    <n v="0.39472517194739409"/>
    <n v="164595.66"/>
    <n v="329191.31999999995"/>
  </r>
  <r>
    <n v="14"/>
    <n v="15"/>
    <s v="tza"/>
    <x v="88"/>
    <s v="04-Corporate Services"/>
    <x v="76"/>
    <x v="94"/>
    <s v="005-Information technology"/>
    <x v="1"/>
    <s v="038"/>
    <s v="INFORMATION TECHNOLOGY"/>
    <s v="053"/>
    <s v="EMPLOYEE RELATED COSTS - SOCIAL CONTRIBUTIONS"/>
    <s v="1023"/>
    <s v="CONTRIBUTION - UIF"/>
    <n v="11457"/>
    <n v="11457"/>
    <n v="12087.135"/>
    <n v="12727.753155"/>
    <n v="5353.92"/>
    <n v="0"/>
    <n v="0"/>
    <n v="0"/>
    <n v="0"/>
    <n v="0"/>
    <n v="0"/>
    <n v="0"/>
    <n v="892.32"/>
    <n v="892.32"/>
    <n v="892.32"/>
    <n v="892.32"/>
    <n v="892.32"/>
    <n v="892.32"/>
    <n v="5353.92"/>
    <n v="0.46730557737627654"/>
    <n v="5353.92"/>
    <n v="10707.84"/>
  </r>
  <r>
    <n v="14"/>
    <n v="15"/>
    <s v="tza"/>
    <x v="88"/>
    <s v="04-Corporate Services"/>
    <x v="76"/>
    <x v="95"/>
    <s v="005-Information technology"/>
    <x v="1"/>
    <s v="038"/>
    <s v="INFORMATION TECHNOLOGY"/>
    <s v="053"/>
    <s v="EMPLOYEE RELATED COSTS - SOCIAL CONTRIBUTIONS"/>
    <s v="1024"/>
    <s v="CONTRIBUTION - GROUP INSURANCE"/>
    <n v="39423"/>
    <n v="41938"/>
    <n v="44244.59"/>
    <n v="46589.553269999997"/>
    <n v="15439.319999999998"/>
    <n v="0"/>
    <n v="0"/>
    <n v="0"/>
    <n v="0"/>
    <n v="0"/>
    <n v="0"/>
    <n v="0"/>
    <n v="2573.2199999999998"/>
    <n v="2573.2199999999998"/>
    <n v="2573.2199999999998"/>
    <n v="2573.2199999999998"/>
    <n v="2573.2199999999998"/>
    <n v="2573.2199999999998"/>
    <n v="15439.319999999998"/>
    <n v="0.39163229586789433"/>
    <n v="15439.32"/>
    <n v="30878.639999999996"/>
  </r>
  <r>
    <n v="14"/>
    <n v="15"/>
    <s v="tza"/>
    <x v="88"/>
    <s v="04-Corporate Services"/>
    <x v="76"/>
    <x v="96"/>
    <s v="005-Information technology"/>
    <x v="1"/>
    <s v="038"/>
    <s v="INFORMATION TECHNOLOGY"/>
    <s v="053"/>
    <s v="EMPLOYEE RELATED COSTS - SOCIAL CONTRIBUTIONS"/>
    <s v="1027"/>
    <s v="CONTRIBUTION - WORKERS COMPENSATION"/>
    <n v="0"/>
    <n v="34470"/>
    <n v="36365.85"/>
    <n v="38293.24005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8"/>
    <s v="04-Corporate Services"/>
    <x v="76"/>
    <x v="97"/>
    <s v="005-Information technology"/>
    <x v="1"/>
    <s v="038"/>
    <s v="INFORMATION TECHNOLOGY"/>
    <s v="053"/>
    <s v="EMPLOYEE RELATED COSTS - SOCIAL CONTRIBUTIONS"/>
    <s v="1028"/>
    <s v="LEVIES - SETA"/>
    <n v="21219"/>
    <n v="25705"/>
    <n v="27118.775000000001"/>
    <n v="28556.070075000003"/>
    <n v="13491.769999999999"/>
    <n v="0"/>
    <n v="0"/>
    <n v="0"/>
    <n v="0"/>
    <n v="0"/>
    <n v="0"/>
    <n v="0"/>
    <n v="2333.37"/>
    <n v="2061.9299999999998"/>
    <n v="2138.66"/>
    <n v="2470.09"/>
    <n v="2491.12"/>
    <n v="1996.6"/>
    <n v="13491.769999999999"/>
    <n v="0.63583439370375605"/>
    <n v="13491.77"/>
    <n v="26983.539999999997"/>
  </r>
  <r>
    <n v="14"/>
    <n v="15"/>
    <s v="tza"/>
    <x v="88"/>
    <s v="04-Corporate Services"/>
    <x v="76"/>
    <x v="98"/>
    <s v="005-Information technology"/>
    <x v="1"/>
    <s v="038"/>
    <s v="INFORMATION TECHNOLOGY"/>
    <s v="053"/>
    <s v="EMPLOYEE RELATED COSTS - SOCIAL CONTRIBUTIONS"/>
    <s v="1029"/>
    <s v="LEVIES - BARGAINING COUNCIL"/>
    <n v="489"/>
    <n v="522"/>
    <n v="550.71"/>
    <n v="579.89763000000005"/>
    <n v="244.08"/>
    <n v="0"/>
    <n v="0"/>
    <n v="0"/>
    <n v="0"/>
    <n v="0"/>
    <n v="0"/>
    <n v="0"/>
    <n v="40.68"/>
    <n v="40.68"/>
    <n v="40.68"/>
    <n v="40.68"/>
    <n v="40.68"/>
    <n v="40.68"/>
    <n v="244.08"/>
    <n v="0.49914110429447855"/>
    <n v="244.08"/>
    <n v="488.16"/>
  </r>
  <r>
    <n v="14"/>
    <n v="15"/>
    <s v="tza"/>
    <x v="89"/>
    <s v="03-Financial Services"/>
    <x v="76"/>
    <x v="92"/>
    <s v="003-Budget and treasury office"/>
    <x v="1"/>
    <s v="039"/>
    <s v="SUPPLY CHAIN MANAGEMENT UNIT"/>
    <s v="053"/>
    <s v="EMPLOYEE RELATED COSTS - SOCIAL CONTRIBUTIONS"/>
    <s v="1021"/>
    <s v="CONTRIBUTION - MEDICAL AID SCHEME"/>
    <n v="115948"/>
    <n v="107016"/>
    <n v="112901.88"/>
    <n v="118885.67964"/>
    <n v="30589.200000000001"/>
    <n v="0"/>
    <n v="0"/>
    <n v="0"/>
    <n v="0"/>
    <n v="0"/>
    <n v="0"/>
    <n v="0"/>
    <n v="5098.2"/>
    <n v="5098.2"/>
    <n v="5098.2"/>
    <n v="5098.2"/>
    <n v="5098.2"/>
    <n v="5098.2"/>
    <n v="30589.200000000001"/>
    <n v="0.26381826335943698"/>
    <n v="30589.200000000001"/>
    <n v="61178.400000000001"/>
  </r>
  <r>
    <n v="14"/>
    <n v="15"/>
    <s v="tza"/>
    <x v="89"/>
    <s v="03-Financial Services"/>
    <x v="76"/>
    <x v="93"/>
    <s v="003-Budget and treasury office"/>
    <x v="1"/>
    <s v="039"/>
    <s v="SUPPLY CHAIN MANAGEMENT UNIT"/>
    <s v="053"/>
    <s v="EMPLOYEE RELATED COSTS - SOCIAL CONTRIBUTIONS"/>
    <s v="1022"/>
    <s v="CONTRIBUTION - PENSION SCHEMES"/>
    <n v="411281"/>
    <n v="434565"/>
    <n v="458466.07500000001"/>
    <n v="482764.77697499999"/>
    <n v="141593.28"/>
    <n v="0"/>
    <n v="0"/>
    <n v="0"/>
    <n v="0"/>
    <n v="0"/>
    <n v="0"/>
    <n v="0"/>
    <n v="21224.39"/>
    <n v="21224.39"/>
    <n v="21224.39"/>
    <n v="25973.37"/>
    <n v="25973.37"/>
    <n v="25973.37"/>
    <n v="141593.28"/>
    <n v="0.34427381765751397"/>
    <n v="141593.28"/>
    <n v="283186.56"/>
  </r>
  <r>
    <n v="14"/>
    <n v="15"/>
    <s v="tza"/>
    <x v="89"/>
    <s v="03-Financial Services"/>
    <x v="76"/>
    <x v="94"/>
    <s v="003-Budget and treasury office"/>
    <x v="1"/>
    <s v="039"/>
    <s v="SUPPLY CHAIN MANAGEMENT UNIT"/>
    <s v="053"/>
    <s v="EMPLOYEE RELATED COSTS - SOCIAL CONTRIBUTIONS"/>
    <s v="1023"/>
    <s v="CONTRIBUTION - UIF"/>
    <n v="12635"/>
    <n v="11457"/>
    <n v="12087.135"/>
    <n v="12727.753155"/>
    <n v="4907.76"/>
    <n v="0"/>
    <n v="0"/>
    <n v="0"/>
    <n v="0"/>
    <n v="0"/>
    <n v="0"/>
    <n v="0"/>
    <n v="743.6"/>
    <n v="743.6"/>
    <n v="743.6"/>
    <n v="892.32"/>
    <n v="892.32"/>
    <n v="892.32"/>
    <n v="4907.76"/>
    <n v="0.38842580134546895"/>
    <n v="4907.76"/>
    <n v="9815.52"/>
  </r>
  <r>
    <n v="14"/>
    <n v="15"/>
    <s v="tza"/>
    <x v="89"/>
    <s v="03-Financial Services"/>
    <x v="76"/>
    <x v="95"/>
    <s v="003-Budget and treasury office"/>
    <x v="1"/>
    <s v="039"/>
    <s v="SUPPLY CHAIN MANAGEMENT UNIT"/>
    <s v="053"/>
    <s v="EMPLOYEE RELATED COSTS - SOCIAL CONTRIBUTIONS"/>
    <s v="1024"/>
    <s v="CONTRIBUTION - GROUP INSURANCE"/>
    <n v="38663"/>
    <n v="40738"/>
    <n v="42978.59"/>
    <n v="45256.455269999999"/>
    <n v="13159.98"/>
    <n v="0"/>
    <n v="0"/>
    <n v="0"/>
    <n v="0"/>
    <n v="0"/>
    <n v="0"/>
    <n v="0"/>
    <n v="1929.5"/>
    <n v="1929.5"/>
    <n v="1929.5"/>
    <n v="2457.16"/>
    <n v="2457.16"/>
    <n v="2457.16"/>
    <n v="13159.98"/>
    <n v="0.34037658743501537"/>
    <n v="13159.98"/>
    <n v="26319.96"/>
  </r>
  <r>
    <n v="14"/>
    <n v="15"/>
    <s v="tza"/>
    <x v="89"/>
    <s v="03-Financial Services"/>
    <x v="76"/>
    <x v="96"/>
    <s v="003-Budget and treasury office"/>
    <x v="1"/>
    <s v="039"/>
    <s v="SUPPLY CHAIN MANAGEMENT UNIT"/>
    <s v="053"/>
    <s v="EMPLOYEE RELATED COSTS - SOCIAL CONTRIBUTIONS"/>
    <s v="1027"/>
    <s v="CONTRIBUTION - WORKERS COMPENSATION"/>
    <n v="0"/>
    <n v="29392"/>
    <n v="31008.560000000001"/>
    <n v="32652.01368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9"/>
    <s v="03-Financial Services"/>
    <x v="76"/>
    <x v="97"/>
    <s v="003-Budget and treasury office"/>
    <x v="1"/>
    <s v="039"/>
    <s v="SUPPLY CHAIN MANAGEMENT UNIT"/>
    <s v="053"/>
    <s v="EMPLOYEE RELATED COSTS - SOCIAL CONTRIBUTIONS"/>
    <s v="1028"/>
    <s v="LEVIES - SETA"/>
    <n v="26813"/>
    <n v="24552"/>
    <n v="25902.36"/>
    <n v="27275.185079999999"/>
    <n v="11399.89"/>
    <n v="0"/>
    <n v="0"/>
    <n v="0"/>
    <n v="0"/>
    <n v="0"/>
    <n v="0"/>
    <n v="0"/>
    <n v="2179.77"/>
    <n v="1542.04"/>
    <n v="1610.75"/>
    <n v="1884.69"/>
    <n v="2013.49"/>
    <n v="2169.15"/>
    <n v="11399.89"/>
    <n v="0.42516279416700853"/>
    <n v="11399.89"/>
    <n v="22799.78"/>
  </r>
  <r>
    <n v="14"/>
    <n v="15"/>
    <s v="tza"/>
    <x v="89"/>
    <s v="03-Financial Services"/>
    <x v="76"/>
    <x v="98"/>
    <s v="003-Budget and treasury office"/>
    <x v="1"/>
    <s v="039"/>
    <s v="SUPPLY CHAIN MANAGEMENT UNIT"/>
    <s v="053"/>
    <s v="EMPLOYEE RELATED COSTS - SOCIAL CONTRIBUTIONS"/>
    <s v="1029"/>
    <s v="LEVIES - BARGAINING COUNCIL"/>
    <n v="571"/>
    <n v="522"/>
    <n v="550.71"/>
    <n v="579.89763000000005"/>
    <n v="223.74"/>
    <n v="0"/>
    <n v="0"/>
    <n v="0"/>
    <n v="0"/>
    <n v="0"/>
    <n v="0"/>
    <n v="0"/>
    <n v="33.9"/>
    <n v="33.9"/>
    <n v="33.9"/>
    <n v="40.68"/>
    <n v="40.68"/>
    <n v="40.68"/>
    <n v="223.74"/>
    <n v="0.39183887915936955"/>
    <n v="223.74"/>
    <n v="447.48"/>
  </r>
  <r>
    <n v="14"/>
    <n v="15"/>
    <s v="tza"/>
    <x v="90"/>
    <s v="04-Corporate Services"/>
    <x v="76"/>
    <x v="93"/>
    <s v="004-Human resource"/>
    <x v="1"/>
    <s v="052"/>
    <s v="ADMINISTRATION HR &amp; CORP"/>
    <s v="053"/>
    <s v="EMPLOYEE RELATED COSTS - SOCIAL CONTRIBUTIONS"/>
    <s v="1022"/>
    <s v="CONTRIBUTION - PENSION SCHEMES"/>
    <n v="59375"/>
    <n v="63406"/>
    <n v="66893.33"/>
    <n v="70438.676489999998"/>
    <n v="29629.200000000001"/>
    <n v="0"/>
    <n v="0"/>
    <n v="0"/>
    <n v="0"/>
    <n v="0"/>
    <n v="0"/>
    <n v="0"/>
    <n v="4938.2"/>
    <n v="4938.2"/>
    <n v="4938.2"/>
    <n v="4938.2"/>
    <n v="4938.2"/>
    <n v="4938.2"/>
    <n v="29629.200000000001"/>
    <n v="0.49901810526315793"/>
    <n v="29629.200000000001"/>
    <n v="59258.400000000001"/>
  </r>
  <r>
    <n v="14"/>
    <n v="15"/>
    <s v="tza"/>
    <x v="90"/>
    <s v="04-Corporate Services"/>
    <x v="76"/>
    <x v="94"/>
    <s v="004-Human resource"/>
    <x v="1"/>
    <s v="052"/>
    <s v="ADMINISTRATION HR &amp; CORP"/>
    <s v="053"/>
    <s v="EMPLOYEE RELATED COSTS - SOCIAL CONTRIBUTIONS"/>
    <s v="1023"/>
    <s v="CONTRIBUTION - UIF"/>
    <n v="3819"/>
    <n v="3819"/>
    <n v="4029.0450000000001"/>
    <n v="4242.5843850000001"/>
    <n v="1784.64"/>
    <n v="0"/>
    <n v="0"/>
    <n v="0"/>
    <n v="0"/>
    <n v="0"/>
    <n v="0"/>
    <n v="0"/>
    <n v="297.44"/>
    <n v="297.44"/>
    <n v="297.44"/>
    <n v="297.44"/>
    <n v="297.44"/>
    <n v="297.44"/>
    <n v="1784.64"/>
    <n v="0.46730557737627654"/>
    <n v="1784.64"/>
    <n v="3569.28"/>
  </r>
  <r>
    <n v="14"/>
    <n v="15"/>
    <s v="tza"/>
    <x v="90"/>
    <s v="04-Corporate Services"/>
    <x v="76"/>
    <x v="95"/>
    <s v="004-Human resource"/>
    <x v="1"/>
    <s v="052"/>
    <s v="ADMINISTRATION HR &amp; CORP"/>
    <s v="053"/>
    <s v="EMPLOYEE RELATED COSTS - SOCIAL CONTRIBUTIONS"/>
    <s v="1024"/>
    <s v="CONTRIBUTION - GROUP INSURANCE"/>
    <n v="5398"/>
    <n v="5764"/>
    <n v="6081.02"/>
    <n v="6403.3140600000006"/>
    <n v="2693.58"/>
    <n v="0"/>
    <n v="0"/>
    <n v="0"/>
    <n v="0"/>
    <n v="0"/>
    <n v="0"/>
    <n v="0"/>
    <n v="448.93"/>
    <n v="448.93"/>
    <n v="448.93"/>
    <n v="448.93"/>
    <n v="448.93"/>
    <n v="448.93"/>
    <n v="2693.58"/>
    <n v="0.49899592441645052"/>
    <n v="2693.58"/>
    <n v="5387.16"/>
  </r>
  <r>
    <n v="14"/>
    <n v="15"/>
    <s v="tza"/>
    <x v="90"/>
    <s v="04-Corporate Services"/>
    <x v="76"/>
    <x v="96"/>
    <s v="004-Human resource"/>
    <x v="1"/>
    <s v="052"/>
    <s v="ADMINISTRATION HR &amp; CORP"/>
    <s v="053"/>
    <s v="EMPLOYEE RELATED COSTS - SOCIAL CONTRIBUTIONS"/>
    <s v="1027"/>
    <s v="CONTRIBUTION - WORKERS COMPENSATION"/>
    <n v="0"/>
    <n v="16104"/>
    <n v="16989.72"/>
    <n v="17890.175160000003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0"/>
    <s v="04-Corporate Services"/>
    <x v="76"/>
    <x v="97"/>
    <s v="004-Human resource"/>
    <x v="1"/>
    <s v="052"/>
    <s v="ADMINISTRATION HR &amp; CORP"/>
    <s v="053"/>
    <s v="EMPLOYEE RELATED COSTS - SOCIAL CONTRIBUTIONS"/>
    <s v="1028"/>
    <s v="LEVIES - SETA"/>
    <n v="13422"/>
    <n v="12961"/>
    <n v="13673.855"/>
    <n v="14398.569314999999"/>
    <n v="6047.74"/>
    <n v="0"/>
    <n v="0"/>
    <n v="0"/>
    <n v="0"/>
    <n v="0"/>
    <n v="0"/>
    <n v="0"/>
    <n v="1005.86"/>
    <n v="1010.35"/>
    <n v="1008.5"/>
    <n v="1008.52"/>
    <n v="1008.53"/>
    <n v="1005.98"/>
    <n v="6047.74"/>
    <n v="0.45058411563105349"/>
    <n v="6047.74"/>
    <n v="12095.48"/>
  </r>
  <r>
    <n v="14"/>
    <n v="15"/>
    <s v="tza"/>
    <x v="90"/>
    <s v="04-Corporate Services"/>
    <x v="76"/>
    <x v="98"/>
    <s v="004-Human resource"/>
    <x v="1"/>
    <s v="052"/>
    <s v="ADMINISTRATION HR &amp; CORP"/>
    <s v="053"/>
    <s v="EMPLOYEE RELATED COSTS - SOCIAL CONTRIBUTIONS"/>
    <s v="1029"/>
    <s v="LEVIES - BARGAINING COUNCIL"/>
    <n v="163"/>
    <n v="174"/>
    <n v="183.57"/>
    <n v="193.29920999999999"/>
    <n v="61.02"/>
    <n v="0"/>
    <n v="0"/>
    <n v="0"/>
    <n v="0"/>
    <n v="0"/>
    <n v="0"/>
    <n v="0"/>
    <n v="6.78"/>
    <n v="6.78"/>
    <n v="6.78"/>
    <n v="13.56"/>
    <n v="13.56"/>
    <n v="13.56"/>
    <n v="61.02"/>
    <n v="0.37435582822085889"/>
    <n v="61.02"/>
    <n v="122.04"/>
  </r>
  <r>
    <n v="14"/>
    <n v="15"/>
    <s v="tza"/>
    <x v="91"/>
    <s v="04-Corporate Services"/>
    <x v="76"/>
    <x v="92"/>
    <s v="004-Human resource"/>
    <x v="1"/>
    <s v="053"/>
    <s v="HUMAN RESOURCES"/>
    <s v="053"/>
    <s v="EMPLOYEE RELATED COSTS - SOCIAL CONTRIBUTIONS"/>
    <s v="1021"/>
    <s v="CONTRIBUTION - MEDICAL AID SCHEME"/>
    <n v="454022"/>
    <n v="403682"/>
    <n v="425884.51"/>
    <n v="448456.38903000002"/>
    <n v="140322.6"/>
    <n v="0"/>
    <n v="0"/>
    <n v="0"/>
    <n v="0"/>
    <n v="0"/>
    <n v="0"/>
    <n v="0"/>
    <n v="23251.200000000001"/>
    <n v="23251.200000000001"/>
    <n v="23251.200000000001"/>
    <n v="23251.200000000001"/>
    <n v="23251.200000000001"/>
    <n v="24066.6"/>
    <n v="140322.6"/>
    <n v="0.30906563999101366"/>
    <n v="140322.6"/>
    <n v="280645.2"/>
  </r>
  <r>
    <n v="14"/>
    <n v="15"/>
    <s v="tza"/>
    <x v="91"/>
    <s v="04-Corporate Services"/>
    <x v="76"/>
    <x v="93"/>
    <s v="004-Human resource"/>
    <x v="1"/>
    <s v="053"/>
    <s v="HUMAN RESOURCES"/>
    <s v="053"/>
    <s v="EMPLOYEE RELATED COSTS - SOCIAL CONTRIBUTIONS"/>
    <s v="1022"/>
    <s v="CONTRIBUTION - PENSION SCHEMES"/>
    <n v="1014604"/>
    <n v="887172"/>
    <n v="935966.46"/>
    <n v="985572.68238000001"/>
    <n v="355580.24"/>
    <n v="0"/>
    <n v="0"/>
    <n v="0"/>
    <n v="0"/>
    <n v="0"/>
    <n v="0"/>
    <n v="0"/>
    <n v="59079.88"/>
    <n v="59079.88"/>
    <n v="59342.79"/>
    <n v="59342.79"/>
    <n v="59342.79"/>
    <n v="59392.11"/>
    <n v="355580.24"/>
    <n v="0.35046209161406816"/>
    <n v="355580.24"/>
    <n v="711160.48"/>
  </r>
  <r>
    <n v="14"/>
    <n v="15"/>
    <s v="tza"/>
    <x v="91"/>
    <s v="04-Corporate Services"/>
    <x v="76"/>
    <x v="94"/>
    <s v="004-Human resource"/>
    <x v="1"/>
    <s v="053"/>
    <s v="HUMAN RESOURCES"/>
    <s v="053"/>
    <s v="EMPLOYEE RELATED COSTS - SOCIAL CONTRIBUTIONS"/>
    <s v="1023"/>
    <s v="CONTRIBUTION - UIF"/>
    <n v="27851"/>
    <n v="24268"/>
    <n v="25602.74"/>
    <n v="26959.685220000003"/>
    <n v="10756.53"/>
    <n v="0"/>
    <n v="0"/>
    <n v="0"/>
    <n v="0"/>
    <n v="0"/>
    <n v="0"/>
    <n v="0"/>
    <n v="1819.53"/>
    <n v="1788.2"/>
    <n v="1787.2"/>
    <n v="1787.2"/>
    <n v="1787.2"/>
    <n v="1787.2"/>
    <n v="10756.53"/>
    <n v="0.38621701195648273"/>
    <n v="10756.53"/>
    <n v="21513.06"/>
  </r>
  <r>
    <n v="14"/>
    <n v="15"/>
    <s v="tza"/>
    <x v="91"/>
    <s v="04-Corporate Services"/>
    <x v="76"/>
    <x v="95"/>
    <s v="004-Human resource"/>
    <x v="1"/>
    <s v="053"/>
    <s v="HUMAN RESOURCES"/>
    <s v="053"/>
    <s v="EMPLOYEE RELATED COSTS - SOCIAL CONTRIBUTIONS"/>
    <s v="1024"/>
    <s v="CONTRIBUTION - GROUP INSURANCE"/>
    <n v="95207"/>
    <n v="85252"/>
    <n v="89940.86"/>
    <n v="94707.725579999998"/>
    <n v="34242.660000000003"/>
    <n v="0"/>
    <n v="0"/>
    <n v="0"/>
    <n v="0"/>
    <n v="0"/>
    <n v="0"/>
    <n v="0"/>
    <n v="5686.89"/>
    <n v="5686.89"/>
    <n v="5716.1"/>
    <n v="5716.1"/>
    <n v="5716.1"/>
    <n v="5720.58"/>
    <n v="34242.660000000003"/>
    <n v="0.35966536074028171"/>
    <n v="34242.660000000003"/>
    <n v="68485.320000000007"/>
  </r>
  <r>
    <n v="14"/>
    <n v="15"/>
    <s v="tza"/>
    <x v="91"/>
    <s v="04-Corporate Services"/>
    <x v="76"/>
    <x v="96"/>
    <s v="004-Human resource"/>
    <x v="1"/>
    <s v="053"/>
    <s v="HUMAN RESOURCES"/>
    <s v="053"/>
    <s v="EMPLOYEE RELATED COSTS - SOCIAL CONTRIBUTIONS"/>
    <s v="1027"/>
    <s v="CONTRIBUTION - WORKERS COMPENSATION"/>
    <n v="0"/>
    <n v="66562"/>
    <n v="70222.91"/>
    <n v="73944.724230000007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1"/>
    <s v="04-Corporate Services"/>
    <x v="76"/>
    <x v="97"/>
    <s v="004-Human resource"/>
    <x v="1"/>
    <s v="053"/>
    <s v="HUMAN RESOURCES"/>
    <s v="053"/>
    <s v="EMPLOYEE RELATED COSTS - SOCIAL CONTRIBUTIONS"/>
    <s v="1028"/>
    <s v="LEVIES - SETA"/>
    <n v="48805"/>
    <n v="50695"/>
    <n v="53483.224999999999"/>
    <n v="56317.835924999999"/>
    <n v="25294.63"/>
    <n v="0"/>
    <n v="0"/>
    <n v="0"/>
    <n v="0"/>
    <n v="0"/>
    <n v="0"/>
    <n v="0"/>
    <n v="4385.63"/>
    <n v="4875.28"/>
    <n v="4203.24"/>
    <n v="3675.57"/>
    <n v="4444.3599999999997"/>
    <n v="3710.55"/>
    <n v="25294.63"/>
    <n v="0.51827947956152032"/>
    <n v="25294.63"/>
    <n v="50589.26"/>
  </r>
  <r>
    <n v="14"/>
    <n v="15"/>
    <s v="tza"/>
    <x v="91"/>
    <s v="04-Corporate Services"/>
    <x v="76"/>
    <x v="98"/>
    <s v="004-Human resource"/>
    <x v="1"/>
    <s v="053"/>
    <s v="HUMAN RESOURCES"/>
    <s v="053"/>
    <s v="EMPLOYEE RELATED COSTS - SOCIAL CONTRIBUTIONS"/>
    <s v="1029"/>
    <s v="LEVIES - BARGAINING COUNCIL"/>
    <n v="1305"/>
    <n v="1132"/>
    <n v="1194.26"/>
    <n v="1257.5557799999999"/>
    <n v="423.16"/>
    <n v="0"/>
    <n v="0"/>
    <n v="0"/>
    <n v="0"/>
    <n v="0"/>
    <n v="0"/>
    <n v="0"/>
    <n v="81.36"/>
    <n v="81.36"/>
    <n v="16.36"/>
    <n v="81.36"/>
    <n v="81.36"/>
    <n v="81.36"/>
    <n v="423.16"/>
    <n v="0.32426053639846747"/>
    <n v="423.16"/>
    <n v="846.32"/>
  </r>
  <r>
    <n v="14"/>
    <n v="15"/>
    <s v="tza"/>
    <x v="93"/>
    <s v="04-Corporate Services"/>
    <x v="76"/>
    <x v="92"/>
    <s v="007-Other admin"/>
    <x v="1"/>
    <s v="056"/>
    <s v="CORPORATE SERVICES"/>
    <s v="053"/>
    <s v="EMPLOYEE RELATED COSTS - SOCIAL CONTRIBUTIONS"/>
    <s v="1021"/>
    <s v="CONTRIBUTION - MEDICAL AID SCHEME"/>
    <n v="356566"/>
    <n v="366125"/>
    <n v="386261.875"/>
    <n v="406733.75437500002"/>
    <n v="113856.06"/>
    <n v="0"/>
    <n v="0"/>
    <n v="0"/>
    <n v="0"/>
    <n v="0"/>
    <n v="0"/>
    <n v="0"/>
    <n v="18292.810000000001"/>
    <n v="19246.810000000001"/>
    <n v="18610.810000000001"/>
    <n v="18610.810000000001"/>
    <n v="18610.810000000001"/>
    <n v="20484.009999999998"/>
    <n v="113856.06"/>
    <n v="0.31931272190842647"/>
    <n v="113856.06"/>
    <n v="227712.12"/>
  </r>
  <r>
    <n v="14"/>
    <n v="15"/>
    <s v="tza"/>
    <x v="93"/>
    <s v="04-Corporate Services"/>
    <x v="76"/>
    <x v="93"/>
    <s v="007-Other admin"/>
    <x v="1"/>
    <s v="056"/>
    <s v="CORPORATE SERVICES"/>
    <s v="053"/>
    <s v="EMPLOYEE RELATED COSTS - SOCIAL CONTRIBUTIONS"/>
    <s v="1022"/>
    <s v="CONTRIBUTION - PENSION SCHEMES"/>
    <n v="833589"/>
    <n v="864632"/>
    <n v="912186.76"/>
    <n v="960532.65827999997"/>
    <n v="312688"/>
    <n v="0"/>
    <n v="0"/>
    <n v="0"/>
    <n v="0"/>
    <n v="0"/>
    <n v="0"/>
    <n v="0"/>
    <n v="51657.83"/>
    <n v="51802.81"/>
    <n v="51802.81"/>
    <n v="51802.81"/>
    <n v="51802.81"/>
    <n v="53818.93"/>
    <n v="312688"/>
    <n v="0.37511051609366247"/>
    <n v="312688"/>
    <n v="625376"/>
  </r>
  <r>
    <n v="14"/>
    <n v="15"/>
    <s v="tza"/>
    <x v="93"/>
    <s v="04-Corporate Services"/>
    <x v="76"/>
    <x v="94"/>
    <s v="007-Other admin"/>
    <x v="1"/>
    <s v="056"/>
    <s v="CORPORATE SERVICES"/>
    <s v="053"/>
    <s v="EMPLOYEE RELATED COSTS - SOCIAL CONTRIBUTIONS"/>
    <s v="1023"/>
    <s v="CONTRIBUTION - UIF"/>
    <n v="28489"/>
    <n v="28067"/>
    <n v="29610.685000000001"/>
    <n v="31180.051305000001"/>
    <n v="11821.4"/>
    <n v="0"/>
    <n v="0"/>
    <n v="0"/>
    <n v="0"/>
    <n v="0"/>
    <n v="0"/>
    <n v="0"/>
    <n v="1966.87"/>
    <n v="1910.59"/>
    <n v="1951.1"/>
    <n v="1920.04"/>
    <n v="1973.53"/>
    <n v="2099.27"/>
    <n v="11821.4"/>
    <n v="0.41494611955491589"/>
    <n v="11821.4"/>
    <n v="23642.799999999999"/>
  </r>
  <r>
    <n v="14"/>
    <n v="15"/>
    <s v="tza"/>
    <x v="93"/>
    <s v="04-Corporate Services"/>
    <x v="76"/>
    <x v="95"/>
    <s v="007-Other admin"/>
    <x v="1"/>
    <s v="056"/>
    <s v="CORPORATE SERVICES"/>
    <s v="053"/>
    <s v="EMPLOYEE RELATED COSTS - SOCIAL CONTRIBUTIONS"/>
    <s v="1024"/>
    <s v="CONTRIBUTION - GROUP INSURANCE"/>
    <n v="77598"/>
    <n v="81914"/>
    <n v="86419.27"/>
    <n v="90999.491309999998"/>
    <n v="29099.589999999997"/>
    <n v="0"/>
    <n v="0"/>
    <n v="0"/>
    <n v="0"/>
    <n v="0"/>
    <n v="0"/>
    <n v="0"/>
    <n v="4802.1000000000004"/>
    <n v="4815.28"/>
    <n v="4815.28"/>
    <n v="4815.28"/>
    <n v="4815.28"/>
    <n v="5036.37"/>
    <n v="29099.589999999997"/>
    <n v="0.37500438155622562"/>
    <n v="29099.59"/>
    <n v="58199.179999999993"/>
  </r>
  <r>
    <n v="14"/>
    <n v="15"/>
    <s v="tza"/>
    <x v="93"/>
    <s v="04-Corporate Services"/>
    <x v="76"/>
    <x v="96"/>
    <s v="007-Other admin"/>
    <x v="1"/>
    <s v="056"/>
    <s v="CORPORATE SERVICES"/>
    <s v="053"/>
    <s v="EMPLOYEE RELATED COSTS - SOCIAL CONTRIBUTIONS"/>
    <s v="1027"/>
    <s v="CONTRIBUTION - WORKERS COMPENSATION"/>
    <n v="0"/>
    <n v="59706"/>
    <n v="62989.83"/>
    <n v="66328.290990000009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3"/>
    <s v="04-Corporate Services"/>
    <x v="76"/>
    <x v="97"/>
    <s v="007-Other admin"/>
    <x v="1"/>
    <s v="056"/>
    <s v="CORPORATE SERVICES"/>
    <s v="053"/>
    <s v="EMPLOYEE RELATED COSTS - SOCIAL CONTRIBUTIONS"/>
    <s v="1028"/>
    <s v="LEVIES - SETA"/>
    <n v="39812"/>
    <n v="48012"/>
    <n v="50652.66"/>
    <n v="53337.250980000004"/>
    <n v="20974.5"/>
    <n v="0"/>
    <n v="0"/>
    <n v="0"/>
    <n v="0"/>
    <n v="0"/>
    <n v="0"/>
    <n v="0"/>
    <n v="3368.17"/>
    <n v="3572.06"/>
    <n v="3695.61"/>
    <n v="3488.34"/>
    <n v="3460.23"/>
    <n v="3390.09"/>
    <n v="20974.5"/>
    <n v="0.52683864161559324"/>
    <n v="20974.5"/>
    <n v="41949"/>
  </r>
  <r>
    <n v="14"/>
    <n v="15"/>
    <s v="tza"/>
    <x v="93"/>
    <s v="04-Corporate Services"/>
    <x v="76"/>
    <x v="98"/>
    <s v="007-Other admin"/>
    <x v="1"/>
    <s v="056"/>
    <s v="CORPORATE SERVICES"/>
    <s v="053"/>
    <s v="EMPLOYEE RELATED COSTS - SOCIAL CONTRIBUTIONS"/>
    <s v="1029"/>
    <s v="LEVIES - BARGAINING COUNCIL"/>
    <n v="1305"/>
    <n v="1393"/>
    <n v="1469.615"/>
    <n v="1547.5045950000001"/>
    <n v="576.30000000000007"/>
    <n v="0"/>
    <n v="0"/>
    <n v="0"/>
    <n v="0"/>
    <n v="0"/>
    <n v="0"/>
    <n v="0"/>
    <n v="94.92"/>
    <n v="94.92"/>
    <n v="94.92"/>
    <n v="94.92"/>
    <n v="94.92"/>
    <n v="101.7"/>
    <n v="576.30000000000007"/>
    <n v="0.44160919540229893"/>
    <n v="576.29999999999995"/>
    <n v="1152.6000000000001"/>
  </r>
  <r>
    <n v="14"/>
    <n v="15"/>
    <s v="tza"/>
    <x v="94"/>
    <s v="04-Corporate Services"/>
    <x v="76"/>
    <x v="92"/>
    <s v="001-Mayor and council"/>
    <x v="1"/>
    <s v="057"/>
    <s v="COUNCIL EXPENDITURE"/>
    <s v="053"/>
    <s v="EMPLOYEE RELATED COSTS - SOCIAL CONTRIBUTIONS"/>
    <s v="1021"/>
    <s v="CONTRIBUTION - MEDICAL AID SCHEME"/>
    <n v="1837143"/>
    <n v="1882501"/>
    <n v="1986038.5549999999"/>
    <n v="2091298.5984149999"/>
    <n v="764360.8"/>
    <n v="0"/>
    <n v="0"/>
    <n v="0"/>
    <n v="0"/>
    <n v="0"/>
    <n v="0"/>
    <n v="0"/>
    <n v="131313.20000000001"/>
    <n v="108492.6"/>
    <n v="128846.9"/>
    <n v="131902.70000000001"/>
    <n v="131902.70000000001"/>
    <n v="131902.70000000001"/>
    <n v="764360.8"/>
    <n v="0.41605950108402018"/>
    <n v="764360.8"/>
    <n v="1528721.6"/>
  </r>
  <r>
    <n v="14"/>
    <n v="15"/>
    <s v="tza"/>
    <x v="94"/>
    <s v="04-Corporate Services"/>
    <x v="76"/>
    <x v="93"/>
    <s v="001-Mayor and council"/>
    <x v="1"/>
    <s v="057"/>
    <s v="COUNCIL EXPENDITURE"/>
    <s v="053"/>
    <s v="EMPLOYEE RELATED COSTS - SOCIAL CONTRIBUTIONS"/>
    <s v="1022"/>
    <s v="CONTRIBUTION - PENSION SCHEMES"/>
    <n v="351484"/>
    <n v="471780"/>
    <n v="497727.9"/>
    <n v="524107.47870000004"/>
    <n v="140302.38"/>
    <n v="0"/>
    <n v="0"/>
    <n v="0"/>
    <n v="0"/>
    <n v="0"/>
    <n v="0"/>
    <n v="0"/>
    <n v="23383.73"/>
    <n v="23383.73"/>
    <n v="23383.73"/>
    <n v="23383.73"/>
    <n v="23383.73"/>
    <n v="23383.73"/>
    <n v="140302.38"/>
    <n v="0.39917145588419389"/>
    <n v="140302.38"/>
    <n v="280604.76"/>
  </r>
  <r>
    <n v="14"/>
    <n v="15"/>
    <s v="tza"/>
    <x v="94"/>
    <s v="04-Corporate Services"/>
    <x v="76"/>
    <x v="94"/>
    <s v="001-Mayor and council"/>
    <x v="1"/>
    <s v="057"/>
    <s v="COUNCIL EXPENDITURE"/>
    <s v="053"/>
    <s v="EMPLOYEE RELATED COSTS - SOCIAL CONTRIBUTIONS"/>
    <s v="1023"/>
    <s v="CONTRIBUTION - UIF"/>
    <n v="13367"/>
    <n v="13367"/>
    <n v="14102.184999999999"/>
    <n v="14849.600805"/>
    <n v="4444.3500000000004"/>
    <n v="0"/>
    <n v="0"/>
    <n v="0"/>
    <n v="0"/>
    <n v="0"/>
    <n v="0"/>
    <n v="0"/>
    <n v="743.6"/>
    <n v="742.72"/>
    <n v="736.83"/>
    <n v="734"/>
    <n v="743.6"/>
    <n v="743.6"/>
    <n v="4444.3500000000004"/>
    <n v="0.3324867210294008"/>
    <n v="4444.3500000000004"/>
    <n v="8888.7000000000007"/>
  </r>
  <r>
    <n v="14"/>
    <n v="15"/>
    <s v="tza"/>
    <x v="94"/>
    <s v="04-Corporate Services"/>
    <x v="76"/>
    <x v="95"/>
    <s v="001-Mayor and council"/>
    <x v="1"/>
    <s v="057"/>
    <s v="COUNCIL EXPENDITURE"/>
    <s v="053"/>
    <s v="EMPLOYEE RELATED COSTS - SOCIAL CONTRIBUTIONS"/>
    <s v="1024"/>
    <s v="CONTRIBUTION - GROUP INSURANCE"/>
    <n v="37654"/>
    <n v="44249"/>
    <n v="46682.695"/>
    <n v="49156.877834999999"/>
    <n v="12754.740000000002"/>
    <n v="0"/>
    <n v="0"/>
    <n v="0"/>
    <n v="0"/>
    <n v="0"/>
    <n v="0"/>
    <n v="0"/>
    <n v="2125.79"/>
    <n v="2125.79"/>
    <n v="2125.79"/>
    <n v="2125.79"/>
    <n v="2125.79"/>
    <n v="2125.79"/>
    <n v="12754.740000000002"/>
    <n v="0.33873532692409841"/>
    <n v="12754.74"/>
    <n v="25509.480000000003"/>
  </r>
  <r>
    <n v="14"/>
    <n v="15"/>
    <s v="tza"/>
    <x v="94"/>
    <s v="04-Corporate Services"/>
    <x v="76"/>
    <x v="96"/>
    <s v="001-Mayor and council"/>
    <x v="1"/>
    <s v="057"/>
    <s v="COUNCIL EXPENDITURE"/>
    <s v="053"/>
    <s v="EMPLOYEE RELATED COSTS - SOCIAL CONTRIBUTIONS"/>
    <s v="1027"/>
    <s v="CONTRIBUTION - WORKERS COMPENSATION"/>
    <n v="2698225"/>
    <n v="200796"/>
    <n v="211839.78"/>
    <n v="223067.2883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s v="04-Corporate Services"/>
    <x v="76"/>
    <x v="97"/>
    <s v="001-Mayor and council"/>
    <x v="1"/>
    <s v="057"/>
    <s v="COUNCIL EXPENDITURE"/>
    <s v="053"/>
    <s v="EMPLOYEE RELATED COSTS - SOCIAL CONTRIBUTIONS"/>
    <s v="1028"/>
    <s v="LEVIES - SETA"/>
    <n v="22055"/>
    <n v="25000"/>
    <n v="26375"/>
    <n v="27772.875"/>
    <n v="7711.49"/>
    <n v="0"/>
    <n v="0"/>
    <n v="0"/>
    <n v="0"/>
    <n v="0"/>
    <n v="0"/>
    <n v="0"/>
    <n v="1299.54"/>
    <n v="1152.0899999999999"/>
    <n v="1284.1600000000001"/>
    <n v="1085.1400000000001"/>
    <n v="1477.66"/>
    <n v="1412.9"/>
    <n v="7711.49"/>
    <n v="0.34964815234640673"/>
    <n v="7711.49"/>
    <n v="15422.98"/>
  </r>
  <r>
    <n v="14"/>
    <n v="15"/>
    <s v="tza"/>
    <x v="94"/>
    <s v="04-Corporate Services"/>
    <x v="76"/>
    <x v="98"/>
    <s v="001-Mayor and council"/>
    <x v="1"/>
    <s v="057"/>
    <s v="COUNCIL EXPENDITURE"/>
    <s v="053"/>
    <s v="EMPLOYEE RELATED COSTS - SOCIAL CONTRIBUTIONS"/>
    <s v="1029"/>
    <s v="LEVIES - BARGAINING COUNCIL"/>
    <n v="571"/>
    <n v="609"/>
    <n v="642.495"/>
    <n v="676.547235"/>
    <n v="203.4"/>
    <n v="0"/>
    <n v="0"/>
    <n v="0"/>
    <n v="0"/>
    <n v="0"/>
    <n v="0"/>
    <n v="0"/>
    <n v="33.9"/>
    <n v="33.9"/>
    <n v="33.9"/>
    <n v="33.9"/>
    <n v="33.9"/>
    <n v="33.9"/>
    <n v="203.4"/>
    <n v="0.3562171628721541"/>
    <n v="203.4"/>
    <n v="406.8"/>
  </r>
  <r>
    <n v="14"/>
    <n v="15"/>
    <s v="tza"/>
    <x v="95"/>
    <s v="04-Corporate Services"/>
    <x v="76"/>
    <x v="93"/>
    <s v="007-Other admin"/>
    <x v="1"/>
    <s v="058"/>
    <s v="LEGAL SERVICES"/>
    <s v="053"/>
    <s v="EMPLOYEE RELATED COSTS - SOCIAL CONTRIBUTIONS"/>
    <s v="1022"/>
    <s v="CONTRIBUTION - PENSION SCHEMES"/>
    <n v="229475"/>
    <n v="162530"/>
    <n v="171469.15"/>
    <n v="180557.01494999998"/>
    <n v="28531.739999999998"/>
    <n v="0"/>
    <n v="0"/>
    <n v="0"/>
    <n v="0"/>
    <n v="0"/>
    <n v="0"/>
    <n v="0"/>
    <n v="4748.9799999999996"/>
    <n v="4748.9799999999996"/>
    <n v="4748.9799999999996"/>
    <n v="4748.9799999999996"/>
    <n v="4748.9799999999996"/>
    <n v="4786.84"/>
    <n v="28531.739999999998"/>
    <n v="0.1243348512909903"/>
    <n v="28531.74"/>
    <n v="57063.479999999996"/>
  </r>
  <r>
    <n v="14"/>
    <n v="15"/>
    <s v="tza"/>
    <x v="95"/>
    <s v="04-Corporate Services"/>
    <x v="76"/>
    <x v="94"/>
    <s v="007-Other admin"/>
    <x v="1"/>
    <s v="058"/>
    <s v="LEGAL SERVICES"/>
    <s v="053"/>
    <s v="EMPLOYEE RELATED COSTS - SOCIAL CONTRIBUTIONS"/>
    <s v="1023"/>
    <s v="CONTRIBUTION - UIF"/>
    <n v="5729"/>
    <n v="3819"/>
    <n v="4029.0450000000001"/>
    <n v="4242.5843850000001"/>
    <n v="1784.64"/>
    <n v="0"/>
    <n v="0"/>
    <n v="0"/>
    <n v="0"/>
    <n v="0"/>
    <n v="0"/>
    <n v="0"/>
    <n v="297.44"/>
    <n v="297.44"/>
    <n v="297.44"/>
    <n v="297.44"/>
    <n v="297.44"/>
    <n v="297.44"/>
    <n v="1784.64"/>
    <n v="0.31150986210507942"/>
    <n v="1784.64"/>
    <n v="3569.28"/>
  </r>
  <r>
    <n v="14"/>
    <n v="15"/>
    <s v="tza"/>
    <x v="95"/>
    <s v="04-Corporate Services"/>
    <x v="76"/>
    <x v="95"/>
    <s v="007-Other admin"/>
    <x v="1"/>
    <s v="058"/>
    <s v="LEGAL SERVICES"/>
    <s v="053"/>
    <s v="EMPLOYEE RELATED COSTS - SOCIAL CONTRIBUTIONS"/>
    <s v="1024"/>
    <s v="CONTRIBUTION - GROUP INSURANCE"/>
    <n v="20861"/>
    <n v="16017"/>
    <n v="16897.935000000001"/>
    <n v="17793.525555"/>
    <n v="3170.1699999999996"/>
    <n v="0"/>
    <n v="0"/>
    <n v="0"/>
    <n v="0"/>
    <n v="0"/>
    <n v="0"/>
    <n v="0"/>
    <n v="527.66"/>
    <n v="527.66"/>
    <n v="527.66"/>
    <n v="527.66"/>
    <n v="527.66"/>
    <n v="531.87"/>
    <n v="3170.1699999999996"/>
    <n v="0.15196634868894107"/>
    <n v="3170.17"/>
    <n v="6340.3399999999992"/>
  </r>
  <r>
    <n v="14"/>
    <n v="15"/>
    <s v="tza"/>
    <x v="95"/>
    <s v="04-Corporate Services"/>
    <x v="76"/>
    <x v="96"/>
    <s v="007-Other admin"/>
    <x v="1"/>
    <s v="058"/>
    <s v="LEGAL SERVICES"/>
    <s v="053"/>
    <s v="EMPLOYEE RELATED COSTS - SOCIAL CONTRIBUTIONS"/>
    <s v="1027"/>
    <s v="CONTRIBUTION - WORKERS COMPENSATION"/>
    <n v="0"/>
    <n v="13895"/>
    <n v="14659.225"/>
    <n v="15436.1639250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5"/>
    <s v="04-Corporate Services"/>
    <x v="76"/>
    <x v="97"/>
    <s v="007-Other admin"/>
    <x v="1"/>
    <s v="058"/>
    <s v="LEGAL SERVICES"/>
    <s v="053"/>
    <s v="EMPLOYEE RELATED COSTS - SOCIAL CONTRIBUTIONS"/>
    <s v="1028"/>
    <s v="LEVIES - SETA"/>
    <n v="11602"/>
    <n v="10536"/>
    <n v="11115.48"/>
    <n v="11704.60044"/>
    <n v="5398.92"/>
    <n v="0"/>
    <n v="0"/>
    <n v="0"/>
    <n v="0"/>
    <n v="0"/>
    <n v="0"/>
    <n v="0"/>
    <n v="830.56"/>
    <n v="753.29"/>
    <n v="1036.08"/>
    <n v="751.78"/>
    <n v="1016.77"/>
    <n v="1010.44"/>
    <n v="5398.92"/>
    <n v="0.46534390622306498"/>
    <n v="5398.92"/>
    <n v="10797.84"/>
  </r>
  <r>
    <n v="14"/>
    <n v="15"/>
    <s v="tza"/>
    <x v="95"/>
    <s v="04-Corporate Services"/>
    <x v="76"/>
    <x v="98"/>
    <s v="007-Other admin"/>
    <x v="1"/>
    <s v="058"/>
    <s v="LEGAL SERVICES"/>
    <s v="053"/>
    <s v="EMPLOYEE RELATED COSTS - SOCIAL CONTRIBUTIONS"/>
    <s v="1029"/>
    <s v="LEVIES - BARGAINING COUNCIL"/>
    <n v="245"/>
    <n v="174"/>
    <n v="183.57"/>
    <n v="193.29920999999999"/>
    <n v="81.36"/>
    <n v="0"/>
    <n v="0"/>
    <n v="0"/>
    <n v="0"/>
    <n v="0"/>
    <n v="0"/>
    <n v="0"/>
    <n v="13.56"/>
    <n v="13.56"/>
    <n v="13.56"/>
    <n v="13.56"/>
    <n v="13.56"/>
    <n v="13.56"/>
    <n v="81.36"/>
    <n v="0.33208163265306123"/>
    <n v="81.36"/>
    <n v="162.72"/>
  </r>
  <r>
    <n v="14"/>
    <n v="15"/>
    <s v="tza"/>
    <x v="96"/>
    <s v="05-Engineering Services"/>
    <x v="76"/>
    <x v="92"/>
    <s v="017-Roads"/>
    <x v="1"/>
    <s v="062"/>
    <s v="ADMINISTRATION CIVIL ING."/>
    <s v="053"/>
    <s v="EMPLOYEE RELATED COSTS - SOCIAL CONTRIBUTIONS"/>
    <s v="1021"/>
    <s v="CONTRIBUTION - MEDICAL AID SCHEME"/>
    <n v="59344"/>
    <n v="64683"/>
    <n v="68240.565000000002"/>
    <n v="71857.314945000006"/>
    <n v="27730.799999999999"/>
    <n v="0"/>
    <n v="0"/>
    <n v="0"/>
    <n v="0"/>
    <n v="0"/>
    <n v="0"/>
    <n v="0"/>
    <n v="4621.8"/>
    <n v="4621.8"/>
    <n v="4621.8"/>
    <n v="4621.8"/>
    <n v="4621.8"/>
    <n v="4621.8"/>
    <n v="27730.799999999999"/>
    <n v="0.46728902669183064"/>
    <n v="27730.799999999999"/>
    <n v="55461.599999999999"/>
  </r>
  <r>
    <n v="14"/>
    <n v="15"/>
    <s v="tza"/>
    <x v="96"/>
    <s v="05-Engineering Services"/>
    <x v="76"/>
    <x v="93"/>
    <s v="017-Roads"/>
    <x v="1"/>
    <s v="062"/>
    <s v="ADMINISTRATION CIVIL ING."/>
    <s v="053"/>
    <s v="EMPLOYEE RELATED COSTS - SOCIAL CONTRIBUTIONS"/>
    <s v="1022"/>
    <s v="CONTRIBUTION - PENSION SCHEMES"/>
    <n v="178572"/>
    <n v="190697"/>
    <n v="201185.33499999999"/>
    <n v="211848.15775499999"/>
    <n v="89110.680000000008"/>
    <n v="0"/>
    <n v="0"/>
    <n v="0"/>
    <n v="0"/>
    <n v="0"/>
    <n v="0"/>
    <n v="0"/>
    <n v="14851.78"/>
    <n v="14851.78"/>
    <n v="14851.78"/>
    <n v="14851.78"/>
    <n v="14851.78"/>
    <n v="14851.78"/>
    <n v="89110.680000000008"/>
    <n v="0.4990182111417244"/>
    <n v="89110.68"/>
    <n v="178221.36000000002"/>
  </r>
  <r>
    <n v="14"/>
    <n v="15"/>
    <s v="tza"/>
    <x v="96"/>
    <s v="05-Engineering Services"/>
    <x v="76"/>
    <x v="94"/>
    <s v="017-Roads"/>
    <x v="1"/>
    <s v="062"/>
    <s v="ADMINISTRATION CIVIL ING."/>
    <s v="053"/>
    <s v="EMPLOYEE RELATED COSTS - SOCIAL CONTRIBUTIONS"/>
    <s v="1023"/>
    <s v="CONTRIBUTION - UIF"/>
    <n v="7638"/>
    <n v="7638"/>
    <n v="8058.09"/>
    <n v="8485.1687700000002"/>
    <n v="3569.28"/>
    <n v="0"/>
    <n v="0"/>
    <n v="0"/>
    <n v="0"/>
    <n v="0"/>
    <n v="0"/>
    <n v="0"/>
    <n v="594.88"/>
    <n v="594.88"/>
    <n v="594.88"/>
    <n v="594.88"/>
    <n v="594.88"/>
    <n v="594.88"/>
    <n v="3569.28"/>
    <n v="0.46730557737627654"/>
    <n v="3569.28"/>
    <n v="7138.56"/>
  </r>
  <r>
    <n v="14"/>
    <n v="15"/>
    <s v="tza"/>
    <x v="96"/>
    <s v="05-Engineering Services"/>
    <x v="76"/>
    <x v="95"/>
    <s v="017-Roads"/>
    <x v="1"/>
    <s v="062"/>
    <s v="ADMINISTRATION CIVIL ING."/>
    <s v="053"/>
    <s v="EMPLOYEE RELATED COSTS - SOCIAL CONTRIBUTIONS"/>
    <s v="1024"/>
    <s v="CONTRIBUTION - GROUP INSURANCE"/>
    <n v="16234"/>
    <n v="17336"/>
    <n v="18289.48"/>
    <n v="19258.82244"/>
    <n v="8101.02"/>
    <n v="0"/>
    <n v="0"/>
    <n v="0"/>
    <n v="0"/>
    <n v="0"/>
    <n v="0"/>
    <n v="0"/>
    <n v="1350.17"/>
    <n v="1350.17"/>
    <n v="1350.17"/>
    <n v="1350.17"/>
    <n v="1350.17"/>
    <n v="1350.17"/>
    <n v="8101.02"/>
    <n v="0.49901564617469513"/>
    <n v="8101.02"/>
    <n v="16202.04"/>
  </r>
  <r>
    <n v="14"/>
    <n v="15"/>
    <s v="tza"/>
    <x v="96"/>
    <s v="05-Engineering Services"/>
    <x v="76"/>
    <x v="96"/>
    <s v="017-Roads"/>
    <x v="1"/>
    <s v="062"/>
    <s v="ADMINISTRATION CIVIL ING."/>
    <s v="053"/>
    <s v="EMPLOYEE RELATED COSTS - SOCIAL CONTRIBUTIONS"/>
    <s v="1027"/>
    <s v="CONTRIBUTION - WORKERS COMPENSATION"/>
    <n v="0"/>
    <n v="27038"/>
    <n v="28525.09"/>
    <n v="30036.91977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6"/>
    <s v="05-Engineering Services"/>
    <x v="76"/>
    <x v="97"/>
    <s v="017-Roads"/>
    <x v="1"/>
    <s v="062"/>
    <s v="ADMINISTRATION CIVIL ING."/>
    <s v="053"/>
    <s v="EMPLOYEE RELATED COSTS - SOCIAL CONTRIBUTIONS"/>
    <s v="1028"/>
    <s v="LEVIES - SETA"/>
    <n v="20113"/>
    <n v="24851"/>
    <n v="26217.805"/>
    <n v="27607.348665000001"/>
    <n v="9873.7200000000012"/>
    <n v="0"/>
    <n v="0"/>
    <n v="0"/>
    <n v="0"/>
    <n v="0"/>
    <n v="0"/>
    <n v="0"/>
    <n v="1486.53"/>
    <n v="1660.78"/>
    <n v="1620.03"/>
    <n v="1533.47"/>
    <n v="1854.9"/>
    <n v="1718.01"/>
    <n v="9873.7200000000012"/>
    <n v="0.4909123452493413"/>
    <n v="9873.7199999999993"/>
    <n v="19747.440000000002"/>
  </r>
  <r>
    <n v="14"/>
    <n v="15"/>
    <s v="tza"/>
    <x v="96"/>
    <s v="05-Engineering Services"/>
    <x v="76"/>
    <x v="98"/>
    <s v="017-Roads"/>
    <x v="1"/>
    <s v="062"/>
    <s v="ADMINISTRATION CIVIL ING."/>
    <s v="053"/>
    <s v="EMPLOYEE RELATED COSTS - SOCIAL CONTRIBUTIONS"/>
    <s v="1029"/>
    <s v="LEVIES - BARGAINING COUNCIL"/>
    <n v="326"/>
    <n v="348"/>
    <n v="367.14"/>
    <n v="386.59841999999998"/>
    <n v="162.72"/>
    <n v="0"/>
    <n v="0"/>
    <n v="0"/>
    <n v="0"/>
    <n v="0"/>
    <n v="0"/>
    <n v="0"/>
    <n v="27.12"/>
    <n v="27.12"/>
    <n v="27.12"/>
    <n v="27.12"/>
    <n v="27.12"/>
    <n v="27.12"/>
    <n v="162.72"/>
    <n v="0.4991411042944785"/>
    <n v="162.72"/>
    <n v="325.44"/>
  </r>
  <r>
    <n v="14"/>
    <n v="15"/>
    <s v="tza"/>
    <x v="97"/>
    <s v="05-Engineering Services"/>
    <x v="76"/>
    <x v="92"/>
    <s v="017-Roads"/>
    <x v="1"/>
    <s v="063"/>
    <s v="ROADS &amp; STORMWATER MANAGEMENT"/>
    <s v="053"/>
    <s v="EMPLOYEE RELATED COSTS - SOCIAL CONTRIBUTIONS"/>
    <s v="1021"/>
    <s v="CONTRIBUTION - MEDICAL AID SCHEME"/>
    <n v="294222"/>
    <n v="687730"/>
    <n v="725555.15"/>
    <n v="764009.57295000006"/>
    <n v="96477"/>
    <n v="0"/>
    <n v="0"/>
    <n v="0"/>
    <n v="0"/>
    <n v="0"/>
    <n v="0"/>
    <n v="0"/>
    <n v="16809.599999999999"/>
    <n v="16809.599999999999"/>
    <n v="16809.599999999999"/>
    <n v="17505"/>
    <n v="14271.6"/>
    <n v="14271.6"/>
    <n v="96477"/>
    <n v="0.32790545914309605"/>
    <n v="96477"/>
    <n v="192954"/>
  </r>
  <r>
    <n v="14"/>
    <n v="15"/>
    <s v="tza"/>
    <x v="97"/>
    <s v="05-Engineering Services"/>
    <x v="76"/>
    <x v="93"/>
    <s v="017-Roads"/>
    <x v="1"/>
    <s v="063"/>
    <s v="ROADS &amp; STORMWATER MANAGEMENT"/>
    <s v="053"/>
    <s v="EMPLOYEE RELATED COSTS - SOCIAL CONTRIBUTIONS"/>
    <s v="1022"/>
    <s v="CONTRIBUTION - PENSION SCHEMES"/>
    <n v="1799958"/>
    <n v="1827596"/>
    <n v="1928113.78"/>
    <n v="2030303.8103400001"/>
    <n v="707187.22000000009"/>
    <n v="0"/>
    <n v="0"/>
    <n v="0"/>
    <n v="0"/>
    <n v="0"/>
    <n v="0"/>
    <n v="0"/>
    <n v="122442"/>
    <n v="122442"/>
    <n v="119826.66"/>
    <n v="118158.99"/>
    <n v="112126.66"/>
    <n v="112190.91"/>
    <n v="707187.22000000009"/>
    <n v="0.39289095634453697"/>
    <n v="707187.22"/>
    <n v="1414374.4400000002"/>
  </r>
  <r>
    <n v="14"/>
    <n v="15"/>
    <s v="tza"/>
    <x v="97"/>
    <s v="05-Engineering Services"/>
    <x v="76"/>
    <x v="94"/>
    <s v="017-Roads"/>
    <x v="1"/>
    <s v="063"/>
    <s v="ROADS &amp; STORMWATER MANAGEMENT"/>
    <s v="053"/>
    <s v="EMPLOYEE RELATED COSTS - SOCIAL CONTRIBUTIONS"/>
    <s v="1023"/>
    <s v="CONTRIBUTION - UIF"/>
    <n v="81304"/>
    <n v="82287"/>
    <n v="86812.785000000003"/>
    <n v="91413.862605000002"/>
    <n v="32948.21"/>
    <n v="0"/>
    <n v="0"/>
    <n v="0"/>
    <n v="0"/>
    <n v="0"/>
    <n v="0"/>
    <n v="0"/>
    <n v="5679.34"/>
    <n v="5497.07"/>
    <n v="5334.72"/>
    <n v="5516.71"/>
    <n v="5362.51"/>
    <n v="5557.86"/>
    <n v="32948.21"/>
    <n v="0.40524709731378528"/>
    <n v="32948.21"/>
    <n v="65896.42"/>
  </r>
  <r>
    <n v="14"/>
    <n v="15"/>
    <s v="tza"/>
    <x v="97"/>
    <s v="05-Engineering Services"/>
    <x v="76"/>
    <x v="95"/>
    <s v="017-Roads"/>
    <x v="1"/>
    <s v="063"/>
    <s v="ROADS &amp; STORMWATER MANAGEMENT"/>
    <s v="053"/>
    <s v="EMPLOYEE RELATED COSTS - SOCIAL CONTRIBUTIONS"/>
    <s v="1024"/>
    <s v="CONTRIBUTION - GROUP INSURANCE"/>
    <n v="138951"/>
    <n v="170146"/>
    <n v="179504.03"/>
    <n v="189017.74359"/>
    <n v="60367.640000000007"/>
    <n v="0"/>
    <n v="0"/>
    <n v="0"/>
    <n v="0"/>
    <n v="0"/>
    <n v="0"/>
    <n v="0"/>
    <n v="10223.14"/>
    <n v="10223.14"/>
    <n v="10223.14"/>
    <n v="10262.620000000001"/>
    <n v="9714.23"/>
    <n v="9721.3700000000008"/>
    <n v="60367.640000000007"/>
    <n v="0.43445272074328367"/>
    <n v="60367.64"/>
    <n v="120735.28000000001"/>
  </r>
  <r>
    <n v="14"/>
    <n v="15"/>
    <s v="tza"/>
    <x v="97"/>
    <s v="05-Engineering Services"/>
    <x v="76"/>
    <x v="96"/>
    <s v="017-Roads"/>
    <x v="1"/>
    <s v="063"/>
    <s v="ROADS &amp; STORMWATER MANAGEMENT"/>
    <s v="053"/>
    <s v="EMPLOYEE RELATED COSTS - SOCIAL CONTRIBUTIONS"/>
    <s v="1027"/>
    <s v="CONTRIBUTION - WORKERS COMPENSATION"/>
    <n v="0"/>
    <n v="137962"/>
    <n v="145549.91"/>
    <n v="153264.05523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7"/>
    <s v="05-Engineering Services"/>
    <x v="76"/>
    <x v="97"/>
    <s v="017-Roads"/>
    <x v="1"/>
    <s v="063"/>
    <s v="ROADS &amp; STORMWATER MANAGEMENT"/>
    <s v="053"/>
    <s v="EMPLOYEE RELATED COSTS - SOCIAL CONTRIBUTIONS"/>
    <s v="1028"/>
    <s v="LEVIES - SETA"/>
    <n v="121814"/>
    <n v="113706"/>
    <n v="119959.83"/>
    <n v="126317.70099"/>
    <n v="48232.53"/>
    <n v="0"/>
    <n v="0"/>
    <n v="0"/>
    <n v="0"/>
    <n v="0"/>
    <n v="0"/>
    <n v="0"/>
    <n v="7366.1"/>
    <n v="7274.38"/>
    <n v="7509.89"/>
    <n v="10018.700000000001"/>
    <n v="7517.76"/>
    <n v="8545.7000000000007"/>
    <n v="48232.53"/>
    <n v="0.39595227149588719"/>
    <n v="48232.53"/>
    <n v="96465.06"/>
  </r>
  <r>
    <n v="14"/>
    <n v="15"/>
    <s v="tza"/>
    <x v="97"/>
    <s v="05-Engineering Services"/>
    <x v="76"/>
    <x v="98"/>
    <s v="017-Roads"/>
    <x v="1"/>
    <s v="063"/>
    <s v="ROADS &amp; STORMWATER MANAGEMENT"/>
    <s v="053"/>
    <s v="EMPLOYEE RELATED COSTS - SOCIAL CONTRIBUTIONS"/>
    <s v="1029"/>
    <s v="LEVIES - BARGAINING COUNCIL"/>
    <n v="3914"/>
    <n v="4266"/>
    <n v="4500.63"/>
    <n v="4739.1633899999997"/>
    <n v="1647.5400000000002"/>
    <n v="0"/>
    <n v="0"/>
    <n v="0"/>
    <n v="0"/>
    <n v="0"/>
    <n v="0"/>
    <n v="0"/>
    <n v="277.98"/>
    <n v="277.98"/>
    <n v="271.2"/>
    <n v="277.98"/>
    <n v="271.2"/>
    <n v="271.2"/>
    <n v="1647.5400000000002"/>
    <n v="0.42093510475217172"/>
    <n v="1647.54"/>
    <n v="3295.0800000000004"/>
  </r>
  <r>
    <n v="14"/>
    <n v="15"/>
    <s v="tza"/>
    <x v="98"/>
    <s v="05-Engineering Services"/>
    <x v="76"/>
    <x v="92"/>
    <s v="012-House"/>
    <x v="1"/>
    <s v="103"/>
    <s v="BUILDINGS &amp; HOUSING"/>
    <s v="053"/>
    <s v="EMPLOYEE RELATED COSTS - SOCIAL CONTRIBUTIONS"/>
    <s v="1021"/>
    <s v="CONTRIBUTION - MEDICAL AID SCHEME"/>
    <n v="398738"/>
    <n v="455892"/>
    <n v="480966.06"/>
    <n v="506457.26117999997"/>
    <n v="174660.12"/>
    <n v="0"/>
    <n v="0"/>
    <n v="0"/>
    <n v="0"/>
    <n v="0"/>
    <n v="0"/>
    <n v="0"/>
    <n v="29170.22"/>
    <n v="29170.22"/>
    <n v="29170.22"/>
    <n v="29170.22"/>
    <n v="28809.02"/>
    <n v="29170.22"/>
    <n v="174660.12"/>
    <n v="0.43803229188088416"/>
    <n v="174660.12"/>
    <n v="349320.24"/>
  </r>
  <r>
    <n v="14"/>
    <n v="15"/>
    <s v="tza"/>
    <x v="98"/>
    <s v="05-Engineering Services"/>
    <x v="76"/>
    <x v="93"/>
    <s v="012-House"/>
    <x v="1"/>
    <s v="103"/>
    <s v="BUILDINGS &amp; HOUSING"/>
    <s v="053"/>
    <s v="EMPLOYEE RELATED COSTS - SOCIAL CONTRIBUTIONS"/>
    <s v="1022"/>
    <s v="CONTRIBUTION - PENSION SCHEMES"/>
    <n v="1018602"/>
    <n v="1074583"/>
    <n v="1133685.0649999999"/>
    <n v="1193770.373445"/>
    <n v="493088.28"/>
    <n v="0"/>
    <n v="0"/>
    <n v="0"/>
    <n v="0"/>
    <n v="0"/>
    <n v="0"/>
    <n v="0"/>
    <n v="82181.38"/>
    <n v="82181.38"/>
    <n v="82181.38"/>
    <n v="82181.38"/>
    <n v="82181.38"/>
    <n v="82181.38"/>
    <n v="493088.28"/>
    <n v="0.48408336131285823"/>
    <n v="493088.28"/>
    <n v="986176.56"/>
  </r>
  <r>
    <n v="14"/>
    <n v="15"/>
    <s v="tza"/>
    <x v="98"/>
    <s v="05-Engineering Services"/>
    <x v="76"/>
    <x v="94"/>
    <s v="012-House"/>
    <x v="1"/>
    <s v="103"/>
    <s v="BUILDINGS &amp; HOUSING"/>
    <s v="053"/>
    <s v="EMPLOYEE RELATED COSTS - SOCIAL CONTRIBUTIONS"/>
    <s v="1023"/>
    <s v="CONTRIBUTION - UIF"/>
    <n v="40262"/>
    <n v="39137"/>
    <n v="41289.535000000003"/>
    <n v="43477.880355000001"/>
    <n v="17811.57"/>
    <n v="0"/>
    <n v="0"/>
    <n v="0"/>
    <n v="0"/>
    <n v="0"/>
    <n v="0"/>
    <n v="0"/>
    <n v="3091.13"/>
    <n v="2829.42"/>
    <n v="3043.37"/>
    <n v="3024.28"/>
    <n v="2853.88"/>
    <n v="2969.49"/>
    <n v="17811.57"/>
    <n v="0.4423915851174805"/>
    <n v="17811.57"/>
    <n v="35623.14"/>
  </r>
  <r>
    <n v="14"/>
    <n v="15"/>
    <s v="tza"/>
    <x v="98"/>
    <s v="05-Engineering Services"/>
    <x v="76"/>
    <x v="95"/>
    <s v="012-House"/>
    <x v="1"/>
    <s v="103"/>
    <s v="BUILDINGS &amp; HOUSING"/>
    <s v="053"/>
    <s v="EMPLOYEE RELATED COSTS - SOCIAL CONTRIBUTIONS"/>
    <s v="1024"/>
    <s v="CONTRIBUTION - GROUP INSURANCE"/>
    <n v="88484"/>
    <n v="94231"/>
    <n v="99413.705000000002"/>
    <n v="104682.63136500001"/>
    <n v="43027.08"/>
    <n v="0"/>
    <n v="0"/>
    <n v="0"/>
    <n v="0"/>
    <n v="0"/>
    <n v="0"/>
    <n v="0"/>
    <n v="7171.18"/>
    <n v="7171.18"/>
    <n v="7171.18"/>
    <n v="7171.18"/>
    <n v="7171.18"/>
    <n v="7171.18"/>
    <n v="43027.08"/>
    <n v="0.4862696080647349"/>
    <n v="43027.08"/>
    <n v="86054.16"/>
  </r>
  <r>
    <n v="14"/>
    <n v="15"/>
    <s v="tza"/>
    <x v="98"/>
    <s v="05-Engineering Services"/>
    <x v="76"/>
    <x v="96"/>
    <s v="012-House"/>
    <x v="1"/>
    <s v="103"/>
    <s v="BUILDINGS &amp; HOUSING"/>
    <s v="053"/>
    <s v="EMPLOYEE RELATED COSTS - SOCIAL CONTRIBUTIONS"/>
    <s v="1027"/>
    <s v="CONTRIBUTION - WORKERS COMPENSATION"/>
    <n v="0"/>
    <n v="87882"/>
    <n v="92715.51"/>
    <n v="97629.432029999996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8"/>
    <s v="05-Engineering Services"/>
    <x v="76"/>
    <x v="97"/>
    <s v="012-House"/>
    <x v="1"/>
    <s v="103"/>
    <s v="BUILDINGS &amp; HOUSING"/>
    <s v="053"/>
    <s v="EMPLOYEE RELATED COSTS - SOCIAL CONTRIBUTIONS"/>
    <s v="1028"/>
    <s v="LEVIES - SETA"/>
    <n v="71228"/>
    <n v="74320"/>
    <n v="78407.600000000006"/>
    <n v="82563.202799999999"/>
    <n v="36350.990000000005"/>
    <n v="0"/>
    <n v="0"/>
    <n v="0"/>
    <n v="0"/>
    <n v="0"/>
    <n v="0"/>
    <n v="0"/>
    <n v="7683.8"/>
    <n v="5631.62"/>
    <n v="6217.66"/>
    <n v="5703.43"/>
    <n v="5573.55"/>
    <n v="5540.93"/>
    <n v="36350.990000000005"/>
    <n v="0.51034691413489086"/>
    <n v="36350.99"/>
    <n v="72701.98000000001"/>
  </r>
  <r>
    <n v="14"/>
    <n v="15"/>
    <s v="tza"/>
    <x v="98"/>
    <s v="05-Engineering Services"/>
    <x v="76"/>
    <x v="98"/>
    <s v="012-House"/>
    <x v="1"/>
    <s v="103"/>
    <s v="BUILDINGS &amp; HOUSING"/>
    <s v="053"/>
    <s v="EMPLOYEE RELATED COSTS - SOCIAL CONTRIBUTIONS"/>
    <s v="1029"/>
    <s v="LEVIES - BARGAINING COUNCIL"/>
    <n v="1875"/>
    <n v="2837"/>
    <n v="2993.0349999999999"/>
    <n v="3151.6658549999997"/>
    <n v="894.95999999999992"/>
    <n v="0"/>
    <n v="0"/>
    <n v="0"/>
    <n v="0"/>
    <n v="0"/>
    <n v="0"/>
    <n v="0"/>
    <n v="149.16"/>
    <n v="149.16"/>
    <n v="149.16"/>
    <n v="149.16"/>
    <n v="149.16"/>
    <n v="149.16"/>
    <n v="894.95999999999992"/>
    <n v="0.47731199999999996"/>
    <n v="894.96"/>
    <n v="1789.9199999999998"/>
  </r>
  <r>
    <n v="14"/>
    <n v="15"/>
    <s v="tza"/>
    <x v="99"/>
    <s v="06-Community Services"/>
    <x v="76"/>
    <x v="92"/>
    <s v="009-Sport &amp; recreation"/>
    <x v="1"/>
    <s v="105"/>
    <s v="PARKS &amp; RECREATION"/>
    <s v="053"/>
    <s v="EMPLOYEE RELATED COSTS - SOCIAL CONTRIBUTIONS"/>
    <s v="1021"/>
    <s v="CONTRIBUTION - MEDICAL AID SCHEME"/>
    <n v="408494"/>
    <n v="450985"/>
    <n v="475789.17499999999"/>
    <n v="501006.00127499999"/>
    <n v="150659.4"/>
    <n v="0"/>
    <n v="0"/>
    <n v="0"/>
    <n v="0"/>
    <n v="0"/>
    <n v="0"/>
    <n v="0"/>
    <n v="28333.8"/>
    <n v="24502.799999999999"/>
    <n v="24820.799999999999"/>
    <n v="24820.799999999999"/>
    <n v="23931.599999999999"/>
    <n v="24249.599999999999"/>
    <n v="150659.4"/>
    <n v="0.36881667784594141"/>
    <n v="150659.4"/>
    <n v="301318.8"/>
  </r>
  <r>
    <n v="14"/>
    <n v="15"/>
    <s v="tza"/>
    <x v="99"/>
    <s v="06-Community Services"/>
    <x v="76"/>
    <x v="93"/>
    <s v="009-Sport &amp; recreation"/>
    <x v="1"/>
    <s v="105"/>
    <s v="PARKS &amp; RECREATION"/>
    <s v="053"/>
    <s v="EMPLOYEE RELATED COSTS - SOCIAL CONTRIBUTIONS"/>
    <s v="1022"/>
    <s v="CONTRIBUTION - PENSION SCHEMES"/>
    <n v="2188926"/>
    <n v="2143457"/>
    <n v="2261347.1349999998"/>
    <n v="2381198.5331549998"/>
    <n v="938303.93999999983"/>
    <n v="0"/>
    <n v="0"/>
    <n v="0"/>
    <n v="0"/>
    <n v="0"/>
    <n v="0"/>
    <n v="0"/>
    <n v="158069.74"/>
    <n v="156046.84"/>
    <n v="156046.84"/>
    <n v="156046.84"/>
    <n v="156046.84"/>
    <n v="156046.84"/>
    <n v="938303.93999999983"/>
    <n v="0.42865950699109967"/>
    <n v="938303.94"/>
    <n v="1876607.8799999997"/>
  </r>
  <r>
    <n v="14"/>
    <n v="15"/>
    <s v="tza"/>
    <x v="99"/>
    <s v="06-Community Services"/>
    <x v="76"/>
    <x v="94"/>
    <s v="009-Sport &amp; recreation"/>
    <x v="1"/>
    <s v="105"/>
    <s v="PARKS &amp; RECREATION"/>
    <s v="053"/>
    <s v="EMPLOYEE RELATED COSTS - SOCIAL CONTRIBUTIONS"/>
    <s v="1023"/>
    <s v="CONTRIBUTION - UIF"/>
    <n v="108875"/>
    <n v="117584"/>
    <n v="124051.12"/>
    <n v="130625.82935999999"/>
    <n v="51925.32"/>
    <n v="0"/>
    <n v="0"/>
    <n v="0"/>
    <n v="0"/>
    <n v="0"/>
    <n v="0"/>
    <n v="0"/>
    <n v="8378.56"/>
    <n v="8738.24"/>
    <n v="8541.1200000000008"/>
    <n v="8815"/>
    <n v="8516.08"/>
    <n v="8936.32"/>
    <n v="51925.32"/>
    <n v="0.47692601607347873"/>
    <n v="51925.32"/>
    <n v="103850.64"/>
  </r>
  <r>
    <n v="14"/>
    <n v="15"/>
    <s v="tza"/>
    <x v="99"/>
    <s v="06-Community Services"/>
    <x v="76"/>
    <x v="95"/>
    <s v="009-Sport &amp; recreation"/>
    <x v="1"/>
    <s v="105"/>
    <s v="PARKS &amp; RECREATION"/>
    <s v="053"/>
    <s v="EMPLOYEE RELATED COSTS - SOCIAL CONTRIBUTIONS"/>
    <s v="1024"/>
    <s v="CONTRIBUTION - GROUP INSURANCE"/>
    <n v="162195"/>
    <n v="167776"/>
    <n v="177003.68"/>
    <n v="186384.87503999998"/>
    <n v="70991.520000000004"/>
    <n v="0"/>
    <n v="0"/>
    <n v="0"/>
    <n v="0"/>
    <n v="0"/>
    <n v="0"/>
    <n v="0"/>
    <n v="11831.92"/>
    <n v="11831.92"/>
    <n v="11831.92"/>
    <n v="11831.92"/>
    <n v="11831.92"/>
    <n v="11831.92"/>
    <n v="70991.520000000004"/>
    <n v="0.43769240728752429"/>
    <n v="70991.520000000004"/>
    <n v="141983.04000000001"/>
  </r>
  <r>
    <n v="14"/>
    <n v="15"/>
    <s v="tza"/>
    <x v="99"/>
    <s v="06-Community Services"/>
    <x v="76"/>
    <x v="96"/>
    <s v="009-Sport &amp; recreation"/>
    <x v="1"/>
    <s v="105"/>
    <s v="PARKS &amp; RECREATION"/>
    <s v="053"/>
    <s v="EMPLOYEE RELATED COSTS - SOCIAL CONTRIBUTIONS"/>
    <s v="1027"/>
    <s v="CONTRIBUTION - WORKERS COMPENSATION"/>
    <n v="0"/>
    <n v="159656"/>
    <n v="168437.08"/>
    <n v="177364.24523999999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9"/>
    <s v="06-Community Services"/>
    <x v="76"/>
    <x v="97"/>
    <s v="009-Sport &amp; recreation"/>
    <x v="1"/>
    <s v="105"/>
    <s v="PARKS &amp; RECREATION"/>
    <s v="053"/>
    <s v="EMPLOYEE RELATED COSTS - SOCIAL CONTRIBUTIONS"/>
    <s v="1028"/>
    <s v="LEVIES - SETA"/>
    <n v="132992"/>
    <n v="135499"/>
    <n v="142951.44500000001"/>
    <n v="150527.87158500002"/>
    <n v="62422.23"/>
    <n v="0"/>
    <n v="0"/>
    <n v="0"/>
    <n v="0"/>
    <n v="0"/>
    <n v="0"/>
    <n v="0"/>
    <n v="10339.469999999999"/>
    <n v="10092.790000000001"/>
    <n v="10296.08"/>
    <n v="10431.61"/>
    <n v="10004.93"/>
    <n v="11257.35"/>
    <n v="62422.23"/>
    <n v="0.46936830786814249"/>
    <n v="62422.23"/>
    <n v="124844.46"/>
  </r>
  <r>
    <n v="14"/>
    <n v="15"/>
    <s v="tza"/>
    <x v="99"/>
    <s v="06-Community Services"/>
    <x v="76"/>
    <x v="98"/>
    <s v="009-Sport &amp; recreation"/>
    <x v="1"/>
    <s v="105"/>
    <s v="PARKS &amp; RECREATION"/>
    <s v="053"/>
    <s v="EMPLOYEE RELATED COSTS - SOCIAL CONTRIBUTIONS"/>
    <s v="1029"/>
    <s v="LEVIES - BARGAINING COUNCIL"/>
    <n v="6278"/>
    <n v="6355"/>
    <n v="6704.5249999999996"/>
    <n v="7059.8648249999997"/>
    <n v="2895.0600000000004"/>
    <n v="0"/>
    <n v="0"/>
    <n v="0"/>
    <n v="0"/>
    <n v="0"/>
    <n v="0"/>
    <n v="0"/>
    <n v="488.16"/>
    <n v="481.38"/>
    <n v="481.38"/>
    <n v="481.38"/>
    <n v="481.38"/>
    <n v="481.38"/>
    <n v="2895.0600000000004"/>
    <n v="0.4611436763300415"/>
    <n v="2895.06"/>
    <n v="5790.1200000000008"/>
  </r>
  <r>
    <n v="14"/>
    <n v="15"/>
    <s v="tza"/>
    <x v="101"/>
    <s v="06-Community Services"/>
    <x v="76"/>
    <x v="92"/>
    <s v="008-Libraries"/>
    <x v="1"/>
    <s v="123"/>
    <s v="LIBRARY SERVICES"/>
    <s v="053"/>
    <s v="EMPLOYEE RELATED COSTS - SOCIAL CONTRIBUTIONS"/>
    <s v="1021"/>
    <s v="CONTRIBUTION - MEDICAL AID SCHEME"/>
    <n v="328423"/>
    <n v="314890"/>
    <n v="332208.95"/>
    <n v="349816.02435000002"/>
    <n v="105597"/>
    <n v="0"/>
    <n v="0"/>
    <n v="0"/>
    <n v="0"/>
    <n v="0"/>
    <n v="0"/>
    <n v="0"/>
    <n v="17829"/>
    <n v="17829"/>
    <n v="17829"/>
    <n v="17370"/>
    <n v="17370"/>
    <n v="17370"/>
    <n v="105597"/>
    <n v="0.32152742043035965"/>
    <n v="105597"/>
    <n v="211194"/>
  </r>
  <r>
    <n v="14"/>
    <n v="15"/>
    <s v="tza"/>
    <x v="101"/>
    <s v="06-Community Services"/>
    <x v="76"/>
    <x v="93"/>
    <s v="008-Libraries"/>
    <x v="1"/>
    <s v="123"/>
    <s v="LIBRARY SERVICES"/>
    <s v="053"/>
    <s v="EMPLOYEE RELATED COSTS - SOCIAL CONTRIBUTIONS"/>
    <s v="1022"/>
    <s v="CONTRIBUTION - PENSION SCHEMES"/>
    <n v="825549"/>
    <n v="821205"/>
    <n v="866371.27500000002"/>
    <n v="912288.952575"/>
    <n v="345183.9"/>
    <n v="0"/>
    <n v="0"/>
    <n v="0"/>
    <n v="0"/>
    <n v="0"/>
    <n v="0"/>
    <n v="0"/>
    <n v="57173.67"/>
    <n v="57173.67"/>
    <n v="57173.67"/>
    <n v="57186.14"/>
    <n v="57198.61"/>
    <n v="59278.14"/>
    <n v="345183.9"/>
    <n v="0.41812648310397083"/>
    <n v="345183.9"/>
    <n v="690367.8"/>
  </r>
  <r>
    <n v="14"/>
    <n v="15"/>
    <s v="tza"/>
    <x v="101"/>
    <s v="06-Community Services"/>
    <x v="76"/>
    <x v="94"/>
    <s v="008-Libraries"/>
    <x v="1"/>
    <s v="123"/>
    <s v="LIBRARY SERVICES"/>
    <s v="053"/>
    <s v="EMPLOYEE RELATED COSTS - SOCIAL CONTRIBUTIONS"/>
    <s v="1023"/>
    <s v="CONTRIBUTION - UIF"/>
    <n v="30750"/>
    <n v="30575"/>
    <n v="32256.625"/>
    <n v="33966.226125000001"/>
    <n v="12950.23"/>
    <n v="0"/>
    <n v="0"/>
    <n v="0"/>
    <n v="0"/>
    <n v="0"/>
    <n v="0"/>
    <n v="0"/>
    <n v="2141.6799999999998"/>
    <n v="2115.88"/>
    <n v="2173.4499999999998"/>
    <n v="2182.9499999999998"/>
    <n v="2121.2199999999998"/>
    <n v="2215.0500000000002"/>
    <n v="12950.23"/>
    <n v="0.42114569105691058"/>
    <n v="12950.23"/>
    <n v="25900.46"/>
  </r>
  <r>
    <n v="14"/>
    <n v="15"/>
    <s v="tza"/>
    <x v="101"/>
    <s v="06-Community Services"/>
    <x v="76"/>
    <x v="95"/>
    <s v="008-Libraries"/>
    <x v="1"/>
    <s v="123"/>
    <s v="LIBRARY SERVICES"/>
    <s v="053"/>
    <s v="EMPLOYEE RELATED COSTS - SOCIAL CONTRIBUTIONS"/>
    <s v="1024"/>
    <s v="CONTRIBUTION - GROUP INSURANCE"/>
    <n v="76792"/>
    <n v="80067"/>
    <n v="84470.684999999998"/>
    <n v="88947.631305000003"/>
    <n v="32972.89"/>
    <n v="0"/>
    <n v="0"/>
    <n v="0"/>
    <n v="0"/>
    <n v="0"/>
    <n v="0"/>
    <n v="0"/>
    <n v="5489.08"/>
    <n v="5489.08"/>
    <n v="5489.08"/>
    <n v="5490.46"/>
    <n v="5491.84"/>
    <n v="5523.35"/>
    <n v="32972.89"/>
    <n v="0.42937923221168872"/>
    <n v="32972.89"/>
    <n v="65945.78"/>
  </r>
  <r>
    <n v="14"/>
    <n v="15"/>
    <s v="tza"/>
    <x v="101"/>
    <s v="06-Community Services"/>
    <x v="76"/>
    <x v="96"/>
    <s v="008-Libraries"/>
    <x v="1"/>
    <s v="123"/>
    <s v="LIBRARY SERVICES"/>
    <s v="053"/>
    <s v="EMPLOYEE RELATED COSTS - SOCIAL CONTRIBUTIONS"/>
    <s v="1027"/>
    <s v="CONTRIBUTION - WORKERS COMPENSATION"/>
    <n v="0"/>
    <n v="65440"/>
    <n v="69039.199999999997"/>
    <n v="72698.2776000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1"/>
    <s v="06-Community Services"/>
    <x v="76"/>
    <x v="97"/>
    <s v="008-Libraries"/>
    <x v="1"/>
    <s v="123"/>
    <s v="LIBRARY SERVICES"/>
    <s v="053"/>
    <s v="EMPLOYEE RELATED COSTS - SOCIAL CONTRIBUTIONS"/>
    <s v="1028"/>
    <s v="LEVIES - SETA"/>
    <n v="50687"/>
    <n v="54960"/>
    <n v="57982.8"/>
    <n v="61055.888400000003"/>
    <n v="26668.03"/>
    <n v="0"/>
    <n v="0"/>
    <n v="0"/>
    <n v="0"/>
    <n v="0"/>
    <n v="0"/>
    <n v="0"/>
    <n v="5312.16"/>
    <n v="4498.57"/>
    <n v="3991.67"/>
    <n v="4019.46"/>
    <n v="4640.1899999999996"/>
    <n v="4205.9799999999996"/>
    <n v="26668.03"/>
    <n v="0.52613155246907484"/>
    <n v="26668.03"/>
    <n v="53336.06"/>
  </r>
  <r>
    <n v="14"/>
    <n v="15"/>
    <s v="tza"/>
    <x v="101"/>
    <s v="06-Community Services"/>
    <x v="76"/>
    <x v="98"/>
    <s v="008-Libraries"/>
    <x v="1"/>
    <s v="123"/>
    <s v="LIBRARY SERVICES"/>
    <s v="053"/>
    <s v="EMPLOYEE RELATED COSTS - SOCIAL CONTRIBUTIONS"/>
    <s v="1029"/>
    <s v="LEVIES - BARGAINING COUNCIL"/>
    <n v="1386"/>
    <n v="1463"/>
    <n v="1543.4649999999999"/>
    <n v="1625.2686449999999"/>
    <n v="610.20000000000005"/>
    <n v="0"/>
    <n v="0"/>
    <n v="0"/>
    <n v="0"/>
    <n v="0"/>
    <n v="0"/>
    <n v="0"/>
    <n v="101.7"/>
    <n v="101.7"/>
    <n v="101.7"/>
    <n v="101.7"/>
    <n v="101.7"/>
    <n v="101.7"/>
    <n v="610.20000000000005"/>
    <n v="0.4402597402597403"/>
    <n v="610.20000000000005"/>
    <n v="1220.4000000000001"/>
  </r>
  <r>
    <n v="14"/>
    <n v="15"/>
    <s v="tza"/>
    <x v="102"/>
    <s v="06-Community Services"/>
    <x v="76"/>
    <x v="92"/>
    <s v="021-Solid waste"/>
    <x v="1"/>
    <s v="133"/>
    <s v="SOLID WASTE"/>
    <s v="053"/>
    <s v="EMPLOYEE RELATED COSTS - SOCIAL CONTRIBUTIONS"/>
    <s v="1021"/>
    <s v="CONTRIBUTION - MEDICAL AID SCHEME"/>
    <n v="413428"/>
    <n v="508133"/>
    <n v="536080.31499999994"/>
    <n v="564492.57169499993"/>
    <n v="120936.65999999999"/>
    <n v="0"/>
    <n v="0"/>
    <n v="0"/>
    <n v="0"/>
    <n v="0"/>
    <n v="0"/>
    <n v="0"/>
    <n v="19350.009999999998"/>
    <n v="19744.21"/>
    <n v="20362.810000000001"/>
    <n v="20362.810000000001"/>
    <n v="20362.810000000001"/>
    <n v="20754.009999999998"/>
    <n v="120936.65999999999"/>
    <n v="0.29252169664367189"/>
    <n v="120936.66"/>
    <n v="241873.31999999998"/>
  </r>
  <r>
    <n v="14"/>
    <n v="15"/>
    <s v="tza"/>
    <x v="102"/>
    <s v="06-Community Services"/>
    <x v="76"/>
    <x v="93"/>
    <s v="021-Solid waste"/>
    <x v="1"/>
    <s v="133"/>
    <s v="SOLID WASTE"/>
    <s v="053"/>
    <s v="EMPLOYEE RELATED COSTS - SOCIAL CONTRIBUTIONS"/>
    <s v="1022"/>
    <s v="CONTRIBUTION - PENSION SCHEMES"/>
    <n v="1373212"/>
    <n v="1377017"/>
    <n v="1452752.9350000001"/>
    <n v="1529748.8405550001"/>
    <n v="603695.58000000007"/>
    <n v="0"/>
    <n v="0"/>
    <n v="0"/>
    <n v="0"/>
    <n v="0"/>
    <n v="0"/>
    <n v="0"/>
    <n v="100574.83"/>
    <n v="100624.15"/>
    <n v="100624.15"/>
    <n v="100624.15"/>
    <n v="100624.15"/>
    <n v="100624.15"/>
    <n v="603695.58000000007"/>
    <n v="0.43962300067287502"/>
    <n v="603695.57999999996"/>
    <n v="1207391.1600000001"/>
  </r>
  <r>
    <n v="14"/>
    <n v="15"/>
    <s v="tza"/>
    <x v="102"/>
    <s v="06-Community Services"/>
    <x v="76"/>
    <x v="94"/>
    <s v="021-Solid waste"/>
    <x v="1"/>
    <s v="133"/>
    <s v="SOLID WASTE"/>
    <s v="053"/>
    <s v="EMPLOYEE RELATED COSTS - SOCIAL CONTRIBUTIONS"/>
    <s v="1023"/>
    <s v="CONTRIBUTION - UIF"/>
    <n v="71865"/>
    <n v="79964"/>
    <n v="84362.02"/>
    <n v="88833.207060000001"/>
    <n v="32563.99"/>
    <n v="0"/>
    <n v="0"/>
    <n v="0"/>
    <n v="0"/>
    <n v="0"/>
    <n v="0"/>
    <n v="0"/>
    <n v="5547.8"/>
    <n v="5407.65"/>
    <n v="5234.41"/>
    <n v="5688.52"/>
    <n v="5323.59"/>
    <n v="5362.02"/>
    <n v="32563.99"/>
    <n v="0.45312725248730262"/>
    <n v="32563.99"/>
    <n v="65127.98"/>
  </r>
  <r>
    <n v="14"/>
    <n v="15"/>
    <s v="tza"/>
    <x v="102"/>
    <s v="06-Community Services"/>
    <x v="76"/>
    <x v="95"/>
    <s v="021-Solid waste"/>
    <x v="1"/>
    <s v="133"/>
    <s v="SOLID WASTE"/>
    <s v="053"/>
    <s v="EMPLOYEE RELATED COSTS - SOCIAL CONTRIBUTIONS"/>
    <s v="1024"/>
    <s v="CONTRIBUTION - GROUP INSURANCE"/>
    <n v="118963"/>
    <n v="118245"/>
    <n v="124748.47500000001"/>
    <n v="131360.14417499999"/>
    <n v="50836.640000000014"/>
    <n v="0"/>
    <n v="0"/>
    <n v="0"/>
    <n v="0"/>
    <n v="0"/>
    <n v="0"/>
    <n v="0"/>
    <n v="8469.0400000000009"/>
    <n v="8473.52"/>
    <n v="8473.52"/>
    <n v="8473.52"/>
    <n v="8473.52"/>
    <n v="8473.52"/>
    <n v="50836.640000000014"/>
    <n v="0.42733152324672391"/>
    <n v="50836.639999999999"/>
    <n v="101673.28000000003"/>
  </r>
  <r>
    <n v="14"/>
    <n v="15"/>
    <s v="tza"/>
    <x v="102"/>
    <s v="06-Community Services"/>
    <x v="76"/>
    <x v="96"/>
    <s v="021-Solid waste"/>
    <x v="1"/>
    <s v="133"/>
    <s v="SOLID WASTE"/>
    <s v="053"/>
    <s v="EMPLOYEE RELATED COSTS - SOCIAL CONTRIBUTIONS"/>
    <s v="1027"/>
    <s v="CONTRIBUTION - WORKERS COMPENSATION"/>
    <n v="0"/>
    <n v="152851"/>
    <n v="161257.80499999999"/>
    <n v="169804.46866499999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2"/>
    <s v="06-Community Services"/>
    <x v="76"/>
    <x v="97"/>
    <s v="021-Solid waste"/>
    <x v="1"/>
    <s v="133"/>
    <s v="SOLID WASTE"/>
    <s v="053"/>
    <s v="EMPLOYEE RELATED COSTS - SOCIAL CONTRIBUTIONS"/>
    <s v="1028"/>
    <s v="LEVIES - SETA"/>
    <n v="106063"/>
    <n v="141812"/>
    <n v="149611.66"/>
    <n v="157541.07798"/>
    <n v="49946.100000000006"/>
    <n v="0"/>
    <n v="0"/>
    <n v="0"/>
    <n v="0"/>
    <n v="0"/>
    <n v="0"/>
    <n v="0"/>
    <n v="9303.26"/>
    <n v="7999.52"/>
    <n v="7284.61"/>
    <n v="9159.4699999999993"/>
    <n v="7975.3"/>
    <n v="8223.94"/>
    <n v="49946.100000000006"/>
    <n v="0.47090974232295907"/>
    <n v="49946.1"/>
    <n v="99892.200000000012"/>
  </r>
  <r>
    <n v="14"/>
    <n v="15"/>
    <s v="tza"/>
    <x v="102"/>
    <s v="06-Community Services"/>
    <x v="76"/>
    <x v="98"/>
    <s v="021-Solid waste"/>
    <x v="1"/>
    <s v="133"/>
    <s v="SOLID WASTE"/>
    <s v="053"/>
    <s v="EMPLOYEE RELATED COSTS - SOCIAL CONTRIBUTIONS"/>
    <s v="1029"/>
    <s v="LEVIES - BARGAINING COUNCIL"/>
    <n v="3587"/>
    <n v="3830"/>
    <n v="4040.65"/>
    <n v="4254.8044499999996"/>
    <n v="1627.2"/>
    <n v="0"/>
    <n v="0"/>
    <n v="0"/>
    <n v="0"/>
    <n v="0"/>
    <n v="0"/>
    <n v="0"/>
    <n v="271.2"/>
    <n v="271.2"/>
    <n v="271.2"/>
    <n v="271.2"/>
    <n v="271.2"/>
    <n v="271.2"/>
    <n v="1627.2"/>
    <n v="0.45363813771954281"/>
    <n v="1627.2"/>
    <n v="3254.4"/>
  </r>
  <r>
    <n v="14"/>
    <n v="15"/>
    <s v="tza"/>
    <x v="103"/>
    <s v="06-Community Services"/>
    <x v="76"/>
    <x v="92"/>
    <s v="021-Solid waste"/>
    <x v="1"/>
    <s v="134"/>
    <s v="STREET CLEANSING"/>
    <s v="053"/>
    <s v="EMPLOYEE RELATED COSTS - SOCIAL CONTRIBUTIONS"/>
    <s v="1021"/>
    <s v="CONTRIBUTION - MEDICAL AID SCHEME"/>
    <n v="201860"/>
    <n v="356950"/>
    <n v="376582.25"/>
    <n v="396541.10924999998"/>
    <n v="80020.800000000003"/>
    <n v="0"/>
    <n v="0"/>
    <n v="0"/>
    <n v="0"/>
    <n v="0"/>
    <n v="0"/>
    <n v="0"/>
    <n v="13336.8"/>
    <n v="13336.8"/>
    <n v="13336.8"/>
    <n v="13336.8"/>
    <n v="13336.8"/>
    <n v="13336.8"/>
    <n v="80020.800000000003"/>
    <n v="0.39641731893391463"/>
    <n v="80020.800000000003"/>
    <n v="160041.60000000001"/>
  </r>
  <r>
    <n v="14"/>
    <n v="15"/>
    <s v="tza"/>
    <x v="103"/>
    <s v="06-Community Services"/>
    <x v="76"/>
    <x v="93"/>
    <s v="021-Solid waste"/>
    <x v="1"/>
    <s v="134"/>
    <s v="STREET CLEANSING"/>
    <s v="053"/>
    <s v="EMPLOYEE RELATED COSTS - SOCIAL CONTRIBUTIONS"/>
    <s v="1022"/>
    <s v="CONTRIBUTION - PENSION SCHEMES"/>
    <n v="928425"/>
    <n v="997857"/>
    <n v="1052739.135"/>
    <n v="1108534.3091549999"/>
    <n v="441151.1399999999"/>
    <n v="0"/>
    <n v="0"/>
    <n v="0"/>
    <n v="0"/>
    <n v="0"/>
    <n v="0"/>
    <n v="0"/>
    <n v="75210.94"/>
    <n v="73188.039999999994"/>
    <n v="73188.039999999994"/>
    <n v="73188.039999999994"/>
    <n v="73188.039999999994"/>
    <n v="73188.039999999994"/>
    <n v="441151.1399999999"/>
    <n v="0.47516077227562797"/>
    <n v="441151.14"/>
    <n v="882302.2799999998"/>
  </r>
  <r>
    <n v="14"/>
    <n v="15"/>
    <s v="tza"/>
    <x v="103"/>
    <s v="06-Community Services"/>
    <x v="76"/>
    <x v="94"/>
    <s v="021-Solid waste"/>
    <x v="1"/>
    <s v="134"/>
    <s v="STREET CLEANSING"/>
    <s v="053"/>
    <s v="EMPLOYEE RELATED COSTS - SOCIAL CONTRIBUTIONS"/>
    <s v="1023"/>
    <s v="CONTRIBUTION - UIF"/>
    <n v="55842"/>
    <n v="71842"/>
    <n v="75793.31"/>
    <n v="79810.355429999996"/>
    <n v="28158.83"/>
    <n v="0"/>
    <n v="0"/>
    <n v="0"/>
    <n v="0"/>
    <n v="0"/>
    <n v="0"/>
    <n v="0"/>
    <n v="5054.32"/>
    <n v="4742.72"/>
    <n v="4589.13"/>
    <n v="4819.68"/>
    <n v="4365.78"/>
    <n v="4587.2"/>
    <n v="28158.83"/>
    <n v="0.50425898069553388"/>
    <n v="28158.83"/>
    <n v="56317.66"/>
  </r>
  <r>
    <n v="14"/>
    <n v="15"/>
    <s v="tza"/>
    <x v="103"/>
    <s v="06-Community Services"/>
    <x v="76"/>
    <x v="95"/>
    <s v="021-Solid waste"/>
    <x v="1"/>
    <s v="134"/>
    <s v="STREET CLEANSING"/>
    <s v="053"/>
    <s v="EMPLOYEE RELATED COSTS - SOCIAL CONTRIBUTIONS"/>
    <s v="1024"/>
    <s v="CONTRIBUTION - GROUP INSURANCE"/>
    <n v="82191"/>
    <n v="91106"/>
    <n v="96116.83"/>
    <n v="101211.02199000001"/>
    <n v="39738.9"/>
    <n v="0"/>
    <n v="0"/>
    <n v="0"/>
    <n v="0"/>
    <n v="0"/>
    <n v="0"/>
    <n v="0"/>
    <n v="6776.4"/>
    <n v="6592.5"/>
    <n v="6592.5"/>
    <n v="6592.5"/>
    <n v="6592.5"/>
    <n v="6592.5"/>
    <n v="39738.9"/>
    <n v="0.48349454319816038"/>
    <n v="39738.9"/>
    <n v="79477.8"/>
  </r>
  <r>
    <n v="14"/>
    <n v="15"/>
    <s v="tza"/>
    <x v="103"/>
    <s v="06-Community Services"/>
    <x v="76"/>
    <x v="96"/>
    <s v="021-Solid waste"/>
    <x v="1"/>
    <s v="134"/>
    <s v="STREET CLEANSING"/>
    <s v="053"/>
    <s v="EMPLOYEE RELATED COSTS - SOCIAL CONTRIBUTIONS"/>
    <s v="1027"/>
    <s v="CONTRIBUTION - WORKERS COMPENSATION"/>
    <n v="0"/>
    <n v="95411"/>
    <n v="100658.605"/>
    <n v="105993.511065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3"/>
    <s v="06-Community Services"/>
    <x v="76"/>
    <x v="97"/>
    <s v="021-Solid waste"/>
    <x v="1"/>
    <s v="134"/>
    <s v="STREET CLEANSING"/>
    <s v="053"/>
    <s v="EMPLOYEE RELATED COSTS - SOCIAL CONTRIBUTIONS"/>
    <s v="1028"/>
    <s v="LEVIES - SETA"/>
    <n v="56777"/>
    <n v="88734"/>
    <n v="93614.37"/>
    <n v="98575.93161"/>
    <n v="29474.150000000005"/>
    <n v="0"/>
    <n v="0"/>
    <n v="0"/>
    <n v="0"/>
    <n v="0"/>
    <n v="0"/>
    <n v="0"/>
    <n v="5478.08"/>
    <n v="5269.34"/>
    <n v="4604.55"/>
    <n v="5133.3100000000004"/>
    <n v="4370.99"/>
    <n v="4617.88"/>
    <n v="29474.150000000005"/>
    <n v="0.51912129911760052"/>
    <n v="29474.15"/>
    <n v="58948.30000000001"/>
  </r>
  <r>
    <n v="14"/>
    <n v="15"/>
    <s v="tza"/>
    <x v="103"/>
    <s v="06-Community Services"/>
    <x v="76"/>
    <x v="98"/>
    <s v="021-Solid waste"/>
    <x v="1"/>
    <s v="134"/>
    <s v="STREET CLEANSING"/>
    <s v="053"/>
    <s v="EMPLOYEE RELATED COSTS - SOCIAL CONTRIBUTIONS"/>
    <s v="1029"/>
    <s v="LEVIES - BARGAINING COUNCIL"/>
    <n v="3017"/>
    <n v="3395"/>
    <n v="3581.7249999999999"/>
    <n v="3771.5564249999998"/>
    <n v="1471.26"/>
    <n v="0"/>
    <n v="0"/>
    <n v="0"/>
    <n v="0"/>
    <n v="0"/>
    <n v="0"/>
    <n v="0"/>
    <n v="250.86"/>
    <n v="244.08"/>
    <n v="244.08"/>
    <n v="244.08"/>
    <n v="244.08"/>
    <n v="244.08"/>
    <n v="1471.26"/>
    <n v="0.48765661252900233"/>
    <n v="1471.26"/>
    <n v="2942.52"/>
  </r>
  <r>
    <n v="14"/>
    <n v="15"/>
    <s v="MDC"/>
    <x v="113"/>
    <s v="05-Engineering Services"/>
    <x v="76"/>
    <x v="96"/>
    <m/>
    <x v="1"/>
    <s v="073"/>
    <s v="WATER NETWORKS"/>
    <s v="053"/>
    <s v="EMPLOYEE RELATED COSTS - SOCIAL CONTRIBUTIONS"/>
    <s v="1027"/>
    <s v="CONTRIBUTION - WORKERS COMPENSATION"/>
    <n v="0"/>
    <n v="206388"/>
    <n v="217739.34"/>
    <n v="229279.52502"/>
    <n v="220948.26"/>
    <n v="0"/>
    <n v="0"/>
    <n v="0"/>
    <n v="0"/>
    <n v="0"/>
    <n v="0"/>
    <n v="0"/>
    <n v="40725.61"/>
    <n v="38984.410000000003"/>
    <n v="35526.01"/>
    <n v="35526.01"/>
    <n v="35526.01"/>
    <n v="34660.21"/>
    <n v="220948.26"/>
    <e v="#DIV/0!"/>
    <n v="220948.26"/>
    <n v="441896.52"/>
  </r>
  <r>
    <n v="14"/>
    <n v="15"/>
    <s v="MDC"/>
    <x v="114"/>
    <s v="05-Engineering Services"/>
    <x v="76"/>
    <x v="96"/>
    <m/>
    <x v="1"/>
    <s v="083"/>
    <s v="WATER PURIFICATION"/>
    <s v="053"/>
    <s v="EMPLOYEE RELATED COSTS - SOCIAL CONTRIBUTIONS"/>
    <s v="1027"/>
    <s v="CONTRIBUTION - WORKERS COMPENSATION"/>
    <n v="0"/>
    <n v="54590"/>
    <n v="57592.45"/>
    <n v="60644.849849999999"/>
    <n v="39960"/>
    <n v="0"/>
    <n v="0"/>
    <n v="0"/>
    <n v="0"/>
    <n v="0"/>
    <n v="0"/>
    <n v="0"/>
    <n v="6660"/>
    <n v="6660"/>
    <n v="6660"/>
    <n v="6660"/>
    <n v="6660"/>
    <n v="6660"/>
    <n v="39960"/>
    <e v="#DIV/0!"/>
    <n v="39960"/>
    <n v="79920"/>
  </r>
  <r>
    <n v="14"/>
    <n v="15"/>
    <s v="MDC"/>
    <x v="115"/>
    <s v="05-Engineering Services"/>
    <x v="76"/>
    <x v="96"/>
    <m/>
    <x v="1"/>
    <s v="093"/>
    <s v="SEWERAGE PURIFICATION"/>
    <s v="053"/>
    <s v="EMPLOYEE RELATED COSTS - SOCIAL CONTRIBUTIONS"/>
    <s v="1027"/>
    <s v="CONTRIBUTION - WORKERS COMPENSATION"/>
    <n v="0"/>
    <n v="47958"/>
    <n v="50595.69"/>
    <n v="53277.261570000002"/>
    <n v="83435.459999999992"/>
    <n v="0"/>
    <n v="0"/>
    <n v="0"/>
    <n v="0"/>
    <n v="0"/>
    <n v="0"/>
    <n v="0"/>
    <n v="12990.01"/>
    <n v="13892.41"/>
    <n v="13892.41"/>
    <n v="13512.61"/>
    <n v="14415.01"/>
    <n v="14733.01"/>
    <n v="83435.459999999992"/>
    <e v="#DIV/0!"/>
    <n v="83435.460000000006"/>
    <n v="166870.91999999998"/>
  </r>
  <r>
    <n v="14"/>
    <n v="15"/>
    <s v="tza"/>
    <x v="104"/>
    <s v="06-Community Services"/>
    <x v="76"/>
    <x v="92"/>
    <s v="020-Public toilet"/>
    <x v="1"/>
    <s v="135"/>
    <s v="PUBLIC TOILETS"/>
    <s v="053"/>
    <s v="EMPLOYEE RELATED COSTS - SOCIAL CONTRIBUTIONS"/>
    <s v="1021"/>
    <s v="CONTRIBUTION - MEDICAL AID SCHEME"/>
    <n v="96993"/>
    <n v="190566"/>
    <n v="201047.13"/>
    <n v="211702.62789"/>
    <n v="57639"/>
    <n v="0"/>
    <n v="0"/>
    <n v="0"/>
    <n v="0"/>
    <n v="0"/>
    <n v="0"/>
    <n v="0"/>
    <n v="8443.2000000000007"/>
    <n v="9643.7999999999993"/>
    <n v="9888"/>
    <n v="9888"/>
    <n v="9888"/>
    <n v="9888"/>
    <n v="57639"/>
    <n v="0.59425937954285357"/>
    <n v="57639"/>
    <n v="115278"/>
  </r>
  <r>
    <n v="14"/>
    <n v="15"/>
    <s v="tza"/>
    <x v="104"/>
    <s v="06-Community Services"/>
    <x v="76"/>
    <x v="93"/>
    <s v="020-Public toilet"/>
    <x v="1"/>
    <s v="135"/>
    <s v="PUBLIC TOILETS"/>
    <s v="053"/>
    <s v="EMPLOYEE RELATED COSTS - SOCIAL CONTRIBUTIONS"/>
    <s v="1022"/>
    <s v="CONTRIBUTION - PENSION SCHEMES"/>
    <n v="757751"/>
    <n v="698707"/>
    <n v="737135.88500000001"/>
    <n v="776204.08690500003"/>
    <n v="341720.22"/>
    <n v="0"/>
    <n v="0"/>
    <n v="0"/>
    <n v="0"/>
    <n v="0"/>
    <n v="0"/>
    <n v="0"/>
    <n v="60999.17"/>
    <n v="60999.17"/>
    <n v="58976.27"/>
    <n v="54930.47"/>
    <n v="52907.57"/>
    <n v="52907.57"/>
    <n v="341720.22"/>
    <n v="0.45096637285863028"/>
    <n v="341720.22"/>
    <n v="683440.44"/>
  </r>
  <r>
    <n v="14"/>
    <n v="15"/>
    <s v="tza"/>
    <x v="104"/>
    <s v="06-Community Services"/>
    <x v="76"/>
    <x v="94"/>
    <s v="020-Public toilet"/>
    <x v="1"/>
    <s v="135"/>
    <s v="PUBLIC TOILETS"/>
    <s v="053"/>
    <s v="EMPLOYEE RELATED COSTS - SOCIAL CONTRIBUTIONS"/>
    <s v="1023"/>
    <s v="CONTRIBUTION - UIF"/>
    <n v="48145"/>
    <n v="48768"/>
    <n v="51450.239999999998"/>
    <n v="54177.102719999995"/>
    <n v="21884.130000000005"/>
    <n v="0"/>
    <n v="0"/>
    <n v="0"/>
    <n v="0"/>
    <n v="0"/>
    <n v="0"/>
    <n v="0"/>
    <n v="3992.11"/>
    <n v="3829.08"/>
    <n v="3667.56"/>
    <n v="3674.11"/>
    <n v="3288.01"/>
    <n v="3433.26"/>
    <n v="21884.130000000005"/>
    <n v="0.45454626648665497"/>
    <n v="21884.13"/>
    <n v="43768.260000000009"/>
  </r>
  <r>
    <n v="14"/>
    <n v="15"/>
    <s v="tza"/>
    <x v="104"/>
    <s v="06-Community Services"/>
    <x v="76"/>
    <x v="95"/>
    <s v="020-Public toilet"/>
    <x v="1"/>
    <s v="135"/>
    <s v="PUBLIC TOILETS"/>
    <s v="053"/>
    <s v="EMPLOYEE RELATED COSTS - SOCIAL CONTRIBUTIONS"/>
    <s v="1024"/>
    <s v="CONTRIBUTION - GROUP INSURANCE"/>
    <n v="31297"/>
    <n v="30852"/>
    <n v="32548.86"/>
    <n v="34273.94958"/>
    <n v="13962.78"/>
    <n v="0"/>
    <n v="0"/>
    <n v="0"/>
    <n v="0"/>
    <n v="0"/>
    <n v="0"/>
    <n v="0"/>
    <n v="2419.08"/>
    <n v="2419.08"/>
    <n v="2419.08"/>
    <n v="2235.1799999999998"/>
    <n v="2235.1799999999998"/>
    <n v="2235.1799999999998"/>
    <n v="13962.78"/>
    <n v="0.44613796849538295"/>
    <n v="13962.78"/>
    <n v="27925.56"/>
  </r>
  <r>
    <n v="14"/>
    <n v="15"/>
    <s v="tza"/>
    <x v="104"/>
    <s v="06-Community Services"/>
    <x v="76"/>
    <x v="96"/>
    <s v="020-Public toilet"/>
    <x v="1"/>
    <s v="135"/>
    <s v="PUBLIC TOILETS"/>
    <s v="053"/>
    <s v="EMPLOYEE RELATED COSTS - SOCIAL CONTRIBUTIONS"/>
    <s v="1027"/>
    <s v="CONTRIBUTION - WORKERS COMPENSATION"/>
    <n v="0"/>
    <n v="75294"/>
    <n v="79435.17"/>
    <n v="83645.234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4"/>
    <s v="06-Community Services"/>
    <x v="76"/>
    <x v="97"/>
    <s v="020-Public toilet"/>
    <x v="1"/>
    <s v="135"/>
    <s v="PUBLIC TOILETS"/>
    <s v="053"/>
    <s v="EMPLOYEE RELATED COSTS - SOCIAL CONTRIBUTIONS"/>
    <s v="1028"/>
    <s v="LEVIES - SETA"/>
    <n v="50266"/>
    <n v="71778"/>
    <n v="75725.789999999994"/>
    <n v="79739.256869999997"/>
    <n v="25827.480000000003"/>
    <n v="0"/>
    <n v="0"/>
    <n v="0"/>
    <n v="0"/>
    <n v="0"/>
    <n v="0"/>
    <n v="0"/>
    <n v="4763.8"/>
    <n v="4070.92"/>
    <n v="4501.25"/>
    <n v="5179.55"/>
    <n v="3437.15"/>
    <n v="3874.81"/>
    <n v="25827.480000000003"/>
    <n v="0.51381609835674225"/>
    <n v="25827.48"/>
    <n v="51654.960000000006"/>
  </r>
  <r>
    <n v="14"/>
    <n v="15"/>
    <s v="tza"/>
    <x v="104"/>
    <s v="06-Community Services"/>
    <x v="76"/>
    <x v="98"/>
    <s v="020-Public toilet"/>
    <x v="1"/>
    <s v="135"/>
    <s v="PUBLIC TOILETS"/>
    <s v="053"/>
    <s v="EMPLOYEE RELATED COSTS - SOCIAL CONTRIBUTIONS"/>
    <s v="1029"/>
    <s v="LEVIES - BARGAINING COUNCIL"/>
    <n v="2446"/>
    <n v="2263"/>
    <n v="2387.4650000000001"/>
    <n v="2514.0006450000001"/>
    <n v="1098.3600000000001"/>
    <n v="0"/>
    <n v="0"/>
    <n v="0"/>
    <n v="0"/>
    <n v="0"/>
    <n v="0"/>
    <n v="0"/>
    <n v="196.62"/>
    <n v="196.62"/>
    <n v="189.84"/>
    <n v="176.28"/>
    <n v="169.5"/>
    <n v="169.5"/>
    <n v="1098.3600000000001"/>
    <n v="0.4490433360588717"/>
    <n v="1098.3599999999999"/>
    <n v="2196.7200000000003"/>
  </r>
  <r>
    <n v="14"/>
    <n v="15"/>
    <s v="tza"/>
    <x v="105"/>
    <s v="06-Community Services"/>
    <x v="76"/>
    <x v="92"/>
    <s v="018-Vehicle licencing"/>
    <x v="1"/>
    <s v="140"/>
    <s v="ADMINISTRATION TRANSPORT, SAFETY, SECURITY AND LIAISON"/>
    <s v="053"/>
    <s v="EMPLOYEE RELATED COSTS - SOCIAL CONTRIBUTIONS"/>
    <s v="1021"/>
    <s v="CONTRIBUTION - MEDICAL AID SCHEME"/>
    <n v="80545"/>
    <n v="96300"/>
    <n v="101596.5"/>
    <n v="106981.1145"/>
    <n v="39546"/>
    <n v="0"/>
    <n v="0"/>
    <n v="0"/>
    <n v="0"/>
    <n v="0"/>
    <n v="0"/>
    <n v="0"/>
    <n v="6591"/>
    <n v="6591"/>
    <n v="6591"/>
    <n v="6591"/>
    <n v="6591"/>
    <n v="6591"/>
    <n v="39546"/>
    <n v="0.49098019740517723"/>
    <n v="39546"/>
    <n v="79092"/>
  </r>
  <r>
    <n v="14"/>
    <n v="15"/>
    <s v="tza"/>
    <x v="105"/>
    <s v="06-Community Services"/>
    <x v="76"/>
    <x v="93"/>
    <s v="018-Vehicle licencing"/>
    <x v="1"/>
    <s v="140"/>
    <s v="ADMINISTRATION TRANSPORT, SAFETY, SECURITY AND LIAISON"/>
    <s v="053"/>
    <s v="EMPLOYEE RELATED COSTS - SOCIAL CONTRIBUTIONS"/>
    <s v="1022"/>
    <s v="CONTRIBUTION - PENSION SCHEMES"/>
    <n v="178125"/>
    <n v="175162"/>
    <n v="184795.91"/>
    <n v="194590.09323"/>
    <n v="81851.579999999987"/>
    <n v="0"/>
    <n v="0"/>
    <n v="0"/>
    <n v="0"/>
    <n v="0"/>
    <n v="0"/>
    <n v="0"/>
    <n v="13641.93"/>
    <n v="13641.93"/>
    <n v="13641.93"/>
    <n v="13641.93"/>
    <n v="13641.93"/>
    <n v="13641.93"/>
    <n v="81851.579999999987"/>
    <n v="0.45951764210526308"/>
    <n v="81851.58"/>
    <n v="163703.15999999997"/>
  </r>
  <r>
    <n v="14"/>
    <n v="15"/>
    <s v="tza"/>
    <x v="105"/>
    <s v="06-Community Services"/>
    <x v="76"/>
    <x v="94"/>
    <s v="018-Vehicle licencing"/>
    <x v="1"/>
    <s v="140"/>
    <s v="ADMINISTRATION TRANSPORT, SAFETY, SECURITY AND LIAISON"/>
    <s v="053"/>
    <s v="EMPLOYEE RELATED COSTS - SOCIAL CONTRIBUTIONS"/>
    <s v="1023"/>
    <s v="CONTRIBUTION - UIF"/>
    <n v="7638"/>
    <n v="7638"/>
    <n v="8058.09"/>
    <n v="8485.1687700000002"/>
    <n v="3832.17"/>
    <n v="0"/>
    <n v="0"/>
    <n v="0"/>
    <n v="0"/>
    <n v="0"/>
    <n v="0"/>
    <n v="0"/>
    <n v="594.88"/>
    <n v="666.64"/>
    <n v="678.71"/>
    <n v="678.71"/>
    <n v="618.35"/>
    <n v="594.88"/>
    <n v="3832.17"/>
    <n v="0.50172427336999215"/>
    <n v="3832.17"/>
    <n v="7664.34"/>
  </r>
  <r>
    <n v="14"/>
    <n v="15"/>
    <s v="tza"/>
    <x v="105"/>
    <s v="06-Community Services"/>
    <x v="76"/>
    <x v="95"/>
    <s v="018-Vehicle licencing"/>
    <x v="1"/>
    <s v="140"/>
    <s v="ADMINISTRATION TRANSPORT, SAFETY, SECURITY AND LIAISON"/>
    <s v="053"/>
    <s v="EMPLOYEE RELATED COSTS - SOCIAL CONTRIBUTIONS"/>
    <s v="1024"/>
    <s v="CONTRIBUTION - GROUP INSURANCE"/>
    <n v="16193"/>
    <n v="15924"/>
    <n v="16799.82"/>
    <n v="17690.210459999998"/>
    <n v="7441.0800000000008"/>
    <n v="0"/>
    <n v="0"/>
    <n v="0"/>
    <n v="0"/>
    <n v="0"/>
    <n v="0"/>
    <n v="0"/>
    <n v="1240.18"/>
    <n v="1240.18"/>
    <n v="1240.18"/>
    <n v="1240.18"/>
    <n v="1240.18"/>
    <n v="1240.18"/>
    <n v="7441.0800000000008"/>
    <n v="0.45952448588896444"/>
    <n v="7441.08"/>
    <n v="14882.160000000002"/>
  </r>
  <r>
    <n v="14"/>
    <n v="15"/>
    <s v="tza"/>
    <x v="105"/>
    <s v="06-Community Services"/>
    <x v="76"/>
    <x v="96"/>
    <s v="018-Vehicle licencing"/>
    <x v="1"/>
    <s v="140"/>
    <s v="ADMINISTRATION TRANSPORT, SAFETY, SECURITY AND LIAISON"/>
    <s v="053"/>
    <s v="EMPLOYEE RELATED COSTS - SOCIAL CONTRIBUTIONS"/>
    <s v="1027"/>
    <s v="CONTRIBUTION - WORKERS COMPENSATION"/>
    <n v="0"/>
    <n v="23687"/>
    <n v="24989.785"/>
    <n v="26314.243605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5"/>
    <s v="06-Community Services"/>
    <x v="76"/>
    <x v="97"/>
    <s v="018-Vehicle licencing"/>
    <x v="1"/>
    <s v="140"/>
    <s v="ADMINISTRATION TRANSPORT, SAFETY, SECURITY AND LIAISON"/>
    <s v="053"/>
    <s v="EMPLOYEE RELATED COSTS - SOCIAL CONTRIBUTIONS"/>
    <s v="1028"/>
    <s v="LEVIES - SETA"/>
    <n v="19223"/>
    <n v="19214"/>
    <n v="20270.77"/>
    <n v="21345.12081"/>
    <n v="10081.470000000001"/>
    <n v="0"/>
    <n v="0"/>
    <n v="0"/>
    <n v="0"/>
    <n v="0"/>
    <n v="0"/>
    <n v="0"/>
    <n v="1378.07"/>
    <n v="1780.23"/>
    <n v="1932.55"/>
    <n v="1688.27"/>
    <n v="1483.95"/>
    <n v="1818.4"/>
    <n v="10081.470000000001"/>
    <n v="0.52444831712011664"/>
    <n v="10081.469999999999"/>
    <n v="20162.940000000002"/>
  </r>
  <r>
    <n v="14"/>
    <n v="15"/>
    <s v="tza"/>
    <x v="105"/>
    <s v="06-Community Services"/>
    <x v="76"/>
    <x v="98"/>
    <s v="018-Vehicle licencing"/>
    <x v="1"/>
    <s v="140"/>
    <s v="ADMINISTRATION TRANSPORT, SAFETY, SECURITY AND LIAISON"/>
    <s v="053"/>
    <s v="EMPLOYEE RELATED COSTS - SOCIAL CONTRIBUTIONS"/>
    <s v="1029"/>
    <s v="LEVIES - BARGAINING COUNCIL"/>
    <n v="326"/>
    <n v="348"/>
    <n v="367.14"/>
    <n v="386.59841999999998"/>
    <n v="162.72"/>
    <n v="0"/>
    <n v="0"/>
    <n v="0"/>
    <n v="0"/>
    <n v="0"/>
    <n v="0"/>
    <n v="0"/>
    <n v="27.12"/>
    <n v="27.12"/>
    <n v="27.12"/>
    <n v="27.12"/>
    <n v="27.12"/>
    <n v="27.12"/>
    <n v="162.72"/>
    <n v="0.4991411042944785"/>
    <n v="162.72"/>
    <n v="325.44"/>
  </r>
  <r>
    <n v="14"/>
    <n v="15"/>
    <s v="tza"/>
    <x v="106"/>
    <s v="06-Community Services"/>
    <x v="76"/>
    <x v="92"/>
    <s v="018-Vehicle licencing"/>
    <x v="1"/>
    <s v="143"/>
    <s v="VEHICLE LICENCING &amp; TESTING"/>
    <s v="053"/>
    <s v="EMPLOYEE RELATED COSTS - SOCIAL CONTRIBUTIONS"/>
    <s v="1021"/>
    <s v="CONTRIBUTION - MEDICAL AID SCHEME"/>
    <n v="604358"/>
    <n v="665171"/>
    <n v="701755.40500000003"/>
    <n v="738948.44146500004"/>
    <n v="294210.12"/>
    <n v="0"/>
    <n v="0"/>
    <n v="0"/>
    <n v="0"/>
    <n v="0"/>
    <n v="0"/>
    <n v="0"/>
    <n v="49035.02"/>
    <n v="49035.02"/>
    <n v="49035.02"/>
    <n v="49035.02"/>
    <n v="49035.02"/>
    <n v="49035.02"/>
    <n v="294210.12"/>
    <n v="0.48681430542823956"/>
    <n v="294210.12"/>
    <n v="588420.24"/>
  </r>
  <r>
    <n v="14"/>
    <n v="15"/>
    <s v="tza"/>
    <x v="106"/>
    <s v="06-Community Services"/>
    <x v="76"/>
    <x v="93"/>
    <s v="018-Vehicle licencing"/>
    <x v="1"/>
    <s v="143"/>
    <s v="VEHICLE LICENCING &amp; TESTING"/>
    <s v="053"/>
    <s v="EMPLOYEE RELATED COSTS - SOCIAL CONTRIBUTIONS"/>
    <s v="1022"/>
    <s v="CONTRIBUTION - PENSION SCHEMES"/>
    <n v="1778597"/>
    <n v="1886382"/>
    <n v="1990133.01"/>
    <n v="2095610.05953"/>
    <n v="881486.75999999989"/>
    <n v="0"/>
    <n v="0"/>
    <n v="0"/>
    <n v="0"/>
    <n v="0"/>
    <n v="0"/>
    <n v="0"/>
    <n v="146914.46"/>
    <n v="146914.46"/>
    <n v="146914.46"/>
    <n v="146914.46"/>
    <n v="146914.46"/>
    <n v="146914.46"/>
    <n v="881486.75999999989"/>
    <n v="0.49560792017528416"/>
    <n v="881486.76"/>
    <n v="1762973.5199999998"/>
  </r>
  <r>
    <n v="14"/>
    <n v="15"/>
    <s v="tza"/>
    <x v="106"/>
    <s v="06-Community Services"/>
    <x v="76"/>
    <x v="94"/>
    <s v="018-Vehicle licencing"/>
    <x v="1"/>
    <s v="143"/>
    <s v="VEHICLE LICENCING &amp; TESTING"/>
    <s v="053"/>
    <s v="EMPLOYEE RELATED COSTS - SOCIAL CONTRIBUTIONS"/>
    <s v="1023"/>
    <s v="CONTRIBUTION - UIF"/>
    <n v="54730"/>
    <n v="56281"/>
    <n v="59376.455000000002"/>
    <n v="62523.407115000002"/>
    <n v="26247.88"/>
    <n v="0"/>
    <n v="0"/>
    <n v="0"/>
    <n v="0"/>
    <n v="0"/>
    <n v="0"/>
    <n v="0"/>
    <n v="4395.25"/>
    <n v="4394.72"/>
    <n v="4338.4799999999996"/>
    <n v="4442.47"/>
    <n v="4338.4799999999996"/>
    <n v="4338.4799999999996"/>
    <n v="26247.88"/>
    <n v="0.47958852548876302"/>
    <n v="26247.88"/>
    <n v="52495.76"/>
  </r>
  <r>
    <n v="14"/>
    <n v="15"/>
    <s v="tza"/>
    <x v="106"/>
    <s v="06-Community Services"/>
    <x v="76"/>
    <x v="95"/>
    <s v="018-Vehicle licencing"/>
    <x v="1"/>
    <s v="143"/>
    <s v="VEHICLE LICENCING &amp; TESTING"/>
    <s v="053"/>
    <s v="EMPLOYEE RELATED COSTS - SOCIAL CONTRIBUTIONS"/>
    <s v="1024"/>
    <s v="CONTRIBUTION - GROUP INSURANCE"/>
    <n v="161691"/>
    <n v="172508"/>
    <n v="181995.94"/>
    <n v="191641.72482"/>
    <n v="80611.199999999997"/>
    <n v="0"/>
    <n v="0"/>
    <n v="0"/>
    <n v="0"/>
    <n v="0"/>
    <n v="0"/>
    <n v="0"/>
    <n v="13435.2"/>
    <n v="13435.2"/>
    <n v="13435.2"/>
    <n v="13435.2"/>
    <n v="13435.2"/>
    <n v="13435.2"/>
    <n v="80611.199999999997"/>
    <n v="0.49855093975545944"/>
    <n v="80611.199999999997"/>
    <n v="161222.39999999999"/>
  </r>
  <r>
    <n v="14"/>
    <n v="15"/>
    <s v="tza"/>
    <x v="106"/>
    <s v="06-Community Services"/>
    <x v="76"/>
    <x v="96"/>
    <s v="018-Vehicle licencing"/>
    <x v="1"/>
    <s v="143"/>
    <s v="VEHICLE LICENCING &amp; TESTING"/>
    <s v="053"/>
    <s v="EMPLOYEE RELATED COSTS - SOCIAL CONTRIBUTIONS"/>
    <s v="1027"/>
    <s v="CONTRIBUTION - WORKERS COMPENSATION"/>
    <n v="0"/>
    <n v="143941"/>
    <n v="151857.755"/>
    <n v="159906.21601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6"/>
    <s v="06-Community Services"/>
    <x v="76"/>
    <x v="97"/>
    <s v="018-Vehicle licencing"/>
    <x v="1"/>
    <s v="143"/>
    <s v="VEHICLE LICENCING &amp; TESTING"/>
    <s v="053"/>
    <s v="EMPLOYEE RELATED COSTS - SOCIAL CONTRIBUTIONS"/>
    <s v="1028"/>
    <s v="LEVIES - SETA"/>
    <n v="118699"/>
    <n v="126761"/>
    <n v="133732.85500000001"/>
    <n v="140820.69631500001"/>
    <n v="61328.62"/>
    <n v="0"/>
    <n v="0"/>
    <n v="0"/>
    <n v="0"/>
    <n v="0"/>
    <n v="0"/>
    <n v="0"/>
    <n v="10893.66"/>
    <n v="10096.379999999999"/>
    <n v="10178.959999999999"/>
    <n v="8970.7900000000009"/>
    <n v="10000.620000000001"/>
    <n v="11188.21"/>
    <n v="61328.62"/>
    <n v="0.51667343448554748"/>
    <n v="61328.62"/>
    <n v="122657.24"/>
  </r>
  <r>
    <n v="14"/>
    <n v="15"/>
    <s v="tza"/>
    <x v="106"/>
    <s v="06-Community Services"/>
    <x v="76"/>
    <x v="98"/>
    <s v="018-Vehicle licencing"/>
    <x v="1"/>
    <s v="143"/>
    <s v="VEHICLE LICENCING &amp; TESTING"/>
    <s v="053"/>
    <s v="EMPLOYEE RELATED COSTS - SOCIAL CONTRIBUTIONS"/>
    <s v="1029"/>
    <s v="LEVIES - BARGAINING COUNCIL"/>
    <n v="2528"/>
    <n v="2699"/>
    <n v="2847.4450000000002"/>
    <n v="2998.3595850000002"/>
    <n v="1261.0800000000002"/>
    <n v="0"/>
    <n v="0"/>
    <n v="0"/>
    <n v="0"/>
    <n v="0"/>
    <n v="0"/>
    <n v="0"/>
    <n v="210.18"/>
    <n v="210.18"/>
    <n v="210.18"/>
    <n v="210.18"/>
    <n v="210.18"/>
    <n v="210.18"/>
    <n v="1261.0800000000002"/>
    <n v="0.49884493670886082"/>
    <n v="1261.08"/>
    <n v="2522.1600000000003"/>
  </r>
  <r>
    <n v="14"/>
    <n v="15"/>
    <s v="tza"/>
    <x v="107"/>
    <s v="06-Community Services"/>
    <x v="76"/>
    <x v="92"/>
    <s v="010-Public safety"/>
    <x v="1"/>
    <s v="144"/>
    <s v="TRAFFIC SERVICES"/>
    <s v="053"/>
    <s v="EMPLOYEE RELATED COSTS - SOCIAL CONTRIBUTIONS"/>
    <s v="1021"/>
    <s v="CONTRIBUTION - MEDICAL AID SCHEME"/>
    <n v="525361"/>
    <n v="568794"/>
    <n v="600077.67000000004"/>
    <n v="631881.78651000001"/>
    <n v="252408.78"/>
    <n v="0"/>
    <n v="0"/>
    <n v="0"/>
    <n v="0"/>
    <n v="0"/>
    <n v="0"/>
    <n v="0"/>
    <n v="42066.63"/>
    <n v="42066.63"/>
    <n v="42066.63"/>
    <n v="42066.63"/>
    <n v="42075.63"/>
    <n v="42066.63"/>
    <n v="252408.78"/>
    <n v="0.48044826319426071"/>
    <n v="252408.78"/>
    <n v="504817.56"/>
  </r>
  <r>
    <n v="14"/>
    <n v="15"/>
    <s v="tza"/>
    <x v="107"/>
    <s v="06-Community Services"/>
    <x v="76"/>
    <x v="93"/>
    <s v="010-Public safety"/>
    <x v="1"/>
    <s v="144"/>
    <s v="TRAFFIC SERVICES"/>
    <s v="053"/>
    <s v="EMPLOYEE RELATED COSTS - SOCIAL CONTRIBUTIONS"/>
    <s v="1022"/>
    <s v="CONTRIBUTION - PENSION SCHEMES"/>
    <n v="1106066"/>
    <n v="1181169"/>
    <n v="1246133.2949999999"/>
    <n v="1312178.3596349999"/>
    <n v="551947.98"/>
    <n v="0"/>
    <n v="0"/>
    <n v="0"/>
    <n v="0"/>
    <n v="0"/>
    <n v="0"/>
    <n v="0"/>
    <n v="91991.33"/>
    <n v="91991.33"/>
    <n v="91991.33"/>
    <n v="91991.33"/>
    <n v="91991.33"/>
    <n v="91991.33"/>
    <n v="551947.98"/>
    <n v="0.49901902779761786"/>
    <n v="551947.98"/>
    <n v="1103895.96"/>
  </r>
  <r>
    <n v="14"/>
    <n v="15"/>
    <s v="tza"/>
    <x v="107"/>
    <s v="06-Community Services"/>
    <x v="76"/>
    <x v="94"/>
    <s v="010-Public safety"/>
    <x v="1"/>
    <s v="144"/>
    <s v="TRAFFIC SERVICES"/>
    <s v="053"/>
    <s v="EMPLOYEE RELATED COSTS - SOCIAL CONTRIBUTIONS"/>
    <s v="1023"/>
    <s v="CONTRIBUTION - UIF"/>
    <n v="36514"/>
    <n v="36861"/>
    <n v="38888.355000000003"/>
    <n v="40949.437815000005"/>
    <n v="17384.86"/>
    <n v="0"/>
    <n v="0"/>
    <n v="0"/>
    <n v="0"/>
    <n v="0"/>
    <n v="0"/>
    <n v="0"/>
    <n v="2954.24"/>
    <n v="2931.43"/>
    <n v="2860.86"/>
    <n v="2887.35"/>
    <n v="2888.46"/>
    <n v="2862.52"/>
    <n v="17384.86"/>
    <n v="0.47611491482718959"/>
    <n v="17384.86"/>
    <n v="34769.72"/>
  </r>
  <r>
    <n v="14"/>
    <n v="15"/>
    <s v="tza"/>
    <x v="107"/>
    <s v="06-Community Services"/>
    <x v="76"/>
    <x v="95"/>
    <s v="010-Public safety"/>
    <x v="1"/>
    <s v="144"/>
    <s v="TRAFFIC SERVICES"/>
    <s v="053"/>
    <s v="EMPLOYEE RELATED COSTS - SOCIAL CONTRIBUTIONS"/>
    <s v="1024"/>
    <s v="CONTRIBUTION - GROUP INSURANCE"/>
    <n v="96129"/>
    <n v="102657"/>
    <n v="108303.13499999999"/>
    <n v="114043.20115499999"/>
    <n v="47970.539999999994"/>
    <n v="0"/>
    <n v="0"/>
    <n v="0"/>
    <n v="0"/>
    <n v="0"/>
    <n v="0"/>
    <n v="0"/>
    <n v="7995.09"/>
    <n v="7995.09"/>
    <n v="7995.09"/>
    <n v="7995.09"/>
    <n v="7995.09"/>
    <n v="7995.09"/>
    <n v="47970.539999999994"/>
    <n v="0.49902256343039036"/>
    <n v="47970.54"/>
    <n v="95941.079999999987"/>
  </r>
  <r>
    <n v="14"/>
    <n v="15"/>
    <s v="tza"/>
    <x v="107"/>
    <s v="06-Community Services"/>
    <x v="76"/>
    <x v="96"/>
    <s v="010-Public safety"/>
    <x v="1"/>
    <s v="144"/>
    <s v="TRAFFIC SERVICES"/>
    <s v="053"/>
    <s v="EMPLOYEE RELATED COSTS - SOCIAL CONTRIBUTIONS"/>
    <s v="1027"/>
    <s v="CONTRIBUTION - WORKERS COMPENSATION"/>
    <n v="0"/>
    <n v="137037"/>
    <n v="144574.035"/>
    <n v="152236.458855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7"/>
    <s v="06-Community Services"/>
    <x v="76"/>
    <x v="97"/>
    <s v="010-Public safety"/>
    <x v="1"/>
    <s v="144"/>
    <s v="TRAFFIC SERVICES"/>
    <s v="053"/>
    <s v="EMPLOYEE RELATED COSTS - SOCIAL CONTRIBUTIONS"/>
    <s v="1028"/>
    <s v="LEVIES - SETA"/>
    <n v="110578"/>
    <n v="122781"/>
    <n v="129533.955"/>
    <n v="136399.25461500001"/>
    <n v="56368.070000000007"/>
    <n v="0"/>
    <n v="0"/>
    <n v="0"/>
    <n v="0"/>
    <n v="0"/>
    <n v="0"/>
    <n v="0"/>
    <n v="10880.09"/>
    <n v="9558.57"/>
    <n v="8797.31"/>
    <n v="9135.4"/>
    <n v="9067.7900000000009"/>
    <n v="8928.91"/>
    <n v="56368.070000000007"/>
    <n v="0.509758451048129"/>
    <n v="56368.07"/>
    <n v="112736.14000000001"/>
  </r>
  <r>
    <n v="14"/>
    <n v="15"/>
    <s v="tza"/>
    <x v="107"/>
    <s v="06-Community Services"/>
    <x v="76"/>
    <x v="98"/>
    <s v="010-Public safety"/>
    <x v="1"/>
    <s v="144"/>
    <s v="TRAFFIC SERVICES"/>
    <s v="053"/>
    <s v="EMPLOYEE RELATED COSTS - SOCIAL CONTRIBUTIONS"/>
    <s v="1029"/>
    <s v="LEVIES - BARGAINING COUNCIL"/>
    <n v="1631"/>
    <n v="1741"/>
    <n v="1836.7550000000001"/>
    <n v="1934.1030150000001"/>
    <n v="813.6"/>
    <n v="0"/>
    <n v="0"/>
    <n v="0"/>
    <n v="0"/>
    <n v="0"/>
    <n v="0"/>
    <n v="0"/>
    <n v="135.6"/>
    <n v="135.6"/>
    <n v="135.6"/>
    <n v="135.6"/>
    <n v="135.6"/>
    <n v="135.6"/>
    <n v="813.6"/>
    <n v="0.49883507050889025"/>
    <n v="813.6"/>
    <n v="1627.2"/>
  </r>
  <r>
    <n v="14"/>
    <n v="15"/>
    <s v="MDC"/>
    <x v="117"/>
    <s v="06-Community Services"/>
    <x v="76"/>
    <x v="96"/>
    <s v="014-Other health"/>
    <x v="1"/>
    <s v="115"/>
    <s v="ENVIROMENTAL HEALTH SERVICES"/>
    <s v="053"/>
    <s v="EMPLOYEE RELATED COSTS - SOCIAL CONTRIBUTIONS"/>
    <s v="1027"/>
    <s v="CONTRIBUTION - WORKERS COMPENSATION"/>
    <n v="0"/>
    <n v="62041"/>
    <n v="65453.254999999997"/>
    <n v="68922.277514999994"/>
    <n v="89568"/>
    <n v="0"/>
    <n v="0"/>
    <n v="0"/>
    <n v="0"/>
    <n v="0"/>
    <n v="0"/>
    <n v="0"/>
    <n v="13256.4"/>
    <n v="14684.4"/>
    <n v="15406.8"/>
    <n v="15406.8"/>
    <n v="15406.8"/>
    <n v="15406.8"/>
    <n v="89568"/>
    <e v="#DIV/0!"/>
    <n v="89568"/>
    <n v="179136"/>
  </r>
  <r>
    <n v="14"/>
    <n v="15"/>
    <s v="tza"/>
    <x v="108"/>
    <s v="01-Municipal manager"/>
    <x v="76"/>
    <x v="92"/>
    <s v="011-Other public safety"/>
    <x v="1"/>
    <s v="153"/>
    <s v="DISASTER MANAGEMENT"/>
    <s v="053"/>
    <s v="EMPLOYEE RELATED COSTS - SOCIAL CONTRIBUTIONS"/>
    <s v="1021"/>
    <s v="CONTRIBUTION - MEDICAL AID SCHEME"/>
    <n v="99839"/>
    <n v="62094"/>
    <n v="65509.17"/>
    <n v="68981.156009999992"/>
    <n v="25308"/>
    <n v="0"/>
    <n v="0"/>
    <n v="0"/>
    <n v="0"/>
    <n v="0"/>
    <n v="0"/>
    <n v="0"/>
    <n v="4218"/>
    <n v="4218"/>
    <n v="4218"/>
    <n v="4218"/>
    <n v="4218"/>
    <n v="4218"/>
    <n v="25308"/>
    <n v="0.25348811586654513"/>
    <n v="25308"/>
    <n v="50616"/>
  </r>
  <r>
    <n v="14"/>
    <n v="15"/>
    <s v="tza"/>
    <x v="108"/>
    <s v="01-Municipal manager"/>
    <x v="76"/>
    <x v="93"/>
    <s v="011-Other public safety"/>
    <x v="1"/>
    <s v="153"/>
    <s v="DISASTER MANAGEMENT"/>
    <s v="053"/>
    <s v="EMPLOYEE RELATED COSTS - SOCIAL CONTRIBUTIONS"/>
    <s v="1022"/>
    <s v="CONTRIBUTION - PENSION SCHEMES"/>
    <n v="204863"/>
    <n v="154953"/>
    <n v="163475.41500000001"/>
    <n v="172139.61199500001"/>
    <n v="71279.31"/>
    <n v="0"/>
    <n v="0"/>
    <n v="0"/>
    <n v="0"/>
    <n v="0"/>
    <n v="0"/>
    <n v="0"/>
    <n v="11842.26"/>
    <n v="11842.26"/>
    <n v="11842.26"/>
    <n v="11842.26"/>
    <n v="11842.26"/>
    <n v="12068.01"/>
    <n v="71279.31"/>
    <n v="0.34793647461962385"/>
    <n v="71279.31"/>
    <n v="142558.62"/>
  </r>
  <r>
    <n v="14"/>
    <n v="15"/>
    <s v="tza"/>
    <x v="108"/>
    <s v="01-Municipal manager"/>
    <x v="76"/>
    <x v="94"/>
    <s v="011-Other public safety"/>
    <x v="1"/>
    <s v="153"/>
    <s v="DISASTER MANAGEMENT"/>
    <s v="053"/>
    <s v="EMPLOYEE RELATED COSTS - SOCIAL CONTRIBUTIONS"/>
    <s v="1023"/>
    <s v="CONTRIBUTION - UIF"/>
    <n v="5729"/>
    <n v="3819"/>
    <n v="4029.0450000000001"/>
    <n v="4242.5843850000001"/>
    <n v="1784.64"/>
    <n v="0"/>
    <n v="0"/>
    <n v="0"/>
    <n v="0"/>
    <n v="0"/>
    <n v="0"/>
    <n v="0"/>
    <n v="297.44"/>
    <n v="297.44"/>
    <n v="297.44"/>
    <n v="297.44"/>
    <n v="297.44"/>
    <n v="297.44"/>
    <n v="1784.64"/>
    <n v="0.31150986210507942"/>
    <n v="1784.64"/>
    <n v="3569.28"/>
  </r>
  <r>
    <n v="14"/>
    <n v="15"/>
    <s v="tza"/>
    <x v="108"/>
    <s v="01-Municipal manager"/>
    <x v="76"/>
    <x v="95"/>
    <s v="011-Other public safety"/>
    <x v="1"/>
    <s v="153"/>
    <s v="DISASTER MANAGEMENT"/>
    <s v="053"/>
    <s v="EMPLOYEE RELATED COSTS - SOCIAL CONTRIBUTIONS"/>
    <s v="1024"/>
    <s v="CONTRIBUTION - GROUP INSURANCE"/>
    <n v="19777"/>
    <n v="14087"/>
    <n v="14861.785"/>
    <n v="15649.459605"/>
    <n v="6479.94"/>
    <n v="0"/>
    <n v="0"/>
    <n v="0"/>
    <n v="0"/>
    <n v="0"/>
    <n v="0"/>
    <n v="0"/>
    <n v="1076.57"/>
    <n v="1076.57"/>
    <n v="1076.57"/>
    <n v="1076.57"/>
    <n v="1076.57"/>
    <n v="1097.0899999999999"/>
    <n v="6479.94"/>
    <n v="0.32765030085452795"/>
    <n v="6479.94"/>
    <n v="12959.88"/>
  </r>
  <r>
    <n v="14"/>
    <n v="15"/>
    <s v="tza"/>
    <x v="108"/>
    <s v="01-Municipal manager"/>
    <x v="76"/>
    <x v="96"/>
    <s v="011-Other public safety"/>
    <x v="1"/>
    <s v="153"/>
    <s v="DISASTER MANAGEMENT"/>
    <s v="053"/>
    <s v="EMPLOYEE RELATED COSTS - SOCIAL CONTRIBUTIONS"/>
    <s v="1027"/>
    <s v="CONTRIBUTION - WORKERS COMPENSATION"/>
    <n v="0"/>
    <n v="13244"/>
    <n v="13972.42"/>
    <n v="14712.958259999999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8"/>
    <s v="01-Municipal manager"/>
    <x v="76"/>
    <x v="97"/>
    <s v="011-Other public safety"/>
    <x v="1"/>
    <s v="153"/>
    <s v="DISASTER MANAGEMENT"/>
    <s v="053"/>
    <s v="EMPLOYEE RELATED COSTS - SOCIAL CONTRIBUTIONS"/>
    <s v="1028"/>
    <s v="LEVIES - SETA"/>
    <n v="11165"/>
    <n v="9960"/>
    <n v="10507.8"/>
    <n v="11064.713399999999"/>
    <n v="5283.6900000000005"/>
    <n v="0"/>
    <n v="0"/>
    <n v="0"/>
    <n v="0"/>
    <n v="0"/>
    <n v="0"/>
    <n v="0"/>
    <n v="737.42"/>
    <n v="833.95"/>
    <n v="836.55"/>
    <n v="812.05"/>
    <n v="866.85"/>
    <n v="1196.8699999999999"/>
    <n v="5283.6900000000005"/>
    <n v="0.47323690103000454"/>
    <n v="5283.69"/>
    <n v="10567.380000000001"/>
  </r>
  <r>
    <n v="14"/>
    <n v="15"/>
    <s v="tza"/>
    <x v="108"/>
    <s v="01-Municipal manager"/>
    <x v="76"/>
    <x v="98"/>
    <s v="011-Other public safety"/>
    <x v="1"/>
    <s v="153"/>
    <s v="DISASTER MANAGEMENT"/>
    <s v="053"/>
    <s v="EMPLOYEE RELATED COSTS - SOCIAL CONTRIBUTIONS"/>
    <s v="1029"/>
    <s v="LEVIES - BARGAINING COUNCIL"/>
    <n v="245"/>
    <n v="174"/>
    <n v="183.57"/>
    <n v="193.29920999999999"/>
    <n v="81.36"/>
    <n v="0"/>
    <n v="0"/>
    <n v="0"/>
    <n v="0"/>
    <n v="0"/>
    <n v="0"/>
    <n v="0"/>
    <n v="13.56"/>
    <n v="13.56"/>
    <n v="13.56"/>
    <n v="13.56"/>
    <n v="13.56"/>
    <n v="13.56"/>
    <n v="81.36"/>
    <n v="0.33208163265306123"/>
    <n v="81.36"/>
    <n v="162.72"/>
  </r>
  <r>
    <n v="14"/>
    <n v="15"/>
    <s v="tza"/>
    <x v="109"/>
    <s v="07-Electrical Engineering"/>
    <x v="76"/>
    <x v="92"/>
    <s v="019-Electricity distribution"/>
    <x v="1"/>
    <s v="162"/>
    <s v="ADMINISTRATION ELEC. ING."/>
    <s v="053"/>
    <s v="EMPLOYEE RELATED COSTS - SOCIAL CONTRIBUTIONS"/>
    <s v="1021"/>
    <s v="CONTRIBUTION - MEDICAL AID SCHEME"/>
    <n v="139592"/>
    <n v="149589"/>
    <n v="157816.39499999999"/>
    <n v="166180.66393499999"/>
    <n v="66679.259999999995"/>
    <n v="0"/>
    <n v="0"/>
    <n v="0"/>
    <n v="0"/>
    <n v="0"/>
    <n v="0"/>
    <n v="0"/>
    <n v="11113.21"/>
    <n v="11113.21"/>
    <n v="11113.21"/>
    <n v="11113.21"/>
    <n v="11113.21"/>
    <n v="11113.21"/>
    <n v="66679.259999999995"/>
    <n v="0.47767250272221901"/>
    <n v="66679.259999999995"/>
    <n v="133358.51999999999"/>
  </r>
  <r>
    <n v="14"/>
    <n v="15"/>
    <s v="tza"/>
    <x v="109"/>
    <s v="07-Electrical Engineering"/>
    <x v="76"/>
    <x v="93"/>
    <s v="019-Electricity distribution"/>
    <x v="1"/>
    <s v="162"/>
    <s v="ADMINISTRATION ELEC. ING."/>
    <s v="053"/>
    <s v="EMPLOYEE RELATED COSTS - SOCIAL CONTRIBUTIONS"/>
    <s v="1022"/>
    <s v="CONTRIBUTION - PENSION SCHEMES"/>
    <n v="337812"/>
    <n v="360750"/>
    <n v="380591.25"/>
    <n v="400762.58624999999"/>
    <n v="168574.68"/>
    <n v="0"/>
    <n v="0"/>
    <n v="0"/>
    <n v="0"/>
    <n v="0"/>
    <n v="0"/>
    <n v="0"/>
    <n v="28095.78"/>
    <n v="28095.78"/>
    <n v="28095.78"/>
    <n v="28095.78"/>
    <n v="28095.78"/>
    <n v="28095.78"/>
    <n v="168574.68"/>
    <n v="0.49901921778977654"/>
    <n v="168574.68"/>
    <n v="337149.36"/>
  </r>
  <r>
    <n v="14"/>
    <n v="15"/>
    <s v="tza"/>
    <x v="109"/>
    <s v="07-Electrical Engineering"/>
    <x v="76"/>
    <x v="94"/>
    <s v="019-Electricity distribution"/>
    <x v="1"/>
    <s v="162"/>
    <s v="ADMINISTRATION ELEC. ING."/>
    <s v="053"/>
    <s v="EMPLOYEE RELATED COSTS - SOCIAL CONTRIBUTIONS"/>
    <s v="1023"/>
    <s v="CONTRIBUTION - UIF"/>
    <n v="13367"/>
    <n v="13367"/>
    <n v="14102.184999999999"/>
    <n v="14849.600805"/>
    <n v="6246.24"/>
    <n v="0"/>
    <n v="0"/>
    <n v="0"/>
    <n v="0"/>
    <n v="0"/>
    <n v="0"/>
    <n v="0"/>
    <n v="1041.04"/>
    <n v="1041.04"/>
    <n v="1041.04"/>
    <n v="1041.04"/>
    <n v="1041.04"/>
    <n v="1041.04"/>
    <n v="6246.24"/>
    <n v="0.46728809755367695"/>
    <n v="6246.24"/>
    <n v="12492.48"/>
  </r>
  <r>
    <n v="14"/>
    <n v="15"/>
    <s v="tza"/>
    <x v="109"/>
    <s v="07-Electrical Engineering"/>
    <x v="76"/>
    <x v="95"/>
    <s v="019-Electricity distribution"/>
    <x v="1"/>
    <s v="162"/>
    <s v="ADMINISTRATION ELEC. ING."/>
    <s v="053"/>
    <s v="EMPLOYEE RELATED COSTS - SOCIAL CONTRIBUTIONS"/>
    <s v="1024"/>
    <s v="CONTRIBUTION - GROUP INSURANCE"/>
    <n v="30710"/>
    <n v="30636"/>
    <n v="32320.98"/>
    <n v="34033.99194"/>
    <n v="14315.939999999999"/>
    <n v="0"/>
    <n v="0"/>
    <n v="0"/>
    <n v="0"/>
    <n v="0"/>
    <n v="0"/>
    <n v="0"/>
    <n v="2385.9899999999998"/>
    <n v="2385.9899999999998"/>
    <n v="2385.9899999999998"/>
    <n v="2385.9899999999998"/>
    <n v="2385.9899999999998"/>
    <n v="2385.9899999999998"/>
    <n v="14315.939999999999"/>
    <n v="0.46616541843047865"/>
    <n v="14315.94"/>
    <n v="28631.879999999997"/>
  </r>
  <r>
    <n v="14"/>
    <n v="15"/>
    <s v="tza"/>
    <x v="109"/>
    <s v="07-Electrical Engineering"/>
    <x v="76"/>
    <x v="96"/>
    <s v="019-Electricity distribution"/>
    <x v="1"/>
    <s v="162"/>
    <s v="ADMINISTRATION ELEC. ING."/>
    <s v="053"/>
    <s v="EMPLOYEE RELATED COSTS - SOCIAL CONTRIBUTIONS"/>
    <s v="1027"/>
    <s v="CONTRIBUTION - WORKERS COMPENSATION"/>
    <n v="0"/>
    <n v="51821"/>
    <n v="54671.154999999999"/>
    <n v="57568.726215000002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9"/>
    <s v="07-Electrical Engineering"/>
    <x v="76"/>
    <x v="97"/>
    <s v="019-Electricity distribution"/>
    <x v="1"/>
    <s v="162"/>
    <s v="ADMINISTRATION ELEC. ING."/>
    <s v="053"/>
    <s v="EMPLOYEE RELATED COSTS - SOCIAL CONTRIBUTIONS"/>
    <s v="1028"/>
    <s v="LEVIES - SETA"/>
    <n v="39210"/>
    <n v="42808"/>
    <n v="45162.44"/>
    <n v="47556.049320000006"/>
    <n v="20373.88"/>
    <n v="0"/>
    <n v="0"/>
    <n v="0"/>
    <n v="0"/>
    <n v="0"/>
    <n v="0"/>
    <n v="0"/>
    <n v="3848.55"/>
    <n v="3771.9"/>
    <n v="3391.61"/>
    <n v="3306.56"/>
    <n v="3019.74"/>
    <n v="3035.52"/>
    <n v="20373.88"/>
    <n v="0.51960928334608525"/>
    <n v="20373.88"/>
    <n v="40747.760000000002"/>
  </r>
  <r>
    <n v="14"/>
    <n v="15"/>
    <s v="tza"/>
    <x v="109"/>
    <s v="07-Electrical Engineering"/>
    <x v="76"/>
    <x v="98"/>
    <s v="019-Electricity distribution"/>
    <x v="1"/>
    <s v="162"/>
    <s v="ADMINISTRATION ELEC. ING."/>
    <s v="053"/>
    <s v="EMPLOYEE RELATED COSTS - SOCIAL CONTRIBUTIONS"/>
    <s v="1029"/>
    <s v="LEVIES - BARGAINING COUNCIL"/>
    <n v="571"/>
    <n v="609"/>
    <n v="642.495"/>
    <n v="676.547235"/>
    <n v="284.76"/>
    <n v="0"/>
    <n v="0"/>
    <n v="0"/>
    <n v="0"/>
    <n v="0"/>
    <n v="0"/>
    <n v="0"/>
    <n v="47.46"/>
    <n v="47.46"/>
    <n v="47.46"/>
    <n v="47.46"/>
    <n v="47.46"/>
    <n v="47.46"/>
    <n v="284.76"/>
    <n v="0.49870402802101577"/>
    <n v="284.76"/>
    <n v="569.52"/>
  </r>
  <r>
    <n v="14"/>
    <n v="15"/>
    <s v="tza"/>
    <x v="110"/>
    <s v="07-Electrical Engineering"/>
    <x v="76"/>
    <x v="92"/>
    <s v="019-Electricity distribution"/>
    <x v="1"/>
    <s v="173"/>
    <s v="OPERATIONS &amp; MAINTENANCE: RURAL"/>
    <s v="053"/>
    <s v="EMPLOYEE RELATED COSTS - SOCIAL CONTRIBUTIONS"/>
    <s v="1021"/>
    <s v="CONTRIBUTION - MEDICAL AID SCHEME"/>
    <n v="903906"/>
    <n v="1131249"/>
    <n v="1193467.6950000001"/>
    <n v="1256721.4828350001"/>
    <n v="396618.72"/>
    <n v="0"/>
    <n v="0"/>
    <n v="0"/>
    <n v="0"/>
    <n v="0"/>
    <n v="0"/>
    <n v="0"/>
    <n v="64411.22"/>
    <n v="66284.42"/>
    <n v="69692.42"/>
    <n v="66948.02"/>
    <n v="64280.42"/>
    <n v="65002.22"/>
    <n v="396618.72"/>
    <n v="0.43878314780519212"/>
    <n v="396618.72"/>
    <n v="793237.44"/>
  </r>
  <r>
    <n v="14"/>
    <n v="15"/>
    <s v="tza"/>
    <x v="110"/>
    <s v="07-Electrical Engineering"/>
    <x v="76"/>
    <x v="93"/>
    <s v="019-Electricity distribution"/>
    <x v="1"/>
    <s v="173"/>
    <s v="OPERATIONS &amp; MAINTENANCE: RURAL"/>
    <s v="053"/>
    <s v="EMPLOYEE RELATED COSTS - SOCIAL CONTRIBUTIONS"/>
    <s v="1022"/>
    <s v="CONTRIBUTION - PENSION SCHEMES"/>
    <n v="2784538"/>
    <n v="2745723"/>
    <n v="2896737.7650000001"/>
    <n v="3050264.8665450001"/>
    <n v="1249331.04"/>
    <n v="0"/>
    <n v="0"/>
    <n v="0"/>
    <n v="0"/>
    <n v="0"/>
    <n v="0"/>
    <n v="0"/>
    <n v="210621.45"/>
    <n v="210621.45"/>
    <n v="210107.45"/>
    <n v="206678.15"/>
    <n v="206678.15"/>
    <n v="204624.39"/>
    <n v="1249331.04"/>
    <n v="0.44866726185816103"/>
    <n v="1249331.04"/>
    <n v="2498662.08"/>
  </r>
  <r>
    <n v="14"/>
    <n v="15"/>
    <s v="tza"/>
    <x v="110"/>
    <s v="07-Electrical Engineering"/>
    <x v="76"/>
    <x v="94"/>
    <s v="019-Electricity distribution"/>
    <x v="1"/>
    <s v="173"/>
    <s v="OPERATIONS &amp; MAINTENANCE: RURAL"/>
    <s v="053"/>
    <s v="EMPLOYEE RELATED COSTS - SOCIAL CONTRIBUTIONS"/>
    <s v="1023"/>
    <s v="CONTRIBUTION - UIF"/>
    <n v="122821"/>
    <n v="126061"/>
    <n v="132994.35500000001"/>
    <n v="140043.055815"/>
    <n v="56316.740000000005"/>
    <n v="0"/>
    <n v="0"/>
    <n v="0"/>
    <n v="0"/>
    <n v="0"/>
    <n v="0"/>
    <n v="0"/>
    <n v="9451.52"/>
    <n v="9482.56"/>
    <n v="9449.7800000000007"/>
    <n v="9222.2800000000007"/>
    <n v="9539.19"/>
    <n v="9171.41"/>
    <n v="56316.740000000005"/>
    <n v="0.45852696200161214"/>
    <n v="56316.74"/>
    <n v="112633.48000000001"/>
  </r>
  <r>
    <n v="14"/>
    <n v="15"/>
    <s v="tza"/>
    <x v="110"/>
    <s v="07-Electrical Engineering"/>
    <x v="76"/>
    <x v="95"/>
    <s v="019-Electricity distribution"/>
    <x v="1"/>
    <s v="173"/>
    <s v="OPERATIONS &amp; MAINTENANCE: RURAL"/>
    <s v="053"/>
    <s v="EMPLOYEE RELATED COSTS - SOCIAL CONTRIBUTIONS"/>
    <s v="1024"/>
    <s v="CONTRIBUTION - GROUP INSURANCE"/>
    <n v="225180"/>
    <n v="226926"/>
    <n v="239406.93"/>
    <n v="252095.49729"/>
    <n v="98251.73"/>
    <n v="0"/>
    <n v="0"/>
    <n v="0"/>
    <n v="0"/>
    <n v="0"/>
    <n v="0"/>
    <n v="0"/>
    <n v="16402.689999999999"/>
    <n v="16402.689999999999"/>
    <n v="16570.349999999999"/>
    <n v="16289.08"/>
    <n v="16289.08"/>
    <n v="16297.84"/>
    <n v="98251.73"/>
    <n v="0.43632529531930009"/>
    <n v="98251.73"/>
    <n v="196503.46"/>
  </r>
  <r>
    <n v="14"/>
    <n v="15"/>
    <s v="tza"/>
    <x v="110"/>
    <s v="07-Electrical Engineering"/>
    <x v="76"/>
    <x v="96"/>
    <s v="019-Electricity distribution"/>
    <x v="1"/>
    <s v="173"/>
    <s v="OPERATIONS &amp; MAINTENANCE: RURAL"/>
    <s v="053"/>
    <s v="EMPLOYEE RELATED COSTS - SOCIAL CONTRIBUTIONS"/>
    <s v="1027"/>
    <s v="CONTRIBUTION - WORKERS COMPENSATION"/>
    <n v="0"/>
    <n v="233025"/>
    <n v="245841.375"/>
    <n v="258870.967875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0"/>
    <s v="07-Electrical Engineering"/>
    <x v="76"/>
    <x v="97"/>
    <s v="019-Electricity distribution"/>
    <x v="1"/>
    <s v="173"/>
    <s v="OPERATIONS &amp; MAINTENANCE: RURAL"/>
    <s v="053"/>
    <s v="EMPLOYEE RELATED COSTS - SOCIAL CONTRIBUTIONS"/>
    <s v="1028"/>
    <s v="LEVIES - SETA"/>
    <n v="201811"/>
    <n v="195105"/>
    <n v="205835.77499999999"/>
    <n v="216745.07107499999"/>
    <n v="87773.8"/>
    <n v="0"/>
    <n v="0"/>
    <n v="0"/>
    <n v="0"/>
    <n v="0"/>
    <n v="0"/>
    <n v="0"/>
    <n v="14671.09"/>
    <n v="13808.08"/>
    <n v="14288.44"/>
    <n v="15559.74"/>
    <n v="15322.65"/>
    <n v="14123.8"/>
    <n v="87773.8"/>
    <n v="0.43493070248896248"/>
    <n v="87773.8"/>
    <n v="175547.6"/>
  </r>
  <r>
    <n v="14"/>
    <n v="15"/>
    <s v="tza"/>
    <x v="110"/>
    <s v="07-Electrical Engineering"/>
    <x v="76"/>
    <x v="98"/>
    <s v="019-Electricity distribution"/>
    <x v="1"/>
    <s v="173"/>
    <s v="OPERATIONS &amp; MAINTENANCE: RURAL"/>
    <s v="053"/>
    <s v="EMPLOYEE RELATED COSTS - SOCIAL CONTRIBUTIONS"/>
    <s v="1029"/>
    <s v="LEVIES - BARGAINING COUNCIL"/>
    <n v="6604"/>
    <n v="6790"/>
    <n v="7163.45"/>
    <n v="7543.1128499999995"/>
    <n v="3023.88"/>
    <n v="0"/>
    <n v="0"/>
    <n v="0"/>
    <n v="0"/>
    <n v="0"/>
    <n v="0"/>
    <n v="0"/>
    <n v="508.5"/>
    <n v="508.5"/>
    <n v="501.72"/>
    <n v="501.72"/>
    <n v="501.72"/>
    <n v="501.72"/>
    <n v="3023.88"/>
    <n v="0.45788612961841307"/>
    <n v="3023.88"/>
    <n v="6047.76"/>
  </r>
  <r>
    <n v="14"/>
    <n v="15"/>
    <s v="tza"/>
    <x v="111"/>
    <s v="07-Electrical Engineering"/>
    <x v="76"/>
    <x v="92"/>
    <s v="019-Electricity distribution"/>
    <x v="1"/>
    <s v="183"/>
    <s v="OPERATIONS &amp; MAINTENANCE: TOWN"/>
    <s v="053"/>
    <s v="EMPLOYEE RELATED COSTS - SOCIAL CONTRIBUTIONS"/>
    <s v="1021"/>
    <s v="CONTRIBUTION - MEDICAL AID SCHEME"/>
    <n v="512261"/>
    <n v="454937"/>
    <n v="479958.53499999997"/>
    <n v="505396.33735499997"/>
    <n v="156495.65999999997"/>
    <n v="0"/>
    <n v="0"/>
    <n v="0"/>
    <n v="0"/>
    <n v="0"/>
    <n v="0"/>
    <n v="0"/>
    <n v="22948.21"/>
    <n v="25038.01"/>
    <n v="27439.21"/>
    <n v="27439.21"/>
    <n v="26693.41"/>
    <n v="26937.61"/>
    <n v="156495.65999999997"/>
    <n v="0.30549985261419466"/>
    <n v="156495.66"/>
    <n v="312991.31999999995"/>
  </r>
  <r>
    <n v="14"/>
    <n v="15"/>
    <s v="tza"/>
    <x v="111"/>
    <s v="07-Electrical Engineering"/>
    <x v="76"/>
    <x v="93"/>
    <s v="019-Electricity distribution"/>
    <x v="1"/>
    <s v="183"/>
    <s v="OPERATIONS &amp; MAINTENANCE: TOWN"/>
    <s v="053"/>
    <s v="EMPLOYEE RELATED COSTS - SOCIAL CONTRIBUTIONS"/>
    <s v="1022"/>
    <s v="CONTRIBUTION - PENSION SCHEMES"/>
    <n v="1210814"/>
    <n v="1097364"/>
    <n v="1157719.02"/>
    <n v="1219078.12806"/>
    <n v="477704.83999999997"/>
    <n v="0"/>
    <n v="0"/>
    <n v="0"/>
    <n v="0"/>
    <n v="0"/>
    <n v="0"/>
    <n v="0"/>
    <n v="79677.929999999993"/>
    <n v="79677.929999999993"/>
    <n v="81186.83"/>
    <n v="79054.05"/>
    <n v="79054.05"/>
    <n v="79054.05"/>
    <n v="477704.83999999997"/>
    <n v="0.39453197600952744"/>
    <n v="477704.84"/>
    <n v="955409.67999999993"/>
  </r>
  <r>
    <n v="14"/>
    <n v="15"/>
    <s v="tza"/>
    <x v="111"/>
    <s v="07-Electrical Engineering"/>
    <x v="76"/>
    <x v="94"/>
    <s v="019-Electricity distribution"/>
    <x v="1"/>
    <s v="183"/>
    <s v="OPERATIONS &amp; MAINTENANCE: TOWN"/>
    <s v="053"/>
    <s v="EMPLOYEE RELATED COSTS - SOCIAL CONTRIBUTIONS"/>
    <s v="1023"/>
    <s v="CONTRIBUTION - UIF"/>
    <n v="49591"/>
    <n v="44622"/>
    <n v="47076.21"/>
    <n v="49571.249129999997"/>
    <n v="20137.900000000001"/>
    <n v="0"/>
    <n v="0"/>
    <n v="0"/>
    <n v="0"/>
    <n v="0"/>
    <n v="0"/>
    <n v="0"/>
    <n v="3344.18"/>
    <n v="3305.71"/>
    <n v="3477.95"/>
    <n v="3370.6"/>
    <n v="3311.31"/>
    <n v="3328.15"/>
    <n v="20137.900000000001"/>
    <n v="0.40607973220947352"/>
    <n v="20137.900000000001"/>
    <n v="40275.800000000003"/>
  </r>
  <r>
    <n v="14"/>
    <n v="15"/>
    <s v="tza"/>
    <x v="111"/>
    <s v="07-Electrical Engineering"/>
    <x v="76"/>
    <x v="95"/>
    <s v="019-Electricity distribution"/>
    <x v="1"/>
    <s v="183"/>
    <s v="OPERATIONS &amp; MAINTENANCE: TOWN"/>
    <s v="053"/>
    <s v="EMPLOYEE RELATED COSTS - SOCIAL CONTRIBUTIONS"/>
    <s v="1024"/>
    <s v="CONTRIBUTION - GROUP INSURANCE"/>
    <n v="90046"/>
    <n v="77044"/>
    <n v="81281.42"/>
    <n v="85589.335259999993"/>
    <n v="31393.1"/>
    <n v="0"/>
    <n v="0"/>
    <n v="0"/>
    <n v="0"/>
    <n v="0"/>
    <n v="0"/>
    <n v="0"/>
    <n v="5120.41"/>
    <n v="5120.41"/>
    <n v="5288.07"/>
    <n v="5288.07"/>
    <n v="5288.07"/>
    <n v="5288.07"/>
    <n v="31393.1"/>
    <n v="0.34863403149501365"/>
    <n v="31393.1"/>
    <n v="62786.2"/>
  </r>
  <r>
    <n v="14"/>
    <n v="15"/>
    <s v="tza"/>
    <x v="111"/>
    <s v="07-Electrical Engineering"/>
    <x v="76"/>
    <x v="96"/>
    <s v="019-Electricity distribution"/>
    <x v="1"/>
    <s v="183"/>
    <s v="OPERATIONS &amp; MAINTENANCE: TOWN"/>
    <s v="053"/>
    <s v="EMPLOYEE RELATED COSTS - SOCIAL CONTRIBUTIONS"/>
    <s v="1027"/>
    <s v="CONTRIBUTION - WORKERS COMPENSATION"/>
    <n v="0"/>
    <n v="101277"/>
    <n v="106847.235"/>
    <n v="112510.13845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1"/>
    <s v="07-Electrical Engineering"/>
    <x v="76"/>
    <x v="97"/>
    <s v="019-Electricity distribution"/>
    <x v="1"/>
    <s v="183"/>
    <s v="OPERATIONS &amp; MAINTENANCE: TOWN"/>
    <s v="053"/>
    <s v="EMPLOYEE RELATED COSTS - SOCIAL CONTRIBUTIONS"/>
    <s v="1028"/>
    <s v="LEVIES - SETA"/>
    <n v="85230"/>
    <n v="88272"/>
    <n v="93126.96"/>
    <n v="98062.688880000002"/>
    <n v="39565.050000000003"/>
    <n v="0"/>
    <n v="0"/>
    <n v="0"/>
    <n v="0"/>
    <n v="0"/>
    <n v="0"/>
    <n v="0"/>
    <n v="7015.32"/>
    <n v="6242.44"/>
    <n v="6515.85"/>
    <n v="7128.6"/>
    <n v="6528.76"/>
    <n v="6134.08"/>
    <n v="39565.050000000003"/>
    <n v="0.46421506511791627"/>
    <n v="39565.050000000003"/>
    <n v="79130.100000000006"/>
  </r>
  <r>
    <n v="14"/>
    <n v="15"/>
    <s v="tza"/>
    <x v="111"/>
    <s v="07-Electrical Engineering"/>
    <x v="76"/>
    <x v="98"/>
    <s v="019-Electricity distribution"/>
    <x v="1"/>
    <s v="183"/>
    <s v="OPERATIONS &amp; MAINTENANCE: TOWN"/>
    <s v="053"/>
    <s v="EMPLOYEE RELATED COSTS - SOCIAL CONTRIBUTIONS"/>
    <s v="1029"/>
    <s v="LEVIES - BARGAINING COUNCIL"/>
    <n v="2528"/>
    <n v="2350"/>
    <n v="2479.25"/>
    <n v="2610.6502500000001"/>
    <n v="1003.44"/>
    <n v="0"/>
    <n v="0"/>
    <n v="0"/>
    <n v="0"/>
    <n v="0"/>
    <n v="0"/>
    <n v="0"/>
    <n v="162.72"/>
    <n v="162.72"/>
    <n v="169.5"/>
    <n v="169.5"/>
    <n v="169.5"/>
    <n v="169.5"/>
    <n v="1003.44"/>
    <n v="0.39693037974683548"/>
    <n v="1003.44"/>
    <n v="2006.88"/>
  </r>
  <r>
    <n v="14"/>
    <n v="15"/>
    <s v="PMU"/>
    <x v="112"/>
    <s v="05-Engineering Services"/>
    <x v="76"/>
    <x v="92"/>
    <s v="017-Roads"/>
    <x v="1"/>
    <s v="195"/>
    <s v="PROJECT MANAGEMENT"/>
    <s v="053"/>
    <s v="EMPLOYEE RELATED COSTS - SOCIAL CONTRIBUTIONS"/>
    <s v="1021"/>
    <s v="CONTRIBUTION - MEDICAL AID SCHEME"/>
    <n v="95841"/>
    <n v="62279"/>
    <n v="65704.345000000001"/>
    <n v="69186.675285000005"/>
    <n v="25312.799999999999"/>
    <n v="0"/>
    <n v="0"/>
    <n v="0"/>
    <n v="0"/>
    <n v="0"/>
    <n v="0"/>
    <n v="0"/>
    <n v="3906.6"/>
    <n v="3906.6"/>
    <n v="3906.6"/>
    <n v="3906.6"/>
    <n v="4843.2"/>
    <n v="4843.2"/>
    <n v="25312.799999999999"/>
    <n v="0.26411243622249347"/>
    <n v="25312.799999999999"/>
    <n v="50625.599999999999"/>
  </r>
  <r>
    <n v="14"/>
    <n v="15"/>
    <s v="PMU"/>
    <x v="112"/>
    <s v="05-Engineering Services"/>
    <x v="76"/>
    <x v="93"/>
    <s v="017-Roads"/>
    <x v="1"/>
    <s v="195"/>
    <s v="PROJECT MANAGEMENT"/>
    <s v="053"/>
    <s v="EMPLOYEE RELATED COSTS - SOCIAL CONTRIBUTIONS"/>
    <s v="1022"/>
    <s v="CONTRIBUTION - PENSION SCHEMES"/>
    <n v="238243"/>
    <n v="162401"/>
    <n v="171333.05499999999"/>
    <n v="180413.70691499999"/>
    <n v="75888.36"/>
    <n v="0"/>
    <n v="0"/>
    <n v="0"/>
    <n v="0"/>
    <n v="0"/>
    <n v="0"/>
    <n v="0"/>
    <n v="12648.06"/>
    <n v="12648.06"/>
    <n v="12648.06"/>
    <n v="12648.06"/>
    <n v="12648.06"/>
    <n v="12648.06"/>
    <n v="75888.36"/>
    <n v="0.31853343015324692"/>
    <n v="75888.36"/>
    <n v="151776.72"/>
  </r>
  <r>
    <n v="14"/>
    <n v="15"/>
    <s v="PMU"/>
    <x v="112"/>
    <s v="05-Engineering Services"/>
    <x v="76"/>
    <x v="94"/>
    <s v="017-Roads"/>
    <x v="1"/>
    <s v="195"/>
    <s v="PROJECT MANAGEMENT"/>
    <s v="053"/>
    <s v="EMPLOYEE RELATED COSTS - SOCIAL CONTRIBUTIONS"/>
    <s v="1023"/>
    <s v="CONTRIBUTION - UIF"/>
    <n v="7638"/>
    <n v="5729"/>
    <n v="6044.0950000000003"/>
    <n v="6364.4320349999998"/>
    <n v="2676.96"/>
    <n v="0"/>
    <n v="0"/>
    <n v="0"/>
    <n v="0"/>
    <n v="0"/>
    <n v="0"/>
    <n v="0"/>
    <n v="446.16"/>
    <n v="446.16"/>
    <n v="446.16"/>
    <n v="446.16"/>
    <n v="446.16"/>
    <n v="446.16"/>
    <n v="2676.96"/>
    <n v="0.35047918303220738"/>
    <n v="2676.96"/>
    <n v="5353.92"/>
  </r>
  <r>
    <n v="14"/>
    <n v="15"/>
    <s v="PMU"/>
    <x v="112"/>
    <s v="05-Engineering Services"/>
    <x v="76"/>
    <x v="95"/>
    <s v="017-Roads"/>
    <x v="1"/>
    <s v="195"/>
    <s v="PROJECT MANAGEMENT"/>
    <s v="053"/>
    <s v="EMPLOYEE RELATED COSTS - SOCIAL CONTRIBUTIONS"/>
    <s v="1024"/>
    <s v="CONTRIBUTION - GROUP INSURANCE"/>
    <n v="23030"/>
    <n v="16277"/>
    <n v="17172.235000000001"/>
    <n v="18082.363454999999"/>
    <n v="7606.02"/>
    <n v="0"/>
    <n v="0"/>
    <n v="0"/>
    <n v="0"/>
    <n v="0"/>
    <n v="0"/>
    <n v="0"/>
    <n v="1267.67"/>
    <n v="1267.67"/>
    <n v="1267.67"/>
    <n v="1267.67"/>
    <n v="1267.67"/>
    <n v="1267.67"/>
    <n v="7606.02"/>
    <n v="0.33026574033868866"/>
    <n v="7606.02"/>
    <n v="15212.04"/>
  </r>
  <r>
    <n v="14"/>
    <n v="15"/>
    <s v="PMU"/>
    <x v="112"/>
    <s v="05-Engineering Services"/>
    <x v="76"/>
    <x v="96"/>
    <s v="017-Roads"/>
    <x v="1"/>
    <s v="195"/>
    <s v="PROJECT MANAGEMENT"/>
    <s v="053"/>
    <s v="EMPLOYEE RELATED COSTS - SOCIAL CONTRIBUTIONS"/>
    <s v="1027"/>
    <s v="CONTRIBUTION - WORKERS COMPENSATION"/>
    <n v="0"/>
    <n v="25305"/>
    <n v="26696.775000000001"/>
    <n v="28111.7040750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PMU"/>
    <x v="112"/>
    <s v="05-Engineering Services"/>
    <x v="76"/>
    <x v="97"/>
    <s v="017-Roads"/>
    <x v="1"/>
    <s v="195"/>
    <s v="PROJECT MANAGEMENT"/>
    <s v="053"/>
    <s v="EMPLOYEE RELATED COSTS - SOCIAL CONTRIBUTIONS"/>
    <s v="1028"/>
    <s v="LEVIES - SETA"/>
    <n v="21514"/>
    <n v="22101"/>
    <n v="23316.555"/>
    <n v="24552.332415000001"/>
    <n v="11802.560000000001"/>
    <n v="0"/>
    <n v="0"/>
    <n v="0"/>
    <n v="0"/>
    <n v="0"/>
    <n v="0"/>
    <n v="0"/>
    <n v="2176.6799999999998"/>
    <n v="2560.23"/>
    <n v="1766.89"/>
    <n v="1750.94"/>
    <n v="1780.78"/>
    <n v="1767.04"/>
    <n v="11802.560000000001"/>
    <n v="0.54859905178023616"/>
    <n v="11802.56"/>
    <n v="23605.120000000003"/>
  </r>
  <r>
    <n v="14"/>
    <n v="15"/>
    <s v="PMU"/>
    <x v="112"/>
    <s v="05-Engineering Services"/>
    <x v="76"/>
    <x v="98"/>
    <s v="017-Roads"/>
    <x v="1"/>
    <s v="195"/>
    <s v="PROJECT MANAGEMENT"/>
    <s v="053"/>
    <s v="EMPLOYEE RELATED COSTS - SOCIAL CONTRIBUTIONS"/>
    <s v="1029"/>
    <s v="LEVIES - BARGAINING COUNCIL"/>
    <n v="326"/>
    <n v="261"/>
    <n v="275.35500000000002"/>
    <n v="289.94881500000002"/>
    <n v="187.04000000000002"/>
    <n v="0"/>
    <n v="0"/>
    <n v="0"/>
    <n v="0"/>
    <n v="0"/>
    <n v="0"/>
    <n v="0"/>
    <n v="85.34"/>
    <n v="20.34"/>
    <n v="20.34"/>
    <n v="20.34"/>
    <n v="20.34"/>
    <n v="20.34"/>
    <n v="187.04000000000002"/>
    <n v="0.57374233128834362"/>
    <n v="187.04"/>
    <n v="374.08000000000004"/>
  </r>
  <r>
    <n v="14"/>
    <n v="15"/>
    <s v="MDC"/>
    <x v="113"/>
    <s v="05-Engineering Services"/>
    <x v="76"/>
    <x v="92"/>
    <m/>
    <x v="1"/>
    <s v="073"/>
    <s v="WATER NETWORKS"/>
    <s v="053"/>
    <s v="EMPLOYEE RELATED COSTS - SOCIAL CONTRIBUTIONS"/>
    <s v="1021"/>
    <s v="CONTRIBUTION - MEDICAL AID SCHEME"/>
    <n v="606087"/>
    <n v="781834"/>
    <n v="824834.87"/>
    <n v="868551.11811000004"/>
    <n v="220948.26"/>
    <n v="0"/>
    <n v="0"/>
    <n v="0"/>
    <n v="0"/>
    <n v="0"/>
    <n v="0"/>
    <n v="0"/>
    <n v="40725.61"/>
    <n v="38984.410000000003"/>
    <n v="35526.01"/>
    <n v="35526.01"/>
    <n v="35526.01"/>
    <n v="34660.21"/>
    <n v="220948.26"/>
    <n v="0.36454875290181116"/>
    <n v="220948.26"/>
    <n v="441896.52"/>
  </r>
  <r>
    <n v="14"/>
    <n v="15"/>
    <s v="MDC"/>
    <x v="113"/>
    <s v="05-Engineering Services"/>
    <x v="76"/>
    <x v="93"/>
    <m/>
    <x v="1"/>
    <s v="073"/>
    <s v="WATER NETWORKS"/>
    <s v="053"/>
    <s v="EMPLOYEE RELATED COSTS - SOCIAL CONTRIBUTIONS"/>
    <s v="1022"/>
    <s v="CONTRIBUTION - PENSION SCHEMES"/>
    <n v="1996780"/>
    <n v="2167678"/>
    <n v="2286900.29"/>
    <n v="2408106.0053699999"/>
    <n v="928213.73"/>
    <n v="0"/>
    <n v="0"/>
    <n v="0"/>
    <n v="0"/>
    <n v="0"/>
    <n v="0"/>
    <n v="0"/>
    <n v="162451.79999999999"/>
    <n v="164545.29999999999"/>
    <n v="150290"/>
    <n v="150290"/>
    <n v="150290"/>
    <n v="150346.63"/>
    <n v="928213.73"/>
    <n v="0.46485528200402648"/>
    <n v="928213.73"/>
    <n v="1856427.46"/>
  </r>
  <r>
    <n v="14"/>
    <n v="15"/>
    <s v="MDC"/>
    <x v="113"/>
    <s v="05-Engineering Services"/>
    <x v="76"/>
    <x v="94"/>
    <m/>
    <x v="1"/>
    <s v="073"/>
    <s v="WATER NETWORKS"/>
    <s v="053"/>
    <s v="EMPLOYEE RELATED COSTS - SOCIAL CONTRIBUTIONS"/>
    <s v="1023"/>
    <s v="CONTRIBUTION - UIF"/>
    <n v="100059"/>
    <n v="111568"/>
    <n v="117704.24"/>
    <n v="123942.56472000001"/>
    <n v="48682.179999999993"/>
    <n v="0"/>
    <n v="0"/>
    <n v="0"/>
    <n v="0"/>
    <n v="0"/>
    <n v="0"/>
    <n v="0"/>
    <n v="8182.25"/>
    <n v="8189.8"/>
    <n v="8176.89"/>
    <n v="8093.44"/>
    <n v="8061.13"/>
    <n v="7978.67"/>
    <n v="48682.179999999993"/>
    <n v="0.48653474450074446"/>
    <n v="48682.18"/>
    <n v="97364.359999999986"/>
  </r>
  <r>
    <n v="14"/>
    <n v="15"/>
    <s v="MDC"/>
    <x v="113"/>
    <s v="05-Engineering Services"/>
    <x v="76"/>
    <x v="95"/>
    <m/>
    <x v="1"/>
    <s v="073"/>
    <s v="WATER NETWORKS"/>
    <s v="053"/>
    <s v="EMPLOYEE RELATED COSTS - SOCIAL CONTRIBUTIONS"/>
    <s v="1024"/>
    <s v="CONTRIBUTION - GROUP INSURANCE"/>
    <n v="170902"/>
    <n v="192068"/>
    <n v="202631.74"/>
    <n v="213371.22222"/>
    <n v="79083.12"/>
    <n v="0"/>
    <n v="0"/>
    <n v="0"/>
    <n v="0"/>
    <n v="0"/>
    <n v="0"/>
    <n v="0"/>
    <n v="13876.03"/>
    <n v="14108.64"/>
    <n v="12812.71"/>
    <n v="12812.71"/>
    <n v="12812.71"/>
    <n v="12660.32"/>
    <n v="79083.12"/>
    <n v="0.46273958174860441"/>
    <n v="79083.12"/>
    <n v="158166.24"/>
  </r>
  <r>
    <n v="14"/>
    <n v="15"/>
    <s v="MDC"/>
    <x v="113"/>
    <s v="05-Engineering Services"/>
    <x v="76"/>
    <x v="97"/>
    <m/>
    <x v="1"/>
    <s v="073"/>
    <s v="WATER NETWORKS"/>
    <s v="053"/>
    <s v="EMPLOYEE RELATED COSTS - SOCIAL CONTRIBUTIONS"/>
    <s v="1028"/>
    <s v="LEVIES - SETA"/>
    <n v="152742"/>
    <n v="171071"/>
    <n v="180479.905"/>
    <n v="190045.33996499999"/>
    <n v="80532.03"/>
    <n v="0"/>
    <n v="0"/>
    <n v="0"/>
    <n v="0"/>
    <n v="0"/>
    <n v="0"/>
    <n v="0"/>
    <n v="13502.11"/>
    <n v="16008.73"/>
    <n v="12526.88"/>
    <n v="12928.39"/>
    <n v="13079.3"/>
    <n v="12486.62"/>
    <n v="80532.03"/>
    <n v="0.52724221235809399"/>
    <n v="80532.03"/>
    <n v="161064.06"/>
  </r>
  <r>
    <n v="14"/>
    <n v="15"/>
    <s v="MDC"/>
    <x v="113"/>
    <s v="05-Engineering Services"/>
    <x v="76"/>
    <x v="98"/>
    <m/>
    <x v="1"/>
    <s v="073"/>
    <s v="WATER NETWORKS"/>
    <s v="053"/>
    <s v="EMPLOYEE RELATED COSTS - SOCIAL CONTRIBUTIONS"/>
    <s v="1029"/>
    <s v="LEVIES - BARGAINING COUNCIL"/>
    <n v="4647"/>
    <n v="5310"/>
    <n v="5602.05"/>
    <n v="5898.9586500000005"/>
    <n v="2291.6400000000003"/>
    <n v="0"/>
    <n v="0"/>
    <n v="0"/>
    <n v="0"/>
    <n v="0"/>
    <n v="0"/>
    <n v="0"/>
    <n v="386.46"/>
    <n v="393.24"/>
    <n v="379.68"/>
    <n v="379.68"/>
    <n v="379.68"/>
    <n v="372.9"/>
    <n v="2291.6400000000003"/>
    <n v="0.4931439638476437"/>
    <n v="2291.64"/>
    <n v="4583.2800000000007"/>
  </r>
  <r>
    <n v="14"/>
    <n v="15"/>
    <s v="MDC"/>
    <x v="114"/>
    <s v="05-Engineering Services"/>
    <x v="76"/>
    <x v="92"/>
    <m/>
    <x v="1"/>
    <s v="083"/>
    <s v="WATER PURIFICATION"/>
    <s v="053"/>
    <s v="EMPLOYEE RELATED COSTS - SOCIAL CONTRIBUTIONS"/>
    <s v="1021"/>
    <s v="CONTRIBUTION - MEDICAL AID SCHEME"/>
    <n v="84128"/>
    <n v="97278"/>
    <n v="102628.29"/>
    <n v="108067.58936999999"/>
    <n v="39960"/>
    <n v="0"/>
    <n v="0"/>
    <n v="0"/>
    <n v="0"/>
    <n v="0"/>
    <n v="0"/>
    <n v="0"/>
    <n v="6660"/>
    <n v="6660"/>
    <n v="6660"/>
    <n v="6660"/>
    <n v="6660"/>
    <n v="6660"/>
    <n v="39960"/>
    <n v="0.47499049068086724"/>
    <n v="39960"/>
    <n v="79920"/>
  </r>
  <r>
    <n v="14"/>
    <n v="15"/>
    <s v="MDC"/>
    <x v="114"/>
    <s v="05-Engineering Services"/>
    <x v="76"/>
    <x v="93"/>
    <m/>
    <x v="1"/>
    <s v="083"/>
    <s v="WATER PURIFICATION"/>
    <s v="053"/>
    <s v="EMPLOYEE RELATED COSTS - SOCIAL CONTRIBUTIONS"/>
    <s v="1022"/>
    <s v="CONTRIBUTION - PENSION SCHEMES"/>
    <n v="638807"/>
    <n v="637903"/>
    <n v="672987.66500000004"/>
    <n v="708656.01124500006"/>
    <n v="298085.64"/>
    <n v="0"/>
    <n v="0"/>
    <n v="0"/>
    <n v="0"/>
    <n v="0"/>
    <n v="0"/>
    <n v="0"/>
    <n v="49680.94"/>
    <n v="49680.94"/>
    <n v="49680.94"/>
    <n v="49680.94"/>
    <n v="49680.94"/>
    <n v="49680.94"/>
    <n v="298085.64"/>
    <n v="0.4666286374444864"/>
    <n v="298085.64"/>
    <n v="596171.28"/>
  </r>
  <r>
    <n v="14"/>
    <n v="15"/>
    <s v="MDC"/>
    <x v="114"/>
    <s v="05-Engineering Services"/>
    <x v="76"/>
    <x v="94"/>
    <m/>
    <x v="1"/>
    <s v="083"/>
    <s v="WATER PURIFICATION"/>
    <s v="053"/>
    <s v="EMPLOYEE RELATED COSTS - SOCIAL CONTRIBUTIONS"/>
    <s v="1023"/>
    <s v="CONTRIBUTION - UIF"/>
    <n v="32362"/>
    <n v="32758"/>
    <n v="34559.69"/>
    <n v="36391.353569999999"/>
    <n v="14944.259999999998"/>
    <n v="0"/>
    <n v="0"/>
    <n v="0"/>
    <n v="0"/>
    <n v="0"/>
    <n v="0"/>
    <n v="0"/>
    <n v="2512.5100000000002"/>
    <n v="2451.7399999999998"/>
    <n v="2514.8200000000002"/>
    <n v="2597.39"/>
    <n v="2461.59"/>
    <n v="2406.21"/>
    <n v="14944.259999999998"/>
    <n v="0.4617841913355169"/>
    <n v="14944.26"/>
    <n v="29888.519999999997"/>
  </r>
  <r>
    <n v="14"/>
    <n v="15"/>
    <s v="MDC"/>
    <x v="114"/>
    <s v="05-Engineering Services"/>
    <x v="76"/>
    <x v="95"/>
    <m/>
    <x v="1"/>
    <s v="083"/>
    <s v="WATER PURIFICATION"/>
    <s v="053"/>
    <s v="EMPLOYEE RELATED COSTS - SOCIAL CONTRIBUTIONS"/>
    <s v="1024"/>
    <s v="CONTRIBUTION - GROUP INSURANCE"/>
    <n v="47723"/>
    <n v="47907"/>
    <n v="50541.885000000002"/>
    <n v="53220.604905"/>
    <n v="22386.240000000002"/>
    <n v="0"/>
    <n v="0"/>
    <n v="0"/>
    <n v="0"/>
    <n v="0"/>
    <n v="0"/>
    <n v="0"/>
    <n v="3731.04"/>
    <n v="3731.04"/>
    <n v="3731.04"/>
    <n v="3731.04"/>
    <n v="3731.04"/>
    <n v="3731.04"/>
    <n v="22386.240000000002"/>
    <n v="0.46908702302872834"/>
    <n v="22386.240000000002"/>
    <n v="44772.480000000003"/>
  </r>
  <r>
    <n v="14"/>
    <n v="15"/>
    <s v="MDC"/>
    <x v="114"/>
    <s v="05-Engineering Services"/>
    <x v="76"/>
    <x v="97"/>
    <m/>
    <x v="1"/>
    <s v="083"/>
    <s v="WATER PURIFICATION"/>
    <s v="053"/>
    <s v="EMPLOYEE RELATED COSTS - SOCIAL CONTRIBUTIONS"/>
    <s v="1028"/>
    <s v="LEVIES - SETA"/>
    <n v="38709"/>
    <n v="46645"/>
    <n v="49210.474999999999"/>
    <n v="51818.630174999998"/>
    <n v="20732.149999999998"/>
    <n v="0"/>
    <n v="0"/>
    <n v="0"/>
    <n v="0"/>
    <n v="0"/>
    <n v="0"/>
    <n v="0"/>
    <n v="3628.9"/>
    <n v="3723.91"/>
    <n v="3405.72"/>
    <n v="3678.68"/>
    <n v="3265.91"/>
    <n v="3029.03"/>
    <n v="20732.149999999998"/>
    <n v="0.53558991449017024"/>
    <n v="20732.150000000001"/>
    <n v="41464.299999999996"/>
  </r>
  <r>
    <n v="14"/>
    <n v="15"/>
    <s v="MDC"/>
    <x v="114"/>
    <s v="05-Engineering Services"/>
    <x v="76"/>
    <x v="98"/>
    <m/>
    <x v="1"/>
    <s v="083"/>
    <s v="WATER PURIFICATION"/>
    <s v="053"/>
    <s v="EMPLOYEE RELATED COSTS - SOCIAL CONTRIBUTIONS"/>
    <s v="1029"/>
    <s v="LEVIES - BARGAINING COUNCIL"/>
    <n v="1549"/>
    <n v="1567"/>
    <n v="1653.1849999999999"/>
    <n v="1740.803805"/>
    <n v="732.24"/>
    <n v="0"/>
    <n v="0"/>
    <n v="0"/>
    <n v="0"/>
    <n v="0"/>
    <n v="0"/>
    <n v="0"/>
    <n v="122.04"/>
    <n v="122.04"/>
    <n v="122.04"/>
    <n v="122.04"/>
    <n v="122.04"/>
    <n v="122.04"/>
    <n v="732.24"/>
    <n v="0.47271788250484181"/>
    <n v="732.24"/>
    <n v="1464.48"/>
  </r>
  <r>
    <n v="14"/>
    <n v="15"/>
    <s v="MDC"/>
    <x v="115"/>
    <s v="05-Engineering Services"/>
    <x v="76"/>
    <x v="92"/>
    <m/>
    <x v="1"/>
    <s v="093"/>
    <s v="SEWERAGE PURIFICATION"/>
    <s v="053"/>
    <s v="EMPLOYEE RELATED COSTS - SOCIAL CONTRIBUTIONS"/>
    <s v="1021"/>
    <s v="CONTRIBUTION - MEDICAL AID SCHEME"/>
    <n v="198350"/>
    <n v="203840"/>
    <n v="215051.2"/>
    <n v="226448.9136"/>
    <n v="83435.459999999992"/>
    <n v="0"/>
    <n v="0"/>
    <n v="0"/>
    <n v="0"/>
    <n v="0"/>
    <n v="0"/>
    <n v="0"/>
    <n v="12990.01"/>
    <n v="13892.41"/>
    <n v="13892.41"/>
    <n v="13512.61"/>
    <n v="14415.01"/>
    <n v="14733.01"/>
    <n v="83435.459999999992"/>
    <n v="0.42064764305520541"/>
    <n v="83435.460000000006"/>
    <n v="166870.91999999998"/>
  </r>
  <r>
    <n v="14"/>
    <n v="15"/>
    <s v="MDC"/>
    <x v="115"/>
    <s v="05-Engineering Services"/>
    <x v="76"/>
    <x v="93"/>
    <m/>
    <x v="1"/>
    <s v="093"/>
    <s v="SEWERAGE PURIFICATION"/>
    <s v="053"/>
    <s v="EMPLOYEE RELATED COSTS - SOCIAL CONTRIBUTIONS"/>
    <s v="1022"/>
    <s v="CONTRIBUTION - PENSION SCHEMES"/>
    <n v="551361"/>
    <n v="547449"/>
    <n v="577558.69499999995"/>
    <n v="608169.30583499989"/>
    <n v="227134.13999999998"/>
    <n v="0"/>
    <n v="0"/>
    <n v="0"/>
    <n v="0"/>
    <n v="0"/>
    <n v="0"/>
    <n v="0"/>
    <n v="37849.379999999997"/>
    <n v="37849.379999999997"/>
    <n v="37849.379999999997"/>
    <n v="37849.379999999997"/>
    <n v="37849.379999999997"/>
    <n v="37887.24"/>
    <n v="227134.13999999998"/>
    <n v="0.41195177025578522"/>
    <n v="227134.14"/>
    <n v="454268.27999999997"/>
  </r>
  <r>
    <n v="14"/>
    <n v="15"/>
    <s v="MDC"/>
    <x v="115"/>
    <s v="05-Engineering Services"/>
    <x v="76"/>
    <x v="94"/>
    <m/>
    <x v="1"/>
    <s v="093"/>
    <s v="SEWERAGE PURIFICATION"/>
    <s v="053"/>
    <s v="EMPLOYEE RELATED COSTS - SOCIAL CONTRIBUTIONS"/>
    <s v="1023"/>
    <s v="CONTRIBUTION - UIF"/>
    <n v="26608"/>
    <n v="27252"/>
    <n v="28750.86"/>
    <n v="30274.655579999999"/>
    <n v="11567.96"/>
    <n v="0"/>
    <n v="0"/>
    <n v="0"/>
    <n v="0"/>
    <n v="0"/>
    <n v="0"/>
    <n v="0"/>
    <n v="1909.56"/>
    <n v="1911.57"/>
    <n v="1878.38"/>
    <n v="1900.85"/>
    <n v="2002.12"/>
    <n v="1965.48"/>
    <n v="11567.96"/>
    <n v="0.43475496091401078"/>
    <n v="11567.96"/>
    <n v="23135.919999999998"/>
  </r>
  <r>
    <n v="14"/>
    <n v="15"/>
    <s v="MDC"/>
    <x v="115"/>
    <s v="05-Engineering Services"/>
    <x v="76"/>
    <x v="95"/>
    <m/>
    <x v="1"/>
    <s v="093"/>
    <s v="SEWERAGE PURIFICATION"/>
    <s v="053"/>
    <s v="EMPLOYEE RELATED COSTS - SOCIAL CONTRIBUTIONS"/>
    <s v="1024"/>
    <s v="CONTRIBUTION - GROUP INSURANCE"/>
    <n v="40135"/>
    <n v="42491"/>
    <n v="44828.004999999997"/>
    <n v="47203.889264999998"/>
    <n v="16668.490000000002"/>
    <n v="0"/>
    <n v="0"/>
    <n v="0"/>
    <n v="0"/>
    <n v="0"/>
    <n v="0"/>
    <n v="0"/>
    <n v="2777.38"/>
    <n v="2777.38"/>
    <n v="2777.38"/>
    <n v="2777.38"/>
    <n v="2777.38"/>
    <n v="2781.59"/>
    <n v="16668.490000000002"/>
    <n v="0.41531057680328892"/>
    <n v="16668.490000000002"/>
    <n v="33336.980000000003"/>
  </r>
  <r>
    <n v="14"/>
    <n v="15"/>
    <s v="MDC"/>
    <x v="115"/>
    <s v="05-Engineering Services"/>
    <x v="76"/>
    <x v="97"/>
    <m/>
    <x v="1"/>
    <s v="093"/>
    <s v="SEWERAGE PURIFICATION"/>
    <s v="053"/>
    <s v="EMPLOYEE RELATED COSTS - SOCIAL CONTRIBUTIONS"/>
    <s v="1028"/>
    <s v="LEVIES - SETA"/>
    <n v="42783"/>
    <n v="40167"/>
    <n v="42376.184999999998"/>
    <n v="44622.122804999999"/>
    <n v="17427.48"/>
    <n v="0"/>
    <n v="0"/>
    <n v="0"/>
    <n v="0"/>
    <n v="0"/>
    <n v="0"/>
    <n v="0"/>
    <n v="2908.93"/>
    <n v="2694.64"/>
    <n v="2772.14"/>
    <n v="3033.85"/>
    <n v="3010.29"/>
    <n v="3007.63"/>
    <n v="17427.48"/>
    <n v="0.40734590842156931"/>
    <n v="17427.48"/>
    <n v="34854.959999999999"/>
  </r>
  <r>
    <n v="14"/>
    <n v="15"/>
    <s v="MDC"/>
    <x v="115"/>
    <s v="05-Engineering Services"/>
    <x v="76"/>
    <x v="98"/>
    <m/>
    <x v="1"/>
    <s v="093"/>
    <s v="SEWERAGE PURIFICATION"/>
    <s v="053"/>
    <s v="EMPLOYEE RELATED COSTS - SOCIAL CONTRIBUTIONS"/>
    <s v="1029"/>
    <s v="LEVIES - BARGAINING COUNCIL"/>
    <n v="1223"/>
    <n v="1306"/>
    <n v="1377.83"/>
    <n v="1450.8549899999998"/>
    <n v="569.52"/>
    <n v="0"/>
    <n v="0"/>
    <n v="0"/>
    <n v="0"/>
    <n v="0"/>
    <n v="0"/>
    <n v="0"/>
    <n v="94.92"/>
    <n v="94.92"/>
    <n v="94.92"/>
    <n v="94.92"/>
    <n v="94.92"/>
    <n v="94.92"/>
    <n v="569.52"/>
    <n v="0.46567457072771873"/>
    <n v="569.52"/>
    <n v="1139.04"/>
  </r>
  <r>
    <n v="14"/>
    <n v="15"/>
    <s v="MDC"/>
    <x v="117"/>
    <s v="06-Community Services"/>
    <x v="76"/>
    <x v="92"/>
    <s v="014-Other health"/>
    <x v="1"/>
    <s v="115"/>
    <s v="ENVIROMENTAL HEALTH SERVICES"/>
    <s v="053"/>
    <s v="EMPLOYEE RELATED COSTS - SOCIAL CONTRIBUTIONS"/>
    <s v="1021"/>
    <s v="CONTRIBUTION - MEDICAL AID SCHEME"/>
    <n v="221200"/>
    <n v="290518"/>
    <n v="306496.49"/>
    <n v="322740.80397000001"/>
    <n v="89568"/>
    <n v="0"/>
    <n v="0"/>
    <n v="0"/>
    <n v="0"/>
    <n v="0"/>
    <n v="0"/>
    <n v="0"/>
    <n v="13256.4"/>
    <n v="14684.4"/>
    <n v="15406.8"/>
    <n v="15406.8"/>
    <n v="15406.8"/>
    <n v="15406.8"/>
    <n v="89568"/>
    <n v="0.40491862567811937"/>
    <n v="89568"/>
    <n v="179136"/>
  </r>
  <r>
    <n v="14"/>
    <n v="15"/>
    <s v="MDC"/>
    <x v="117"/>
    <s v="06-Community Services"/>
    <x v="76"/>
    <x v="93"/>
    <s v="014-Other health"/>
    <x v="1"/>
    <s v="115"/>
    <s v="ENVIROMENTAL HEALTH SERVICES"/>
    <s v="053"/>
    <s v="EMPLOYEE RELATED COSTS - SOCIAL CONTRIBUTIONS"/>
    <s v="1022"/>
    <s v="CONTRIBUTION - PENSION SCHEMES"/>
    <n v="708783"/>
    <n v="710391"/>
    <n v="749462.505"/>
    <n v="789184.017765"/>
    <n v="338126.46000000008"/>
    <n v="0"/>
    <n v="0"/>
    <n v="0"/>
    <n v="0"/>
    <n v="0"/>
    <n v="0"/>
    <n v="0"/>
    <n v="56354.41"/>
    <n v="56354.41"/>
    <n v="56354.41"/>
    <n v="56354.41"/>
    <n v="56354.41"/>
    <n v="56354.41"/>
    <n v="338126.46000000008"/>
    <n v="0.47705215841802084"/>
    <n v="338126.46"/>
    <n v="676252.92000000016"/>
  </r>
  <r>
    <n v="14"/>
    <n v="15"/>
    <s v="MDC"/>
    <x v="117"/>
    <s v="06-Community Services"/>
    <x v="76"/>
    <x v="94"/>
    <s v="014-Other health"/>
    <x v="1"/>
    <s v="115"/>
    <s v="ENVIROMENTAL HEALTH SERVICES"/>
    <s v="053"/>
    <s v="EMPLOYEE RELATED COSTS - SOCIAL CONTRIBUTIONS"/>
    <s v="1023"/>
    <s v="CONTRIBUTION - UIF"/>
    <n v="29842"/>
    <n v="30313"/>
    <n v="31980.215"/>
    <n v="33675.166395"/>
    <n v="15386.1"/>
    <n v="0"/>
    <n v="0"/>
    <n v="0"/>
    <n v="0"/>
    <n v="0"/>
    <n v="0"/>
    <n v="0"/>
    <n v="2578.42"/>
    <n v="2615.02"/>
    <n v="2576.7800000000002"/>
    <n v="2640.24"/>
    <n v="2527.42"/>
    <n v="2448.2199999999998"/>
    <n v="15386.1"/>
    <n v="0.51558541652704248"/>
    <n v="15386.1"/>
    <n v="30772.2"/>
  </r>
  <r>
    <n v="14"/>
    <n v="15"/>
    <s v="MDC"/>
    <x v="117"/>
    <s v="06-Community Services"/>
    <x v="76"/>
    <x v="95"/>
    <s v="014-Other health"/>
    <x v="1"/>
    <s v="115"/>
    <s v="ENVIROMENTAL HEALTH SERVICES"/>
    <s v="053"/>
    <s v="EMPLOYEE RELATED COSTS - SOCIAL CONTRIBUTIONS"/>
    <s v="1024"/>
    <s v="CONTRIBUTION - GROUP INSURANCE"/>
    <n v="64943"/>
    <n v="65758"/>
    <n v="69374.69"/>
    <n v="73051.548569999999"/>
    <n v="30923.219999999998"/>
    <n v="0"/>
    <n v="0"/>
    <n v="0"/>
    <n v="0"/>
    <n v="0"/>
    <n v="0"/>
    <n v="0"/>
    <n v="5153.87"/>
    <n v="5153.87"/>
    <n v="5153.87"/>
    <n v="5153.87"/>
    <n v="5153.87"/>
    <n v="5153.87"/>
    <n v="30923.219999999998"/>
    <n v="0.47615940132115853"/>
    <n v="30923.22"/>
    <n v="61846.439999999995"/>
  </r>
  <r>
    <n v="14"/>
    <n v="15"/>
    <s v="MDC"/>
    <x v="117"/>
    <s v="06-Community Services"/>
    <x v="76"/>
    <x v="97"/>
    <s v="014-Other health"/>
    <x v="1"/>
    <s v="115"/>
    <s v="ENVIROMENTAL HEALTH SERVICES"/>
    <s v="053"/>
    <s v="EMPLOYEE RELATED COSTS - SOCIAL CONTRIBUTIONS"/>
    <s v="1028"/>
    <s v="LEVIES - SETA"/>
    <n v="47403"/>
    <n v="50608"/>
    <n v="53391.44"/>
    <n v="56221.186320000001"/>
    <n v="26651.56"/>
    <n v="0"/>
    <n v="0"/>
    <n v="0"/>
    <n v="0"/>
    <n v="0"/>
    <n v="0"/>
    <n v="0"/>
    <n v="5750.47"/>
    <n v="4256.5600000000004"/>
    <n v="4189.1499999999996"/>
    <n v="4255.4399999999996"/>
    <n v="4287.49"/>
    <n v="3912.45"/>
    <n v="26651.56"/>
    <n v="0.5622336139062929"/>
    <n v="26651.56"/>
    <n v="53303.12"/>
  </r>
  <r>
    <n v="14"/>
    <n v="15"/>
    <s v="MDC"/>
    <x v="117"/>
    <s v="06-Community Services"/>
    <x v="76"/>
    <x v="98"/>
    <s v="014-Other health"/>
    <x v="1"/>
    <s v="115"/>
    <s v="ENVIROMENTAL HEALTH SERVICES"/>
    <s v="053"/>
    <s v="EMPLOYEE RELATED COSTS - SOCIAL CONTRIBUTIONS"/>
    <s v="1029"/>
    <s v="LEVIES - BARGAINING COUNCIL"/>
    <n v="1875"/>
    <n v="1915"/>
    <n v="2020.325"/>
    <n v="2127.4022249999998"/>
    <n v="894.95999999999992"/>
    <n v="0"/>
    <n v="0"/>
    <n v="0"/>
    <n v="0"/>
    <n v="0"/>
    <n v="0"/>
    <n v="0"/>
    <n v="149.16"/>
    <n v="149.16"/>
    <n v="149.16"/>
    <n v="149.16"/>
    <n v="149.16"/>
    <n v="149.16"/>
    <n v="894.95999999999992"/>
    <n v="0.47731199999999996"/>
    <n v="894.96"/>
    <n v="1789.9199999999998"/>
  </r>
  <r>
    <n v="14"/>
    <n v="15"/>
    <s v="tza"/>
    <x v="97"/>
    <s v="05-Engineering Services"/>
    <x v="176"/>
    <x v="261"/>
    <s v="017-Roads"/>
    <x v="1"/>
    <s v="063"/>
    <s v="ROADS &amp; STORMWATER MANAGEMENT"/>
    <s v="055"/>
    <s v="EMPLOYEE COSTS CAPITALIZED"/>
    <s v="1035"/>
    <s v="EMPLOYEE COSTS CAPITALIZED - SALARIES &amp; WAGES"/>
    <n v="-1899645"/>
    <n v="-2063970"/>
    <n v="-2177488.35"/>
    <n v="-2292895.2325500003"/>
    <n v="0"/>
    <n v="0"/>
    <n v="0"/>
    <n v="0"/>
    <n v="0"/>
    <n v="0"/>
    <n v="0"/>
    <n v="0"/>
    <n v="0"/>
    <n v="0"/>
    <n v="0"/>
    <n v="0"/>
    <n v="0"/>
    <n v="0"/>
    <n v="0"/>
    <n v="0"/>
    <n v="0"/>
    <n v="-1899645"/>
  </r>
  <r>
    <n v="14"/>
    <n v="15"/>
    <s v="tza"/>
    <x v="109"/>
    <s v="07-Electrical Engineering"/>
    <x v="176"/>
    <x v="261"/>
    <s v="019-Electricity distribution"/>
    <x v="1"/>
    <s v="162"/>
    <s v="ADMINISTRATION ELEC. ING."/>
    <s v="055"/>
    <s v="EMPLOYEE COSTS CAPITALIZED"/>
    <s v="1035"/>
    <s v="EMPLOYEE COSTS CAPITALIZED - SALARIES &amp; WAGES"/>
    <n v="-2278822"/>
    <n v="-2704249"/>
    <n v="-2852982.6949999998"/>
    <n v="-3004190.7778349998"/>
    <n v="0"/>
    <n v="0"/>
    <n v="0"/>
    <n v="0"/>
    <n v="0"/>
    <n v="0"/>
    <n v="0"/>
    <n v="0"/>
    <n v="0"/>
    <n v="0"/>
    <n v="0"/>
    <n v="0"/>
    <n v="0"/>
    <n v="0"/>
    <n v="0"/>
    <n v="0"/>
    <n v="0"/>
    <n v="-2278822"/>
  </r>
  <r>
    <n v="14"/>
    <n v="15"/>
    <s v="tza"/>
    <x v="110"/>
    <s v="07-Electrical Engineering"/>
    <x v="176"/>
    <x v="261"/>
    <s v="019-Electricity distribution"/>
    <x v="1"/>
    <s v="173"/>
    <s v="OPERATIONS &amp; MAINTENANCE: RURAL"/>
    <s v="055"/>
    <s v="EMPLOYEE COSTS CAPITALIZED"/>
    <s v="1035"/>
    <s v="EMPLOYEE COSTS CAPITALIZED - SALARIES &amp; WAGES"/>
    <n v="-1704855"/>
    <n v="-2261913"/>
    <n v="-2386318.2149999999"/>
    <n v="-2512793.0803950001"/>
    <n v="0"/>
    <n v="0"/>
    <n v="0"/>
    <n v="0"/>
    <n v="0"/>
    <n v="0"/>
    <n v="0"/>
    <n v="0"/>
    <n v="0"/>
    <n v="0"/>
    <n v="0"/>
    <n v="0"/>
    <n v="0"/>
    <n v="0"/>
    <n v="0"/>
    <n v="0"/>
    <n v="0"/>
    <n v="-1704855"/>
  </r>
  <r>
    <n v="14"/>
    <n v="15"/>
    <s v="tza"/>
    <x v="111"/>
    <s v="07-Electrical Engineering"/>
    <x v="176"/>
    <x v="261"/>
    <s v="019-Electricity distribution"/>
    <x v="1"/>
    <s v="183"/>
    <s v="OPERATIONS &amp; MAINTENANCE: TOWN"/>
    <s v="055"/>
    <s v="EMPLOYEE COSTS CAPITALIZED"/>
    <s v="1035"/>
    <s v="EMPLOYEE COSTS CAPITALIZED - SALARIES &amp; WAGES"/>
    <n v="-2086456"/>
    <n v="-2485639"/>
    <n v="-2622349.145"/>
    <n v="-2761333.6496850001"/>
    <n v="0"/>
    <n v="0"/>
    <n v="0"/>
    <n v="0"/>
    <n v="0"/>
    <n v="0"/>
    <n v="0"/>
    <n v="0"/>
    <n v="0"/>
    <n v="0"/>
    <n v="0"/>
    <n v="0"/>
    <n v="0"/>
    <n v="0"/>
    <n v="0"/>
    <n v="0"/>
    <n v="0"/>
    <n v="-2086456"/>
  </r>
  <r>
    <n v="14"/>
    <n v="15"/>
    <s v="tza"/>
    <x v="87"/>
    <s v="05-Engineering Services"/>
    <x v="177"/>
    <x v="262"/>
    <s v="007-Other admin"/>
    <x v="1"/>
    <s v="037"/>
    <s v="FLEET MANAGEMENT"/>
    <s v="056"/>
    <s v="EMPLOYEE COSTS ALLOCATED TO OTHER OPERATING ITEMS"/>
    <s v="1041"/>
    <s v="EMPLOYEE COSTS ALLOCATED - SALARIES &amp; WAGES"/>
    <n v="-3661154"/>
    <n v="-4514934"/>
    <n v="-4763255.37"/>
    <n v="-5015707.9046100006"/>
    <n v="0"/>
    <n v="0"/>
    <n v="0"/>
    <n v="0"/>
    <n v="0"/>
    <n v="0"/>
    <n v="0"/>
    <n v="0"/>
    <n v="0"/>
    <n v="0"/>
    <n v="0"/>
    <n v="0"/>
    <n v="0"/>
    <n v="0"/>
    <n v="0"/>
    <n v="0"/>
    <n v="0"/>
    <n v="-3661154"/>
  </r>
  <r>
    <n v="14"/>
    <n v="15"/>
    <s v="tza"/>
    <x v="87"/>
    <s v="05-Engineering Services"/>
    <x v="177"/>
    <x v="263"/>
    <s v="007-Other admin"/>
    <x v="1"/>
    <s v="037"/>
    <s v="FLEET MANAGEMENT"/>
    <s v="056"/>
    <s v="EMPLOYEE COSTS ALLOCATED TO OTHER OPERATING ITEMS"/>
    <s v="1043"/>
    <s v="INTERNAL VEHICLES"/>
    <n v="-21013156"/>
    <n v="-22209328"/>
    <n v="-23430841.039999999"/>
    <n v="-24672675.615119997"/>
    <n v="-7369701.1699999999"/>
    <n v="0"/>
    <n v="0"/>
    <n v="0"/>
    <n v="0"/>
    <n v="0"/>
    <n v="0"/>
    <n v="0"/>
    <n v="-998745.11"/>
    <n v="-579140.89"/>
    <n v="-1905757.17"/>
    <n v="-2025248.6"/>
    <n v="-962695.92"/>
    <n v="-898113.48"/>
    <n v="-7369701.1699999999"/>
    <n v="0.35071843420379117"/>
    <n v="-7369701.1699999999"/>
    <n v="-21013156"/>
  </r>
  <r>
    <n v="14"/>
    <n v="15"/>
    <s v="tza"/>
    <x v="97"/>
    <s v="05-Engineering Services"/>
    <x v="177"/>
    <x v="262"/>
    <s v="017-Roads"/>
    <x v="1"/>
    <s v="063"/>
    <s v="ROADS &amp; STORMWATER MANAGEMENT"/>
    <s v="056"/>
    <s v="EMPLOYEE COSTS ALLOCATED TO OTHER OPERATING ITEMS"/>
    <s v="1041"/>
    <s v="EMPLOYEE COSTS ALLOCATED - SALARIES &amp; WAGES"/>
    <n v="-13449412"/>
    <n v="-14621112"/>
    <n v="-15425273.16"/>
    <n v="-16242812.63748"/>
    <n v="0"/>
    <n v="0"/>
    <n v="0"/>
    <n v="0"/>
    <n v="0"/>
    <n v="0"/>
    <n v="0"/>
    <n v="0"/>
    <n v="0"/>
    <n v="0"/>
    <n v="0"/>
    <n v="0"/>
    <n v="0"/>
    <n v="0"/>
    <n v="0"/>
    <n v="0"/>
    <n v="0"/>
    <n v="-13449412"/>
  </r>
  <r>
    <n v="14"/>
    <n v="15"/>
    <s v="tza"/>
    <x v="98"/>
    <s v="05-Engineering Services"/>
    <x v="177"/>
    <x v="262"/>
    <s v="012-House"/>
    <x v="1"/>
    <s v="103"/>
    <s v="BUILDINGS &amp; HOUSING"/>
    <s v="056"/>
    <s v="EMPLOYEE COSTS ALLOCATED TO OTHER OPERATING ITEMS"/>
    <s v="1041"/>
    <s v="EMPLOYEE COSTS ALLOCATED - SALARIES &amp; WAGES"/>
    <n v="-9498605"/>
    <n v="-9865023"/>
    <n v="-10407599.265000001"/>
    <n v="-10959202.026045"/>
    <n v="0"/>
    <n v="0"/>
    <n v="0"/>
    <n v="0"/>
    <n v="0"/>
    <n v="0"/>
    <n v="0"/>
    <n v="0"/>
    <n v="0"/>
    <n v="0"/>
    <n v="0"/>
    <n v="0"/>
    <n v="0"/>
    <n v="0"/>
    <n v="0"/>
    <n v="0"/>
    <n v="0"/>
    <n v="-9498605"/>
  </r>
  <r>
    <n v="14"/>
    <n v="15"/>
    <s v="tza"/>
    <x v="99"/>
    <s v="06-Community Services"/>
    <x v="177"/>
    <x v="262"/>
    <s v="009-Sport &amp; recreation"/>
    <x v="1"/>
    <s v="105"/>
    <s v="PARKS &amp; RECREATION"/>
    <s v="056"/>
    <s v="EMPLOYEE COSTS ALLOCATED TO OTHER OPERATING ITEMS"/>
    <s v="1041"/>
    <s v="EMPLOYEE COSTS ALLOCATED - SALARIES &amp; WAGES"/>
    <n v="-14893732"/>
    <n v="-16135539"/>
    <n v="-17022993.645"/>
    <n v="-17925212.308185"/>
    <n v="0"/>
    <n v="0"/>
    <n v="0"/>
    <n v="0"/>
    <n v="0"/>
    <n v="0"/>
    <n v="0"/>
    <n v="0"/>
    <n v="0"/>
    <n v="0"/>
    <n v="0"/>
    <n v="0"/>
    <n v="0"/>
    <n v="0"/>
    <n v="0"/>
    <n v="0"/>
    <n v="0"/>
    <n v="-14893732"/>
  </r>
  <r>
    <n v="14"/>
    <n v="15"/>
    <s v="tza"/>
    <x v="109"/>
    <s v="07-Electrical Engineering"/>
    <x v="177"/>
    <x v="262"/>
    <s v="019-Electricity distribution"/>
    <x v="1"/>
    <s v="162"/>
    <s v="ADMINISTRATION ELEC. ING."/>
    <s v="056"/>
    <s v="EMPLOYEE COSTS ALLOCATED TO OTHER OPERATING ITEMS"/>
    <s v="1041"/>
    <s v="EMPLOYEE COSTS ALLOCATED - SALARIES &amp; WAGES"/>
    <n v="-5176676"/>
    <n v="-4667935"/>
    <n v="-4924671.4249999998"/>
    <n v="-5185679.0105249994"/>
    <n v="0"/>
    <n v="0"/>
    <n v="0"/>
    <n v="0"/>
    <n v="0"/>
    <n v="0"/>
    <n v="0"/>
    <n v="0"/>
    <n v="0"/>
    <n v="0"/>
    <n v="0"/>
    <n v="0"/>
    <n v="0"/>
    <n v="0"/>
    <n v="0"/>
    <n v="0"/>
    <n v="0"/>
    <n v="-5176676"/>
  </r>
  <r>
    <n v="14"/>
    <n v="15"/>
    <s v="tza"/>
    <x v="110"/>
    <s v="07-Electrical Engineering"/>
    <x v="177"/>
    <x v="262"/>
    <s v="019-Electricity distribution"/>
    <x v="1"/>
    <s v="173"/>
    <s v="OPERATIONS &amp; MAINTENANCE: RURAL"/>
    <s v="056"/>
    <s v="EMPLOYEE COSTS ALLOCATED TO OTHER OPERATING ITEMS"/>
    <s v="1041"/>
    <s v="EMPLOYEE COSTS ALLOCATED - SALARIES &amp; WAGES"/>
    <n v="-18691266"/>
    <n v="-19658910"/>
    <n v="-20740150.050000001"/>
    <n v="-21839378.00265"/>
    <n v="0"/>
    <n v="0"/>
    <n v="0"/>
    <n v="0"/>
    <n v="0"/>
    <n v="0"/>
    <n v="0"/>
    <n v="0"/>
    <n v="0"/>
    <n v="0"/>
    <n v="0"/>
    <n v="0"/>
    <n v="0"/>
    <n v="0"/>
    <n v="0"/>
    <n v="0"/>
    <n v="0"/>
    <n v="-18691266"/>
  </r>
  <r>
    <n v="14"/>
    <n v="15"/>
    <s v="tza"/>
    <x v="111"/>
    <s v="07-Electrical Engineering"/>
    <x v="177"/>
    <x v="262"/>
    <s v="019-Electricity distribution"/>
    <x v="1"/>
    <s v="183"/>
    <s v="OPERATIONS &amp; MAINTENANCE: TOWN"/>
    <s v="056"/>
    <s v="EMPLOYEE COSTS ALLOCATED TO OTHER OPERATING ITEMS"/>
    <s v="1041"/>
    <s v="EMPLOYEE COSTS ALLOCATED - SALARIES &amp; WAGES"/>
    <n v="-8562209"/>
    <n v="-9903438"/>
    <n v="-10448127.09"/>
    <n v="-11001877.82577"/>
    <n v="0"/>
    <n v="0"/>
    <n v="0"/>
    <n v="0"/>
    <n v="0"/>
    <n v="0"/>
    <n v="0"/>
    <n v="0"/>
    <n v="0"/>
    <n v="0"/>
    <n v="0"/>
    <n v="0"/>
    <n v="0"/>
    <n v="0"/>
    <n v="0"/>
    <n v="0"/>
    <n v="0"/>
    <n v="-8562209"/>
  </r>
  <r>
    <n v="14"/>
    <n v="15"/>
    <s v="MDC"/>
    <x v="113"/>
    <s v="05-Engineering Services"/>
    <x v="177"/>
    <x v="262"/>
    <m/>
    <x v="1"/>
    <s v="073"/>
    <s v="WATER NETWORKS"/>
    <s v="056"/>
    <s v="EMPLOYEE COSTS ALLOCATED TO OTHER OPERATING ITEMS"/>
    <s v="1041"/>
    <s v="EMPLOYEE COSTS ALLOCATED - SALARIES &amp; WAGES"/>
    <n v="-11624009"/>
    <n v="-12326758"/>
    <n v="-13004729.689999999"/>
    <n v="-13693980.363569999"/>
    <n v="0"/>
    <n v="0"/>
    <n v="0"/>
    <n v="0"/>
    <n v="0"/>
    <n v="0"/>
    <n v="0"/>
    <n v="0"/>
    <n v="0"/>
    <n v="0"/>
    <n v="0"/>
    <n v="0"/>
    <n v="0"/>
    <n v="0"/>
    <n v="0"/>
    <n v="0"/>
    <n v="0"/>
    <n v="-11624009"/>
  </r>
  <r>
    <n v="14"/>
    <n v="15"/>
    <s v="MDC"/>
    <x v="114"/>
    <s v="05-Engineering Services"/>
    <x v="177"/>
    <x v="262"/>
    <m/>
    <x v="1"/>
    <s v="083"/>
    <s v="WATER PURIFICATION"/>
    <s v="056"/>
    <s v="EMPLOYEE COSTS ALLOCATED TO OTHER OPERATING ITEMS"/>
    <s v="1041"/>
    <s v="EMPLOYEE COSTS ALLOCATED - SALARIES &amp; WAGES"/>
    <n v="-11559134"/>
    <n v="-12243862"/>
    <n v="-12917274.41"/>
    <n v="-13601889.95373"/>
    <n v="0"/>
    <n v="0"/>
    <n v="0"/>
    <n v="0"/>
    <n v="0"/>
    <n v="0"/>
    <n v="0"/>
    <n v="0"/>
    <n v="0"/>
    <n v="0"/>
    <n v="0"/>
    <n v="0"/>
    <n v="0"/>
    <n v="0"/>
    <n v="0"/>
    <n v="0"/>
    <n v="0"/>
    <n v="-11559134"/>
  </r>
  <r>
    <n v="14"/>
    <n v="15"/>
    <s v="MDC"/>
    <x v="115"/>
    <s v="05-Engineering Services"/>
    <x v="177"/>
    <x v="262"/>
    <m/>
    <x v="1"/>
    <s v="093"/>
    <s v="SEWERAGE PURIFICATION"/>
    <s v="056"/>
    <s v="EMPLOYEE COSTS ALLOCATED TO OTHER OPERATING ITEMS"/>
    <s v="1041"/>
    <s v="EMPLOYEE COSTS ALLOCATED - SALARIES &amp; WAGES"/>
    <n v="-6206359"/>
    <n v="-7372167"/>
    <n v="-7777636.1849999996"/>
    <n v="-8189850.9028049996"/>
    <n v="0"/>
    <n v="0"/>
    <n v="0"/>
    <n v="0"/>
    <n v="0"/>
    <n v="0"/>
    <n v="0"/>
    <n v="0"/>
    <n v="0"/>
    <n v="0"/>
    <n v="0"/>
    <n v="0"/>
    <n v="0"/>
    <n v="0"/>
    <n v="0"/>
    <n v="0"/>
    <n v="0"/>
    <n v="-6206359"/>
  </r>
  <r>
    <n v="14"/>
    <n v="15"/>
    <s v="tza"/>
    <x v="94"/>
    <s v="04-Corporate Services"/>
    <x v="178"/>
    <x v="264"/>
    <s v="001-Mayor and council"/>
    <x v="1"/>
    <s v="057"/>
    <s v="COUNCIL EXPENDITURE"/>
    <s v="058"/>
    <s v="REMUNERATIONS OF COUNCILLORS"/>
    <s v="1051"/>
    <s v="ALLOWANCE - MAYOR"/>
    <n v="568652"/>
    <n v="608188"/>
    <n v="641638.34"/>
    <n v="675645.17201999994"/>
    <n v="6561836.4500000002"/>
    <n v="0"/>
    <n v="0"/>
    <n v="0"/>
    <n v="0"/>
    <n v="0"/>
    <n v="0"/>
    <n v="0"/>
    <n v="1093639.74"/>
    <n v="1093639.74"/>
    <n v="1093639.75"/>
    <n v="1093639.74"/>
    <n v="1093638.74"/>
    <n v="1093638.74"/>
    <n v="6561836.4500000002"/>
    <n v="11.539283164395799"/>
    <n v="6561836.4500000002"/>
    <n v="568652"/>
  </r>
  <r>
    <n v="14"/>
    <n v="15"/>
    <s v="tza"/>
    <x v="94"/>
    <s v="04-Corporate Services"/>
    <x v="178"/>
    <x v="265"/>
    <s v="001-Mayor and council"/>
    <x v="1"/>
    <s v="057"/>
    <s v="COUNCIL EXPENDITURE"/>
    <s v="058"/>
    <s v="REMUNERATIONS OF COUNCILLORS"/>
    <s v="1052"/>
    <s v="ALLOWANCE - FULL TIME COUNCILLORS"/>
    <n v="3020406"/>
    <n v="3229945"/>
    <n v="3407591.9750000001"/>
    <n v="3588194.3496750002"/>
    <n v="0"/>
    <n v="0"/>
    <n v="0"/>
    <n v="0"/>
    <n v="0"/>
    <n v="0"/>
    <n v="0"/>
    <n v="0"/>
    <n v="0"/>
    <n v="0"/>
    <n v="0"/>
    <n v="0"/>
    <n v="0"/>
    <n v="0"/>
    <n v="0"/>
    <n v="0"/>
    <n v="0"/>
    <n v="3020406"/>
  </r>
  <r>
    <n v="14"/>
    <n v="15"/>
    <s v="tza"/>
    <x v="94"/>
    <s v="04-Corporate Services"/>
    <x v="178"/>
    <x v="266"/>
    <s v="001-Mayor and council"/>
    <x v="1"/>
    <s v="057"/>
    <s v="COUNCIL EXPENDITURE"/>
    <s v="058"/>
    <s v="REMUNERATIONS OF COUNCILLORS"/>
    <s v="1053"/>
    <s v="ALLOWANCE - EXECUTIVE COMMITTEE"/>
    <n v="1184161"/>
    <n v="1265703"/>
    <n v="1335316.665"/>
    <n v="1406088.4482450001"/>
    <n v="0"/>
    <n v="0"/>
    <n v="0"/>
    <n v="0"/>
    <n v="0"/>
    <n v="0"/>
    <n v="0"/>
    <n v="0"/>
    <n v="0"/>
    <n v="0"/>
    <n v="0"/>
    <n v="0"/>
    <n v="0"/>
    <n v="0"/>
    <n v="0"/>
    <n v="0"/>
    <n v="0"/>
    <n v="1184161"/>
  </r>
  <r>
    <n v="14"/>
    <n v="15"/>
    <s v="tza"/>
    <x v="94"/>
    <s v="04-Corporate Services"/>
    <x v="178"/>
    <x v="267"/>
    <s v="001-Mayor and council"/>
    <x v="1"/>
    <s v="057"/>
    <s v="COUNCIL EXPENDITURE"/>
    <s v="058"/>
    <s v="REMUNERATIONS OF COUNCILLORS"/>
    <s v="1054"/>
    <s v="ALLOWANCE - OTHER COUNCILLORS"/>
    <n v="9531052"/>
    <n v="10183390"/>
    <n v="10743476.449999999"/>
    <n v="11312880.701849999"/>
    <n v="709512"/>
    <n v="0"/>
    <n v="0"/>
    <n v="0"/>
    <n v="0"/>
    <n v="0"/>
    <n v="0"/>
    <n v="0"/>
    <n v="118252"/>
    <n v="118252"/>
    <n v="118252"/>
    <n v="118252"/>
    <n v="118252"/>
    <n v="118252"/>
    <n v="709512"/>
    <n v="7.4442149722821788E-2"/>
    <n v="709512"/>
    <n v="9531052"/>
  </r>
  <r>
    <n v="14"/>
    <n v="15"/>
    <s v="tza"/>
    <x v="94"/>
    <s v="04-Corporate Services"/>
    <x v="178"/>
    <x v="268"/>
    <s v="001-Mayor and council"/>
    <x v="1"/>
    <s v="057"/>
    <s v="COUNCIL EXPENDITURE"/>
    <s v="058"/>
    <s v="REMUNERATIONS OF COUNCILLORS"/>
    <s v="1057"/>
    <s v="COUNCILLORS ALLOWANCE - TRAVEL"/>
    <n v="6299134"/>
    <n v="6472150"/>
    <n v="6828118.25"/>
    <n v="7190008.5172499996"/>
    <n v="2310479.36"/>
    <n v="0"/>
    <n v="0"/>
    <n v="0"/>
    <n v="0"/>
    <n v="0"/>
    <n v="0"/>
    <n v="0"/>
    <n v="400246.56"/>
    <n v="382046.56"/>
    <n v="382046.56"/>
    <n v="382046.56"/>
    <n v="382046.56"/>
    <n v="382046.56"/>
    <n v="2310479.36"/>
    <n v="0.36679317506184184"/>
    <n v="2310479.36"/>
    <n v="6299134"/>
  </r>
  <r>
    <n v="14"/>
    <n v="15"/>
    <s v="tza"/>
    <x v="94"/>
    <s v="04-Corporate Services"/>
    <x v="178"/>
    <x v="269"/>
    <s v="001-Mayor and council"/>
    <x v="1"/>
    <s v="057"/>
    <s v="COUNCIL EXPENDITURE"/>
    <s v="058"/>
    <s v="REMUNERATIONS OF COUNCILLORS"/>
    <s v="1070"/>
    <s v="CONTRIBUTION - COUNCILLORS - OTHER"/>
    <n v="69273"/>
    <n v="93480"/>
    <n v="98621.4"/>
    <n v="103848.3342"/>
    <n v="53139.630000000005"/>
    <n v="0"/>
    <n v="0"/>
    <n v="0"/>
    <n v="0"/>
    <n v="0"/>
    <n v="0"/>
    <n v="0"/>
    <n v="10336.35"/>
    <n v="9625.66"/>
    <n v="8938.19"/>
    <n v="8237.64"/>
    <n v="7758.45"/>
    <n v="8243.34"/>
    <n v="53139.630000000005"/>
    <n v="0.7671044995885844"/>
    <n v="53139.63"/>
    <n v="69273"/>
  </r>
  <r>
    <n v="14"/>
    <n v="15"/>
    <s v="tza"/>
    <x v="82"/>
    <s v="03-Financial Services"/>
    <x v="179"/>
    <x v="270"/>
    <s v="003-Budget and treasury office"/>
    <x v="1"/>
    <s v="032"/>
    <s v="ADMINISTRATION FINANCE"/>
    <s v="060"/>
    <s v="BAD DEBTS"/>
    <s v="1071"/>
    <s v="PROVISION FOR BAD DEBTS"/>
    <n v="6500000"/>
    <n v="8200000"/>
    <n v="8651000"/>
    <n v="9109503"/>
    <n v="0"/>
    <n v="0"/>
    <n v="0"/>
    <n v="0"/>
    <n v="0"/>
    <n v="0"/>
    <n v="0"/>
    <n v="0"/>
    <n v="0"/>
    <n v="0"/>
    <n v="0"/>
    <n v="0"/>
    <n v="0"/>
    <n v="0"/>
    <n v="0"/>
    <n v="0"/>
    <n v="0"/>
    <n v="6500000"/>
  </r>
  <r>
    <n v="14"/>
    <n v="15"/>
    <s v="tza"/>
    <x v="84"/>
    <s v="03-Financial Services"/>
    <x v="179"/>
    <x v="270"/>
    <s v="003-Budget and treasury office"/>
    <x v="1"/>
    <s v="034"/>
    <s v="REVENUE"/>
    <s v="060"/>
    <s v="BAD DEBTS"/>
    <s v="1071"/>
    <s v="PROVISION FOR BAD DEBTS"/>
    <n v="3283459"/>
    <n v="3583459"/>
    <n v="3780549.2450000001"/>
    <n v="3980918.3549850001"/>
    <n v="0"/>
    <n v="0"/>
    <n v="0"/>
    <n v="0"/>
    <n v="0"/>
    <n v="0"/>
    <n v="0"/>
    <n v="0"/>
    <n v="0"/>
    <n v="0"/>
    <n v="0"/>
    <n v="0"/>
    <n v="0"/>
    <n v="0"/>
    <n v="0"/>
    <n v="0"/>
    <n v="0"/>
    <n v="3283459"/>
  </r>
  <r>
    <n v="14"/>
    <n v="15"/>
    <s v="tza"/>
    <x v="102"/>
    <s v="06-Community Services"/>
    <x v="179"/>
    <x v="270"/>
    <s v="021-Solid waste"/>
    <x v="1"/>
    <s v="133"/>
    <s v="SOLID WASTE"/>
    <s v="060"/>
    <s v="BAD DEBTS"/>
    <s v="1071"/>
    <s v="PROVISION FOR BAD DEBTS"/>
    <n v="3100000"/>
    <n v="3600000"/>
    <n v="3798000"/>
    <n v="3999294"/>
    <n v="0"/>
    <n v="0"/>
    <n v="0"/>
    <n v="0"/>
    <n v="0"/>
    <n v="0"/>
    <n v="0"/>
    <n v="0"/>
    <n v="0"/>
    <n v="0"/>
    <n v="0"/>
    <n v="0"/>
    <n v="0"/>
    <n v="0"/>
    <n v="0"/>
    <n v="0"/>
    <n v="0"/>
    <n v="3100000"/>
  </r>
  <r>
    <n v="14"/>
    <n v="15"/>
    <s v="tza"/>
    <x v="110"/>
    <s v="07-Electrical Engineering"/>
    <x v="179"/>
    <x v="270"/>
    <s v="019-Electricity distribution"/>
    <x v="1"/>
    <s v="173"/>
    <s v="OPERATIONS &amp; MAINTENANCE: RURAL"/>
    <s v="060"/>
    <s v="BAD DEBTS"/>
    <s v="1071"/>
    <s v="PROVISION FOR BAD DEBTS"/>
    <n v="3600000"/>
    <n v="5200000"/>
    <n v="5486000"/>
    <n v="5776758"/>
    <n v="0"/>
    <n v="0"/>
    <n v="0"/>
    <n v="0"/>
    <n v="0"/>
    <n v="0"/>
    <n v="0"/>
    <n v="0"/>
    <n v="0"/>
    <n v="0"/>
    <n v="0"/>
    <n v="0"/>
    <n v="0"/>
    <n v="0"/>
    <n v="0"/>
    <n v="0"/>
    <n v="0"/>
    <n v="3600000"/>
  </r>
  <r>
    <n v="14"/>
    <n v="15"/>
    <s v="MDC"/>
    <x v="113"/>
    <s v="05-Engineering Services"/>
    <x v="179"/>
    <x v="270"/>
    <m/>
    <x v="1"/>
    <s v="073"/>
    <s v="WATER NETWORKS"/>
    <s v="060"/>
    <s v="BAD DEBTS"/>
    <s v="1071"/>
    <s v="PROVISION FOR BAD DEBTS"/>
    <n v="6300000"/>
    <n v="6300000"/>
    <n v="6646500"/>
    <n v="6998764.5"/>
    <n v="0"/>
    <n v="0"/>
    <n v="0"/>
    <n v="0"/>
    <n v="0"/>
    <n v="0"/>
    <n v="0"/>
    <n v="0"/>
    <n v="0"/>
    <n v="0"/>
    <n v="0"/>
    <n v="0"/>
    <n v="0"/>
    <n v="0"/>
    <n v="0"/>
    <n v="0"/>
    <n v="0"/>
    <n v="6300000"/>
  </r>
  <r>
    <n v="14"/>
    <n v="15"/>
    <s v="MDC"/>
    <x v="115"/>
    <s v="05-Engineering Services"/>
    <x v="179"/>
    <x v="270"/>
    <m/>
    <x v="1"/>
    <s v="093"/>
    <s v="SEWERAGE PURIFICATION"/>
    <s v="060"/>
    <s v="BAD DEBTS"/>
    <s v="1071"/>
    <s v="PROVISION FOR BAD DEBTS"/>
    <n v="1340000"/>
    <n v="1500000"/>
    <n v="1582500"/>
    <n v="1666372.5"/>
    <n v="0"/>
    <n v="0"/>
    <n v="0"/>
    <n v="0"/>
    <n v="0"/>
    <n v="0"/>
    <n v="0"/>
    <n v="0"/>
    <n v="0"/>
    <n v="0"/>
    <n v="0"/>
    <n v="0"/>
    <n v="0"/>
    <n v="0"/>
    <n v="0"/>
    <n v="0"/>
    <n v="0"/>
    <n v="1340000"/>
  </r>
  <r>
    <n v="14"/>
    <n v="15"/>
    <s v="tza"/>
    <x v="84"/>
    <s v="03-Financial Services"/>
    <x v="180"/>
    <x v="271"/>
    <s v="003-Budget and treasury office"/>
    <x v="1"/>
    <s v="034"/>
    <s v="REVENUE"/>
    <s v="062"/>
    <s v="COLLECTION COSTS"/>
    <s v="1082"/>
    <s v="COLLECTION COSTS - LEGAL FEES"/>
    <n v="600000"/>
    <n v="600000"/>
    <n v="633000"/>
    <n v="666549"/>
    <n v="258142.54"/>
    <n v="0"/>
    <n v="0"/>
    <n v="0"/>
    <n v="0"/>
    <n v="0"/>
    <n v="0"/>
    <n v="0"/>
    <n v="181287.66"/>
    <n v="14296.21"/>
    <n v="48740.6"/>
    <n v="0"/>
    <n v="0"/>
    <n v="13818.07"/>
    <n v="258142.54"/>
    <n v="0.43023756666666668"/>
    <n v="258142.54"/>
    <n v="515401.08"/>
  </r>
  <r>
    <n v="14"/>
    <n v="15"/>
    <s v="tza"/>
    <x v="84"/>
    <s v="03-Financial Services"/>
    <x v="180"/>
    <x v="272"/>
    <s v="003-Budget and treasury office"/>
    <x v="1"/>
    <s v="034"/>
    <s v="REVENUE"/>
    <s v="062"/>
    <s v="COLLECTION COSTS"/>
    <s v="1090"/>
    <s v="COLLECTION COSTS - RECOVERED"/>
    <n v="-400000"/>
    <n v="-400000"/>
    <n v="-422000"/>
    <n v="-444366"/>
    <n v="-56700.350000000006"/>
    <n v="0"/>
    <n v="0"/>
    <n v="0"/>
    <n v="0"/>
    <n v="0"/>
    <n v="0"/>
    <n v="0"/>
    <n v="-7826.67"/>
    <n v="-18118.080000000002"/>
    <n v="0"/>
    <n v="-17917.330000000002"/>
    <n v="-3527.05"/>
    <n v="-9311.2199999999993"/>
    <n v="-56700.350000000006"/>
    <n v="0.14175087500000003"/>
    <n v="-56700.35"/>
    <n v="-113400.70000000001"/>
  </r>
  <r>
    <n v="14"/>
    <n v="15"/>
    <s v="tza"/>
    <x v="71"/>
    <s v="01-Municipal manager"/>
    <x v="86"/>
    <x v="140"/>
    <s v="002-Municipal manager"/>
    <x v="1"/>
    <s v="002"/>
    <s v="ADMINISTRATION MUNICIPAL MANAGER"/>
    <s v="064"/>
    <s v="DEPRECIATION"/>
    <s v="1091"/>
    <s v="DEPRECIATION"/>
    <n v="142312"/>
    <n v="33240"/>
    <n v="33240"/>
    <n v="33240"/>
    <n v="0"/>
    <n v="0"/>
    <n v="0"/>
    <n v="0"/>
    <n v="0"/>
    <n v="0"/>
    <n v="0"/>
    <n v="0"/>
    <n v="0"/>
    <n v="0"/>
    <n v="0"/>
    <n v="0"/>
    <n v="0"/>
    <n v="0"/>
    <n v="0"/>
    <n v="0"/>
    <n v="0"/>
    <n v="142312"/>
  </r>
  <r>
    <n v="14"/>
    <n v="15"/>
    <s v="tza"/>
    <x v="72"/>
    <s v="04-Corporate Services"/>
    <x v="86"/>
    <x v="140"/>
    <s v="007-Other admin"/>
    <x v="1"/>
    <s v="003"/>
    <s v="COMMUNICATIONS"/>
    <s v="064"/>
    <s v="DEPRECIATION"/>
    <s v="1091"/>
    <s v="DEPRECIATION"/>
    <n v="519"/>
    <n v="519"/>
    <n v="519"/>
    <n v="519"/>
    <n v="0"/>
    <n v="0"/>
    <n v="0"/>
    <n v="0"/>
    <n v="0"/>
    <n v="0"/>
    <n v="0"/>
    <n v="0"/>
    <n v="0"/>
    <n v="0"/>
    <n v="0"/>
    <n v="0"/>
    <n v="0"/>
    <n v="0"/>
    <n v="0"/>
    <n v="0"/>
    <n v="0"/>
    <n v="519"/>
  </r>
  <r>
    <n v="14"/>
    <n v="15"/>
    <s v="tza"/>
    <x v="73"/>
    <s v="01-Municipal manager"/>
    <x v="86"/>
    <x v="140"/>
    <s v="007-Other admin"/>
    <x v="1"/>
    <s v="004"/>
    <s v="INTERNAL AUDIT"/>
    <s v="064"/>
    <s v="DEPRECIATION"/>
    <s v="1091"/>
    <s v="DEPRECIATION"/>
    <n v="56265"/>
    <n v="16265"/>
    <n v="16265"/>
    <n v="16265"/>
    <n v="0"/>
    <n v="0"/>
    <n v="0"/>
    <n v="0"/>
    <n v="0"/>
    <n v="0"/>
    <n v="0"/>
    <n v="0"/>
    <n v="0"/>
    <n v="0"/>
    <n v="0"/>
    <n v="0"/>
    <n v="0"/>
    <n v="0"/>
    <n v="0"/>
    <n v="0"/>
    <n v="0"/>
    <n v="56265"/>
  </r>
  <r>
    <n v="14"/>
    <n v="15"/>
    <s v="tza"/>
    <x v="74"/>
    <s v="01-Municipal manager"/>
    <x v="86"/>
    <x v="140"/>
    <s v="007-Other admin"/>
    <x v="1"/>
    <s v="005"/>
    <s v="STRATEGIC SUPPORT"/>
    <s v="064"/>
    <s v="DEPRECIATION"/>
    <s v="1091"/>
    <s v="DEPRECIATION"/>
    <n v="48917"/>
    <n v="18917"/>
    <n v="18917"/>
    <n v="18917"/>
    <n v="0"/>
    <n v="0"/>
    <n v="0"/>
    <n v="0"/>
    <n v="0"/>
    <n v="0"/>
    <n v="0"/>
    <n v="0"/>
    <n v="0"/>
    <n v="0"/>
    <n v="0"/>
    <n v="0"/>
    <n v="0"/>
    <n v="0"/>
    <n v="0"/>
    <n v="0"/>
    <n v="0"/>
    <n v="48917"/>
  </r>
  <r>
    <n v="14"/>
    <n v="15"/>
    <s v="tza"/>
    <x v="75"/>
    <s v="04-Corporate Services"/>
    <x v="86"/>
    <x v="140"/>
    <s v="007-Other admin"/>
    <x v="1"/>
    <s v="006"/>
    <s v="PUBLIC PARTICIPATION &amp; PROJECT SUPPORT"/>
    <s v="064"/>
    <s v="DEPRECIATION"/>
    <s v="1091"/>
    <s v="DEPRECIATION"/>
    <n v="23288"/>
    <n v="23288"/>
    <n v="23288"/>
    <n v="23288"/>
    <n v="0"/>
    <n v="0"/>
    <n v="0"/>
    <n v="0"/>
    <n v="0"/>
    <n v="0"/>
    <n v="0"/>
    <n v="0"/>
    <n v="0"/>
    <n v="0"/>
    <n v="0"/>
    <n v="0"/>
    <n v="0"/>
    <n v="0"/>
    <n v="0"/>
    <n v="0"/>
    <n v="0"/>
    <n v="23288"/>
  </r>
  <r>
    <n v="14"/>
    <n v="15"/>
    <s v="tza"/>
    <x v="77"/>
    <s v="02-Planning &amp; Economic Development"/>
    <x v="86"/>
    <x v="140"/>
    <s v="015-Economic development"/>
    <x v="1"/>
    <s v="012"/>
    <s v="ADMINISTRATION STRATEGY &amp; DEV"/>
    <s v="064"/>
    <s v="DEPRECIATION"/>
    <s v="1091"/>
    <s v="DEPRECIATION"/>
    <n v="294425"/>
    <n v="398755"/>
    <n v="398755"/>
    <n v="398755"/>
    <n v="0"/>
    <n v="0"/>
    <n v="0"/>
    <n v="0"/>
    <n v="0"/>
    <n v="0"/>
    <n v="0"/>
    <n v="0"/>
    <n v="0"/>
    <n v="0"/>
    <n v="0"/>
    <n v="0"/>
    <n v="0"/>
    <n v="0"/>
    <n v="0"/>
    <n v="0"/>
    <n v="0"/>
    <n v="294425"/>
  </r>
  <r>
    <n v="14"/>
    <n v="15"/>
    <s v="tza"/>
    <x v="78"/>
    <s v="02-Planning &amp; Economic Development"/>
    <x v="86"/>
    <x v="140"/>
    <s v="015-Economic development"/>
    <x v="1"/>
    <s v="014"/>
    <s v="LOCAL ECONOMIC DEVELOPMENT &amp; SOCIAL DEVELOPMENT"/>
    <s v="064"/>
    <s v="DEPRECIATION"/>
    <s v="1091"/>
    <s v="DEPRECIATION"/>
    <n v="1880"/>
    <n v="1880"/>
    <n v="1880"/>
    <n v="1880"/>
    <n v="0"/>
    <n v="0"/>
    <n v="0"/>
    <n v="0"/>
    <n v="0"/>
    <n v="0"/>
    <n v="0"/>
    <n v="0"/>
    <n v="0"/>
    <n v="0"/>
    <n v="0"/>
    <n v="0"/>
    <n v="0"/>
    <n v="0"/>
    <n v="0"/>
    <n v="0"/>
    <n v="0"/>
    <n v="1880"/>
  </r>
  <r>
    <n v="14"/>
    <n v="15"/>
    <s v="tza"/>
    <x v="79"/>
    <s v="02-Planning &amp; Economic Development"/>
    <x v="86"/>
    <x v="140"/>
    <s v="016-Town planning"/>
    <x v="1"/>
    <s v="015"/>
    <s v="TOWN &amp; REGIONAL PLANNING"/>
    <s v="064"/>
    <s v="DEPRECIATION"/>
    <s v="1091"/>
    <s v="DEPRECIATION"/>
    <n v="8330"/>
    <n v="8330"/>
    <n v="8330"/>
    <n v="8330"/>
    <n v="0"/>
    <n v="0"/>
    <n v="0"/>
    <n v="0"/>
    <n v="0"/>
    <n v="0"/>
    <n v="0"/>
    <n v="0"/>
    <n v="0"/>
    <n v="0"/>
    <n v="0"/>
    <n v="0"/>
    <n v="0"/>
    <n v="0"/>
    <n v="0"/>
    <n v="0"/>
    <n v="0"/>
    <n v="8330"/>
  </r>
  <r>
    <n v="14"/>
    <n v="15"/>
    <s v="tza"/>
    <x v="80"/>
    <s v="02-Planning &amp; Economic Development"/>
    <x v="86"/>
    <x v="140"/>
    <s v="006-Property service"/>
    <x v="1"/>
    <s v="016"/>
    <s v="HOUSING ADMINISTRATION &amp; PROPERTY VALUATION"/>
    <s v="064"/>
    <s v="DEPRECIATION"/>
    <s v="1091"/>
    <s v="DEPRECIATION"/>
    <n v="8199"/>
    <n v="84865"/>
    <n v="84865"/>
    <n v="84865"/>
    <n v="0"/>
    <n v="0"/>
    <n v="0"/>
    <n v="0"/>
    <n v="0"/>
    <n v="0"/>
    <n v="0"/>
    <n v="0"/>
    <n v="0"/>
    <n v="0"/>
    <n v="0"/>
    <n v="0"/>
    <n v="0"/>
    <n v="0"/>
    <n v="0"/>
    <n v="0"/>
    <n v="0"/>
    <n v="8199"/>
  </r>
  <r>
    <n v="14"/>
    <n v="15"/>
    <s v="tza"/>
    <x v="148"/>
    <s v="02-Planning &amp; Economic Development"/>
    <x v="86"/>
    <x v="140"/>
    <s v="007-Other admin"/>
    <x v="1"/>
    <s v="023"/>
    <s v="SATELITE OFFICE: NKOWANKOWA"/>
    <s v="064"/>
    <s v="DEPRECIATION"/>
    <s v="1091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1"/>
    <s v="02-Planning &amp; Economic Development"/>
    <x v="86"/>
    <x v="140"/>
    <s v="007-Other admin"/>
    <x v="1"/>
    <s v="024"/>
    <s v="SATELITE OFFICE: LENYENYE"/>
    <s v="064"/>
    <s v="DEPRECIATION"/>
    <s v="1091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2"/>
    <s v="03-Financial Services"/>
    <x v="86"/>
    <x v="140"/>
    <s v="003-Budget and treasury office"/>
    <x v="1"/>
    <s v="032"/>
    <s v="ADMINISTRATION FINANCE"/>
    <s v="064"/>
    <s v="DEPRECIATION"/>
    <s v="1091"/>
    <s v="DEPRECIATION"/>
    <n v="103212"/>
    <n v="3212"/>
    <n v="3212"/>
    <n v="3212"/>
    <n v="0"/>
    <n v="0"/>
    <n v="0"/>
    <n v="0"/>
    <n v="0"/>
    <n v="0"/>
    <n v="0"/>
    <n v="0"/>
    <n v="0"/>
    <n v="0"/>
    <n v="0"/>
    <n v="0"/>
    <n v="0"/>
    <n v="0"/>
    <n v="0"/>
    <n v="0"/>
    <n v="0"/>
    <n v="103212"/>
  </r>
  <r>
    <n v="14"/>
    <n v="15"/>
    <s v="tza"/>
    <x v="83"/>
    <s v="03-Financial Services"/>
    <x v="86"/>
    <x v="140"/>
    <s v="003-Budget and treasury office"/>
    <x v="1"/>
    <s v="033"/>
    <s v="FINANCIAL SERVICES, REPORTING, &amp; BUDGETS"/>
    <s v="064"/>
    <s v="DEPRECIATION"/>
    <s v="1091"/>
    <s v="DEPRECIATION"/>
    <n v="399101"/>
    <n v="405229"/>
    <n v="405229"/>
    <n v="405229"/>
    <n v="0"/>
    <n v="0"/>
    <n v="0"/>
    <n v="0"/>
    <n v="0"/>
    <n v="0"/>
    <n v="0"/>
    <n v="0"/>
    <n v="0"/>
    <n v="0"/>
    <n v="0"/>
    <n v="0"/>
    <n v="0"/>
    <n v="0"/>
    <n v="0"/>
    <n v="0"/>
    <n v="0"/>
    <n v="399101"/>
  </r>
  <r>
    <n v="14"/>
    <n v="15"/>
    <s v="tza"/>
    <x v="84"/>
    <s v="03-Financial Services"/>
    <x v="86"/>
    <x v="140"/>
    <s v="003-Budget and treasury office"/>
    <x v="1"/>
    <s v="034"/>
    <s v="REVENUE"/>
    <s v="064"/>
    <s v="DEPRECIATION"/>
    <s v="1091"/>
    <s v="DEPRECIATION"/>
    <n v="96811"/>
    <n v="96811"/>
    <n v="96811"/>
    <n v="96811"/>
    <n v="0"/>
    <n v="0"/>
    <n v="0"/>
    <n v="0"/>
    <n v="0"/>
    <n v="0"/>
    <n v="0"/>
    <n v="0"/>
    <n v="0"/>
    <n v="0"/>
    <n v="0"/>
    <n v="0"/>
    <n v="0"/>
    <n v="0"/>
    <n v="0"/>
    <n v="0"/>
    <n v="0"/>
    <n v="96811"/>
  </r>
  <r>
    <n v="14"/>
    <n v="15"/>
    <s v="tza"/>
    <x v="85"/>
    <s v="03-Financial Services"/>
    <x v="86"/>
    <x v="140"/>
    <s v="003-Budget and treasury office"/>
    <x v="1"/>
    <s v="035"/>
    <s v="EXPENDITURE"/>
    <s v="064"/>
    <s v="DEPRECIATION"/>
    <s v="1091"/>
    <s v="DEPRECIATION"/>
    <n v="39053"/>
    <n v="39053"/>
    <n v="39053"/>
    <n v="39053"/>
    <n v="0"/>
    <n v="0"/>
    <n v="0"/>
    <n v="0"/>
    <n v="0"/>
    <n v="0"/>
    <n v="0"/>
    <n v="0"/>
    <n v="0"/>
    <n v="0"/>
    <n v="0"/>
    <n v="0"/>
    <n v="0"/>
    <n v="0"/>
    <n v="0"/>
    <n v="0"/>
    <n v="0"/>
    <n v="39053"/>
  </r>
  <r>
    <n v="14"/>
    <n v="15"/>
    <s v="tza"/>
    <x v="86"/>
    <s v="03-Financial Services"/>
    <x v="181"/>
    <x v="273"/>
    <s v="003-Budget and treasury office"/>
    <x v="1"/>
    <s v="036"/>
    <s v="INVENTORY"/>
    <s v="063"/>
    <s v="INVENTORY SURPLUS/LOSS"/>
    <s v="1095"/>
    <s v="STORES SURPLUSSES"/>
    <n v="-5000"/>
    <n v="-5000"/>
    <n v="-5275"/>
    <n v="-5554.574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s v="03-Financial Services"/>
    <x v="181"/>
    <x v="274"/>
    <s v="003-Budget and treasury office"/>
    <x v="1"/>
    <s v="036"/>
    <s v="INVENTORY"/>
    <s v="063"/>
    <s v="INVENTORY SURPLUS/LOSS"/>
    <s v="1096"/>
    <s v="STORE LOSSES"/>
    <n v="5000"/>
    <n v="5000"/>
    <n v="5275"/>
    <n v="5554.574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s v="03-Financial Services"/>
    <x v="86"/>
    <x v="140"/>
    <s v="003-Budget and treasury office"/>
    <x v="1"/>
    <s v="036"/>
    <s v="INVENTORY"/>
    <s v="064"/>
    <s v="DEPRECIATION"/>
    <s v="1091"/>
    <s v="DEPRECIATION"/>
    <n v="6712"/>
    <n v="6712"/>
    <n v="6712"/>
    <n v="6712"/>
    <n v="0"/>
    <n v="0"/>
    <n v="0"/>
    <n v="0"/>
    <n v="0"/>
    <n v="0"/>
    <n v="0"/>
    <n v="0"/>
    <n v="0"/>
    <n v="0"/>
    <n v="0"/>
    <n v="0"/>
    <n v="0"/>
    <n v="0"/>
    <n v="0"/>
    <n v="0"/>
    <n v="0"/>
    <n v="6712"/>
  </r>
  <r>
    <n v="14"/>
    <n v="15"/>
    <s v="tza"/>
    <x v="87"/>
    <s v="05-Engineering Services"/>
    <x v="86"/>
    <x v="140"/>
    <s v="007-Other admin"/>
    <x v="1"/>
    <s v="037"/>
    <s v="FLEET MANAGEMENT"/>
    <s v="064"/>
    <s v="DEPRECIATION"/>
    <s v="1091"/>
    <s v="DEPRECIATION"/>
    <n v="8721516"/>
    <n v="8721516"/>
    <n v="8721516"/>
    <n v="8721516"/>
    <n v="0"/>
    <n v="0"/>
    <n v="0"/>
    <n v="0"/>
    <n v="0"/>
    <n v="0"/>
    <n v="0"/>
    <n v="0"/>
    <n v="0"/>
    <n v="0"/>
    <n v="0"/>
    <n v="0"/>
    <n v="0"/>
    <n v="0"/>
    <n v="0"/>
    <n v="0"/>
    <n v="0"/>
    <n v="8721516"/>
  </r>
  <r>
    <n v="14"/>
    <n v="15"/>
    <s v="tza"/>
    <x v="88"/>
    <s v="04-Corporate Services"/>
    <x v="86"/>
    <x v="140"/>
    <s v="005-Information technology"/>
    <x v="1"/>
    <s v="038"/>
    <s v="INFORMATION TECHNOLOGY"/>
    <s v="064"/>
    <s v="DEPRECIATION"/>
    <s v="1091"/>
    <s v="DEPRECIATION"/>
    <n v="156041"/>
    <n v="156041"/>
    <n v="156041"/>
    <n v="156041"/>
    <n v="0"/>
    <n v="0"/>
    <n v="0"/>
    <n v="0"/>
    <n v="0"/>
    <n v="0"/>
    <n v="0"/>
    <n v="0"/>
    <n v="0"/>
    <n v="0"/>
    <n v="0"/>
    <n v="0"/>
    <n v="0"/>
    <n v="0"/>
    <n v="0"/>
    <n v="0"/>
    <n v="0"/>
    <n v="156041"/>
  </r>
  <r>
    <n v="14"/>
    <n v="15"/>
    <s v="tza"/>
    <x v="89"/>
    <s v="03-Financial Services"/>
    <x v="86"/>
    <x v="140"/>
    <s v="003-Budget and treasury office"/>
    <x v="1"/>
    <s v="039"/>
    <s v="SUPPLY CHAIN MANAGEMENT UNIT"/>
    <s v="064"/>
    <s v="DEPRECIATION"/>
    <s v="1091"/>
    <s v="DEPRECIATION"/>
    <n v="21571"/>
    <n v="21571"/>
    <n v="21571"/>
    <n v="21571"/>
    <n v="0"/>
    <n v="0"/>
    <n v="0"/>
    <n v="0"/>
    <n v="0"/>
    <n v="0"/>
    <n v="0"/>
    <n v="0"/>
    <n v="0"/>
    <n v="0"/>
    <n v="0"/>
    <n v="0"/>
    <n v="0"/>
    <n v="0"/>
    <n v="0"/>
    <n v="0"/>
    <n v="0"/>
    <n v="21571"/>
  </r>
  <r>
    <n v="14"/>
    <n v="15"/>
    <s v="tza"/>
    <x v="90"/>
    <s v="04-Corporate Services"/>
    <x v="86"/>
    <x v="140"/>
    <s v="004-Human resource"/>
    <x v="1"/>
    <s v="052"/>
    <s v="ADMINISTRATION HR &amp; CORP"/>
    <s v="064"/>
    <s v="DEPRECIATION"/>
    <s v="1091"/>
    <s v="DEPRECIATION"/>
    <n v="209419"/>
    <n v="9419"/>
    <n v="9419"/>
    <n v="9419"/>
    <n v="0"/>
    <n v="0"/>
    <n v="0"/>
    <n v="0"/>
    <n v="0"/>
    <n v="0"/>
    <n v="0"/>
    <n v="0"/>
    <n v="0"/>
    <n v="0"/>
    <n v="0"/>
    <n v="0"/>
    <n v="0"/>
    <n v="0"/>
    <n v="0"/>
    <n v="0"/>
    <n v="0"/>
    <n v="209419"/>
  </r>
  <r>
    <n v="14"/>
    <n v="15"/>
    <s v="tza"/>
    <x v="91"/>
    <s v="04-Corporate Services"/>
    <x v="86"/>
    <x v="140"/>
    <s v="004-Human resource"/>
    <x v="1"/>
    <s v="053"/>
    <s v="HUMAN RESOURCES"/>
    <s v="064"/>
    <s v="DEPRECIATION"/>
    <s v="1091"/>
    <s v="DEPRECIATION"/>
    <n v="3018"/>
    <n v="3018"/>
    <n v="3018"/>
    <n v="3018"/>
    <n v="0"/>
    <n v="0"/>
    <n v="0"/>
    <n v="0"/>
    <n v="0"/>
    <n v="0"/>
    <n v="0"/>
    <n v="0"/>
    <n v="0"/>
    <n v="0"/>
    <n v="0"/>
    <n v="0"/>
    <n v="0"/>
    <n v="0"/>
    <n v="0"/>
    <n v="0"/>
    <n v="0"/>
    <n v="3018"/>
  </r>
  <r>
    <n v="14"/>
    <n v="15"/>
    <s v="tza"/>
    <x v="93"/>
    <s v="04-Corporate Services"/>
    <x v="86"/>
    <x v="140"/>
    <s v="007-Other admin"/>
    <x v="1"/>
    <s v="056"/>
    <s v="CORPORATE SERVICES"/>
    <s v="064"/>
    <s v="DEPRECIATION"/>
    <s v="1091"/>
    <s v="DEPRECIATION"/>
    <n v="591815"/>
    <n v="658036"/>
    <n v="658036"/>
    <n v="658036"/>
    <n v="0"/>
    <n v="0"/>
    <n v="0"/>
    <n v="0"/>
    <n v="0"/>
    <n v="0"/>
    <n v="0"/>
    <n v="0"/>
    <n v="0"/>
    <n v="0"/>
    <n v="0"/>
    <n v="0"/>
    <n v="0"/>
    <n v="0"/>
    <n v="0"/>
    <n v="0"/>
    <n v="0"/>
    <n v="591815"/>
  </r>
  <r>
    <n v="14"/>
    <n v="15"/>
    <s v="tza"/>
    <x v="94"/>
    <s v="04-Corporate Services"/>
    <x v="86"/>
    <x v="140"/>
    <s v="001-Mayor and council"/>
    <x v="1"/>
    <s v="057"/>
    <s v="COUNCIL EXPENDITURE"/>
    <s v="064"/>
    <s v="DEPRECIATION"/>
    <s v="1091"/>
    <s v="DEPRECIATION"/>
    <n v="19311"/>
    <n v="7306"/>
    <n v="7306"/>
    <n v="7306"/>
    <n v="0"/>
    <n v="0"/>
    <n v="0"/>
    <n v="0"/>
    <n v="0"/>
    <n v="0"/>
    <n v="0"/>
    <n v="0"/>
    <n v="0"/>
    <n v="0"/>
    <n v="0"/>
    <n v="0"/>
    <n v="0"/>
    <n v="0"/>
    <n v="0"/>
    <n v="0"/>
    <n v="0"/>
    <n v="19311"/>
  </r>
  <r>
    <n v="14"/>
    <n v="15"/>
    <s v="tza"/>
    <x v="95"/>
    <s v="04-Corporate Services"/>
    <x v="86"/>
    <x v="140"/>
    <s v="007-Other admin"/>
    <x v="1"/>
    <s v="058"/>
    <s v="LEGAL SERVICES"/>
    <s v="064"/>
    <s v="DEPRECIATION"/>
    <s v="1091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6"/>
    <s v="05-Engineering Services"/>
    <x v="86"/>
    <x v="140"/>
    <s v="017-Roads"/>
    <x v="1"/>
    <s v="062"/>
    <s v="ADMINISTRATION CIVIL ING."/>
    <s v="064"/>
    <s v="DEPRECIATION"/>
    <s v="1091"/>
    <s v="DEPRECIATION"/>
    <n v="2598951"/>
    <n v="2498951"/>
    <n v="2498951"/>
    <n v="2498951"/>
    <n v="0"/>
    <n v="0"/>
    <n v="0"/>
    <n v="0"/>
    <n v="0"/>
    <n v="0"/>
    <n v="0"/>
    <n v="0"/>
    <n v="0"/>
    <n v="0"/>
    <n v="0"/>
    <n v="0"/>
    <n v="0"/>
    <n v="0"/>
    <n v="0"/>
    <n v="0"/>
    <n v="0"/>
    <n v="2598951"/>
  </r>
  <r>
    <n v="14"/>
    <n v="15"/>
    <s v="tza"/>
    <x v="97"/>
    <s v="05-Engineering Services"/>
    <x v="86"/>
    <x v="140"/>
    <s v="017-Roads"/>
    <x v="1"/>
    <s v="063"/>
    <s v="ROADS &amp; STORMWATER MANAGEMENT"/>
    <s v="064"/>
    <s v="DEPRECIATION"/>
    <s v="1091"/>
    <s v="DEPRECIATION"/>
    <n v="57557760"/>
    <n v="61154820"/>
    <n v="67152040"/>
    <n v="73429355"/>
    <n v="0"/>
    <n v="0"/>
    <n v="0"/>
    <n v="0"/>
    <n v="0"/>
    <n v="0"/>
    <n v="0"/>
    <n v="0"/>
    <n v="0"/>
    <n v="0"/>
    <n v="0"/>
    <n v="0"/>
    <n v="0"/>
    <n v="0"/>
    <n v="0"/>
    <n v="0"/>
    <n v="0"/>
    <n v="57557760"/>
  </r>
  <r>
    <n v="14"/>
    <n v="15"/>
    <s v="tza"/>
    <x v="98"/>
    <s v="05-Engineering Services"/>
    <x v="86"/>
    <x v="140"/>
    <s v="012-House"/>
    <x v="1"/>
    <s v="103"/>
    <s v="BUILDINGS &amp; HOUSING"/>
    <s v="064"/>
    <s v="DEPRECIATION"/>
    <s v="1091"/>
    <s v="DEPRECIATION"/>
    <n v="2536248"/>
    <n v="2659581"/>
    <n v="2659581"/>
    <n v="2706247"/>
    <n v="0"/>
    <n v="0"/>
    <n v="0"/>
    <n v="0"/>
    <n v="0"/>
    <n v="0"/>
    <n v="0"/>
    <n v="0"/>
    <n v="0"/>
    <n v="0"/>
    <n v="0"/>
    <n v="0"/>
    <n v="0"/>
    <n v="0"/>
    <n v="0"/>
    <n v="0"/>
    <n v="0"/>
    <n v="2536248"/>
  </r>
  <r>
    <n v="14"/>
    <n v="15"/>
    <s v="tza"/>
    <x v="99"/>
    <s v="06-Community Services"/>
    <x v="86"/>
    <x v="140"/>
    <s v="009-Sport &amp; recreation"/>
    <x v="1"/>
    <s v="105"/>
    <s v="PARKS &amp; RECREATION"/>
    <s v="064"/>
    <s v="DEPRECIATION"/>
    <s v="1091"/>
    <s v="DEPRECIATION"/>
    <n v="1527523"/>
    <n v="1527523"/>
    <n v="1527523"/>
    <n v="1527523"/>
    <n v="0"/>
    <n v="0"/>
    <n v="0"/>
    <n v="0"/>
    <n v="0"/>
    <n v="0"/>
    <n v="0"/>
    <n v="0"/>
    <n v="0"/>
    <n v="0"/>
    <n v="0"/>
    <n v="0"/>
    <n v="0"/>
    <n v="0"/>
    <n v="0"/>
    <n v="0"/>
    <n v="0"/>
    <n v="1527523"/>
  </r>
  <r>
    <n v="14"/>
    <n v="15"/>
    <s v="tza"/>
    <x v="100"/>
    <s v="06-Community Services"/>
    <x v="86"/>
    <x v="140"/>
    <s v="021-Solid waste"/>
    <x v="1"/>
    <s v="112"/>
    <s v="ADMINISTRATION PUBLIC SERV."/>
    <s v="064"/>
    <s v="DEPRECIATION"/>
    <s v="1091"/>
    <s v="DEPRECIATION"/>
    <n v="220951"/>
    <n v="200951"/>
    <n v="200951"/>
    <n v="200951"/>
    <n v="0"/>
    <n v="0"/>
    <n v="0"/>
    <n v="0"/>
    <n v="0"/>
    <n v="0"/>
    <n v="0"/>
    <n v="0"/>
    <n v="0"/>
    <n v="0"/>
    <n v="0"/>
    <n v="0"/>
    <n v="0"/>
    <n v="0"/>
    <n v="0"/>
    <n v="0"/>
    <n v="0"/>
    <n v="220951"/>
  </r>
  <r>
    <n v="14"/>
    <n v="15"/>
    <s v="tza"/>
    <x v="101"/>
    <s v="06-Community Services"/>
    <x v="86"/>
    <x v="140"/>
    <s v="008-Libraries"/>
    <x v="1"/>
    <s v="123"/>
    <s v="LIBRARY SERVICES"/>
    <s v="064"/>
    <s v="DEPRECIATION"/>
    <s v="1091"/>
    <s v="DEPRECIATION"/>
    <n v="136470"/>
    <n v="136470"/>
    <n v="136470"/>
    <n v="136470"/>
    <n v="0"/>
    <n v="0"/>
    <n v="0"/>
    <n v="0"/>
    <n v="0"/>
    <n v="0"/>
    <n v="0"/>
    <n v="0"/>
    <n v="0"/>
    <n v="0"/>
    <n v="0"/>
    <n v="0"/>
    <n v="0"/>
    <n v="0"/>
    <n v="0"/>
    <n v="0"/>
    <n v="0"/>
    <n v="136470"/>
  </r>
  <r>
    <n v="14"/>
    <n v="15"/>
    <s v="tza"/>
    <x v="102"/>
    <s v="06-Community Services"/>
    <x v="86"/>
    <x v="140"/>
    <s v="021-Solid waste"/>
    <x v="1"/>
    <s v="133"/>
    <s v="SOLID WASTE"/>
    <s v="064"/>
    <s v="DEPRECIATION"/>
    <s v="1091"/>
    <s v="DEPRECIATION"/>
    <n v="1699751"/>
    <n v="1548501"/>
    <n v="1548501"/>
    <n v="1548501"/>
    <n v="0"/>
    <n v="0"/>
    <n v="0"/>
    <n v="0"/>
    <n v="0"/>
    <n v="0"/>
    <n v="0"/>
    <n v="0"/>
    <n v="0"/>
    <n v="0"/>
    <n v="0"/>
    <n v="0"/>
    <n v="0"/>
    <n v="0"/>
    <n v="0"/>
    <n v="0"/>
    <n v="0"/>
    <n v="1699751"/>
  </r>
  <r>
    <n v="14"/>
    <n v="15"/>
    <s v="tza"/>
    <x v="103"/>
    <s v="06-Community Services"/>
    <x v="86"/>
    <x v="140"/>
    <s v="021-Solid waste"/>
    <x v="1"/>
    <s v="134"/>
    <s v="STREET CLEANSING"/>
    <s v="064"/>
    <s v="DEPRECIATION"/>
    <s v="1091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4"/>
    <s v="06-Community Services"/>
    <x v="86"/>
    <x v="140"/>
    <s v="020-Public toilet"/>
    <x v="1"/>
    <s v="135"/>
    <s v="PUBLIC TOILETS"/>
    <s v="064"/>
    <s v="DEPRECIATION"/>
    <s v="1091"/>
    <s v="DEPRECIATION"/>
    <n v="181999"/>
    <n v="1999"/>
    <n v="1999"/>
    <n v="1999"/>
    <n v="0"/>
    <n v="0"/>
    <n v="0"/>
    <n v="0"/>
    <n v="0"/>
    <n v="0"/>
    <n v="0"/>
    <n v="0"/>
    <n v="0"/>
    <n v="0"/>
    <n v="0"/>
    <n v="0"/>
    <n v="0"/>
    <n v="0"/>
    <n v="0"/>
    <n v="0"/>
    <n v="0"/>
    <n v="181999"/>
  </r>
  <r>
    <n v="14"/>
    <n v="15"/>
    <s v="tza"/>
    <x v="105"/>
    <s v="06-Community Services"/>
    <x v="86"/>
    <x v="140"/>
    <s v="018-Vehicle licencing"/>
    <x v="1"/>
    <s v="140"/>
    <s v="ADMINISTRATION TRANSPORT, SAFETY, SECURITY AND LIAISON"/>
    <s v="064"/>
    <s v="DEPRECIATION"/>
    <s v="1091"/>
    <s v="DEPRECIATION"/>
    <n v="126470"/>
    <n v="26470"/>
    <n v="26470"/>
    <n v="26470"/>
    <n v="0"/>
    <n v="0"/>
    <n v="0"/>
    <n v="0"/>
    <n v="0"/>
    <n v="0"/>
    <n v="0"/>
    <n v="0"/>
    <n v="0"/>
    <n v="0"/>
    <n v="0"/>
    <n v="0"/>
    <n v="0"/>
    <n v="0"/>
    <n v="0"/>
    <n v="0"/>
    <n v="0"/>
    <n v="126470"/>
  </r>
  <r>
    <n v="14"/>
    <n v="15"/>
    <s v="tza"/>
    <x v="106"/>
    <s v="06-Community Services"/>
    <x v="86"/>
    <x v="140"/>
    <s v="018-Vehicle licencing"/>
    <x v="1"/>
    <s v="143"/>
    <s v="VEHICLE LICENCING &amp; TESTING"/>
    <s v="064"/>
    <s v="DEPRECIATION"/>
    <s v="1091"/>
    <s v="DEPRECIATION"/>
    <n v="59491"/>
    <n v="59491"/>
    <n v="59491"/>
    <n v="59491"/>
    <n v="0"/>
    <n v="0"/>
    <n v="0"/>
    <n v="0"/>
    <n v="0"/>
    <n v="0"/>
    <n v="0"/>
    <n v="0"/>
    <n v="0"/>
    <n v="0"/>
    <n v="0"/>
    <n v="0"/>
    <n v="0"/>
    <n v="0"/>
    <n v="0"/>
    <n v="0"/>
    <n v="0"/>
    <n v="59491"/>
  </r>
  <r>
    <n v="14"/>
    <n v="15"/>
    <s v="tza"/>
    <x v="107"/>
    <s v="06-Community Services"/>
    <x v="86"/>
    <x v="140"/>
    <s v="010-Public safety"/>
    <x v="1"/>
    <s v="144"/>
    <s v="TRAFFIC SERVICES"/>
    <s v="064"/>
    <s v="DEPRECIATION"/>
    <s v="1091"/>
    <s v="DEPRECIATION"/>
    <n v="2945209"/>
    <n v="3499102"/>
    <n v="3499102"/>
    <n v="3499102"/>
    <n v="0"/>
    <n v="0"/>
    <n v="0"/>
    <n v="0"/>
    <n v="0"/>
    <n v="0"/>
    <n v="0"/>
    <n v="0"/>
    <n v="0"/>
    <n v="0"/>
    <n v="0"/>
    <n v="0"/>
    <n v="0"/>
    <n v="0"/>
    <n v="0"/>
    <n v="0"/>
    <n v="0"/>
    <n v="2945209"/>
  </r>
  <r>
    <n v="14"/>
    <n v="15"/>
    <s v="tza"/>
    <x v="108"/>
    <s v="01-Municipal manager"/>
    <x v="86"/>
    <x v="140"/>
    <s v="011-Other public safety"/>
    <x v="1"/>
    <s v="153"/>
    <s v="DISASTER MANAGEMENT"/>
    <s v="064"/>
    <s v="DEPRECIATION"/>
    <s v="1091"/>
    <s v="DEPRECIATION"/>
    <n v="3951"/>
    <n v="3951"/>
    <n v="3951"/>
    <n v="3951"/>
    <n v="0"/>
    <n v="0"/>
    <n v="0"/>
    <n v="0"/>
    <n v="0"/>
    <n v="0"/>
    <n v="0"/>
    <n v="0"/>
    <n v="0"/>
    <n v="0"/>
    <n v="0"/>
    <n v="0"/>
    <n v="0"/>
    <n v="0"/>
    <n v="0"/>
    <n v="0"/>
    <n v="0"/>
    <n v="3951"/>
  </r>
  <r>
    <n v="14"/>
    <n v="15"/>
    <s v="tza"/>
    <x v="109"/>
    <s v="07-Electrical Engineering"/>
    <x v="86"/>
    <x v="140"/>
    <s v="019-Electricity distribution"/>
    <x v="1"/>
    <s v="162"/>
    <s v="ADMINISTRATION ELEC. ING."/>
    <s v="064"/>
    <s v="DEPRECIATION"/>
    <s v="1091"/>
    <s v="DEPRECIATION"/>
    <n v="32407931"/>
    <n v="32564411"/>
    <n v="32581077"/>
    <n v="32601077"/>
    <n v="0"/>
    <n v="0"/>
    <n v="0"/>
    <n v="0"/>
    <n v="0"/>
    <n v="0"/>
    <n v="0"/>
    <n v="0"/>
    <n v="0"/>
    <n v="0"/>
    <n v="0"/>
    <n v="0"/>
    <n v="0"/>
    <n v="0"/>
    <n v="0"/>
    <n v="0"/>
    <n v="0"/>
    <n v="32407931"/>
  </r>
  <r>
    <n v="14"/>
    <n v="15"/>
    <s v="tza"/>
    <x v="110"/>
    <s v="07-Electrical Engineering"/>
    <x v="86"/>
    <x v="140"/>
    <s v="019-Electricity distribution"/>
    <x v="1"/>
    <s v="173"/>
    <s v="OPERATIONS &amp; MAINTENANCE: RURAL"/>
    <s v="064"/>
    <s v="DEPRECIATION"/>
    <s v="1091"/>
    <s v="DEPRECIATION"/>
    <n v="3775325"/>
    <n v="3913083"/>
    <n v="4049749"/>
    <n v="4186415"/>
    <n v="0"/>
    <n v="0"/>
    <n v="0"/>
    <n v="0"/>
    <n v="0"/>
    <n v="0"/>
    <n v="0"/>
    <n v="0"/>
    <n v="0"/>
    <n v="0"/>
    <n v="0"/>
    <n v="0"/>
    <n v="0"/>
    <n v="0"/>
    <n v="0"/>
    <n v="0"/>
    <n v="0"/>
    <n v="3775325"/>
  </r>
  <r>
    <n v="14"/>
    <n v="15"/>
    <s v="tza"/>
    <x v="111"/>
    <s v="07-Electrical Engineering"/>
    <x v="86"/>
    <x v="140"/>
    <s v="019-Electricity distribution"/>
    <x v="1"/>
    <s v="183"/>
    <s v="OPERATIONS &amp; MAINTENANCE: TOWN"/>
    <s v="064"/>
    <s v="DEPRECIATION"/>
    <s v="1091"/>
    <s v="DEPRECIATION"/>
    <n v="2838939"/>
    <n v="2230151"/>
    <n v="2776817"/>
    <n v="3353483"/>
    <n v="0"/>
    <n v="0"/>
    <n v="0"/>
    <n v="0"/>
    <n v="0"/>
    <n v="0"/>
    <n v="0"/>
    <n v="0"/>
    <n v="0"/>
    <n v="0"/>
    <n v="0"/>
    <n v="0"/>
    <n v="0"/>
    <n v="0"/>
    <n v="0"/>
    <n v="0"/>
    <n v="0"/>
    <n v="2838939"/>
  </r>
  <r>
    <n v="14"/>
    <n v="15"/>
    <s v="PMU"/>
    <x v="112"/>
    <s v="05-Engineering Services"/>
    <x v="86"/>
    <x v="140"/>
    <s v="017-Roads"/>
    <x v="1"/>
    <s v="195"/>
    <s v="PROJECT MANAGEMENT"/>
    <s v="064"/>
    <s v="DEPRECIATION"/>
    <s v="1091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MDC"/>
    <x v="117"/>
    <s v="06-Community Services"/>
    <x v="86"/>
    <x v="140"/>
    <s v="014-Other health"/>
    <x v="1"/>
    <s v="115"/>
    <s v="ENVIROMENTAL HEALTH SERVICES"/>
    <s v="064"/>
    <s v="DEPRECIATION"/>
    <s v="1091"/>
    <s v="DEPRECIATION"/>
    <n v="434110"/>
    <n v="434110"/>
    <n v="434110"/>
    <n v="434110"/>
    <n v="0"/>
    <n v="0"/>
    <n v="0"/>
    <n v="0"/>
    <n v="0"/>
    <n v="0"/>
    <n v="0"/>
    <n v="0"/>
    <n v="0"/>
    <n v="0"/>
    <n v="0"/>
    <n v="0"/>
    <n v="0"/>
    <n v="0"/>
    <n v="0"/>
    <n v="0"/>
    <n v="0"/>
    <n v="434110"/>
  </r>
  <r>
    <n v="14"/>
    <n v="15"/>
    <s v="tza"/>
    <x v="71"/>
    <s v="01-Municipal manager"/>
    <x v="75"/>
    <x v="81"/>
    <s v="002-Municipal manager"/>
    <x v="1"/>
    <s v="002"/>
    <s v="ADMINISTRATION MUNICIPAL MANAGER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7"/>
    <s v="02-Planning &amp; Economic Development"/>
    <x v="75"/>
    <x v="81"/>
    <s v="015-Economic development"/>
    <x v="1"/>
    <s v="012"/>
    <s v="ADMINISTRATION STRATEGY &amp; DEV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9"/>
    <s v="02-Planning &amp; Economic Development"/>
    <x v="75"/>
    <x v="81"/>
    <s v="016-Town planning"/>
    <x v="1"/>
    <s v="015"/>
    <s v="TOWN &amp; REGIONAL PLANNING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2"/>
    <s v="03-Financial Services"/>
    <x v="75"/>
    <x v="81"/>
    <s v="003-Budget and treasury office"/>
    <x v="1"/>
    <s v="032"/>
    <s v="ADMINISTRATION FINANCE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7"/>
    <s v="05-Engineering Services"/>
    <x v="75"/>
    <x v="81"/>
    <s v="007-Other admin"/>
    <x v="1"/>
    <s v="037"/>
    <s v="FLEET MANAGEMENT"/>
    <s v="068"/>
    <s v="INTEREST EXPENSE - EXTERNAL BORROWINGS"/>
    <s v="1231"/>
    <s v="INTEREST EXTERNAL LOANS"/>
    <n v="43936"/>
    <n v="36903"/>
    <n v="38932.665000000001"/>
    <n v="40996.096245000001"/>
    <n v="22984.04"/>
    <n v="0"/>
    <n v="0"/>
    <n v="0"/>
    <n v="0"/>
    <n v="0"/>
    <n v="0"/>
    <n v="0"/>
    <n v="0"/>
    <n v="0"/>
    <n v="0"/>
    <n v="0"/>
    <n v="0"/>
    <n v="22984.04"/>
    <n v="22984.04"/>
    <n v="0.5231254552075747"/>
    <n v="22984.04"/>
    <n v="43936"/>
  </r>
  <r>
    <n v="14"/>
    <n v="15"/>
    <s v="tza"/>
    <x v="88"/>
    <s v="04-Corporate Services"/>
    <x v="75"/>
    <x v="81"/>
    <s v="005-Information technology"/>
    <x v="1"/>
    <s v="038"/>
    <s v="INFORMATION TECHNOLOGY"/>
    <s v="068"/>
    <s v="INTEREST EXPENSE - EXTERNAL BORROWINGS"/>
    <s v="1231"/>
    <s v="INTEREST EXTERNAL LOANS"/>
    <n v="50358"/>
    <n v="50358"/>
    <n v="53127.69"/>
    <n v="55943.457569999999"/>
    <n v="25622.080000000002"/>
    <n v="0"/>
    <n v="0"/>
    <n v="0"/>
    <n v="0"/>
    <n v="0"/>
    <n v="0"/>
    <n v="0"/>
    <n v="4343.8599999999997"/>
    <n v="4332.1099999999997"/>
    <n v="0"/>
    <n v="8505.0400000000009"/>
    <n v="4157.07"/>
    <n v="4284"/>
    <n v="25622.080000000002"/>
    <n v="0.50879860200961124"/>
    <n v="25622.080000000002"/>
    <n v="50358"/>
  </r>
  <r>
    <n v="14"/>
    <n v="15"/>
    <s v="tza"/>
    <x v="90"/>
    <s v="04-Corporate Services"/>
    <x v="75"/>
    <x v="81"/>
    <s v="004-Human resource"/>
    <x v="1"/>
    <s v="052"/>
    <s v="ADMINISTRATION HR &amp; CORP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6"/>
    <s v="05-Engineering Services"/>
    <x v="75"/>
    <x v="81"/>
    <s v="017-Roads"/>
    <x v="1"/>
    <s v="062"/>
    <s v="ADMINISTRATION CIVIL ING.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7"/>
    <s v="05-Engineering Services"/>
    <x v="75"/>
    <x v="81"/>
    <s v="017-Roads"/>
    <x v="1"/>
    <s v="063"/>
    <s v="ROADS &amp; STORMWATER MANAGEMENT"/>
    <s v="068"/>
    <s v="INTEREST EXPENSE - EXTERNAL BORROWINGS"/>
    <s v="1231"/>
    <s v="INTEREST EXTERNAL LOANS"/>
    <n v="2682411"/>
    <n v="2082161"/>
    <n v="2196679.855"/>
    <n v="2313103.8873149999"/>
    <n v="1422187.0899999999"/>
    <n v="0"/>
    <n v="0"/>
    <n v="0"/>
    <n v="0"/>
    <n v="0"/>
    <n v="0"/>
    <n v="0"/>
    <n v="0"/>
    <n v="0"/>
    <n v="0"/>
    <n v="125318.42"/>
    <n v="0"/>
    <n v="1296868.67"/>
    <n v="1422187.0899999999"/>
    <n v="0.53018985159246657"/>
    <n v="1422187.09"/>
    <n v="2682411"/>
  </r>
  <r>
    <n v="14"/>
    <n v="15"/>
    <s v="tza"/>
    <x v="98"/>
    <s v="05-Engineering Services"/>
    <x v="75"/>
    <x v="81"/>
    <s v="012-House"/>
    <x v="1"/>
    <s v="103"/>
    <s v="BUILDINGS &amp; HOUSING"/>
    <s v="068"/>
    <s v="INTEREST EXPENSE - EXTERNAL BORROWINGS"/>
    <s v="1231"/>
    <s v="INTEREST EXTERNAL LOANS"/>
    <n v="412080"/>
    <n v="336344"/>
    <n v="354842.92"/>
    <n v="373649.59476000001"/>
    <n v="216690.6"/>
    <n v="0"/>
    <n v="0"/>
    <n v="0"/>
    <n v="0"/>
    <n v="0"/>
    <n v="0"/>
    <n v="0"/>
    <n v="0"/>
    <n v="0"/>
    <n v="0"/>
    <n v="0"/>
    <n v="0"/>
    <n v="216690.6"/>
    <n v="216690.6"/>
    <n v="0.52584595224228303"/>
    <n v="216690.6"/>
    <n v="412080"/>
  </r>
  <r>
    <n v="14"/>
    <n v="15"/>
    <s v="tza"/>
    <x v="99"/>
    <s v="06-Community Services"/>
    <x v="75"/>
    <x v="81"/>
    <s v="009-Sport &amp; recreation"/>
    <x v="1"/>
    <s v="105"/>
    <s v="PARKS &amp; RECREATION"/>
    <s v="068"/>
    <s v="INTEREST EXPENSE - EXTERNAL BORROWINGS"/>
    <s v="1231"/>
    <s v="INTEREST EXTERNAL LOANS"/>
    <n v="147024"/>
    <n v="123491"/>
    <n v="130283.005"/>
    <n v="137188.004265"/>
    <n v="76911.960000000006"/>
    <n v="0"/>
    <n v="0"/>
    <n v="0"/>
    <n v="0"/>
    <n v="0"/>
    <n v="0"/>
    <n v="0"/>
    <n v="0"/>
    <n v="0"/>
    <n v="0"/>
    <n v="0"/>
    <n v="0"/>
    <n v="76911.960000000006"/>
    <n v="76911.960000000006"/>
    <n v="0.52312520404831864"/>
    <n v="76911.960000000006"/>
    <n v="147024"/>
  </r>
  <r>
    <n v="14"/>
    <n v="15"/>
    <s v="tza"/>
    <x v="100"/>
    <s v="06-Community Services"/>
    <x v="75"/>
    <x v="81"/>
    <s v="021-Solid waste"/>
    <x v="1"/>
    <s v="112"/>
    <s v="ADMINISTRATION PUBLIC SERV.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9"/>
    <s v="07-Electrical Engineering"/>
    <x v="75"/>
    <x v="81"/>
    <s v="019-Electricity distribution"/>
    <x v="1"/>
    <s v="162"/>
    <s v="ADMINISTRATION ELEC. ING.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0"/>
    <s v="07-Electrical Engineering"/>
    <x v="75"/>
    <x v="81"/>
    <s v="019-Electricity distribution"/>
    <x v="1"/>
    <s v="173"/>
    <s v="OPERATIONS &amp; MAINTENANCE: RURAL"/>
    <s v="068"/>
    <s v="INTEREST EXPENSE - EXTERNAL BORROWINGS"/>
    <s v="1231"/>
    <s v="INTEREST EXTERNAL LOANS"/>
    <n v="2240377"/>
    <n v="2109862"/>
    <n v="2225904.41"/>
    <n v="2343877.3437300003"/>
    <n v="1145185.76"/>
    <n v="0"/>
    <n v="0"/>
    <n v="0"/>
    <n v="0"/>
    <n v="0"/>
    <n v="0"/>
    <n v="0"/>
    <n v="54298.28"/>
    <n v="54151.360000000001"/>
    <n v="0"/>
    <n v="106313"/>
    <n v="51963.44"/>
    <n v="878459.68"/>
    <n v="1145185.76"/>
    <n v="0.51115761320527753"/>
    <n v="1145185.76"/>
    <n v="2240377"/>
  </r>
  <r>
    <n v="14"/>
    <n v="15"/>
    <s v="tza"/>
    <x v="111"/>
    <s v="07-Electrical Engineering"/>
    <x v="75"/>
    <x v="81"/>
    <s v="019-Electricity distribution"/>
    <x v="1"/>
    <s v="183"/>
    <s v="OPERATIONS &amp; MAINTENANCE: TOWN"/>
    <s v="068"/>
    <s v="INTEREST EXPENSE - EXTERNAL BORROWINGS"/>
    <s v="1231"/>
    <s v="INTEREST EXTERNAL LOANS"/>
    <n v="4232103"/>
    <n v="4105502"/>
    <n v="4331304.6100000003"/>
    <n v="4560863.7543299999"/>
    <n v="2151906.5"/>
    <n v="0"/>
    <n v="0"/>
    <n v="0"/>
    <n v="0"/>
    <n v="0"/>
    <n v="0"/>
    <n v="0"/>
    <n v="158550.98000000001"/>
    <n v="158121.95000000001"/>
    <n v="0"/>
    <n v="561070.80000000005"/>
    <n v="151733.23000000001"/>
    <n v="1122429.54"/>
    <n v="2151906.5"/>
    <n v="0.50847214729887247"/>
    <n v="2151906.5"/>
    <n v="4232103"/>
  </r>
  <r>
    <n v="14"/>
    <n v="15"/>
    <s v="MDC"/>
    <x v="115"/>
    <s v="05-Engineering Services"/>
    <x v="75"/>
    <x v="81"/>
    <m/>
    <x v="1"/>
    <s v="093"/>
    <s v="SEWERAGE PURIFICATION"/>
    <s v="068"/>
    <s v="INTEREST EXPENSE - EXTERNAL BORROWINGS"/>
    <s v="1231"/>
    <s v="INTEREST EXTERNAL LOANS"/>
    <n v="218982"/>
    <n v="118535"/>
    <n v="125054.425"/>
    <n v="131682.30952499999"/>
    <n v="121958.08"/>
    <n v="0"/>
    <n v="0"/>
    <n v="0"/>
    <n v="0"/>
    <n v="0"/>
    <n v="0"/>
    <n v="0"/>
    <n v="0"/>
    <n v="0"/>
    <n v="0"/>
    <n v="0"/>
    <n v="0"/>
    <n v="121958.08"/>
    <n v="121958.08"/>
    <n v="0.55693198527732879"/>
    <n v="121958.08"/>
    <n v="218982"/>
  </r>
  <r>
    <n v="14"/>
    <n v="15"/>
    <s v="tza"/>
    <x v="110"/>
    <s v="07-Electrical Engineering"/>
    <x v="182"/>
    <x v="275"/>
    <s v="019-Electricity distribution"/>
    <x v="1"/>
    <s v="173"/>
    <s v="OPERATIONS &amp; MAINTENANCE: RURAL"/>
    <s v="072"/>
    <s v="BULK PURCHASES"/>
    <s v="1251"/>
    <s v="BULK PURCHASES - ELECTRICITY"/>
    <n v="201615431"/>
    <n v="230325468"/>
    <n v="242993368.74000001"/>
    <n v="255872017.28322002"/>
    <n v="96631158.980000004"/>
    <n v="0"/>
    <n v="0"/>
    <n v="0"/>
    <n v="0"/>
    <n v="0"/>
    <n v="0"/>
    <n v="0"/>
    <n v="0"/>
    <n v="26029047.140000001"/>
    <n v="13312509.060000001"/>
    <n v="13919754.84"/>
    <n v="28886718.170000002"/>
    <n v="14483129.77"/>
    <n v="96631158.980000004"/>
    <n v="0.47928453938627347"/>
    <n v="96631158.980000004"/>
    <n v="212515237"/>
  </r>
  <r>
    <n v="14"/>
    <n v="15"/>
    <s v="tza"/>
    <x v="111"/>
    <s v="07-Electrical Engineering"/>
    <x v="182"/>
    <x v="275"/>
    <s v="019-Electricity distribution"/>
    <x v="1"/>
    <s v="183"/>
    <s v="OPERATIONS &amp; MAINTENANCE: TOWN"/>
    <s v="072"/>
    <s v="BULK PURCHASES"/>
    <s v="1251"/>
    <s v="BULK PURCHASES - ELECTRICITY"/>
    <n v="67205143"/>
    <n v="76775156"/>
    <n v="80997789.579999998"/>
    <n v="85290672.427739993"/>
    <n v="32210386.310000002"/>
    <n v="0"/>
    <n v="0"/>
    <n v="0"/>
    <n v="0"/>
    <n v="0"/>
    <n v="0"/>
    <n v="0"/>
    <n v="0"/>
    <n v="8676349.0399999991"/>
    <n v="4437503.0199999996"/>
    <n v="4639918.28"/>
    <n v="9628906.0500000007"/>
    <n v="4827709.92"/>
    <n v="32210386.310000002"/>
    <n v="0.47928454389271968"/>
    <n v="32210386.309999999"/>
    <n v="67205143"/>
  </r>
  <r>
    <n v="14"/>
    <n v="15"/>
    <s v="MDC"/>
    <x v="114"/>
    <s v="05-Engineering Services"/>
    <x v="182"/>
    <x v="276"/>
    <m/>
    <x v="1"/>
    <s v="083"/>
    <s v="WATER PURIFICATION"/>
    <s v="072"/>
    <s v="BULK PURCHASES"/>
    <s v="1252"/>
    <s v="BULK PURCHASES - WATER"/>
    <n v="2675378"/>
    <n v="2675378"/>
    <n v="2822523.79"/>
    <n v="2972117.5508699999"/>
    <n v="1356333.3199999998"/>
    <n v="0"/>
    <n v="0"/>
    <n v="0"/>
    <n v="0"/>
    <n v="0"/>
    <n v="0"/>
    <n v="0"/>
    <n v="0"/>
    <n v="50361.64"/>
    <n v="236826.33"/>
    <n v="284707.5"/>
    <n v="503376.43"/>
    <n v="281061.42"/>
    <n v="1356333.3199999998"/>
    <n v="0.50696885449457973"/>
    <n v="1356333.32"/>
    <n v="2675378"/>
  </r>
  <r>
    <n v="14"/>
    <n v="15"/>
    <s v="tza"/>
    <x v="71"/>
    <s v="01-Municipal manager"/>
    <x v="77"/>
    <x v="118"/>
    <s v="002-Municipal manager"/>
    <x v="1"/>
    <s v="002"/>
    <s v="ADMINISTRATION MUNICIPAL MANAGER"/>
    <s v="066"/>
    <s v="REPAIRS AND MAINTENANCE"/>
    <s v="1222"/>
    <s v="COUNCIL-OWNED VEHICLES - COUNCIL-OWNED VEHICLE USA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2"/>
    <s v="04-Corporate Services"/>
    <x v="77"/>
    <x v="180"/>
    <s v="007-Other admin"/>
    <x v="1"/>
    <s v="003"/>
    <s v="COMMUNICATIONS"/>
    <s v="066"/>
    <s v="REPAIRS AND MAINTENANCE"/>
    <s v="1101"/>
    <s v="FURNITURE &amp; OFFICE EQUIPMENT"/>
    <n v="1814"/>
    <n v="1814"/>
    <n v="1913.77"/>
    <n v="2015.1998100000001"/>
    <n v="0"/>
    <n v="0"/>
    <n v="0"/>
    <n v="0"/>
    <n v="0"/>
    <n v="0"/>
    <n v="0"/>
    <n v="0"/>
    <n v="0"/>
    <n v="0"/>
    <n v="0"/>
    <n v="0"/>
    <n v="0"/>
    <n v="0"/>
    <n v="0"/>
    <n v="0"/>
    <n v="0"/>
    <n v="1814"/>
  </r>
  <r>
    <n v="14"/>
    <n v="15"/>
    <s v="tza"/>
    <x v="72"/>
    <s v="04-Corporate Services"/>
    <x v="77"/>
    <x v="118"/>
    <s v="007-Other admin"/>
    <x v="1"/>
    <s v="003"/>
    <s v="COMMUNICATIONS"/>
    <s v="066"/>
    <s v="REPAIRS AND MAINTENANCE"/>
    <s v="1222"/>
    <s v="COUNCIL-OWNED VEHICLES - COUNCIL-OWNED VEHICLE USAGE"/>
    <n v="241779"/>
    <n v="185000"/>
    <n v="195175"/>
    <n v="205519.27499999999"/>
    <n v="52487.600000000006"/>
    <n v="0"/>
    <n v="0"/>
    <n v="0"/>
    <n v="0"/>
    <n v="0"/>
    <n v="0"/>
    <n v="0"/>
    <n v="6763.38"/>
    <n v="3843.06"/>
    <n v="0"/>
    <n v="27442.22"/>
    <n v="14438.94"/>
    <n v="0"/>
    <n v="52487.600000000006"/>
    <n v="0.21708915993531286"/>
    <n v="52487.6"/>
    <n v="241779"/>
  </r>
  <r>
    <n v="14"/>
    <n v="15"/>
    <s v="tza"/>
    <x v="74"/>
    <s v="01-Municipal manager"/>
    <x v="77"/>
    <x v="180"/>
    <s v="007-Other admin"/>
    <x v="1"/>
    <s v="005"/>
    <s v="STRATEGIC SUPPORT"/>
    <s v="066"/>
    <s v="REPAIRS AND MAINTENANCE"/>
    <s v="1101"/>
    <s v="FURNITURE &amp; OFFICE EQUIPMENT"/>
    <n v="815"/>
    <n v="815"/>
    <n v="859.82500000000005"/>
    <n v="905.39572500000008"/>
    <n v="0"/>
    <n v="0"/>
    <n v="0"/>
    <n v="0"/>
    <n v="0"/>
    <n v="0"/>
    <n v="0"/>
    <n v="0"/>
    <n v="0"/>
    <n v="0"/>
    <n v="0"/>
    <n v="0"/>
    <n v="0"/>
    <n v="0"/>
    <n v="0"/>
    <n v="0"/>
    <n v="0"/>
    <n v="815"/>
  </r>
  <r>
    <n v="14"/>
    <n v="15"/>
    <s v="tza"/>
    <x v="75"/>
    <s v="04-Corporate Services"/>
    <x v="77"/>
    <x v="118"/>
    <s v="007-Other admin"/>
    <x v="1"/>
    <s v="006"/>
    <s v="PUBLIC PARTICIPATION &amp; PROJECT SUPPORT"/>
    <s v="066"/>
    <s v="REPAIRS AND MAINTENANCE"/>
    <s v="1222"/>
    <s v="COUNCIL-OWNED VEHICLES - COUNCIL-OWNED VEHICLE USAGE"/>
    <n v="307649"/>
    <n v="185000"/>
    <n v="195175"/>
    <n v="205519.27499999999"/>
    <n v="35780.94"/>
    <n v="0"/>
    <n v="0"/>
    <n v="0"/>
    <n v="0"/>
    <n v="0"/>
    <n v="0"/>
    <n v="0"/>
    <n v="17279.080000000002"/>
    <n v="0"/>
    <n v="0"/>
    <n v="5245.76"/>
    <n v="13256.1"/>
    <n v="0"/>
    <n v="35780.94"/>
    <n v="0.11630442484779734"/>
    <n v="35780.94"/>
    <n v="307649"/>
  </r>
  <r>
    <n v="14"/>
    <n v="15"/>
    <s v="tza"/>
    <x v="80"/>
    <s v="02-Planning &amp; Economic Development"/>
    <x v="77"/>
    <x v="112"/>
    <s v="006-Property service"/>
    <x v="1"/>
    <s v="016"/>
    <s v="HOUSING ADMINISTRATION &amp; PROPERTY VALUATION"/>
    <s v="066"/>
    <s v="REPAIRS AND MAINTENANCE"/>
    <s v="1211"/>
    <s v="COUNCIL-OWNED LAND"/>
    <n v="114987"/>
    <n v="114987"/>
    <n v="121311.285"/>
    <n v="127740.78310500001"/>
    <n v="0"/>
    <n v="0"/>
    <n v="0"/>
    <n v="0"/>
    <n v="0"/>
    <n v="0"/>
    <n v="0"/>
    <n v="0"/>
    <n v="0"/>
    <n v="0"/>
    <n v="0"/>
    <n v="0"/>
    <n v="0"/>
    <n v="0"/>
    <n v="0"/>
    <n v="0"/>
    <n v="0"/>
    <n v="114987"/>
  </r>
  <r>
    <n v="14"/>
    <n v="15"/>
    <s v="tza"/>
    <x v="148"/>
    <s v="02-Planning &amp; Economic Development"/>
    <x v="77"/>
    <x v="180"/>
    <s v="007-Other admin"/>
    <x v="1"/>
    <s v="023"/>
    <s v="SATELITE OFFICE: NKOWANKOWA"/>
    <s v="066"/>
    <s v="REPAIRS AND MAINTENANCE"/>
    <s v="1101"/>
    <s v="FURNITURE &amp; OFFICE EQUIPMENT"/>
    <n v="1323"/>
    <n v="1323"/>
    <n v="1395.7650000000001"/>
    <n v="1469.7405450000001"/>
    <n v="0"/>
    <n v="0"/>
    <n v="0"/>
    <n v="0"/>
    <n v="0"/>
    <n v="0"/>
    <n v="0"/>
    <n v="0"/>
    <n v="0"/>
    <n v="0"/>
    <n v="0"/>
    <n v="0"/>
    <n v="0"/>
    <n v="0"/>
    <n v="0"/>
    <n v="0"/>
    <n v="0"/>
    <n v="1323"/>
  </r>
  <r>
    <n v="14"/>
    <n v="15"/>
    <s v="tza"/>
    <x v="81"/>
    <s v="02-Planning &amp; Economic Development"/>
    <x v="77"/>
    <x v="180"/>
    <s v="007-Other admin"/>
    <x v="1"/>
    <s v="024"/>
    <s v="SATELITE OFFICE: LENYENYE"/>
    <s v="066"/>
    <s v="REPAIRS AND MAINTENANCE"/>
    <s v="1101"/>
    <s v="FURNITURE &amp; OFFICE EQUIPMENT"/>
    <n v="1323"/>
    <n v="1323"/>
    <n v="1395.7650000000001"/>
    <n v="1469.7405450000001"/>
    <n v="0"/>
    <n v="0"/>
    <n v="0"/>
    <n v="0"/>
    <n v="0"/>
    <n v="0"/>
    <n v="0"/>
    <n v="0"/>
    <n v="0"/>
    <n v="0"/>
    <n v="0"/>
    <n v="0"/>
    <n v="0"/>
    <n v="0"/>
    <n v="0"/>
    <n v="0"/>
    <n v="0"/>
    <n v="1323"/>
  </r>
  <r>
    <n v="14"/>
    <n v="15"/>
    <s v="tza"/>
    <x v="149"/>
    <s v="02-Planning &amp; Economic Development"/>
    <x v="77"/>
    <x v="180"/>
    <s v="007-Other admin"/>
    <x v="1"/>
    <s v="025"/>
    <s v="SATELITE OFFICE: LETSITELE"/>
    <s v="066"/>
    <s v="REPAIRS AND MAINTENANCE"/>
    <s v="1101"/>
    <s v="FURNITURE &amp; OFFICE EQUIPMENT"/>
    <n v="815"/>
    <n v="815"/>
    <n v="859.82500000000005"/>
    <n v="905.39572500000008"/>
    <n v="0"/>
    <n v="0"/>
    <n v="0"/>
    <n v="0"/>
    <n v="0"/>
    <n v="0"/>
    <n v="0"/>
    <n v="0"/>
    <n v="0"/>
    <n v="0"/>
    <n v="0"/>
    <n v="0"/>
    <n v="0"/>
    <n v="0"/>
    <n v="0"/>
    <n v="0"/>
    <n v="0"/>
    <n v="815"/>
  </r>
  <r>
    <n v="14"/>
    <n v="15"/>
    <s v="tza"/>
    <x v="149"/>
    <s v="02-Planning &amp; Economic Development"/>
    <x v="77"/>
    <x v="277"/>
    <s v="007-Other admin"/>
    <x v="1"/>
    <s v="025"/>
    <s v="SATELITE OFFICE: LETSITELE"/>
    <s v="066"/>
    <s v="REPAIRS AND MAINTENANCE"/>
    <s v="1111"/>
    <s v="MACHINERY &amp; EQUIPMENT"/>
    <n v="1473"/>
    <n v="1473"/>
    <n v="1554.0150000000001"/>
    <n v="1636.3777950000001"/>
    <n v="0"/>
    <n v="0"/>
    <n v="0"/>
    <n v="0"/>
    <n v="0"/>
    <n v="0"/>
    <n v="0"/>
    <n v="0"/>
    <n v="0"/>
    <n v="0"/>
    <n v="0"/>
    <n v="0"/>
    <n v="0"/>
    <n v="0"/>
    <n v="0"/>
    <n v="0"/>
    <n v="0"/>
    <n v="1473"/>
  </r>
  <r>
    <n v="14"/>
    <n v="15"/>
    <s v="tza"/>
    <x v="82"/>
    <s v="03-Financial Services"/>
    <x v="77"/>
    <x v="180"/>
    <s v="003-Budget and treasury office"/>
    <x v="1"/>
    <s v="032"/>
    <s v="ADMINISTRATION FINANCE"/>
    <s v="066"/>
    <s v="REPAIRS AND MAINTENANCE"/>
    <s v="1101"/>
    <s v="FURNITURE &amp; OFFICE EQUIPMENT"/>
    <n v="193"/>
    <n v="193"/>
    <n v="203.61500000000001"/>
    <n v="214.40659500000001"/>
    <n v="0"/>
    <n v="0"/>
    <n v="0"/>
    <n v="0"/>
    <n v="0"/>
    <n v="0"/>
    <n v="0"/>
    <n v="0"/>
    <n v="0"/>
    <n v="0"/>
    <n v="0"/>
    <n v="0"/>
    <n v="0"/>
    <n v="0"/>
    <n v="0"/>
    <n v="0"/>
    <n v="0"/>
    <n v="193"/>
  </r>
  <r>
    <n v="14"/>
    <n v="15"/>
    <s v="tza"/>
    <x v="82"/>
    <s v="03-Financial Services"/>
    <x v="77"/>
    <x v="277"/>
    <s v="003-Budget and treasury office"/>
    <x v="1"/>
    <s v="032"/>
    <s v="ADMINISTRATION FINANCE"/>
    <s v="066"/>
    <s v="REPAIRS AND MAINTENANCE"/>
    <s v="1111"/>
    <s v="MACHINERY &amp; EQUIPMENT"/>
    <n v="193"/>
    <n v="193"/>
    <n v="203.61500000000001"/>
    <n v="214.40659500000001"/>
    <n v="0"/>
    <n v="0"/>
    <n v="0"/>
    <n v="0"/>
    <n v="0"/>
    <n v="0"/>
    <n v="0"/>
    <n v="0"/>
    <n v="0"/>
    <n v="0"/>
    <n v="0"/>
    <n v="0"/>
    <n v="0"/>
    <n v="0"/>
    <n v="0"/>
    <n v="0"/>
    <n v="0"/>
    <n v="193"/>
  </r>
  <r>
    <n v="14"/>
    <n v="15"/>
    <s v="tza"/>
    <x v="82"/>
    <s v="03-Financial Services"/>
    <x v="77"/>
    <x v="278"/>
    <s v="003-Budget and treasury office"/>
    <x v="1"/>
    <s v="032"/>
    <s v="ADMINISTRATION FINANCE"/>
    <s v="066"/>
    <s v="REPAIRS AND MAINTENANCE"/>
    <s v="1215"/>
    <s v="COUNCIL-OWNED BUILDINGS"/>
    <n v="445"/>
    <n v="445"/>
    <n v="469.47500000000002"/>
    <n v="494.35717500000004"/>
    <n v="0"/>
    <n v="0"/>
    <n v="0"/>
    <n v="0"/>
    <n v="0"/>
    <n v="0"/>
    <n v="0"/>
    <n v="0"/>
    <n v="0"/>
    <n v="0"/>
    <n v="0"/>
    <n v="0"/>
    <n v="0"/>
    <n v="0"/>
    <n v="0"/>
    <n v="0"/>
    <n v="0"/>
    <n v="445"/>
  </r>
  <r>
    <n v="14"/>
    <n v="15"/>
    <s v="tza"/>
    <x v="83"/>
    <s v="03-Financial Services"/>
    <x v="77"/>
    <x v="180"/>
    <s v="003-Budget and treasury office"/>
    <x v="1"/>
    <s v="033"/>
    <s v="FINANCIAL SERVICES, REPORTING, &amp; BUDGETS"/>
    <s v="066"/>
    <s v="REPAIRS AND MAINTENANCE"/>
    <s v="1101"/>
    <s v="FURNITURE &amp; OFFICE EQUIPMENT"/>
    <n v="24"/>
    <n v="24"/>
    <n v="25.32"/>
    <n v="26.6619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24"/>
  </r>
  <r>
    <n v="14"/>
    <n v="15"/>
    <s v="tza"/>
    <x v="83"/>
    <s v="03-Financial Services"/>
    <x v="77"/>
    <x v="277"/>
    <s v="003-Budget and treasury office"/>
    <x v="1"/>
    <s v="033"/>
    <s v="FINANCIAL SERVICES, REPORTING, &amp; BUDGETS"/>
    <s v="066"/>
    <s v="REPAIRS AND MAINTENANCE"/>
    <s v="1111"/>
    <s v="MACHINERY &amp; EQUIPMENT"/>
    <n v="132"/>
    <n v="132"/>
    <n v="139.26"/>
    <n v="146.64077999999998"/>
    <n v="0"/>
    <n v="0"/>
    <n v="0"/>
    <n v="0"/>
    <n v="0"/>
    <n v="0"/>
    <n v="0"/>
    <n v="0"/>
    <n v="0"/>
    <n v="0"/>
    <n v="0"/>
    <n v="0"/>
    <n v="0"/>
    <n v="0"/>
    <n v="0"/>
    <n v="0"/>
    <n v="0"/>
    <n v="132"/>
  </r>
  <r>
    <n v="14"/>
    <n v="15"/>
    <s v="tza"/>
    <x v="83"/>
    <s v="03-Financial Services"/>
    <x v="77"/>
    <x v="278"/>
    <s v="003-Budget and treasury office"/>
    <x v="1"/>
    <s v="033"/>
    <s v="FINANCIAL SERVICES, REPORTING, &amp; BUDGETS"/>
    <s v="066"/>
    <s v="REPAIRS AND MAINTENANCE"/>
    <s v="1215"/>
    <s v="COUNCIL-OWNED BUILDINGS"/>
    <n v="447"/>
    <n v="447"/>
    <n v="471.58499999999998"/>
    <n v="496.579005"/>
    <n v="0"/>
    <n v="0"/>
    <n v="0"/>
    <n v="0"/>
    <n v="0"/>
    <n v="0"/>
    <n v="0"/>
    <n v="0"/>
    <n v="0"/>
    <n v="0"/>
    <n v="0"/>
    <n v="0"/>
    <n v="0"/>
    <n v="0"/>
    <n v="0"/>
    <n v="0"/>
    <n v="0"/>
    <n v="447"/>
  </r>
  <r>
    <n v="14"/>
    <n v="15"/>
    <s v="tza"/>
    <x v="84"/>
    <s v="03-Financial Services"/>
    <x v="77"/>
    <x v="180"/>
    <s v="003-Budget and treasury office"/>
    <x v="1"/>
    <s v="034"/>
    <s v="REVENUE"/>
    <s v="066"/>
    <s v="REPAIRS AND MAINTENANCE"/>
    <s v="1101"/>
    <s v="FURNITURE &amp; OFFICE EQUIPMENT"/>
    <n v="2222"/>
    <n v="2222"/>
    <n v="2344.21"/>
    <n v="2468.4531299999999"/>
    <n v="1157.8899999999999"/>
    <n v="0"/>
    <n v="0"/>
    <n v="0"/>
    <n v="0"/>
    <n v="0"/>
    <n v="0"/>
    <n v="0"/>
    <n v="657.89"/>
    <n v="0"/>
    <n v="500"/>
    <n v="0"/>
    <n v="0"/>
    <n v="0"/>
    <n v="1157.8899999999999"/>
    <n v="0.521102610261026"/>
    <n v="1157.8900000000001"/>
    <n v="2222"/>
  </r>
  <r>
    <n v="14"/>
    <n v="15"/>
    <s v="tza"/>
    <x v="84"/>
    <s v="03-Financial Services"/>
    <x v="77"/>
    <x v="277"/>
    <s v="003-Budget and treasury office"/>
    <x v="1"/>
    <s v="034"/>
    <s v="REVENUE"/>
    <s v="066"/>
    <s v="REPAIRS AND MAINTENANCE"/>
    <s v="1111"/>
    <s v="MACHINERY &amp; EQUIPMENT"/>
    <n v="1111"/>
    <n v="1111"/>
    <n v="1172.105"/>
    <n v="1234.2265649999999"/>
    <n v="0"/>
    <n v="0"/>
    <n v="0"/>
    <n v="0"/>
    <n v="0"/>
    <n v="0"/>
    <n v="0"/>
    <n v="0"/>
    <n v="0"/>
    <n v="0"/>
    <n v="0"/>
    <n v="0"/>
    <n v="0"/>
    <n v="0"/>
    <n v="0"/>
    <n v="0"/>
    <n v="0"/>
    <n v="1111"/>
  </r>
  <r>
    <n v="14"/>
    <n v="15"/>
    <s v="tza"/>
    <x v="84"/>
    <s v="03-Financial Services"/>
    <x v="77"/>
    <x v="118"/>
    <s v="003-Budget and treasury office"/>
    <x v="1"/>
    <s v="034"/>
    <s v="REVENUE"/>
    <s v="066"/>
    <s v="REPAIRS AND MAINTENANCE"/>
    <s v="1222"/>
    <s v="COUNCIL-OWNED VEHICLES - COUNCIL-OWNED VEHICLE USAGE"/>
    <n v="173814"/>
    <n v="137680"/>
    <n v="145252.4"/>
    <n v="152950.77719999998"/>
    <n v="1217.52"/>
    <n v="0"/>
    <n v="0"/>
    <n v="0"/>
    <n v="0"/>
    <n v="0"/>
    <n v="0"/>
    <n v="0"/>
    <n v="0"/>
    <n v="0"/>
    <n v="0"/>
    <n v="0"/>
    <n v="1217.52"/>
    <n v="0"/>
    <n v="1217.52"/>
    <n v="7.0047291932755704E-3"/>
    <n v="1217.52"/>
    <n v="173814"/>
  </r>
  <r>
    <n v="14"/>
    <n v="15"/>
    <s v="tza"/>
    <x v="84"/>
    <s v="03-Financial Services"/>
    <x v="77"/>
    <x v="279"/>
    <s v="003-Budget and treasury office"/>
    <x v="1"/>
    <s v="034"/>
    <s v="REVENUE"/>
    <s v="066"/>
    <s v="REPAIRS AND MAINTENANCE"/>
    <s v="1224"/>
    <s v="NON-COUNCIL-OWNED ASSETS - CONTRACTORS"/>
    <n v="30000"/>
    <n v="30000"/>
    <n v="31650"/>
    <n v="33327.449999999997"/>
    <n v="0"/>
    <n v="0"/>
    <n v="0"/>
    <n v="0"/>
    <n v="0"/>
    <n v="0"/>
    <n v="0"/>
    <n v="0"/>
    <n v="0"/>
    <n v="0"/>
    <n v="0"/>
    <n v="0"/>
    <n v="0"/>
    <n v="0"/>
    <n v="0"/>
    <n v="0"/>
    <n v="0"/>
    <n v="30000"/>
  </r>
  <r>
    <n v="14"/>
    <n v="15"/>
    <s v="tza"/>
    <x v="85"/>
    <s v="03-Financial Services"/>
    <x v="77"/>
    <x v="180"/>
    <s v="003-Budget and treasury office"/>
    <x v="1"/>
    <s v="035"/>
    <s v="EXPENDITURE"/>
    <s v="066"/>
    <s v="REPAIRS AND MAINTENANCE"/>
    <s v="1101"/>
    <s v="FURNITURE &amp; OFFICE EQUIPMENT"/>
    <n v="2290"/>
    <n v="2290"/>
    <n v="2415.9499999999998"/>
    <n v="2543.9953499999997"/>
    <n v="0"/>
    <n v="0"/>
    <n v="0"/>
    <n v="0"/>
    <n v="0"/>
    <n v="0"/>
    <n v="0"/>
    <n v="0"/>
    <n v="0"/>
    <n v="0"/>
    <n v="0"/>
    <n v="0"/>
    <n v="0"/>
    <n v="0"/>
    <n v="0"/>
    <n v="0"/>
    <n v="0"/>
    <n v="2290"/>
  </r>
  <r>
    <n v="14"/>
    <n v="15"/>
    <s v="tza"/>
    <x v="85"/>
    <s v="03-Financial Services"/>
    <x v="77"/>
    <x v="277"/>
    <s v="003-Budget and treasury office"/>
    <x v="1"/>
    <s v="035"/>
    <s v="EXPENDITURE"/>
    <s v="066"/>
    <s v="REPAIRS AND MAINTENANCE"/>
    <s v="1111"/>
    <s v="MACHINERY &amp; EQUIPMENT"/>
    <n v="7910"/>
    <n v="7910"/>
    <n v="8345.0499999999993"/>
    <n v="8787.3376499999995"/>
    <n v="0"/>
    <n v="0"/>
    <n v="0"/>
    <n v="0"/>
    <n v="0"/>
    <n v="0"/>
    <n v="0"/>
    <n v="0"/>
    <n v="0"/>
    <n v="0"/>
    <n v="0"/>
    <n v="0"/>
    <n v="0"/>
    <n v="0"/>
    <n v="0"/>
    <n v="0"/>
    <n v="0"/>
    <n v="7910"/>
  </r>
  <r>
    <n v="14"/>
    <n v="15"/>
    <s v="tza"/>
    <x v="86"/>
    <s v="03-Financial Services"/>
    <x v="77"/>
    <x v="180"/>
    <s v="003-Budget and treasury office"/>
    <x v="1"/>
    <s v="036"/>
    <s v="INVENTORY"/>
    <s v="066"/>
    <s v="REPAIRS AND MAINTENANCE"/>
    <s v="1101"/>
    <s v="FURNITURE &amp; OFFICE EQUIPMENT"/>
    <n v="1455"/>
    <n v="1455"/>
    <n v="1535.0250000000001"/>
    <n v="1616.3813250000001"/>
    <n v="0"/>
    <n v="0"/>
    <n v="0"/>
    <n v="0"/>
    <n v="0"/>
    <n v="0"/>
    <n v="0"/>
    <n v="0"/>
    <n v="0"/>
    <n v="0"/>
    <n v="0"/>
    <n v="0"/>
    <n v="0"/>
    <n v="0"/>
    <n v="0"/>
    <n v="0"/>
    <n v="0"/>
    <n v="1455"/>
  </r>
  <r>
    <n v="14"/>
    <n v="15"/>
    <s v="tza"/>
    <x v="86"/>
    <s v="03-Financial Services"/>
    <x v="77"/>
    <x v="277"/>
    <s v="003-Budget and treasury office"/>
    <x v="1"/>
    <s v="036"/>
    <s v="INVENTORY"/>
    <s v="066"/>
    <s v="REPAIRS AND MAINTENANCE"/>
    <s v="1111"/>
    <s v="MACHINERY &amp; EQUIPMENT"/>
    <n v="5317"/>
    <n v="5317"/>
    <n v="5609.4350000000004"/>
    <n v="5906.7350550000001"/>
    <n v="0"/>
    <n v="0"/>
    <n v="0"/>
    <n v="0"/>
    <n v="0"/>
    <n v="0"/>
    <n v="0"/>
    <n v="0"/>
    <n v="0"/>
    <n v="0"/>
    <n v="0"/>
    <n v="0"/>
    <n v="0"/>
    <n v="0"/>
    <n v="0"/>
    <n v="0"/>
    <n v="0"/>
    <n v="5317"/>
  </r>
  <r>
    <n v="14"/>
    <n v="15"/>
    <s v="tza"/>
    <x v="86"/>
    <s v="03-Financial Services"/>
    <x v="77"/>
    <x v="112"/>
    <s v="003-Budget and treasury office"/>
    <x v="1"/>
    <s v="036"/>
    <s v="INVENTORY"/>
    <s v="066"/>
    <s v="REPAIRS AND MAINTENANCE"/>
    <s v="1211"/>
    <s v="COUNCIL-OWNED LAND"/>
    <n v="3507"/>
    <n v="3507"/>
    <n v="3699.8850000000002"/>
    <n v="3895.9789050000004"/>
    <n v="0"/>
    <n v="0"/>
    <n v="0"/>
    <n v="0"/>
    <n v="0"/>
    <n v="0"/>
    <n v="0"/>
    <n v="0"/>
    <n v="0"/>
    <n v="0"/>
    <n v="0"/>
    <n v="0"/>
    <n v="0"/>
    <n v="0"/>
    <n v="0"/>
    <n v="0"/>
    <n v="0"/>
    <n v="3507"/>
  </r>
  <r>
    <n v="14"/>
    <n v="15"/>
    <s v="tza"/>
    <x v="86"/>
    <s v="03-Financial Services"/>
    <x v="77"/>
    <x v="278"/>
    <s v="003-Budget and treasury office"/>
    <x v="1"/>
    <s v="036"/>
    <s v="INVENTORY"/>
    <s v="066"/>
    <s v="REPAIRS AND MAINTENANCE"/>
    <s v="1215"/>
    <s v="COUNCIL-OWNED BUILDINGS"/>
    <n v="19767"/>
    <n v="19767"/>
    <n v="20854.185000000001"/>
    <n v="21959.456805000002"/>
    <n v="481.3"/>
    <n v="0"/>
    <n v="0"/>
    <n v="0"/>
    <n v="0"/>
    <n v="0"/>
    <n v="0"/>
    <n v="0"/>
    <n v="0"/>
    <n v="0"/>
    <n v="0"/>
    <n v="481.3"/>
    <n v="0"/>
    <n v="0"/>
    <n v="481.3"/>
    <n v="2.4348661911266254E-2"/>
    <n v="481.3"/>
    <n v="19767"/>
  </r>
  <r>
    <n v="14"/>
    <n v="15"/>
    <s v="tza"/>
    <x v="86"/>
    <s v="03-Financial Services"/>
    <x v="77"/>
    <x v="279"/>
    <s v="003-Budget and treasury office"/>
    <x v="1"/>
    <s v="036"/>
    <s v="INVENTORY"/>
    <s v="066"/>
    <s v="REPAIRS AND MAINTENANCE"/>
    <s v="1224"/>
    <s v="NON-COUNCIL-OWNED ASSETS - CONTRACTORS"/>
    <n v="549"/>
    <n v="549"/>
    <n v="579.19500000000005"/>
    <n v="609.892335"/>
    <n v="0"/>
    <n v="0"/>
    <n v="0"/>
    <n v="0"/>
    <n v="0"/>
    <n v="0"/>
    <n v="0"/>
    <n v="0"/>
    <n v="0"/>
    <n v="0"/>
    <n v="0"/>
    <n v="0"/>
    <n v="0"/>
    <n v="0"/>
    <n v="0"/>
    <n v="0"/>
    <n v="0"/>
    <n v="549"/>
  </r>
  <r>
    <n v="14"/>
    <n v="15"/>
    <s v="tza"/>
    <x v="87"/>
    <s v="05-Engineering Services"/>
    <x v="77"/>
    <x v="180"/>
    <s v="007-Other admin"/>
    <x v="1"/>
    <s v="037"/>
    <s v="FLEET MANAGEMENT"/>
    <s v="066"/>
    <s v="REPAIRS AND MAINTENANCE"/>
    <s v="1101"/>
    <s v="FURNITURE &amp; OFFICE EQUIPMENT"/>
    <n v="565"/>
    <n v="565"/>
    <n v="596.07500000000005"/>
    <n v="627.66697500000009"/>
    <n v="0"/>
    <n v="0"/>
    <n v="0"/>
    <n v="0"/>
    <n v="0"/>
    <n v="0"/>
    <n v="0"/>
    <n v="0"/>
    <n v="0"/>
    <n v="0"/>
    <n v="0"/>
    <n v="0"/>
    <n v="0"/>
    <n v="0"/>
    <n v="0"/>
    <n v="0"/>
    <n v="0"/>
    <n v="565"/>
  </r>
  <r>
    <n v="14"/>
    <n v="15"/>
    <s v="tza"/>
    <x v="87"/>
    <s v="05-Engineering Services"/>
    <x v="77"/>
    <x v="277"/>
    <s v="007-Other admin"/>
    <x v="1"/>
    <s v="037"/>
    <s v="FLEET MANAGEMENT"/>
    <s v="066"/>
    <s v="REPAIRS AND MAINTENANCE"/>
    <s v="1111"/>
    <s v="MACHINERY &amp; EQUIPMENT"/>
    <n v="7616"/>
    <n v="7616"/>
    <n v="8034.88"/>
    <n v="8460.7286399999994"/>
    <n v="0"/>
    <n v="0"/>
    <n v="0"/>
    <n v="0"/>
    <n v="0"/>
    <n v="0"/>
    <n v="0"/>
    <n v="0"/>
    <n v="0"/>
    <n v="0"/>
    <n v="0"/>
    <n v="0"/>
    <n v="0"/>
    <n v="0"/>
    <n v="0"/>
    <n v="0"/>
    <n v="0"/>
    <n v="7616"/>
  </r>
  <r>
    <n v="14"/>
    <n v="15"/>
    <s v="tza"/>
    <x v="87"/>
    <s v="05-Engineering Services"/>
    <x v="77"/>
    <x v="280"/>
    <s v="007-Other admin"/>
    <x v="1"/>
    <s v="037"/>
    <s v="FLEET MANAGEMENT"/>
    <s v="066"/>
    <s v="REPAIRS AND MAINTENANCE"/>
    <s v="1117"/>
    <s v="LAWNMOWERS"/>
    <n v="360000"/>
    <n v="360000"/>
    <n v="379800"/>
    <n v="399929.4"/>
    <n v="14644.94"/>
    <n v="1187.3499999999999"/>
    <n v="0"/>
    <n v="0"/>
    <n v="0"/>
    <n v="0"/>
    <n v="0"/>
    <n v="0"/>
    <n v="1997.51"/>
    <n v="0"/>
    <n v="7047.1"/>
    <n v="62.6"/>
    <n v="5537.73"/>
    <n v="0"/>
    <n v="14644.94"/>
    <n v="4.0680388888888891E-2"/>
    <n v="14644.94"/>
    <n v="360000"/>
  </r>
  <r>
    <n v="14"/>
    <n v="15"/>
    <s v="tza"/>
    <x v="87"/>
    <s v="05-Engineering Services"/>
    <x v="77"/>
    <x v="281"/>
    <s v="007-Other admin"/>
    <x v="1"/>
    <s v="037"/>
    <s v="FLEET MANAGEMENT"/>
    <s v="066"/>
    <s v="REPAIRS AND MAINTENANCE"/>
    <s v="1118"/>
    <s v="LAWNMOWERS - INTERNAL LABOUR"/>
    <n v="46317"/>
    <n v="57033"/>
    <n v="60169.815000000002"/>
    <n v="63358.815195000003"/>
    <n v="0"/>
    <n v="0"/>
    <n v="0"/>
    <n v="0"/>
    <n v="0"/>
    <n v="0"/>
    <n v="0"/>
    <n v="0"/>
    <n v="0"/>
    <n v="0"/>
    <n v="0"/>
    <n v="0"/>
    <n v="0"/>
    <n v="0"/>
    <n v="0"/>
    <n v="0"/>
    <n v="0"/>
    <n v="46317"/>
  </r>
  <r>
    <n v="14"/>
    <n v="15"/>
    <s v="tza"/>
    <x v="87"/>
    <s v="05-Engineering Services"/>
    <x v="77"/>
    <x v="282"/>
    <s v="007-Other admin"/>
    <x v="1"/>
    <s v="037"/>
    <s v="FLEET MANAGEMENT"/>
    <s v="066"/>
    <s v="REPAIRS AND MAINTENANCE"/>
    <s v="1212"/>
    <s v="COUNCIL OWNED LAND - INTERNAL LABOUR"/>
    <n v="128116"/>
    <n v="144836"/>
    <n v="152801.98000000001"/>
    <n v="160900.48494000002"/>
    <n v="0"/>
    <n v="0"/>
    <n v="0"/>
    <n v="0"/>
    <n v="0"/>
    <n v="0"/>
    <n v="0"/>
    <n v="0"/>
    <n v="0"/>
    <n v="0"/>
    <n v="0"/>
    <n v="0"/>
    <n v="0"/>
    <n v="0"/>
    <n v="0"/>
    <n v="0"/>
    <n v="0"/>
    <n v="128116"/>
  </r>
  <r>
    <n v="14"/>
    <n v="15"/>
    <s v="tza"/>
    <x v="87"/>
    <s v="05-Engineering Services"/>
    <x v="77"/>
    <x v="278"/>
    <s v="007-Other admin"/>
    <x v="1"/>
    <s v="037"/>
    <s v="FLEET MANAGEMENT"/>
    <s v="066"/>
    <s v="REPAIRS AND MAINTENANCE"/>
    <s v="1215"/>
    <s v="COUNCIL-OWNED BUILDINGS"/>
    <n v="2431"/>
    <n v="2431"/>
    <n v="2564.7049999999999"/>
    <n v="2700.6343649999999"/>
    <n v="0"/>
    <n v="0"/>
    <n v="0"/>
    <n v="0"/>
    <n v="0"/>
    <n v="0"/>
    <n v="0"/>
    <n v="0"/>
    <n v="0"/>
    <n v="0"/>
    <n v="0"/>
    <n v="0"/>
    <n v="0"/>
    <n v="0"/>
    <n v="0"/>
    <n v="0"/>
    <n v="0"/>
    <n v="2431"/>
  </r>
  <r>
    <n v="14"/>
    <n v="15"/>
    <s v="tza"/>
    <x v="87"/>
    <s v="05-Engineering Services"/>
    <x v="77"/>
    <x v="283"/>
    <s v="007-Other admin"/>
    <x v="1"/>
    <s v="037"/>
    <s v="FLEET MANAGEMENT"/>
    <s v="066"/>
    <s v="REPAIRS AND MAINTENANCE"/>
    <s v="1219"/>
    <s v="COUNCIL-OWNED VEHICLES - MATERIALS"/>
    <n v="1807010"/>
    <n v="2500334"/>
    <n v="2637852.37"/>
    <n v="2777658.5456099999"/>
    <n v="993763.28000000014"/>
    <n v="240745.67"/>
    <n v="6768.37"/>
    <n v="0"/>
    <n v="0"/>
    <n v="0"/>
    <n v="0"/>
    <n v="0"/>
    <n v="146657.29"/>
    <n v="17671.580000000002"/>
    <n v="168884.42"/>
    <n v="198397.17"/>
    <n v="370515.91"/>
    <n v="91636.91"/>
    <n v="993763.28000000014"/>
    <n v="0.54994896541801108"/>
    <n v="1000531.65"/>
    <n v="1807010"/>
  </r>
  <r>
    <n v="14"/>
    <n v="15"/>
    <s v="tza"/>
    <x v="87"/>
    <s v="05-Engineering Services"/>
    <x v="77"/>
    <x v="284"/>
    <s v="007-Other admin"/>
    <x v="1"/>
    <s v="037"/>
    <s v="FLEET MANAGEMENT"/>
    <s v="066"/>
    <s v="REPAIRS AND MAINTENANCE"/>
    <s v="1220"/>
    <s v="COUNCIL-OWNED VEHICLES - COUNCIL-OWNED VEHICLE - GENERAL"/>
    <n v="995610"/>
    <n v="996301"/>
    <n v="1051097.5549999999"/>
    <n v="1106805.725415"/>
    <n v="24290.300000000003"/>
    <n v="16661.7"/>
    <n v="0"/>
    <n v="0"/>
    <n v="0"/>
    <n v="0"/>
    <n v="0"/>
    <n v="0"/>
    <n v="951"/>
    <n v="7666.43"/>
    <n v="7311.91"/>
    <n v="7803.24"/>
    <n v="557.72"/>
    <n v="0"/>
    <n v="24290.300000000003"/>
    <n v="2.4397404606221314E-2"/>
    <n v="24290.3"/>
    <n v="995610"/>
  </r>
  <r>
    <n v="14"/>
    <n v="15"/>
    <s v="tza"/>
    <x v="87"/>
    <s v="05-Engineering Services"/>
    <x v="77"/>
    <x v="285"/>
    <s v="007-Other admin"/>
    <x v="1"/>
    <s v="037"/>
    <s v="FLEET MANAGEMENT"/>
    <s v="066"/>
    <s v="REPAIRS AND MAINTENANCE"/>
    <s v="1221"/>
    <s v="COUNCIL-OWNED VEHICLES - INTERNAL LABOUR"/>
    <n v="3486721"/>
    <n v="4313065"/>
    <n v="4550283.5750000002"/>
    <n v="4791448.6044749999"/>
    <n v="0"/>
    <n v="0"/>
    <n v="0"/>
    <n v="0"/>
    <n v="0"/>
    <n v="0"/>
    <n v="0"/>
    <n v="0"/>
    <n v="0"/>
    <n v="0"/>
    <n v="0"/>
    <n v="0"/>
    <n v="0"/>
    <n v="0"/>
    <n v="0"/>
    <n v="0"/>
    <n v="0"/>
    <n v="3486721"/>
  </r>
  <r>
    <n v="14"/>
    <n v="15"/>
    <s v="tza"/>
    <x v="87"/>
    <s v="05-Engineering Services"/>
    <x v="77"/>
    <x v="118"/>
    <s v="007-Other admin"/>
    <x v="1"/>
    <s v="037"/>
    <s v="FLEET MANAGEMENT"/>
    <s v="066"/>
    <s v="REPAIRS AND MAINTENANCE"/>
    <s v="1222"/>
    <s v="COUNCIL-OWNED VEHICLES - COUNCIL-OWNED VEHICLE USAGE"/>
    <n v="251957"/>
    <n v="173278"/>
    <n v="182808.29"/>
    <n v="192497.12937000001"/>
    <n v="91933.449999999983"/>
    <n v="0"/>
    <n v="0"/>
    <n v="0"/>
    <n v="0"/>
    <n v="0"/>
    <n v="0"/>
    <n v="0"/>
    <n v="11628.14"/>
    <n v="6154.61"/>
    <n v="22258.51"/>
    <n v="20251.7"/>
    <n v="12937.96"/>
    <n v="18702.53"/>
    <n v="91933.449999999983"/>
    <n v="0.3648775386276229"/>
    <n v="91933.45"/>
    <n v="251957"/>
  </r>
  <r>
    <n v="14"/>
    <n v="15"/>
    <s v="tza"/>
    <x v="87"/>
    <s v="05-Engineering Services"/>
    <x v="77"/>
    <x v="286"/>
    <s v="007-Other admin"/>
    <x v="1"/>
    <s v="037"/>
    <s v="FLEET MANAGEMENT"/>
    <s v="066"/>
    <s v="REPAIRS AND MAINTENANCE"/>
    <s v="1223"/>
    <s v="COUNCIL-OWNED VEHICLES - CONTRACTORS"/>
    <n v="32810"/>
    <n v="32810"/>
    <n v="34614.550000000003"/>
    <n v="36449.121150000006"/>
    <n v="7900.5"/>
    <n v="0"/>
    <n v="0"/>
    <n v="0"/>
    <n v="0"/>
    <n v="0"/>
    <n v="0"/>
    <n v="0"/>
    <n v="2093.5"/>
    <n v="2663.5"/>
    <n v="1763"/>
    <n v="0"/>
    <n v="0"/>
    <n v="1380.5"/>
    <n v="7900.5"/>
    <n v="0.240795489180128"/>
    <n v="7900.5"/>
    <n v="32810"/>
  </r>
  <r>
    <n v="14"/>
    <n v="15"/>
    <s v="tza"/>
    <x v="88"/>
    <s v="04-Corporate Services"/>
    <x v="77"/>
    <x v="287"/>
    <s v="005-Information technology"/>
    <x v="1"/>
    <s v="038"/>
    <s v="INFORMATION TECHNOLOGY"/>
    <s v="066"/>
    <s v="REPAIRS AND MAINTENANCE"/>
    <s v="1106"/>
    <s v="COMPUTER EQUIPMENT &amp; SOFTWARE - CONTRACTORS"/>
    <n v="371000"/>
    <n v="371000"/>
    <n v="391405"/>
    <n v="412149.46500000003"/>
    <n v="102442.71999999999"/>
    <n v="5912.29"/>
    <n v="0"/>
    <n v="0"/>
    <n v="0"/>
    <n v="0"/>
    <n v="0"/>
    <n v="0"/>
    <n v="438.6"/>
    <n v="17060.28"/>
    <n v="75144.61"/>
    <n v="0"/>
    <n v="7293.7"/>
    <n v="2505.5300000000002"/>
    <n v="102442.71999999999"/>
    <n v="0.27612592991913743"/>
    <n v="102442.72"/>
    <n v="371000"/>
  </r>
  <r>
    <n v="14"/>
    <n v="15"/>
    <s v="tza"/>
    <x v="88"/>
    <s v="04-Corporate Services"/>
    <x v="77"/>
    <x v="279"/>
    <s v="005-Information technology"/>
    <x v="1"/>
    <s v="038"/>
    <s v="INFORMATION TECHNOLOGY"/>
    <s v="066"/>
    <s v="REPAIRS AND MAINTENANCE"/>
    <s v="1224"/>
    <s v="NON-COUNCIL-OWNED ASSETS - CONTRACTORS"/>
    <n v="150000"/>
    <n v="150000"/>
    <n v="158250"/>
    <n v="166637.25"/>
    <n v="91111.7"/>
    <n v="0"/>
    <n v="0"/>
    <n v="0"/>
    <n v="0"/>
    <n v="0"/>
    <n v="0"/>
    <n v="0"/>
    <n v="45555.85"/>
    <n v="0"/>
    <n v="0"/>
    <n v="0"/>
    <n v="0"/>
    <n v="45555.85"/>
    <n v="91111.7"/>
    <n v="0.6074113333333333"/>
    <n v="91111.7"/>
    <n v="150000"/>
  </r>
  <r>
    <n v="14"/>
    <n v="15"/>
    <s v="tza"/>
    <x v="89"/>
    <s v="03-Financial Services"/>
    <x v="77"/>
    <x v="180"/>
    <s v="003-Budget and treasury office"/>
    <x v="1"/>
    <s v="039"/>
    <s v="SUPPLY CHAIN MANAGEMENT UNIT"/>
    <s v="066"/>
    <s v="REPAIRS AND MAINTENANCE"/>
    <s v="1101"/>
    <s v="FURNITURE &amp; OFFICE EQUIPMENT"/>
    <n v="24"/>
    <n v="24"/>
    <n v="25.32"/>
    <n v="26.6619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24"/>
  </r>
  <r>
    <n v="14"/>
    <n v="15"/>
    <s v="tza"/>
    <x v="89"/>
    <s v="03-Financial Services"/>
    <x v="77"/>
    <x v="277"/>
    <s v="003-Budget and treasury office"/>
    <x v="1"/>
    <s v="039"/>
    <s v="SUPPLY CHAIN MANAGEMENT UNIT"/>
    <s v="066"/>
    <s v="REPAIRS AND MAINTENANCE"/>
    <s v="1111"/>
    <s v="MACHINERY &amp; EQUIPMENT"/>
    <n v="132"/>
    <n v="132"/>
    <n v="139.26"/>
    <n v="146.64077999999998"/>
    <n v="0"/>
    <n v="0"/>
    <n v="0"/>
    <n v="0"/>
    <n v="0"/>
    <n v="0"/>
    <n v="0"/>
    <n v="0"/>
    <n v="0"/>
    <n v="0"/>
    <n v="0"/>
    <n v="0"/>
    <n v="0"/>
    <n v="0"/>
    <n v="0"/>
    <n v="0"/>
    <n v="0"/>
    <n v="132"/>
  </r>
  <r>
    <n v="14"/>
    <n v="15"/>
    <s v="tza"/>
    <x v="89"/>
    <s v="03-Financial Services"/>
    <x v="77"/>
    <x v="278"/>
    <s v="003-Budget and treasury office"/>
    <x v="1"/>
    <s v="039"/>
    <s v="SUPPLY CHAIN MANAGEMENT UNIT"/>
    <s v="066"/>
    <s v="REPAIRS AND MAINTENANCE"/>
    <s v="1215"/>
    <s v="COUNCIL-OWNED BUILDINGS"/>
    <n v="447"/>
    <n v="447"/>
    <n v="471.58499999999998"/>
    <n v="496.579005"/>
    <n v="0"/>
    <n v="0"/>
    <n v="0"/>
    <n v="0"/>
    <n v="0"/>
    <n v="0"/>
    <n v="0"/>
    <n v="0"/>
    <n v="0"/>
    <n v="0"/>
    <n v="0"/>
    <n v="0"/>
    <n v="0"/>
    <n v="0"/>
    <n v="0"/>
    <n v="0"/>
    <n v="0"/>
    <n v="447"/>
  </r>
  <r>
    <n v="14"/>
    <n v="15"/>
    <s v="tza"/>
    <x v="89"/>
    <s v="03-Financial Services"/>
    <x v="77"/>
    <x v="118"/>
    <s v="003-Budget and treasury office"/>
    <x v="1"/>
    <s v="039"/>
    <s v="SUPPLY CHAIN MANAGEMENT UNIT"/>
    <s v="066"/>
    <s v="REPAIRS AND MAINTENANCE"/>
    <s v="1222"/>
    <s v="COUNCIL-OWNED VEHICLES - COUNCIL-OWNED VEHICLE USA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0"/>
    <s v="04-Corporate Services"/>
    <x v="77"/>
    <x v="180"/>
    <s v="004-Human resource"/>
    <x v="1"/>
    <s v="052"/>
    <s v="ADMINISTRATION HR &amp; CORP"/>
    <s v="066"/>
    <s v="REPAIRS AND MAINTENANCE"/>
    <s v="1101"/>
    <s v="FURNITURE &amp; OFFICE EQUIPMENT"/>
    <n v="69"/>
    <n v="69"/>
    <n v="72.795000000000002"/>
    <n v="76.653135000000006"/>
    <n v="0"/>
    <n v="0"/>
    <n v="0"/>
    <n v="0"/>
    <n v="0"/>
    <n v="0"/>
    <n v="0"/>
    <n v="0"/>
    <n v="0"/>
    <n v="0"/>
    <n v="0"/>
    <n v="0"/>
    <n v="0"/>
    <n v="0"/>
    <n v="0"/>
    <n v="0"/>
    <n v="0"/>
    <n v="69"/>
  </r>
  <r>
    <n v="14"/>
    <n v="15"/>
    <s v="tza"/>
    <x v="91"/>
    <s v="04-Corporate Services"/>
    <x v="77"/>
    <x v="180"/>
    <s v="004-Human resource"/>
    <x v="1"/>
    <s v="053"/>
    <s v="HUMAN RESOURCES"/>
    <s v="066"/>
    <s v="REPAIRS AND MAINTENANCE"/>
    <s v="1101"/>
    <s v="FURNITURE &amp; OFFICE EQUIPMENT"/>
    <n v="3000"/>
    <n v="3000"/>
    <n v="3165"/>
    <n v="3332.74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3000"/>
  </r>
  <r>
    <n v="14"/>
    <n v="15"/>
    <s v="tza"/>
    <x v="91"/>
    <s v="04-Corporate Services"/>
    <x v="77"/>
    <x v="277"/>
    <s v="004-Human resource"/>
    <x v="1"/>
    <s v="053"/>
    <s v="HUMAN RESOURCES"/>
    <s v="066"/>
    <s v="REPAIRS AND MAINTENANCE"/>
    <s v="1111"/>
    <s v="MACHINERY &amp; EQUIPMENT"/>
    <n v="2345"/>
    <n v="2345"/>
    <n v="2473.9749999999999"/>
    <n v="2605.095675"/>
    <n v="0"/>
    <n v="0"/>
    <n v="0"/>
    <n v="0"/>
    <n v="0"/>
    <n v="0"/>
    <n v="0"/>
    <n v="0"/>
    <n v="0"/>
    <n v="0"/>
    <n v="0"/>
    <n v="0"/>
    <n v="0"/>
    <n v="0"/>
    <n v="0"/>
    <n v="0"/>
    <n v="0"/>
    <n v="2345"/>
  </r>
  <r>
    <n v="14"/>
    <n v="15"/>
    <s v="tza"/>
    <x v="92"/>
    <s v="04-Corporate Services"/>
    <x v="77"/>
    <x v="277"/>
    <s v="007-Other admin"/>
    <x v="1"/>
    <s v="054"/>
    <s v="OCCUPATIONAL HEALTH &amp; SAFETY"/>
    <s v="066"/>
    <s v="REPAIRS AND MAINTENANCE"/>
    <s v="1111"/>
    <s v="MACHINERY &amp; EQUIPMENT"/>
    <n v="722"/>
    <n v="722"/>
    <n v="761.71"/>
    <n v="802.08063000000004"/>
    <n v="0"/>
    <n v="0"/>
    <n v="0"/>
    <n v="0"/>
    <n v="0"/>
    <n v="0"/>
    <n v="0"/>
    <n v="0"/>
    <n v="0"/>
    <n v="0"/>
    <n v="0"/>
    <n v="0"/>
    <n v="0"/>
    <n v="0"/>
    <n v="0"/>
    <n v="0"/>
    <n v="0"/>
    <n v="722"/>
  </r>
  <r>
    <n v="14"/>
    <n v="15"/>
    <s v="tza"/>
    <x v="96"/>
    <s v="05-Engineering Services"/>
    <x v="77"/>
    <x v="180"/>
    <s v="017-Roads"/>
    <x v="1"/>
    <s v="062"/>
    <s v="ADMINISTRATION CIVIL ING."/>
    <s v="066"/>
    <s v="REPAIRS AND MAINTENANCE"/>
    <s v="1101"/>
    <s v="FURNITURE &amp; OFFICE EQUIPMENT"/>
    <n v="3168"/>
    <n v="3168"/>
    <n v="3342.24"/>
    <n v="3519.3787199999997"/>
    <n v="2300"/>
    <n v="0"/>
    <n v="0"/>
    <n v="0"/>
    <n v="0"/>
    <n v="0"/>
    <n v="0"/>
    <n v="0"/>
    <n v="0"/>
    <n v="0"/>
    <n v="0"/>
    <n v="0"/>
    <n v="2300"/>
    <n v="0"/>
    <n v="2300"/>
    <n v="0.72601010101010099"/>
    <n v="2300"/>
    <n v="3168"/>
  </r>
  <r>
    <n v="14"/>
    <n v="15"/>
    <s v="tza"/>
    <x v="96"/>
    <s v="05-Engineering Services"/>
    <x v="77"/>
    <x v="277"/>
    <s v="017-Roads"/>
    <x v="1"/>
    <s v="062"/>
    <s v="ADMINISTRATION CIVIL ING."/>
    <s v="066"/>
    <s v="REPAIRS AND MAINTENANCE"/>
    <s v="1111"/>
    <s v="MACHINERY &amp; EQUIPMENT"/>
    <n v="822"/>
    <n v="822"/>
    <n v="867.21"/>
    <n v="913.17213000000004"/>
    <n v="0"/>
    <n v="0"/>
    <n v="0"/>
    <n v="0"/>
    <n v="0"/>
    <n v="0"/>
    <n v="0"/>
    <n v="0"/>
    <n v="0"/>
    <n v="0"/>
    <n v="0"/>
    <n v="0"/>
    <n v="0"/>
    <n v="0"/>
    <n v="0"/>
    <n v="0"/>
    <n v="0"/>
    <n v="822"/>
  </r>
  <r>
    <n v="14"/>
    <n v="15"/>
    <s v="tza"/>
    <x v="97"/>
    <s v="05-Engineering Services"/>
    <x v="77"/>
    <x v="180"/>
    <s v="017-Roads"/>
    <x v="1"/>
    <s v="063"/>
    <s v="ROADS &amp; STORMWATER MANAGEMENT"/>
    <s v="066"/>
    <s v="REPAIRS AND MAINTENANCE"/>
    <s v="1101"/>
    <s v="FURNITURE &amp; OFFICE EQUIPMENT"/>
    <n v="4000"/>
    <n v="4000"/>
    <n v="4220"/>
    <n v="4443.66"/>
    <n v="0"/>
    <n v="0"/>
    <n v="0"/>
    <n v="0"/>
    <n v="0"/>
    <n v="0"/>
    <n v="0"/>
    <n v="0"/>
    <n v="0"/>
    <n v="0"/>
    <n v="0"/>
    <n v="0"/>
    <n v="0"/>
    <n v="0"/>
    <n v="0"/>
    <n v="0"/>
    <n v="0"/>
    <n v="4000"/>
  </r>
  <r>
    <n v="14"/>
    <n v="15"/>
    <s v="tza"/>
    <x v="97"/>
    <s v="05-Engineering Services"/>
    <x v="77"/>
    <x v="277"/>
    <s v="017-Roads"/>
    <x v="1"/>
    <s v="063"/>
    <s v="ROADS &amp; STORMWATER MANAGEMENT"/>
    <s v="066"/>
    <s v="REPAIRS AND MAINTENANCE"/>
    <s v="1111"/>
    <s v="MACHINERY &amp; EQUIPMENT"/>
    <n v="23549"/>
    <n v="23549"/>
    <n v="24844.195"/>
    <n v="26160.937334999999"/>
    <n v="10090.040000000001"/>
    <n v="3109.88"/>
    <n v="175.44"/>
    <n v="0"/>
    <n v="0"/>
    <n v="0"/>
    <n v="0"/>
    <n v="0"/>
    <n v="0"/>
    <n v="0"/>
    <n v="223.06"/>
    <n v="0"/>
    <n v="5838.98"/>
    <n v="4028"/>
    <n v="10090.040000000001"/>
    <n v="0.42846999872606062"/>
    <n v="10265.48"/>
    <n v="23549"/>
  </r>
  <r>
    <n v="14"/>
    <n v="15"/>
    <s v="tza"/>
    <x v="97"/>
    <s v="05-Engineering Services"/>
    <x v="77"/>
    <x v="288"/>
    <s v="017-Roads"/>
    <x v="1"/>
    <s v="063"/>
    <s v="ROADS &amp; STORMWATER MANAGEMENT"/>
    <s v="066"/>
    <s v="REPAIRS AND MAINTENANCE"/>
    <s v="1131"/>
    <s v="DISTRIBUTION NETWORK - INTERNAL LABOUR"/>
    <n v="138950"/>
    <n v="171099"/>
    <n v="180509.44500000001"/>
    <n v="190076.44558500001"/>
    <n v="0"/>
    <n v="0"/>
    <n v="0"/>
    <n v="0"/>
    <n v="0"/>
    <n v="0"/>
    <n v="0"/>
    <n v="0"/>
    <n v="0"/>
    <n v="0"/>
    <n v="0"/>
    <n v="0"/>
    <n v="0"/>
    <n v="0"/>
    <n v="0"/>
    <n v="0"/>
    <n v="0"/>
    <n v="138950"/>
  </r>
  <r>
    <n v="14"/>
    <n v="15"/>
    <s v="tza"/>
    <x v="97"/>
    <s v="05-Engineering Services"/>
    <x v="77"/>
    <x v="289"/>
    <s v="017-Roads"/>
    <x v="1"/>
    <s v="063"/>
    <s v="ROADS &amp; STORMWATER MANAGEMENT"/>
    <s v="066"/>
    <s v="REPAIRS AND MAINTENANCE"/>
    <s v="1132"/>
    <s v="RAILWAY SIDINGS"/>
    <n v="150000"/>
    <n v="150000"/>
    <n v="158250"/>
    <n v="166637.25"/>
    <n v="3320"/>
    <n v="0"/>
    <n v="0"/>
    <n v="0"/>
    <n v="0"/>
    <n v="0"/>
    <n v="0"/>
    <n v="0"/>
    <n v="1660"/>
    <n v="0"/>
    <n v="0"/>
    <n v="0"/>
    <n v="1660"/>
    <n v="0"/>
    <n v="3320"/>
    <n v="2.2133333333333335E-2"/>
    <n v="3320"/>
    <n v="150000"/>
  </r>
  <r>
    <n v="14"/>
    <n v="15"/>
    <s v="tza"/>
    <x v="97"/>
    <s v="05-Engineering Services"/>
    <x v="77"/>
    <x v="290"/>
    <s v="017-Roads"/>
    <x v="1"/>
    <s v="063"/>
    <s v="ROADS &amp; STORMWATER MANAGEMENT"/>
    <s v="066"/>
    <s v="REPAIRS AND MAINTENANCE"/>
    <s v="1134"/>
    <s v="STORMWATER DRAINAGE &amp; BRIDGES"/>
    <n v="2530432"/>
    <n v="2530432"/>
    <n v="2669605.7599999998"/>
    <n v="2811094.8652799996"/>
    <n v="1409440.4200000002"/>
    <n v="1120588.8899999999"/>
    <n v="0"/>
    <n v="0"/>
    <n v="0"/>
    <n v="0"/>
    <n v="0"/>
    <n v="0"/>
    <n v="560392.55000000005"/>
    <n v="413440.92"/>
    <n v="251865.34"/>
    <n v="181977.27"/>
    <n v="0"/>
    <n v="1764.34"/>
    <n v="1409440.4200000002"/>
    <n v="0.55699596748697466"/>
    <n v="1409440.42"/>
    <n v="2530432"/>
  </r>
  <r>
    <n v="14"/>
    <n v="15"/>
    <s v="tza"/>
    <x v="97"/>
    <s v="05-Engineering Services"/>
    <x v="77"/>
    <x v="291"/>
    <s v="017-Roads"/>
    <x v="1"/>
    <s v="063"/>
    <s v="ROADS &amp; STORMWATER MANAGEMENT"/>
    <s v="066"/>
    <s v="REPAIRS AND MAINTENANCE"/>
    <s v="1135"/>
    <s v="STORMWATER DRAINAGE &amp; BRIDGES - INTERNAL LABOUR"/>
    <n v="4965798"/>
    <n v="5388956"/>
    <n v="5685348.5800000001"/>
    <n v="5986672.0547400005"/>
    <n v="0"/>
    <n v="0"/>
    <n v="0"/>
    <n v="0"/>
    <n v="0"/>
    <n v="0"/>
    <n v="0"/>
    <n v="0"/>
    <n v="0"/>
    <n v="0"/>
    <n v="0"/>
    <n v="0"/>
    <n v="0"/>
    <n v="0"/>
    <n v="0"/>
    <n v="0"/>
    <n v="0"/>
    <n v="4965798"/>
  </r>
  <r>
    <n v="14"/>
    <n v="15"/>
    <s v="tza"/>
    <x v="97"/>
    <s v="05-Engineering Services"/>
    <x v="77"/>
    <x v="292"/>
    <s v="017-Roads"/>
    <x v="1"/>
    <s v="063"/>
    <s v="ROADS &amp; STORMWATER MANAGEMENT"/>
    <s v="066"/>
    <s v="REPAIRS AND MAINTENANCE"/>
    <s v="1138"/>
    <s v="TARRED ROADS"/>
    <n v="6675697"/>
    <n v="8675697"/>
    <n v="9152860.3350000009"/>
    <n v="9637961.9327550009"/>
    <n v="4618412.58"/>
    <n v="1798836"/>
    <n v="0"/>
    <n v="0"/>
    <n v="0"/>
    <n v="0"/>
    <n v="0"/>
    <n v="0"/>
    <n v="0"/>
    <n v="1397628"/>
    <n v="1390157.11"/>
    <n v="1804588.87"/>
    <n v="26038.6"/>
    <n v="0"/>
    <n v="4618412.58"/>
    <n v="0.69182477575000789"/>
    <n v="4618412.58"/>
    <n v="10422659"/>
  </r>
  <r>
    <n v="14"/>
    <n v="15"/>
    <s v="tza"/>
    <x v="97"/>
    <s v="05-Engineering Services"/>
    <x v="77"/>
    <x v="293"/>
    <s v="017-Roads"/>
    <x v="1"/>
    <s v="063"/>
    <s v="ROADS &amp; STORMWATER MANAGEMENT"/>
    <s v="066"/>
    <s v="REPAIRS AND MAINTENANCE"/>
    <s v="1139"/>
    <s v="TARRED ROAD - INTERNAL LABOUR"/>
    <n v="403445"/>
    <n v="451971"/>
    <n v="476829.40500000003"/>
    <n v="502101.363465"/>
    <n v="0"/>
    <n v="0"/>
    <n v="0"/>
    <n v="0"/>
    <n v="0"/>
    <n v="0"/>
    <n v="0"/>
    <n v="0"/>
    <n v="0"/>
    <n v="0"/>
    <n v="0"/>
    <n v="0"/>
    <n v="0"/>
    <n v="0"/>
    <n v="0"/>
    <n v="0"/>
    <n v="0"/>
    <n v="403445"/>
  </r>
  <r>
    <n v="14"/>
    <n v="15"/>
    <s v="tza"/>
    <x v="97"/>
    <s v="05-Engineering Services"/>
    <x v="77"/>
    <x v="294"/>
    <s v="017-Roads"/>
    <x v="1"/>
    <s v="063"/>
    <s v="ROADS &amp; STORMWATER MANAGEMENT"/>
    <s v="066"/>
    <s v="REPAIRS AND MAINTENANCE"/>
    <s v="1142"/>
    <s v="GRAVEL ROADS"/>
    <n v="6270313"/>
    <n v="8270313"/>
    <n v="8725180.2149999999"/>
    <n v="9187614.7663949989"/>
    <n v="4097981"/>
    <n v="829497.8"/>
    <n v="0"/>
    <n v="0"/>
    <n v="0"/>
    <n v="0"/>
    <n v="0"/>
    <n v="0"/>
    <n v="249841"/>
    <n v="606960"/>
    <n v="975360"/>
    <n v="767660"/>
    <n v="1479240"/>
    <n v="18920"/>
    <n v="4097981"/>
    <n v="0.6535528609177883"/>
    <n v="4097981"/>
    <n v="6270313"/>
  </r>
  <r>
    <n v="14"/>
    <n v="15"/>
    <s v="tza"/>
    <x v="97"/>
    <s v="05-Engineering Services"/>
    <x v="77"/>
    <x v="295"/>
    <s v="017-Roads"/>
    <x v="1"/>
    <s v="063"/>
    <s v="ROADS &amp; STORMWATER MANAGEMENT"/>
    <s v="066"/>
    <s v="REPAIRS AND MAINTENANCE"/>
    <s v="1143"/>
    <s v="GRAVEL ROAD - INTERNAL LABOUR"/>
    <n v="1129846"/>
    <n v="1262192"/>
    <n v="1331612.56"/>
    <n v="1402188.02568"/>
    <n v="0"/>
    <n v="0"/>
    <n v="0"/>
    <n v="0"/>
    <n v="0"/>
    <n v="0"/>
    <n v="0"/>
    <n v="0"/>
    <n v="0"/>
    <n v="0"/>
    <n v="0"/>
    <n v="0"/>
    <n v="0"/>
    <n v="0"/>
    <n v="0"/>
    <n v="0"/>
    <n v="0"/>
    <n v="1129846"/>
  </r>
  <r>
    <n v="14"/>
    <n v="15"/>
    <s v="tza"/>
    <x v="97"/>
    <s v="05-Engineering Services"/>
    <x v="77"/>
    <x v="296"/>
    <s v="017-Roads"/>
    <x v="1"/>
    <s v="063"/>
    <s v="ROADS &amp; STORMWATER MANAGEMENT"/>
    <s v="066"/>
    <s v="REPAIRS AND MAINTENANCE"/>
    <s v="1147"/>
    <s v="SIDEWALK &amp; PAVEMENTS - INTERNAL LABOUR"/>
    <n v="6811373"/>
    <n v="7346894"/>
    <n v="7750973.1699999999"/>
    <n v="8161774.7480100002"/>
    <n v="0"/>
    <n v="0"/>
    <n v="0"/>
    <n v="0"/>
    <n v="0"/>
    <n v="0"/>
    <n v="0"/>
    <n v="0"/>
    <n v="0"/>
    <n v="0"/>
    <n v="0"/>
    <n v="0"/>
    <n v="0"/>
    <n v="0"/>
    <n v="0"/>
    <n v="0"/>
    <n v="0"/>
    <n v="6811373"/>
  </r>
  <r>
    <n v="14"/>
    <n v="15"/>
    <s v="tza"/>
    <x v="97"/>
    <s v="05-Engineering Services"/>
    <x v="77"/>
    <x v="278"/>
    <s v="017-Roads"/>
    <x v="1"/>
    <s v="063"/>
    <s v="ROADS &amp; STORMWATER MANAGEMENT"/>
    <s v="066"/>
    <s v="REPAIRS AND MAINTENANCE"/>
    <s v="1215"/>
    <s v="COUNCIL-OWNED BUILDINGS"/>
    <n v="44543"/>
    <n v="44543"/>
    <n v="46992.864999999998"/>
    <n v="49483.486844999999"/>
    <n v="0"/>
    <n v="0"/>
    <n v="0"/>
    <n v="0"/>
    <n v="0"/>
    <n v="0"/>
    <n v="0"/>
    <n v="0"/>
    <n v="0"/>
    <n v="0"/>
    <n v="0"/>
    <n v="0"/>
    <n v="0"/>
    <n v="0"/>
    <n v="0"/>
    <n v="0"/>
    <n v="0"/>
    <n v="44543"/>
  </r>
  <r>
    <n v="14"/>
    <n v="15"/>
    <s v="tza"/>
    <x v="97"/>
    <s v="05-Engineering Services"/>
    <x v="77"/>
    <x v="118"/>
    <s v="017-Roads"/>
    <x v="1"/>
    <s v="063"/>
    <s v="ROADS &amp; STORMWATER MANAGEMENT"/>
    <s v="066"/>
    <s v="REPAIRS AND MAINTENANCE"/>
    <s v="1222"/>
    <s v="COUNCIL-OWNED VEHICLES - COUNCIL-OWNED VEHICLE USAGE"/>
    <n v="8829066"/>
    <n v="6937630"/>
    <n v="7319199.6500000004"/>
    <n v="7707117.2314500008"/>
    <n v="2344289.65"/>
    <n v="0"/>
    <n v="0"/>
    <n v="0"/>
    <n v="0"/>
    <n v="0"/>
    <n v="0"/>
    <n v="0"/>
    <n v="282315.2"/>
    <n v="126148.34"/>
    <n v="589641.43000000005"/>
    <n v="770361.83"/>
    <n v="336231.99"/>
    <n v="239590.86"/>
    <n v="2344289.65"/>
    <n v="0.26551955212476608"/>
    <n v="2344289.65"/>
    <n v="8829066"/>
  </r>
  <r>
    <n v="14"/>
    <n v="15"/>
    <s v="tza"/>
    <x v="98"/>
    <s v="05-Engineering Services"/>
    <x v="77"/>
    <x v="180"/>
    <s v="012-House"/>
    <x v="1"/>
    <s v="103"/>
    <s v="BUILDINGS &amp; HOUSING"/>
    <s v="066"/>
    <s v="REPAIRS AND MAINTENANCE"/>
    <s v="1101"/>
    <s v="FURNITURE &amp; OFFICE EQUIPMENT"/>
    <n v="5000"/>
    <n v="5000"/>
    <n v="5275"/>
    <n v="5554.5749999999998"/>
    <n v="0"/>
    <n v="0"/>
    <n v="0"/>
    <n v="0"/>
    <n v="0"/>
    <n v="0"/>
    <n v="0"/>
    <n v="0"/>
    <n v="0"/>
    <n v="0"/>
    <n v="0"/>
    <n v="0"/>
    <n v="0"/>
    <n v="0"/>
    <n v="0"/>
    <n v="0"/>
    <n v="0"/>
    <n v="5000"/>
  </r>
  <r>
    <n v="14"/>
    <n v="15"/>
    <s v="tza"/>
    <x v="98"/>
    <s v="05-Engineering Services"/>
    <x v="77"/>
    <x v="277"/>
    <s v="012-House"/>
    <x v="1"/>
    <s v="103"/>
    <s v="BUILDINGS &amp; HOUSING"/>
    <s v="066"/>
    <s v="REPAIRS AND MAINTENANCE"/>
    <s v="1111"/>
    <s v="MACHINERY &amp; EQUIPMENT"/>
    <n v="19020"/>
    <n v="19020"/>
    <n v="20066.099999999999"/>
    <n v="21129.603299999999"/>
    <n v="0"/>
    <n v="0"/>
    <n v="0"/>
    <n v="0"/>
    <n v="0"/>
    <n v="0"/>
    <n v="0"/>
    <n v="0"/>
    <n v="0"/>
    <n v="0"/>
    <n v="0"/>
    <n v="0"/>
    <n v="0"/>
    <n v="0"/>
    <n v="0"/>
    <n v="0"/>
    <n v="0"/>
    <n v="19020"/>
  </r>
  <r>
    <n v="14"/>
    <n v="15"/>
    <s v="tza"/>
    <x v="98"/>
    <s v="05-Engineering Services"/>
    <x v="77"/>
    <x v="112"/>
    <s v="012-House"/>
    <x v="1"/>
    <s v="103"/>
    <s v="BUILDINGS &amp; HOUSING"/>
    <s v="066"/>
    <s v="REPAIRS AND MAINTENANCE"/>
    <s v="1211"/>
    <s v="COUNCIL-OWNED LAND"/>
    <n v="50000"/>
    <n v="50000"/>
    <n v="52750"/>
    <n v="55545.75"/>
    <n v="0"/>
    <n v="0"/>
    <n v="0"/>
    <n v="0"/>
    <n v="0"/>
    <n v="0"/>
    <n v="0"/>
    <n v="0"/>
    <n v="0"/>
    <n v="0"/>
    <n v="0"/>
    <n v="0"/>
    <n v="0"/>
    <n v="0"/>
    <n v="0"/>
    <n v="0"/>
    <n v="0"/>
    <n v="50000"/>
  </r>
  <r>
    <n v="14"/>
    <n v="15"/>
    <s v="tza"/>
    <x v="98"/>
    <s v="05-Engineering Services"/>
    <x v="77"/>
    <x v="278"/>
    <s v="012-House"/>
    <x v="1"/>
    <s v="103"/>
    <s v="BUILDINGS &amp; HOUSING"/>
    <s v="066"/>
    <s v="REPAIRS AND MAINTENANCE"/>
    <s v="1215"/>
    <s v="COUNCIL-OWNED BUILDINGS"/>
    <n v="1440000"/>
    <n v="1440000"/>
    <n v="1519200"/>
    <n v="1599717.6"/>
    <n v="113727.37"/>
    <n v="81389.399999999994"/>
    <n v="0"/>
    <n v="0"/>
    <n v="0"/>
    <n v="0"/>
    <n v="0"/>
    <n v="0"/>
    <n v="3483.12"/>
    <n v="16639.8"/>
    <n v="21563.200000000001"/>
    <n v="5461.88"/>
    <n v="60265.85"/>
    <n v="6313.52"/>
    <n v="113727.37"/>
    <n v="7.897734027777778E-2"/>
    <n v="113727.37"/>
    <n v="1440000"/>
  </r>
  <r>
    <n v="14"/>
    <n v="15"/>
    <s v="tza"/>
    <x v="98"/>
    <s v="05-Engineering Services"/>
    <x v="77"/>
    <x v="297"/>
    <s v="012-House"/>
    <x v="1"/>
    <s v="103"/>
    <s v="BUILDINGS &amp; HOUSING"/>
    <s v="066"/>
    <s v="REPAIRS AND MAINTENANCE"/>
    <s v="1216"/>
    <s v="COUNCIL OWNED BUILDING - INTERNAL LABOUR"/>
    <n v="9498605"/>
    <n v="9865023"/>
    <n v="10407599.265000001"/>
    <n v="10959202.026045"/>
    <n v="0"/>
    <n v="0"/>
    <n v="0"/>
    <n v="0"/>
    <n v="0"/>
    <n v="0"/>
    <n v="0"/>
    <n v="0"/>
    <n v="0"/>
    <n v="0"/>
    <n v="0"/>
    <n v="0"/>
    <n v="0"/>
    <n v="0"/>
    <n v="0"/>
    <n v="0"/>
    <n v="0"/>
    <n v="9498605"/>
  </r>
  <r>
    <n v="14"/>
    <n v="15"/>
    <s v="tza"/>
    <x v="98"/>
    <s v="05-Engineering Services"/>
    <x v="77"/>
    <x v="118"/>
    <s v="012-House"/>
    <x v="1"/>
    <s v="103"/>
    <s v="BUILDINGS &amp; HOUSING"/>
    <s v="066"/>
    <s v="REPAIRS AND MAINTENANCE"/>
    <s v="1222"/>
    <s v="COUNCIL-OWNED VEHICLES - COUNCIL-OWNED VEHICLE USAGE"/>
    <n v="437776"/>
    <n v="371184"/>
    <n v="391599.12"/>
    <n v="412353.87335999997"/>
    <n v="77684.2"/>
    <n v="0"/>
    <n v="0"/>
    <n v="0"/>
    <n v="0"/>
    <n v="0"/>
    <n v="0"/>
    <n v="0"/>
    <n v="10643.8"/>
    <n v="2809.52"/>
    <n v="43300.27"/>
    <n v="0"/>
    <n v="7435.03"/>
    <n v="13495.58"/>
    <n v="77684.2"/>
    <n v="0.1774519388911224"/>
    <n v="77684.2"/>
    <n v="437776"/>
  </r>
  <r>
    <n v="14"/>
    <n v="15"/>
    <s v="tza"/>
    <x v="99"/>
    <s v="06-Community Services"/>
    <x v="77"/>
    <x v="180"/>
    <s v="009-Sport &amp; recreation"/>
    <x v="1"/>
    <s v="105"/>
    <s v="PARKS &amp; RECREATION"/>
    <s v="066"/>
    <s v="REPAIRS AND MAINTENANCE"/>
    <s v="1101"/>
    <s v="FURNITURE &amp; OFFICE EQUIPMENT"/>
    <n v="8000"/>
    <n v="8000"/>
    <n v="8440"/>
    <n v="8887.32"/>
    <n v="0"/>
    <n v="0"/>
    <n v="0"/>
    <n v="0"/>
    <n v="0"/>
    <n v="0"/>
    <n v="0"/>
    <n v="0"/>
    <n v="0"/>
    <n v="0"/>
    <n v="0"/>
    <n v="0"/>
    <n v="0"/>
    <n v="0"/>
    <n v="0"/>
    <n v="0"/>
    <n v="0"/>
    <n v="8000"/>
  </r>
  <r>
    <n v="14"/>
    <n v="15"/>
    <s v="tza"/>
    <x v="99"/>
    <s v="06-Community Services"/>
    <x v="77"/>
    <x v="277"/>
    <s v="009-Sport &amp; recreation"/>
    <x v="1"/>
    <s v="105"/>
    <s v="PARKS &amp; RECREATION"/>
    <s v="066"/>
    <s v="REPAIRS AND MAINTENANCE"/>
    <s v="1111"/>
    <s v="MACHINERY &amp; EQUIPMENT"/>
    <n v="49953"/>
    <n v="49953"/>
    <n v="52700.415000000001"/>
    <n v="55493.536995000002"/>
    <n v="2683.6400000000003"/>
    <n v="144.74"/>
    <n v="550.65"/>
    <n v="0"/>
    <n v="0"/>
    <n v="0"/>
    <n v="0"/>
    <n v="0"/>
    <n v="0"/>
    <n v="0"/>
    <n v="368.47"/>
    <n v="2315.17"/>
    <n v="0"/>
    <n v="0"/>
    <n v="2683.6400000000003"/>
    <n v="5.3723299901907801E-2"/>
    <n v="3234.29"/>
    <n v="49953"/>
  </r>
  <r>
    <n v="14"/>
    <n v="15"/>
    <s v="tza"/>
    <x v="99"/>
    <s v="06-Community Services"/>
    <x v="77"/>
    <x v="298"/>
    <s v="009-Sport &amp; recreation"/>
    <x v="1"/>
    <s v="105"/>
    <s v="PARKS &amp; RECREATION"/>
    <s v="066"/>
    <s v="REPAIRS AND MAINTENANCE"/>
    <s v="1112"/>
    <s v="MACHINERY &amp; EQUIPMENT - INTERNAL LABOUR"/>
    <n v="55967"/>
    <n v="54158"/>
    <n v="57136.69"/>
    <n v="60164.934570000005"/>
    <n v="0"/>
    <n v="0"/>
    <n v="0"/>
    <n v="0"/>
    <n v="0"/>
    <n v="0"/>
    <n v="0"/>
    <n v="0"/>
    <n v="0"/>
    <n v="0"/>
    <n v="0"/>
    <n v="0"/>
    <n v="0"/>
    <n v="0"/>
    <n v="0"/>
    <n v="0"/>
    <n v="0"/>
    <n v="55967"/>
  </r>
  <r>
    <n v="14"/>
    <n v="15"/>
    <s v="tza"/>
    <x v="99"/>
    <s v="06-Community Services"/>
    <x v="77"/>
    <x v="281"/>
    <s v="009-Sport &amp; recreation"/>
    <x v="1"/>
    <s v="105"/>
    <s v="PARKS &amp; RECREATION"/>
    <s v="066"/>
    <s v="REPAIRS AND MAINTENANCE"/>
    <s v="1118"/>
    <s v="LAWNMOWERS - INTERNAL LABOUR"/>
    <n v="3860046"/>
    <n v="4344619"/>
    <n v="4583573.0449999999"/>
    <n v="4826502.4163849996"/>
    <n v="0"/>
    <n v="0"/>
    <n v="0"/>
    <n v="0"/>
    <n v="0"/>
    <n v="0"/>
    <n v="0"/>
    <n v="0"/>
    <n v="0"/>
    <n v="0"/>
    <n v="0"/>
    <n v="0"/>
    <n v="0"/>
    <n v="0"/>
    <n v="0"/>
    <n v="0"/>
    <n v="0"/>
    <n v="3860046"/>
  </r>
  <r>
    <n v="14"/>
    <n v="15"/>
    <s v="tza"/>
    <x v="99"/>
    <s v="06-Community Services"/>
    <x v="77"/>
    <x v="299"/>
    <s v="009-Sport &amp; recreation"/>
    <x v="1"/>
    <s v="105"/>
    <s v="PARKS &amp; RECREATION"/>
    <s v="066"/>
    <s v="REPAIRS AND MAINTENANCE"/>
    <s v="1130"/>
    <s v="DISTRIBUTION NETWORKS"/>
    <n v="8245"/>
    <n v="8245"/>
    <n v="8698.4750000000004"/>
    <n v="9159.4941749999998"/>
    <n v="13.67"/>
    <n v="0"/>
    <n v="0"/>
    <n v="0"/>
    <n v="0"/>
    <n v="0"/>
    <n v="0"/>
    <n v="0"/>
    <n v="0"/>
    <n v="0"/>
    <n v="0"/>
    <n v="0"/>
    <n v="13.67"/>
    <n v="0"/>
    <n v="13.67"/>
    <n v="1.6579745300181927E-3"/>
    <n v="13.67"/>
    <n v="8245"/>
  </r>
  <r>
    <n v="14"/>
    <n v="15"/>
    <s v="tza"/>
    <x v="99"/>
    <s v="06-Community Services"/>
    <x v="77"/>
    <x v="300"/>
    <s v="009-Sport &amp; recreation"/>
    <x v="1"/>
    <s v="105"/>
    <s v="PARKS &amp; RECREATION"/>
    <s v="066"/>
    <s v="REPAIRS AND MAINTENANCE"/>
    <s v="1182"/>
    <s v="SWIMMING POOL - INTERNAL LABOUR"/>
    <n v="52759"/>
    <n v="58051"/>
    <n v="61243.805"/>
    <n v="64489.726665000002"/>
    <n v="0"/>
    <n v="0"/>
    <n v="0"/>
    <n v="0"/>
    <n v="0"/>
    <n v="0"/>
    <n v="0"/>
    <n v="0"/>
    <n v="0"/>
    <n v="0"/>
    <n v="0"/>
    <n v="0"/>
    <n v="0"/>
    <n v="0"/>
    <n v="0"/>
    <n v="0"/>
    <n v="0"/>
    <n v="52759"/>
  </r>
  <r>
    <n v="14"/>
    <n v="15"/>
    <s v="tza"/>
    <x v="99"/>
    <s v="06-Community Services"/>
    <x v="77"/>
    <x v="112"/>
    <s v="009-Sport &amp; recreation"/>
    <x v="1"/>
    <s v="105"/>
    <s v="PARKS &amp; RECREATION"/>
    <s v="066"/>
    <s v="REPAIRS AND MAINTENANCE"/>
    <s v="1211"/>
    <s v="COUNCIL-OWNED 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9"/>
    <s v="06-Community Services"/>
    <x v="77"/>
    <x v="282"/>
    <s v="009-Sport &amp; recreation"/>
    <x v="1"/>
    <s v="105"/>
    <s v="PARKS &amp; RECREATION"/>
    <s v="066"/>
    <s v="REPAIRS AND MAINTENANCE"/>
    <s v="1212"/>
    <s v="COUNCIL OWNED LAND - INTERNAL LABOUR"/>
    <n v="10924960"/>
    <n v="11678712"/>
    <n v="12321041.16"/>
    <n v="12974056.34148"/>
    <n v="0"/>
    <n v="0"/>
    <n v="0"/>
    <n v="0"/>
    <n v="0"/>
    <n v="0"/>
    <n v="0"/>
    <n v="0"/>
    <n v="0"/>
    <n v="0"/>
    <n v="0"/>
    <n v="0"/>
    <n v="0"/>
    <n v="0"/>
    <n v="0"/>
    <n v="0"/>
    <n v="0"/>
    <n v="10924960"/>
  </r>
  <r>
    <n v="14"/>
    <n v="15"/>
    <s v="tza"/>
    <x v="99"/>
    <s v="06-Community Services"/>
    <x v="77"/>
    <x v="278"/>
    <s v="009-Sport &amp; recreation"/>
    <x v="1"/>
    <s v="105"/>
    <s v="PARKS &amp; RECREATION"/>
    <s v="066"/>
    <s v="REPAIRS AND MAINTENANCE"/>
    <s v="1215"/>
    <s v="COUNCIL-OWNED BUILDINGS"/>
    <n v="50000"/>
    <n v="50000"/>
    <n v="52750"/>
    <n v="55545.75"/>
    <n v="3737.21"/>
    <n v="0"/>
    <n v="0"/>
    <n v="0"/>
    <n v="0"/>
    <n v="0"/>
    <n v="0"/>
    <n v="0"/>
    <n v="106.68"/>
    <n v="163.87"/>
    <n v="93.96"/>
    <n v="1631.94"/>
    <n v="195.97"/>
    <n v="1544.79"/>
    <n v="3737.21"/>
    <n v="7.4744199999999997E-2"/>
    <n v="3737.21"/>
    <n v="50000"/>
  </r>
  <r>
    <n v="14"/>
    <n v="15"/>
    <s v="tza"/>
    <x v="99"/>
    <s v="06-Community Services"/>
    <x v="77"/>
    <x v="118"/>
    <s v="009-Sport &amp; recreation"/>
    <x v="1"/>
    <s v="105"/>
    <s v="PARKS &amp; RECREATION"/>
    <s v="066"/>
    <s v="REPAIRS AND MAINTENANCE"/>
    <s v="1222"/>
    <s v="COUNCIL-OWNED VEHICLES - COUNCIL-OWNED VEHICLE USAGE"/>
    <n v="1076531"/>
    <n v="838325"/>
    <n v="884432.875"/>
    <n v="931307.81737499998"/>
    <n v="460762.17"/>
    <n v="0"/>
    <n v="0"/>
    <n v="0"/>
    <n v="0"/>
    <n v="0"/>
    <n v="0"/>
    <n v="0"/>
    <n v="75995.460000000006"/>
    <n v="41349.449999999997"/>
    <n v="121405.37"/>
    <n v="152599.97"/>
    <n v="39903.79"/>
    <n v="29508.13"/>
    <n v="460762.17"/>
    <n v="0.4280064113341836"/>
    <n v="460762.17"/>
    <n v="1076531"/>
  </r>
  <r>
    <n v="14"/>
    <n v="15"/>
    <s v="tza"/>
    <x v="99"/>
    <s v="06-Community Services"/>
    <x v="77"/>
    <x v="279"/>
    <s v="009-Sport &amp; recreation"/>
    <x v="1"/>
    <s v="105"/>
    <s v="PARKS &amp; RECREATION"/>
    <s v="066"/>
    <s v="REPAIRS AND MAINTENANCE"/>
    <s v="1224"/>
    <s v="NON-COUNCIL-OWNED ASSETS - CONTRACTORS"/>
    <n v="2341"/>
    <n v="2341"/>
    <n v="2469.7550000000001"/>
    <n v="2600.6520150000001"/>
    <n v="0"/>
    <n v="0"/>
    <n v="0"/>
    <n v="0"/>
    <n v="0"/>
    <n v="0"/>
    <n v="0"/>
    <n v="0"/>
    <n v="0"/>
    <n v="0"/>
    <n v="0"/>
    <n v="0"/>
    <n v="0"/>
    <n v="0"/>
    <n v="0"/>
    <n v="0"/>
    <n v="0"/>
    <n v="2341"/>
  </r>
  <r>
    <n v="14"/>
    <n v="15"/>
    <s v="tza"/>
    <x v="100"/>
    <s v="06-Community Services"/>
    <x v="77"/>
    <x v="180"/>
    <s v="021-Solid waste"/>
    <x v="1"/>
    <s v="112"/>
    <s v="ADMINISTRATION PUBLIC SERV."/>
    <s v="066"/>
    <s v="REPAIRS AND MAINTENANCE"/>
    <s v="1101"/>
    <s v="FURNITURE &amp; OFFICE EQUIPMENT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2000"/>
  </r>
  <r>
    <n v="14"/>
    <n v="15"/>
    <s v="tza"/>
    <x v="101"/>
    <s v="06-Community Services"/>
    <x v="77"/>
    <x v="180"/>
    <s v="008-Libraries"/>
    <x v="1"/>
    <s v="123"/>
    <s v="LIBRARY SERVICES"/>
    <s v="066"/>
    <s v="REPAIRS AND MAINTENANCE"/>
    <s v="1101"/>
    <s v="FURNITURE &amp; OFFICE EQUIPMENT"/>
    <n v="13000"/>
    <n v="13000"/>
    <n v="13715"/>
    <n v="14441.895"/>
    <n v="0"/>
    <n v="0"/>
    <n v="0"/>
    <n v="0"/>
    <n v="0"/>
    <n v="0"/>
    <n v="0"/>
    <n v="0"/>
    <n v="0"/>
    <n v="0"/>
    <n v="0"/>
    <n v="0"/>
    <n v="0"/>
    <n v="0"/>
    <n v="0"/>
    <n v="0"/>
    <n v="0"/>
    <n v="13000"/>
  </r>
  <r>
    <n v="14"/>
    <n v="15"/>
    <s v="tza"/>
    <x v="102"/>
    <s v="06-Community Services"/>
    <x v="77"/>
    <x v="180"/>
    <s v="021-Solid waste"/>
    <x v="1"/>
    <s v="133"/>
    <s v="SOLID WASTE"/>
    <s v="066"/>
    <s v="REPAIRS AND MAINTENANCE"/>
    <s v="1101"/>
    <s v="FURNITURE &amp; OFFICE EQUIPMENT"/>
    <n v="10000"/>
    <n v="10000"/>
    <n v="10550"/>
    <n v="11109.15"/>
    <n v="0"/>
    <n v="0"/>
    <n v="0"/>
    <n v="0"/>
    <n v="0"/>
    <n v="0"/>
    <n v="0"/>
    <n v="0"/>
    <n v="0"/>
    <n v="0"/>
    <n v="0"/>
    <n v="0"/>
    <n v="0"/>
    <n v="0"/>
    <n v="0"/>
    <n v="0"/>
    <n v="0"/>
    <n v="10000"/>
  </r>
  <r>
    <n v="14"/>
    <n v="15"/>
    <s v="tza"/>
    <x v="102"/>
    <s v="06-Community Services"/>
    <x v="77"/>
    <x v="277"/>
    <s v="021-Solid waste"/>
    <x v="1"/>
    <s v="133"/>
    <s v="SOLID WASTE"/>
    <s v="066"/>
    <s v="REPAIRS AND MAINTENANCE"/>
    <s v="1111"/>
    <s v="MACHINERY &amp; EQUIPMENT"/>
    <n v="4800"/>
    <n v="4800"/>
    <n v="5064"/>
    <n v="5332.3919999999998"/>
    <n v="0"/>
    <n v="0"/>
    <n v="0"/>
    <n v="0"/>
    <n v="0"/>
    <n v="0"/>
    <n v="0"/>
    <n v="0"/>
    <n v="0"/>
    <n v="0"/>
    <n v="0"/>
    <n v="0"/>
    <n v="0"/>
    <n v="0"/>
    <n v="0"/>
    <n v="0"/>
    <n v="0"/>
    <n v="4800"/>
  </r>
  <r>
    <n v="14"/>
    <n v="15"/>
    <s v="tza"/>
    <x v="102"/>
    <s v="06-Community Services"/>
    <x v="77"/>
    <x v="112"/>
    <s v="021-Solid waste"/>
    <x v="1"/>
    <s v="133"/>
    <s v="SOLID WASTE"/>
    <s v="066"/>
    <s v="REPAIRS AND MAINTENANCE"/>
    <s v="1211"/>
    <s v="COUNCIL-OWNED LAND"/>
    <n v="209000"/>
    <n v="209000"/>
    <n v="220495"/>
    <n v="232181.23499999999"/>
    <n v="0"/>
    <n v="0"/>
    <n v="0"/>
    <n v="0"/>
    <n v="0"/>
    <n v="0"/>
    <n v="0"/>
    <n v="0"/>
    <n v="0"/>
    <n v="0"/>
    <n v="0"/>
    <n v="0"/>
    <n v="0"/>
    <n v="0"/>
    <n v="0"/>
    <n v="0"/>
    <n v="0"/>
    <n v="209000"/>
  </r>
  <r>
    <n v="14"/>
    <n v="15"/>
    <s v="tza"/>
    <x v="102"/>
    <s v="06-Community Services"/>
    <x v="77"/>
    <x v="118"/>
    <s v="021-Solid waste"/>
    <x v="1"/>
    <s v="133"/>
    <s v="SOLID WASTE"/>
    <s v="066"/>
    <s v="REPAIRS AND MAINTENANCE"/>
    <s v="1222"/>
    <s v="COUNCIL-OWNED VEHICLES - COUNCIL-OWNED VEHICLE USAGE"/>
    <n v="3456621"/>
    <n v="3071594"/>
    <n v="3240531.67"/>
    <n v="3412279.8485099999"/>
    <n v="1005940.93"/>
    <n v="0"/>
    <n v="0"/>
    <n v="0"/>
    <n v="0"/>
    <n v="0"/>
    <n v="0"/>
    <n v="0"/>
    <n v="159832.59"/>
    <n v="40615.449999999997"/>
    <n v="248389.1"/>
    <n v="349545.91"/>
    <n v="25392.46"/>
    <n v="182165.42"/>
    <n v="1005940.93"/>
    <n v="0.2910185785482412"/>
    <n v="1005940.93"/>
    <n v="3456621"/>
  </r>
  <r>
    <n v="14"/>
    <n v="15"/>
    <s v="tza"/>
    <x v="102"/>
    <s v="06-Community Services"/>
    <x v="77"/>
    <x v="279"/>
    <s v="021-Solid waste"/>
    <x v="1"/>
    <s v="133"/>
    <s v="SOLID WASTE"/>
    <s v="066"/>
    <s v="REPAIRS AND MAINTENANCE"/>
    <s v="1224"/>
    <s v="NON-COUNCIL-OWNED ASSETS - CONTRACTORS"/>
    <n v="150650"/>
    <n v="150650"/>
    <n v="158935.75"/>
    <n v="167359.34474999999"/>
    <n v="0"/>
    <n v="0"/>
    <n v="0"/>
    <n v="0"/>
    <n v="0"/>
    <n v="0"/>
    <n v="0"/>
    <n v="0"/>
    <n v="0"/>
    <n v="0"/>
    <n v="0"/>
    <n v="0"/>
    <n v="0"/>
    <n v="0"/>
    <n v="0"/>
    <n v="0"/>
    <n v="0"/>
    <n v="150650"/>
  </r>
  <r>
    <n v="14"/>
    <n v="15"/>
    <s v="tza"/>
    <x v="103"/>
    <s v="06-Community Services"/>
    <x v="77"/>
    <x v="180"/>
    <s v="021-Solid waste"/>
    <x v="1"/>
    <s v="134"/>
    <s v="STREET CLEANSING"/>
    <s v="066"/>
    <s v="REPAIRS AND MAINTENANCE"/>
    <s v="1101"/>
    <s v="FURNITURE &amp; OFFICE EQUIPMENT"/>
    <n v="400"/>
    <n v="400"/>
    <n v="422"/>
    <n v="444.36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400"/>
  </r>
  <r>
    <n v="14"/>
    <n v="15"/>
    <s v="tza"/>
    <x v="103"/>
    <s v="06-Community Services"/>
    <x v="77"/>
    <x v="277"/>
    <s v="021-Solid waste"/>
    <x v="1"/>
    <s v="134"/>
    <s v="STREET CLEANSING"/>
    <s v="066"/>
    <s v="REPAIRS AND MAINTENANCE"/>
    <s v="1111"/>
    <s v="MACHINERY &amp; EQUIPMENT"/>
    <n v="2561"/>
    <n v="2561"/>
    <n v="2701.855"/>
    <n v="2845.0533150000001"/>
    <n v="0"/>
    <n v="0"/>
    <n v="0"/>
    <n v="0"/>
    <n v="0"/>
    <n v="0"/>
    <n v="0"/>
    <n v="0"/>
    <n v="0"/>
    <n v="0"/>
    <n v="0"/>
    <n v="0"/>
    <n v="0"/>
    <n v="0"/>
    <n v="0"/>
    <n v="0"/>
    <n v="0"/>
    <n v="2561"/>
  </r>
  <r>
    <n v="14"/>
    <n v="15"/>
    <s v="tza"/>
    <x v="103"/>
    <s v="06-Community Services"/>
    <x v="77"/>
    <x v="301"/>
    <s v="021-Solid waste"/>
    <x v="1"/>
    <s v="134"/>
    <s v="STREET CLEANSING"/>
    <s v="066"/>
    <s v="REPAIRS AND MAINTENANCE"/>
    <s v="1120"/>
    <s v="REFUSE BINS"/>
    <n v="54900"/>
    <n v="54900"/>
    <n v="57919.5"/>
    <n v="60989.233500000002"/>
    <n v="0"/>
    <n v="0"/>
    <n v="0"/>
    <n v="0"/>
    <n v="0"/>
    <n v="0"/>
    <n v="0"/>
    <n v="0"/>
    <n v="0"/>
    <n v="0"/>
    <n v="0"/>
    <n v="0"/>
    <n v="0"/>
    <n v="0"/>
    <n v="0"/>
    <n v="0"/>
    <n v="0"/>
    <n v="54900"/>
  </r>
  <r>
    <n v="14"/>
    <n v="15"/>
    <s v="tza"/>
    <x v="103"/>
    <s v="06-Community Services"/>
    <x v="77"/>
    <x v="118"/>
    <s v="021-Solid waste"/>
    <x v="1"/>
    <s v="134"/>
    <s v="STREET CLEANSING"/>
    <s v="066"/>
    <s v="REPAIRS AND MAINTENANCE"/>
    <s v="1222"/>
    <s v="COUNCIL-OWNED VEHICLES - COUNCIL-OWNED VEHICLE USAGE"/>
    <n v="1728311"/>
    <n v="1535797"/>
    <n v="1620265.835"/>
    <n v="1706139.924255"/>
    <n v="300176.81"/>
    <n v="0"/>
    <n v="0"/>
    <n v="0"/>
    <n v="0"/>
    <n v="0"/>
    <n v="0"/>
    <n v="0"/>
    <n v="36785.74"/>
    <n v="22742.92"/>
    <n v="68500.45"/>
    <n v="88334.64"/>
    <n v="16221.85"/>
    <n v="67591.210000000006"/>
    <n v="300176.81"/>
    <n v="0.17368217294225402"/>
    <n v="300176.81"/>
    <n v="1728311"/>
  </r>
  <r>
    <n v="14"/>
    <n v="15"/>
    <s v="tza"/>
    <x v="104"/>
    <s v="06-Community Services"/>
    <x v="77"/>
    <x v="180"/>
    <s v="020-Public toilet"/>
    <x v="1"/>
    <s v="135"/>
    <s v="PUBLIC TOILETS"/>
    <s v="066"/>
    <s v="REPAIRS AND MAINTENANCE"/>
    <s v="1101"/>
    <s v="FURNITURE &amp; OFFICE EQUIPMENT"/>
    <n v="400"/>
    <n v="400"/>
    <n v="422"/>
    <n v="444.36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400"/>
  </r>
  <r>
    <n v="14"/>
    <n v="15"/>
    <s v="tza"/>
    <x v="104"/>
    <s v="06-Community Services"/>
    <x v="77"/>
    <x v="277"/>
    <s v="020-Public toilet"/>
    <x v="1"/>
    <s v="135"/>
    <s v="PUBLIC TOILETS"/>
    <s v="066"/>
    <s v="REPAIRS AND MAINTENANCE"/>
    <s v="1111"/>
    <s v="MACHINERY &amp; EQUIPMENT"/>
    <n v="1700"/>
    <n v="1700"/>
    <n v="1793.5"/>
    <n v="1888.5554999999999"/>
    <n v="0"/>
    <n v="0"/>
    <n v="0"/>
    <n v="0"/>
    <n v="0"/>
    <n v="0"/>
    <n v="0"/>
    <n v="0"/>
    <n v="0"/>
    <n v="0"/>
    <n v="0"/>
    <n v="0"/>
    <n v="0"/>
    <n v="0"/>
    <n v="0"/>
    <n v="0"/>
    <n v="0"/>
    <n v="1700"/>
  </r>
  <r>
    <n v="14"/>
    <n v="15"/>
    <s v="tza"/>
    <x v="104"/>
    <s v="06-Community Services"/>
    <x v="77"/>
    <x v="278"/>
    <s v="020-Public toilet"/>
    <x v="1"/>
    <s v="135"/>
    <s v="PUBLIC TOILETS"/>
    <s v="066"/>
    <s v="REPAIRS AND MAINTENANCE"/>
    <s v="1215"/>
    <s v="COUNCIL-OWNED BUILDINGS"/>
    <n v="30699"/>
    <n v="30699"/>
    <n v="32387.445"/>
    <n v="34103.979585000001"/>
    <n v="1529.8000000000002"/>
    <n v="0"/>
    <n v="0"/>
    <n v="0"/>
    <n v="0"/>
    <n v="0"/>
    <n v="0"/>
    <n v="0"/>
    <n v="0"/>
    <n v="0"/>
    <n v="0"/>
    <n v="0"/>
    <n v="308.64"/>
    <n v="1221.1600000000001"/>
    <n v="1529.8000000000002"/>
    <n v="4.9832242092576313E-2"/>
    <n v="1529.8"/>
    <n v="30699"/>
  </r>
  <r>
    <n v="14"/>
    <n v="15"/>
    <s v="tza"/>
    <x v="104"/>
    <s v="06-Community Services"/>
    <x v="77"/>
    <x v="118"/>
    <s v="020-Public toilet"/>
    <x v="1"/>
    <s v="135"/>
    <s v="PUBLIC TOILETS"/>
    <s v="066"/>
    <s v="REPAIRS AND MAINTENANCE"/>
    <s v="1222"/>
    <s v="COUNCIL-OWNED VEHICLES - COUNCIL-OWNED VEHICLE USAGE"/>
    <n v="576104"/>
    <n v="511932"/>
    <n v="540088.26"/>
    <n v="568712.93778000004"/>
    <n v="28717.809999999998"/>
    <n v="0"/>
    <n v="0"/>
    <n v="0"/>
    <n v="0"/>
    <n v="0"/>
    <n v="0"/>
    <n v="0"/>
    <n v="5397.45"/>
    <n v="2554.87"/>
    <n v="5569.65"/>
    <n v="7555.72"/>
    <n v="3648.76"/>
    <n v="3991.36"/>
    <n v="28717.809999999998"/>
    <n v="4.9848308638718003E-2"/>
    <n v="28717.81"/>
    <n v="576104"/>
  </r>
  <r>
    <n v="14"/>
    <n v="15"/>
    <s v="tza"/>
    <x v="105"/>
    <s v="06-Community Services"/>
    <x v="77"/>
    <x v="180"/>
    <s v="018-Vehicle licencing"/>
    <x v="1"/>
    <s v="140"/>
    <s v="ADMINISTRATION TRANSPORT, SAFETY, SECURITY AND LIAISON"/>
    <s v="066"/>
    <s v="REPAIRS AND MAINTENANCE"/>
    <s v="1101"/>
    <s v="FURNITURE &amp; OFFICE EQUIPMENT"/>
    <n v="500"/>
    <n v="500"/>
    <n v="527.5"/>
    <n v="555.45749999999998"/>
    <n v="0"/>
    <n v="0"/>
    <n v="0"/>
    <n v="0"/>
    <n v="0"/>
    <n v="0"/>
    <n v="0"/>
    <n v="0"/>
    <n v="0"/>
    <n v="0"/>
    <n v="0"/>
    <n v="0"/>
    <n v="0"/>
    <n v="0"/>
    <n v="0"/>
    <n v="0"/>
    <n v="0"/>
    <n v="500"/>
  </r>
  <r>
    <n v="14"/>
    <n v="15"/>
    <s v="tza"/>
    <x v="106"/>
    <s v="06-Community Services"/>
    <x v="77"/>
    <x v="180"/>
    <s v="018-Vehicle licencing"/>
    <x v="1"/>
    <s v="143"/>
    <s v="VEHICLE LICENCING &amp; TESTING"/>
    <s v="066"/>
    <s v="REPAIRS AND MAINTENANCE"/>
    <s v="1101"/>
    <s v="FURNITURE &amp; OFFICE EQUIPMENT"/>
    <n v="18750"/>
    <n v="18750"/>
    <n v="19781.25"/>
    <n v="20829.65625"/>
    <n v="1686.8400000000001"/>
    <n v="0"/>
    <n v="0"/>
    <n v="0"/>
    <n v="0"/>
    <n v="0"/>
    <n v="0"/>
    <n v="0"/>
    <n v="0"/>
    <n v="1156.1400000000001"/>
    <n v="185.7"/>
    <n v="0"/>
    <n v="345"/>
    <n v="0"/>
    <n v="1686.8400000000001"/>
    <n v="8.9964800000000011E-2"/>
    <n v="1686.84"/>
    <n v="18750"/>
  </r>
  <r>
    <n v="14"/>
    <n v="15"/>
    <s v="tza"/>
    <x v="106"/>
    <s v="06-Community Services"/>
    <x v="77"/>
    <x v="277"/>
    <s v="018-Vehicle licencing"/>
    <x v="1"/>
    <s v="143"/>
    <s v="VEHICLE LICENCING &amp; TESTING"/>
    <s v="066"/>
    <s v="REPAIRS AND MAINTENANCE"/>
    <s v="1111"/>
    <s v="MACHINERY &amp; EQUIPMENT"/>
    <n v="11500"/>
    <n v="11500"/>
    <n v="12132.5"/>
    <n v="12775.522499999999"/>
    <n v="0"/>
    <n v="0"/>
    <n v="0"/>
    <n v="0"/>
    <n v="0"/>
    <n v="0"/>
    <n v="0"/>
    <n v="0"/>
    <n v="0"/>
    <n v="0"/>
    <n v="0"/>
    <n v="0"/>
    <n v="0"/>
    <n v="0"/>
    <n v="0"/>
    <n v="0"/>
    <n v="0"/>
    <n v="11500"/>
  </r>
  <r>
    <n v="14"/>
    <n v="15"/>
    <s v="tza"/>
    <x v="106"/>
    <s v="06-Community Services"/>
    <x v="77"/>
    <x v="112"/>
    <s v="018-Vehicle licencing"/>
    <x v="1"/>
    <s v="143"/>
    <s v="VEHICLE LICENCING &amp; TESTING"/>
    <s v="066"/>
    <s v="REPAIRS AND MAINTENANCE"/>
    <s v="1211"/>
    <s v="COUNCIL-OWNED LAND"/>
    <n v="16666"/>
    <n v="16666"/>
    <n v="17582.63"/>
    <n v="18514.509389999999"/>
    <n v="0"/>
    <n v="0"/>
    <n v="0"/>
    <n v="0"/>
    <n v="0"/>
    <n v="0"/>
    <n v="0"/>
    <n v="0"/>
    <n v="0"/>
    <n v="0"/>
    <n v="0"/>
    <n v="0"/>
    <n v="0"/>
    <n v="0"/>
    <n v="0"/>
    <n v="0"/>
    <n v="0"/>
    <n v="16666"/>
  </r>
  <r>
    <n v="14"/>
    <n v="15"/>
    <s v="tza"/>
    <x v="107"/>
    <s v="06-Community Services"/>
    <x v="77"/>
    <x v="180"/>
    <s v="010-Public safety"/>
    <x v="1"/>
    <s v="144"/>
    <s v="TRAFFIC SERVICES"/>
    <s v="066"/>
    <s v="REPAIRS AND MAINTENANCE"/>
    <s v="1101"/>
    <s v="FURNITURE &amp; OFFICE EQUIPMENT"/>
    <n v="539"/>
    <n v="539"/>
    <n v="568.64499999999998"/>
    <n v="598.783185"/>
    <n v="0"/>
    <n v="0"/>
    <n v="0"/>
    <n v="0"/>
    <n v="0"/>
    <n v="0"/>
    <n v="0"/>
    <n v="0"/>
    <n v="0"/>
    <n v="0"/>
    <n v="0"/>
    <n v="0"/>
    <n v="0"/>
    <n v="0"/>
    <n v="0"/>
    <n v="0"/>
    <n v="0"/>
    <n v="539"/>
  </r>
  <r>
    <n v="14"/>
    <n v="15"/>
    <s v="tza"/>
    <x v="107"/>
    <s v="06-Community Services"/>
    <x v="77"/>
    <x v="277"/>
    <s v="010-Public safety"/>
    <x v="1"/>
    <s v="144"/>
    <s v="TRAFFIC SERVICES"/>
    <s v="066"/>
    <s v="REPAIRS AND MAINTENANCE"/>
    <s v="1111"/>
    <s v="MACHINERY &amp; EQUIPMENT"/>
    <n v="30000"/>
    <n v="30000"/>
    <n v="31650"/>
    <n v="33327.449999999997"/>
    <n v="9651.369999999999"/>
    <n v="2090"/>
    <n v="0"/>
    <n v="0"/>
    <n v="0"/>
    <n v="0"/>
    <n v="0"/>
    <n v="0"/>
    <n v="405"/>
    <n v="3808.93"/>
    <n v="0"/>
    <n v="5437.44"/>
    <n v="0"/>
    <n v="0"/>
    <n v="9651.369999999999"/>
    <n v="0.32171233333333332"/>
    <n v="9651.3700000000008"/>
    <n v="30000"/>
  </r>
  <r>
    <n v="14"/>
    <n v="15"/>
    <s v="tza"/>
    <x v="107"/>
    <s v="06-Community Services"/>
    <x v="77"/>
    <x v="302"/>
    <s v="010-Public safety"/>
    <x v="1"/>
    <s v="144"/>
    <s v="TRAFFIC SERVICES"/>
    <s v="066"/>
    <s v="REPAIRS AND MAINTENANCE"/>
    <s v="1150"/>
    <s v="TRAFFIC LIGHTS"/>
    <n v="849"/>
    <n v="849"/>
    <n v="895.69500000000005"/>
    <n v="943.16683499999999"/>
    <n v="0"/>
    <n v="0"/>
    <n v="0"/>
    <n v="0"/>
    <n v="0"/>
    <n v="0"/>
    <n v="0"/>
    <n v="0"/>
    <n v="0"/>
    <n v="0"/>
    <n v="0"/>
    <n v="0"/>
    <n v="0"/>
    <n v="0"/>
    <n v="0"/>
    <n v="0"/>
    <n v="0"/>
    <n v="849"/>
  </r>
  <r>
    <n v="14"/>
    <n v="15"/>
    <s v="tza"/>
    <x v="107"/>
    <s v="06-Community Services"/>
    <x v="77"/>
    <x v="303"/>
    <s v="010-Public safety"/>
    <x v="1"/>
    <s v="144"/>
    <s v="TRAFFIC SERVICES"/>
    <s v="066"/>
    <s v="REPAIRS AND MAINTENANCE"/>
    <s v="1154"/>
    <s v="TRAFFIC &amp; ROAD SIGNS"/>
    <n v="20000"/>
    <n v="20000"/>
    <n v="21100"/>
    <n v="22218.3"/>
    <n v="2192.92"/>
    <n v="0"/>
    <n v="0"/>
    <n v="0"/>
    <n v="0"/>
    <n v="0"/>
    <n v="0"/>
    <n v="0"/>
    <n v="384.3"/>
    <n v="28.07"/>
    <n v="0"/>
    <n v="1229.75"/>
    <n v="550.79999999999995"/>
    <n v="0"/>
    <n v="2192.92"/>
    <n v="0.10964600000000001"/>
    <n v="2192.92"/>
    <n v="20000"/>
  </r>
  <r>
    <n v="14"/>
    <n v="15"/>
    <s v="tza"/>
    <x v="107"/>
    <s v="06-Community Services"/>
    <x v="77"/>
    <x v="118"/>
    <s v="010-Public safety"/>
    <x v="1"/>
    <s v="144"/>
    <s v="TRAFFIC SERVICES"/>
    <s v="066"/>
    <s v="REPAIRS AND MAINTENANCE"/>
    <s v="1222"/>
    <s v="COUNCIL-OWNED VEHICLES - COUNCIL-OWNED VEHICLE USA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8"/>
    <s v="01-Municipal manager"/>
    <x v="77"/>
    <x v="180"/>
    <s v="011-Other public safety"/>
    <x v="1"/>
    <s v="153"/>
    <s v="DISASTER MANAGEMENT"/>
    <s v="066"/>
    <s v="REPAIRS AND MAINTENANCE"/>
    <s v="1101"/>
    <s v="FURNITURE &amp; OFFICE EQUIPMENT"/>
    <n v="392"/>
    <n v="392"/>
    <n v="413.56"/>
    <n v="435.47868"/>
    <n v="0"/>
    <n v="0"/>
    <n v="0"/>
    <n v="0"/>
    <n v="0"/>
    <n v="0"/>
    <n v="0"/>
    <n v="0"/>
    <n v="0"/>
    <n v="0"/>
    <n v="0"/>
    <n v="0"/>
    <n v="0"/>
    <n v="0"/>
    <n v="0"/>
    <n v="0"/>
    <n v="0"/>
    <n v="392"/>
  </r>
  <r>
    <n v="14"/>
    <n v="15"/>
    <s v="tza"/>
    <x v="108"/>
    <s v="01-Municipal manager"/>
    <x v="77"/>
    <x v="277"/>
    <s v="011-Other public safety"/>
    <x v="1"/>
    <s v="153"/>
    <s v="DISASTER MANAGEMENT"/>
    <s v="066"/>
    <s v="REPAIRS AND MAINTENANCE"/>
    <s v="1111"/>
    <s v="MACHINERY &amp; EQUIPMENT"/>
    <n v="799"/>
    <n v="799"/>
    <n v="842.94500000000005"/>
    <n v="887.62108499999999"/>
    <n v="0"/>
    <n v="0"/>
    <n v="0"/>
    <n v="0"/>
    <n v="0"/>
    <n v="0"/>
    <n v="0"/>
    <n v="0"/>
    <n v="0"/>
    <n v="0"/>
    <n v="0"/>
    <n v="0"/>
    <n v="0"/>
    <n v="0"/>
    <n v="0"/>
    <n v="0"/>
    <n v="0"/>
    <n v="799"/>
  </r>
  <r>
    <n v="14"/>
    <n v="15"/>
    <s v="tza"/>
    <x v="109"/>
    <s v="07-Electrical Engineering"/>
    <x v="77"/>
    <x v="277"/>
    <s v="019-Electricity distribution"/>
    <x v="1"/>
    <s v="162"/>
    <s v="ADMINISTRATION ELEC. ING."/>
    <s v="066"/>
    <s v="REPAIRS AND MAINTENANCE"/>
    <s v="1111"/>
    <s v="MACHINERY &amp; EQUIPMENT"/>
    <n v="2322"/>
    <n v="2322"/>
    <n v="2449.71"/>
    <n v="2579.5446299999999"/>
    <n v="356.31"/>
    <n v="0"/>
    <n v="0"/>
    <n v="0"/>
    <n v="0"/>
    <n v="0"/>
    <n v="0"/>
    <n v="0"/>
    <n v="0"/>
    <n v="356.31"/>
    <n v="0"/>
    <n v="0"/>
    <n v="0"/>
    <n v="0"/>
    <n v="356.31"/>
    <n v="0.15344961240310079"/>
    <n v="356.31"/>
    <n v="2322"/>
  </r>
  <r>
    <n v="14"/>
    <n v="15"/>
    <s v="tza"/>
    <x v="109"/>
    <s v="07-Electrical Engineering"/>
    <x v="77"/>
    <x v="298"/>
    <s v="019-Electricity distribution"/>
    <x v="1"/>
    <s v="162"/>
    <s v="ADMINISTRATION ELEC. ING."/>
    <s v="066"/>
    <s v="REPAIRS AND MAINTENANCE"/>
    <s v="1112"/>
    <s v="MACHINERY &amp; EQUIPMENT - INTERNAL LABOUR"/>
    <n v="12524"/>
    <n v="13273"/>
    <n v="14003.014999999999"/>
    <n v="14745.174794999999"/>
    <n v="0"/>
    <n v="0"/>
    <n v="0"/>
    <n v="0"/>
    <n v="0"/>
    <n v="0"/>
    <n v="0"/>
    <n v="0"/>
    <n v="0"/>
    <n v="0"/>
    <n v="0"/>
    <n v="0"/>
    <n v="0"/>
    <n v="0"/>
    <n v="0"/>
    <n v="0"/>
    <n v="0"/>
    <n v="12524"/>
  </r>
  <r>
    <n v="14"/>
    <n v="15"/>
    <s v="tza"/>
    <x v="109"/>
    <s v="07-Electrical Engineering"/>
    <x v="77"/>
    <x v="299"/>
    <s v="019-Electricity distribution"/>
    <x v="1"/>
    <s v="162"/>
    <s v="ADMINISTRATION ELEC. ING."/>
    <s v="066"/>
    <s v="REPAIRS AND MAINTENANCE"/>
    <s v="1130"/>
    <s v="DISTRIBUTION NETWORKS"/>
    <n v="350000"/>
    <n v="1850000"/>
    <n v="1951750"/>
    <n v="2055192.75"/>
    <n v="0"/>
    <n v="200000"/>
    <n v="0"/>
    <n v="0"/>
    <n v="0"/>
    <n v="0"/>
    <n v="0"/>
    <n v="0"/>
    <n v="0"/>
    <n v="0"/>
    <n v="0"/>
    <n v="0"/>
    <n v="0"/>
    <n v="0"/>
    <n v="0"/>
    <n v="0"/>
    <n v="0"/>
    <n v="350000"/>
  </r>
  <r>
    <n v="14"/>
    <n v="15"/>
    <s v="tza"/>
    <x v="109"/>
    <s v="07-Electrical Engineering"/>
    <x v="77"/>
    <x v="288"/>
    <s v="019-Electricity distribution"/>
    <x v="1"/>
    <s v="162"/>
    <s v="ADMINISTRATION ELEC. ING."/>
    <s v="066"/>
    <s v="REPAIRS AND MAINTENANCE"/>
    <s v="1131"/>
    <s v="DISTRIBUTION NETWORK - INTERNAL LABOUR"/>
    <n v="5126580"/>
    <n v="4614842"/>
    <n v="4868658.3099999996"/>
    <n v="5126697.2004299993"/>
    <n v="0"/>
    <n v="0"/>
    <n v="0"/>
    <n v="0"/>
    <n v="0"/>
    <n v="0"/>
    <n v="0"/>
    <n v="0"/>
    <n v="0"/>
    <n v="0"/>
    <n v="0"/>
    <n v="0"/>
    <n v="0"/>
    <n v="0"/>
    <n v="0"/>
    <n v="0"/>
    <n v="0"/>
    <n v="5126580"/>
  </r>
  <r>
    <n v="14"/>
    <n v="15"/>
    <s v="tza"/>
    <x v="109"/>
    <s v="07-Electrical Engineering"/>
    <x v="77"/>
    <x v="304"/>
    <s v="019-Electricity distribution"/>
    <x v="1"/>
    <s v="162"/>
    <s v="ADMINISTRATION ELEC. ING."/>
    <s v="066"/>
    <s v="REPAIRS AND MAINTENANCE"/>
    <s v="1151"/>
    <s v="TRAFFIC LIGHTS - INTERNAL LABOUR"/>
    <n v="12524"/>
    <n v="13273"/>
    <n v="14003.014999999999"/>
    <n v="14745.174794999999"/>
    <n v="0"/>
    <n v="0"/>
    <n v="0"/>
    <n v="0"/>
    <n v="0"/>
    <n v="0"/>
    <n v="0"/>
    <n v="0"/>
    <n v="0"/>
    <n v="0"/>
    <n v="0"/>
    <n v="0"/>
    <n v="0"/>
    <n v="0"/>
    <n v="0"/>
    <n v="0"/>
    <n v="0"/>
    <n v="12524"/>
  </r>
  <r>
    <n v="14"/>
    <n v="15"/>
    <s v="tza"/>
    <x v="109"/>
    <s v="07-Electrical Engineering"/>
    <x v="77"/>
    <x v="305"/>
    <s v="019-Electricity distribution"/>
    <x v="1"/>
    <s v="162"/>
    <s v="ADMINISTRATION ELEC. ING."/>
    <s v="066"/>
    <s v="REPAIRS AND MAINTENANCE"/>
    <s v="1159"/>
    <s v="STREETLIGHTS - INTERNAL LABOUR"/>
    <n v="12524"/>
    <n v="13273"/>
    <n v="14003.014999999999"/>
    <n v="14745.174794999999"/>
    <n v="0"/>
    <n v="0"/>
    <n v="0"/>
    <n v="0"/>
    <n v="0"/>
    <n v="0"/>
    <n v="0"/>
    <n v="0"/>
    <n v="0"/>
    <n v="0"/>
    <n v="0"/>
    <n v="0"/>
    <n v="0"/>
    <n v="0"/>
    <n v="0"/>
    <n v="0"/>
    <n v="0"/>
    <n v="12524"/>
  </r>
  <r>
    <n v="14"/>
    <n v="15"/>
    <s v="tza"/>
    <x v="109"/>
    <s v="07-Electrical Engineering"/>
    <x v="77"/>
    <x v="297"/>
    <s v="019-Electricity distribution"/>
    <x v="1"/>
    <s v="162"/>
    <s v="ADMINISTRATION ELEC. ING."/>
    <s v="066"/>
    <s v="REPAIRS AND MAINTENANCE"/>
    <s v="1216"/>
    <s v="COUNCIL OWNED BUILDING - INTERNAL LABOUR"/>
    <n v="12524"/>
    <n v="13273"/>
    <n v="14003.014999999999"/>
    <n v="14745.174794999999"/>
    <n v="0"/>
    <n v="0"/>
    <n v="0"/>
    <n v="0"/>
    <n v="0"/>
    <n v="0"/>
    <n v="0"/>
    <n v="0"/>
    <n v="0"/>
    <n v="0"/>
    <n v="0"/>
    <n v="0"/>
    <n v="0"/>
    <n v="0"/>
    <n v="0"/>
    <n v="0"/>
    <n v="0"/>
    <n v="12524"/>
  </r>
  <r>
    <n v="14"/>
    <n v="15"/>
    <s v="tza"/>
    <x v="110"/>
    <s v="07-Electrical Engineering"/>
    <x v="77"/>
    <x v="277"/>
    <s v="019-Electricity distribution"/>
    <x v="1"/>
    <s v="173"/>
    <s v="OPERATIONS &amp; MAINTENANCE: RURAL"/>
    <s v="066"/>
    <s v="REPAIRS AND MAINTENANCE"/>
    <s v="1111"/>
    <s v="MACHINERY &amp; EQUIPMENT"/>
    <n v="14280"/>
    <n v="14280"/>
    <n v="15065.4"/>
    <n v="15863.8662"/>
    <n v="431.55"/>
    <n v="110"/>
    <n v="0"/>
    <n v="0"/>
    <n v="0"/>
    <n v="0"/>
    <n v="0"/>
    <n v="0"/>
    <n v="0"/>
    <n v="119"/>
    <n v="312.55"/>
    <n v="0"/>
    <n v="0"/>
    <n v="0"/>
    <n v="431.55"/>
    <n v="3.0220588235294117E-2"/>
    <n v="431.55"/>
    <n v="14280"/>
  </r>
  <r>
    <n v="14"/>
    <n v="15"/>
    <s v="tza"/>
    <x v="110"/>
    <s v="07-Electrical Engineering"/>
    <x v="77"/>
    <x v="306"/>
    <s v="019-Electricity distribution"/>
    <x v="1"/>
    <s v="173"/>
    <s v="OPERATIONS &amp; MAINTENANCE: RURAL"/>
    <s v="066"/>
    <s v="REPAIRS AND MAINTENANCE"/>
    <s v="1114"/>
    <s v="METERS"/>
    <n v="29981"/>
    <n v="29981"/>
    <n v="31629.955000000002"/>
    <n v="33306.342615000001"/>
    <n v="0"/>
    <n v="0"/>
    <n v="0"/>
    <n v="0"/>
    <n v="0"/>
    <n v="0"/>
    <n v="0"/>
    <n v="0"/>
    <n v="0"/>
    <n v="0"/>
    <n v="0"/>
    <n v="0"/>
    <n v="0"/>
    <n v="0"/>
    <n v="0"/>
    <n v="0"/>
    <n v="0"/>
    <n v="29981"/>
  </r>
  <r>
    <n v="14"/>
    <n v="15"/>
    <s v="tza"/>
    <x v="110"/>
    <s v="07-Electrical Engineering"/>
    <x v="77"/>
    <x v="299"/>
    <s v="019-Electricity distribution"/>
    <x v="1"/>
    <s v="173"/>
    <s v="OPERATIONS &amp; MAINTENANCE: RURAL"/>
    <s v="066"/>
    <s v="REPAIRS AND MAINTENANCE"/>
    <s v="1130"/>
    <s v="DISTRIBUTION NETWORKS"/>
    <n v="1979358"/>
    <n v="4179358"/>
    <n v="4409222.6900000004"/>
    <n v="4642911.4925700007"/>
    <n v="1408059.19"/>
    <n v="475787.99"/>
    <n v="57744.79"/>
    <n v="0"/>
    <n v="0"/>
    <n v="0"/>
    <n v="0"/>
    <n v="0"/>
    <n v="99512.19"/>
    <n v="113221.1"/>
    <n v="195032.89"/>
    <n v="357690.8"/>
    <n v="316110.43"/>
    <n v="326491.78000000003"/>
    <n v="1408059.19"/>
    <n v="0.71137166192270418"/>
    <n v="1465803.98"/>
    <n v="1979358"/>
  </r>
  <r>
    <n v="14"/>
    <n v="15"/>
    <s v="tza"/>
    <x v="110"/>
    <s v="07-Electrical Engineering"/>
    <x v="77"/>
    <x v="288"/>
    <s v="019-Electricity distribution"/>
    <x v="1"/>
    <s v="173"/>
    <s v="OPERATIONS &amp; MAINTENANCE: RURAL"/>
    <s v="066"/>
    <s v="REPAIRS AND MAINTENANCE"/>
    <s v="1131"/>
    <s v="DISTRIBUTION NETWORK - INTERNAL LABOUR"/>
    <n v="18691268"/>
    <n v="19658910"/>
    <n v="20740150.050000001"/>
    <n v="21839378.00265"/>
    <n v="48150"/>
    <n v="0"/>
    <n v="0"/>
    <n v="0"/>
    <n v="0"/>
    <n v="0"/>
    <n v="0"/>
    <n v="0"/>
    <n v="0"/>
    <n v="0"/>
    <n v="0"/>
    <n v="0"/>
    <n v="48150"/>
    <n v="0"/>
    <n v="48150"/>
    <n v="2.5760692104997906E-3"/>
    <n v="48150"/>
    <n v="18691268"/>
  </r>
  <r>
    <n v="14"/>
    <n v="15"/>
    <s v="tza"/>
    <x v="110"/>
    <s v="07-Electrical Engineering"/>
    <x v="77"/>
    <x v="307"/>
    <s v="019-Electricity distribution"/>
    <x v="1"/>
    <s v="173"/>
    <s v="OPERATIONS &amp; MAINTENANCE: RURAL"/>
    <s v="066"/>
    <s v="REPAIRS AND MAINTENANCE"/>
    <s v="1133"/>
    <s v="DISTRIBUTION NETWORK - CONTRACTORS"/>
    <n v="879000"/>
    <n v="879000"/>
    <n v="927345"/>
    <n v="976494.28500000003"/>
    <n v="0"/>
    <n v="0"/>
    <n v="0"/>
    <n v="0"/>
    <n v="0"/>
    <n v="0"/>
    <n v="0"/>
    <n v="0"/>
    <n v="0"/>
    <n v="0"/>
    <n v="0"/>
    <n v="0"/>
    <n v="0"/>
    <n v="0"/>
    <n v="0"/>
    <n v="0"/>
    <n v="0"/>
    <n v="879000"/>
  </r>
  <r>
    <n v="14"/>
    <n v="15"/>
    <s v="tza"/>
    <x v="110"/>
    <s v="07-Electrical Engineering"/>
    <x v="77"/>
    <x v="278"/>
    <s v="019-Electricity distribution"/>
    <x v="1"/>
    <s v="173"/>
    <s v="OPERATIONS &amp; MAINTENANCE: RURAL"/>
    <s v="066"/>
    <s v="REPAIRS AND MAINTENANCE"/>
    <s v="1215"/>
    <s v="COUNCIL-OWNED BUILDINGS"/>
    <n v="3869"/>
    <n v="3869"/>
    <n v="4081.7950000000001"/>
    <n v="4298.1301350000003"/>
    <n v="2688.95"/>
    <n v="0"/>
    <n v="0"/>
    <n v="0"/>
    <n v="0"/>
    <n v="0"/>
    <n v="0"/>
    <n v="0"/>
    <n v="0"/>
    <n v="0"/>
    <n v="0"/>
    <n v="2048.9499999999998"/>
    <n v="640"/>
    <n v="0"/>
    <n v="2688.95"/>
    <n v="0.69499870767640215"/>
    <n v="2688.95"/>
    <n v="3869"/>
  </r>
  <r>
    <n v="14"/>
    <n v="15"/>
    <s v="tza"/>
    <x v="111"/>
    <s v="07-Electrical Engineering"/>
    <x v="77"/>
    <x v="306"/>
    <s v="019-Electricity distribution"/>
    <x v="1"/>
    <s v="183"/>
    <s v="OPERATIONS &amp; MAINTENANCE: TOWN"/>
    <s v="066"/>
    <s v="REPAIRS AND MAINTENANCE"/>
    <s v="1114"/>
    <s v="METERS"/>
    <n v="0"/>
    <n v="926973"/>
    <n v="977956.51500000001"/>
    <n v="1029788.210295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0"/>
    <s v="07-Electrical Engineering"/>
    <x v="77"/>
    <x v="118"/>
    <s v="019-Electricity distribution"/>
    <x v="1"/>
    <s v="173"/>
    <s v="OPERATIONS &amp; MAINTENANCE: RURAL"/>
    <s v="066"/>
    <s v="REPAIRS AND MAINTENANCE"/>
    <s v="1222"/>
    <s v="COUNCIL-OWNED VEHICLES - COUNCIL-OWNED VEHICLE USAGE"/>
    <n v="4045360"/>
    <n v="3094756"/>
    <n v="3264967.58"/>
    <n v="3438010.8617400001"/>
    <n v="1326936.4300000002"/>
    <n v="0"/>
    <n v="0"/>
    <n v="0"/>
    <n v="0"/>
    <n v="0"/>
    <n v="0"/>
    <n v="0"/>
    <n v="184475.61"/>
    <n v="165252.25"/>
    <n v="300699.81"/>
    <n v="328677.08"/>
    <n v="157892.29999999999"/>
    <n v="189939.38"/>
    <n v="1326936.4300000002"/>
    <n v="0.32801442393260433"/>
    <n v="1326936.43"/>
    <n v="4045360"/>
  </r>
  <r>
    <n v="14"/>
    <n v="15"/>
    <s v="tza"/>
    <x v="111"/>
    <s v="07-Electrical Engineering"/>
    <x v="77"/>
    <x v="277"/>
    <s v="019-Electricity distribution"/>
    <x v="1"/>
    <s v="183"/>
    <s v="OPERATIONS &amp; MAINTENANCE: TOWN"/>
    <s v="066"/>
    <s v="REPAIRS AND MAINTENANCE"/>
    <s v="1111"/>
    <s v="MACHINERY &amp; EQUIPMENT"/>
    <n v="6737"/>
    <n v="6737"/>
    <n v="7107.5349999999999"/>
    <n v="7484.2343549999996"/>
    <n v="684.01"/>
    <n v="250"/>
    <n v="0"/>
    <n v="0"/>
    <n v="0"/>
    <n v="0"/>
    <n v="0"/>
    <n v="0"/>
    <n v="0"/>
    <n v="55.8"/>
    <n v="628.21"/>
    <n v="0"/>
    <n v="0"/>
    <n v="0"/>
    <n v="684.01"/>
    <n v="0.10153035475731037"/>
    <n v="684.01"/>
    <n v="6737"/>
  </r>
  <r>
    <n v="14"/>
    <n v="15"/>
    <s v="tza"/>
    <x v="111"/>
    <s v="07-Electrical Engineering"/>
    <x v="77"/>
    <x v="298"/>
    <s v="019-Electricity distribution"/>
    <x v="1"/>
    <s v="183"/>
    <s v="OPERATIONS &amp; MAINTENANCE: TOWN"/>
    <s v="066"/>
    <s v="REPAIRS AND MAINTENANCE"/>
    <s v="1112"/>
    <s v="MACHINERY &amp; EQUIPMENT - INTERNAL LABOUR"/>
    <n v="52306"/>
    <n v="58610"/>
    <n v="61833.55"/>
    <n v="65110.728150000003"/>
    <n v="0"/>
    <n v="0"/>
    <n v="0"/>
    <n v="0"/>
    <n v="0"/>
    <n v="0"/>
    <n v="0"/>
    <n v="0"/>
    <n v="0"/>
    <n v="0"/>
    <n v="0"/>
    <n v="0"/>
    <n v="0"/>
    <n v="0"/>
    <n v="0"/>
    <n v="0"/>
    <n v="0"/>
    <n v="52306"/>
  </r>
  <r>
    <n v="14"/>
    <n v="15"/>
    <s v="tza"/>
    <x v="111"/>
    <s v="07-Electrical Engineering"/>
    <x v="77"/>
    <x v="299"/>
    <s v="019-Electricity distribution"/>
    <x v="1"/>
    <s v="183"/>
    <s v="OPERATIONS &amp; MAINTENANCE: TOWN"/>
    <s v="066"/>
    <s v="REPAIRS AND MAINTENANCE"/>
    <s v="1130"/>
    <s v="DISTRIBUTION NETWORKS"/>
    <n v="2148000"/>
    <n v="2148000"/>
    <n v="2266140"/>
    <n v="2386245.42"/>
    <n v="500035.15"/>
    <n v="1631297.59"/>
    <n v="16667.259999999998"/>
    <n v="0"/>
    <n v="0"/>
    <n v="0"/>
    <n v="0"/>
    <n v="0"/>
    <n v="50343.16"/>
    <n v="264572.96000000002"/>
    <n v="108744.2"/>
    <n v="10693.54"/>
    <n v="47903.27"/>
    <n v="17778.02"/>
    <n v="500035.15"/>
    <n v="0.23279103817504657"/>
    <n v="516702.41"/>
    <n v="2148000"/>
  </r>
  <r>
    <n v="14"/>
    <n v="15"/>
    <s v="tza"/>
    <x v="111"/>
    <s v="07-Electrical Engineering"/>
    <x v="77"/>
    <x v="288"/>
    <s v="019-Electricity distribution"/>
    <x v="1"/>
    <s v="183"/>
    <s v="OPERATIONS &amp; MAINTENANCE: TOWN"/>
    <s v="066"/>
    <s v="REPAIRS AND MAINTENANCE"/>
    <s v="1131"/>
    <s v="DISTRIBUTION NETWORK - INTERNAL LABOUR"/>
    <n v="7925227"/>
    <n v="8250993"/>
    <n v="8704797.6150000002"/>
    <n v="9166151.8885949999"/>
    <n v="0"/>
    <n v="0"/>
    <n v="0"/>
    <n v="0"/>
    <n v="0"/>
    <n v="0"/>
    <n v="0"/>
    <n v="0"/>
    <n v="0"/>
    <n v="0"/>
    <n v="0"/>
    <n v="0"/>
    <n v="0"/>
    <n v="0"/>
    <n v="0"/>
    <n v="0"/>
    <n v="0"/>
    <n v="7925227"/>
  </r>
  <r>
    <n v="14"/>
    <n v="15"/>
    <s v="tza"/>
    <x v="111"/>
    <s v="07-Electrical Engineering"/>
    <x v="77"/>
    <x v="302"/>
    <s v="019-Electricity distribution"/>
    <x v="1"/>
    <s v="183"/>
    <s v="OPERATIONS &amp; MAINTENANCE: TOWN"/>
    <s v="066"/>
    <s v="REPAIRS AND MAINTENANCE"/>
    <s v="1150"/>
    <s v="TRAFFIC LIGHTS"/>
    <n v="20215"/>
    <n v="20215"/>
    <n v="21326.825000000001"/>
    <n v="22457.146725000002"/>
    <n v="114.04"/>
    <n v="0"/>
    <n v="0"/>
    <n v="0"/>
    <n v="0"/>
    <n v="0"/>
    <n v="0"/>
    <n v="0"/>
    <n v="0"/>
    <n v="114.04"/>
    <n v="0"/>
    <n v="0"/>
    <n v="0"/>
    <n v="0"/>
    <n v="114.04"/>
    <n v="5.6413554291367797E-3"/>
    <n v="114.04"/>
    <n v="20215"/>
  </r>
  <r>
    <n v="14"/>
    <n v="15"/>
    <s v="tza"/>
    <x v="111"/>
    <s v="07-Electrical Engineering"/>
    <x v="77"/>
    <x v="304"/>
    <s v="019-Electricity distribution"/>
    <x v="1"/>
    <s v="183"/>
    <s v="OPERATIONS &amp; MAINTENANCE: TOWN"/>
    <s v="066"/>
    <s v="REPAIRS AND MAINTENANCE"/>
    <s v="1151"/>
    <s v="TRAFFIC LIGHTS - INTERNAL LABOUR"/>
    <n v="207940"/>
    <n v="236347"/>
    <n v="249346.08499999999"/>
    <n v="262561.42750499997"/>
    <n v="0"/>
    <n v="0"/>
    <n v="0"/>
    <n v="0"/>
    <n v="0"/>
    <n v="0"/>
    <n v="0"/>
    <n v="0"/>
    <n v="0"/>
    <n v="0"/>
    <n v="0"/>
    <n v="0"/>
    <n v="0"/>
    <n v="0"/>
    <n v="0"/>
    <n v="0"/>
    <n v="0"/>
    <n v="207940"/>
  </r>
  <r>
    <n v="14"/>
    <n v="15"/>
    <s v="tza"/>
    <x v="111"/>
    <s v="07-Electrical Engineering"/>
    <x v="77"/>
    <x v="308"/>
    <s v="019-Electricity distribution"/>
    <x v="1"/>
    <s v="183"/>
    <s v="OPERATIONS &amp; MAINTENANCE: TOWN"/>
    <s v="066"/>
    <s v="REPAIRS AND MAINTENANCE"/>
    <s v="1158"/>
    <s v="STREETLIGHTS"/>
    <n v="257123"/>
    <n v="257123"/>
    <n v="271264.76500000001"/>
    <n v="285641.79754500004"/>
    <n v="46206.19"/>
    <n v="210916.81"/>
    <n v="0"/>
    <n v="0"/>
    <n v="0"/>
    <n v="0"/>
    <n v="0"/>
    <n v="0"/>
    <n v="2586.58"/>
    <n v="2601.46"/>
    <n v="5961.46"/>
    <n v="8177.96"/>
    <n v="6987.21"/>
    <n v="19891.52"/>
    <n v="46206.19"/>
    <n v="0.1797046160786861"/>
    <n v="46206.19"/>
    <n v="257123"/>
  </r>
  <r>
    <n v="14"/>
    <n v="15"/>
    <s v="tza"/>
    <x v="111"/>
    <s v="07-Electrical Engineering"/>
    <x v="77"/>
    <x v="305"/>
    <s v="019-Electricity distribution"/>
    <x v="1"/>
    <s v="183"/>
    <s v="OPERATIONS &amp; MAINTENANCE: TOWN"/>
    <s v="066"/>
    <s v="REPAIRS AND MAINTENANCE"/>
    <s v="1159"/>
    <s v="STREETLIGHTS - INTERNAL LABOUR"/>
    <n v="234901"/>
    <n v="271693"/>
    <n v="286636.11499999999"/>
    <n v="301827.82909499999"/>
    <n v="0"/>
    <n v="0"/>
    <n v="0"/>
    <n v="0"/>
    <n v="0"/>
    <n v="0"/>
    <n v="0"/>
    <n v="0"/>
    <n v="0"/>
    <n v="0"/>
    <n v="0"/>
    <n v="0"/>
    <n v="0"/>
    <n v="0"/>
    <n v="0"/>
    <n v="0"/>
    <n v="0"/>
    <n v="234901"/>
  </r>
  <r>
    <n v="14"/>
    <n v="15"/>
    <s v="tza"/>
    <x v="111"/>
    <s v="07-Electrical Engineering"/>
    <x v="77"/>
    <x v="278"/>
    <s v="019-Electricity distribution"/>
    <x v="1"/>
    <s v="183"/>
    <s v="OPERATIONS &amp; MAINTENANCE: TOWN"/>
    <s v="066"/>
    <s v="REPAIRS AND MAINTENANCE"/>
    <s v="1215"/>
    <s v="COUNCIL-OWNED BUILDINGS"/>
    <n v="103697"/>
    <n v="403697"/>
    <n v="425900.33500000002"/>
    <n v="448473.05275500001"/>
    <n v="24876.31"/>
    <n v="78820.69"/>
    <n v="0"/>
    <n v="0"/>
    <n v="0"/>
    <n v="0"/>
    <n v="0"/>
    <n v="0"/>
    <n v="2266.92"/>
    <n v="448.92"/>
    <n v="1829.35"/>
    <n v="13549.35"/>
    <n v="6216.72"/>
    <n v="565.04999999999995"/>
    <n v="24876.31"/>
    <n v="0.23989421101864086"/>
    <n v="24876.31"/>
    <n v="103697"/>
  </r>
  <r>
    <n v="14"/>
    <n v="15"/>
    <s v="tza"/>
    <x v="111"/>
    <s v="07-Electrical Engineering"/>
    <x v="77"/>
    <x v="297"/>
    <s v="019-Electricity distribution"/>
    <x v="1"/>
    <s v="183"/>
    <s v="OPERATIONS &amp; MAINTENANCE: TOWN"/>
    <s v="066"/>
    <s v="REPAIRS AND MAINTENANCE"/>
    <s v="1216"/>
    <s v="COUNCIL OWNED BUILDING - INTERNAL LABOUR"/>
    <n v="141835"/>
    <n v="158822"/>
    <n v="167557.21"/>
    <n v="176437.74213"/>
    <n v="0"/>
    <n v="0"/>
    <n v="0"/>
    <n v="0"/>
    <n v="0"/>
    <n v="0"/>
    <n v="0"/>
    <n v="0"/>
    <n v="0"/>
    <n v="0"/>
    <n v="0"/>
    <n v="0"/>
    <n v="0"/>
    <n v="0"/>
    <n v="0"/>
    <n v="0"/>
    <n v="0"/>
    <n v="141835"/>
  </r>
  <r>
    <n v="14"/>
    <n v="15"/>
    <s v="tza"/>
    <x v="111"/>
    <s v="07-Electrical Engineering"/>
    <x v="77"/>
    <x v="118"/>
    <s v="019-Electricity distribution"/>
    <x v="1"/>
    <s v="183"/>
    <s v="OPERATIONS &amp; MAINTENANCE: TOWN"/>
    <s v="066"/>
    <s v="REPAIRS AND MAINTENANCE"/>
    <s v="1222"/>
    <s v="COUNCIL-OWNED VEHICLES - COUNCIL-OWNED VEHICLE USAGE"/>
    <n v="1733726"/>
    <n v="1300824"/>
    <n v="1372369.32"/>
    <n v="1445104.89396"/>
    <n v="388538.38"/>
    <n v="0"/>
    <n v="0"/>
    <n v="0"/>
    <n v="0"/>
    <n v="0"/>
    <n v="0"/>
    <n v="0"/>
    <n v="69435.64"/>
    <n v="63152.15"/>
    <n v="112035.97"/>
    <n v="52388.17"/>
    <n v="56614.93"/>
    <n v="34911.519999999997"/>
    <n v="388538.38"/>
    <n v="0.22410598906632306"/>
    <n v="388538.38"/>
    <n v="1733726"/>
  </r>
  <r>
    <n v="14"/>
    <n v="15"/>
    <s v="tza"/>
    <x v="113"/>
    <s v="05-Engineering Services"/>
    <x v="77"/>
    <x v="299"/>
    <m/>
    <x v="1"/>
    <s v="073"/>
    <s v="WATER NETWORKS"/>
    <s v="066"/>
    <s v="REPAIRS AND MAINTENANCE"/>
    <s v="1130"/>
    <s v="DISTRIBUTION NETWORKS"/>
    <n v="0"/>
    <n v="0"/>
    <n v="0"/>
    <n v="0"/>
    <n v="6.4099999999999966"/>
    <n v="0"/>
    <n v="0"/>
    <n v="0"/>
    <n v="0"/>
    <n v="0"/>
    <n v="0"/>
    <n v="0"/>
    <n v="103.8"/>
    <n v="-97.39"/>
    <n v="0"/>
    <n v="0"/>
    <n v="0"/>
    <n v="0"/>
    <n v="6.4099999999999966"/>
    <e v="#DIV/0!"/>
    <n v="6.41"/>
    <n v="0"/>
  </r>
  <r>
    <n v="14"/>
    <n v="15"/>
    <s v="MDC"/>
    <x v="113"/>
    <s v="05-Engineering Services"/>
    <x v="77"/>
    <x v="180"/>
    <m/>
    <x v="1"/>
    <s v="073"/>
    <s v="WATER NETWORKS"/>
    <s v="066"/>
    <s v="REPAIRS AND MAINTENANCE"/>
    <s v="1101"/>
    <s v="FURNITURE &amp; OFFICE EQUIPMENT"/>
    <n v="3000"/>
    <n v="3000"/>
    <n v="3165"/>
    <n v="3332.74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3000"/>
  </r>
  <r>
    <n v="14"/>
    <n v="15"/>
    <s v="MDC"/>
    <x v="113"/>
    <s v="05-Engineering Services"/>
    <x v="77"/>
    <x v="277"/>
    <m/>
    <x v="1"/>
    <s v="073"/>
    <s v="WATER NETWORKS"/>
    <s v="066"/>
    <s v="REPAIRS AND MAINTENANCE"/>
    <s v="1111"/>
    <s v="MACHINERY &amp; EQUIPMENT"/>
    <n v="460000"/>
    <n v="460000"/>
    <n v="485300"/>
    <n v="511020.9"/>
    <n v="5476.32"/>
    <n v="0"/>
    <n v="0"/>
    <n v="0"/>
    <n v="0"/>
    <n v="0"/>
    <n v="0"/>
    <n v="0"/>
    <n v="0"/>
    <n v="0"/>
    <n v="0"/>
    <n v="2592"/>
    <n v="2884.32"/>
    <n v="0"/>
    <n v="5476.32"/>
    <n v="1.1905043478260869E-2"/>
    <n v="5476.32"/>
    <n v="460000"/>
  </r>
  <r>
    <n v="14"/>
    <n v="15"/>
    <s v="MDC"/>
    <x v="113"/>
    <s v="05-Engineering Services"/>
    <x v="77"/>
    <x v="298"/>
    <m/>
    <x v="1"/>
    <s v="073"/>
    <s v="WATER NETWORKS"/>
    <s v="066"/>
    <s v="REPAIRS AND MAINTENANCE"/>
    <s v="1112"/>
    <s v="MACHINERY &amp; EQUIPMENT - INTERNAL LABOUR"/>
    <n v="1790789"/>
    <n v="1790789"/>
    <n v="1889282.395"/>
    <n v="1989414.3619349999"/>
    <n v="0"/>
    <n v="0"/>
    <n v="0"/>
    <n v="0"/>
    <n v="0"/>
    <n v="0"/>
    <n v="0"/>
    <n v="0"/>
    <n v="0"/>
    <n v="0"/>
    <n v="0"/>
    <n v="0"/>
    <n v="0"/>
    <n v="0"/>
    <n v="0"/>
    <n v="0"/>
    <n v="0"/>
    <n v="1790789"/>
  </r>
  <r>
    <n v="14"/>
    <n v="15"/>
    <s v="MDC"/>
    <x v="113"/>
    <s v="05-Engineering Services"/>
    <x v="77"/>
    <x v="309"/>
    <m/>
    <x v="1"/>
    <s v="073"/>
    <s v="WATER NETWORKS"/>
    <s v="066"/>
    <s v="REPAIRS AND MAINTENANCE"/>
    <s v="1113"/>
    <s v="MACHINERY &amp; EQUIPMENT - CONTRACTORS"/>
    <n v="1005787"/>
    <n v="2241239"/>
    <n v="2364507.145"/>
    <n v="2489826.0236849999"/>
    <n v="0"/>
    <n v="0"/>
    <n v="0"/>
    <n v="0"/>
    <n v="0"/>
    <n v="0"/>
    <n v="0"/>
    <n v="0"/>
    <n v="0"/>
    <n v="0"/>
    <n v="0"/>
    <n v="0"/>
    <n v="0"/>
    <n v="0"/>
    <n v="0"/>
    <n v="0"/>
    <n v="0"/>
    <n v="1005787"/>
  </r>
  <r>
    <n v="14"/>
    <n v="15"/>
    <s v="MDC"/>
    <x v="113"/>
    <s v="05-Engineering Services"/>
    <x v="77"/>
    <x v="306"/>
    <m/>
    <x v="1"/>
    <s v="073"/>
    <s v="WATER NETWORKS"/>
    <s v="066"/>
    <s v="REPAIRS AND MAINTENANCE"/>
    <s v="1114"/>
    <s v="METERS"/>
    <n v="23662"/>
    <n v="23662"/>
    <n v="24963.41"/>
    <n v="26286.470730000001"/>
    <n v="0"/>
    <n v="0"/>
    <n v="0"/>
    <n v="0"/>
    <n v="0"/>
    <n v="0"/>
    <n v="0"/>
    <n v="0"/>
    <n v="0"/>
    <n v="0"/>
    <n v="0"/>
    <n v="0"/>
    <n v="0"/>
    <n v="0"/>
    <n v="0"/>
    <n v="0"/>
    <n v="0"/>
    <n v="23662"/>
  </r>
  <r>
    <n v="14"/>
    <n v="15"/>
    <s v="MDC"/>
    <x v="113"/>
    <s v="05-Engineering Services"/>
    <x v="77"/>
    <x v="299"/>
    <m/>
    <x v="1"/>
    <s v="073"/>
    <s v="WATER NETWORKS"/>
    <s v="066"/>
    <s v="REPAIRS AND MAINTENANCE"/>
    <s v="1130"/>
    <s v="DISTRIBUTION NETWORKS"/>
    <n v="2710000"/>
    <n v="2710000"/>
    <n v="2859050"/>
    <n v="3010579.65"/>
    <n v="505368.12000000005"/>
    <n v="203.13"/>
    <n v="484.33"/>
    <n v="0"/>
    <n v="0"/>
    <n v="0"/>
    <n v="0"/>
    <n v="0"/>
    <n v="97309.32"/>
    <n v="36321.33"/>
    <n v="71552.53"/>
    <n v="127535.23"/>
    <n v="72010.460000000006"/>
    <n v="100639.25"/>
    <n v="505368.12000000005"/>
    <n v="0.1864827011070111"/>
    <n v="505852.45"/>
    <n v="2710000"/>
  </r>
  <r>
    <n v="14"/>
    <n v="15"/>
    <s v="MDC"/>
    <x v="113"/>
    <s v="05-Engineering Services"/>
    <x v="77"/>
    <x v="288"/>
    <m/>
    <x v="1"/>
    <s v="073"/>
    <s v="WATER NETWORKS"/>
    <s v="066"/>
    <s v="REPAIRS AND MAINTENANCE"/>
    <s v="1131"/>
    <s v="DISTRIBUTION NETWORK - INTERNAL LABOUR"/>
    <n v="9381119"/>
    <n v="9713219"/>
    <n v="10247446.045"/>
    <n v="10790560.685385"/>
    <n v="77172"/>
    <n v="0"/>
    <n v="0"/>
    <n v="0"/>
    <n v="0"/>
    <n v="0"/>
    <n v="0"/>
    <n v="0"/>
    <n v="0"/>
    <n v="0"/>
    <n v="24900"/>
    <n v="52272"/>
    <n v="0"/>
    <n v="0"/>
    <n v="77172"/>
    <n v="8.2263107418208848E-3"/>
    <n v="77172"/>
    <n v="9381119"/>
  </r>
  <r>
    <n v="14"/>
    <n v="15"/>
    <s v="MDC"/>
    <x v="113"/>
    <s v="05-Engineering Services"/>
    <x v="77"/>
    <x v="142"/>
    <m/>
    <x v="1"/>
    <s v="073"/>
    <s v="WATER NETWORKS"/>
    <s v="066"/>
    <s v="REPAIRS AND MAINTENANCE"/>
    <s v="1146"/>
    <s v="SIDEWALKS &amp; PAVEMENTS"/>
    <n v="24845"/>
    <n v="24845"/>
    <n v="26211.474999999999"/>
    <n v="27600.683174999998"/>
    <n v="0"/>
    <n v="0"/>
    <n v="0"/>
    <n v="0"/>
    <n v="0"/>
    <n v="0"/>
    <n v="0"/>
    <n v="0"/>
    <n v="0"/>
    <n v="0"/>
    <n v="0"/>
    <n v="0"/>
    <n v="0"/>
    <n v="0"/>
    <n v="0"/>
    <n v="0"/>
    <n v="0"/>
    <n v="24845"/>
  </r>
  <r>
    <n v="14"/>
    <n v="15"/>
    <s v="MDC"/>
    <x v="113"/>
    <s v="05-Engineering Services"/>
    <x v="77"/>
    <x v="112"/>
    <m/>
    <x v="1"/>
    <s v="073"/>
    <s v="WATER NETWORKS"/>
    <s v="066"/>
    <s v="REPAIRS AND MAINTENANCE"/>
    <s v="1211"/>
    <s v="COUNCIL-OWNED LAND"/>
    <n v="9465"/>
    <n v="9465"/>
    <n v="9985.5750000000007"/>
    <n v="10514.810475"/>
    <n v="0"/>
    <n v="0"/>
    <n v="0"/>
    <n v="0"/>
    <n v="0"/>
    <n v="0"/>
    <n v="0"/>
    <n v="0"/>
    <n v="0"/>
    <n v="0"/>
    <n v="0"/>
    <n v="0"/>
    <n v="0"/>
    <n v="0"/>
    <n v="0"/>
    <n v="0"/>
    <n v="0"/>
    <n v="9465"/>
  </r>
  <r>
    <n v="14"/>
    <n v="15"/>
    <s v="MDC"/>
    <x v="113"/>
    <s v="05-Engineering Services"/>
    <x v="77"/>
    <x v="282"/>
    <m/>
    <x v="1"/>
    <s v="073"/>
    <s v="WATER NETWORKS"/>
    <s v="066"/>
    <s v="REPAIRS AND MAINTENANCE"/>
    <s v="1212"/>
    <s v="COUNCIL OWNED LAND - INTERNAL LABOUR"/>
    <n v="337103"/>
    <n v="372300"/>
    <n v="392776.5"/>
    <n v="413593.6545"/>
    <n v="0"/>
    <n v="0"/>
    <n v="0"/>
    <n v="0"/>
    <n v="0"/>
    <n v="0"/>
    <n v="0"/>
    <n v="0"/>
    <n v="0"/>
    <n v="0"/>
    <n v="0"/>
    <n v="0"/>
    <n v="0"/>
    <n v="0"/>
    <n v="0"/>
    <n v="0"/>
    <n v="0"/>
    <n v="337103"/>
  </r>
  <r>
    <n v="14"/>
    <n v="15"/>
    <s v="MDC"/>
    <x v="113"/>
    <s v="05-Engineering Services"/>
    <x v="77"/>
    <x v="278"/>
    <m/>
    <x v="1"/>
    <s v="073"/>
    <s v="WATER NETWORKS"/>
    <s v="066"/>
    <s v="REPAIRS AND MAINTENANCE"/>
    <s v="1215"/>
    <s v="COUNCIL-OWNED BUILDINGS"/>
    <n v="36440"/>
    <n v="36440"/>
    <n v="38444.199999999997"/>
    <n v="40481.742599999998"/>
    <n v="19065.019999999997"/>
    <n v="462"/>
    <n v="0"/>
    <n v="0"/>
    <n v="0"/>
    <n v="0"/>
    <n v="0"/>
    <n v="0"/>
    <n v="0"/>
    <n v="1714.39"/>
    <n v="7430.78"/>
    <n v="7623.4"/>
    <n v="1588.92"/>
    <n v="707.53"/>
    <n v="19065.019999999997"/>
    <n v="0.52318935236004382"/>
    <n v="19065.02"/>
    <n v="36440"/>
  </r>
  <r>
    <n v="14"/>
    <n v="15"/>
    <s v="MDC"/>
    <x v="113"/>
    <s v="05-Engineering Services"/>
    <x v="77"/>
    <x v="118"/>
    <m/>
    <x v="1"/>
    <s v="073"/>
    <s v="WATER NETWORKS"/>
    <s v="066"/>
    <s v="REPAIRS AND MAINTENANCE"/>
    <s v="1222"/>
    <s v="COUNCIL-OWNED VEHICLES - COUNCIL-OWNED VEHICLE USAGE"/>
    <n v="2701938"/>
    <n v="2194791"/>
    <n v="2315504.5049999999"/>
    <n v="2438226.2437649998"/>
    <n v="789623.27999999991"/>
    <n v="0"/>
    <n v="0"/>
    <n v="0"/>
    <n v="0"/>
    <n v="0"/>
    <n v="0"/>
    <n v="0"/>
    <n v="95798.28"/>
    <n v="28386.1"/>
    <n v="233150.47"/>
    <n v="100810.34"/>
    <n v="259420.09"/>
    <n v="72058"/>
    <n v="789623.27999999991"/>
    <n v="0.29224330091956213"/>
    <n v="789623.28"/>
    <n v="2701938"/>
  </r>
  <r>
    <n v="14"/>
    <n v="15"/>
    <s v="MDC"/>
    <x v="114"/>
    <s v="05-Engineering Services"/>
    <x v="77"/>
    <x v="180"/>
    <m/>
    <x v="1"/>
    <s v="083"/>
    <s v="WATER PURIFICATION"/>
    <s v="066"/>
    <s v="REPAIRS AND MAINTENANCE"/>
    <s v="1101"/>
    <s v="FURNITURE &amp; OFFICE EQUIPMENT"/>
    <n v="3000"/>
    <n v="3000"/>
    <n v="3165"/>
    <n v="3332.74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3000"/>
  </r>
  <r>
    <n v="14"/>
    <n v="15"/>
    <s v="MDC"/>
    <x v="114"/>
    <s v="05-Engineering Services"/>
    <x v="77"/>
    <x v="277"/>
    <m/>
    <x v="1"/>
    <s v="083"/>
    <s v="WATER PURIFICATION"/>
    <s v="066"/>
    <s v="REPAIRS AND MAINTENANCE"/>
    <s v="1111"/>
    <s v="MACHINERY &amp; EQUIPMENT"/>
    <n v="200000"/>
    <n v="200000"/>
    <n v="211000"/>
    <n v="222183"/>
    <n v="73474.89"/>
    <n v="453.04"/>
    <n v="0"/>
    <n v="0"/>
    <n v="0"/>
    <n v="0"/>
    <n v="0"/>
    <n v="0"/>
    <n v="120.95"/>
    <n v="224.56"/>
    <n v="15187.79"/>
    <n v="2441.7399999999998"/>
    <n v="19835.05"/>
    <n v="35664.800000000003"/>
    <n v="73474.89"/>
    <n v="0.36737445000000002"/>
    <n v="73474.89"/>
    <n v="200000"/>
  </r>
  <r>
    <n v="14"/>
    <n v="15"/>
    <s v="MDC"/>
    <x v="114"/>
    <s v="05-Engineering Services"/>
    <x v="77"/>
    <x v="298"/>
    <m/>
    <x v="1"/>
    <s v="083"/>
    <s v="WATER PURIFICATION"/>
    <s v="066"/>
    <s v="REPAIRS AND MAINTENANCE"/>
    <s v="1112"/>
    <s v="MACHINERY &amp; EQUIPMENT - INTERNAL LABOUR"/>
    <n v="223274"/>
    <n v="262469"/>
    <n v="276904.79499999998"/>
    <n v="291580.74913499999"/>
    <n v="0"/>
    <n v="0"/>
    <n v="0"/>
    <n v="0"/>
    <n v="0"/>
    <n v="0"/>
    <n v="0"/>
    <n v="0"/>
    <n v="0"/>
    <n v="0"/>
    <n v="0"/>
    <n v="0"/>
    <n v="0"/>
    <n v="0"/>
    <n v="0"/>
    <n v="0"/>
    <n v="0"/>
    <n v="223274"/>
  </r>
  <r>
    <n v="14"/>
    <n v="15"/>
    <s v="MDC"/>
    <x v="114"/>
    <s v="05-Engineering Services"/>
    <x v="77"/>
    <x v="299"/>
    <m/>
    <x v="1"/>
    <s v="083"/>
    <s v="WATER PURIFICATION"/>
    <s v="066"/>
    <s v="REPAIRS AND MAINTENANCE"/>
    <s v="1130"/>
    <s v="DISTRIBUTION NETWORKS"/>
    <n v="1000000"/>
    <n v="1000000"/>
    <n v="1055000"/>
    <n v="1110915"/>
    <n v="262179.83"/>
    <n v="32454.720000000001"/>
    <n v="0"/>
    <n v="0"/>
    <n v="0"/>
    <n v="0"/>
    <n v="0"/>
    <n v="0"/>
    <n v="4833.68"/>
    <n v="0"/>
    <n v="112611.77"/>
    <n v="720"/>
    <n v="36115.879999999997"/>
    <n v="107898.5"/>
    <n v="262179.83"/>
    <n v="0.26217983"/>
    <n v="262179.83"/>
    <n v="1000000"/>
  </r>
  <r>
    <n v="14"/>
    <n v="15"/>
    <s v="MDC"/>
    <x v="114"/>
    <s v="05-Engineering Services"/>
    <x v="77"/>
    <x v="288"/>
    <m/>
    <x v="1"/>
    <s v="083"/>
    <s v="WATER PURIFICATION"/>
    <s v="066"/>
    <s v="REPAIRS AND MAINTENANCE"/>
    <s v="1131"/>
    <s v="DISTRIBUTION NETWORK - INTERNAL LABOUR"/>
    <n v="11335860"/>
    <n v="11981393"/>
    <n v="12640369.615"/>
    <n v="13310309.204595"/>
    <n v="90288"/>
    <n v="554.04"/>
    <n v="0"/>
    <n v="0"/>
    <n v="0"/>
    <n v="0"/>
    <n v="0"/>
    <n v="0"/>
    <n v="0"/>
    <n v="0"/>
    <n v="47520"/>
    <n v="0"/>
    <n v="42768"/>
    <n v="0"/>
    <n v="90288"/>
    <n v="7.964812550613716E-3"/>
    <n v="90288"/>
    <n v="11335860"/>
  </r>
  <r>
    <n v="14"/>
    <n v="15"/>
    <s v="MDC"/>
    <x v="114"/>
    <s v="05-Engineering Services"/>
    <x v="77"/>
    <x v="112"/>
    <m/>
    <x v="1"/>
    <s v="083"/>
    <s v="WATER PURIFICATION"/>
    <s v="066"/>
    <s v="REPAIRS AND MAINTENANCE"/>
    <s v="1211"/>
    <s v="COUNCIL-OWNED LAND"/>
    <n v="40000"/>
    <n v="40000"/>
    <n v="42200"/>
    <n v="44436.6"/>
    <n v="17280"/>
    <n v="0"/>
    <n v="3231.32"/>
    <n v="0"/>
    <n v="0"/>
    <n v="0"/>
    <n v="0"/>
    <n v="0"/>
    <n v="0"/>
    <n v="0"/>
    <n v="17280"/>
    <n v="0"/>
    <n v="0"/>
    <n v="0"/>
    <n v="17280"/>
    <n v="0.432"/>
    <n v="20511.32"/>
    <n v="40000"/>
  </r>
  <r>
    <n v="14"/>
    <n v="15"/>
    <s v="MDC"/>
    <x v="114"/>
    <s v="05-Engineering Services"/>
    <x v="77"/>
    <x v="278"/>
    <m/>
    <x v="1"/>
    <s v="083"/>
    <s v="WATER PURIFICATION"/>
    <s v="066"/>
    <s v="REPAIRS AND MAINTENANCE"/>
    <s v="1215"/>
    <s v="COUNCIL-OWNED BUILDINGS"/>
    <n v="40000"/>
    <n v="40000"/>
    <n v="42200"/>
    <n v="44436.6"/>
    <n v="2222.87"/>
    <n v="0"/>
    <n v="0"/>
    <n v="0"/>
    <n v="0"/>
    <n v="0"/>
    <n v="0"/>
    <n v="0"/>
    <n v="0"/>
    <n v="0"/>
    <n v="1746.54"/>
    <n v="476.33"/>
    <n v="0"/>
    <n v="0"/>
    <n v="2222.87"/>
    <n v="5.5571749999999996E-2"/>
    <n v="2222.87"/>
    <n v="40000"/>
  </r>
  <r>
    <n v="14"/>
    <n v="15"/>
    <s v="MDC"/>
    <x v="114"/>
    <s v="05-Engineering Services"/>
    <x v="77"/>
    <x v="118"/>
    <m/>
    <x v="1"/>
    <s v="083"/>
    <s v="WATER PURIFICATION"/>
    <s v="066"/>
    <s v="REPAIRS AND MAINTENANCE"/>
    <s v="1222"/>
    <s v="COUNCIL-OWNED VEHICLES - COUNCIL-OWNED VEHICLE USAGE"/>
    <n v="287891"/>
    <n v="217866"/>
    <n v="229848.63"/>
    <n v="242030.60739000002"/>
    <n v="13256.849999999999"/>
    <n v="0"/>
    <n v="0"/>
    <n v="0"/>
    <n v="0"/>
    <n v="0"/>
    <n v="0"/>
    <n v="0"/>
    <n v="0"/>
    <n v="2937.06"/>
    <n v="4017.51"/>
    <n v="2769.48"/>
    <n v="3532.8"/>
    <n v="0"/>
    <n v="13256.849999999999"/>
    <n v="4.6048157115019223E-2"/>
    <n v="13256.85"/>
    <n v="287891"/>
  </r>
  <r>
    <n v="14"/>
    <n v="15"/>
    <s v="MDC"/>
    <x v="115"/>
    <s v="05-Engineering Services"/>
    <x v="77"/>
    <x v="180"/>
    <m/>
    <x v="1"/>
    <s v="093"/>
    <s v="SEWERAGE PURIFICATION"/>
    <s v="066"/>
    <s v="REPAIRS AND MAINTENANCE"/>
    <s v="1101"/>
    <s v="FURNITURE &amp; OFFICE EQUIPMENT"/>
    <n v="2366"/>
    <n v="2366"/>
    <n v="2496.13"/>
    <n v="2628.4248900000002"/>
    <n v="0"/>
    <n v="0"/>
    <n v="0"/>
    <n v="0"/>
    <n v="0"/>
    <n v="0"/>
    <n v="0"/>
    <n v="0"/>
    <n v="0"/>
    <n v="0"/>
    <n v="0"/>
    <n v="0"/>
    <n v="0"/>
    <n v="0"/>
    <n v="0"/>
    <n v="0"/>
    <n v="0"/>
    <n v="2366"/>
  </r>
  <r>
    <n v="14"/>
    <n v="15"/>
    <s v="MDC"/>
    <x v="115"/>
    <s v="05-Engineering Services"/>
    <x v="77"/>
    <x v="277"/>
    <m/>
    <x v="1"/>
    <s v="093"/>
    <s v="SEWERAGE PURIFICATION"/>
    <s v="066"/>
    <s v="REPAIRS AND MAINTENANCE"/>
    <s v="1111"/>
    <s v="MACHINERY &amp; EQUIPMENT"/>
    <n v="200000"/>
    <n v="200000"/>
    <n v="211000"/>
    <n v="222183"/>
    <n v="60688.210000000006"/>
    <n v="35466.33"/>
    <n v="7939.21"/>
    <n v="0"/>
    <n v="0"/>
    <n v="0"/>
    <n v="0"/>
    <n v="0"/>
    <n v="7266.75"/>
    <n v="0"/>
    <n v="8301.2099999999991"/>
    <n v="10649.26"/>
    <n v="18166.38"/>
    <n v="16304.61"/>
    <n v="60688.210000000006"/>
    <n v="0.30344105000000005"/>
    <n v="68627.42"/>
    <n v="200000"/>
  </r>
  <r>
    <n v="14"/>
    <n v="15"/>
    <s v="MDC"/>
    <x v="115"/>
    <s v="05-Engineering Services"/>
    <x v="77"/>
    <x v="298"/>
    <m/>
    <x v="1"/>
    <s v="093"/>
    <s v="SEWERAGE PURIFICATION"/>
    <s v="066"/>
    <s v="REPAIRS AND MAINTENANCE"/>
    <s v="1112"/>
    <s v="MACHINERY &amp; EQUIPMENT - INTERNAL LABOUR"/>
    <n v="3341999"/>
    <n v="2369812"/>
    <n v="2500151.66"/>
    <n v="2632659.6979800002"/>
    <n v="0"/>
    <n v="0"/>
    <n v="0"/>
    <n v="0"/>
    <n v="0"/>
    <n v="0"/>
    <n v="0"/>
    <n v="0"/>
    <n v="0"/>
    <n v="0"/>
    <n v="0"/>
    <n v="0"/>
    <n v="0"/>
    <n v="0"/>
    <n v="0"/>
    <n v="0"/>
    <n v="0"/>
    <n v="3341999"/>
  </r>
  <r>
    <n v="14"/>
    <n v="15"/>
    <s v="MDC"/>
    <x v="115"/>
    <s v="05-Engineering Services"/>
    <x v="77"/>
    <x v="309"/>
    <m/>
    <x v="1"/>
    <s v="093"/>
    <s v="SEWERAGE PURIFICATION"/>
    <s v="066"/>
    <s v="REPAIRS AND MAINTENANCE"/>
    <s v="1113"/>
    <s v="MACHINERY &amp; EQUIPMENT - CONTRACTORS"/>
    <n v="270000"/>
    <n v="1581771"/>
    <n v="1668768.405"/>
    <n v="1757213.1304649999"/>
    <n v="127589.01999999999"/>
    <n v="0"/>
    <n v="0"/>
    <n v="0"/>
    <n v="0"/>
    <n v="0"/>
    <n v="0"/>
    <n v="0"/>
    <n v="630"/>
    <n v="13739.92"/>
    <n v="10943"/>
    <n v="25590.1"/>
    <n v="76686"/>
    <n v="0"/>
    <n v="127589.01999999999"/>
    <n v="0.47255192592592588"/>
    <n v="127589.02"/>
    <n v="270000"/>
  </r>
  <r>
    <n v="14"/>
    <n v="15"/>
    <s v="MDC"/>
    <x v="115"/>
    <s v="05-Engineering Services"/>
    <x v="77"/>
    <x v="299"/>
    <m/>
    <x v="1"/>
    <s v="093"/>
    <s v="SEWERAGE PURIFICATION"/>
    <s v="066"/>
    <s v="REPAIRS AND MAINTENANCE"/>
    <s v="1130"/>
    <s v="DISTRIBUTION NETWORKS"/>
    <n v="500000"/>
    <n v="500000"/>
    <n v="527500"/>
    <n v="555457.5"/>
    <n v="256980.16999999998"/>
    <n v="67970.84"/>
    <n v="49911.27"/>
    <n v="0"/>
    <n v="0"/>
    <n v="0"/>
    <n v="0"/>
    <n v="0"/>
    <n v="7171.75"/>
    <n v="58008.78"/>
    <n v="23781.599999999999"/>
    <n v="17305.080000000002"/>
    <n v="66078.720000000001"/>
    <n v="84634.240000000005"/>
    <n v="256980.16999999998"/>
    <n v="0.51396034000000002"/>
    <n v="306891.44"/>
    <n v="500000"/>
  </r>
  <r>
    <n v="14"/>
    <n v="15"/>
    <s v="MDC"/>
    <x v="115"/>
    <s v="05-Engineering Services"/>
    <x v="77"/>
    <x v="288"/>
    <m/>
    <x v="1"/>
    <s v="093"/>
    <s v="SEWERAGE PURIFICATION"/>
    <s v="066"/>
    <s v="REPAIRS AND MAINTENANCE"/>
    <s v="1131"/>
    <s v="DISTRIBUTION NETWORK - INTERNAL LABOUR"/>
    <n v="2864360"/>
    <n v="3420584"/>
    <n v="3608716.12"/>
    <n v="3799978.07436"/>
    <n v="140784"/>
    <n v="0"/>
    <n v="0"/>
    <n v="0"/>
    <n v="0"/>
    <n v="0"/>
    <n v="0"/>
    <n v="0"/>
    <n v="50820"/>
    <n v="47520"/>
    <n v="0"/>
    <n v="0"/>
    <n v="0"/>
    <n v="42444"/>
    <n v="140784"/>
    <n v="4.9150246477398095E-2"/>
    <n v="140784"/>
    <n v="2864360"/>
  </r>
  <r>
    <n v="14"/>
    <n v="15"/>
    <s v="MDC"/>
    <x v="115"/>
    <s v="05-Engineering Services"/>
    <x v="77"/>
    <x v="112"/>
    <m/>
    <x v="1"/>
    <s v="093"/>
    <s v="SEWERAGE PURIFICATION"/>
    <s v="066"/>
    <s v="REPAIRS AND MAINTENANCE"/>
    <s v="1211"/>
    <s v="COUNCIL-OWNED LAND"/>
    <n v="659577"/>
    <n v="659577"/>
    <n v="695853.73499999999"/>
    <n v="732733.98295500001"/>
    <n v="11567.83"/>
    <n v="6162.3"/>
    <n v="0"/>
    <n v="0"/>
    <n v="0"/>
    <n v="0"/>
    <n v="0"/>
    <n v="0"/>
    <n v="0"/>
    <n v="0"/>
    <n v="5405.53"/>
    <n v="0"/>
    <n v="6162.3"/>
    <n v="0"/>
    <n v="11567.83"/>
    <n v="1.753825557895439E-2"/>
    <n v="11567.83"/>
    <n v="659577"/>
  </r>
  <r>
    <n v="14"/>
    <n v="15"/>
    <s v="MDC"/>
    <x v="115"/>
    <s v="05-Engineering Services"/>
    <x v="77"/>
    <x v="278"/>
    <m/>
    <x v="1"/>
    <s v="093"/>
    <s v="SEWERAGE PURIFICATION"/>
    <s v="066"/>
    <s v="REPAIRS AND MAINTENANCE"/>
    <s v="1215"/>
    <s v="COUNCIL-OWNED BUILDINGS"/>
    <n v="47323"/>
    <n v="47323"/>
    <n v="49925.764999999999"/>
    <n v="52571.830544999997"/>
    <n v="1071.7"/>
    <n v="0"/>
    <n v="0"/>
    <n v="0"/>
    <n v="0"/>
    <n v="0"/>
    <n v="0"/>
    <n v="0"/>
    <n v="241.4"/>
    <n v="0"/>
    <n v="470.46"/>
    <n v="0"/>
    <n v="0"/>
    <n v="359.84"/>
    <n v="1071.7"/>
    <n v="2.2646493248526089E-2"/>
    <n v="1071.7"/>
    <n v="47323"/>
  </r>
  <r>
    <n v="14"/>
    <n v="15"/>
    <s v="MDC"/>
    <x v="115"/>
    <s v="05-Engineering Services"/>
    <x v="77"/>
    <x v="118"/>
    <m/>
    <x v="1"/>
    <s v="093"/>
    <s v="SEWERAGE PURIFICATION"/>
    <s v="066"/>
    <s v="REPAIRS AND MAINTENANCE"/>
    <s v="1222"/>
    <s v="COUNCIL-OWNED VEHICLES - COUNCIL-OWNED VEHICLE USAGE"/>
    <n v="761626"/>
    <n v="640494"/>
    <n v="675721.17"/>
    <n v="711534.39201000007"/>
    <n v="367670.67"/>
    <n v="0"/>
    <n v="0"/>
    <n v="0"/>
    <n v="0"/>
    <n v="0"/>
    <n v="0"/>
    <n v="0"/>
    <n v="42394.74"/>
    <n v="33805.89"/>
    <n v="107754.81"/>
    <n v="101433.03"/>
    <n v="40400.25"/>
    <n v="41881.949999999997"/>
    <n v="367670.67"/>
    <n v="0.48274437847447432"/>
    <n v="367670.67"/>
    <n v="761626"/>
  </r>
  <r>
    <n v="14"/>
    <n v="15"/>
    <s v="MDC"/>
    <x v="117"/>
    <s v="06-Community Services"/>
    <x v="77"/>
    <x v="180"/>
    <s v="014-Other health"/>
    <x v="1"/>
    <s v="115"/>
    <s v="ENVIROMENTAL HEALTH SERVICES"/>
    <s v="066"/>
    <s v="REPAIRS AND MAINTENANCE"/>
    <s v="1101"/>
    <s v="FURNITURE &amp; OFFICE EQUIPMENT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2000"/>
  </r>
  <r>
    <n v="14"/>
    <n v="15"/>
    <s v="MDC"/>
    <x v="117"/>
    <s v="06-Community Services"/>
    <x v="77"/>
    <x v="277"/>
    <s v="014-Other health"/>
    <x v="1"/>
    <s v="115"/>
    <s v="ENVIROMENTAL HEALTH SERVICES"/>
    <s v="066"/>
    <s v="REPAIRS AND MAINTENANCE"/>
    <s v="1111"/>
    <s v="MACHINERY &amp; EQUIPMENT"/>
    <n v="13427"/>
    <n v="13427"/>
    <n v="14165.485000000001"/>
    <n v="14916.255705000001"/>
    <n v="0"/>
    <n v="0"/>
    <n v="0"/>
    <n v="0"/>
    <n v="0"/>
    <n v="0"/>
    <n v="0"/>
    <n v="0"/>
    <n v="0"/>
    <n v="0"/>
    <n v="0"/>
    <n v="0"/>
    <n v="0"/>
    <n v="0"/>
    <n v="0"/>
    <n v="0"/>
    <n v="0"/>
    <n v="13427"/>
  </r>
  <r>
    <n v="14"/>
    <n v="15"/>
    <s v="MDC"/>
    <x v="117"/>
    <s v="06-Community Services"/>
    <x v="77"/>
    <x v="112"/>
    <s v="014-Other health"/>
    <x v="1"/>
    <s v="115"/>
    <s v="ENVIROMENTAL HEALTH SERVICES"/>
    <s v="066"/>
    <s v="REPAIRS AND MAINTENANCE"/>
    <s v="1211"/>
    <s v="COUNCIL-OWNED LAND"/>
    <n v="10801"/>
    <n v="10801"/>
    <n v="11395.055"/>
    <n v="11998.992915000001"/>
    <n v="0"/>
    <n v="0"/>
    <n v="0"/>
    <n v="0"/>
    <n v="0"/>
    <n v="0"/>
    <n v="0"/>
    <n v="0"/>
    <n v="0"/>
    <n v="0"/>
    <n v="0"/>
    <n v="0"/>
    <n v="0"/>
    <n v="0"/>
    <n v="0"/>
    <n v="0"/>
    <n v="0"/>
    <n v="10801"/>
  </r>
  <r>
    <n v="14"/>
    <n v="15"/>
    <s v="tza"/>
    <x v="73"/>
    <s v="01-Municipal manager"/>
    <x v="83"/>
    <x v="310"/>
    <s v="007-Other admin"/>
    <x v="1"/>
    <s v="004"/>
    <s v="INTERNAL AUDIT"/>
    <s v="074"/>
    <s v="CONTRACTED SERVICES"/>
    <s v="1270"/>
    <s v="CONTRACTED SERVICES - INTERNAL AUDIT"/>
    <n v="10000"/>
    <n v="10000"/>
    <n v="10550"/>
    <n v="11109.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9"/>
    <s v="02-Planning &amp; Economic Development"/>
    <x v="83"/>
    <x v="311"/>
    <s v="016-Town planning"/>
    <x v="1"/>
    <s v="015"/>
    <s v="TOWN &amp; REGIONAL PLANNING"/>
    <s v="074"/>
    <s v="CONTRACTED SERVICES"/>
    <s v="1267"/>
    <s v="CONTRACTED SERVICES - TOWN PLANNING"/>
    <n v="989150"/>
    <n v="1489150"/>
    <n v="1571053.25"/>
    <n v="1654319.07225"/>
    <n v="3549.29"/>
    <n v="0"/>
    <n v="0"/>
    <n v="0"/>
    <n v="0"/>
    <n v="0"/>
    <n v="0"/>
    <n v="0"/>
    <n v="0"/>
    <n v="1701.75"/>
    <n v="767.54"/>
    <n v="0"/>
    <n v="1080"/>
    <n v="0"/>
    <n v="3549.29"/>
    <n v="3.5882222109892333E-3"/>
    <n v="3549.29"/>
    <n v="7098.58"/>
  </r>
  <r>
    <n v="14"/>
    <n v="15"/>
    <s v="tza"/>
    <x v="80"/>
    <s v="02-Planning &amp; Economic Development"/>
    <x v="83"/>
    <x v="312"/>
    <s v="006-Property service"/>
    <x v="1"/>
    <s v="016"/>
    <s v="HOUSING ADMINISTRATION &amp; PROPERTY VALUATION"/>
    <s v="074"/>
    <s v="CONTRACTED SERVICES"/>
    <s v="1266"/>
    <s v="CONTRACTED SERVICES - VALUATION ROL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4"/>
    <s v="03-Financial Services"/>
    <x v="83"/>
    <x v="313"/>
    <s v="003-Budget and treasury office"/>
    <x v="1"/>
    <s v="034"/>
    <s v="REVENUE"/>
    <s v="074"/>
    <s v="CONTRACTED SERVICES"/>
    <s v="1262"/>
    <s v="CONTRACTED SERVICES - METER READING"/>
    <n v="1459813"/>
    <n v="1659813"/>
    <n v="1751102.7150000001"/>
    <n v="1843911.1588950001"/>
    <n v="891984.78"/>
    <n v="0"/>
    <n v="0"/>
    <n v="0"/>
    <n v="0"/>
    <n v="0"/>
    <n v="0"/>
    <n v="0"/>
    <n v="148664.13"/>
    <n v="148664.13"/>
    <n v="148664.13"/>
    <n v="0"/>
    <n v="297328.26"/>
    <n v="148664.13"/>
    <n v="891984.78"/>
    <n v="0.61102674109629107"/>
    <n v="891984.78"/>
    <n v="1783969.56"/>
  </r>
  <r>
    <n v="14"/>
    <n v="15"/>
    <s v="tza"/>
    <x v="84"/>
    <s v="03-Financial Services"/>
    <x v="83"/>
    <x v="312"/>
    <s v="003-Budget and treasury office"/>
    <x v="1"/>
    <s v="034"/>
    <s v="REVENUE"/>
    <s v="074"/>
    <s v="CONTRACTED SERVICES"/>
    <s v="1266"/>
    <s v="CONTRACTED SERVICES - VALUATION ROLL"/>
    <n v="2500000"/>
    <n v="2500000"/>
    <n v="2637500"/>
    <n v="2777287.5"/>
    <n v="8693.64"/>
    <n v="0"/>
    <n v="0"/>
    <n v="0"/>
    <n v="0"/>
    <n v="0"/>
    <n v="0"/>
    <n v="0"/>
    <n v="0"/>
    <n v="0"/>
    <n v="8693.64"/>
    <n v="0"/>
    <n v="0"/>
    <n v="0"/>
    <n v="8693.64"/>
    <n v="3.4774559999999999E-3"/>
    <n v="8693.64"/>
    <n v="17387.28"/>
  </r>
  <r>
    <n v="14"/>
    <n v="15"/>
    <s v="tza"/>
    <x v="86"/>
    <s v="03-Financial Services"/>
    <x v="83"/>
    <x v="314"/>
    <s v="003-Budget and treasury office"/>
    <x v="1"/>
    <s v="036"/>
    <s v="INVENTORY"/>
    <s v="074"/>
    <s v="CONTRACTED SERVICES"/>
    <s v="1263"/>
    <s v="CONTRACTED SERVICES - SECURITY SERVICES"/>
    <n v="8383"/>
    <n v="8383"/>
    <n v="8844.0650000000005"/>
    <n v="9312.800445000000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8"/>
    <s v="04-Corporate Services"/>
    <x v="83"/>
    <x v="315"/>
    <s v="005-Information technology"/>
    <x v="1"/>
    <s v="038"/>
    <s v="INFORMATION TECHNOLOGY"/>
    <s v="074"/>
    <s v="CONTRACTED SERVICES"/>
    <s v="1261"/>
    <s v="CONTRACTED SERVICES - INFORMATION TECHNOLOGY"/>
    <n v="500000"/>
    <n v="500000"/>
    <n v="527500"/>
    <n v="555457.5"/>
    <n v="220199.52000000002"/>
    <n v="0"/>
    <n v="0"/>
    <n v="0"/>
    <n v="0"/>
    <n v="0"/>
    <n v="0"/>
    <n v="0"/>
    <n v="36454.47"/>
    <n v="10970.47"/>
    <n v="62711.4"/>
    <n v="34580.660000000003"/>
    <n v="40921.07"/>
    <n v="34561.449999999997"/>
    <n v="220199.52000000002"/>
    <n v="0.44039904000000002"/>
    <n v="220199.52"/>
    <n v="440399.04000000004"/>
  </r>
  <r>
    <n v="14"/>
    <n v="15"/>
    <s v="tza"/>
    <x v="97"/>
    <s v="05-Engineering Services"/>
    <x v="83"/>
    <x v="316"/>
    <s v="017-Roads"/>
    <x v="1"/>
    <s v="063"/>
    <s v="ROADS &amp; STORMWATER MANAGEMENT"/>
    <s v="074"/>
    <s v="CONTRACTED SERVICES"/>
    <s v="1268"/>
    <s v="CONTRACTED SERVICES - AERODROME"/>
    <n v="165632"/>
    <n v="165632"/>
    <n v="174741.76000000001"/>
    <n v="184003.0732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s v="06-Community Services"/>
    <x v="83"/>
    <x v="317"/>
    <s v="021-Solid waste"/>
    <x v="1"/>
    <s v="133"/>
    <s v="SOLID WASTE"/>
    <s v="074"/>
    <s v="CONTRACTED SERVICES"/>
    <s v="1264"/>
    <s v="CONTRACTED SERVICES - REFUSE REMOVAL"/>
    <n v="7250000"/>
    <n v="9250000"/>
    <n v="9758750"/>
    <n v="10275963.75"/>
    <n v="3842849.1100000003"/>
    <n v="0"/>
    <n v="0"/>
    <n v="0"/>
    <n v="0"/>
    <n v="0"/>
    <n v="0"/>
    <n v="0"/>
    <n v="123716.44"/>
    <n v="436336.64000000001"/>
    <n v="1045958.89"/>
    <n v="0"/>
    <n v="477494.4"/>
    <n v="1759342.74"/>
    <n v="3842849.1100000003"/>
    <n v="0.53004815310344833"/>
    <n v="3842849.11"/>
    <n v="7685698.2200000007"/>
  </r>
  <r>
    <n v="14"/>
    <n v="15"/>
    <s v="tza"/>
    <x v="102"/>
    <s v="06-Community Services"/>
    <x v="83"/>
    <x v="318"/>
    <s v="021-Solid waste"/>
    <x v="1"/>
    <s v="133"/>
    <s v="SOLID WASTE"/>
    <s v="074"/>
    <s v="CONTRACTED SERVICES"/>
    <s v="1274"/>
    <s v="CONTRACTED SERVICES - EPWP"/>
    <n v="0"/>
    <n v="2000000"/>
    <n v="2110000"/>
    <n v="222183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3"/>
    <s v="06-Community Services"/>
    <x v="83"/>
    <x v="319"/>
    <s v="021-Solid waste"/>
    <x v="1"/>
    <s v="134"/>
    <s v="STREET CLEANSING"/>
    <s v="074"/>
    <s v="CONTRACTED SERVICES"/>
    <s v="1265"/>
    <s v="CONTRACTED SERVICES - CLEANING SERVICES"/>
    <n v="8200000"/>
    <n v="10200000"/>
    <n v="10761000"/>
    <n v="11331333"/>
    <n v="5581292.3099999996"/>
    <n v="0"/>
    <n v="0"/>
    <n v="0"/>
    <n v="0"/>
    <n v="0"/>
    <n v="0"/>
    <n v="0"/>
    <n v="882297.3"/>
    <n v="917702.37"/>
    <n v="941375.91"/>
    <n v="0"/>
    <n v="954533.32"/>
    <n v="1885383.41"/>
    <n v="5581292.3099999996"/>
    <n v="0.68064540365853654"/>
    <n v="5581292.3099999996"/>
    <n v="11162584.619999999"/>
  </r>
  <r>
    <n v="14"/>
    <n v="15"/>
    <s v="tza"/>
    <x v="104"/>
    <s v="06-Community Services"/>
    <x v="83"/>
    <x v="319"/>
    <s v="020-Public toilet"/>
    <x v="1"/>
    <s v="135"/>
    <s v="PUBLIC TOILETS"/>
    <s v="074"/>
    <s v="CONTRACTED SERVICES"/>
    <s v="1265"/>
    <s v="CONTRACTED SERVICES - CLEANING SERVICES"/>
    <n v="500000"/>
    <n v="500000"/>
    <n v="527500"/>
    <n v="555457.5"/>
    <n v="180311.52"/>
    <n v="0"/>
    <n v="0"/>
    <n v="0"/>
    <n v="0"/>
    <n v="0"/>
    <n v="0"/>
    <n v="0"/>
    <n v="29174.73"/>
    <n v="30929.11"/>
    <n v="30929.11"/>
    <n v="0"/>
    <n v="30929.11"/>
    <n v="58349.46"/>
    <n v="180311.52"/>
    <n v="0.36062304000000001"/>
    <n v="180311.52"/>
    <n v="360623.04"/>
  </r>
  <r>
    <n v="14"/>
    <n v="15"/>
    <s v="tza"/>
    <x v="107"/>
    <s v="06-Community Services"/>
    <x v="83"/>
    <x v="314"/>
    <s v="010-Public safety"/>
    <x v="1"/>
    <s v="144"/>
    <s v="TRAFFIC SERVICES"/>
    <s v="074"/>
    <s v="CONTRACTED SERVICES"/>
    <s v="1263"/>
    <s v="CONTRACTED SERVICES - SECURITY SERVICES"/>
    <n v="8789796"/>
    <n v="9789796"/>
    <n v="10328234.779999999"/>
    <n v="10875631.223339999"/>
    <n v="6868298.6999999993"/>
    <n v="0"/>
    <n v="0"/>
    <n v="0"/>
    <n v="0"/>
    <n v="0"/>
    <n v="0"/>
    <n v="0"/>
    <n v="883753.44"/>
    <n v="1342829.45"/>
    <n v="1789469.9"/>
    <n v="359563.54"/>
    <n v="1252090.17"/>
    <n v="1240592.2"/>
    <n v="6868298.6999999993"/>
    <n v="0.78139455113634027"/>
    <n v="6868298.7000000002"/>
    <n v="13736597.399999999"/>
  </r>
  <r>
    <n v="14"/>
    <n v="15"/>
    <s v="tza"/>
    <x v="110"/>
    <s v="07-Electrical Engineering"/>
    <x v="83"/>
    <x v="313"/>
    <s v="019-Electricity distribution"/>
    <x v="1"/>
    <s v="173"/>
    <s v="OPERATIONS &amp; MAINTENANCE: RURAL"/>
    <s v="074"/>
    <s v="CONTRACTED SERVICES"/>
    <s v="1262"/>
    <s v="CONTRACTED SERVICES - METER READING"/>
    <n v="102500"/>
    <n v="102500"/>
    <n v="108137.5"/>
    <n v="113868.787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s v="07-Electrical Engineering"/>
    <x v="83"/>
    <x v="319"/>
    <s v="019-Electricity distribution"/>
    <x v="1"/>
    <s v="173"/>
    <s v="OPERATIONS &amp; MAINTENANCE: RURAL"/>
    <s v="074"/>
    <s v="CONTRACTED SERVICES"/>
    <s v="1265"/>
    <s v="CONTRACTED SERVICES - CLEANING SERVICES"/>
    <n v="583118"/>
    <n v="583118"/>
    <n v="615189.49"/>
    <n v="647794.53296999994"/>
    <n v="24556.46"/>
    <n v="9112.64"/>
    <n v="0"/>
    <n v="0"/>
    <n v="0"/>
    <n v="0"/>
    <n v="0"/>
    <n v="0"/>
    <n v="5990.34"/>
    <n v="2076.71"/>
    <n v="7324.52"/>
    <n v="3280.7"/>
    <n v="0"/>
    <n v="5884.19"/>
    <n v="24556.46"/>
    <n v="4.2112334038736585E-2"/>
    <n v="24556.46"/>
    <n v="49112.92"/>
  </r>
  <r>
    <n v="14"/>
    <n v="15"/>
    <s v="tza"/>
    <x v="111"/>
    <s v="07-Electrical Engineering"/>
    <x v="83"/>
    <x v="313"/>
    <s v="019-Electricity distribution"/>
    <x v="1"/>
    <s v="183"/>
    <s v="OPERATIONS &amp; MAINTENANCE: TOWN"/>
    <s v="074"/>
    <s v="CONTRACTED SERVICES"/>
    <s v="1262"/>
    <s v="CONTRACTED SERVICES - METER READING"/>
    <n v="1"/>
    <n v="1"/>
    <n v="1.0549999999999999"/>
    <n v="1.11091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PMU"/>
    <x v="112"/>
    <s v="05-Engineering Services"/>
    <x v="83"/>
    <x v="318"/>
    <s v="017-Roads"/>
    <x v="1"/>
    <s v="195"/>
    <s v="PROJECT MANAGEMENT"/>
    <s v="074"/>
    <s v="CONTRACTED SERVICES"/>
    <s v="1274"/>
    <s v="CONTRACTED SERVICES - EPW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MDC"/>
    <x v="113"/>
    <s v="05-Engineering Services"/>
    <x v="83"/>
    <x v="320"/>
    <m/>
    <x v="1"/>
    <s v="073"/>
    <s v="WATER NETWORKS"/>
    <s v="074"/>
    <s v="CONTRACTED SERVICES"/>
    <s v="1273"/>
    <s v="CONTRACTED SERVICES - WATER SUPPLY"/>
    <n v="6876660"/>
    <n v="6876660"/>
    <n v="7254876.2999999998"/>
    <n v="7639384.7439000001"/>
    <n v="4331698"/>
    <n v="74250"/>
    <n v="957600"/>
    <n v="0"/>
    <n v="0"/>
    <n v="0"/>
    <n v="0"/>
    <n v="0"/>
    <n v="0"/>
    <n v="427800"/>
    <n v="2462178"/>
    <n v="-15600"/>
    <n v="1314820"/>
    <n v="142500"/>
    <n v="4331698"/>
    <n v="0.62991306826279037"/>
    <n v="5289298"/>
    <n v="8663396"/>
  </r>
  <r>
    <n v="14"/>
    <n v="15"/>
    <s v="tza"/>
    <x v="77"/>
    <s v="02-Planning &amp; Economic Development"/>
    <x v="95"/>
    <x v="321"/>
    <s v="015-Economic development"/>
    <x v="1"/>
    <s v="012"/>
    <s v="ADMINISTRATION STRATEGY &amp; DEV"/>
    <s v="076"/>
    <s v="GRANTS &amp; SUBSIDIES PAID"/>
    <s v="1297"/>
    <s v="HOUSING PROJECTS"/>
    <n v="0"/>
    <n v="0"/>
    <n v="0"/>
    <n v="0"/>
    <n v="5211095.95"/>
    <n v="23760.92"/>
    <n v="0"/>
    <n v="0"/>
    <n v="0"/>
    <n v="0"/>
    <n v="0"/>
    <n v="0"/>
    <n v="416860"/>
    <n v="1065099.29"/>
    <n v="1109684.8700000001"/>
    <n v="518493.46"/>
    <n v="1472380.33"/>
    <n v="628578"/>
    <n v="5211095.95"/>
    <e v="#DIV/0!"/>
    <n v="5211095.95"/>
    <n v="9379999.9000000004"/>
  </r>
  <r>
    <n v="14"/>
    <n v="15"/>
    <s v="tza"/>
    <x v="78"/>
    <s v="02-Planning &amp; Economic Development"/>
    <x v="95"/>
    <x v="322"/>
    <s v="015-Economic development"/>
    <x v="1"/>
    <s v="014"/>
    <s v="LOCAL ECONOMIC DEVELOPMENT &amp; SOCIAL DEVELOPMENT"/>
    <s v="076"/>
    <s v="GRANTS &amp; SUBSIDIES PAID"/>
    <s v="1288"/>
    <s v="GRANT - DEPARTMENT OF TRADE &amp; MINER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8"/>
    <s v="02-Planning &amp; Economic Development"/>
    <x v="95"/>
    <x v="321"/>
    <s v="015-Economic development"/>
    <x v="1"/>
    <s v="014"/>
    <s v="LOCAL ECONOMIC DEVELOPMENT &amp; SOCIAL DEVELOPMENT"/>
    <s v="076"/>
    <s v="GRANTS &amp; SUBSIDIES PAID"/>
    <s v="1297"/>
    <s v="HOUSING PROJEC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8"/>
    <s v="02-Planning &amp; Economic Development"/>
    <x v="95"/>
    <x v="174"/>
    <s v="015-Economic development"/>
    <x v="1"/>
    <s v="014"/>
    <s v="LOCAL ECONOMIC DEVELOPMENT &amp; SOCIAL DEVELOPMENT"/>
    <s v="076"/>
    <s v="GRANTS &amp; SUBSIDIES PAID"/>
    <s v="1299"/>
    <s v="GRANTS - OTH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2"/>
    <s v="03-Financial Services"/>
    <x v="95"/>
    <x v="323"/>
    <s v="003-Budget and treasury office"/>
    <x v="1"/>
    <s v="032"/>
    <s v="ADMINISTRATION FINANCE"/>
    <s v="076"/>
    <s v="GRANTS &amp; SUBSIDIES PAID"/>
    <s v="1289"/>
    <s v="MSIG GRANT"/>
    <n v="934000"/>
    <n v="930000"/>
    <n v="957000"/>
    <n v="1033000"/>
    <n v="531425.51"/>
    <n v="400000"/>
    <n v="0"/>
    <n v="0"/>
    <n v="0"/>
    <n v="0"/>
    <n v="0"/>
    <n v="0"/>
    <n v="519425.51"/>
    <n v="12000"/>
    <n v="0"/>
    <n v="0"/>
    <n v="0"/>
    <n v="0"/>
    <n v="531425.51"/>
    <n v="0.5689780620985011"/>
    <n v="531425.51"/>
    <n v="934000"/>
  </r>
  <r>
    <n v="14"/>
    <n v="15"/>
    <s v="tza"/>
    <x v="83"/>
    <s v="03-Financial Services"/>
    <x v="95"/>
    <x v="174"/>
    <s v="003-Budget and treasury office"/>
    <x v="1"/>
    <s v="033"/>
    <s v="FINANCIAL SERVICES, REPORTING, &amp; BUDGETS"/>
    <s v="076"/>
    <s v="GRANTS &amp; SUBSIDIES PAID"/>
    <s v="1299"/>
    <s v="GRANTS - OTHER"/>
    <n v="1600000"/>
    <n v="1675000"/>
    <n v="1810000"/>
    <n v="2145000"/>
    <n v="772983.42999999993"/>
    <n v="11710"/>
    <n v="0"/>
    <n v="0"/>
    <n v="0"/>
    <n v="0"/>
    <n v="0"/>
    <n v="0"/>
    <n v="10262.58"/>
    <n v="94838.26"/>
    <n v="77837.460000000006"/>
    <n v="112933"/>
    <n v="250659.64"/>
    <n v="226452.49"/>
    <n v="772983.42999999993"/>
    <n v="0.48311464374999996"/>
    <n v="772983.43"/>
    <n v="1675000"/>
  </r>
  <r>
    <n v="14"/>
    <n v="15"/>
    <s v="tza"/>
    <x v="84"/>
    <s v="03-Financial Services"/>
    <x v="95"/>
    <x v="324"/>
    <s v="003-Budget and treasury office"/>
    <x v="1"/>
    <s v="034"/>
    <s v="REVENUE"/>
    <s v="076"/>
    <s v="GRANTS &amp; SUBSIDIES PAID"/>
    <s v="1287"/>
    <s v="GRANT - ESKOM EBS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4"/>
    <s v="03-Financial Services"/>
    <x v="90"/>
    <x v="324"/>
    <s v="003-Budget and treasury office"/>
    <x v="1"/>
    <s v="034"/>
    <s v="REVENUE"/>
    <s v="077"/>
    <s v="GRANTS &amp; SUBSIDIES PAID-UNCONDITIONAL"/>
    <s v="1287"/>
    <s v="GRANT - ESKOM EBSST"/>
    <n v="3500000"/>
    <n v="4000000"/>
    <n v="4220000"/>
    <n v="4443660"/>
    <n v="941147.81"/>
    <n v="0"/>
    <n v="0"/>
    <n v="0"/>
    <n v="0"/>
    <n v="0"/>
    <n v="0"/>
    <n v="0"/>
    <n v="0"/>
    <n v="231620.18"/>
    <n v="234718.39"/>
    <n v="224854.5"/>
    <n v="20156.11"/>
    <n v="229798.63"/>
    <n v="941147.81"/>
    <n v="0.26889937428571431"/>
    <n v="941147.81"/>
    <n v="1633252.62"/>
  </r>
  <r>
    <n v="14"/>
    <n v="15"/>
    <s v="tza"/>
    <x v="90"/>
    <s v="04-Corporate Services"/>
    <x v="95"/>
    <x v="155"/>
    <s v="004-Human resource"/>
    <x v="1"/>
    <s v="052"/>
    <s v="ADMINISTRATION HR &amp; CORP"/>
    <s v="076"/>
    <s v="GRANTS &amp; SUBSIDIES PAID"/>
    <s v="1281"/>
    <s v="GRANT - MUSEU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0"/>
    <s v="04-Corporate Services"/>
    <x v="95"/>
    <x v="156"/>
    <s v="004-Human resource"/>
    <x v="1"/>
    <s v="052"/>
    <s v="ADMINISTRATION HR &amp; CORP"/>
    <s v="076"/>
    <s v="GRANTS &amp; SUBSIDIES PAID"/>
    <s v="1282"/>
    <s v="GRANT - SPORTS COUNCI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0"/>
    <s v="04-Corporate Services"/>
    <x v="95"/>
    <x v="157"/>
    <s v="004-Human resource"/>
    <x v="1"/>
    <s v="052"/>
    <s v="ADMINISTRATION HR &amp; CORP"/>
    <s v="076"/>
    <s v="GRANTS &amp; SUBSIDIES PAID"/>
    <s v="1283"/>
    <s v="GRANT - SPC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0"/>
    <s v="04-Corporate Services"/>
    <x v="90"/>
    <x v="155"/>
    <s v="004-Human resource"/>
    <x v="1"/>
    <s v="052"/>
    <s v="ADMINISTRATION HR &amp; CORP"/>
    <s v="077"/>
    <s v="GRANTS &amp; SUBSIDIES PAID-UNCONDITIONAL"/>
    <s v="1281"/>
    <s v="GRANT - MUSEU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0"/>
    <s v="04-Corporate Services"/>
    <x v="90"/>
    <x v="156"/>
    <s v="004-Human resource"/>
    <x v="1"/>
    <s v="052"/>
    <s v="ADMINISTRATION HR &amp; CORP"/>
    <s v="077"/>
    <s v="GRANTS &amp; SUBSIDIES PAID-UNCONDITIONAL"/>
    <s v="1282"/>
    <s v="GRANT - SPORTS COUNCI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0"/>
    <s v="04-Corporate Services"/>
    <x v="90"/>
    <x v="157"/>
    <s v="004-Human resource"/>
    <x v="1"/>
    <s v="052"/>
    <s v="ADMINISTRATION HR &amp; CORP"/>
    <s v="077"/>
    <s v="GRANTS &amp; SUBSIDIES PAID-UNCONDITIONAL"/>
    <s v="1283"/>
    <s v="GRANT - SPC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1"/>
    <s v="04-Corporate Services"/>
    <x v="95"/>
    <x v="325"/>
    <s v="004-Human resource"/>
    <x v="1"/>
    <s v="053"/>
    <s v="HUMAN RESOURCES"/>
    <s v="076"/>
    <s v="GRANTS &amp; SUBSIDIES PAID"/>
    <s v="1298"/>
    <s v="SETA GRANT"/>
    <n v="26000"/>
    <n v="26000"/>
    <n v="27430"/>
    <n v="28883.79"/>
    <n v="19659.82"/>
    <n v="0"/>
    <n v="0"/>
    <n v="0"/>
    <n v="0"/>
    <n v="0"/>
    <n v="0"/>
    <n v="0"/>
    <n v="7894.18"/>
    <n v="0"/>
    <n v="0"/>
    <n v="0"/>
    <n v="0"/>
    <n v="11765.64"/>
    <n v="19659.82"/>
    <n v="0.75614692307692311"/>
    <n v="19659.82"/>
    <n v="26000"/>
  </r>
  <r>
    <n v="14"/>
    <n v="15"/>
    <s v="tza"/>
    <x v="94"/>
    <s v="04-Corporate Services"/>
    <x v="95"/>
    <x v="326"/>
    <s v="001-Mayor and council"/>
    <x v="1"/>
    <s v="057"/>
    <s v="COUNCIL EXPENDITURE"/>
    <s v="076"/>
    <s v="GRANTS &amp; SUBSIDIES PAID"/>
    <s v="1284"/>
    <s v="GRANT - ARTS &amp; CULTUR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4"/>
    <s v="04-Corporate Services"/>
    <x v="95"/>
    <x v="327"/>
    <s v="001-Mayor and council"/>
    <x v="1"/>
    <s v="057"/>
    <s v="COUNCIL EXPENDITURE"/>
    <s v="076"/>
    <s v="GRANTS &amp; SUBSIDIES PAID"/>
    <s v="1285"/>
    <s v="GRANT - MAYOR SPECIAL AC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4"/>
    <s v="04-Corporate Services"/>
    <x v="95"/>
    <x v="328"/>
    <s v="001-Mayor and council"/>
    <x v="1"/>
    <s v="057"/>
    <s v="COUNCIL EXPENDITURE"/>
    <s v="076"/>
    <s v="GRANTS &amp; SUBSIDIES PAID"/>
    <s v="1286"/>
    <s v="GRANT - MAYOR BURSARY AC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4"/>
    <s v="04-Corporate Services"/>
    <x v="90"/>
    <x v="326"/>
    <s v="001-Mayor and council"/>
    <x v="1"/>
    <s v="057"/>
    <s v="COUNCIL EXPENDITURE"/>
    <s v="077"/>
    <s v="GRANTS &amp; SUBSIDIES PAID-UNCONDITIONAL"/>
    <s v="1284"/>
    <s v="GRANT - ARTS &amp; CULTURAL"/>
    <n v="24217"/>
    <n v="24217"/>
    <n v="25548.935000000001"/>
    <n v="26903.028555000001"/>
    <n v="0"/>
    <n v="0"/>
    <n v="0"/>
    <n v="0"/>
    <n v="0"/>
    <n v="0"/>
    <n v="0"/>
    <n v="0"/>
    <n v="0"/>
    <n v="0"/>
    <n v="0"/>
    <n v="0"/>
    <n v="0"/>
    <n v="0"/>
    <n v="0"/>
    <n v="0"/>
    <n v="0"/>
    <n v="24217"/>
  </r>
  <r>
    <n v="14"/>
    <n v="15"/>
    <s v="tza"/>
    <x v="94"/>
    <s v="04-Corporate Services"/>
    <x v="90"/>
    <x v="327"/>
    <s v="001-Mayor and council"/>
    <x v="1"/>
    <s v="057"/>
    <s v="COUNCIL EXPENDITURE"/>
    <s v="077"/>
    <s v="GRANTS &amp; SUBSIDIES PAID-UNCONDITIONAL"/>
    <s v="1285"/>
    <s v="GRANT - MAYOR SPECIAL ACCOUNT"/>
    <n v="120000"/>
    <n v="300000"/>
    <n v="316500"/>
    <n v="333274.5"/>
    <n v="45030"/>
    <n v="0"/>
    <n v="1374"/>
    <n v="0"/>
    <n v="0"/>
    <n v="0"/>
    <n v="0"/>
    <n v="0"/>
    <n v="30000"/>
    <n v="15030"/>
    <n v="0"/>
    <n v="0"/>
    <n v="0"/>
    <n v="0"/>
    <n v="45030"/>
    <n v="0.37524999999999997"/>
    <n v="46404"/>
    <n v="90060"/>
  </r>
  <r>
    <n v="14"/>
    <n v="15"/>
    <s v="tza"/>
    <x v="94"/>
    <s v="04-Corporate Services"/>
    <x v="90"/>
    <x v="328"/>
    <s v="001-Mayor and council"/>
    <x v="1"/>
    <s v="057"/>
    <s v="COUNCIL EXPENDITURE"/>
    <s v="077"/>
    <s v="GRANTS &amp; SUBSIDIES PAID-UNCONDITIONAL"/>
    <s v="1286"/>
    <s v="GRANT - MAYOR BURSARY ACCOUNT"/>
    <n v="800000"/>
    <n v="800000"/>
    <n v="844000"/>
    <n v="888732"/>
    <n v="5000"/>
    <n v="0"/>
    <n v="0"/>
    <n v="0"/>
    <n v="0"/>
    <n v="0"/>
    <n v="0"/>
    <n v="0"/>
    <n v="0"/>
    <n v="5000"/>
    <n v="0"/>
    <n v="0"/>
    <n v="0"/>
    <n v="0"/>
    <n v="5000"/>
    <n v="6.2500000000000003E-3"/>
    <n v="5000"/>
    <n v="10000"/>
  </r>
  <r>
    <n v="14"/>
    <n v="15"/>
    <s v="tza"/>
    <x v="99"/>
    <s v="06-Community Services"/>
    <x v="95"/>
    <x v="174"/>
    <s v="009-Sport &amp; recreation"/>
    <x v="1"/>
    <s v="105"/>
    <s v="PARKS &amp; RECREATION"/>
    <s v="076"/>
    <s v="GRANTS &amp; SUBSIDIES PAID"/>
    <s v="1299"/>
    <s v="GRANTS - OTH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2"/>
    <s v="06-Community Services"/>
    <x v="95"/>
    <x v="174"/>
    <s v="021-Solid waste"/>
    <x v="1"/>
    <s v="133"/>
    <s v="SOLID WASTE"/>
    <s v="076"/>
    <s v="GRANTS &amp; SUBSIDIES PAID"/>
    <s v="1299"/>
    <s v="GRANTS - OTHER"/>
    <n v="2060000"/>
    <n v="1842000"/>
    <n v="0"/>
    <n v="0"/>
    <n v="1442071.12"/>
    <n v="26728.2"/>
    <n v="0"/>
    <n v="0"/>
    <n v="0"/>
    <n v="0"/>
    <n v="0"/>
    <n v="0"/>
    <n v="0"/>
    <n v="0"/>
    <n v="363467.91"/>
    <n v="365656.18"/>
    <n v="367562.13"/>
    <n v="345384.9"/>
    <n v="1442071.12"/>
    <n v="0.70003452427184476"/>
    <n v="1442071.12"/>
    <n v="2060000"/>
  </r>
  <r>
    <n v="14"/>
    <n v="15"/>
    <s v="tza"/>
    <x v="110"/>
    <s v="07-Electrical Engineering"/>
    <x v="95"/>
    <x v="174"/>
    <s v="019-Electricity distribution"/>
    <x v="1"/>
    <s v="173"/>
    <s v="OPERATIONS &amp; MAINTENANCE: RURAL"/>
    <s v="076"/>
    <s v="GRANTS &amp; SUBSIDIES PAID"/>
    <s v="1299"/>
    <s v="GRANTS - OTHER"/>
    <n v="6000000"/>
    <n v="30000000"/>
    <n v="20000000"/>
    <n v="25000000"/>
    <n v="4433303.25"/>
    <n v="1896331.06"/>
    <n v="0"/>
    <n v="0"/>
    <n v="0"/>
    <n v="0"/>
    <n v="0"/>
    <n v="0"/>
    <n v="-30059.8"/>
    <n v="66746.97"/>
    <n v="925979.99"/>
    <n v="305623.90999999997"/>
    <n v="1791651.31"/>
    <n v="1373360.87"/>
    <n v="4433303.25"/>
    <n v="0.73888387499999997"/>
    <n v="4433303.25"/>
    <n v="6000000"/>
  </r>
  <r>
    <n v="14"/>
    <n v="15"/>
    <s v="tza"/>
    <x v="110"/>
    <s v="07-Electrical Engineering"/>
    <x v="90"/>
    <x v="174"/>
    <s v="019-Electricity distribution"/>
    <x v="1"/>
    <s v="173"/>
    <s v="OPERATIONS &amp; MAINTENANCE: RURAL"/>
    <s v="077"/>
    <s v="GRANTS &amp; SUBSIDIES PAID-UNCONDITIONAL"/>
    <s v="1299"/>
    <s v="GRANTS - OTHER"/>
    <n v="2221812"/>
    <n v="2221812"/>
    <n v="2344011.66"/>
    <n v="2468244.27798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1"/>
    <s v="01-Municipal manager"/>
    <x v="72"/>
    <x v="103"/>
    <s v="002-Municipal manager"/>
    <x v="1"/>
    <s v="002"/>
    <s v="ADMINISTRATION MUNICIPAL MANAGER"/>
    <s v="078"/>
    <s v="GENERAL EXPENSES - OTHER"/>
    <s v="1308"/>
    <s v="CONFERENCE &amp; CONVENTION COST - DOMESTIC"/>
    <n v="514"/>
    <n v="514"/>
    <n v="542.27"/>
    <n v="571.0103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1"/>
    <s v="01-Municipal manager"/>
    <x v="72"/>
    <x v="105"/>
    <s v="002-Municipal manager"/>
    <x v="1"/>
    <s v="002"/>
    <s v="ADMINISTRATION MUNICIPAL MANAGER"/>
    <s v="078"/>
    <s v="GENERAL EXPENSES - OTHER"/>
    <s v="1321"/>
    <s v="ENTERTAINMENT - OFFICIALS"/>
    <n v="16245"/>
    <n v="16000"/>
    <n v="16880"/>
    <n v="17774.64"/>
    <n v="14588.910000000002"/>
    <n v="0"/>
    <n v="0"/>
    <n v="0"/>
    <n v="0"/>
    <n v="0"/>
    <n v="0"/>
    <n v="0"/>
    <n v="0"/>
    <n v="1085"/>
    <n v="745.6"/>
    <n v="91.43"/>
    <n v="11744.28"/>
    <n v="922.6"/>
    <n v="14588.910000000002"/>
    <n v="0.89805540166205"/>
    <n v="14588.91"/>
    <n v="29177.820000000003"/>
  </r>
  <r>
    <n v="14"/>
    <n v="15"/>
    <s v="tza"/>
    <x v="71"/>
    <s v="01-Municipal manager"/>
    <x v="72"/>
    <x v="106"/>
    <s v="002-Municipal manager"/>
    <x v="1"/>
    <s v="002"/>
    <s v="ADMINISTRATION MUNICIPAL MANAGER"/>
    <s v="078"/>
    <s v="GENERAL EXPENSES - OTHER"/>
    <s v="1344"/>
    <s v="NON-CAPITAL TOOLS &amp; EQUIPMENT"/>
    <n v="5000"/>
    <n v="5000"/>
    <n v="5275"/>
    <n v="5554.5749999999998"/>
    <n v="2798"/>
    <n v="0"/>
    <n v="0"/>
    <n v="0"/>
    <n v="0"/>
    <n v="0"/>
    <n v="0"/>
    <n v="0"/>
    <n v="0"/>
    <n v="0"/>
    <n v="2798"/>
    <n v="0"/>
    <n v="0"/>
    <n v="0"/>
    <n v="2798"/>
    <n v="0.55959999999999999"/>
    <n v="2798"/>
    <n v="5596"/>
  </r>
  <r>
    <n v="14"/>
    <n v="15"/>
    <s v="tza"/>
    <x v="71"/>
    <s v="01-Municipal manager"/>
    <x v="72"/>
    <x v="108"/>
    <s v="002-Municipal manager"/>
    <x v="1"/>
    <s v="002"/>
    <s v="ADMINISTRATION MUNICIPAL MANAGER"/>
    <s v="078"/>
    <s v="GENERAL EXPENSES - OTHER"/>
    <s v="1348"/>
    <s v="PRINTING &amp; STATIONERY"/>
    <n v="4000"/>
    <n v="4000"/>
    <n v="4220"/>
    <n v="4443.66"/>
    <n v="1788.11"/>
    <n v="0"/>
    <n v="0"/>
    <n v="0"/>
    <n v="0"/>
    <n v="0"/>
    <n v="0"/>
    <n v="0"/>
    <n v="0"/>
    <n v="1119.01"/>
    <n v="0"/>
    <n v="99.56"/>
    <n v="429.72"/>
    <n v="139.82"/>
    <n v="1788.11"/>
    <n v="0.44702749999999997"/>
    <n v="1788.11"/>
    <n v="3576.22"/>
  </r>
  <r>
    <n v="14"/>
    <n v="15"/>
    <s v="tza"/>
    <x v="71"/>
    <s v="01-Municipal manager"/>
    <x v="72"/>
    <x v="110"/>
    <s v="002-Municipal manager"/>
    <x v="1"/>
    <s v="002"/>
    <s v="ADMINISTRATION MUNICIPAL MANAGER"/>
    <s v="078"/>
    <s v="GENERAL EXPENSES - OTHER"/>
    <s v="1364"/>
    <s v="SUBSISTANCE &amp; TRAVELLING EXPENSES"/>
    <n v="123005"/>
    <n v="123005"/>
    <n v="129770.27499999999"/>
    <n v="136648.099575"/>
    <n v="86389.119999999995"/>
    <n v="0"/>
    <n v="0"/>
    <n v="0"/>
    <n v="0"/>
    <n v="0"/>
    <n v="0"/>
    <n v="0"/>
    <n v="10066.700000000001"/>
    <n v="34902.050000000003"/>
    <n v="18816.650000000001"/>
    <n v="22603.72"/>
    <n v="0"/>
    <n v="0"/>
    <n v="86389.119999999995"/>
    <n v="0.70232201943010442"/>
    <n v="86389.119999999995"/>
    <n v="172778.23999999999"/>
  </r>
  <r>
    <n v="14"/>
    <n v="15"/>
    <s v="tza"/>
    <x v="71"/>
    <s v="01-Municipal manager"/>
    <x v="72"/>
    <x v="111"/>
    <s v="002-Municipal manager"/>
    <x v="1"/>
    <s v="002"/>
    <s v="ADMINISTRATION MUNICIPAL MANAGER"/>
    <s v="078"/>
    <s v="GENERAL EXPENSES - OTHER"/>
    <s v="1366"/>
    <s v="TELEPHONE"/>
    <n v="21198"/>
    <n v="26346"/>
    <n v="27795.03"/>
    <n v="29268.166589999997"/>
    <n v="14317.23"/>
    <n v="0"/>
    <n v="0"/>
    <n v="0"/>
    <n v="0"/>
    <n v="0"/>
    <n v="0"/>
    <n v="0"/>
    <n v="2338.7800000000002"/>
    <n v="2447.17"/>
    <n v="2399.9499999999998"/>
    <n v="1650.95"/>
    <n v="3096.14"/>
    <n v="2384.2399999999998"/>
    <n v="14317.23"/>
    <n v="0.67540475516558163"/>
    <n v="14317.23"/>
    <n v="28634.46"/>
  </r>
  <r>
    <n v="14"/>
    <n v="15"/>
    <s v="tza"/>
    <x v="72"/>
    <s v="04-Corporate Services"/>
    <x v="72"/>
    <x v="125"/>
    <s v="007-Other admin"/>
    <x v="1"/>
    <s v="003"/>
    <s v="COMMUNICATIONS"/>
    <s v="078"/>
    <s v="GENERAL EXPENSES - OTHER"/>
    <s v="1301"/>
    <s v="ADVERTISING - GENERAL"/>
    <n v="16899"/>
    <n v="116899"/>
    <n v="123328.44500000001"/>
    <n v="129864.852585"/>
    <n v="6164"/>
    <n v="0"/>
    <n v="0"/>
    <n v="0"/>
    <n v="0"/>
    <n v="0"/>
    <n v="0"/>
    <n v="0"/>
    <n v="0"/>
    <n v="2700"/>
    <n v="1344"/>
    <n v="0"/>
    <n v="2120"/>
    <n v="0"/>
    <n v="6164"/>
    <n v="0.36475531096514585"/>
    <n v="6164"/>
    <n v="12328"/>
  </r>
  <r>
    <n v="14"/>
    <n v="15"/>
    <s v="tza"/>
    <x v="72"/>
    <s v="04-Corporate Services"/>
    <x v="72"/>
    <x v="103"/>
    <s v="007-Other admin"/>
    <x v="1"/>
    <s v="003"/>
    <s v="COMMUNICATIONS"/>
    <s v="078"/>
    <s v="GENERAL EXPENSES - OTHER"/>
    <s v="1308"/>
    <s v="CONFERENCE &amp; CONVENTION COST - DOMESTIC"/>
    <n v="9027"/>
    <n v="9027"/>
    <n v="9523.4850000000006"/>
    <n v="10028.2297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s v="04-Corporate Services"/>
    <x v="72"/>
    <x v="101"/>
    <s v="007-Other admin"/>
    <x v="1"/>
    <s v="003"/>
    <s v="COMMUNICATIONS"/>
    <s v="078"/>
    <s v="GENERAL EXPENSES - OTHER"/>
    <s v="1310"/>
    <s v="CONSULTANTS &amp; PROFFESIONAL FEES"/>
    <n v="7168"/>
    <n v="7168"/>
    <n v="7562.24"/>
    <n v="7963.03871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s v="04-Corporate Services"/>
    <x v="72"/>
    <x v="329"/>
    <s v="007-Other admin"/>
    <x v="1"/>
    <s v="003"/>
    <s v="COMMUNICATIONS"/>
    <s v="078"/>
    <s v="GENERAL EXPENSES - OTHER"/>
    <s v="1312"/>
    <s v="COUNCIL PHOTOGRAPHY &amp; ART WORK"/>
    <n v="4127"/>
    <n v="4127"/>
    <n v="4353.9849999999997"/>
    <n v="4584.746204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s v="04-Corporate Services"/>
    <x v="72"/>
    <x v="105"/>
    <s v="007-Other admin"/>
    <x v="1"/>
    <s v="003"/>
    <s v="COMMUNICATIONS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s v="04-Corporate Services"/>
    <x v="72"/>
    <x v="197"/>
    <s v="007-Other admin"/>
    <x v="1"/>
    <s v="003"/>
    <s v="COMMUNICATIONS"/>
    <s v="078"/>
    <s v="GENERAL EXPENSES - OTHER"/>
    <s v="1322"/>
    <s v="ENTERTAINMENT - PUBLIC ENTERTAINMENT"/>
    <n v="50000"/>
    <n v="50000"/>
    <n v="52750"/>
    <n v="55545.75"/>
    <n v="919.1"/>
    <n v="0"/>
    <n v="0"/>
    <n v="0"/>
    <n v="0"/>
    <n v="0"/>
    <n v="0"/>
    <n v="0"/>
    <n v="0"/>
    <n v="0"/>
    <n v="0"/>
    <n v="0"/>
    <n v="0"/>
    <n v="919.1"/>
    <n v="919.1"/>
    <n v="1.8381999999999999E-2"/>
    <n v="919.1"/>
    <n v="1838.2"/>
  </r>
  <r>
    <n v="14"/>
    <n v="15"/>
    <s v="tza"/>
    <x v="72"/>
    <s v="04-Corporate Services"/>
    <x v="72"/>
    <x v="102"/>
    <s v="007-Other admin"/>
    <x v="1"/>
    <s v="003"/>
    <s v="COMMUNICATIONS"/>
    <s v="078"/>
    <s v="GENERAL EXPENSES - OTHER"/>
    <s v="1336"/>
    <s v="LICENCES &amp; PERMITS - NON VEHICLE"/>
    <n v="3549"/>
    <n v="3549"/>
    <n v="3744.1950000000002"/>
    <n v="3942.637335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s v="04-Corporate Services"/>
    <x v="72"/>
    <x v="106"/>
    <s v="007-Other admin"/>
    <x v="1"/>
    <s v="003"/>
    <s v="COMMUNICATIONS"/>
    <s v="078"/>
    <s v="GENERAL EXPENSES - OTHER"/>
    <s v="1344"/>
    <s v="NON-CAPITAL TOOLS &amp; EQUIPMENT"/>
    <n v="3549"/>
    <n v="3549"/>
    <n v="3744.1950000000002"/>
    <n v="3942.6373350000003"/>
    <n v="135.87"/>
    <n v="0"/>
    <n v="0"/>
    <n v="0"/>
    <n v="0"/>
    <n v="0"/>
    <n v="0"/>
    <n v="0"/>
    <n v="0"/>
    <n v="0"/>
    <n v="0"/>
    <n v="92.02"/>
    <n v="43.85"/>
    <n v="0"/>
    <n v="135.87"/>
    <n v="3.8284023668639054E-2"/>
    <n v="135.87"/>
    <n v="271.74"/>
  </r>
  <r>
    <n v="14"/>
    <n v="15"/>
    <s v="tza"/>
    <x v="72"/>
    <s v="04-Corporate Services"/>
    <x v="72"/>
    <x v="107"/>
    <s v="007-Other admin"/>
    <x v="1"/>
    <s v="003"/>
    <s v="COMMUNICATIONS"/>
    <s v="078"/>
    <s v="GENERAL EXPENSES - OTHER"/>
    <s v="1347"/>
    <s v="POSTAGE &amp; COURIER FEES"/>
    <n v="6139"/>
    <n v="6139"/>
    <n v="6476.6450000000004"/>
    <n v="6819.90718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s v="04-Corporate Services"/>
    <x v="72"/>
    <x v="108"/>
    <s v="007-Other admin"/>
    <x v="1"/>
    <s v="003"/>
    <s v="COMMUNICATIONS"/>
    <s v="078"/>
    <s v="GENERAL EXPENSES - OTHER"/>
    <s v="1348"/>
    <s v="PRINTING &amp; STATIONERY"/>
    <n v="72563"/>
    <n v="72563"/>
    <n v="76553.964999999997"/>
    <n v="80611.325144999995"/>
    <n v="25192.339999999997"/>
    <n v="0"/>
    <n v="14680"/>
    <n v="0"/>
    <n v="0"/>
    <n v="0"/>
    <n v="0"/>
    <n v="0"/>
    <n v="2929.7"/>
    <n v="167.27"/>
    <n v="0"/>
    <n v="648.41999999999996"/>
    <n v="21232.53"/>
    <n v="214.42"/>
    <n v="25192.339999999997"/>
    <n v="0.34717886526191027"/>
    <n v="39872.339999999997"/>
    <n v="50384.679999999993"/>
  </r>
  <r>
    <n v="14"/>
    <n v="15"/>
    <s v="tza"/>
    <x v="72"/>
    <s v="04-Corporate Services"/>
    <x v="72"/>
    <x v="330"/>
    <s v="007-Other admin"/>
    <x v="1"/>
    <s v="003"/>
    <s v="COMMUNICATIONS"/>
    <s v="078"/>
    <s v="GENERAL EXPENSES - OTHER"/>
    <s v="1353"/>
    <s v="PUBLIC RELATIONS , TOURISM &amp; MARKETING"/>
    <n v="97263"/>
    <n v="97263"/>
    <n v="102612.465"/>
    <n v="108050.925645"/>
    <n v="79166.720000000001"/>
    <n v="15970"/>
    <n v="0"/>
    <n v="0"/>
    <n v="0"/>
    <n v="0"/>
    <n v="0"/>
    <n v="0"/>
    <n v="31713.16"/>
    <n v="12414.39"/>
    <n v="1178"/>
    <n v="13790.5"/>
    <n v="14859.17"/>
    <n v="5211.5"/>
    <n v="79166.720000000001"/>
    <n v="0.81394487112262626"/>
    <n v="79166.720000000001"/>
    <n v="158333.44"/>
  </r>
  <r>
    <n v="14"/>
    <n v="15"/>
    <s v="tza"/>
    <x v="72"/>
    <s v="04-Corporate Services"/>
    <x v="72"/>
    <x v="331"/>
    <s v="007-Other admin"/>
    <x v="1"/>
    <s v="003"/>
    <s v="COMMUNICATIONS"/>
    <s v="078"/>
    <s v="GENERAL EXPENSES - OTHER"/>
    <s v="1363"/>
    <s v="SUBSCRIPTIONS"/>
    <n v="1775"/>
    <n v="1775"/>
    <n v="1872.625"/>
    <n v="1971.87412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s v="04-Corporate Services"/>
    <x v="72"/>
    <x v="110"/>
    <s v="007-Other admin"/>
    <x v="1"/>
    <s v="003"/>
    <s v="COMMUNICATIONS"/>
    <s v="078"/>
    <s v="GENERAL EXPENSES - OTHER"/>
    <s v="1364"/>
    <s v="SUBSISTANCE &amp; TRAVELLING EXPENSES"/>
    <n v="59503"/>
    <n v="59503"/>
    <n v="62775.665000000001"/>
    <n v="66102.775244999997"/>
    <n v="24433.700000000004"/>
    <n v="0"/>
    <n v="0"/>
    <n v="0"/>
    <n v="0"/>
    <n v="0"/>
    <n v="0"/>
    <n v="0"/>
    <n v="1047.7"/>
    <n v="3155.75"/>
    <n v="815.3"/>
    <n v="13094.15"/>
    <n v="1914.04"/>
    <n v="4406.76"/>
    <n v="24433.700000000004"/>
    <n v="0.4106297161487657"/>
    <n v="24433.7"/>
    <n v="48867.400000000009"/>
  </r>
  <r>
    <n v="14"/>
    <n v="15"/>
    <s v="tza"/>
    <x v="72"/>
    <s v="04-Corporate Services"/>
    <x v="72"/>
    <x v="111"/>
    <s v="007-Other admin"/>
    <x v="1"/>
    <s v="003"/>
    <s v="COMMUNICATIONS"/>
    <s v="078"/>
    <s v="GENERAL EXPENSES - OTHER"/>
    <s v="1366"/>
    <s v="TELEPHONE"/>
    <n v="33433"/>
    <n v="54026"/>
    <n v="56997.43"/>
    <n v="60018.293790000003"/>
    <n v="11093.970000000001"/>
    <n v="0"/>
    <n v="0"/>
    <n v="0"/>
    <n v="0"/>
    <n v="0"/>
    <n v="0"/>
    <n v="0"/>
    <n v="668.2"/>
    <n v="1974.4"/>
    <n v="3933.27"/>
    <n v="1601.85"/>
    <n v="1804.89"/>
    <n v="1111.3599999999999"/>
    <n v="11093.970000000001"/>
    <n v="0.33182693745700359"/>
    <n v="11093.97"/>
    <n v="22187.940000000002"/>
  </r>
  <r>
    <n v="14"/>
    <n v="15"/>
    <s v="tza"/>
    <x v="73"/>
    <s v="01-Municipal manager"/>
    <x v="72"/>
    <x v="103"/>
    <s v="007-Other admin"/>
    <x v="1"/>
    <s v="004"/>
    <s v="INTERNAL AUDIT"/>
    <s v="078"/>
    <s v="GENERAL EXPENSES - OTHER"/>
    <s v="1308"/>
    <s v="CONFERENCE &amp; CONVENTION COST - DOMESTIC"/>
    <n v="41000"/>
    <n v="41000"/>
    <n v="43255"/>
    <n v="45547.514999999999"/>
    <n v="38257"/>
    <n v="0"/>
    <n v="0"/>
    <n v="0"/>
    <n v="0"/>
    <n v="0"/>
    <n v="0"/>
    <n v="0"/>
    <n v="18696"/>
    <n v="0"/>
    <n v="16120"/>
    <n v="0"/>
    <n v="3441"/>
    <n v="0"/>
    <n v="38257"/>
    <n v="0.93309756097560981"/>
    <n v="38257"/>
    <n v="76514"/>
  </r>
  <r>
    <n v="14"/>
    <n v="15"/>
    <s v="tza"/>
    <x v="73"/>
    <s v="01-Municipal manager"/>
    <x v="72"/>
    <x v="101"/>
    <s v="007-Other admin"/>
    <x v="1"/>
    <s v="004"/>
    <s v="INTERNAL AUDIT"/>
    <s v="078"/>
    <s v="GENERAL EXPENSES - OTHER"/>
    <s v="1310"/>
    <s v="CONSULTANTS &amp; PROFFESIONAL FEES"/>
    <n v="295000"/>
    <n v="445000"/>
    <n v="469475"/>
    <n v="494357.17499999999"/>
    <n v="166345.91999999998"/>
    <n v="2000"/>
    <n v="0"/>
    <n v="0"/>
    <n v="0"/>
    <n v="0"/>
    <n v="0"/>
    <n v="0"/>
    <n v="0"/>
    <n v="37299"/>
    <n v="2000"/>
    <n v="123326.92"/>
    <n v="0"/>
    <n v="3720"/>
    <n v="166345.91999999998"/>
    <n v="0.56388447457627111"/>
    <n v="166345.92000000001"/>
    <n v="332691.83999999997"/>
  </r>
  <r>
    <n v="14"/>
    <n v="15"/>
    <s v="tza"/>
    <x v="73"/>
    <s v="01-Municipal manager"/>
    <x v="72"/>
    <x v="104"/>
    <s v="007-Other admin"/>
    <x v="1"/>
    <s v="004"/>
    <s v="INTERNAL AUDIT"/>
    <s v="078"/>
    <s v="GENERAL EXPENSES - OTHER"/>
    <s v="1311"/>
    <s v="CONSUMABLE DOMESTIC ITEMS"/>
    <n v="1592"/>
    <n v="1592"/>
    <n v="1679.56"/>
    <n v="1768.5766799999999"/>
    <n v="694.55"/>
    <n v="0"/>
    <n v="0"/>
    <n v="0"/>
    <n v="0"/>
    <n v="0"/>
    <n v="0"/>
    <n v="0"/>
    <n v="0"/>
    <n v="519.23"/>
    <n v="0"/>
    <n v="0"/>
    <n v="175.32"/>
    <n v="0"/>
    <n v="694.55"/>
    <n v="0.43627512562814069"/>
    <n v="694.55"/>
    <n v="1389.1"/>
  </r>
  <r>
    <n v="14"/>
    <n v="15"/>
    <s v="tza"/>
    <x v="73"/>
    <s v="01-Municipal manager"/>
    <x v="72"/>
    <x v="105"/>
    <s v="007-Other admin"/>
    <x v="1"/>
    <s v="004"/>
    <s v="INTERNAL AUDIT"/>
    <s v="078"/>
    <s v="GENERAL EXPENSES - OTHER"/>
    <s v="1321"/>
    <s v="ENTERTAINMENT - OFFICIALS"/>
    <n v="2000"/>
    <n v="2000"/>
    <n v="2110"/>
    <n v="2221.83"/>
    <n v="92.42"/>
    <n v="0"/>
    <n v="0"/>
    <n v="0"/>
    <n v="0"/>
    <n v="0"/>
    <n v="0"/>
    <n v="0"/>
    <n v="0"/>
    <n v="0"/>
    <n v="0"/>
    <n v="92.42"/>
    <n v="0"/>
    <n v="0"/>
    <n v="92.42"/>
    <n v="4.6210000000000001E-2"/>
    <n v="92.42"/>
    <n v="184.84"/>
  </r>
  <r>
    <n v="14"/>
    <n v="15"/>
    <s v="tza"/>
    <x v="73"/>
    <s v="01-Municipal manager"/>
    <x v="72"/>
    <x v="106"/>
    <s v="007-Other admin"/>
    <x v="1"/>
    <s v="004"/>
    <s v="INTERNAL AUDIT"/>
    <s v="078"/>
    <s v="GENERAL EXPENSES - OTHER"/>
    <s v="1344"/>
    <s v="NON-CAPITAL TOOLS &amp; EQUIPMENT"/>
    <n v="3000"/>
    <n v="3000"/>
    <n v="3165"/>
    <n v="3332.74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3"/>
    <s v="01-Municipal manager"/>
    <x v="72"/>
    <x v="107"/>
    <s v="007-Other admin"/>
    <x v="1"/>
    <s v="004"/>
    <s v="INTERNAL AUDIT"/>
    <s v="078"/>
    <s v="GENERAL EXPENSES - OTHER"/>
    <s v="1347"/>
    <s v="POSTAGE &amp; COURIER FEES"/>
    <n v="749"/>
    <n v="749"/>
    <n v="790.19500000000005"/>
    <n v="832.075335"/>
    <n v="749"/>
    <n v="0"/>
    <n v="0"/>
    <n v="0"/>
    <n v="0"/>
    <n v="0"/>
    <n v="0"/>
    <n v="0"/>
    <n v="0"/>
    <n v="0"/>
    <n v="0"/>
    <n v="0"/>
    <n v="749"/>
    <n v="0"/>
    <n v="749"/>
    <n v="1"/>
    <n v="749"/>
    <n v="1498"/>
  </r>
  <r>
    <n v="14"/>
    <n v="15"/>
    <s v="tza"/>
    <x v="73"/>
    <s v="01-Municipal manager"/>
    <x v="72"/>
    <x v="108"/>
    <s v="007-Other admin"/>
    <x v="1"/>
    <s v="004"/>
    <s v="INTERNAL AUDIT"/>
    <s v="078"/>
    <s v="GENERAL EXPENSES - OTHER"/>
    <s v="1348"/>
    <s v="PRINTING &amp; STATIONERY"/>
    <n v="4732"/>
    <n v="4732"/>
    <n v="4992.26"/>
    <n v="5256.8497800000005"/>
    <n v="2604.5299999999997"/>
    <n v="0"/>
    <n v="0"/>
    <n v="0"/>
    <n v="0"/>
    <n v="0"/>
    <n v="0"/>
    <n v="0"/>
    <n v="0"/>
    <n v="211.07"/>
    <n v="0"/>
    <n v="791.91"/>
    <n v="630.12"/>
    <n v="971.43"/>
    <n v="2604.5299999999997"/>
    <n v="0.55040786136939979"/>
    <n v="2604.5300000000002"/>
    <n v="5209.0599999999995"/>
  </r>
  <r>
    <n v="14"/>
    <n v="15"/>
    <s v="tza"/>
    <x v="73"/>
    <s v="01-Municipal manager"/>
    <x v="72"/>
    <x v="109"/>
    <s v="007-Other admin"/>
    <x v="1"/>
    <s v="004"/>
    <s v="INTERNAL AUDIT"/>
    <s v="078"/>
    <s v="GENERAL EXPENSES - OTHER"/>
    <s v="1350"/>
    <s v="PROTECTIVE CLOTHING"/>
    <n v="6000"/>
    <n v="6000"/>
    <n v="6330"/>
    <n v="6665.4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3"/>
    <s v="01-Municipal manager"/>
    <x v="72"/>
    <x v="110"/>
    <s v="007-Other admin"/>
    <x v="1"/>
    <s v="004"/>
    <s v="INTERNAL AUDIT"/>
    <s v="078"/>
    <s v="GENERAL EXPENSES - OTHER"/>
    <s v="1364"/>
    <s v="SUBSISTANCE &amp; TRAVELLING EXPENSES"/>
    <n v="44665"/>
    <n v="44665"/>
    <n v="47121.574999999997"/>
    <n v="49619.018474999997"/>
    <n v="43756.229999999996"/>
    <n v="0"/>
    <n v="0"/>
    <n v="0"/>
    <n v="0"/>
    <n v="0"/>
    <n v="0"/>
    <n v="0"/>
    <n v="8990.41"/>
    <n v="5546.05"/>
    <n v="5666.9"/>
    <n v="19605.259999999998"/>
    <n v="3947.61"/>
    <n v="0"/>
    <n v="43756.229999999996"/>
    <n v="0.97965364379267872"/>
    <n v="43756.23"/>
    <n v="87512.459999999992"/>
  </r>
  <r>
    <n v="14"/>
    <n v="15"/>
    <s v="tza"/>
    <x v="73"/>
    <s v="01-Municipal manager"/>
    <x v="72"/>
    <x v="111"/>
    <s v="007-Other admin"/>
    <x v="1"/>
    <s v="004"/>
    <s v="INTERNAL AUDIT"/>
    <s v="078"/>
    <s v="GENERAL EXPENSES - OTHER"/>
    <s v="1366"/>
    <s v="TELEPHONE"/>
    <n v="12840"/>
    <n v="25680"/>
    <n v="27092.400000000001"/>
    <n v="28528.297200000001"/>
    <n v="8672.14"/>
    <n v="0"/>
    <n v="0"/>
    <n v="0"/>
    <n v="0"/>
    <n v="0"/>
    <n v="0"/>
    <n v="0"/>
    <n v="1416.63"/>
    <n v="1482.29"/>
    <n v="1453.68"/>
    <n v="1000"/>
    <n v="1875.37"/>
    <n v="1444.17"/>
    <n v="8672.14"/>
    <n v="0.67540031152647972"/>
    <n v="8672.14"/>
    <n v="17344.28"/>
  </r>
  <r>
    <n v="14"/>
    <n v="15"/>
    <s v="tza"/>
    <x v="74"/>
    <s v="01-Municipal manager"/>
    <x v="72"/>
    <x v="125"/>
    <s v="007-Other admin"/>
    <x v="1"/>
    <s v="005"/>
    <s v="STRATEGIC SUPPORT"/>
    <s v="078"/>
    <s v="GENERAL EXPENSES - OTHER"/>
    <s v="1301"/>
    <s v="ADVERTISING - GENERAL"/>
    <n v="6335"/>
    <n v="6335"/>
    <n v="6683.4250000000002"/>
    <n v="7037.6465250000001"/>
    <n v="3920"/>
    <n v="0"/>
    <n v="0"/>
    <n v="0"/>
    <n v="0"/>
    <n v="0"/>
    <n v="0"/>
    <n v="0"/>
    <n v="0"/>
    <n v="2120"/>
    <n v="0"/>
    <n v="0"/>
    <n v="1800"/>
    <n v="0"/>
    <n v="3920"/>
    <n v="0.61878453038674031"/>
    <n v="3920"/>
    <n v="7840"/>
  </r>
  <r>
    <n v="14"/>
    <n v="15"/>
    <s v="tza"/>
    <x v="74"/>
    <s v="01-Municipal manager"/>
    <x v="72"/>
    <x v="103"/>
    <s v="007-Other admin"/>
    <x v="1"/>
    <s v="005"/>
    <s v="STRATEGIC SUPPORT"/>
    <s v="078"/>
    <s v="GENERAL EXPENSES - OTHER"/>
    <s v="1308"/>
    <s v="CONFERENCE &amp; CONVENTION COST - DOMESTIC"/>
    <n v="85689"/>
    <n v="85689"/>
    <n v="90401.895000000004"/>
    <n v="95193.195435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4"/>
    <s v="01-Municipal manager"/>
    <x v="72"/>
    <x v="101"/>
    <s v="007-Other admin"/>
    <x v="1"/>
    <s v="005"/>
    <s v="STRATEGIC SUPPORT"/>
    <s v="078"/>
    <s v="GENERAL EXPENSES - OTHER"/>
    <s v="1310"/>
    <s v="CONSULTANTS &amp; PROFFESIONAL FEES"/>
    <n v="231000"/>
    <n v="531000"/>
    <n v="560205"/>
    <n v="589895.86499999999"/>
    <n v="0"/>
    <n v="15000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4"/>
    <s v="01-Municipal manager"/>
    <x v="72"/>
    <x v="105"/>
    <s v="007-Other admin"/>
    <x v="1"/>
    <s v="005"/>
    <s v="STRATEGIC SUPPORT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4"/>
    <s v="01-Municipal manager"/>
    <x v="72"/>
    <x v="197"/>
    <s v="007-Other admin"/>
    <x v="1"/>
    <s v="005"/>
    <s v="STRATEGIC SUPPORT"/>
    <s v="078"/>
    <s v="GENERAL EXPENSES - OTHER"/>
    <s v="1322"/>
    <s v="ENTERTAINMENT - PUBLIC ENTERTAINMENT"/>
    <n v="67000"/>
    <n v="67000"/>
    <n v="70685"/>
    <n v="74431.304999999993"/>
    <n v="22145"/>
    <n v="0"/>
    <n v="0"/>
    <n v="0"/>
    <n v="0"/>
    <n v="0"/>
    <n v="0"/>
    <n v="0"/>
    <n v="850"/>
    <n v="19700"/>
    <n v="1595"/>
    <n v="0"/>
    <n v="0"/>
    <n v="0"/>
    <n v="22145"/>
    <n v="0.33052238805970147"/>
    <n v="22145"/>
    <n v="44290"/>
  </r>
  <r>
    <n v="14"/>
    <n v="15"/>
    <s v="tza"/>
    <x v="74"/>
    <s v="01-Municipal manager"/>
    <x v="72"/>
    <x v="106"/>
    <s v="007-Other admin"/>
    <x v="1"/>
    <s v="005"/>
    <s v="STRATEGIC SUPPORT"/>
    <s v="078"/>
    <s v="GENERAL EXPENSES - OTHER"/>
    <s v="1344"/>
    <s v="NON-CAPITAL TOOLS &amp; EQUIPMENT"/>
    <n v="1000"/>
    <n v="1000"/>
    <n v="1055"/>
    <n v="1110.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4"/>
    <s v="01-Municipal manager"/>
    <x v="72"/>
    <x v="107"/>
    <s v="007-Other admin"/>
    <x v="1"/>
    <s v="005"/>
    <s v="STRATEGIC SUPPORT"/>
    <s v="078"/>
    <s v="GENERAL EXPENSES - OTHER"/>
    <s v="1347"/>
    <s v="POSTAGE &amp; COURIER FEES"/>
    <n v="2344"/>
    <n v="2344"/>
    <n v="2472.92"/>
    <n v="2603.98476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4"/>
    <s v="01-Municipal manager"/>
    <x v="72"/>
    <x v="108"/>
    <s v="007-Other admin"/>
    <x v="1"/>
    <s v="005"/>
    <s v="STRATEGIC SUPPORT"/>
    <s v="078"/>
    <s v="GENERAL EXPENSES - OTHER"/>
    <s v="1348"/>
    <s v="PRINTING &amp; STATIONERY"/>
    <n v="29000"/>
    <n v="29000"/>
    <n v="30595"/>
    <n v="32216.535"/>
    <n v="16131.560000000001"/>
    <n v="1746"/>
    <n v="0"/>
    <n v="0"/>
    <n v="0"/>
    <n v="0"/>
    <n v="0"/>
    <n v="0"/>
    <n v="0"/>
    <n v="0"/>
    <n v="1097.8800000000001"/>
    <n v="0"/>
    <n v="7993.93"/>
    <n v="7039.75"/>
    <n v="16131.560000000001"/>
    <n v="0.5562606896551725"/>
    <n v="16131.56"/>
    <n v="32263.120000000003"/>
  </r>
  <r>
    <n v="14"/>
    <n v="15"/>
    <s v="tza"/>
    <x v="74"/>
    <s v="01-Municipal manager"/>
    <x v="72"/>
    <x v="110"/>
    <s v="007-Other admin"/>
    <x v="1"/>
    <s v="005"/>
    <s v="STRATEGIC SUPPORT"/>
    <s v="078"/>
    <s v="GENERAL EXPENSES - OTHER"/>
    <s v="1364"/>
    <s v="SUBSISTANCE &amp; TRAVELLING EXPENSES"/>
    <n v="58000"/>
    <n v="58000"/>
    <n v="61190"/>
    <n v="64433.07"/>
    <n v="18545.739999999998"/>
    <n v="0"/>
    <n v="0"/>
    <n v="0"/>
    <n v="0"/>
    <n v="0"/>
    <n v="0"/>
    <n v="0"/>
    <n v="8772"/>
    <n v="7029"/>
    <n v="0"/>
    <n v="0"/>
    <n v="1461.14"/>
    <n v="1283.5999999999999"/>
    <n v="18545.739999999998"/>
    <n v="0.31975413793103447"/>
    <n v="18545.740000000002"/>
    <n v="37091.479999999996"/>
  </r>
  <r>
    <n v="14"/>
    <n v="15"/>
    <s v="tza"/>
    <x v="74"/>
    <s v="01-Municipal manager"/>
    <x v="72"/>
    <x v="111"/>
    <s v="007-Other admin"/>
    <x v="1"/>
    <s v="005"/>
    <s v="STRATEGIC SUPPORT"/>
    <s v="078"/>
    <s v="GENERAL EXPENSES - OTHER"/>
    <s v="1366"/>
    <s v="TELEPHO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5"/>
    <s v="04-Corporate Services"/>
    <x v="72"/>
    <x v="103"/>
    <s v="007-Other admin"/>
    <x v="1"/>
    <s v="006"/>
    <s v="PUBLIC PARTICIPATION &amp; PROJECT SUPPORT"/>
    <s v="078"/>
    <s v="GENERAL EXPENSES - OTHER"/>
    <s v="1308"/>
    <s v="CONFERENCE &amp; CONVENTION COST - DOMESTIC"/>
    <n v="10000"/>
    <n v="10000"/>
    <n v="10550"/>
    <n v="11109.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5"/>
    <s v="04-Corporate Services"/>
    <x v="72"/>
    <x v="105"/>
    <s v="007-Other admin"/>
    <x v="1"/>
    <s v="006"/>
    <s v="PUBLIC PARTICIPATION &amp; PROJECT SUPPORT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5"/>
    <s v="04-Corporate Services"/>
    <x v="72"/>
    <x v="197"/>
    <s v="007-Other admin"/>
    <x v="1"/>
    <s v="006"/>
    <s v="PUBLIC PARTICIPATION &amp; PROJECT SUPPORT"/>
    <s v="078"/>
    <s v="GENERAL EXPENSES - OTHER"/>
    <s v="1322"/>
    <s v="ENTERTAINMENT - PUBLIC ENTERTAINMENT"/>
    <n v="310000"/>
    <n v="310000"/>
    <n v="327050"/>
    <n v="344383.65"/>
    <n v="149810"/>
    <n v="0"/>
    <n v="0"/>
    <n v="0"/>
    <n v="0"/>
    <n v="0"/>
    <n v="0"/>
    <n v="0"/>
    <n v="120640"/>
    <n v="211"/>
    <n v="0"/>
    <n v="6270"/>
    <n v="22689"/>
    <n v="0"/>
    <n v="149810"/>
    <n v="0.48325806451612902"/>
    <n v="149810"/>
    <n v="299620"/>
  </r>
  <r>
    <n v="14"/>
    <n v="15"/>
    <s v="tza"/>
    <x v="75"/>
    <s v="04-Corporate Services"/>
    <x v="72"/>
    <x v="106"/>
    <s v="007-Other admin"/>
    <x v="1"/>
    <s v="006"/>
    <s v="PUBLIC PARTICIPATION &amp; PROJECT SUPPORT"/>
    <s v="078"/>
    <s v="GENERAL EXPENSES - OTHER"/>
    <s v="1344"/>
    <s v="NON-CAPITAL TOOLS &amp; EQUIPMENT"/>
    <n v="4000"/>
    <n v="4000"/>
    <n v="4220"/>
    <n v="4443.6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5"/>
    <s v="04-Corporate Services"/>
    <x v="72"/>
    <x v="108"/>
    <s v="007-Other admin"/>
    <x v="1"/>
    <s v="006"/>
    <s v="PUBLIC PARTICIPATION &amp; PROJECT SUPPORT"/>
    <s v="078"/>
    <s v="GENERAL EXPENSES - OTHER"/>
    <s v="1348"/>
    <s v="PRINTING &amp; STATIONERY"/>
    <n v="50000"/>
    <n v="50000"/>
    <n v="52750"/>
    <n v="55545.75"/>
    <n v="14325.59"/>
    <n v="0"/>
    <n v="0"/>
    <n v="0"/>
    <n v="0"/>
    <n v="0"/>
    <n v="0"/>
    <n v="0"/>
    <n v="280.26"/>
    <n v="125.26"/>
    <n v="686.28"/>
    <n v="533.20000000000005"/>
    <n v="6476.31"/>
    <n v="6224.28"/>
    <n v="14325.59"/>
    <n v="0.28651179999999998"/>
    <n v="14325.59"/>
    <n v="28651.18"/>
  </r>
  <r>
    <n v="14"/>
    <n v="15"/>
    <s v="tza"/>
    <x v="75"/>
    <s v="04-Corporate Services"/>
    <x v="72"/>
    <x v="332"/>
    <s v="007-Other admin"/>
    <x v="1"/>
    <s v="006"/>
    <s v="PUBLIC PARTICIPATION &amp; PROJECT SUPPORT"/>
    <s v="078"/>
    <s v="GENERAL EXPENSES - OTHER"/>
    <s v="1354"/>
    <s v="PUBLIC EDUCATION AND TRAINING"/>
    <n v="70000"/>
    <n v="70000"/>
    <n v="73850"/>
    <n v="77764.05"/>
    <n v="15678"/>
    <n v="0"/>
    <n v="0"/>
    <n v="0"/>
    <n v="0"/>
    <n v="0"/>
    <n v="0"/>
    <n v="0"/>
    <n v="3800"/>
    <n v="0"/>
    <n v="0"/>
    <n v="11878"/>
    <n v="0"/>
    <n v="0"/>
    <n v="15678"/>
    <n v="0.22397142857142857"/>
    <n v="15678"/>
    <n v="31356"/>
  </r>
  <r>
    <n v="14"/>
    <n v="15"/>
    <s v="tza"/>
    <x v="75"/>
    <s v="04-Corporate Services"/>
    <x v="72"/>
    <x v="110"/>
    <s v="007-Other admin"/>
    <x v="1"/>
    <s v="006"/>
    <s v="PUBLIC PARTICIPATION &amp; PROJECT SUPPORT"/>
    <s v="078"/>
    <s v="GENERAL EXPENSES - OTHER"/>
    <s v="1364"/>
    <s v="SUBSISTANCE &amp; TRAVELLING EXPENSES"/>
    <n v="3900000"/>
    <n v="3900000"/>
    <n v="4114500"/>
    <n v="4332568.5"/>
    <n v="1949162.5"/>
    <n v="0"/>
    <n v="0"/>
    <n v="0"/>
    <n v="0"/>
    <n v="0"/>
    <n v="0"/>
    <n v="0"/>
    <n v="329202.24"/>
    <n v="331258.87"/>
    <n v="325777.09999999998"/>
    <n v="312444.58"/>
    <n v="327279.71000000002"/>
    <n v="323200"/>
    <n v="1949162.5"/>
    <n v="0.4997852564102564"/>
    <n v="1949162.5"/>
    <n v="3898325"/>
  </r>
  <r>
    <n v="14"/>
    <n v="15"/>
    <s v="tza"/>
    <x v="75"/>
    <s v="04-Corporate Services"/>
    <x v="72"/>
    <x v="111"/>
    <s v="007-Other admin"/>
    <x v="1"/>
    <s v="006"/>
    <s v="PUBLIC PARTICIPATION &amp; PROJECT SUPPORT"/>
    <s v="078"/>
    <s v="GENERAL EXPENSES - OTHER"/>
    <s v="1366"/>
    <s v="TELEPHONE"/>
    <n v="51421"/>
    <n v="82310"/>
    <n v="86837.05"/>
    <n v="91439.413650000002"/>
    <n v="24601.54"/>
    <n v="0"/>
    <n v="0"/>
    <n v="0"/>
    <n v="0"/>
    <n v="0"/>
    <n v="0"/>
    <n v="0"/>
    <n v="4272.3100000000004"/>
    <n v="4535.24"/>
    <n v="3314.88"/>
    <n v="2202.85"/>
    <n v="5492.73"/>
    <n v="4783.53"/>
    <n v="24601.54"/>
    <n v="0.47843371385231714"/>
    <n v="24601.54"/>
    <n v="49203.08"/>
  </r>
  <r>
    <n v="14"/>
    <n v="15"/>
    <s v="tza"/>
    <x v="77"/>
    <s v="02-Planning &amp; Economic Development"/>
    <x v="72"/>
    <x v="103"/>
    <s v="015-Economic development"/>
    <x v="1"/>
    <s v="012"/>
    <s v="ADMINISTRATION STRATEGY &amp; DEV"/>
    <s v="078"/>
    <s v="GENERAL EXPENSES - OTHER"/>
    <s v="1308"/>
    <s v="CONFERENCE &amp; CONVENTION COST - DOMESTIC"/>
    <n v="6165"/>
    <n v="6165"/>
    <n v="6504.0749999999998"/>
    <n v="6848.79097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s v="02-Planning &amp; Economic Development"/>
    <x v="72"/>
    <x v="333"/>
    <s v="015-Economic development"/>
    <x v="1"/>
    <s v="012"/>
    <s v="ADMINISTRATION STRATEGY &amp; DEV"/>
    <s v="078"/>
    <s v="GENERAL EXPENSES - OTHER"/>
    <s v="1309"/>
    <s v="CONFERENCE &amp; CONVENTION COST - INTERNATIONAL"/>
    <n v="7201"/>
    <n v="7201"/>
    <n v="7597.0550000000003"/>
    <n v="7999.69891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s v="02-Planning &amp; Economic Development"/>
    <x v="72"/>
    <x v="101"/>
    <s v="015-Economic development"/>
    <x v="1"/>
    <s v="012"/>
    <s v="ADMINISTRATION STRATEGY &amp; DEV"/>
    <s v="078"/>
    <s v="GENERAL EXPENSES - OTHER"/>
    <s v="1310"/>
    <s v="CONSULTANTS &amp; PROFFESIONAL FEES"/>
    <n v="2200"/>
    <n v="2200"/>
    <n v="2321"/>
    <n v="2444.012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s v="02-Planning &amp; Economic Development"/>
    <x v="72"/>
    <x v="105"/>
    <s v="015-Economic development"/>
    <x v="1"/>
    <s v="012"/>
    <s v="ADMINISTRATION STRATEGY &amp; DEV"/>
    <s v="078"/>
    <s v="GENERAL EXPENSES - OTHER"/>
    <s v="1321"/>
    <s v="ENTERTAINMENT - OFFICIALS"/>
    <n v="2000"/>
    <n v="2000"/>
    <n v="2110"/>
    <n v="2221.83"/>
    <n v="856.3"/>
    <n v="0"/>
    <n v="0"/>
    <n v="0"/>
    <n v="0"/>
    <n v="0"/>
    <n v="0"/>
    <n v="0"/>
    <n v="0"/>
    <n v="0"/>
    <n v="276.3"/>
    <n v="0"/>
    <n v="0"/>
    <n v="580"/>
    <n v="856.3"/>
    <n v="0.42814999999999998"/>
    <n v="856.3"/>
    <n v="1712.6"/>
  </r>
  <r>
    <n v="14"/>
    <n v="15"/>
    <s v="tza"/>
    <x v="77"/>
    <s v="02-Planning &amp; Economic Development"/>
    <x v="72"/>
    <x v="334"/>
    <s v="015-Economic development"/>
    <x v="1"/>
    <s v="012"/>
    <s v="ADMINISTRATION STRATEGY &amp; DEV"/>
    <s v="078"/>
    <s v="GENERAL EXPENSES - OTHER"/>
    <s v="1340"/>
    <s v="MEMBERSHIP FEES - OTHER"/>
    <n v="97"/>
    <n v="97"/>
    <n v="102.33499999999999"/>
    <n v="107.758754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s v="02-Planning &amp; Economic Development"/>
    <x v="72"/>
    <x v="107"/>
    <s v="015-Economic development"/>
    <x v="1"/>
    <s v="012"/>
    <s v="ADMINISTRATION STRATEGY &amp; DEV"/>
    <s v="078"/>
    <s v="GENERAL EXPENSES - OTHER"/>
    <s v="1347"/>
    <s v="POSTAGE &amp; COURIER FEES"/>
    <n v="592"/>
    <n v="592"/>
    <n v="624.55999999999995"/>
    <n v="657.66167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s v="02-Planning &amp; Economic Development"/>
    <x v="72"/>
    <x v="108"/>
    <s v="015-Economic development"/>
    <x v="1"/>
    <s v="012"/>
    <s v="ADMINISTRATION STRATEGY &amp; DEV"/>
    <s v="078"/>
    <s v="GENERAL EXPENSES - OTHER"/>
    <s v="1348"/>
    <s v="PRINTING &amp; STATIONERY"/>
    <n v="9600"/>
    <n v="9600"/>
    <n v="10128"/>
    <n v="10664.784"/>
    <n v="871.42000000000007"/>
    <n v="0"/>
    <n v="0"/>
    <n v="0"/>
    <n v="0"/>
    <n v="0"/>
    <n v="0"/>
    <n v="0"/>
    <n v="0"/>
    <n v="0"/>
    <n v="0"/>
    <n v="0"/>
    <n v="632.46"/>
    <n v="238.96"/>
    <n v="871.42000000000007"/>
    <n v="9.0772916666666675E-2"/>
    <n v="871.42"/>
    <n v="1742.8400000000001"/>
  </r>
  <r>
    <n v="14"/>
    <n v="15"/>
    <s v="tza"/>
    <x v="77"/>
    <s v="02-Planning &amp; Economic Development"/>
    <x v="72"/>
    <x v="335"/>
    <s v="015-Economic development"/>
    <x v="1"/>
    <s v="012"/>
    <s v="ADMINISTRATION STRATEGY &amp; DEV"/>
    <s v="078"/>
    <s v="GENERAL EXPENSES - OTHER"/>
    <s v="1355"/>
    <s v="RECOGNITION DAY"/>
    <n v="50000"/>
    <n v="50000"/>
    <n v="52750"/>
    <n v="55545.7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s v="02-Planning &amp; Economic Development"/>
    <x v="72"/>
    <x v="110"/>
    <s v="015-Economic development"/>
    <x v="1"/>
    <s v="012"/>
    <s v="ADMINISTRATION STRATEGY &amp; DEV"/>
    <s v="078"/>
    <s v="GENERAL EXPENSES - OTHER"/>
    <s v="1364"/>
    <s v="SUBSISTANCE &amp; TRAVELLING EXPENSES"/>
    <n v="58000"/>
    <n v="58000"/>
    <n v="61190"/>
    <n v="64433.07"/>
    <n v="35984.18"/>
    <n v="0"/>
    <n v="0"/>
    <n v="0"/>
    <n v="0"/>
    <n v="0"/>
    <n v="0"/>
    <n v="0"/>
    <n v="0"/>
    <n v="16576.8"/>
    <n v="7984.88"/>
    <n v="5625.1"/>
    <n v="2908.8"/>
    <n v="2888.6"/>
    <n v="35984.18"/>
    <n v="0.62041689655172416"/>
    <n v="35984.18"/>
    <n v="71968.36"/>
  </r>
  <r>
    <n v="14"/>
    <n v="15"/>
    <s v="tza"/>
    <x v="77"/>
    <s v="02-Planning &amp; Economic Development"/>
    <x v="72"/>
    <x v="111"/>
    <s v="015-Economic development"/>
    <x v="1"/>
    <s v="012"/>
    <s v="ADMINISTRATION STRATEGY &amp; DEV"/>
    <s v="078"/>
    <s v="GENERAL EXPENSES - OTHER"/>
    <s v="1366"/>
    <s v="TELEPHONE"/>
    <n v="12840"/>
    <n v="25680"/>
    <n v="27092.400000000001"/>
    <n v="28528.297200000001"/>
    <n v="2672.1400000000003"/>
    <n v="0"/>
    <n v="0"/>
    <n v="0"/>
    <n v="0"/>
    <n v="0"/>
    <n v="0"/>
    <n v="0"/>
    <n v="416.63"/>
    <n v="482.29"/>
    <n v="453.68"/>
    <n v="0"/>
    <n v="875.37"/>
    <n v="444.17"/>
    <n v="2672.1400000000003"/>
    <n v="0.20811059190031156"/>
    <n v="2672.14"/>
    <n v="5344.2800000000007"/>
  </r>
  <r>
    <n v="14"/>
    <n v="15"/>
    <s v="tza"/>
    <x v="77"/>
    <s v="02-Planning &amp; Economic Development"/>
    <x v="72"/>
    <x v="99"/>
    <s v="015-Economic development"/>
    <x v="1"/>
    <s v="012"/>
    <s v="ADMINISTRATION STRATEGY &amp; DEV"/>
    <s v="078"/>
    <s v="GENERAL EXPENSES - OTHER"/>
    <s v="1370"/>
    <s v="YOUTH GENDER &amp; DISABILIT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8"/>
    <s v="02-Planning &amp; Economic Development"/>
    <x v="72"/>
    <x v="125"/>
    <s v="015-Economic development"/>
    <x v="1"/>
    <s v="014"/>
    <s v="LOCAL ECONOMIC DEVELOPMENT &amp; SOCIAL DEVELOPMENT"/>
    <s v="078"/>
    <s v="GENERAL EXPENSES - OTHER"/>
    <s v="1301"/>
    <s v="ADVERTISING - GENERAL"/>
    <n v="3669"/>
    <n v="3669"/>
    <n v="3870.7950000000001"/>
    <n v="4075.94713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s v="02-Planning &amp; Economic Development"/>
    <x v="72"/>
    <x v="103"/>
    <s v="015-Economic development"/>
    <x v="1"/>
    <s v="014"/>
    <s v="LOCAL ECONOMIC DEVELOPMENT &amp; SOCIAL DEVELOPMENT"/>
    <s v="078"/>
    <s v="GENERAL EXPENSES - OTHER"/>
    <s v="1308"/>
    <s v="CONFERENCE &amp; CONVENTION COST - DOMESTIC"/>
    <n v="1646"/>
    <n v="1646"/>
    <n v="1736.53"/>
    <n v="1828.5660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s v="02-Planning &amp; Economic Development"/>
    <x v="72"/>
    <x v="101"/>
    <s v="015-Economic development"/>
    <x v="1"/>
    <s v="014"/>
    <s v="LOCAL ECONOMIC DEVELOPMENT &amp; SOCIAL DEVELOPMENT"/>
    <s v="078"/>
    <s v="GENERAL EXPENSES - OTHER"/>
    <s v="1310"/>
    <s v="CONSULTANTS &amp; PROFFESIONAL FEES"/>
    <n v="53432"/>
    <n v="53432"/>
    <n v="56370.76"/>
    <n v="59358.41028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s v="02-Planning &amp; Economic Development"/>
    <x v="72"/>
    <x v="105"/>
    <s v="015-Economic development"/>
    <x v="1"/>
    <s v="014"/>
    <s v="LOCAL ECONOMIC DEVELOPMENT &amp; SOCIAL DEVELOPMENT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s v="02-Planning &amp; Economic Development"/>
    <x v="72"/>
    <x v="197"/>
    <s v="015-Economic development"/>
    <x v="1"/>
    <s v="014"/>
    <s v="LOCAL ECONOMIC DEVELOPMENT &amp; SOCIAL DEVELOPMENT"/>
    <s v="078"/>
    <s v="GENERAL EXPENSES - OTHER"/>
    <s v="1322"/>
    <s v="ENTERTAINMENT - PUBLIC ENTERTAINMENT"/>
    <n v="5250"/>
    <n v="5250"/>
    <n v="5538.75"/>
    <n v="5832.3037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s v="02-Planning &amp; Economic Development"/>
    <x v="72"/>
    <x v="107"/>
    <s v="015-Economic development"/>
    <x v="1"/>
    <s v="014"/>
    <s v="LOCAL ECONOMIC DEVELOPMENT &amp; SOCIAL DEVELOPMENT"/>
    <s v="078"/>
    <s v="GENERAL EXPENSES - OTHER"/>
    <s v="1347"/>
    <s v="POSTAGE &amp; COURIER FEES"/>
    <n v="881"/>
    <n v="881"/>
    <n v="929.45500000000004"/>
    <n v="978.716115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s v="02-Planning &amp; Economic Development"/>
    <x v="72"/>
    <x v="108"/>
    <s v="015-Economic development"/>
    <x v="1"/>
    <s v="014"/>
    <s v="LOCAL ECONOMIC DEVELOPMENT &amp; SOCIAL DEVELOPMENT"/>
    <s v="078"/>
    <s v="GENERAL EXPENSES - OTHER"/>
    <s v="1348"/>
    <s v="PRINTING &amp; STATIONERY"/>
    <n v="13750"/>
    <n v="13750"/>
    <n v="14506.25"/>
    <n v="15275.081249999999"/>
    <n v="3567.26"/>
    <n v="0"/>
    <n v="0"/>
    <n v="0"/>
    <n v="0"/>
    <n v="0"/>
    <n v="0"/>
    <n v="0"/>
    <n v="786.05"/>
    <n v="0"/>
    <n v="2084.04"/>
    <n v="0"/>
    <n v="421.32"/>
    <n v="275.85000000000002"/>
    <n v="3567.26"/>
    <n v="0.25943709090909095"/>
    <n v="3567.26"/>
    <n v="7134.52"/>
  </r>
  <r>
    <n v="14"/>
    <n v="15"/>
    <s v="tza"/>
    <x v="78"/>
    <s v="02-Planning &amp; Economic Development"/>
    <x v="72"/>
    <x v="330"/>
    <s v="015-Economic development"/>
    <x v="1"/>
    <s v="014"/>
    <s v="LOCAL ECONOMIC DEVELOPMENT &amp; SOCIAL DEVELOPMENT"/>
    <s v="078"/>
    <s v="GENERAL EXPENSES - OTHER"/>
    <s v="1353"/>
    <s v="PUBLIC RELATIONS , TOURISM &amp; MARKETING"/>
    <n v="2698192"/>
    <n v="5700000"/>
    <n v="5750000"/>
    <n v="5700000"/>
    <n v="1621277.13"/>
    <n v="0"/>
    <n v="0"/>
    <n v="0"/>
    <n v="0"/>
    <n v="0"/>
    <n v="0"/>
    <n v="0"/>
    <n v="263157.89"/>
    <n v="482575.5"/>
    <n v="272864.36"/>
    <n v="483449.88"/>
    <n v="30048"/>
    <n v="89181.5"/>
    <n v="1621277.13"/>
    <n v="0.60087537506597011"/>
    <n v="1621277.13"/>
    <n v="3242554.26"/>
  </r>
  <r>
    <n v="14"/>
    <n v="15"/>
    <s v="tza"/>
    <x v="78"/>
    <s v="02-Planning &amp; Economic Development"/>
    <x v="72"/>
    <x v="110"/>
    <s v="015-Economic development"/>
    <x v="1"/>
    <s v="014"/>
    <s v="LOCAL ECONOMIC DEVELOPMENT &amp; SOCIAL DEVELOPMENT"/>
    <s v="078"/>
    <s v="GENERAL EXPENSES - OTHER"/>
    <s v="1364"/>
    <s v="SUBSISTANCE &amp; TRAVELLING EXPENSES"/>
    <n v="100000"/>
    <n v="100000"/>
    <n v="105500"/>
    <n v="111091.5"/>
    <n v="60282.039999999994"/>
    <n v="0"/>
    <n v="0"/>
    <n v="0"/>
    <n v="0"/>
    <n v="0"/>
    <n v="0"/>
    <n v="0"/>
    <n v="6528.55"/>
    <n v="25329.27"/>
    <n v="13365.8"/>
    <n v="6770.38"/>
    <n v="6005.44"/>
    <n v="2282.6"/>
    <n v="60282.039999999994"/>
    <n v="0.60282039999999992"/>
    <n v="60282.04"/>
    <n v="120564.07999999999"/>
  </r>
  <r>
    <n v="14"/>
    <n v="15"/>
    <s v="tza"/>
    <x v="78"/>
    <s v="02-Planning &amp; Economic Development"/>
    <x v="72"/>
    <x v="111"/>
    <s v="015-Economic development"/>
    <x v="1"/>
    <s v="014"/>
    <s v="LOCAL ECONOMIC DEVELOPMENT &amp; SOCIAL DEVELOPMENT"/>
    <s v="078"/>
    <s v="GENERAL EXPENSES - OTHER"/>
    <s v="1366"/>
    <s v="TELEPHONE"/>
    <n v="23136"/>
    <n v="41124"/>
    <n v="43385.82"/>
    <n v="45685.268459999999"/>
    <n v="12751.800000000001"/>
    <n v="0"/>
    <n v="0"/>
    <n v="0"/>
    <n v="0"/>
    <n v="0"/>
    <n v="0"/>
    <n v="0"/>
    <n v="2149.77"/>
    <n v="2269.9699999999998"/>
    <n v="2218.42"/>
    <n v="1335.05"/>
    <n v="2978.26"/>
    <n v="1800.33"/>
    <n v="12751.800000000001"/>
    <n v="0.55116701244813282"/>
    <n v="12751.8"/>
    <n v="25503.600000000002"/>
  </r>
  <r>
    <n v="14"/>
    <n v="15"/>
    <s v="tza"/>
    <x v="79"/>
    <s v="02-Planning &amp; Economic Development"/>
    <x v="72"/>
    <x v="125"/>
    <s v="016-Town planning"/>
    <x v="1"/>
    <s v="015"/>
    <s v="TOWN &amp; REGIONAL PLANNING"/>
    <s v="078"/>
    <s v="GENERAL EXPENSES - OTHER"/>
    <s v="1301"/>
    <s v="ADVERTISING - GENERAL"/>
    <n v="60000"/>
    <n v="60000"/>
    <n v="63300"/>
    <n v="66654.899999999994"/>
    <n v="8530.2000000000007"/>
    <n v="955.35"/>
    <n v="0"/>
    <n v="0"/>
    <n v="0"/>
    <n v="0"/>
    <n v="0"/>
    <n v="0"/>
    <n v="0"/>
    <n v="0"/>
    <n v="0"/>
    <n v="0"/>
    <n v="7574.85"/>
    <n v="955.35"/>
    <n v="8530.2000000000007"/>
    <n v="0.14217000000000002"/>
    <n v="8530.2000000000007"/>
    <n v="17060.400000000001"/>
  </r>
  <r>
    <n v="14"/>
    <n v="15"/>
    <s v="tza"/>
    <x v="79"/>
    <s v="02-Planning &amp; Economic Development"/>
    <x v="72"/>
    <x v="103"/>
    <s v="016-Town planning"/>
    <x v="1"/>
    <s v="015"/>
    <s v="TOWN &amp; REGIONAL PLANNING"/>
    <s v="078"/>
    <s v="GENERAL EXPENSES - OTHER"/>
    <s v="1308"/>
    <s v="CONFERENCE &amp; CONVENTION COST - DOMESTIC"/>
    <n v="13000"/>
    <n v="13000"/>
    <n v="13715"/>
    <n v="14441.89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9"/>
    <s v="02-Planning &amp; Economic Development"/>
    <x v="72"/>
    <x v="336"/>
    <s v="016-Town planning"/>
    <x v="1"/>
    <s v="015"/>
    <s v="TOWN &amp; REGIONAL PLANNING"/>
    <s v="078"/>
    <s v="GENERAL EXPENSES - OTHER"/>
    <s v="1315"/>
    <s v="DEED NOTICES"/>
    <n v="30000"/>
    <n v="30000"/>
    <n v="31650"/>
    <n v="33327.449999999997"/>
    <n v="10638.96"/>
    <n v="0"/>
    <n v="0"/>
    <n v="0"/>
    <n v="0"/>
    <n v="0"/>
    <n v="0"/>
    <n v="0"/>
    <n v="0"/>
    <n v="3735.5"/>
    <n v="2018.68"/>
    <n v="1699.65"/>
    <n v="1785.55"/>
    <n v="1399.58"/>
    <n v="10638.96"/>
    <n v="0.35463199999999995"/>
    <n v="10638.96"/>
    <n v="21277.919999999998"/>
  </r>
  <r>
    <n v="14"/>
    <n v="15"/>
    <s v="tza"/>
    <x v="79"/>
    <s v="02-Planning &amp; Economic Development"/>
    <x v="72"/>
    <x v="105"/>
    <s v="016-Town planning"/>
    <x v="1"/>
    <s v="015"/>
    <s v="TOWN &amp; REGIONAL PLANNING"/>
    <s v="078"/>
    <s v="GENERAL EXPENSES - OTHER"/>
    <s v="1321"/>
    <s v="ENTERTAINMENT - OFFICIALS"/>
    <n v="2000"/>
    <n v="2000"/>
    <n v="2110"/>
    <n v="2221.83"/>
    <n v="1700"/>
    <n v="0"/>
    <n v="0"/>
    <n v="0"/>
    <n v="0"/>
    <n v="0"/>
    <n v="0"/>
    <n v="0"/>
    <n v="0"/>
    <n v="0"/>
    <n v="1700"/>
    <n v="0"/>
    <n v="0"/>
    <n v="0"/>
    <n v="1700"/>
    <n v="0.85"/>
    <n v="1700"/>
    <n v="3400"/>
  </r>
  <r>
    <n v="14"/>
    <n v="15"/>
    <s v="tza"/>
    <x v="79"/>
    <s v="02-Planning &amp; Economic Development"/>
    <x v="72"/>
    <x v="197"/>
    <s v="016-Town planning"/>
    <x v="1"/>
    <s v="015"/>
    <s v="TOWN &amp; REGIONAL PLANNING"/>
    <s v="078"/>
    <s v="GENERAL EXPENSES - OTHER"/>
    <s v="1322"/>
    <s v="ENTERTAINMENT - PUBLIC ENTERTAINMENT"/>
    <n v="5000"/>
    <n v="5000"/>
    <n v="5275"/>
    <n v="5554.5749999999998"/>
    <n v="3450"/>
    <n v="0"/>
    <n v="0"/>
    <n v="0"/>
    <n v="0"/>
    <n v="0"/>
    <n v="0"/>
    <n v="0"/>
    <n v="0"/>
    <n v="450"/>
    <n v="900"/>
    <n v="0"/>
    <n v="450"/>
    <n v="1650"/>
    <n v="3450"/>
    <n v="0.69"/>
    <n v="3450"/>
    <n v="6900"/>
  </r>
  <r>
    <n v="14"/>
    <n v="15"/>
    <s v="tza"/>
    <x v="79"/>
    <s v="02-Planning &amp; Economic Development"/>
    <x v="72"/>
    <x v="337"/>
    <s v="016-Town planning"/>
    <x v="1"/>
    <s v="015"/>
    <s v="TOWN &amp; REGIONAL PLANNING"/>
    <s v="078"/>
    <s v="GENERAL EXPENSES - OTHER"/>
    <s v="1327"/>
    <s v="INSURANCE"/>
    <n v="97535"/>
    <n v="97535"/>
    <n v="102899.425"/>
    <n v="108353.094525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9"/>
    <s v="02-Planning &amp; Economic Development"/>
    <x v="72"/>
    <x v="338"/>
    <s v="016-Town planning"/>
    <x v="1"/>
    <s v="015"/>
    <s v="TOWN &amp; REGIONAL PLANNING"/>
    <s v="078"/>
    <s v="GENERAL EXPENSES - OTHER"/>
    <s v="1333"/>
    <s v="LEGAL FEES - OTHER"/>
    <n v="18563"/>
    <n v="18563"/>
    <n v="19583.965"/>
    <n v="20621.915144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9"/>
    <s v="02-Planning &amp; Economic Development"/>
    <x v="72"/>
    <x v="334"/>
    <s v="016-Town planning"/>
    <x v="1"/>
    <s v="015"/>
    <s v="TOWN &amp; REGIONAL PLANNING"/>
    <s v="078"/>
    <s v="GENERAL EXPENSES - OTHER"/>
    <s v="1340"/>
    <s v="MEMBERSHIP FEES - OTHER"/>
    <n v="750"/>
    <n v="750"/>
    <n v="791.25"/>
    <n v="833.18624999999997"/>
    <n v="675.44"/>
    <n v="0"/>
    <n v="0"/>
    <n v="0"/>
    <n v="0"/>
    <n v="0"/>
    <n v="0"/>
    <n v="0"/>
    <n v="675.44"/>
    <n v="0"/>
    <n v="0"/>
    <n v="0"/>
    <n v="0"/>
    <n v="0"/>
    <n v="675.44"/>
    <n v="0.90058666666666676"/>
    <n v="675.44"/>
    <n v="1350.88"/>
  </r>
  <r>
    <n v="14"/>
    <n v="15"/>
    <s v="tza"/>
    <x v="79"/>
    <s v="02-Planning &amp; Economic Development"/>
    <x v="72"/>
    <x v="106"/>
    <s v="016-Town planning"/>
    <x v="1"/>
    <s v="015"/>
    <s v="TOWN &amp; REGIONAL PLANNING"/>
    <s v="078"/>
    <s v="GENERAL EXPENSES - OTHER"/>
    <s v="1344"/>
    <s v="NON-CAPITAL TOOLS &amp; EQUIPMENT"/>
    <n v="1000"/>
    <n v="1000"/>
    <n v="1055"/>
    <n v="1110.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9"/>
    <s v="02-Planning &amp; Economic Development"/>
    <x v="72"/>
    <x v="107"/>
    <s v="016-Town planning"/>
    <x v="1"/>
    <s v="015"/>
    <s v="TOWN &amp; REGIONAL PLANNING"/>
    <s v="078"/>
    <s v="GENERAL EXPENSES - OTHER"/>
    <s v="1347"/>
    <s v="POSTAGE &amp; COURIER FEES"/>
    <n v="1923"/>
    <n v="1923"/>
    <n v="2028.7650000000001"/>
    <n v="2136.28954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9"/>
    <s v="02-Planning &amp; Economic Development"/>
    <x v="72"/>
    <x v="108"/>
    <s v="016-Town planning"/>
    <x v="1"/>
    <s v="015"/>
    <s v="TOWN &amp; REGIONAL PLANNING"/>
    <s v="078"/>
    <s v="GENERAL EXPENSES - OTHER"/>
    <s v="1348"/>
    <s v="PRINTING &amp; STATIONERY"/>
    <n v="25000"/>
    <n v="25000"/>
    <n v="26375"/>
    <n v="27772.875"/>
    <n v="2296.98"/>
    <n v="0"/>
    <n v="0"/>
    <n v="0"/>
    <n v="0"/>
    <n v="0"/>
    <n v="0"/>
    <n v="0"/>
    <n v="483.57"/>
    <n v="58.45"/>
    <n v="1226.54"/>
    <n v="0"/>
    <n v="253.26"/>
    <n v="275.16000000000003"/>
    <n v="2296.98"/>
    <n v="9.1879199999999994E-2"/>
    <n v="2296.98"/>
    <n v="4593.96"/>
  </r>
  <r>
    <n v="14"/>
    <n v="15"/>
    <s v="tza"/>
    <x v="79"/>
    <s v="02-Planning &amp; Economic Development"/>
    <x v="72"/>
    <x v="110"/>
    <s v="016-Town planning"/>
    <x v="1"/>
    <s v="015"/>
    <s v="TOWN &amp; REGIONAL PLANNING"/>
    <s v="078"/>
    <s v="GENERAL EXPENSES - OTHER"/>
    <s v="1364"/>
    <s v="SUBSISTANCE &amp; TRAVELLING EXPENSES"/>
    <n v="34723"/>
    <n v="34723"/>
    <n v="36632.764999999999"/>
    <n v="38574.301545000002"/>
    <n v="33972.47"/>
    <n v="0"/>
    <n v="0"/>
    <n v="0"/>
    <n v="0"/>
    <n v="0"/>
    <n v="0"/>
    <n v="0"/>
    <n v="0"/>
    <n v="15206"/>
    <n v="15768.25"/>
    <n v="0"/>
    <n v="2998.22"/>
    <n v="0"/>
    <n v="33972.47"/>
    <n v="0.97838522017106822"/>
    <n v="33972.47"/>
    <n v="67944.94"/>
  </r>
  <r>
    <n v="14"/>
    <n v="15"/>
    <s v="tza"/>
    <x v="79"/>
    <s v="02-Planning &amp; Economic Development"/>
    <x v="72"/>
    <x v="111"/>
    <s v="016-Town planning"/>
    <x v="1"/>
    <s v="015"/>
    <s v="TOWN &amp; REGIONAL PLANNING"/>
    <s v="078"/>
    <s v="GENERAL EXPENSES - OTHER"/>
    <s v="1366"/>
    <s v="TELEPHONE"/>
    <n v="25788"/>
    <n v="51576"/>
    <n v="54412.68"/>
    <n v="57296.552040000002"/>
    <n v="12779.81"/>
    <n v="0"/>
    <n v="0"/>
    <n v="0"/>
    <n v="0"/>
    <n v="0"/>
    <n v="0"/>
    <n v="0"/>
    <n v="1669.73"/>
    <n v="2829.22"/>
    <n v="2243.94"/>
    <n v="1436.29"/>
    <n v="2407.14"/>
    <n v="2193.4899999999998"/>
    <n v="12779.81"/>
    <n v="0.49557197145959359"/>
    <n v="12779.81"/>
    <n v="25559.62"/>
  </r>
  <r>
    <n v="14"/>
    <n v="15"/>
    <s v="tza"/>
    <x v="80"/>
    <s v="02-Planning &amp; Economic Development"/>
    <x v="72"/>
    <x v="125"/>
    <s v="006-Property service"/>
    <x v="1"/>
    <s v="016"/>
    <s v="HOUSING ADMINISTRATION &amp; PROPERTY VALUATION"/>
    <s v="078"/>
    <s v="GENERAL EXPENSES - OTHER"/>
    <s v="1301"/>
    <s v="ADVERTISING - GENERAL"/>
    <n v="30000"/>
    <n v="30000"/>
    <n v="31650"/>
    <n v="33327.449999999997"/>
    <n v="9320"/>
    <n v="0"/>
    <n v="0"/>
    <n v="0"/>
    <n v="0"/>
    <n v="0"/>
    <n v="0"/>
    <n v="0"/>
    <n v="3120"/>
    <n v="6200"/>
    <n v="0"/>
    <n v="0"/>
    <n v="0"/>
    <n v="0"/>
    <n v="9320"/>
    <n v="0.31066666666666665"/>
    <n v="9320"/>
    <n v="18640"/>
  </r>
  <r>
    <n v="14"/>
    <n v="15"/>
    <s v="tza"/>
    <x v="80"/>
    <s v="02-Planning &amp; Economic Development"/>
    <x v="72"/>
    <x v="103"/>
    <s v="006-Property service"/>
    <x v="1"/>
    <s v="016"/>
    <s v="HOUSING ADMINISTRATION &amp; PROPERTY VALUATION"/>
    <s v="078"/>
    <s v="GENERAL EXPENSES - OTHER"/>
    <s v="1308"/>
    <s v="CONFERENCE &amp; CONVENTION COST - DOMESTIC"/>
    <n v="7979"/>
    <n v="7979"/>
    <n v="8417.8449999999993"/>
    <n v="8863.99078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s v="02-Planning &amp; Economic Development"/>
    <x v="72"/>
    <x v="101"/>
    <s v="006-Property service"/>
    <x v="1"/>
    <s v="016"/>
    <s v="HOUSING ADMINISTRATION &amp; PROPERTY VALUATION"/>
    <s v="078"/>
    <s v="GENERAL EXPENSES - OTHER"/>
    <s v="1310"/>
    <s v="CONSULTANTS &amp; PROFFESIONAL FEES"/>
    <n v="285000"/>
    <n v="285000"/>
    <n v="300675"/>
    <n v="316610.77500000002"/>
    <n v="119000.95"/>
    <n v="116357.6"/>
    <n v="0"/>
    <n v="0"/>
    <n v="0"/>
    <n v="0"/>
    <n v="0"/>
    <n v="0"/>
    <n v="31448"/>
    <n v="51604.95"/>
    <n v="4500"/>
    <n v="0"/>
    <n v="31448"/>
    <n v="0"/>
    <n v="119000.95"/>
    <n v="0.41754719298245613"/>
    <n v="119000.95"/>
    <n v="238001.9"/>
  </r>
  <r>
    <n v="14"/>
    <n v="15"/>
    <s v="tza"/>
    <x v="80"/>
    <s v="02-Planning &amp; Economic Development"/>
    <x v="72"/>
    <x v="104"/>
    <s v="006-Property service"/>
    <x v="1"/>
    <s v="016"/>
    <s v="HOUSING ADMINISTRATION &amp; PROPERTY VALUATION"/>
    <s v="078"/>
    <s v="GENERAL EXPENSES - OTHER"/>
    <s v="1311"/>
    <s v="CONSUMABLE DOMESTIC ITEMS"/>
    <n v="2579"/>
    <n v="2579"/>
    <n v="2720.8449999999998"/>
    <n v="2865.049784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s v="02-Planning &amp; Economic Development"/>
    <x v="72"/>
    <x v="336"/>
    <s v="006-Property service"/>
    <x v="1"/>
    <s v="016"/>
    <s v="HOUSING ADMINISTRATION &amp; PROPERTY VALUATION"/>
    <s v="078"/>
    <s v="GENERAL EXPENSES - OTHER"/>
    <s v="1315"/>
    <s v="DEED NOTICES"/>
    <n v="16663"/>
    <n v="16663"/>
    <n v="17579.465"/>
    <n v="18511.176645"/>
    <n v="5319.4800000000005"/>
    <n v="0"/>
    <n v="0"/>
    <n v="0"/>
    <n v="0"/>
    <n v="0"/>
    <n v="0"/>
    <n v="0"/>
    <n v="0"/>
    <n v="1867.75"/>
    <n v="1009.34"/>
    <n v="849.83"/>
    <n v="892.77"/>
    <n v="699.79"/>
    <n v="5319.4800000000005"/>
    <n v="0.31923903258716918"/>
    <n v="5319.48"/>
    <n v="10638.960000000001"/>
  </r>
  <r>
    <n v="14"/>
    <n v="15"/>
    <s v="tza"/>
    <x v="80"/>
    <s v="02-Planning &amp; Economic Development"/>
    <x v="72"/>
    <x v="105"/>
    <s v="006-Property service"/>
    <x v="1"/>
    <s v="016"/>
    <s v="HOUSING ADMINISTRATION &amp; PROPERTY VALUATION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s v="02-Planning &amp; Economic Development"/>
    <x v="72"/>
    <x v="197"/>
    <s v="006-Property service"/>
    <x v="1"/>
    <s v="016"/>
    <s v="HOUSING ADMINISTRATION &amp; PROPERTY VALUATION"/>
    <s v="078"/>
    <s v="GENERAL EXPENSES - OTHER"/>
    <s v="1322"/>
    <s v="ENTERTAINMENT - PUBLIC ENTERTAINMENT"/>
    <n v="28500"/>
    <n v="28500"/>
    <n v="30067.5"/>
    <n v="31661.0774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s v="02-Planning &amp; Economic Development"/>
    <x v="72"/>
    <x v="338"/>
    <s v="006-Property service"/>
    <x v="1"/>
    <s v="016"/>
    <s v="HOUSING ADMINISTRATION &amp; PROPERTY VALUATION"/>
    <s v="078"/>
    <s v="GENERAL EXPENSES - OTHER"/>
    <s v="1333"/>
    <s v="LEGAL FEES - OTHER"/>
    <n v="20000"/>
    <n v="20000"/>
    <n v="21100"/>
    <n v="22218.3"/>
    <n v="4880.7"/>
    <n v="0"/>
    <n v="0"/>
    <n v="0"/>
    <n v="0"/>
    <n v="0"/>
    <n v="0"/>
    <n v="0"/>
    <n v="0"/>
    <n v="0"/>
    <n v="0"/>
    <n v="0"/>
    <n v="4880.7"/>
    <n v="0"/>
    <n v="4880.7"/>
    <n v="0.244035"/>
    <n v="4880.7"/>
    <n v="9761.4"/>
  </r>
  <r>
    <n v="14"/>
    <n v="15"/>
    <s v="tza"/>
    <x v="80"/>
    <s v="02-Planning &amp; Economic Development"/>
    <x v="72"/>
    <x v="334"/>
    <s v="006-Property service"/>
    <x v="1"/>
    <s v="016"/>
    <s v="HOUSING ADMINISTRATION &amp; PROPERTY VALUATION"/>
    <s v="078"/>
    <s v="GENERAL EXPENSES - OTHER"/>
    <s v="1340"/>
    <s v="MEMBERSHIP FEES - OTHER"/>
    <n v="4000"/>
    <n v="4000"/>
    <n v="4220"/>
    <n v="4443.66"/>
    <n v="2400"/>
    <n v="0"/>
    <n v="0"/>
    <n v="0"/>
    <n v="0"/>
    <n v="0"/>
    <n v="0"/>
    <n v="0"/>
    <n v="2400"/>
    <n v="0"/>
    <n v="0"/>
    <n v="0"/>
    <n v="0"/>
    <n v="0"/>
    <n v="2400"/>
    <n v="0.6"/>
    <n v="2400"/>
    <n v="4800"/>
  </r>
  <r>
    <n v="14"/>
    <n v="15"/>
    <s v="tza"/>
    <x v="80"/>
    <s v="02-Planning &amp; Economic Development"/>
    <x v="72"/>
    <x v="106"/>
    <s v="006-Property service"/>
    <x v="1"/>
    <s v="016"/>
    <s v="HOUSING ADMINISTRATION &amp; PROPERTY VALUATION"/>
    <s v="078"/>
    <s v="GENERAL EXPENSES - OTHER"/>
    <s v="1344"/>
    <s v="NON-CAPITAL TOOLS &amp; EQUIPMENT"/>
    <n v="5000"/>
    <n v="5000"/>
    <n v="5275"/>
    <n v="5554.574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s v="02-Planning &amp; Economic Development"/>
    <x v="72"/>
    <x v="107"/>
    <s v="006-Property service"/>
    <x v="1"/>
    <s v="016"/>
    <s v="HOUSING ADMINISTRATION &amp; PROPERTY VALUATION"/>
    <s v="078"/>
    <s v="GENERAL EXPENSES - OTHER"/>
    <s v="1347"/>
    <s v="POSTAGE &amp; COURIER FEES"/>
    <n v="1290"/>
    <n v="1290"/>
    <n v="1360.95"/>
    <n v="1433.0803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s v="02-Planning &amp; Economic Development"/>
    <x v="72"/>
    <x v="108"/>
    <s v="006-Property service"/>
    <x v="1"/>
    <s v="016"/>
    <s v="HOUSING ADMINISTRATION &amp; PROPERTY VALUATION"/>
    <s v="078"/>
    <s v="GENERAL EXPENSES - OTHER"/>
    <s v="1348"/>
    <s v="PRINTING &amp; STATIONERY"/>
    <n v="10000"/>
    <n v="10000"/>
    <n v="10550"/>
    <n v="11109.15"/>
    <n v="2038.94"/>
    <n v="0"/>
    <n v="0"/>
    <n v="0"/>
    <n v="0"/>
    <n v="0"/>
    <n v="0"/>
    <n v="0"/>
    <n v="0"/>
    <n v="0"/>
    <n v="1456.42"/>
    <n v="90.3"/>
    <n v="253.26"/>
    <n v="238.96"/>
    <n v="2038.94"/>
    <n v="0.20389399999999999"/>
    <n v="2038.94"/>
    <n v="4077.88"/>
  </r>
  <r>
    <n v="14"/>
    <n v="15"/>
    <s v="tza"/>
    <x v="80"/>
    <s v="02-Planning &amp; Economic Development"/>
    <x v="72"/>
    <x v="109"/>
    <s v="006-Property service"/>
    <x v="1"/>
    <s v="016"/>
    <s v="HOUSING ADMINISTRATION &amp; PROPERTY VALUATION"/>
    <s v="078"/>
    <s v="GENERAL EXPENSES - OTHER"/>
    <s v="1350"/>
    <s v="PROTECTIVE CLOTHING"/>
    <n v="6122"/>
    <n v="6122"/>
    <n v="6458.71"/>
    <n v="6801.02163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s v="02-Planning &amp; Economic Development"/>
    <x v="72"/>
    <x v="331"/>
    <s v="006-Property service"/>
    <x v="1"/>
    <s v="016"/>
    <s v="HOUSING ADMINISTRATION &amp; PROPERTY VALUATION"/>
    <s v="078"/>
    <s v="GENERAL EXPENSES - OTHER"/>
    <s v="1363"/>
    <s v="SUBSCRIPTIONS"/>
    <n v="1395"/>
    <n v="1395"/>
    <n v="1471.7249999999999"/>
    <n v="1549.726424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s v="02-Planning &amp; Economic Development"/>
    <x v="72"/>
    <x v="110"/>
    <s v="006-Property service"/>
    <x v="1"/>
    <s v="016"/>
    <s v="HOUSING ADMINISTRATION &amp; PROPERTY VALUATION"/>
    <s v="078"/>
    <s v="GENERAL EXPENSES - OTHER"/>
    <s v="1364"/>
    <s v="SUBSISTANCE &amp; TRAVELLING EXPENSES"/>
    <n v="60000"/>
    <n v="60000"/>
    <n v="63300"/>
    <n v="66654.899999999994"/>
    <n v="31988.45"/>
    <n v="0"/>
    <n v="0"/>
    <n v="0"/>
    <n v="0"/>
    <n v="0"/>
    <n v="0"/>
    <n v="0"/>
    <n v="6578.95"/>
    <n v="16994"/>
    <n v="769.2"/>
    <n v="3074"/>
    <n v="4472.3"/>
    <n v="100"/>
    <n v="31988.45"/>
    <n v="0.5331408333333334"/>
    <n v="31988.45"/>
    <n v="63976.9"/>
  </r>
  <r>
    <n v="14"/>
    <n v="15"/>
    <s v="tza"/>
    <x v="80"/>
    <s v="02-Planning &amp; Economic Development"/>
    <x v="72"/>
    <x v="111"/>
    <s v="006-Property service"/>
    <x v="1"/>
    <s v="016"/>
    <s v="HOUSING ADMINISTRATION &amp; PROPERTY VALUATION"/>
    <s v="078"/>
    <s v="GENERAL EXPENSES - OTHER"/>
    <s v="1366"/>
    <s v="TELEPHONE"/>
    <n v="28285"/>
    <n v="56570"/>
    <n v="59681.35"/>
    <n v="62844.46155"/>
    <n v="17361.54"/>
    <n v="0"/>
    <n v="0"/>
    <n v="0"/>
    <n v="0"/>
    <n v="0"/>
    <n v="0"/>
    <n v="0"/>
    <n v="2786.52"/>
    <n v="2878.5"/>
    <n v="3239.38"/>
    <n v="2603.8000000000002"/>
    <n v="3429.19"/>
    <n v="2424.15"/>
    <n v="17361.54"/>
    <n v="0.6138073183666255"/>
    <n v="17361.54"/>
    <n v="34723.08"/>
  </r>
  <r>
    <n v="14"/>
    <n v="15"/>
    <s v="tza"/>
    <x v="148"/>
    <s v="02-Planning &amp; Economic Development"/>
    <x v="72"/>
    <x v="103"/>
    <s v="007-Other admin"/>
    <x v="1"/>
    <s v="023"/>
    <s v="SATELITE OFFICE: NKOWANKOWA"/>
    <s v="078"/>
    <s v="GENERAL EXPENSES - OTHER"/>
    <s v="1308"/>
    <s v="CONFERENCE &amp; CONVENTION COST - DOMESTIC"/>
    <n v="3714"/>
    <n v="3714"/>
    <n v="3918.27"/>
    <n v="4125.93830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8"/>
    <s v="02-Planning &amp; Economic Development"/>
    <x v="72"/>
    <x v="104"/>
    <s v="007-Other admin"/>
    <x v="1"/>
    <s v="023"/>
    <s v="SATELITE OFFICE: NKOWANKOWA"/>
    <s v="078"/>
    <s v="GENERAL EXPENSES - OTHER"/>
    <s v="1311"/>
    <s v="CONSUMABLE DOMESTIC ITEMS"/>
    <n v="9000"/>
    <n v="9000"/>
    <n v="9495"/>
    <n v="9998.235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8"/>
    <s v="02-Planning &amp; Economic Development"/>
    <x v="72"/>
    <x v="107"/>
    <s v="007-Other admin"/>
    <x v="1"/>
    <s v="023"/>
    <s v="SATELITE OFFICE: NKOWANKOWA"/>
    <s v="078"/>
    <s v="GENERAL EXPENSES - OTHER"/>
    <s v="1347"/>
    <s v="POSTAGE &amp; COURIER FEES"/>
    <n v="1128"/>
    <n v="1128"/>
    <n v="1190.04"/>
    <n v="1253.1121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8"/>
    <s v="02-Planning &amp; Economic Development"/>
    <x v="72"/>
    <x v="108"/>
    <s v="007-Other admin"/>
    <x v="1"/>
    <s v="023"/>
    <s v="SATELITE OFFICE: NKOWANKOWA"/>
    <s v="078"/>
    <s v="GENERAL EXPENSES - OTHER"/>
    <s v="1348"/>
    <s v="PRINTING &amp; STATIONERY"/>
    <n v="3543"/>
    <n v="3543"/>
    <n v="3737.8649999999998"/>
    <n v="3935.9718449999996"/>
    <n v="349.85"/>
    <n v="0"/>
    <n v="0"/>
    <n v="0"/>
    <n v="0"/>
    <n v="0"/>
    <n v="0"/>
    <n v="0"/>
    <n v="0"/>
    <n v="0"/>
    <n v="0"/>
    <n v="0"/>
    <n v="223.17"/>
    <n v="126.68"/>
    <n v="349.85"/>
    <n v="9.8744002257973473E-2"/>
    <n v="349.85"/>
    <n v="699.7"/>
  </r>
  <r>
    <n v="14"/>
    <n v="15"/>
    <s v="tza"/>
    <x v="148"/>
    <s v="02-Planning &amp; Economic Development"/>
    <x v="72"/>
    <x v="109"/>
    <s v="007-Other admin"/>
    <x v="1"/>
    <s v="023"/>
    <s v="SATELITE OFFICE: NKOWANKOWA"/>
    <s v="078"/>
    <s v="GENERAL EXPENSES - OTHER"/>
    <s v="1350"/>
    <s v="PROTECTIVE CLOTHING"/>
    <n v="5240"/>
    <n v="5240"/>
    <n v="5528.2"/>
    <n v="5821.1945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8"/>
    <s v="02-Planning &amp; Economic Development"/>
    <x v="72"/>
    <x v="110"/>
    <s v="007-Other admin"/>
    <x v="1"/>
    <s v="023"/>
    <s v="SATELITE OFFICE: NKOWANKOWA"/>
    <s v="078"/>
    <s v="GENERAL EXPENSES - OTHER"/>
    <s v="1364"/>
    <s v="SUBSISTANCE &amp; TRAVELLING EXPENSES"/>
    <n v="7428"/>
    <n v="7428"/>
    <n v="7836.54"/>
    <n v="8251.87661999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8"/>
    <s v="02-Planning &amp; Economic Development"/>
    <x v="72"/>
    <x v="111"/>
    <s v="007-Other admin"/>
    <x v="1"/>
    <s v="023"/>
    <s v="SATELITE OFFICE: NKOWANKOWA"/>
    <s v="078"/>
    <s v="GENERAL EXPENSES - OTHER"/>
    <s v="1366"/>
    <s v="TELEPHO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1"/>
    <s v="02-Planning &amp; Economic Development"/>
    <x v="72"/>
    <x v="103"/>
    <s v="007-Other admin"/>
    <x v="1"/>
    <s v="024"/>
    <s v="SATELITE OFFICE: LENYENYE"/>
    <s v="078"/>
    <s v="GENERAL EXPENSES - OTHER"/>
    <s v="1308"/>
    <s v="CONFERENCE &amp; CONVENTION COST - DOMESTIC"/>
    <n v="1405"/>
    <n v="1405"/>
    <n v="1482.2750000000001"/>
    <n v="1560.83557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1"/>
    <s v="02-Planning &amp; Economic Development"/>
    <x v="72"/>
    <x v="104"/>
    <s v="007-Other admin"/>
    <x v="1"/>
    <s v="024"/>
    <s v="SATELITE OFFICE: LENYENYE"/>
    <s v="078"/>
    <s v="GENERAL EXPENSES - OTHER"/>
    <s v="1311"/>
    <s v="CONSUMABLE DOMESTIC ITEMS"/>
    <n v="6000"/>
    <n v="6000"/>
    <n v="6330"/>
    <n v="6665.49"/>
    <n v="3113.4"/>
    <n v="0"/>
    <n v="0"/>
    <n v="0"/>
    <n v="0"/>
    <n v="0"/>
    <n v="0"/>
    <n v="0"/>
    <n v="0"/>
    <n v="1916.13"/>
    <n v="0"/>
    <n v="0"/>
    <n v="1197.27"/>
    <n v="0"/>
    <n v="3113.4"/>
    <n v="0.51890000000000003"/>
    <n v="3113.4"/>
    <n v="6226.8"/>
  </r>
  <r>
    <n v="14"/>
    <n v="15"/>
    <s v="tza"/>
    <x v="81"/>
    <s v="02-Planning &amp; Economic Development"/>
    <x v="72"/>
    <x v="106"/>
    <s v="007-Other admin"/>
    <x v="1"/>
    <s v="024"/>
    <s v="SATELITE OFFICE: LENYENYE"/>
    <s v="078"/>
    <s v="GENERAL EXPENSES - OTHER"/>
    <s v="1344"/>
    <s v="NON-CAPITAL TOOLS &amp; EQUIPMENT"/>
    <n v="4738"/>
    <n v="4738"/>
    <n v="4998.59"/>
    <n v="5263.5152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1"/>
    <s v="02-Planning &amp; Economic Development"/>
    <x v="72"/>
    <x v="107"/>
    <s v="007-Other admin"/>
    <x v="1"/>
    <s v="024"/>
    <s v="SATELITE OFFICE: LENYENYE"/>
    <s v="078"/>
    <s v="GENERAL EXPENSES - OTHER"/>
    <s v="1347"/>
    <s v="POSTAGE &amp; COURIER FEES"/>
    <n v="2588"/>
    <n v="2588"/>
    <n v="2730.34"/>
    <n v="2875.04802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1"/>
    <s v="02-Planning &amp; Economic Development"/>
    <x v="72"/>
    <x v="108"/>
    <s v="007-Other admin"/>
    <x v="1"/>
    <s v="024"/>
    <s v="SATELITE OFFICE: LENYENYE"/>
    <s v="078"/>
    <s v="GENERAL EXPENSES - OTHER"/>
    <s v="1348"/>
    <s v="PRINTING &amp; STATIONERY"/>
    <n v="9458"/>
    <n v="9458"/>
    <n v="9978.19"/>
    <n v="10507.03407"/>
    <n v="3278.8799999999997"/>
    <n v="0"/>
    <n v="0"/>
    <n v="0"/>
    <n v="0"/>
    <n v="0"/>
    <n v="0"/>
    <n v="0"/>
    <n v="0"/>
    <n v="976.81"/>
    <n v="0"/>
    <n v="0"/>
    <n v="1587.01"/>
    <n v="715.06"/>
    <n v="3278.8799999999997"/>
    <n v="0.34667794459716639"/>
    <n v="3278.88"/>
    <n v="6557.7599999999993"/>
  </r>
  <r>
    <n v="14"/>
    <n v="15"/>
    <s v="tza"/>
    <x v="81"/>
    <s v="02-Planning &amp; Economic Development"/>
    <x v="72"/>
    <x v="109"/>
    <s v="007-Other admin"/>
    <x v="1"/>
    <s v="024"/>
    <s v="SATELITE OFFICE: LENYENYE"/>
    <s v="078"/>
    <s v="GENERAL EXPENSES - OTHER"/>
    <s v="1350"/>
    <s v="PROTECTIVE CLOTHING"/>
    <n v="4000"/>
    <n v="4000"/>
    <n v="4220"/>
    <n v="4443.6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1"/>
    <s v="02-Planning &amp; Economic Development"/>
    <x v="72"/>
    <x v="110"/>
    <s v="007-Other admin"/>
    <x v="1"/>
    <s v="024"/>
    <s v="SATELITE OFFICE: LENYENYE"/>
    <s v="078"/>
    <s v="GENERAL EXPENSES - OTHER"/>
    <s v="1364"/>
    <s v="SUBSISTANCE &amp; TRAVELLING EXPENSES"/>
    <n v="5915"/>
    <n v="5915"/>
    <n v="6240.3249999999998"/>
    <n v="6571.062224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1"/>
    <s v="02-Planning &amp; Economic Development"/>
    <x v="72"/>
    <x v="111"/>
    <s v="007-Other admin"/>
    <x v="1"/>
    <s v="024"/>
    <s v="SATELITE OFFICE: LENYENYE"/>
    <s v="078"/>
    <s v="GENERAL EXPENSES - OTHER"/>
    <s v="1366"/>
    <s v="TELEPHO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9"/>
    <s v="02-Planning &amp; Economic Development"/>
    <x v="72"/>
    <x v="106"/>
    <s v="007-Other admin"/>
    <x v="1"/>
    <s v="025"/>
    <s v="SATELITE OFFICE: LETSITELE"/>
    <s v="078"/>
    <s v="GENERAL EXPENSES - OTHER"/>
    <s v="1344"/>
    <s v="NON-CAPITAL TOOLS &amp; EQUIPMENT"/>
    <n v="3726"/>
    <n v="3726"/>
    <n v="3930.93"/>
    <n v="4139.26929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9"/>
    <s v="02-Planning &amp; Economic Development"/>
    <x v="72"/>
    <x v="108"/>
    <s v="007-Other admin"/>
    <x v="1"/>
    <s v="025"/>
    <s v="SATELITE OFFICE: LETSITELE"/>
    <s v="078"/>
    <s v="GENERAL EXPENSES - OTHER"/>
    <s v="1348"/>
    <s v="PRINTING &amp; STATIONERY"/>
    <n v="4703"/>
    <n v="4703"/>
    <n v="4961.665"/>
    <n v="5224.633245"/>
    <n v="354.38"/>
    <n v="0"/>
    <n v="0"/>
    <n v="0"/>
    <n v="0"/>
    <n v="0"/>
    <n v="0"/>
    <n v="0"/>
    <n v="0"/>
    <n v="0"/>
    <n v="0"/>
    <n v="0"/>
    <n v="142.97"/>
    <n v="211.41"/>
    <n v="354.38"/>
    <n v="7.5351903040612372E-2"/>
    <n v="354.38"/>
    <n v="708.76"/>
  </r>
  <r>
    <n v="14"/>
    <n v="15"/>
    <s v="tza"/>
    <x v="149"/>
    <s v="02-Planning &amp; Economic Development"/>
    <x v="72"/>
    <x v="109"/>
    <s v="007-Other admin"/>
    <x v="1"/>
    <s v="025"/>
    <s v="SATELITE OFFICE: LETSITELE"/>
    <s v="078"/>
    <s v="GENERAL EXPENSES - OTHER"/>
    <s v="1350"/>
    <s v="PROTECTIVE CLOTHING"/>
    <n v="6770"/>
    <n v="6770"/>
    <n v="7142.35"/>
    <n v="7520.8945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9"/>
    <s v="02-Planning &amp; Economic Development"/>
    <x v="72"/>
    <x v="111"/>
    <s v="007-Other admin"/>
    <x v="1"/>
    <s v="025"/>
    <s v="SATELITE OFFICE: LETSITELE"/>
    <s v="078"/>
    <s v="GENERAL EXPENSES - OTHER"/>
    <s v="1366"/>
    <s v="TELEPHO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2"/>
    <s v="03-Financial Services"/>
    <x v="72"/>
    <x v="339"/>
    <s v="003-Budget and treasury office"/>
    <x v="1"/>
    <s v="032"/>
    <s v="ADMINISTRATION FINANCE"/>
    <s v="078"/>
    <s v="GENERAL EXPENSES - OTHER"/>
    <s v="1303"/>
    <s v="AUDITORS FEES"/>
    <n v="2405304"/>
    <n v="2405304"/>
    <n v="2537595.7200000002"/>
    <n v="2672088.2931600004"/>
    <n v="1064490.8500000001"/>
    <n v="0"/>
    <n v="0"/>
    <n v="0"/>
    <n v="0"/>
    <n v="0"/>
    <n v="0"/>
    <n v="0"/>
    <n v="0"/>
    <n v="0"/>
    <n v="0"/>
    <n v="311399.06"/>
    <n v="753091.79"/>
    <n v="0"/>
    <n v="1064490.8500000001"/>
    <n v="0.44255979701526299"/>
    <n v="1064490.8500000001"/>
    <n v="2128981.7000000002"/>
  </r>
  <r>
    <n v="14"/>
    <n v="15"/>
    <s v="tza"/>
    <x v="82"/>
    <s v="03-Financial Services"/>
    <x v="72"/>
    <x v="103"/>
    <s v="003-Budget and treasury office"/>
    <x v="1"/>
    <s v="032"/>
    <s v="ADMINISTRATION FINANCE"/>
    <s v="078"/>
    <s v="GENERAL EXPENSES - OTHER"/>
    <s v="1308"/>
    <s v="CONFERENCE &amp; CONVENTION COST - DOMESTIC"/>
    <n v="6288"/>
    <n v="6288"/>
    <n v="6633.84"/>
    <n v="6985.4335200000005"/>
    <n v="5999"/>
    <n v="0"/>
    <n v="0"/>
    <n v="0"/>
    <n v="0"/>
    <n v="0"/>
    <n v="0"/>
    <n v="0"/>
    <n v="5999"/>
    <n v="0"/>
    <n v="0"/>
    <n v="0"/>
    <n v="0"/>
    <n v="0"/>
    <n v="5999"/>
    <n v="0.95403944020356235"/>
    <n v="5999"/>
    <n v="11998"/>
  </r>
  <r>
    <n v="14"/>
    <n v="15"/>
    <s v="tza"/>
    <x v="82"/>
    <s v="03-Financial Services"/>
    <x v="72"/>
    <x v="101"/>
    <s v="003-Budget and treasury office"/>
    <x v="1"/>
    <s v="032"/>
    <s v="ADMINISTRATION FINANCE"/>
    <s v="078"/>
    <s v="GENERAL EXPENSES - OTHER"/>
    <s v="1310"/>
    <s v="CONSULTANTS &amp; PROFFESIONAL FEES"/>
    <n v="3797000"/>
    <n v="5147000"/>
    <n v="7430085"/>
    <n v="7823879.5049999999"/>
    <n v="3397062.8899999997"/>
    <n v="0"/>
    <n v="25877.19"/>
    <n v="0"/>
    <n v="0"/>
    <n v="0"/>
    <n v="0"/>
    <n v="0"/>
    <n v="381824.2"/>
    <n v="692604"/>
    <n v="542978.41"/>
    <n v="468513"/>
    <n v="162423.51999999999"/>
    <n v="1148719.76"/>
    <n v="3397062.8899999997"/>
    <n v="0.89467023702923354"/>
    <n v="3422940.08"/>
    <n v="6794125.7799999993"/>
  </r>
  <r>
    <n v="14"/>
    <n v="15"/>
    <s v="tza"/>
    <x v="82"/>
    <s v="03-Financial Services"/>
    <x v="72"/>
    <x v="104"/>
    <s v="003-Budget and treasury office"/>
    <x v="1"/>
    <s v="032"/>
    <s v="ADMINISTRATION FINANCE"/>
    <s v="078"/>
    <s v="GENERAL EXPENSES - OTHER"/>
    <s v="1311"/>
    <s v="CONSUMABLE DOMESTIC ITEMS"/>
    <n v="829"/>
    <n v="829"/>
    <n v="874.59500000000003"/>
    <n v="920.94853499999999"/>
    <n v="24.82"/>
    <n v="0"/>
    <n v="0"/>
    <n v="0"/>
    <n v="0"/>
    <n v="0"/>
    <n v="0"/>
    <n v="0"/>
    <n v="0"/>
    <n v="24.82"/>
    <n v="0"/>
    <n v="0"/>
    <n v="0"/>
    <n v="0"/>
    <n v="24.82"/>
    <n v="2.9939686369119423E-2"/>
    <n v="24.82"/>
    <n v="49.64"/>
  </r>
  <r>
    <n v="14"/>
    <n v="15"/>
    <s v="tza"/>
    <x v="82"/>
    <s v="03-Financial Services"/>
    <x v="72"/>
    <x v="105"/>
    <s v="003-Budget and treasury office"/>
    <x v="1"/>
    <s v="032"/>
    <s v="ADMINISTRATION FINANCE"/>
    <s v="078"/>
    <s v="GENERAL EXPENSES - OTHER"/>
    <s v="1321"/>
    <s v="ENTERTAINMENT - OFFICIALS"/>
    <n v="2000"/>
    <n v="2000"/>
    <n v="2110"/>
    <n v="2221.83"/>
    <n v="1853.52"/>
    <n v="0"/>
    <n v="0"/>
    <n v="0"/>
    <n v="0"/>
    <n v="0"/>
    <n v="0"/>
    <n v="0"/>
    <n v="1000"/>
    <n v="118.23"/>
    <n v="276.3"/>
    <n v="151.93"/>
    <n v="0"/>
    <n v="307.06"/>
    <n v="1853.52"/>
    <n v="0.92676000000000003"/>
    <n v="1853.52"/>
    <n v="3707.04"/>
  </r>
  <r>
    <n v="14"/>
    <n v="15"/>
    <s v="tza"/>
    <x v="82"/>
    <s v="03-Financial Services"/>
    <x v="72"/>
    <x v="337"/>
    <s v="003-Budget and treasury office"/>
    <x v="1"/>
    <s v="032"/>
    <s v="ADMINISTRATION FINANCE"/>
    <s v="078"/>
    <s v="GENERAL EXPENSES - OTHER"/>
    <s v="1327"/>
    <s v="INSURANCE"/>
    <n v="196815"/>
    <n v="196815"/>
    <n v="207639.82500000001"/>
    <n v="218644.735725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2"/>
    <s v="03-Financial Services"/>
    <x v="72"/>
    <x v="106"/>
    <s v="003-Budget and treasury office"/>
    <x v="1"/>
    <s v="032"/>
    <s v="ADMINISTRATION FINANCE"/>
    <s v="078"/>
    <s v="GENERAL EXPENSES - OTHER"/>
    <s v="1344"/>
    <s v="NON-CAPITAL TOOLS &amp; EQUIPMENT"/>
    <n v="2366"/>
    <n v="2366"/>
    <n v="2496.13"/>
    <n v="2628.4248900000002"/>
    <n v="666.68"/>
    <n v="0"/>
    <n v="0"/>
    <n v="0"/>
    <n v="0"/>
    <n v="0"/>
    <n v="0"/>
    <n v="0"/>
    <n v="0"/>
    <n v="0"/>
    <n v="0"/>
    <n v="0"/>
    <n v="0"/>
    <n v="666.68"/>
    <n v="666.68"/>
    <n v="0.28177514792899405"/>
    <n v="666.68"/>
    <n v="1333.36"/>
  </r>
  <r>
    <n v="14"/>
    <n v="15"/>
    <s v="tza"/>
    <x v="82"/>
    <s v="03-Financial Services"/>
    <x v="72"/>
    <x v="107"/>
    <s v="003-Budget and treasury office"/>
    <x v="1"/>
    <s v="032"/>
    <s v="ADMINISTRATION FINANCE"/>
    <s v="078"/>
    <s v="GENERAL EXPENSES - OTHER"/>
    <s v="1347"/>
    <s v="POSTAGE &amp; COURIER FEES"/>
    <n v="1775"/>
    <n v="1775"/>
    <n v="1872.625"/>
    <n v="1971.874125"/>
    <n v="194.37"/>
    <n v="0"/>
    <n v="0"/>
    <n v="0"/>
    <n v="0"/>
    <n v="0"/>
    <n v="0"/>
    <n v="0"/>
    <n v="0"/>
    <n v="0"/>
    <n v="194.37"/>
    <n v="0"/>
    <n v="0"/>
    <n v="0"/>
    <n v="194.37"/>
    <n v="0.10950422535211268"/>
    <n v="194.37"/>
    <n v="388.74"/>
  </r>
  <r>
    <n v="14"/>
    <n v="15"/>
    <s v="tza"/>
    <x v="82"/>
    <s v="03-Financial Services"/>
    <x v="72"/>
    <x v="108"/>
    <s v="003-Budget and treasury office"/>
    <x v="1"/>
    <s v="032"/>
    <s v="ADMINISTRATION FINANCE"/>
    <s v="078"/>
    <s v="GENERAL EXPENSES - OTHER"/>
    <s v="1348"/>
    <s v="PRINTING &amp; STATIONERY"/>
    <n v="4732"/>
    <n v="4732"/>
    <n v="4992.26"/>
    <n v="5256.8497800000005"/>
    <n v="5405.02"/>
    <n v="0"/>
    <n v="0"/>
    <n v="0"/>
    <n v="0"/>
    <n v="0"/>
    <n v="0"/>
    <n v="0"/>
    <n v="0"/>
    <n v="3086.5"/>
    <n v="250.71"/>
    <n v="311.33999999999997"/>
    <n v="387.36"/>
    <n v="1369.11"/>
    <n v="5405.02"/>
    <n v="1.1422273879966189"/>
    <n v="5405.02"/>
    <n v="10810.04"/>
  </r>
  <r>
    <n v="14"/>
    <n v="15"/>
    <s v="tza"/>
    <x v="82"/>
    <s v="03-Financial Services"/>
    <x v="72"/>
    <x v="331"/>
    <s v="003-Budget and treasury office"/>
    <x v="1"/>
    <s v="032"/>
    <s v="ADMINISTRATION FINANCE"/>
    <s v="078"/>
    <s v="GENERAL EXPENSES - OTHER"/>
    <s v="1363"/>
    <s v="SUBSCRIPTIONS"/>
    <n v="9366"/>
    <n v="9366"/>
    <n v="9881.1299999999992"/>
    <n v="10404.829889999999"/>
    <n v="7553.1"/>
    <n v="0"/>
    <n v="0"/>
    <n v="0"/>
    <n v="0"/>
    <n v="0"/>
    <n v="0"/>
    <n v="0"/>
    <n v="4948.71"/>
    <n v="0"/>
    <n v="0"/>
    <n v="0"/>
    <n v="0"/>
    <n v="2604.39"/>
    <n v="7553.1"/>
    <n v="0.80643818065342732"/>
    <n v="7553.1"/>
    <n v="15106.2"/>
  </r>
  <r>
    <n v="14"/>
    <n v="15"/>
    <s v="tza"/>
    <x v="82"/>
    <s v="03-Financial Services"/>
    <x v="72"/>
    <x v="110"/>
    <s v="003-Budget and treasury office"/>
    <x v="1"/>
    <s v="032"/>
    <s v="ADMINISTRATION FINANCE"/>
    <s v="078"/>
    <s v="GENERAL EXPENSES - OTHER"/>
    <s v="1364"/>
    <s v="SUBSISTANCE &amp; TRAVELLING EXPENSES"/>
    <n v="94323"/>
    <n v="100000"/>
    <n v="105500"/>
    <n v="111091.5"/>
    <n v="87328.35"/>
    <n v="0"/>
    <n v="0"/>
    <n v="0"/>
    <n v="0"/>
    <n v="0"/>
    <n v="0"/>
    <n v="0"/>
    <n v="24170.6"/>
    <n v="5322.3"/>
    <n v="34372.400000000001"/>
    <n v="457.7"/>
    <n v="15397.55"/>
    <n v="7607.8"/>
    <n v="87328.35"/>
    <n v="0.92584364365001115"/>
    <n v="87328.35"/>
    <n v="174656.7"/>
  </r>
  <r>
    <n v="14"/>
    <n v="15"/>
    <s v="tza"/>
    <x v="82"/>
    <s v="03-Financial Services"/>
    <x v="72"/>
    <x v="111"/>
    <s v="003-Budget and treasury office"/>
    <x v="1"/>
    <s v="032"/>
    <s v="ADMINISTRATION FINANCE"/>
    <s v="078"/>
    <s v="GENERAL EXPENSES - OTHER"/>
    <s v="1366"/>
    <s v="TELEPHONE"/>
    <n v="30828"/>
    <n v="56508"/>
    <n v="59615.94"/>
    <n v="62775.584820000004"/>
    <n v="13667.140000000001"/>
    <n v="0"/>
    <n v="0"/>
    <n v="0"/>
    <n v="0"/>
    <n v="0"/>
    <n v="0"/>
    <n v="0"/>
    <n v="1416.63"/>
    <n v="1881.29"/>
    <n v="4852.68"/>
    <n v="1399"/>
    <n v="1875.37"/>
    <n v="2242.17"/>
    <n v="13667.140000000001"/>
    <n v="0.44333527961593361"/>
    <n v="13667.14"/>
    <n v="27334.280000000002"/>
  </r>
  <r>
    <n v="14"/>
    <n v="15"/>
    <s v="tza"/>
    <x v="83"/>
    <s v="03-Financial Services"/>
    <x v="72"/>
    <x v="103"/>
    <s v="003-Budget and treasury office"/>
    <x v="1"/>
    <s v="033"/>
    <s v="FINANCIAL SERVICES, REPORTING, &amp; BUDGETS"/>
    <s v="078"/>
    <s v="GENERAL EXPENSES - OTHER"/>
    <s v="1308"/>
    <s v="CONFERENCE &amp; CONVENTION COST - DOMESTIC"/>
    <n v="8288"/>
    <n v="8288"/>
    <n v="8743.84"/>
    <n v="9207.2635200000004"/>
    <n v="5999"/>
    <n v="0"/>
    <n v="0"/>
    <n v="0"/>
    <n v="0"/>
    <n v="0"/>
    <n v="0"/>
    <n v="0"/>
    <n v="5999"/>
    <n v="0"/>
    <n v="0"/>
    <n v="0"/>
    <n v="0"/>
    <n v="0"/>
    <n v="5999"/>
    <n v="0.72381756756756754"/>
    <n v="5999"/>
    <n v="11998"/>
  </r>
  <r>
    <n v="14"/>
    <n v="15"/>
    <s v="tza"/>
    <x v="83"/>
    <s v="03-Financial Services"/>
    <x v="72"/>
    <x v="104"/>
    <s v="003-Budget and treasury office"/>
    <x v="1"/>
    <s v="033"/>
    <s v="FINANCIAL SERVICES, REPORTING, &amp; BUDGETS"/>
    <s v="078"/>
    <s v="GENERAL EXPENSES - OTHER"/>
    <s v="1311"/>
    <s v="CONSUMABLE DOMESTIC ITEMS"/>
    <n v="592"/>
    <n v="592"/>
    <n v="624.55999999999995"/>
    <n v="657.66167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3"/>
    <s v="03-Financial Services"/>
    <x v="72"/>
    <x v="105"/>
    <s v="003-Budget and treasury office"/>
    <x v="1"/>
    <s v="033"/>
    <s v="FINANCIAL SERVICES, REPORTING, &amp; BUDGETS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3"/>
    <s v="03-Financial Services"/>
    <x v="72"/>
    <x v="340"/>
    <s v="003-Budget and treasury office"/>
    <x v="1"/>
    <s v="033"/>
    <s v="FINANCIAL SERVICES, REPORTING, &amp; BUDGETS"/>
    <s v="078"/>
    <s v="GENERAL EXPENSES - OTHER"/>
    <s v="1329"/>
    <s v="INSURANCE EXCESS PAYMENTS"/>
    <n v="2000000"/>
    <n v="2495000"/>
    <n v="2632225"/>
    <n v="2771732.9249999998"/>
    <n v="211037.09"/>
    <n v="1364128.78"/>
    <n v="0"/>
    <n v="0"/>
    <n v="0"/>
    <n v="0"/>
    <n v="0"/>
    <n v="0"/>
    <n v="7192.98"/>
    <n v="0"/>
    <n v="0"/>
    <n v="0"/>
    <n v="4385.96"/>
    <n v="199458.15"/>
    <n v="211037.09"/>
    <n v="0.10551854499999999"/>
    <n v="211037.09"/>
    <n v="422074.18"/>
  </r>
  <r>
    <n v="14"/>
    <n v="15"/>
    <s v="tza"/>
    <x v="83"/>
    <s v="03-Financial Services"/>
    <x v="72"/>
    <x v="341"/>
    <s v="003-Budget and treasury office"/>
    <x v="1"/>
    <s v="033"/>
    <s v="FINANCIAL SERVICES, REPORTING, &amp; BUDGETS"/>
    <s v="078"/>
    <s v="GENERAL EXPENSES - OTHER"/>
    <s v="1330"/>
    <s v="INSURANCE CLAIMS OWN EXPENDITURE"/>
    <n v="3000000"/>
    <n v="3000000"/>
    <n v="3165000"/>
    <n v="3332745"/>
    <n v="2859589.02"/>
    <n v="44152"/>
    <n v="0"/>
    <n v="0"/>
    <n v="0"/>
    <n v="0"/>
    <n v="0"/>
    <n v="0"/>
    <n v="1897641.66"/>
    <n v="535882.51"/>
    <n v="9750"/>
    <n v="414168.85"/>
    <n v="2146"/>
    <n v="0"/>
    <n v="2859589.02"/>
    <n v="0.95319633999999998"/>
    <n v="2859589.02"/>
    <n v="5719178.04"/>
  </r>
  <r>
    <n v="14"/>
    <n v="15"/>
    <s v="tza"/>
    <x v="83"/>
    <s v="03-Financial Services"/>
    <x v="72"/>
    <x v="106"/>
    <s v="003-Budget and treasury office"/>
    <x v="1"/>
    <s v="033"/>
    <s v="FINANCIAL SERVICES, REPORTING, &amp; BUDGETS"/>
    <s v="078"/>
    <s v="GENERAL EXPENSES - OTHER"/>
    <s v="1344"/>
    <s v="NON-CAPITAL TOOLS &amp; EQUIPMENT"/>
    <n v="7384"/>
    <n v="7384"/>
    <n v="7790.12"/>
    <n v="8202.9963599999992"/>
    <n v="87.68"/>
    <n v="0"/>
    <n v="0"/>
    <n v="0"/>
    <n v="0"/>
    <n v="0"/>
    <n v="0"/>
    <n v="0"/>
    <n v="0"/>
    <n v="0"/>
    <n v="0"/>
    <n v="87.68"/>
    <n v="0"/>
    <n v="0"/>
    <n v="87.68"/>
    <n v="1.1874322860238354E-2"/>
    <n v="87.68"/>
    <n v="175.36"/>
  </r>
  <r>
    <n v="14"/>
    <n v="15"/>
    <s v="tza"/>
    <x v="83"/>
    <s v="03-Financial Services"/>
    <x v="72"/>
    <x v="107"/>
    <s v="003-Budget and treasury office"/>
    <x v="1"/>
    <s v="033"/>
    <s v="FINANCIAL SERVICES, REPORTING, &amp; BUDGETS"/>
    <s v="078"/>
    <s v="GENERAL EXPENSES - OTHER"/>
    <s v="1347"/>
    <s v="POSTAGE &amp; COURIER FEES"/>
    <n v="1873"/>
    <n v="1873"/>
    <n v="1976.0150000000001"/>
    <n v="2080.7437950000003"/>
    <n v="144.72"/>
    <n v="0"/>
    <n v="0"/>
    <n v="0"/>
    <n v="0"/>
    <n v="0"/>
    <n v="0"/>
    <n v="0"/>
    <n v="0"/>
    <n v="0"/>
    <n v="0"/>
    <n v="0"/>
    <n v="0"/>
    <n v="144.72"/>
    <n v="144.72"/>
    <n v="7.7266417512012811E-2"/>
    <n v="144.72"/>
    <n v="289.44"/>
  </r>
  <r>
    <n v="14"/>
    <n v="15"/>
    <s v="tza"/>
    <x v="83"/>
    <s v="03-Financial Services"/>
    <x v="72"/>
    <x v="108"/>
    <s v="003-Budget and treasury office"/>
    <x v="1"/>
    <s v="033"/>
    <s v="FINANCIAL SERVICES, REPORTING, &amp; BUDGETS"/>
    <s v="078"/>
    <s v="GENERAL EXPENSES - OTHER"/>
    <s v="1348"/>
    <s v="PRINTING &amp; STATIONERY"/>
    <n v="5324"/>
    <n v="10324"/>
    <n v="10891.82"/>
    <n v="11469.08646"/>
    <n v="3086.3599999999997"/>
    <n v="0"/>
    <n v="0"/>
    <n v="0"/>
    <n v="0"/>
    <n v="0"/>
    <n v="0"/>
    <n v="0"/>
    <n v="0"/>
    <n v="1654.54"/>
    <n v="106.65"/>
    <n v="549.62"/>
    <n v="149.63999999999999"/>
    <n v="625.91"/>
    <n v="3086.3599999999997"/>
    <n v="0.57970698722764835"/>
    <n v="3086.36"/>
    <n v="6172.7199999999993"/>
  </r>
  <r>
    <n v="14"/>
    <n v="15"/>
    <s v="tza"/>
    <x v="83"/>
    <s v="03-Financial Services"/>
    <x v="72"/>
    <x v="331"/>
    <s v="003-Budget and treasury office"/>
    <x v="1"/>
    <s v="033"/>
    <s v="FINANCIAL SERVICES, REPORTING, &amp; BUDGETS"/>
    <s v="078"/>
    <s v="GENERAL EXPENSES - OTHER"/>
    <s v="1363"/>
    <s v="SUBSCRIPTIONS"/>
    <n v="592"/>
    <n v="592"/>
    <n v="624.55999999999995"/>
    <n v="657.66167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3"/>
    <s v="03-Financial Services"/>
    <x v="72"/>
    <x v="110"/>
    <s v="003-Budget and treasury office"/>
    <x v="1"/>
    <s v="033"/>
    <s v="FINANCIAL SERVICES, REPORTING, &amp; BUDGETS"/>
    <s v="078"/>
    <s v="GENERAL EXPENSES - OTHER"/>
    <s v="1364"/>
    <s v="SUBSISTANCE &amp; TRAVELLING EXPENSES"/>
    <n v="50000"/>
    <n v="60000"/>
    <n v="63300"/>
    <n v="66654.899999999994"/>
    <n v="27873.239999999998"/>
    <n v="0"/>
    <n v="0"/>
    <n v="0"/>
    <n v="0"/>
    <n v="0"/>
    <n v="0"/>
    <n v="0"/>
    <n v="3196.7"/>
    <n v="5620.5"/>
    <n v="6525.49"/>
    <n v="200"/>
    <n v="4050.18"/>
    <n v="8280.3700000000008"/>
    <n v="27873.239999999998"/>
    <n v="0.55746479999999998"/>
    <n v="27873.24"/>
    <n v="55746.479999999996"/>
  </r>
  <r>
    <n v="14"/>
    <n v="15"/>
    <s v="tza"/>
    <x v="83"/>
    <s v="03-Financial Services"/>
    <x v="72"/>
    <x v="111"/>
    <s v="003-Budget and treasury office"/>
    <x v="1"/>
    <s v="033"/>
    <s v="FINANCIAL SERVICES, REPORTING, &amp; BUDGETS"/>
    <s v="078"/>
    <s v="GENERAL EXPENSES - OTHER"/>
    <s v="1366"/>
    <s v="TELEPHONE"/>
    <n v="17988"/>
    <n v="40776"/>
    <n v="43018.68"/>
    <n v="45298.670039999997"/>
    <n v="11619.95"/>
    <n v="0"/>
    <n v="0"/>
    <n v="0"/>
    <n v="0"/>
    <n v="0"/>
    <n v="0"/>
    <n v="0"/>
    <n v="1583.67"/>
    <n v="2076.6"/>
    <n v="1635.58"/>
    <n v="1687.55"/>
    <n v="2613.35"/>
    <n v="2023.2"/>
    <n v="11619.95"/>
    <n v="0.64598343340004449"/>
    <n v="11619.95"/>
    <n v="23239.9"/>
  </r>
  <r>
    <n v="14"/>
    <n v="15"/>
    <s v="tza"/>
    <x v="84"/>
    <s v="03-Financial Services"/>
    <x v="72"/>
    <x v="125"/>
    <s v="003-Budget and treasury office"/>
    <x v="1"/>
    <s v="034"/>
    <s v="REVENUE"/>
    <s v="078"/>
    <s v="GENERAL EXPENSES - OTHER"/>
    <s v="1301"/>
    <s v="ADVERTISING - GENERAL"/>
    <n v="5017"/>
    <n v="5017"/>
    <n v="5292.9350000000004"/>
    <n v="5573.460555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s v="03-Financial Services"/>
    <x v="72"/>
    <x v="103"/>
    <s v="003-Budget and treasury office"/>
    <x v="1"/>
    <s v="034"/>
    <s v="REVENUE"/>
    <s v="078"/>
    <s v="GENERAL EXPENSES - OTHER"/>
    <s v="1308"/>
    <s v="CONFERENCE &amp; CONVENTION COST - DOMESTIC"/>
    <n v="10480"/>
    <n v="10480"/>
    <n v="11056.4"/>
    <n v="11642.3892"/>
    <n v="5999"/>
    <n v="0"/>
    <n v="0"/>
    <n v="0"/>
    <n v="0"/>
    <n v="0"/>
    <n v="0"/>
    <n v="0"/>
    <n v="5999"/>
    <n v="0"/>
    <n v="0"/>
    <n v="0"/>
    <n v="0"/>
    <n v="0"/>
    <n v="5999"/>
    <n v="0.57242366412213741"/>
    <n v="5999"/>
    <n v="11998"/>
  </r>
  <r>
    <n v="14"/>
    <n v="15"/>
    <s v="tza"/>
    <x v="84"/>
    <s v="03-Financial Services"/>
    <x v="72"/>
    <x v="101"/>
    <s v="003-Budget and treasury office"/>
    <x v="1"/>
    <s v="034"/>
    <s v="REVENUE"/>
    <s v="078"/>
    <s v="GENERAL EXPENSES - OTHER"/>
    <s v="1310"/>
    <s v="CONSULTANTS &amp; PROFFESIONAL FEES"/>
    <n v="20000"/>
    <n v="20000"/>
    <n v="21100"/>
    <n v="22218.3"/>
    <n v="2734.04"/>
    <n v="0"/>
    <n v="0"/>
    <n v="0"/>
    <n v="0"/>
    <n v="0"/>
    <n v="0"/>
    <n v="0"/>
    <n v="0"/>
    <n v="2734.04"/>
    <n v="0"/>
    <n v="0"/>
    <n v="0"/>
    <n v="0"/>
    <n v="2734.04"/>
    <n v="0.13670199999999999"/>
    <n v="2734.04"/>
    <n v="5468.08"/>
  </r>
  <r>
    <n v="14"/>
    <n v="15"/>
    <s v="tza"/>
    <x v="84"/>
    <s v="03-Financial Services"/>
    <x v="72"/>
    <x v="104"/>
    <s v="003-Budget and treasury office"/>
    <x v="1"/>
    <s v="034"/>
    <s v="REVENUE"/>
    <s v="078"/>
    <s v="GENERAL EXPENSES - OTHER"/>
    <s v="1311"/>
    <s v="CONSUMABLE DOMESTIC ITEMS"/>
    <n v="4000"/>
    <n v="4000"/>
    <n v="4220"/>
    <n v="4443.66"/>
    <n v="1035.6100000000001"/>
    <n v="0"/>
    <n v="0"/>
    <n v="0"/>
    <n v="0"/>
    <n v="0"/>
    <n v="0"/>
    <n v="0"/>
    <n v="729"/>
    <n v="306.61"/>
    <n v="0"/>
    <n v="0"/>
    <n v="0"/>
    <n v="0"/>
    <n v="1035.6100000000001"/>
    <n v="0.25890250000000004"/>
    <n v="1035.6099999999999"/>
    <n v="2071.2200000000003"/>
  </r>
  <r>
    <n v="14"/>
    <n v="15"/>
    <s v="tza"/>
    <x v="84"/>
    <s v="03-Financial Services"/>
    <x v="72"/>
    <x v="342"/>
    <s v="003-Budget and treasury office"/>
    <x v="1"/>
    <s v="034"/>
    <s v="REVENUE"/>
    <s v="078"/>
    <s v="GENERAL EXPENSES - OTHER"/>
    <s v="1314"/>
    <s v="COST OF SALES - INVESTMENT PROPERTIES"/>
    <n v="24684"/>
    <n v="24684"/>
    <n v="26041.62"/>
    <n v="27421.82585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s v="03-Financial Services"/>
    <x v="72"/>
    <x v="336"/>
    <s v="003-Budget and treasury office"/>
    <x v="1"/>
    <s v="034"/>
    <s v="REVENUE"/>
    <s v="078"/>
    <s v="GENERAL EXPENSES - OTHER"/>
    <s v="1315"/>
    <s v="DEED NOTICES"/>
    <n v="30000"/>
    <n v="30000"/>
    <n v="31650"/>
    <n v="33327.449999999997"/>
    <n v="10638.96"/>
    <n v="0"/>
    <n v="0"/>
    <n v="0"/>
    <n v="0"/>
    <n v="0"/>
    <n v="0"/>
    <n v="0"/>
    <n v="0"/>
    <n v="3735.5"/>
    <n v="2018.68"/>
    <n v="1699.65"/>
    <n v="1785.55"/>
    <n v="1399.58"/>
    <n v="10638.96"/>
    <n v="0.35463199999999995"/>
    <n v="10638.96"/>
    <n v="21277.919999999998"/>
  </r>
  <r>
    <n v="14"/>
    <n v="15"/>
    <s v="tza"/>
    <x v="84"/>
    <s v="03-Financial Services"/>
    <x v="72"/>
    <x v="105"/>
    <s v="003-Budget and treasury office"/>
    <x v="1"/>
    <s v="034"/>
    <s v="REVENUE"/>
    <s v="078"/>
    <s v="GENERAL EXPENSES - OTHER"/>
    <s v="1321"/>
    <s v="ENTERTAINMENT - OFFICIALS"/>
    <n v="2000"/>
    <n v="2000"/>
    <n v="2110"/>
    <n v="2221.83"/>
    <n v="1040"/>
    <n v="0"/>
    <n v="0"/>
    <n v="0"/>
    <n v="0"/>
    <n v="0"/>
    <n v="0"/>
    <n v="0"/>
    <n v="0"/>
    <n v="360"/>
    <n v="0"/>
    <n v="680"/>
    <n v="0"/>
    <n v="0"/>
    <n v="1040"/>
    <n v="0.52"/>
    <n v="1040"/>
    <n v="2080"/>
  </r>
  <r>
    <n v="14"/>
    <n v="15"/>
    <s v="tza"/>
    <x v="84"/>
    <s v="03-Financial Services"/>
    <x v="72"/>
    <x v="338"/>
    <s v="003-Budget and treasury office"/>
    <x v="1"/>
    <s v="034"/>
    <s v="REVENUE"/>
    <s v="078"/>
    <s v="GENERAL EXPENSES - OTHER"/>
    <s v="1333"/>
    <s v="LEGAL FEES - OTHER"/>
    <n v="32880"/>
    <n v="32880"/>
    <n v="34688.400000000001"/>
    <n v="36526.8852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s v="03-Financial Services"/>
    <x v="72"/>
    <x v="106"/>
    <s v="003-Budget and treasury office"/>
    <x v="1"/>
    <s v="034"/>
    <s v="REVENUE"/>
    <s v="078"/>
    <s v="GENERAL EXPENSES - OTHER"/>
    <s v="1344"/>
    <s v="NON-CAPITAL TOOLS &amp; EQUIPMENT"/>
    <n v="30000"/>
    <n v="30000"/>
    <n v="31650"/>
    <n v="33327.449999999997"/>
    <n v="1900"/>
    <n v="7700"/>
    <n v="0"/>
    <n v="0"/>
    <n v="0"/>
    <n v="0"/>
    <n v="0"/>
    <n v="0"/>
    <n v="0"/>
    <n v="0"/>
    <n v="1900"/>
    <n v="0"/>
    <n v="0"/>
    <n v="0"/>
    <n v="1900"/>
    <n v="6.3333333333333339E-2"/>
    <n v="1900"/>
    <n v="3800"/>
  </r>
  <r>
    <n v="14"/>
    <n v="15"/>
    <s v="tza"/>
    <x v="84"/>
    <s v="03-Financial Services"/>
    <x v="72"/>
    <x v="107"/>
    <s v="003-Budget and treasury office"/>
    <x v="1"/>
    <s v="034"/>
    <s v="REVENUE"/>
    <s v="078"/>
    <s v="GENERAL EXPENSES - OTHER"/>
    <s v="1347"/>
    <s v="POSTAGE &amp; COURIER FEES"/>
    <n v="700000"/>
    <n v="700000"/>
    <n v="738500"/>
    <n v="777640.5"/>
    <n v="276879.94"/>
    <n v="0"/>
    <n v="0"/>
    <n v="0"/>
    <n v="0"/>
    <n v="0"/>
    <n v="0"/>
    <n v="0"/>
    <n v="0"/>
    <n v="61735.76"/>
    <n v="107132.47"/>
    <n v="0"/>
    <n v="42826.95"/>
    <n v="65184.76"/>
    <n v="276879.94"/>
    <n v="0.39554277142857142"/>
    <n v="276879.94"/>
    <n v="553759.88"/>
  </r>
  <r>
    <n v="14"/>
    <n v="15"/>
    <s v="tza"/>
    <x v="84"/>
    <s v="03-Financial Services"/>
    <x v="72"/>
    <x v="108"/>
    <s v="003-Budget and treasury office"/>
    <x v="1"/>
    <s v="034"/>
    <s v="REVENUE"/>
    <s v="078"/>
    <s v="GENERAL EXPENSES - OTHER"/>
    <s v="1348"/>
    <s v="PRINTING &amp; STATIONERY"/>
    <n v="75988"/>
    <n v="75988"/>
    <n v="80167.34"/>
    <n v="84416.209019999995"/>
    <n v="22691.559999999998"/>
    <n v="861.6"/>
    <n v="0"/>
    <n v="0"/>
    <n v="0"/>
    <n v="0"/>
    <n v="0"/>
    <n v="0"/>
    <n v="2335.16"/>
    <n v="8483.84"/>
    <n v="501.97"/>
    <n v="6264.77"/>
    <n v="2676.49"/>
    <n v="2429.33"/>
    <n v="22691.559999999998"/>
    <n v="0.29862030846975834"/>
    <n v="22691.56"/>
    <n v="45383.119999999995"/>
  </r>
  <r>
    <n v="14"/>
    <n v="15"/>
    <s v="tza"/>
    <x v="84"/>
    <s v="03-Financial Services"/>
    <x v="72"/>
    <x v="109"/>
    <s v="003-Budget and treasury office"/>
    <x v="1"/>
    <s v="034"/>
    <s v="REVENUE"/>
    <s v="078"/>
    <s v="GENERAL EXPENSES - OTHER"/>
    <s v="1350"/>
    <s v="PROTECTIVE CLOTHING"/>
    <n v="7620"/>
    <n v="7620"/>
    <n v="8039.1"/>
    <n v="8465.1723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s v="03-Financial Services"/>
    <x v="72"/>
    <x v="331"/>
    <s v="003-Budget and treasury office"/>
    <x v="1"/>
    <s v="034"/>
    <s v="REVENUE"/>
    <s v="078"/>
    <s v="GENERAL EXPENSES - OTHER"/>
    <s v="1363"/>
    <s v="SUBSCRIPTIONS"/>
    <n v="872"/>
    <n v="872"/>
    <n v="919.96"/>
    <n v="968.71788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s v="03-Financial Services"/>
    <x v="72"/>
    <x v="110"/>
    <s v="003-Budget and treasury office"/>
    <x v="1"/>
    <s v="034"/>
    <s v="REVENUE"/>
    <s v="078"/>
    <s v="GENERAL EXPENSES - OTHER"/>
    <s v="1364"/>
    <s v="SUBSISTANCE &amp; TRAVELLING EXPENSES"/>
    <n v="61440"/>
    <n v="61440"/>
    <n v="64819.199999999997"/>
    <n v="68254.617599999998"/>
    <n v="28559.119999999999"/>
    <n v="0"/>
    <n v="0"/>
    <n v="0"/>
    <n v="0"/>
    <n v="0"/>
    <n v="0"/>
    <n v="0"/>
    <n v="3400.46"/>
    <n v="6178.96"/>
    <n v="5399.46"/>
    <n v="442.54"/>
    <n v="9850.9"/>
    <n v="3286.8"/>
    <n v="28559.119999999999"/>
    <n v="0.4648294270833333"/>
    <n v="28559.119999999999"/>
    <n v="57118.239999999998"/>
  </r>
  <r>
    <n v="14"/>
    <n v="15"/>
    <s v="tza"/>
    <x v="84"/>
    <s v="03-Financial Services"/>
    <x v="72"/>
    <x v="111"/>
    <s v="003-Budget and treasury office"/>
    <x v="1"/>
    <s v="034"/>
    <s v="REVENUE"/>
    <s v="078"/>
    <s v="GENERAL EXPENSES - OTHER"/>
    <s v="1366"/>
    <s v="TELEPHONE"/>
    <n v="28285"/>
    <n v="51411"/>
    <n v="54238.605000000003"/>
    <n v="57113.251065000004"/>
    <n v="18351.61"/>
    <n v="0"/>
    <n v="0"/>
    <n v="0"/>
    <n v="0"/>
    <n v="0"/>
    <n v="0"/>
    <n v="0"/>
    <n v="2970.26"/>
    <n v="2713.94"/>
    <n v="2400.36"/>
    <n v="3104.94"/>
    <n v="3980.81"/>
    <n v="3181.3"/>
    <n v="18351.61"/>
    <n v="0.64881067703729889"/>
    <n v="18351.61"/>
    <n v="36703.22"/>
  </r>
  <r>
    <n v="14"/>
    <n v="15"/>
    <s v="tza"/>
    <x v="85"/>
    <s v="03-Financial Services"/>
    <x v="72"/>
    <x v="343"/>
    <s v="003-Budget and treasury office"/>
    <x v="1"/>
    <s v="035"/>
    <s v="EXPENDITURE"/>
    <s v="078"/>
    <s v="GENERAL EXPENSES - OTHER"/>
    <s v="1304"/>
    <s v="AUCTIONEER FEES"/>
    <n v="11606"/>
    <n v="11606"/>
    <n v="12244.33"/>
    <n v="12893.27949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5"/>
    <s v="03-Financial Services"/>
    <x v="72"/>
    <x v="344"/>
    <s v="003-Budget and treasury office"/>
    <x v="1"/>
    <s v="035"/>
    <s v="EXPENDITURE"/>
    <s v="078"/>
    <s v="GENERAL EXPENSES - OTHER"/>
    <s v="1306"/>
    <s v="BANK ADMINISTRATION FEES &amp; INTEREST ON OVERDRAFT"/>
    <n v="1200000"/>
    <n v="1400000"/>
    <n v="1477000"/>
    <n v="1555281"/>
    <n v="622607.13"/>
    <n v="0"/>
    <n v="0"/>
    <n v="0"/>
    <n v="0"/>
    <n v="0"/>
    <n v="0"/>
    <n v="0"/>
    <n v="102485.75"/>
    <n v="105998.55"/>
    <n v="99634.2"/>
    <n v="113918.78"/>
    <n v="105917.89"/>
    <n v="94651.96"/>
    <n v="622607.13"/>
    <n v="0.51883927500000004"/>
    <n v="622607.13"/>
    <n v="1245214.26"/>
  </r>
  <r>
    <n v="14"/>
    <n v="15"/>
    <s v="tza"/>
    <x v="85"/>
    <s v="03-Financial Services"/>
    <x v="72"/>
    <x v="103"/>
    <s v="003-Budget and treasury office"/>
    <x v="1"/>
    <s v="035"/>
    <s v="EXPENDITURE"/>
    <s v="078"/>
    <s v="GENERAL EXPENSES - OTHER"/>
    <s v="1308"/>
    <s v="CONFERENCE &amp; CONVENTION COST - DOMESTIC"/>
    <n v="8500"/>
    <n v="8500"/>
    <n v="8967.5"/>
    <n v="9442.7775000000001"/>
    <n v="1587.5"/>
    <n v="0"/>
    <n v="0"/>
    <n v="0"/>
    <n v="0"/>
    <n v="0"/>
    <n v="0"/>
    <n v="0"/>
    <n v="0"/>
    <n v="0"/>
    <n v="0"/>
    <n v="0"/>
    <n v="0"/>
    <n v="1587.5"/>
    <n v="1587.5"/>
    <n v="0.18676470588235294"/>
    <n v="1587.5"/>
    <n v="3175"/>
  </r>
  <r>
    <n v="14"/>
    <n v="15"/>
    <s v="tza"/>
    <x v="85"/>
    <s v="03-Financial Services"/>
    <x v="72"/>
    <x v="101"/>
    <s v="003-Budget and treasury office"/>
    <x v="1"/>
    <s v="035"/>
    <s v="EXPENDITURE"/>
    <s v="078"/>
    <s v="GENERAL EXPENSES - OTHER"/>
    <s v="1310"/>
    <s v="CONSULTANTS &amp; PROFFESIONAL FEES"/>
    <n v="800"/>
    <n v="800"/>
    <n v="844"/>
    <n v="888.731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5"/>
    <s v="03-Financial Services"/>
    <x v="72"/>
    <x v="104"/>
    <s v="003-Budget and treasury office"/>
    <x v="1"/>
    <s v="035"/>
    <s v="EXPENDITURE"/>
    <s v="078"/>
    <s v="GENERAL EXPENSES - OTHER"/>
    <s v="1311"/>
    <s v="CONSUMABLE DOMESTIC ITEMS"/>
    <n v="1000"/>
    <n v="1000"/>
    <n v="1055"/>
    <n v="1110.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5"/>
    <s v="03-Financial Services"/>
    <x v="72"/>
    <x v="105"/>
    <s v="003-Budget and treasury office"/>
    <x v="1"/>
    <s v="035"/>
    <s v="EXPENDITURE"/>
    <s v="078"/>
    <s v="GENERAL EXPENSES - OTHER"/>
    <s v="1321"/>
    <s v="ENTERTAINMENT - OFFICIALS"/>
    <n v="2000"/>
    <n v="2000"/>
    <n v="2110"/>
    <n v="2221.83"/>
    <n v="173"/>
    <n v="0"/>
    <n v="0"/>
    <n v="0"/>
    <n v="0"/>
    <n v="0"/>
    <n v="0"/>
    <n v="0"/>
    <n v="0"/>
    <n v="0"/>
    <n v="0"/>
    <n v="0"/>
    <n v="0"/>
    <n v="173"/>
    <n v="173"/>
    <n v="8.6499999999999994E-2"/>
    <n v="173"/>
    <n v="346"/>
  </r>
  <r>
    <n v="14"/>
    <n v="15"/>
    <s v="tza"/>
    <x v="85"/>
    <s v="03-Financial Services"/>
    <x v="72"/>
    <x v="106"/>
    <s v="003-Budget and treasury office"/>
    <x v="1"/>
    <s v="035"/>
    <s v="EXPENDITURE"/>
    <s v="078"/>
    <s v="GENERAL EXPENSES - OTHER"/>
    <s v="1344"/>
    <s v="NON-CAPITAL TOOLS &amp; EQUIPMENT"/>
    <n v="7600"/>
    <n v="7600"/>
    <n v="8018"/>
    <n v="8442.953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5"/>
    <s v="03-Financial Services"/>
    <x v="72"/>
    <x v="108"/>
    <s v="003-Budget and treasury office"/>
    <x v="1"/>
    <s v="035"/>
    <s v="EXPENDITURE"/>
    <s v="078"/>
    <s v="GENERAL EXPENSES - OTHER"/>
    <s v="1348"/>
    <s v="PRINTING &amp; STATIONERY"/>
    <n v="20000"/>
    <n v="20000"/>
    <n v="21100"/>
    <n v="22218.3"/>
    <n v="15759.86"/>
    <n v="0"/>
    <n v="0"/>
    <n v="0"/>
    <n v="0"/>
    <n v="0"/>
    <n v="0"/>
    <n v="0"/>
    <n v="1327.14"/>
    <n v="3909.78"/>
    <n v="0"/>
    <n v="2468.71"/>
    <n v="4402.34"/>
    <n v="3651.89"/>
    <n v="15759.86"/>
    <n v="0.78799300000000005"/>
    <n v="15759.86"/>
    <n v="31519.72"/>
  </r>
  <r>
    <n v="14"/>
    <n v="15"/>
    <s v="tza"/>
    <x v="85"/>
    <s v="03-Financial Services"/>
    <x v="72"/>
    <x v="109"/>
    <s v="003-Budget and treasury office"/>
    <x v="1"/>
    <s v="035"/>
    <s v="EXPENDITURE"/>
    <s v="078"/>
    <s v="GENERAL EXPENSES - OTHER"/>
    <s v="1350"/>
    <s v="PROTECTIVE CLOTHIN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5"/>
    <s v="03-Financial Services"/>
    <x v="72"/>
    <x v="331"/>
    <s v="003-Budget and treasury office"/>
    <x v="1"/>
    <s v="035"/>
    <s v="EXPENDITURE"/>
    <s v="078"/>
    <s v="GENERAL EXPENSES - OTHER"/>
    <s v="1363"/>
    <s v="SUBSCRIPTIONS"/>
    <n v="1572"/>
    <n v="1572"/>
    <n v="1658.46"/>
    <n v="1746.35838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5"/>
    <s v="03-Financial Services"/>
    <x v="72"/>
    <x v="110"/>
    <s v="003-Budget and treasury office"/>
    <x v="1"/>
    <s v="035"/>
    <s v="EXPENDITURE"/>
    <s v="078"/>
    <s v="GENERAL EXPENSES - OTHER"/>
    <s v="1364"/>
    <s v="SUBSISTANCE &amp; TRAVELLING EXPENSES"/>
    <n v="26680"/>
    <n v="40000"/>
    <n v="42200"/>
    <n v="44436.6"/>
    <n v="23086.95"/>
    <n v="0"/>
    <n v="0"/>
    <n v="0"/>
    <n v="0"/>
    <n v="0"/>
    <n v="0"/>
    <n v="0"/>
    <n v="791.6"/>
    <n v="0"/>
    <n v="0"/>
    <n v="19078.95"/>
    <n v="1670"/>
    <n v="1546.4"/>
    <n v="23086.95"/>
    <n v="0.86532796101949028"/>
    <n v="23086.95"/>
    <n v="46173.9"/>
  </r>
  <r>
    <n v="14"/>
    <n v="15"/>
    <s v="tza"/>
    <x v="85"/>
    <s v="03-Financial Services"/>
    <x v="72"/>
    <x v="111"/>
    <s v="003-Budget and treasury office"/>
    <x v="1"/>
    <s v="035"/>
    <s v="EXPENDITURE"/>
    <s v="078"/>
    <s v="GENERAL EXPENSES - OTHER"/>
    <s v="1366"/>
    <s v="TELEPHONE"/>
    <n v="23136"/>
    <n v="51421"/>
    <n v="54249.154999999999"/>
    <n v="57124.360215000001"/>
    <n v="12017.7"/>
    <n v="0"/>
    <n v="0"/>
    <n v="0"/>
    <n v="0"/>
    <n v="0"/>
    <n v="0"/>
    <n v="0"/>
    <n v="1750.72"/>
    <n v="2670.92"/>
    <n v="1817.47"/>
    <n v="1400.95"/>
    <n v="2577.31"/>
    <n v="1800.33"/>
    <n v="12017.7"/>
    <n v="0.5194372406639004"/>
    <n v="12017.7"/>
    <n v="24035.4"/>
  </r>
  <r>
    <n v="14"/>
    <n v="15"/>
    <s v="tza"/>
    <x v="86"/>
    <s v="03-Financial Services"/>
    <x v="72"/>
    <x v="104"/>
    <s v="003-Budget and treasury office"/>
    <x v="1"/>
    <s v="036"/>
    <s v="INVENTORY"/>
    <s v="078"/>
    <s v="GENERAL EXPENSES - OTHER"/>
    <s v="1311"/>
    <s v="CONSUMABLE DOMESTIC ITEMS"/>
    <n v="10000"/>
    <n v="10000"/>
    <n v="10550"/>
    <n v="11109.15"/>
    <n v="4438.32"/>
    <n v="0"/>
    <n v="0"/>
    <n v="0"/>
    <n v="0"/>
    <n v="0"/>
    <n v="0"/>
    <n v="0"/>
    <n v="486.58"/>
    <n v="939.13"/>
    <n v="1338.6"/>
    <n v="279.77"/>
    <n v="517.47"/>
    <n v="876.77"/>
    <n v="4438.32"/>
    <n v="0.44383199999999995"/>
    <n v="4438.32"/>
    <n v="8876.64"/>
  </r>
  <r>
    <n v="14"/>
    <n v="15"/>
    <s v="tza"/>
    <x v="86"/>
    <s v="03-Financial Services"/>
    <x v="72"/>
    <x v="337"/>
    <s v="003-Budget and treasury office"/>
    <x v="1"/>
    <s v="036"/>
    <s v="INVENTORY"/>
    <s v="078"/>
    <s v="GENERAL EXPENSES - OTHER"/>
    <s v="1327"/>
    <s v="INSURANCE"/>
    <n v="13033"/>
    <n v="13033"/>
    <n v="13749.815000000001"/>
    <n v="14478.555195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s v="03-Financial Services"/>
    <x v="72"/>
    <x v="102"/>
    <s v="003-Budget and treasury office"/>
    <x v="1"/>
    <s v="036"/>
    <s v="INVENTORY"/>
    <s v="078"/>
    <s v="GENERAL EXPENSES - OTHER"/>
    <s v="1336"/>
    <s v="LICENCES &amp; PERMITS - NON VEHICLE"/>
    <n v="11"/>
    <n v="11"/>
    <n v="11.605"/>
    <n v="12.22006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s v="03-Financial Services"/>
    <x v="72"/>
    <x v="106"/>
    <s v="003-Budget and treasury office"/>
    <x v="1"/>
    <s v="036"/>
    <s v="INVENTORY"/>
    <s v="078"/>
    <s v="GENERAL EXPENSES - OTHER"/>
    <s v="1344"/>
    <s v="NON-CAPITAL TOOLS &amp; EQUIPMENT"/>
    <n v="15000"/>
    <n v="15000"/>
    <n v="15825"/>
    <n v="16663.724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s v="03-Financial Services"/>
    <x v="72"/>
    <x v="107"/>
    <s v="003-Budget and treasury office"/>
    <x v="1"/>
    <s v="036"/>
    <s v="INVENTORY"/>
    <s v="078"/>
    <s v="GENERAL EXPENSES - OTHER"/>
    <s v="1347"/>
    <s v="POSTAGE &amp; COURIER FEES"/>
    <n v="28798"/>
    <n v="28798"/>
    <n v="30381.89"/>
    <n v="31992.13017"/>
    <n v="11918.16"/>
    <n v="0"/>
    <n v="0"/>
    <n v="0"/>
    <n v="0"/>
    <n v="0"/>
    <n v="0"/>
    <n v="0"/>
    <n v="0"/>
    <n v="324.22000000000003"/>
    <n v="7318.76"/>
    <n v="2851.01"/>
    <n v="830.63"/>
    <n v="593.54"/>
    <n v="11918.16"/>
    <n v="0.41385373984304463"/>
    <n v="11918.16"/>
    <n v="23836.32"/>
  </r>
  <r>
    <n v="14"/>
    <n v="15"/>
    <s v="tza"/>
    <x v="86"/>
    <s v="03-Financial Services"/>
    <x v="72"/>
    <x v="108"/>
    <s v="003-Budget and treasury office"/>
    <x v="1"/>
    <s v="036"/>
    <s v="INVENTORY"/>
    <s v="078"/>
    <s v="GENERAL EXPENSES - OTHER"/>
    <s v="1348"/>
    <s v="PRINTING &amp; STATIONERY"/>
    <n v="40207"/>
    <n v="40207"/>
    <n v="42418.385000000002"/>
    <n v="44666.559405"/>
    <n v="7420.5"/>
    <n v="0"/>
    <n v="0"/>
    <n v="0"/>
    <n v="0"/>
    <n v="0"/>
    <n v="0"/>
    <n v="0"/>
    <n v="2798.29"/>
    <n v="928.24"/>
    <n v="664.18"/>
    <n v="826.92"/>
    <n v="1536.19"/>
    <n v="666.68"/>
    <n v="7420.5"/>
    <n v="0.18455741537543213"/>
    <n v="7420.5"/>
    <n v="14841"/>
  </r>
  <r>
    <n v="14"/>
    <n v="15"/>
    <s v="tza"/>
    <x v="86"/>
    <s v="03-Financial Services"/>
    <x v="72"/>
    <x v="109"/>
    <s v="003-Budget and treasury office"/>
    <x v="1"/>
    <s v="036"/>
    <s v="INVENTORY"/>
    <s v="078"/>
    <s v="GENERAL EXPENSES - OTHER"/>
    <s v="1350"/>
    <s v="PROTECTIVE CLOTHING"/>
    <n v="9460"/>
    <n v="9460"/>
    <n v="9980.2999999999993"/>
    <n v="10509.2559"/>
    <n v="240.42"/>
    <n v="0"/>
    <n v="0"/>
    <n v="0"/>
    <n v="0"/>
    <n v="0"/>
    <n v="0"/>
    <n v="0"/>
    <n v="0"/>
    <n v="0"/>
    <n v="240.42"/>
    <n v="0"/>
    <n v="0"/>
    <n v="0"/>
    <n v="240.42"/>
    <n v="2.5414376321353065E-2"/>
    <n v="240.42"/>
    <n v="480.84"/>
  </r>
  <r>
    <n v="14"/>
    <n v="15"/>
    <s v="tza"/>
    <x v="86"/>
    <s v="03-Financial Services"/>
    <x v="72"/>
    <x v="110"/>
    <s v="003-Budget and treasury office"/>
    <x v="1"/>
    <s v="036"/>
    <s v="INVENTORY"/>
    <s v="078"/>
    <s v="GENERAL EXPENSES - OTHER"/>
    <s v="1364"/>
    <s v="SUBSISTANCE &amp; TRAVELLING EXPENSES"/>
    <n v="3000"/>
    <n v="3000"/>
    <n v="3165"/>
    <n v="3332.7449999999999"/>
    <n v="100"/>
    <n v="0"/>
    <n v="0"/>
    <n v="0"/>
    <n v="0"/>
    <n v="0"/>
    <n v="0"/>
    <n v="0"/>
    <n v="0"/>
    <n v="0"/>
    <n v="0"/>
    <n v="0"/>
    <n v="0"/>
    <n v="100"/>
    <n v="100"/>
    <n v="3.3333333333333333E-2"/>
    <n v="100"/>
    <n v="200"/>
  </r>
  <r>
    <n v="14"/>
    <n v="15"/>
    <s v="tza"/>
    <x v="86"/>
    <s v="03-Financial Services"/>
    <x v="72"/>
    <x v="111"/>
    <s v="003-Budget and treasury office"/>
    <x v="1"/>
    <s v="036"/>
    <s v="INVENTORY"/>
    <s v="078"/>
    <s v="GENERAL EXPENSES - OTHER"/>
    <s v="1366"/>
    <s v="TELEPHONE"/>
    <n v="5148"/>
    <n v="10296"/>
    <n v="10862.28"/>
    <n v="11437.98084"/>
    <n v="2482.1299999999997"/>
    <n v="0"/>
    <n v="0"/>
    <n v="0"/>
    <n v="0"/>
    <n v="0"/>
    <n v="0"/>
    <n v="0"/>
    <n v="167.04"/>
    <n v="478.36"/>
    <n v="318.39999999999998"/>
    <n v="989.29"/>
    <n v="350.96"/>
    <n v="178.08"/>
    <n v="2482.1299999999997"/>
    <n v="0.48215423465423457"/>
    <n v="2482.13"/>
    <n v="4964.2599999999993"/>
  </r>
  <r>
    <n v="14"/>
    <n v="15"/>
    <s v="tza"/>
    <x v="87"/>
    <s v="05-Engineering Services"/>
    <x v="72"/>
    <x v="104"/>
    <s v="007-Other admin"/>
    <x v="1"/>
    <s v="037"/>
    <s v="FLEET MANAGEMENT"/>
    <s v="078"/>
    <s v="GENERAL EXPENSES - OTHER"/>
    <s v="1311"/>
    <s v="CONSUMABLE DOMESTIC ITEMS"/>
    <n v="4964"/>
    <n v="4964"/>
    <n v="5237.0200000000004"/>
    <n v="5514.5820600000006"/>
    <n v="4346.2700000000004"/>
    <n v="397.5"/>
    <n v="201.6"/>
    <n v="0"/>
    <n v="0"/>
    <n v="0"/>
    <n v="0"/>
    <n v="0"/>
    <n v="664.65"/>
    <n v="373.67"/>
    <n v="1417.64"/>
    <n v="652.09"/>
    <n v="1238.22"/>
    <n v="0"/>
    <n v="4346.2700000000004"/>
    <n v="0.87555801772763908"/>
    <n v="4547.87"/>
    <n v="8692.5400000000009"/>
  </r>
  <r>
    <n v="14"/>
    <n v="15"/>
    <s v="tza"/>
    <x v="87"/>
    <s v="05-Engineering Services"/>
    <x v="72"/>
    <x v="105"/>
    <s v="007-Other admin"/>
    <x v="1"/>
    <s v="037"/>
    <s v="FLEET MANAGEMENT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7"/>
    <s v="05-Engineering Services"/>
    <x v="72"/>
    <x v="163"/>
    <s v="007-Other admin"/>
    <x v="1"/>
    <s v="037"/>
    <s v="FLEET MANAGEMENT"/>
    <s v="078"/>
    <s v="GENERAL EXPENSES - OTHER"/>
    <s v="1325"/>
    <s v="FUEL - VEHICLES"/>
    <n v="6816711"/>
    <n v="7183034"/>
    <n v="7578100.8700000001"/>
    <n v="7979740.2161100004"/>
    <n v="2934856.5500000003"/>
    <n v="0"/>
    <n v="0"/>
    <n v="0"/>
    <n v="0"/>
    <n v="0"/>
    <n v="0"/>
    <n v="0"/>
    <n v="500525.32"/>
    <n v="396568.39"/>
    <n v="599278.54"/>
    <n v="445951.45"/>
    <n v="482536.94"/>
    <n v="509995.91"/>
    <n v="2934856.5500000003"/>
    <n v="0.43053850309922193"/>
    <n v="2934856.55"/>
    <n v="5869713.1000000006"/>
  </r>
  <r>
    <n v="14"/>
    <n v="15"/>
    <s v="tza"/>
    <x v="87"/>
    <s v="05-Engineering Services"/>
    <x v="72"/>
    <x v="337"/>
    <s v="007-Other admin"/>
    <x v="1"/>
    <s v="037"/>
    <s v="FLEET MANAGEMENT"/>
    <s v="078"/>
    <s v="GENERAL EXPENSES - OTHER"/>
    <s v="1327"/>
    <s v="INSURANCE"/>
    <n v="817798"/>
    <n v="1099697"/>
    <n v="1160180.335"/>
    <n v="1221669.8927549999"/>
    <n v="2192.98"/>
    <n v="0"/>
    <n v="0"/>
    <n v="0"/>
    <n v="0"/>
    <n v="0"/>
    <n v="0"/>
    <n v="0"/>
    <n v="0"/>
    <n v="0"/>
    <n v="2192.98"/>
    <n v="0"/>
    <n v="0"/>
    <n v="0"/>
    <n v="2192.98"/>
    <n v="2.6815668416895126E-3"/>
    <n v="2192.98"/>
    <n v="4385.96"/>
  </r>
  <r>
    <n v="14"/>
    <n v="15"/>
    <s v="tza"/>
    <x v="87"/>
    <s v="05-Engineering Services"/>
    <x v="72"/>
    <x v="345"/>
    <s v="007-Other admin"/>
    <x v="1"/>
    <s v="037"/>
    <s v="FLEET MANAGEMENT"/>
    <s v="078"/>
    <s v="GENERAL EXPENSES - OTHER"/>
    <s v="1331"/>
    <s v="LEASES - VEHICLES"/>
    <n v="1300000"/>
    <n v="1300000"/>
    <n v="1371500"/>
    <n v="1444189.5"/>
    <n v="578156.38"/>
    <n v="0"/>
    <n v="0"/>
    <n v="0"/>
    <n v="0"/>
    <n v="0"/>
    <n v="0"/>
    <n v="0"/>
    <n v="96233.68"/>
    <n v="96279.1"/>
    <n v="96279.1"/>
    <n v="96542.7"/>
    <n v="96410.9"/>
    <n v="96410.9"/>
    <n v="578156.38"/>
    <n v="0.44473567692307692"/>
    <n v="578156.38"/>
    <n v="1156312.76"/>
  </r>
  <r>
    <n v="14"/>
    <n v="15"/>
    <s v="tza"/>
    <x v="87"/>
    <s v="05-Engineering Services"/>
    <x v="72"/>
    <x v="346"/>
    <s v="007-Other admin"/>
    <x v="1"/>
    <s v="037"/>
    <s v="FLEET MANAGEMENT"/>
    <s v="078"/>
    <s v="GENERAL EXPENSES - OTHER"/>
    <s v="1335"/>
    <s v="LICENCE &amp; REGISTRATION FEES - VEHICLES"/>
    <n v="303610"/>
    <n v="324430"/>
    <n v="342273.65"/>
    <n v="360414.15345000004"/>
    <n v="164450.6"/>
    <n v="0"/>
    <n v="0"/>
    <n v="0"/>
    <n v="0"/>
    <n v="0"/>
    <n v="0"/>
    <n v="0"/>
    <n v="37607.1"/>
    <n v="46296.5"/>
    <n v="3303"/>
    <n v="42618"/>
    <n v="17802"/>
    <n v="16824"/>
    <n v="164450.6"/>
    <n v="0.54165080201574389"/>
    <n v="164450.6"/>
    <n v="328901.2"/>
  </r>
  <r>
    <n v="14"/>
    <n v="15"/>
    <s v="tza"/>
    <x v="87"/>
    <s v="05-Engineering Services"/>
    <x v="72"/>
    <x v="106"/>
    <s v="007-Other admin"/>
    <x v="1"/>
    <s v="037"/>
    <s v="FLEET MANAGEMENT"/>
    <s v="078"/>
    <s v="GENERAL EXPENSES - OTHER"/>
    <s v="1344"/>
    <s v="NON-CAPITAL TOOLS &amp; EQUIPMENT"/>
    <n v="24673"/>
    <n v="24673"/>
    <n v="26030.014999999999"/>
    <n v="27409.605794999999"/>
    <n v="13607.970000000001"/>
    <n v="0"/>
    <n v="0"/>
    <n v="0"/>
    <n v="0"/>
    <n v="0"/>
    <n v="0"/>
    <n v="0"/>
    <n v="275.83999999999997"/>
    <n v="349.48"/>
    <n v="7850.57"/>
    <n v="1774.38"/>
    <n v="2897.7"/>
    <n v="460"/>
    <n v="13607.970000000001"/>
    <n v="0.55153284967373251"/>
    <n v="13607.97"/>
    <n v="27215.940000000002"/>
  </r>
  <r>
    <n v="14"/>
    <n v="15"/>
    <s v="tza"/>
    <x v="87"/>
    <s v="05-Engineering Services"/>
    <x v="72"/>
    <x v="108"/>
    <s v="007-Other admin"/>
    <x v="1"/>
    <s v="037"/>
    <s v="FLEET MANAGEMENT"/>
    <s v="078"/>
    <s v="GENERAL EXPENSES - OTHER"/>
    <s v="1348"/>
    <s v="PRINTING &amp; STATIONERY"/>
    <n v="4379"/>
    <n v="4379"/>
    <n v="4619.8450000000003"/>
    <n v="4864.6967850000001"/>
    <n v="1840.35"/>
    <n v="238.2"/>
    <n v="277.10000000000002"/>
    <n v="0"/>
    <n v="0"/>
    <n v="0"/>
    <n v="0"/>
    <n v="0"/>
    <n v="1022.75"/>
    <n v="124.91"/>
    <n v="391.52"/>
    <n v="180.6"/>
    <n v="44.82"/>
    <n v="75.75"/>
    <n v="1840.35"/>
    <n v="0.42026718428865034"/>
    <n v="2117.4499999999998"/>
    <n v="3680.7"/>
  </r>
  <r>
    <n v="14"/>
    <n v="15"/>
    <s v="tza"/>
    <x v="87"/>
    <s v="05-Engineering Services"/>
    <x v="72"/>
    <x v="109"/>
    <s v="007-Other admin"/>
    <x v="1"/>
    <s v="037"/>
    <s v="FLEET MANAGEMENT"/>
    <s v="078"/>
    <s v="GENERAL EXPENSES - OTHER"/>
    <s v="1350"/>
    <s v="PROTECTIVE CLOTHING"/>
    <n v="11792"/>
    <n v="11792"/>
    <n v="12440.56"/>
    <n v="13099.909679999999"/>
    <n v="3350.14"/>
    <n v="0"/>
    <n v="373.67"/>
    <n v="0"/>
    <n v="0"/>
    <n v="0"/>
    <n v="0"/>
    <n v="0"/>
    <n v="593.91999999999996"/>
    <n v="240.42"/>
    <n v="1258.8599999999999"/>
    <n v="0"/>
    <n v="1256.94"/>
    <n v="0"/>
    <n v="3350.14"/>
    <n v="0.2841027815468114"/>
    <n v="3723.81"/>
    <n v="6700.28"/>
  </r>
  <r>
    <n v="14"/>
    <n v="15"/>
    <s v="tza"/>
    <x v="87"/>
    <s v="05-Engineering Services"/>
    <x v="72"/>
    <x v="347"/>
    <s v="007-Other admin"/>
    <x v="1"/>
    <s v="037"/>
    <s v="FLEET MANAGEMENT"/>
    <s v="078"/>
    <s v="GENERAL EXPENSES - OTHER"/>
    <s v="1352"/>
    <s v="PUBLIC DRIVERS PERMIT"/>
    <n v="2320"/>
    <n v="2320"/>
    <n v="2447.6"/>
    <n v="2577.3227999999999"/>
    <n v="315"/>
    <n v="0"/>
    <n v="0"/>
    <n v="0"/>
    <n v="0"/>
    <n v="0"/>
    <n v="0"/>
    <n v="0"/>
    <n v="315"/>
    <n v="0"/>
    <n v="0"/>
    <n v="0"/>
    <n v="0"/>
    <n v="0"/>
    <n v="315"/>
    <n v="0.13577586206896552"/>
    <n v="315"/>
    <n v="630"/>
  </r>
  <r>
    <n v="14"/>
    <n v="15"/>
    <s v="tza"/>
    <x v="87"/>
    <s v="05-Engineering Services"/>
    <x v="72"/>
    <x v="348"/>
    <s v="007-Other admin"/>
    <x v="1"/>
    <s v="037"/>
    <s v="FLEET MANAGEMENT"/>
    <s v="078"/>
    <s v="GENERAL EXPENSES - OTHER"/>
    <s v="1358"/>
    <s v="RENT - REPEATERS"/>
    <n v="332"/>
    <n v="332"/>
    <n v="350.26"/>
    <n v="368.82378"/>
    <n v="332"/>
    <n v="0"/>
    <n v="0"/>
    <n v="0"/>
    <n v="0"/>
    <n v="0"/>
    <n v="0"/>
    <n v="0"/>
    <n v="0"/>
    <n v="0"/>
    <n v="0"/>
    <n v="332"/>
    <n v="0"/>
    <n v="0"/>
    <n v="332"/>
    <n v="1"/>
    <n v="332"/>
    <n v="664"/>
  </r>
  <r>
    <n v="14"/>
    <n v="15"/>
    <s v="tza"/>
    <x v="87"/>
    <s v="05-Engineering Services"/>
    <x v="72"/>
    <x v="110"/>
    <s v="007-Other admin"/>
    <x v="1"/>
    <s v="037"/>
    <s v="FLEET MANAGEMENT"/>
    <s v="078"/>
    <s v="GENERAL EXPENSES - OTHER"/>
    <s v="1364"/>
    <s v="SUBSISTANCE &amp; TRAVELLING EXPENSES"/>
    <n v="10044"/>
    <n v="10044"/>
    <n v="10596.42"/>
    <n v="11158.03026"/>
    <n v="7570.27"/>
    <n v="0"/>
    <n v="0"/>
    <n v="0"/>
    <n v="0"/>
    <n v="0"/>
    <n v="0"/>
    <n v="0"/>
    <n v="0"/>
    <n v="1291.17"/>
    <n v="0"/>
    <n v="0"/>
    <n v="6079.1"/>
    <n v="200"/>
    <n v="7570.27"/>
    <n v="0.75371067303863004"/>
    <n v="7570.27"/>
    <n v="15140.54"/>
  </r>
  <r>
    <n v="14"/>
    <n v="15"/>
    <s v="tza"/>
    <x v="87"/>
    <s v="05-Engineering Services"/>
    <x v="72"/>
    <x v="111"/>
    <s v="007-Other admin"/>
    <x v="1"/>
    <s v="037"/>
    <s v="FLEET MANAGEMENT"/>
    <s v="078"/>
    <s v="GENERAL EXPENSES - OTHER"/>
    <s v="1366"/>
    <s v="TELEPHONE"/>
    <n v="5148"/>
    <n v="10296"/>
    <n v="10862.28"/>
    <n v="11437.98084"/>
    <n v="3076.1000000000004"/>
    <n v="0"/>
    <n v="0"/>
    <n v="0"/>
    <n v="0"/>
    <n v="0"/>
    <n v="0"/>
    <n v="0"/>
    <n v="167.04"/>
    <n v="193.37"/>
    <n v="983.8"/>
    <n v="0"/>
    <n v="350.96"/>
    <n v="1380.93"/>
    <n v="3076.1000000000004"/>
    <n v="0.59753302253302265"/>
    <n v="3076.1"/>
    <n v="6152.2000000000007"/>
  </r>
  <r>
    <n v="14"/>
    <n v="15"/>
    <s v="tza"/>
    <x v="88"/>
    <s v="04-Corporate Services"/>
    <x v="72"/>
    <x v="103"/>
    <s v="005-Information technology"/>
    <x v="1"/>
    <s v="038"/>
    <s v="INFORMATION TECHNOLOGY"/>
    <s v="078"/>
    <s v="GENERAL EXPENSES - OTHER"/>
    <s v="1308"/>
    <s v="CONFERENCE &amp; CONVENTION COST - DOMESTIC"/>
    <n v="6336"/>
    <n v="6336"/>
    <n v="6684.48"/>
    <n v="7038.75743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8"/>
    <s v="04-Corporate Services"/>
    <x v="72"/>
    <x v="104"/>
    <s v="005-Information technology"/>
    <x v="1"/>
    <s v="038"/>
    <s v="INFORMATION TECHNOLOGY"/>
    <s v="078"/>
    <s v="GENERAL EXPENSES - OTHER"/>
    <s v="1311"/>
    <s v="CONSUMABLE DOMESTIC ITEMS"/>
    <n v="3971"/>
    <n v="3971"/>
    <n v="4189.4049999999997"/>
    <n v="4411.443464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8"/>
    <s v="04-Corporate Services"/>
    <x v="72"/>
    <x v="105"/>
    <s v="005-Information technology"/>
    <x v="1"/>
    <s v="038"/>
    <s v="INFORMATION TECHNOLOGY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8"/>
    <s v="04-Corporate Services"/>
    <x v="72"/>
    <x v="337"/>
    <s v="005-Information technology"/>
    <x v="1"/>
    <s v="038"/>
    <s v="INFORMATION TECHNOLOGY"/>
    <s v="078"/>
    <s v="GENERAL EXPENSES - OTHER"/>
    <s v="1327"/>
    <s v="INSURANCE"/>
    <n v="197805"/>
    <n v="197805"/>
    <n v="208684.27499999999"/>
    <n v="219744.541574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8"/>
    <s v="04-Corporate Services"/>
    <x v="72"/>
    <x v="102"/>
    <s v="005-Information technology"/>
    <x v="1"/>
    <s v="038"/>
    <s v="INFORMATION TECHNOLOGY"/>
    <s v="078"/>
    <s v="GENERAL EXPENSES - OTHER"/>
    <s v="1336"/>
    <s v="LICENCES &amp; PERMITS - NON VEHICLE"/>
    <n v="419200"/>
    <n v="419200"/>
    <n v="442256"/>
    <n v="465695.56799999997"/>
    <n v="320707.67"/>
    <n v="0"/>
    <n v="0"/>
    <n v="0"/>
    <n v="0"/>
    <n v="0"/>
    <n v="0"/>
    <n v="0"/>
    <n v="12320"/>
    <n v="308387.67"/>
    <n v="0"/>
    <n v="0"/>
    <n v="0"/>
    <n v="0"/>
    <n v="320707.67"/>
    <n v="0.76504692270992358"/>
    <n v="320707.67"/>
    <n v="641415.34"/>
  </r>
  <r>
    <n v="14"/>
    <n v="15"/>
    <s v="tza"/>
    <x v="88"/>
    <s v="04-Corporate Services"/>
    <x v="72"/>
    <x v="106"/>
    <s v="005-Information technology"/>
    <x v="1"/>
    <s v="038"/>
    <s v="INFORMATION TECHNOLOGY"/>
    <s v="078"/>
    <s v="GENERAL EXPENSES - OTHER"/>
    <s v="1344"/>
    <s v="NON-CAPITAL TOOLS &amp; EQUIPMENT"/>
    <n v="15240"/>
    <n v="15240"/>
    <n v="16078.2"/>
    <n v="16930.3446"/>
    <n v="1143.6599999999999"/>
    <n v="8033.66"/>
    <n v="0"/>
    <n v="0"/>
    <n v="0"/>
    <n v="0"/>
    <n v="0"/>
    <n v="0"/>
    <n v="0"/>
    <n v="0"/>
    <n v="0"/>
    <n v="148.86000000000001"/>
    <n v="0"/>
    <n v="994.8"/>
    <n v="1143.6599999999999"/>
    <n v="7.5043307086614164E-2"/>
    <n v="1143.6600000000001"/>
    <n v="2287.3199999999997"/>
  </r>
  <r>
    <n v="14"/>
    <n v="15"/>
    <s v="tza"/>
    <x v="88"/>
    <s v="04-Corporate Services"/>
    <x v="72"/>
    <x v="108"/>
    <s v="005-Information technology"/>
    <x v="1"/>
    <s v="038"/>
    <s v="INFORMATION TECHNOLOGY"/>
    <s v="078"/>
    <s v="GENERAL EXPENSES - OTHER"/>
    <s v="1348"/>
    <s v="PRINTING &amp; STATIONERY"/>
    <n v="200000"/>
    <n v="200000"/>
    <n v="211000"/>
    <n v="222183"/>
    <n v="83124.210000000006"/>
    <n v="35754.42"/>
    <n v="0"/>
    <n v="0"/>
    <n v="0"/>
    <n v="0"/>
    <n v="0"/>
    <n v="0"/>
    <n v="33717.199999999997"/>
    <n v="5605.51"/>
    <n v="26671.71"/>
    <n v="971.58"/>
    <n v="16070.49"/>
    <n v="87.72"/>
    <n v="83124.210000000006"/>
    <n v="0.41562105000000005"/>
    <n v="83124.210000000006"/>
    <n v="166248.42000000001"/>
  </r>
  <r>
    <n v="14"/>
    <n v="15"/>
    <s v="tza"/>
    <x v="88"/>
    <s v="04-Corporate Services"/>
    <x v="72"/>
    <x v="349"/>
    <s v="005-Information technology"/>
    <x v="1"/>
    <s v="038"/>
    <s v="INFORMATION TECHNOLOGY"/>
    <s v="078"/>
    <s v="GENERAL EXPENSES - OTHER"/>
    <s v="1360"/>
    <s v="RENTAL COMPUTER"/>
    <n v="2396594"/>
    <n v="2396594"/>
    <n v="2528406.67"/>
    <n v="2662412.2235099999"/>
    <n v="738664.39999999991"/>
    <n v="0"/>
    <n v="0"/>
    <n v="0"/>
    <n v="0"/>
    <n v="0"/>
    <n v="0"/>
    <n v="0"/>
    <n v="0"/>
    <n v="377250.19"/>
    <n v="83974.42"/>
    <n v="136170.87"/>
    <n v="88971.97"/>
    <n v="52296.95"/>
    <n v="738664.39999999991"/>
    <n v="0.3082142407099408"/>
    <n v="738664.4"/>
    <n v="1477328.7999999998"/>
  </r>
  <r>
    <n v="14"/>
    <n v="15"/>
    <s v="tza"/>
    <x v="88"/>
    <s v="04-Corporate Services"/>
    <x v="72"/>
    <x v="110"/>
    <s v="005-Information technology"/>
    <x v="1"/>
    <s v="038"/>
    <s v="INFORMATION TECHNOLOGY"/>
    <s v="078"/>
    <s v="GENERAL EXPENSES - OTHER"/>
    <s v="1364"/>
    <s v="SUBSISTANCE &amp; TRAVELLING EXPENSES"/>
    <n v="44860"/>
    <n v="44860"/>
    <n v="47327.3"/>
    <n v="49835.6469"/>
    <n v="25525.9"/>
    <n v="0"/>
    <n v="0"/>
    <n v="0"/>
    <n v="0"/>
    <n v="0"/>
    <n v="0"/>
    <n v="0"/>
    <n v="6440.5"/>
    <n v="0"/>
    <n v="6432.5"/>
    <n v="6547.5"/>
    <n v="5085.3999999999996"/>
    <n v="1020"/>
    <n v="25525.9"/>
    <n v="0.5690124832813197"/>
    <n v="25525.9"/>
    <n v="51051.8"/>
  </r>
  <r>
    <n v="14"/>
    <n v="15"/>
    <s v="tza"/>
    <x v="88"/>
    <s v="04-Corporate Services"/>
    <x v="72"/>
    <x v="111"/>
    <s v="005-Information technology"/>
    <x v="1"/>
    <s v="038"/>
    <s v="INFORMATION TECHNOLOGY"/>
    <s v="078"/>
    <s v="GENERAL EXPENSES - OTHER"/>
    <s v="1366"/>
    <s v="TELEPHONE"/>
    <n v="33433"/>
    <n v="66866"/>
    <n v="70543.63"/>
    <n v="74282.442390000011"/>
    <n v="22441.420000000002"/>
    <n v="0"/>
    <n v="0"/>
    <n v="0"/>
    <n v="0"/>
    <n v="0"/>
    <n v="0"/>
    <n v="0"/>
    <n v="2069.15"/>
    <n v="3371.53"/>
    <n v="5750.57"/>
    <n v="3862.15"/>
    <n v="4217.32"/>
    <n v="3170.7"/>
    <n v="22441.420000000002"/>
    <n v="0.67123560553943717"/>
    <n v="22441.42"/>
    <n v="44882.840000000004"/>
  </r>
  <r>
    <n v="14"/>
    <n v="15"/>
    <s v="tza"/>
    <x v="89"/>
    <s v="03-Financial Services"/>
    <x v="72"/>
    <x v="125"/>
    <s v="003-Budget and treasury office"/>
    <x v="1"/>
    <s v="039"/>
    <s v="SUPPLY CHAIN MANAGEMENT UNIT"/>
    <s v="078"/>
    <s v="GENERAL EXPENSES - OTHER"/>
    <s v="1301"/>
    <s v="ADVERTISING - GENERAL"/>
    <n v="320350"/>
    <n v="520350"/>
    <n v="548969.25"/>
    <n v="578064.62025000004"/>
    <n v="63528.21"/>
    <n v="18089.32"/>
    <n v="0"/>
    <n v="0"/>
    <n v="0"/>
    <n v="0"/>
    <n v="0"/>
    <n v="0"/>
    <n v="17281.759999999998"/>
    <n v="10016.799999999999"/>
    <n v="13237.01"/>
    <n v="0"/>
    <n v="22992.639999999999"/>
    <n v="0"/>
    <n v="63528.21"/>
    <n v="0.19830875604807241"/>
    <n v="63528.21"/>
    <n v="127056.42"/>
  </r>
  <r>
    <n v="14"/>
    <n v="15"/>
    <s v="tza"/>
    <x v="89"/>
    <s v="03-Financial Services"/>
    <x v="72"/>
    <x v="104"/>
    <s v="003-Budget and treasury office"/>
    <x v="1"/>
    <s v="039"/>
    <s v="SUPPLY CHAIN MANAGEMENT UNIT"/>
    <s v="078"/>
    <s v="GENERAL EXPENSES - OTHER"/>
    <s v="1311"/>
    <s v="CONSUMABLE DOMESTIC ITEMS"/>
    <n v="500"/>
    <n v="500"/>
    <n v="527.5"/>
    <n v="555.4574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9"/>
    <s v="03-Financial Services"/>
    <x v="72"/>
    <x v="106"/>
    <s v="003-Budget and treasury office"/>
    <x v="1"/>
    <s v="039"/>
    <s v="SUPPLY CHAIN MANAGEMENT UNIT"/>
    <s v="078"/>
    <s v="GENERAL EXPENSES - OTHER"/>
    <s v="1344"/>
    <s v="NON-CAPITAL TOOLS &amp; EQUIPMENT"/>
    <n v="8000"/>
    <n v="8000"/>
    <n v="8440"/>
    <n v="8887.32"/>
    <n v="1590.3300000000002"/>
    <n v="0"/>
    <n v="0"/>
    <n v="0"/>
    <n v="0"/>
    <n v="0"/>
    <n v="0"/>
    <n v="0"/>
    <n v="0"/>
    <n v="55.7"/>
    <n v="0"/>
    <n v="1534.63"/>
    <n v="0"/>
    <n v="0"/>
    <n v="1590.3300000000002"/>
    <n v="0.19879125000000003"/>
    <n v="1590.33"/>
    <n v="3180.6600000000003"/>
  </r>
  <r>
    <n v="14"/>
    <n v="15"/>
    <s v="tza"/>
    <x v="89"/>
    <s v="03-Financial Services"/>
    <x v="72"/>
    <x v="107"/>
    <s v="003-Budget and treasury office"/>
    <x v="1"/>
    <s v="039"/>
    <s v="SUPPLY CHAIN MANAGEMENT UNIT"/>
    <s v="078"/>
    <s v="GENERAL EXPENSES - OTHER"/>
    <s v="1347"/>
    <s v="POSTAGE &amp; COURIER FEES"/>
    <n v="910"/>
    <n v="910"/>
    <n v="960.05"/>
    <n v="1010.9326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9"/>
    <s v="03-Financial Services"/>
    <x v="72"/>
    <x v="108"/>
    <s v="003-Budget and treasury office"/>
    <x v="1"/>
    <s v="039"/>
    <s v="SUPPLY CHAIN MANAGEMENT UNIT"/>
    <s v="078"/>
    <s v="GENERAL EXPENSES - OTHER"/>
    <s v="1348"/>
    <s v="PRINTING &amp; STATIONERY"/>
    <n v="68990"/>
    <n v="68990"/>
    <n v="72784.45"/>
    <n v="76642.025849999991"/>
    <n v="24354.53"/>
    <n v="0"/>
    <n v="0"/>
    <n v="0"/>
    <n v="0"/>
    <n v="0"/>
    <n v="0"/>
    <n v="0"/>
    <n v="3065.56"/>
    <n v="3986.1"/>
    <n v="2424.7199999999998"/>
    <n v="4900.83"/>
    <n v="3697.97"/>
    <n v="6279.35"/>
    <n v="24354.53"/>
    <n v="0.3530153645455863"/>
    <n v="24354.53"/>
    <n v="48709.06"/>
  </r>
  <r>
    <n v="14"/>
    <n v="15"/>
    <s v="tza"/>
    <x v="89"/>
    <s v="03-Financial Services"/>
    <x v="72"/>
    <x v="109"/>
    <s v="003-Budget and treasury office"/>
    <x v="1"/>
    <s v="039"/>
    <s v="SUPPLY CHAIN MANAGEMENT UNIT"/>
    <s v="078"/>
    <s v="GENERAL EXPENSES - OTHER"/>
    <s v="1350"/>
    <s v="PROTECTIVE CLOTHING"/>
    <n v="2000"/>
    <n v="2000"/>
    <n v="2110"/>
    <n v="2221.83"/>
    <n v="1752"/>
    <n v="0"/>
    <n v="0"/>
    <n v="0"/>
    <n v="0"/>
    <n v="0"/>
    <n v="0"/>
    <n v="0"/>
    <n v="0"/>
    <n v="0"/>
    <n v="0"/>
    <n v="1752"/>
    <n v="0"/>
    <n v="0"/>
    <n v="1752"/>
    <n v="0.876"/>
    <n v="1752"/>
    <n v="3504"/>
  </r>
  <r>
    <n v="14"/>
    <n v="15"/>
    <s v="tza"/>
    <x v="89"/>
    <s v="03-Financial Services"/>
    <x v="72"/>
    <x v="110"/>
    <s v="003-Budget and treasury office"/>
    <x v="1"/>
    <s v="039"/>
    <s v="SUPPLY CHAIN MANAGEMENT UNIT"/>
    <s v="078"/>
    <s v="GENERAL EXPENSES - OTHER"/>
    <s v="1364"/>
    <s v="SUBSISTANCE &amp; TRAVELLING EXPENSES"/>
    <n v="20000"/>
    <n v="20000"/>
    <n v="21100"/>
    <n v="22218.3"/>
    <n v="15194.86"/>
    <n v="0"/>
    <n v="0"/>
    <n v="0"/>
    <n v="0"/>
    <n v="0"/>
    <n v="0"/>
    <n v="0"/>
    <n v="0"/>
    <n v="0"/>
    <n v="0"/>
    <n v="14694.86"/>
    <n v="100"/>
    <n v="400"/>
    <n v="15194.86"/>
    <n v="0.75974300000000006"/>
    <n v="15194.86"/>
    <n v="30389.72"/>
  </r>
  <r>
    <n v="14"/>
    <n v="15"/>
    <s v="tza"/>
    <x v="89"/>
    <s v="03-Financial Services"/>
    <x v="72"/>
    <x v="111"/>
    <s v="003-Budget and treasury office"/>
    <x v="1"/>
    <s v="039"/>
    <s v="SUPPLY CHAIN MANAGEMENT UNIT"/>
    <s v="078"/>
    <s v="GENERAL EXPENSES - OTHER"/>
    <s v="1366"/>
    <s v="TELEPHONE"/>
    <n v="17988"/>
    <n v="35628"/>
    <n v="37587.54"/>
    <n v="39579.679620000003"/>
    <n v="9743.49"/>
    <n v="0"/>
    <n v="0"/>
    <n v="0"/>
    <n v="0"/>
    <n v="0"/>
    <n v="0"/>
    <n v="0"/>
    <n v="1583.67"/>
    <n v="1675.65"/>
    <n v="1635.58"/>
    <n v="1000"/>
    <n v="2226.34"/>
    <n v="1622.25"/>
    <n v="9743.49"/>
    <n v="0.54166611074049364"/>
    <n v="9743.49"/>
    <n v="19486.98"/>
  </r>
  <r>
    <n v="14"/>
    <n v="15"/>
    <s v="tza"/>
    <x v="90"/>
    <s v="04-Corporate Services"/>
    <x v="72"/>
    <x v="125"/>
    <s v="004-Human resource"/>
    <x v="1"/>
    <s v="052"/>
    <s v="ADMINISTRATION HR &amp; CORP"/>
    <s v="078"/>
    <s v="GENERAL EXPENSES - OTHER"/>
    <s v="1301"/>
    <s v="ADVERTISING - GENERAL"/>
    <n v="6665"/>
    <n v="6665"/>
    <n v="7031.5749999999998"/>
    <n v="7404.248474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s v="04-Corporate Services"/>
    <x v="72"/>
    <x v="103"/>
    <s v="004-Human resource"/>
    <x v="1"/>
    <s v="052"/>
    <s v="ADMINISTRATION HR &amp; CORP"/>
    <s v="078"/>
    <s v="GENERAL EXPENSES - OTHER"/>
    <s v="1308"/>
    <s v="CONFERENCE &amp; CONVENTION COST - DOMESTIC"/>
    <n v="17111"/>
    <n v="17111"/>
    <n v="18052.105"/>
    <n v="19008.866565"/>
    <n v="16120"/>
    <n v="0"/>
    <n v="0"/>
    <n v="0"/>
    <n v="0"/>
    <n v="0"/>
    <n v="0"/>
    <n v="0"/>
    <n v="0"/>
    <n v="0"/>
    <n v="16120"/>
    <n v="0"/>
    <n v="0"/>
    <n v="0"/>
    <n v="16120"/>
    <n v="0.94208403950675002"/>
    <n v="16120"/>
    <n v="32240"/>
  </r>
  <r>
    <n v="14"/>
    <n v="15"/>
    <s v="tza"/>
    <x v="90"/>
    <s v="04-Corporate Services"/>
    <x v="72"/>
    <x v="104"/>
    <s v="004-Human resource"/>
    <x v="1"/>
    <s v="052"/>
    <s v="ADMINISTRATION HR &amp; CORP"/>
    <s v="078"/>
    <s v="GENERAL EXPENSES - OTHER"/>
    <s v="1311"/>
    <s v="CONSUMABLE DOMESTIC ITEMS"/>
    <n v="40000"/>
    <n v="40000"/>
    <n v="42200"/>
    <n v="44436.6"/>
    <n v="36979.42"/>
    <n v="1403.5"/>
    <n v="0"/>
    <n v="0"/>
    <n v="0"/>
    <n v="0"/>
    <n v="0"/>
    <n v="0"/>
    <n v="0"/>
    <n v="0"/>
    <n v="10851.49"/>
    <n v="9723.8700000000008"/>
    <n v="7105.1"/>
    <n v="9298.9599999999991"/>
    <n v="36979.42"/>
    <n v="0.92448549999999996"/>
    <n v="36979.42"/>
    <n v="73958.84"/>
  </r>
  <r>
    <n v="14"/>
    <n v="15"/>
    <s v="tza"/>
    <x v="90"/>
    <s v="04-Corporate Services"/>
    <x v="72"/>
    <x v="105"/>
    <s v="004-Human resource"/>
    <x v="1"/>
    <s v="052"/>
    <s v="ADMINISTRATION HR &amp; CORP"/>
    <s v="078"/>
    <s v="GENERAL EXPENSES - OTHER"/>
    <s v="1321"/>
    <s v="ENTERTAINMENT - OFFICIALS"/>
    <n v="2000"/>
    <n v="2000"/>
    <n v="2110"/>
    <n v="2221.83"/>
    <n v="276.3"/>
    <n v="0"/>
    <n v="0"/>
    <n v="0"/>
    <n v="0"/>
    <n v="0"/>
    <n v="0"/>
    <n v="0"/>
    <n v="0"/>
    <n v="0"/>
    <n v="276.3"/>
    <n v="0"/>
    <n v="0"/>
    <n v="0"/>
    <n v="276.3"/>
    <n v="0.13815"/>
    <n v="276.3"/>
    <n v="552.6"/>
  </r>
  <r>
    <n v="14"/>
    <n v="15"/>
    <s v="tza"/>
    <x v="90"/>
    <s v="04-Corporate Services"/>
    <x v="72"/>
    <x v="337"/>
    <s v="004-Human resource"/>
    <x v="1"/>
    <s v="052"/>
    <s v="ADMINISTRATION HR &amp; CORP"/>
    <s v="078"/>
    <s v="GENERAL EXPENSES - OTHER"/>
    <s v="1327"/>
    <s v="INSURANCE"/>
    <n v="144746"/>
    <n v="144746"/>
    <n v="152707.03"/>
    <n v="160800.50258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s v="04-Corporate Services"/>
    <x v="72"/>
    <x v="135"/>
    <s v="004-Human resource"/>
    <x v="1"/>
    <s v="052"/>
    <s v="ADMINISTRATION HR &amp; CORP"/>
    <s v="078"/>
    <s v="GENERAL EXPENSES - OTHER"/>
    <s v="1332"/>
    <s v="LEASES - PHOTOCOPI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0"/>
    <s v="04-Corporate Services"/>
    <x v="72"/>
    <x v="102"/>
    <s v="004-Human resource"/>
    <x v="1"/>
    <s v="052"/>
    <s v="ADMINISTRATION HR &amp; CORP"/>
    <s v="078"/>
    <s v="GENERAL EXPENSES - OTHER"/>
    <s v="1336"/>
    <s v="LICENCES &amp; PERMITS - NON VEHICLE"/>
    <n v="278"/>
    <n v="278"/>
    <n v="293.29000000000002"/>
    <n v="308.83437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s v="04-Corporate Services"/>
    <x v="72"/>
    <x v="106"/>
    <s v="004-Human resource"/>
    <x v="1"/>
    <s v="052"/>
    <s v="ADMINISTRATION HR &amp; CORP"/>
    <s v="078"/>
    <s v="GENERAL EXPENSES - OTHER"/>
    <s v="1344"/>
    <s v="NON-CAPITAL TOOLS &amp; EQUIPMENT"/>
    <n v="5554"/>
    <n v="5554"/>
    <n v="5859.47"/>
    <n v="6170.02191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s v="04-Corporate Services"/>
    <x v="72"/>
    <x v="107"/>
    <s v="004-Human resource"/>
    <x v="1"/>
    <s v="052"/>
    <s v="ADMINISTRATION HR &amp; CORP"/>
    <s v="078"/>
    <s v="GENERAL EXPENSES - OTHER"/>
    <s v="1347"/>
    <s v="POSTAGE &amp; COURIER FEES"/>
    <n v="1183"/>
    <n v="1183"/>
    <n v="1248.0650000000001"/>
    <n v="1314.21244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s v="04-Corporate Services"/>
    <x v="72"/>
    <x v="108"/>
    <s v="004-Human resource"/>
    <x v="1"/>
    <s v="052"/>
    <s v="ADMINISTRATION HR &amp; CORP"/>
    <s v="078"/>
    <s v="GENERAL EXPENSES - OTHER"/>
    <s v="1348"/>
    <s v="PRINTING &amp; STATIONERY"/>
    <n v="99273"/>
    <n v="99273"/>
    <n v="104733.015"/>
    <n v="110283.864795"/>
    <n v="101622.32"/>
    <n v="13156.75"/>
    <n v="0"/>
    <n v="0"/>
    <n v="0"/>
    <n v="0"/>
    <n v="0"/>
    <n v="0"/>
    <n v="3351.01"/>
    <n v="12504.58"/>
    <n v="12948.37"/>
    <n v="29238.92"/>
    <n v="15186.76"/>
    <n v="28392.68"/>
    <n v="101622.32"/>
    <n v="1.0236652463408984"/>
    <n v="101622.32"/>
    <n v="203244.64"/>
  </r>
  <r>
    <n v="14"/>
    <n v="15"/>
    <s v="tza"/>
    <x v="90"/>
    <s v="04-Corporate Services"/>
    <x v="72"/>
    <x v="109"/>
    <s v="004-Human resource"/>
    <x v="1"/>
    <s v="052"/>
    <s v="ADMINISTRATION HR &amp; CORP"/>
    <s v="078"/>
    <s v="GENERAL EXPENSES - OTHER"/>
    <s v="1350"/>
    <s v="PROTECTIVE CLOTHING"/>
    <n v="14969"/>
    <n v="14969"/>
    <n v="15792.295"/>
    <n v="16629.286635"/>
    <n v="311.18"/>
    <n v="0"/>
    <n v="0"/>
    <n v="0"/>
    <n v="0"/>
    <n v="0"/>
    <n v="0"/>
    <n v="0"/>
    <n v="0"/>
    <n v="0"/>
    <n v="0"/>
    <n v="0"/>
    <n v="311.18"/>
    <n v="0"/>
    <n v="311.18"/>
    <n v="2.0788295811343442E-2"/>
    <n v="311.18"/>
    <n v="622.36"/>
  </r>
  <r>
    <n v="14"/>
    <n v="15"/>
    <s v="tza"/>
    <x v="90"/>
    <s v="04-Corporate Services"/>
    <x v="72"/>
    <x v="136"/>
    <s v="004-Human resource"/>
    <x v="1"/>
    <s v="052"/>
    <s v="ADMINISTRATION HR &amp; CORP"/>
    <s v="078"/>
    <s v="GENERAL EXPENSES - OTHER"/>
    <s v="1359"/>
    <s v="RENT - TELEPHONE EXCHAN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0"/>
    <s v="04-Corporate Services"/>
    <x v="72"/>
    <x v="110"/>
    <s v="004-Human resource"/>
    <x v="1"/>
    <s v="052"/>
    <s v="ADMINISTRATION HR &amp; CORP"/>
    <s v="078"/>
    <s v="GENERAL EXPENSES - OTHER"/>
    <s v="1364"/>
    <s v="SUBSISTANCE &amp; TRAVELLING EXPENSES"/>
    <n v="9400"/>
    <n v="9400"/>
    <n v="9917"/>
    <n v="10442.601000000001"/>
    <n v="4758.1899999999996"/>
    <n v="0"/>
    <n v="0"/>
    <n v="0"/>
    <n v="0"/>
    <n v="0"/>
    <n v="0"/>
    <n v="0"/>
    <n v="0"/>
    <n v="0"/>
    <n v="0"/>
    <n v="0"/>
    <n v="4758.1899999999996"/>
    <n v="0"/>
    <n v="4758.1899999999996"/>
    <n v="0.50619042553191484"/>
    <n v="4758.1899999999996"/>
    <n v="9516.3799999999992"/>
  </r>
  <r>
    <n v="14"/>
    <n v="15"/>
    <s v="tza"/>
    <x v="90"/>
    <s v="04-Corporate Services"/>
    <x v="72"/>
    <x v="111"/>
    <s v="004-Human resource"/>
    <x v="1"/>
    <s v="052"/>
    <s v="ADMINISTRATION HR &amp; CORP"/>
    <s v="078"/>
    <s v="GENERAL EXPENSES - OTHER"/>
    <s v="1366"/>
    <s v="TELEPHONE"/>
    <n v="30828"/>
    <n v="48816"/>
    <n v="51500.88"/>
    <n v="54230.426639999998"/>
    <n v="18429.879999999997"/>
    <n v="0"/>
    <n v="0"/>
    <n v="0"/>
    <n v="0"/>
    <n v="0"/>
    <n v="0"/>
    <n v="0"/>
    <n v="2401.25"/>
    <n v="2959.84"/>
    <n v="4494.96"/>
    <n v="2603.8000000000002"/>
    <n v="3502.66"/>
    <n v="2467.37"/>
    <n v="18429.879999999997"/>
    <n v="0.59782924613987276"/>
    <n v="18429.88"/>
    <n v="36859.759999999995"/>
  </r>
  <r>
    <n v="14"/>
    <n v="15"/>
    <s v="tza"/>
    <x v="91"/>
    <s v="04-Corporate Services"/>
    <x v="72"/>
    <x v="350"/>
    <s v="004-Human resource"/>
    <x v="1"/>
    <s v="053"/>
    <s v="HUMAN RESOURCES"/>
    <s v="078"/>
    <s v="GENERAL EXPENSES - OTHER"/>
    <s v="1302"/>
    <s v="ADVERTISING - RECRUITMENT"/>
    <n v="165760"/>
    <n v="165760"/>
    <n v="174876.79999999999"/>
    <n v="184145.27039999998"/>
    <n v="49579.28"/>
    <n v="0"/>
    <n v="0"/>
    <n v="0"/>
    <n v="0"/>
    <n v="0"/>
    <n v="0"/>
    <n v="0"/>
    <n v="6620"/>
    <n v="0"/>
    <n v="2120"/>
    <n v="0"/>
    <n v="40839.279999999999"/>
    <n v="0"/>
    <n v="49579.28"/>
    <n v="0.2991027992277992"/>
    <n v="49579.28"/>
    <n v="99158.56"/>
  </r>
  <r>
    <n v="14"/>
    <n v="15"/>
    <s v="tza"/>
    <x v="91"/>
    <s v="04-Corporate Services"/>
    <x v="72"/>
    <x v="103"/>
    <s v="004-Human resource"/>
    <x v="1"/>
    <s v="053"/>
    <s v="HUMAN RESOURCES"/>
    <s v="078"/>
    <s v="GENERAL EXPENSES - OTHER"/>
    <s v="1308"/>
    <s v="CONFERENCE &amp; CONVENTION COST - DOMESTIC"/>
    <n v="27085"/>
    <n v="27085"/>
    <n v="28574.674999999999"/>
    <n v="30089.132774999998"/>
    <n v="27085"/>
    <n v="0"/>
    <n v="0"/>
    <n v="0"/>
    <n v="0"/>
    <n v="0"/>
    <n v="0"/>
    <n v="0"/>
    <n v="0"/>
    <n v="0"/>
    <n v="10585"/>
    <n v="16500"/>
    <n v="0"/>
    <n v="0"/>
    <n v="27085"/>
    <n v="1"/>
    <n v="27085"/>
    <n v="54170"/>
  </r>
  <r>
    <n v="14"/>
    <n v="15"/>
    <s v="tza"/>
    <x v="91"/>
    <s v="04-Corporate Services"/>
    <x v="72"/>
    <x v="101"/>
    <s v="004-Human resource"/>
    <x v="1"/>
    <s v="053"/>
    <s v="HUMAN RESOURCES"/>
    <s v="078"/>
    <s v="GENERAL EXPENSES - OTHER"/>
    <s v="1310"/>
    <s v="CONSULTANTS &amp; PROFFESIONAL FEES"/>
    <n v="29534"/>
    <n v="29534"/>
    <n v="31158.37"/>
    <n v="32809.763610000002"/>
    <n v="2900"/>
    <n v="0"/>
    <n v="0"/>
    <n v="0"/>
    <n v="0"/>
    <n v="0"/>
    <n v="0"/>
    <n v="0"/>
    <n v="0"/>
    <n v="450"/>
    <n v="1476"/>
    <n v="869"/>
    <n v="0"/>
    <n v="105"/>
    <n v="2900"/>
    <n v="9.8191914403738062E-2"/>
    <n v="2900"/>
    <n v="5800"/>
  </r>
  <r>
    <n v="14"/>
    <n v="15"/>
    <s v="tza"/>
    <x v="91"/>
    <s v="04-Corporate Services"/>
    <x v="72"/>
    <x v="105"/>
    <s v="004-Human resource"/>
    <x v="1"/>
    <s v="053"/>
    <s v="HUMAN RESOURCES"/>
    <s v="078"/>
    <s v="GENERAL EXPENSES - OTHER"/>
    <s v="1321"/>
    <s v="ENTERTAINMENT - OFFICIALS"/>
    <n v="2000"/>
    <n v="2000"/>
    <n v="2110"/>
    <n v="2221.83"/>
    <n v="1948"/>
    <n v="0"/>
    <n v="0"/>
    <n v="0"/>
    <n v="0"/>
    <n v="0"/>
    <n v="0"/>
    <n v="0"/>
    <n v="239"/>
    <n v="0"/>
    <n v="0"/>
    <n v="1709"/>
    <n v="0"/>
    <n v="0"/>
    <n v="1948"/>
    <n v="0.97399999999999998"/>
    <n v="1948"/>
    <n v="3896"/>
  </r>
  <r>
    <n v="14"/>
    <n v="15"/>
    <s v="tza"/>
    <x v="91"/>
    <s v="04-Corporate Services"/>
    <x v="72"/>
    <x v="337"/>
    <s v="004-Human resource"/>
    <x v="1"/>
    <s v="053"/>
    <s v="HUMAN RESOURCES"/>
    <s v="078"/>
    <s v="GENERAL EXPENSES - OTHER"/>
    <s v="1327"/>
    <s v="INSURANCE"/>
    <n v="198318"/>
    <n v="198318"/>
    <n v="209225.49"/>
    <n v="220314.440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1"/>
    <s v="04-Corporate Services"/>
    <x v="72"/>
    <x v="351"/>
    <s v="004-Human resource"/>
    <x v="1"/>
    <s v="053"/>
    <s v="HUMAN RESOURCES"/>
    <s v="078"/>
    <s v="GENERAL EXPENSES - OTHER"/>
    <s v="1337"/>
    <s v="LONG SERVICE AWARDS"/>
    <n v="13093"/>
    <n v="13093"/>
    <n v="13813.115"/>
    <n v="14545.210095"/>
    <n v="8000"/>
    <n v="0"/>
    <n v="0"/>
    <n v="0"/>
    <n v="0"/>
    <n v="0"/>
    <n v="0"/>
    <n v="0"/>
    <n v="0"/>
    <n v="0"/>
    <n v="8000"/>
    <n v="0"/>
    <n v="0"/>
    <n v="0"/>
    <n v="8000"/>
    <n v="0.6110135186741007"/>
    <n v="8000"/>
    <n v="16000"/>
  </r>
  <r>
    <n v="14"/>
    <n v="15"/>
    <s v="tza"/>
    <x v="91"/>
    <s v="04-Corporate Services"/>
    <x v="72"/>
    <x v="106"/>
    <s v="004-Human resource"/>
    <x v="1"/>
    <s v="053"/>
    <s v="HUMAN RESOURCES"/>
    <s v="078"/>
    <s v="GENERAL EXPENSES - OTHER"/>
    <s v="1344"/>
    <s v="NON-CAPITAL TOOLS &amp; EQUIPMENT"/>
    <n v="8580"/>
    <n v="8580"/>
    <n v="9051.9"/>
    <n v="9531.6507000000001"/>
    <n v="96.48"/>
    <n v="0"/>
    <n v="0"/>
    <n v="0"/>
    <n v="0"/>
    <n v="0"/>
    <n v="0"/>
    <n v="0"/>
    <n v="0"/>
    <n v="96.48"/>
    <n v="0"/>
    <n v="0"/>
    <n v="0"/>
    <n v="0"/>
    <n v="96.48"/>
    <n v="1.1244755244755246E-2"/>
    <n v="96.48"/>
    <n v="192.96"/>
  </r>
  <r>
    <n v="14"/>
    <n v="15"/>
    <s v="tza"/>
    <x v="91"/>
    <s v="04-Corporate Services"/>
    <x v="72"/>
    <x v="107"/>
    <s v="004-Human resource"/>
    <x v="1"/>
    <s v="053"/>
    <s v="HUMAN RESOURCES"/>
    <s v="078"/>
    <s v="GENERAL EXPENSES - OTHER"/>
    <s v="1347"/>
    <s v="POSTAGE &amp; COURIER FEES"/>
    <n v="4716"/>
    <n v="4716"/>
    <n v="4975.38"/>
    <n v="5239.0751399999999"/>
    <n v="289.44"/>
    <n v="0"/>
    <n v="0"/>
    <n v="0"/>
    <n v="0"/>
    <n v="0"/>
    <n v="0"/>
    <n v="0"/>
    <n v="0"/>
    <n v="144.72"/>
    <n v="144.72"/>
    <n v="0"/>
    <n v="0"/>
    <n v="0"/>
    <n v="289.44"/>
    <n v="6.1374045801526715E-2"/>
    <n v="289.44"/>
    <n v="578.88"/>
  </r>
  <r>
    <n v="14"/>
    <n v="15"/>
    <s v="tza"/>
    <x v="91"/>
    <s v="04-Corporate Services"/>
    <x v="72"/>
    <x v="108"/>
    <s v="004-Human resource"/>
    <x v="1"/>
    <s v="053"/>
    <s v="HUMAN RESOURCES"/>
    <s v="078"/>
    <s v="GENERAL EXPENSES - OTHER"/>
    <s v="1348"/>
    <s v="PRINTING &amp; STATIONERY"/>
    <n v="33926"/>
    <n v="33926"/>
    <n v="35791.93"/>
    <n v="37688.902289999998"/>
    <n v="19787.609999999997"/>
    <n v="885.86"/>
    <n v="0"/>
    <n v="0"/>
    <n v="0"/>
    <n v="0"/>
    <n v="0"/>
    <n v="0"/>
    <n v="5418.36"/>
    <n v="1081.92"/>
    <n v="1065.3800000000001"/>
    <n v="1978.28"/>
    <n v="8316.23"/>
    <n v="1927.44"/>
    <n v="19787.609999999997"/>
    <n v="0.58325797323586626"/>
    <n v="19787.61"/>
    <n v="39575.219999999994"/>
  </r>
  <r>
    <n v="14"/>
    <n v="15"/>
    <s v="tza"/>
    <x v="91"/>
    <s v="04-Corporate Services"/>
    <x v="72"/>
    <x v="109"/>
    <s v="004-Human resource"/>
    <x v="1"/>
    <s v="053"/>
    <s v="HUMAN RESOURCES"/>
    <s v="078"/>
    <s v="GENERAL EXPENSES - OTHER"/>
    <s v="1350"/>
    <s v="PROTECTIVE CLOTHING"/>
    <n v="1000"/>
    <n v="1000"/>
    <n v="1055"/>
    <n v="1110.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1"/>
    <s v="04-Corporate Services"/>
    <x v="72"/>
    <x v="331"/>
    <s v="004-Human resource"/>
    <x v="1"/>
    <s v="053"/>
    <s v="HUMAN RESOURCES"/>
    <s v="078"/>
    <s v="GENERAL EXPENSES - OTHER"/>
    <s v="1363"/>
    <s v="SUBSCRIPTIONS"/>
    <n v="4219"/>
    <n v="4219"/>
    <n v="4451.0450000000001"/>
    <n v="4686.9503850000001"/>
    <n v="2975.4"/>
    <n v="0"/>
    <n v="0"/>
    <n v="0"/>
    <n v="0"/>
    <n v="0"/>
    <n v="0"/>
    <n v="0"/>
    <n v="0"/>
    <n v="2975.4"/>
    <n v="0"/>
    <n v="0"/>
    <n v="0"/>
    <n v="0"/>
    <n v="2975.4"/>
    <n v="0.70523820810618632"/>
    <n v="2975.4"/>
    <n v="5950.8"/>
  </r>
  <r>
    <n v="14"/>
    <n v="15"/>
    <s v="tza"/>
    <x v="91"/>
    <s v="04-Corporate Services"/>
    <x v="72"/>
    <x v="110"/>
    <s v="004-Human resource"/>
    <x v="1"/>
    <s v="053"/>
    <s v="HUMAN RESOURCES"/>
    <s v="078"/>
    <s v="GENERAL EXPENSES - OTHER"/>
    <s v="1364"/>
    <s v="SUBSISTANCE &amp; TRAVELLING EXPENSES"/>
    <n v="110000"/>
    <n v="110000"/>
    <n v="116050"/>
    <n v="122200.65"/>
    <n v="91905.73000000001"/>
    <n v="0"/>
    <n v="0"/>
    <n v="0"/>
    <n v="0"/>
    <n v="0"/>
    <n v="0"/>
    <n v="0"/>
    <n v="7600.82"/>
    <n v="23470.55"/>
    <n v="13330.21"/>
    <n v="37013.03"/>
    <n v="8348.18"/>
    <n v="2142.94"/>
    <n v="91905.73000000001"/>
    <n v="0.83550663636363642"/>
    <n v="91905.73"/>
    <n v="183811.46000000002"/>
  </r>
  <r>
    <n v="14"/>
    <n v="15"/>
    <s v="tza"/>
    <x v="91"/>
    <s v="04-Corporate Services"/>
    <x v="72"/>
    <x v="111"/>
    <s v="004-Human resource"/>
    <x v="1"/>
    <s v="053"/>
    <s v="HUMAN RESOURCES"/>
    <s v="078"/>
    <s v="GENERAL EXPENSES - OTHER"/>
    <s v="1366"/>
    <s v="TELEPHONE"/>
    <n v="17988"/>
    <n v="41124"/>
    <n v="43385.82"/>
    <n v="45685.268459999999"/>
    <n v="12149.189999999999"/>
    <n v="0"/>
    <n v="0"/>
    <n v="0"/>
    <n v="0"/>
    <n v="0"/>
    <n v="0"/>
    <n v="0"/>
    <n v="2385.5700000000002"/>
    <n v="2076.6"/>
    <n v="2036.53"/>
    <n v="1400.95"/>
    <n v="2627.29"/>
    <n v="1622.25"/>
    <n v="12149.189999999999"/>
    <n v="0.67540527018011998"/>
    <n v="12149.19"/>
    <n v="24298.379999999997"/>
  </r>
  <r>
    <n v="14"/>
    <n v="15"/>
    <s v="tza"/>
    <x v="91"/>
    <s v="04-Corporate Services"/>
    <x v="72"/>
    <x v="78"/>
    <s v="004-Human resource"/>
    <x v="1"/>
    <s v="053"/>
    <s v="HUMAN RESOURCES"/>
    <s v="078"/>
    <s v="GENERAL EXPENSES - OTHER"/>
    <s v="1368"/>
    <s v="TRAINING COSTS"/>
    <n v="1239225"/>
    <n v="1739225"/>
    <n v="1834882.375"/>
    <n v="1932131.140875"/>
    <n v="595830.67000000004"/>
    <n v="457697"/>
    <n v="0"/>
    <n v="0"/>
    <n v="0"/>
    <n v="0"/>
    <n v="0"/>
    <n v="0"/>
    <n v="164827.89000000001"/>
    <n v="285432.76"/>
    <n v="113827.02"/>
    <n v="-20300"/>
    <n v="38493"/>
    <n v="13550"/>
    <n v="595830.67000000004"/>
    <n v="0.48080911053279268"/>
    <n v="595830.67000000004"/>
    <n v="1191661.3400000001"/>
  </r>
  <r>
    <n v="14"/>
    <n v="15"/>
    <s v="tza"/>
    <x v="91"/>
    <s v="04-Corporate Services"/>
    <x v="72"/>
    <x v="352"/>
    <s v="004-Human resource"/>
    <x v="1"/>
    <s v="053"/>
    <s v="HUMAN RESOURCES"/>
    <s v="078"/>
    <s v="GENERAL EXPENSES - OTHER"/>
    <s v="1369"/>
    <s v="TASK JOB EVALUATION(REGION 2)"/>
    <n v="10480"/>
    <n v="10480"/>
    <n v="11056.4"/>
    <n v="11642.389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2"/>
    <s v="04-Corporate Services"/>
    <x v="72"/>
    <x v="103"/>
    <s v="007-Other admin"/>
    <x v="1"/>
    <s v="054"/>
    <s v="OCCUPATIONAL HEALTH &amp; SAFETY"/>
    <s v="078"/>
    <s v="GENERAL EXPENSES - OTHER"/>
    <s v="1308"/>
    <s v="CONFERENCE &amp; CONVENTION COST - DOMESTIC"/>
    <n v="1863"/>
    <n v="1863"/>
    <n v="1965.4649999999999"/>
    <n v="2069.6346450000001"/>
    <n v="50"/>
    <n v="0"/>
    <n v="0"/>
    <n v="0"/>
    <n v="0"/>
    <n v="0"/>
    <n v="0"/>
    <n v="0"/>
    <n v="0"/>
    <n v="0"/>
    <n v="0"/>
    <n v="50"/>
    <n v="0"/>
    <n v="0"/>
    <n v="50"/>
    <n v="2.6838432635534086E-2"/>
    <n v="50"/>
    <n v="100"/>
  </r>
  <r>
    <n v="14"/>
    <n v="15"/>
    <s v="tza"/>
    <x v="92"/>
    <s v="04-Corporate Services"/>
    <x v="72"/>
    <x v="101"/>
    <s v="007-Other admin"/>
    <x v="1"/>
    <s v="054"/>
    <s v="OCCUPATIONAL HEALTH &amp; SAFETY"/>
    <s v="078"/>
    <s v="GENERAL EXPENSES - OTHER"/>
    <s v="1310"/>
    <s v="CONSULTANTS &amp; PROFFESIONAL FEES"/>
    <n v="1183"/>
    <n v="1183"/>
    <n v="1248.0650000000001"/>
    <n v="1314.21244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2"/>
    <s v="04-Corporate Services"/>
    <x v="72"/>
    <x v="104"/>
    <s v="007-Other admin"/>
    <x v="1"/>
    <s v="054"/>
    <s v="OCCUPATIONAL HEALTH &amp; SAFETY"/>
    <s v="078"/>
    <s v="GENERAL EXPENSES - OTHER"/>
    <s v="1311"/>
    <s v="CONSUMABLE DOMESTIC ITEMS"/>
    <n v="63"/>
    <n v="63"/>
    <n v="66.465000000000003"/>
    <n v="69.987645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2"/>
    <s v="04-Corporate Services"/>
    <x v="72"/>
    <x v="353"/>
    <s v="007-Other admin"/>
    <x v="1"/>
    <s v="054"/>
    <s v="OCCUPATIONAL HEALTH &amp; SAFETY"/>
    <s v="078"/>
    <s v="GENERAL EXPENSES - OTHER"/>
    <s v="1324"/>
    <s v="EMPLOYEE ASSISTANCE PROGRAMME"/>
    <n v="44788"/>
    <n v="104788"/>
    <n v="110551.34"/>
    <n v="116410.56101999999"/>
    <n v="27706.309999999998"/>
    <n v="0"/>
    <n v="0"/>
    <n v="0"/>
    <n v="0"/>
    <n v="0"/>
    <n v="0"/>
    <n v="0"/>
    <n v="2300"/>
    <n v="4086.06"/>
    <n v="403.25"/>
    <n v="876.2"/>
    <n v="2620"/>
    <n v="17420.8"/>
    <n v="27706.309999999998"/>
    <n v="0.61861011878181649"/>
    <n v="27706.31"/>
    <n v="55412.619999999995"/>
  </r>
  <r>
    <n v="14"/>
    <n v="15"/>
    <s v="tza"/>
    <x v="92"/>
    <s v="04-Corporate Services"/>
    <x v="72"/>
    <x v="106"/>
    <s v="007-Other admin"/>
    <x v="1"/>
    <s v="054"/>
    <s v="OCCUPATIONAL HEALTH &amp; SAFETY"/>
    <s v="078"/>
    <s v="GENERAL EXPENSES - OTHER"/>
    <s v="1344"/>
    <s v="NON-CAPITAL TOOLS &amp; EQUIPMENT"/>
    <n v="2285"/>
    <n v="2285"/>
    <n v="2410.6750000000002"/>
    <n v="2538.440775"/>
    <n v="1980.75"/>
    <n v="0"/>
    <n v="0"/>
    <n v="0"/>
    <n v="0"/>
    <n v="0"/>
    <n v="0"/>
    <n v="0"/>
    <n v="0"/>
    <n v="1980.75"/>
    <n v="0"/>
    <n v="0"/>
    <n v="0"/>
    <n v="0"/>
    <n v="1980.75"/>
    <n v="0.86684901531728664"/>
    <n v="1980.75"/>
    <n v="3961.5"/>
  </r>
  <r>
    <n v="14"/>
    <n v="15"/>
    <s v="tza"/>
    <x v="92"/>
    <s v="04-Corporate Services"/>
    <x v="72"/>
    <x v="107"/>
    <s v="007-Other admin"/>
    <x v="1"/>
    <s v="054"/>
    <s v="OCCUPATIONAL HEALTH &amp; SAFETY"/>
    <s v="078"/>
    <s v="GENERAL EXPENSES - OTHER"/>
    <s v="1347"/>
    <s v="POSTAGE &amp; COURIER FEES"/>
    <n v="427"/>
    <n v="427"/>
    <n v="450.48500000000001"/>
    <n v="474.3607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2"/>
    <s v="04-Corporate Services"/>
    <x v="72"/>
    <x v="108"/>
    <s v="007-Other admin"/>
    <x v="1"/>
    <s v="054"/>
    <s v="OCCUPATIONAL HEALTH &amp; SAFETY"/>
    <s v="078"/>
    <s v="GENERAL EXPENSES - OTHER"/>
    <s v="1348"/>
    <s v="PRINTING &amp; STATIONERY"/>
    <n v="884"/>
    <n v="884"/>
    <n v="932.62"/>
    <n v="982.04885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2"/>
    <s v="04-Corporate Services"/>
    <x v="72"/>
    <x v="110"/>
    <s v="007-Other admin"/>
    <x v="1"/>
    <s v="054"/>
    <s v="OCCUPATIONAL HEALTH &amp; SAFETY"/>
    <s v="078"/>
    <s v="GENERAL EXPENSES - OTHER"/>
    <s v="1364"/>
    <s v="SUBSISTANCE &amp; TRAVELLING EXPENSES"/>
    <n v="26835"/>
    <n v="26835"/>
    <n v="28310.924999999999"/>
    <n v="29811.404025"/>
    <n v="26598.5"/>
    <n v="0"/>
    <n v="0"/>
    <n v="0"/>
    <n v="0"/>
    <n v="0"/>
    <n v="0"/>
    <n v="0"/>
    <n v="2508.6"/>
    <n v="4736.6000000000004"/>
    <n v="8949.11"/>
    <n v="4371.07"/>
    <n v="5733.12"/>
    <n v="300"/>
    <n v="26598.5"/>
    <n v="0.99118688280231038"/>
    <n v="26598.5"/>
    <n v="53197"/>
  </r>
  <r>
    <n v="14"/>
    <n v="15"/>
    <s v="tza"/>
    <x v="92"/>
    <s v="04-Corporate Services"/>
    <x v="72"/>
    <x v="111"/>
    <s v="007-Other admin"/>
    <x v="1"/>
    <s v="054"/>
    <s v="OCCUPATIONAL HEALTH &amp; SAFETY"/>
    <s v="078"/>
    <s v="GENERAL EXPENSES - OTHER"/>
    <s v="1366"/>
    <s v="TELEPHO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2"/>
    <s v="04-Corporate Services"/>
    <x v="72"/>
    <x v="354"/>
    <s v="007-Other admin"/>
    <x v="1"/>
    <s v="054"/>
    <s v="OCCUPATIONAL HEALTH &amp; SAFETY"/>
    <s v="078"/>
    <s v="GENERAL EXPENSES - OTHER"/>
    <s v="1367"/>
    <s v="TESTING OF SAMPLES"/>
    <n v="813"/>
    <n v="813"/>
    <n v="857.71500000000003"/>
    <n v="903.173895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s v="04-Corporate Services"/>
    <x v="72"/>
    <x v="125"/>
    <s v="007-Other admin"/>
    <x v="1"/>
    <s v="056"/>
    <s v="CORPORATE SERVICES"/>
    <s v="078"/>
    <s v="GENERAL EXPENSES - OTHER"/>
    <s v="1301"/>
    <s v="ADVERTISING - GENERAL"/>
    <n v="1059"/>
    <n v="1059"/>
    <n v="1117.2449999999999"/>
    <n v="1176.45898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s v="04-Corporate Services"/>
    <x v="72"/>
    <x v="103"/>
    <s v="007-Other admin"/>
    <x v="1"/>
    <s v="056"/>
    <s v="CORPORATE SERVICES"/>
    <s v="078"/>
    <s v="GENERAL EXPENSES - OTHER"/>
    <s v="1308"/>
    <s v="CONFERENCE &amp; CONVENTION COST - DOMESTIC"/>
    <n v="1093"/>
    <n v="1093"/>
    <n v="1153.115"/>
    <n v="1214.2300949999999"/>
    <n v="250"/>
    <n v="0"/>
    <n v="0"/>
    <n v="0"/>
    <n v="0"/>
    <n v="0"/>
    <n v="0"/>
    <n v="0"/>
    <n v="250"/>
    <n v="0"/>
    <n v="0"/>
    <n v="0"/>
    <n v="0"/>
    <n v="0"/>
    <n v="250"/>
    <n v="0.22872827081427263"/>
    <n v="250"/>
    <n v="500"/>
  </r>
  <r>
    <n v="14"/>
    <n v="15"/>
    <s v="tza"/>
    <x v="93"/>
    <s v="04-Corporate Services"/>
    <x v="72"/>
    <x v="101"/>
    <s v="007-Other admin"/>
    <x v="1"/>
    <s v="056"/>
    <s v="CORPORATE SERVICES"/>
    <s v="078"/>
    <s v="GENERAL EXPENSES - OTHER"/>
    <s v="1310"/>
    <s v="CONSULTANTS &amp; PROFFESIONAL FEES"/>
    <n v="48"/>
    <n v="48"/>
    <n v="50.64"/>
    <n v="53.32392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s v="04-Corporate Services"/>
    <x v="72"/>
    <x v="105"/>
    <s v="007-Other admin"/>
    <x v="1"/>
    <s v="056"/>
    <s v="CORPORATE SERVICES"/>
    <s v="078"/>
    <s v="GENERAL EXPENSES - OTHER"/>
    <s v="1321"/>
    <s v="ENTERTAINMENT - OFFICIALS"/>
    <n v="2000"/>
    <n v="2000"/>
    <n v="2110"/>
    <n v="2221.83"/>
    <n v="472.2"/>
    <n v="0"/>
    <n v="0"/>
    <n v="0"/>
    <n v="0"/>
    <n v="0"/>
    <n v="0"/>
    <n v="0"/>
    <n v="0"/>
    <n v="0"/>
    <n v="0"/>
    <n v="85"/>
    <n v="0"/>
    <n v="387.2"/>
    <n v="472.2"/>
    <n v="0.2361"/>
    <n v="472.2"/>
    <n v="944.4"/>
  </r>
  <r>
    <n v="14"/>
    <n v="15"/>
    <s v="tza"/>
    <x v="93"/>
    <s v="04-Corporate Services"/>
    <x v="72"/>
    <x v="337"/>
    <s v="007-Other admin"/>
    <x v="1"/>
    <s v="056"/>
    <s v="CORPORATE SERVICES"/>
    <s v="078"/>
    <s v="GENERAL EXPENSES - OTHER"/>
    <s v="1327"/>
    <s v="INSURANCE"/>
    <n v="54732"/>
    <n v="54732"/>
    <n v="57742.26"/>
    <n v="60802.59978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s v="04-Corporate Services"/>
    <x v="72"/>
    <x v="106"/>
    <s v="007-Other admin"/>
    <x v="1"/>
    <s v="056"/>
    <s v="CORPORATE SERVICES"/>
    <s v="078"/>
    <s v="GENERAL EXPENSES - OTHER"/>
    <s v="1344"/>
    <s v="NON-CAPITAL TOOLS &amp; EQUIPMENT"/>
    <n v="50104"/>
    <n v="50104"/>
    <n v="52859.72"/>
    <n v="55661.285159999999"/>
    <n v="9590.9700000000012"/>
    <n v="0"/>
    <n v="0"/>
    <n v="0"/>
    <n v="0"/>
    <n v="0"/>
    <n v="0"/>
    <n v="0"/>
    <n v="0"/>
    <n v="1308.95"/>
    <n v="0"/>
    <n v="6456.8"/>
    <n v="92.81"/>
    <n v="1732.41"/>
    <n v="9590.9700000000012"/>
    <n v="0.19142124381286926"/>
    <n v="9590.9699999999993"/>
    <n v="19181.940000000002"/>
  </r>
  <r>
    <n v="14"/>
    <n v="15"/>
    <s v="tza"/>
    <x v="93"/>
    <s v="04-Corporate Services"/>
    <x v="72"/>
    <x v="107"/>
    <s v="007-Other admin"/>
    <x v="1"/>
    <s v="056"/>
    <s v="CORPORATE SERVICES"/>
    <s v="078"/>
    <s v="GENERAL EXPENSES - OTHER"/>
    <s v="1347"/>
    <s v="POSTAGE &amp; COURIER FEES"/>
    <n v="231725"/>
    <n v="231725"/>
    <n v="244469.875"/>
    <n v="257426.77837499999"/>
    <n v="36742.060000000005"/>
    <n v="0"/>
    <n v="0"/>
    <n v="0"/>
    <n v="0"/>
    <n v="0"/>
    <n v="0"/>
    <n v="0"/>
    <n v="1877.47"/>
    <n v="3737.4"/>
    <n v="2149.1799999999998"/>
    <n v="1675.28"/>
    <n v="12962.36"/>
    <n v="14340.37"/>
    <n v="36742.060000000005"/>
    <n v="0.15855889524220523"/>
    <n v="36742.06"/>
    <n v="73484.12000000001"/>
  </r>
  <r>
    <n v="14"/>
    <n v="15"/>
    <s v="tza"/>
    <x v="93"/>
    <s v="04-Corporate Services"/>
    <x v="72"/>
    <x v="108"/>
    <s v="007-Other admin"/>
    <x v="1"/>
    <s v="056"/>
    <s v="CORPORATE SERVICES"/>
    <s v="078"/>
    <s v="GENERAL EXPENSES - OTHER"/>
    <s v="1348"/>
    <s v="PRINTING &amp; STATIONERY"/>
    <n v="29609"/>
    <n v="32832"/>
    <n v="34637.760000000002"/>
    <n v="36473.561280000002"/>
    <n v="30882.379999999997"/>
    <n v="0"/>
    <n v="0"/>
    <n v="0"/>
    <n v="0"/>
    <n v="0"/>
    <n v="0"/>
    <n v="0"/>
    <n v="28403.82"/>
    <n v="-130.06"/>
    <n v="273.77999999999997"/>
    <n v="0"/>
    <n v="0"/>
    <n v="2334.84"/>
    <n v="30882.379999999997"/>
    <n v="1.0430065182883581"/>
    <n v="30882.38"/>
    <n v="61764.759999999995"/>
  </r>
  <r>
    <n v="14"/>
    <n v="15"/>
    <s v="tza"/>
    <x v="93"/>
    <s v="04-Corporate Services"/>
    <x v="72"/>
    <x v="110"/>
    <s v="007-Other admin"/>
    <x v="1"/>
    <s v="056"/>
    <s v="CORPORATE SERVICES"/>
    <s v="078"/>
    <s v="GENERAL EXPENSES - OTHER"/>
    <s v="1364"/>
    <s v="SUBSISTANCE &amp; TRAVELLING EXPENSES"/>
    <n v="163415"/>
    <n v="163415"/>
    <n v="172402.82500000001"/>
    <n v="181540.17472500002"/>
    <n v="68545.200000000012"/>
    <n v="0"/>
    <n v="0"/>
    <n v="0"/>
    <n v="0"/>
    <n v="0"/>
    <n v="0"/>
    <n v="0"/>
    <n v="12842.18"/>
    <n v="4290.0200000000004"/>
    <n v="23274.29"/>
    <n v="13587.26"/>
    <n v="9421.25"/>
    <n v="5130.2"/>
    <n v="68545.200000000012"/>
    <n v="0.41945476241471108"/>
    <n v="68545.2"/>
    <n v="137090.40000000002"/>
  </r>
  <r>
    <n v="14"/>
    <n v="15"/>
    <s v="tza"/>
    <x v="93"/>
    <s v="04-Corporate Services"/>
    <x v="72"/>
    <x v="111"/>
    <s v="007-Other admin"/>
    <x v="1"/>
    <s v="056"/>
    <s v="CORPORATE SERVICES"/>
    <s v="078"/>
    <s v="GENERAL EXPENSES - OTHER"/>
    <s v="1366"/>
    <s v="TELEPHONE"/>
    <n v="23136"/>
    <n v="46272"/>
    <n v="48816.959999999999"/>
    <n v="51404.258880000001"/>
    <n v="7071.3499999999995"/>
    <n v="0"/>
    <n v="0"/>
    <n v="0"/>
    <n v="0"/>
    <n v="0"/>
    <n v="0"/>
    <n v="0"/>
    <n v="1167.04"/>
    <n v="1193.3699999999999"/>
    <n v="1181.9000000000001"/>
    <n v="1000"/>
    <n v="1350.96"/>
    <n v="1178.08"/>
    <n v="7071.3499999999995"/>
    <n v="0.30564272130013831"/>
    <n v="7071.35"/>
    <n v="14142.699999999999"/>
  </r>
  <r>
    <n v="14"/>
    <n v="15"/>
    <s v="tza"/>
    <x v="94"/>
    <s v="04-Corporate Services"/>
    <x v="72"/>
    <x v="103"/>
    <s v="001-Mayor and council"/>
    <x v="1"/>
    <s v="057"/>
    <s v="COUNCIL EXPENDITURE"/>
    <s v="078"/>
    <s v="GENERAL EXPENSES - OTHER"/>
    <s v="1308"/>
    <s v="CONFERENCE &amp; CONVENTION COST - DOMESTIC"/>
    <n v="40663"/>
    <n v="40663"/>
    <n v="42899.464999999997"/>
    <n v="45173.136644999999"/>
    <n v="19942.650000000001"/>
    <n v="0"/>
    <n v="0"/>
    <n v="0"/>
    <n v="0"/>
    <n v="0"/>
    <n v="0"/>
    <n v="0"/>
    <n v="3596.49"/>
    <n v="10078.950000000001"/>
    <n v="3885.96"/>
    <n v="0"/>
    <n v="0"/>
    <n v="2381.25"/>
    <n v="19942.650000000001"/>
    <n v="0.49043725253916343"/>
    <n v="19942.650000000001"/>
    <n v="39885.300000000003"/>
  </r>
  <r>
    <n v="14"/>
    <n v="15"/>
    <s v="tza"/>
    <x v="94"/>
    <s v="04-Corporate Services"/>
    <x v="72"/>
    <x v="333"/>
    <s v="001-Mayor and council"/>
    <x v="1"/>
    <s v="057"/>
    <s v="COUNCIL EXPENDITURE"/>
    <s v="078"/>
    <s v="GENERAL EXPENSES - OTHER"/>
    <s v="1309"/>
    <s v="CONFERENCE &amp; CONVENTION COST - INTERNATIONAL"/>
    <n v="26000"/>
    <n v="26000"/>
    <n v="27430"/>
    <n v="28883.7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s v="04-Corporate Services"/>
    <x v="72"/>
    <x v="101"/>
    <s v="001-Mayor and council"/>
    <x v="1"/>
    <s v="057"/>
    <s v="COUNCIL EXPENDITURE"/>
    <s v="078"/>
    <s v="GENERAL EXPENSES - OTHER"/>
    <s v="1310"/>
    <s v="CONSULTANTS &amp; PROFFESIONAL FEES"/>
    <n v="2318"/>
    <n v="2318"/>
    <n v="2445.4899999999998"/>
    <n v="2575.100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s v="04-Corporate Services"/>
    <x v="72"/>
    <x v="104"/>
    <s v="001-Mayor and council"/>
    <x v="1"/>
    <s v="057"/>
    <s v="COUNCIL EXPENDITURE"/>
    <s v="078"/>
    <s v="GENERAL EXPENSES - OTHER"/>
    <s v="1311"/>
    <s v="CONSUMABLE DOMESTIC ITEMS"/>
    <n v="941"/>
    <n v="941"/>
    <n v="992.755"/>
    <n v="1045.37101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s v="04-Corporate Services"/>
    <x v="72"/>
    <x v="329"/>
    <s v="001-Mayor and council"/>
    <x v="1"/>
    <s v="057"/>
    <s v="COUNCIL EXPENDITURE"/>
    <s v="078"/>
    <s v="GENERAL EXPENSES - OTHER"/>
    <s v="1312"/>
    <s v="COUNCIL PHOTOGRAPHY &amp; ART WORK"/>
    <n v="863"/>
    <n v="863"/>
    <n v="910.46500000000003"/>
    <n v="958.719645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s v="04-Corporate Services"/>
    <x v="72"/>
    <x v="355"/>
    <s v="001-Mayor and council"/>
    <x v="1"/>
    <s v="057"/>
    <s v="COUNCIL EXPENDITURE"/>
    <s v="078"/>
    <s v="GENERAL EXPENSES - OTHER"/>
    <s v="1319"/>
    <s v="ELECTION COSTS"/>
    <n v="3195"/>
    <n v="3195"/>
    <n v="3370.7249999999999"/>
    <n v="3549.373424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s v="04-Corporate Services"/>
    <x v="72"/>
    <x v="356"/>
    <s v="001-Mayor and council"/>
    <x v="1"/>
    <s v="057"/>
    <s v="COUNCIL EXPENDITURE"/>
    <s v="078"/>
    <s v="GENERAL EXPENSES - OTHER"/>
    <s v="1320"/>
    <s v="ENTERTAINMENT - EXECUTIVE COMMITTEE"/>
    <n v="14316"/>
    <n v="14316"/>
    <n v="15103.38"/>
    <n v="15903.859139999999"/>
    <n v="5716.7199999999993"/>
    <n v="0"/>
    <n v="0"/>
    <n v="0"/>
    <n v="0"/>
    <n v="0"/>
    <n v="0"/>
    <n v="0"/>
    <n v="0"/>
    <n v="589.72"/>
    <n v="4000"/>
    <n v="582.52"/>
    <n v="494.5"/>
    <n v="49.98"/>
    <n v="5716.7199999999993"/>
    <n v="0.39932383347303713"/>
    <n v="5716.72"/>
    <n v="11433.439999999999"/>
  </r>
  <r>
    <n v="14"/>
    <n v="15"/>
    <s v="tza"/>
    <x v="94"/>
    <s v="04-Corporate Services"/>
    <x v="72"/>
    <x v="197"/>
    <s v="001-Mayor and council"/>
    <x v="1"/>
    <s v="057"/>
    <s v="COUNCIL EXPENDITURE"/>
    <s v="078"/>
    <s v="GENERAL EXPENSES - OTHER"/>
    <s v="1322"/>
    <s v="ENTERTAINMENT - PUBLIC ENTERTAINMENT"/>
    <n v="292000"/>
    <n v="292000"/>
    <n v="308060"/>
    <n v="324387.18"/>
    <n v="97634.83"/>
    <n v="100000"/>
    <n v="0"/>
    <n v="0"/>
    <n v="0"/>
    <n v="0"/>
    <n v="0"/>
    <n v="0"/>
    <n v="9037.5"/>
    <n v="19092.8"/>
    <n v="8900"/>
    <n v="5600"/>
    <n v="54462"/>
    <n v="542.53"/>
    <n v="97634.83"/>
    <n v="0.33436585616438358"/>
    <n v="97634.83"/>
    <n v="195269.66"/>
  </r>
  <r>
    <n v="14"/>
    <n v="15"/>
    <s v="tza"/>
    <x v="94"/>
    <s v="04-Corporate Services"/>
    <x v="72"/>
    <x v="337"/>
    <s v="001-Mayor and council"/>
    <x v="1"/>
    <s v="057"/>
    <s v="COUNCIL EXPENDITURE"/>
    <s v="078"/>
    <s v="GENERAL EXPENSES - OTHER"/>
    <s v="1327"/>
    <s v="INSURANCE"/>
    <n v="28255"/>
    <n v="28255"/>
    <n v="29809.025000000001"/>
    <n v="31388.903325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s v="04-Corporate Services"/>
    <x v="72"/>
    <x v="357"/>
    <s v="001-Mayor and council"/>
    <x v="1"/>
    <s v="057"/>
    <s v="COUNCIL EXPENDITURE"/>
    <s v="078"/>
    <s v="GENERAL EXPENSES - OTHER"/>
    <s v="1328"/>
    <s v="GIFTS AND REWARDS"/>
    <n v="10480"/>
    <n v="10480"/>
    <n v="11056.4"/>
    <n v="11642.389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s v="04-Corporate Services"/>
    <x v="72"/>
    <x v="102"/>
    <s v="001-Mayor and council"/>
    <x v="1"/>
    <s v="057"/>
    <s v="COUNCIL EXPENDITURE"/>
    <s v="078"/>
    <s v="GENERAL EXPENSES - OTHER"/>
    <s v="1336"/>
    <s v="LICENCES &amp; PERMITS - NON VEHICLE"/>
    <n v="3124"/>
    <n v="3124"/>
    <n v="3295.82"/>
    <n v="3470.4984600000003"/>
    <n v="1360"/>
    <n v="0"/>
    <n v="0"/>
    <n v="0"/>
    <n v="0"/>
    <n v="0"/>
    <n v="0"/>
    <n v="0"/>
    <n v="0"/>
    <n v="0"/>
    <n v="0"/>
    <n v="0"/>
    <n v="0"/>
    <n v="1360"/>
    <n v="1360"/>
    <n v="0.4353393085787452"/>
    <n v="1360"/>
    <n v="2720"/>
  </r>
  <r>
    <n v="14"/>
    <n v="15"/>
    <s v="tza"/>
    <x v="94"/>
    <s v="04-Corporate Services"/>
    <x v="72"/>
    <x v="177"/>
    <s v="001-Mayor and council"/>
    <x v="1"/>
    <s v="057"/>
    <s v="COUNCIL EXPENDITURE"/>
    <s v="078"/>
    <s v="GENERAL EXPENSES - OTHER"/>
    <s v="1341"/>
    <s v="MEMBERSHIP FEES - SALGA"/>
    <n v="195475"/>
    <n v="226998"/>
    <n v="239482.89"/>
    <n v="252175.48317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s v="04-Corporate Services"/>
    <x v="72"/>
    <x v="106"/>
    <s v="001-Mayor and council"/>
    <x v="1"/>
    <s v="057"/>
    <s v="COUNCIL EXPENDITURE"/>
    <s v="078"/>
    <s v="GENERAL EXPENSES - OTHER"/>
    <s v="1344"/>
    <s v="NON-CAPITAL TOOLS &amp; EQUIPMENT"/>
    <n v="4866"/>
    <n v="4866"/>
    <n v="5133.63"/>
    <n v="5405.7123899999997"/>
    <n v="35.090000000000003"/>
    <n v="0"/>
    <n v="0"/>
    <n v="0"/>
    <n v="0"/>
    <n v="0"/>
    <n v="0"/>
    <n v="0"/>
    <n v="0"/>
    <n v="0"/>
    <n v="0"/>
    <n v="0"/>
    <n v="35.090000000000003"/>
    <n v="0"/>
    <n v="35.090000000000003"/>
    <n v="7.2112618166872179E-3"/>
    <n v="35.090000000000003"/>
    <n v="70.180000000000007"/>
  </r>
  <r>
    <n v="14"/>
    <n v="15"/>
    <s v="tza"/>
    <x v="94"/>
    <s v="04-Corporate Services"/>
    <x v="72"/>
    <x v="108"/>
    <s v="001-Mayor and council"/>
    <x v="1"/>
    <s v="057"/>
    <s v="COUNCIL EXPENDITURE"/>
    <s v="078"/>
    <s v="GENERAL EXPENSES - OTHER"/>
    <s v="1348"/>
    <s v="PRINTING &amp; STATIONERY"/>
    <n v="42496"/>
    <n v="42496"/>
    <n v="44833.279999999999"/>
    <n v="47209.44384"/>
    <n v="14932.68"/>
    <n v="0"/>
    <n v="0"/>
    <n v="0"/>
    <n v="0"/>
    <n v="0"/>
    <n v="0"/>
    <n v="0"/>
    <n v="0"/>
    <n v="741.79"/>
    <n v="0"/>
    <n v="677.64"/>
    <n v="11112.04"/>
    <n v="2401.21"/>
    <n v="14932.68"/>
    <n v="0.35139024849397593"/>
    <n v="14932.68"/>
    <n v="29865.360000000001"/>
  </r>
  <r>
    <n v="14"/>
    <n v="15"/>
    <s v="tza"/>
    <x v="94"/>
    <s v="04-Corporate Services"/>
    <x v="72"/>
    <x v="335"/>
    <s v="001-Mayor and council"/>
    <x v="1"/>
    <s v="057"/>
    <s v="COUNCIL EXPENDITURE"/>
    <s v="078"/>
    <s v="GENERAL EXPENSES - OTHER"/>
    <s v="1355"/>
    <s v="RECOGNITION DAY"/>
    <n v="27772"/>
    <n v="27772"/>
    <n v="29299.46"/>
    <n v="30852.3313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s v="04-Corporate Services"/>
    <x v="72"/>
    <x v="331"/>
    <s v="001-Mayor and council"/>
    <x v="1"/>
    <s v="057"/>
    <s v="COUNCIL EXPENDITURE"/>
    <s v="078"/>
    <s v="GENERAL EXPENSES - OTHER"/>
    <s v="1363"/>
    <s v="SUBSCRIPTIONS"/>
    <n v="42310"/>
    <n v="42310"/>
    <n v="44637.05"/>
    <n v="47002.813650000004"/>
    <n v="39305"/>
    <n v="0"/>
    <n v="0"/>
    <n v="0"/>
    <n v="0"/>
    <n v="0"/>
    <n v="0"/>
    <n v="0"/>
    <n v="39305"/>
    <n v="0"/>
    <n v="0"/>
    <n v="0"/>
    <n v="0"/>
    <n v="0"/>
    <n v="39305"/>
    <n v="0.928976601276294"/>
    <n v="39305"/>
    <n v="78610"/>
  </r>
  <r>
    <n v="14"/>
    <n v="15"/>
    <s v="tza"/>
    <x v="94"/>
    <s v="04-Corporate Services"/>
    <x v="72"/>
    <x v="110"/>
    <s v="001-Mayor and council"/>
    <x v="1"/>
    <s v="057"/>
    <s v="COUNCIL EXPENDITURE"/>
    <s v="078"/>
    <s v="GENERAL EXPENSES - OTHER"/>
    <s v="1364"/>
    <s v="SUBSISTANCE &amp; TRAVELLING EXPENSES"/>
    <n v="500000"/>
    <n v="600000"/>
    <n v="633000"/>
    <n v="666549"/>
    <n v="499984.55000000005"/>
    <n v="0"/>
    <n v="0"/>
    <n v="0"/>
    <n v="0"/>
    <n v="0"/>
    <n v="0"/>
    <n v="0"/>
    <n v="15414.25"/>
    <n v="87735.58"/>
    <n v="172319.12"/>
    <n v="120070.39"/>
    <n v="69407.13"/>
    <n v="35038.080000000002"/>
    <n v="499984.55000000005"/>
    <n v="0.99996910000000006"/>
    <n v="499984.55"/>
    <n v="999969.10000000009"/>
  </r>
  <r>
    <n v="14"/>
    <n v="15"/>
    <s v="tza"/>
    <x v="94"/>
    <s v="04-Corporate Services"/>
    <x v="72"/>
    <x v="111"/>
    <s v="001-Mayor and council"/>
    <x v="1"/>
    <s v="057"/>
    <s v="COUNCIL EXPENDITURE"/>
    <s v="078"/>
    <s v="GENERAL EXPENSES - OTHER"/>
    <s v="1366"/>
    <s v="TELEPHONE"/>
    <n v="10296"/>
    <n v="33432"/>
    <n v="35270.76"/>
    <n v="37140.110280000001"/>
    <n v="4913.5"/>
    <n v="0"/>
    <n v="0"/>
    <n v="0"/>
    <n v="0"/>
    <n v="0"/>
    <n v="0"/>
    <n v="0"/>
    <n v="735.03"/>
    <n v="787.68"/>
    <n v="752.79"/>
    <n v="389"/>
    <n v="701.94"/>
    <n v="1547.06"/>
    <n v="4913.5"/>
    <n v="0.47722416472416473"/>
    <n v="4913.5"/>
    <n v="9827"/>
  </r>
  <r>
    <n v="14"/>
    <n v="15"/>
    <s v="tza"/>
    <x v="94"/>
    <s v="04-Corporate Services"/>
    <x v="72"/>
    <x v="358"/>
    <s v="001-Mayor and council"/>
    <x v="1"/>
    <s v="057"/>
    <s v="COUNCIL EXPENDITURE"/>
    <s v="078"/>
    <s v="GENERAL EXPENSES - OTHER"/>
    <s v="1371"/>
    <s v="WATER RIGHTS PUSELA"/>
    <n v="11831"/>
    <n v="11831"/>
    <n v="12481.705"/>
    <n v="13143.23536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s v="04-Corporate Services"/>
    <x v="72"/>
    <x v="125"/>
    <s v="007-Other admin"/>
    <x v="1"/>
    <s v="058"/>
    <s v="LEGAL SERVICES"/>
    <s v="078"/>
    <s v="GENERAL EXPENSES - OTHER"/>
    <s v="1301"/>
    <s v="ADVERTISING - GENERAL"/>
    <n v="1576"/>
    <n v="1576"/>
    <n v="1662.68"/>
    <n v="1750.802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s v="04-Corporate Services"/>
    <x v="72"/>
    <x v="103"/>
    <s v="007-Other admin"/>
    <x v="1"/>
    <s v="058"/>
    <s v="LEGAL SERVICES"/>
    <s v="078"/>
    <s v="GENERAL EXPENSES - OTHER"/>
    <s v="1308"/>
    <s v="CONFERENCE &amp; CONVENTION COST - DOMESTIC"/>
    <n v="111"/>
    <n v="111"/>
    <n v="117.105"/>
    <n v="123.31156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s v="04-Corporate Services"/>
    <x v="72"/>
    <x v="101"/>
    <s v="007-Other admin"/>
    <x v="1"/>
    <s v="058"/>
    <s v="LEGAL SERVICES"/>
    <s v="078"/>
    <s v="GENERAL EXPENSES - OTHER"/>
    <s v="1310"/>
    <s v="CONSULTANTS &amp; PROFFESIONAL FEES"/>
    <n v="376"/>
    <n v="376"/>
    <n v="396.68"/>
    <n v="417.70404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s v="04-Corporate Services"/>
    <x v="72"/>
    <x v="105"/>
    <s v="007-Other admin"/>
    <x v="1"/>
    <s v="058"/>
    <s v="LEGAL SERVICES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s v="04-Corporate Services"/>
    <x v="72"/>
    <x v="337"/>
    <s v="007-Other admin"/>
    <x v="1"/>
    <s v="058"/>
    <s v="LEGAL SERVICES"/>
    <s v="078"/>
    <s v="GENERAL EXPENSES - OTHER"/>
    <s v="1327"/>
    <s v="INSURANCE"/>
    <n v="243392"/>
    <n v="243392"/>
    <n v="256778.56"/>
    <n v="270387.82367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s v="04-Corporate Services"/>
    <x v="72"/>
    <x v="338"/>
    <s v="007-Other admin"/>
    <x v="1"/>
    <s v="058"/>
    <s v="LEGAL SERVICES"/>
    <s v="078"/>
    <s v="GENERAL EXPENSES - OTHER"/>
    <s v="1333"/>
    <s v="LEGAL FEES - OTHER"/>
    <n v="6290678"/>
    <n v="9000000"/>
    <n v="9495000"/>
    <n v="9998235"/>
    <n v="8604487.9800000004"/>
    <n v="0"/>
    <n v="219000"/>
    <n v="0"/>
    <n v="0"/>
    <n v="0"/>
    <n v="0"/>
    <n v="0"/>
    <n v="4536979.93"/>
    <n v="1062585.8999999999"/>
    <n v="181939.24"/>
    <n v="213000"/>
    <n v="240879.28"/>
    <n v="2369103.63"/>
    <n v="8604487.9800000004"/>
    <n v="1.3678156758301729"/>
    <n v="8823487.9800000004"/>
    <n v="17208975.960000001"/>
  </r>
  <r>
    <n v="14"/>
    <n v="15"/>
    <s v="tza"/>
    <x v="95"/>
    <s v="04-Corporate Services"/>
    <x v="72"/>
    <x v="106"/>
    <s v="007-Other admin"/>
    <x v="1"/>
    <s v="058"/>
    <s v="LEGAL SERVICES"/>
    <s v="078"/>
    <s v="GENERAL EXPENSES - OTHER"/>
    <s v="1344"/>
    <s v="NON-CAPITAL TOOLS &amp; EQUIPMENT"/>
    <n v="5713"/>
    <n v="5713"/>
    <n v="6027.2150000000001"/>
    <n v="6346.657395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s v="04-Corporate Services"/>
    <x v="72"/>
    <x v="107"/>
    <s v="007-Other admin"/>
    <x v="1"/>
    <s v="058"/>
    <s v="LEGAL SERVICES"/>
    <s v="078"/>
    <s v="GENERAL EXPENSES - OTHER"/>
    <s v="1347"/>
    <s v="POSTAGE &amp; COURIER FE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5"/>
    <s v="04-Corporate Services"/>
    <x v="72"/>
    <x v="108"/>
    <s v="007-Other admin"/>
    <x v="1"/>
    <s v="058"/>
    <s v="LEGAL SERVICES"/>
    <s v="078"/>
    <s v="GENERAL EXPENSES - OTHER"/>
    <s v="1348"/>
    <s v="PRINTING &amp; STATIONERY"/>
    <n v="15240"/>
    <n v="15240"/>
    <n v="16078.2"/>
    <n v="16930.3446"/>
    <n v="1192.5"/>
    <n v="0"/>
    <n v="0"/>
    <n v="0"/>
    <n v="0"/>
    <n v="0"/>
    <n v="0"/>
    <n v="0"/>
    <n v="0"/>
    <n v="0"/>
    <n v="1192.5"/>
    <n v="0"/>
    <n v="0"/>
    <n v="0"/>
    <n v="1192.5"/>
    <n v="7.8248031496062992E-2"/>
    <n v="1192.5"/>
    <n v="2385"/>
  </r>
  <r>
    <n v="14"/>
    <n v="15"/>
    <s v="tza"/>
    <x v="95"/>
    <s v="04-Corporate Services"/>
    <x v="72"/>
    <x v="331"/>
    <s v="007-Other admin"/>
    <x v="1"/>
    <s v="058"/>
    <s v="LEGAL SERVICES"/>
    <s v="078"/>
    <s v="GENERAL EXPENSES - OTHER"/>
    <s v="1363"/>
    <s v="SUBSCRIPTIONS"/>
    <n v="3179"/>
    <n v="3179"/>
    <n v="3353.8449999999998"/>
    <n v="3531.598784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s v="04-Corporate Services"/>
    <x v="72"/>
    <x v="110"/>
    <s v="007-Other admin"/>
    <x v="1"/>
    <s v="058"/>
    <s v="LEGAL SERVICES"/>
    <s v="078"/>
    <s v="GENERAL EXPENSES - OTHER"/>
    <s v="1364"/>
    <s v="SUBSISTANCE &amp; TRAVELLING EXPENSES"/>
    <n v="103500"/>
    <n v="103500"/>
    <n v="109192.5"/>
    <n v="114979.7025"/>
    <n v="22301.96"/>
    <n v="0"/>
    <n v="0"/>
    <n v="0"/>
    <n v="0"/>
    <n v="0"/>
    <n v="0"/>
    <n v="0"/>
    <n v="8259.2000000000007"/>
    <n v="600"/>
    <n v="6312.2"/>
    <n v="2180.8000000000002"/>
    <n v="4949.76"/>
    <n v="0"/>
    <n v="22301.96"/>
    <n v="0.21547787439613525"/>
    <n v="22301.96"/>
    <n v="44603.92"/>
  </r>
  <r>
    <n v="14"/>
    <n v="15"/>
    <s v="tza"/>
    <x v="95"/>
    <s v="04-Corporate Services"/>
    <x v="72"/>
    <x v="111"/>
    <s v="007-Other admin"/>
    <x v="1"/>
    <s v="058"/>
    <s v="LEGAL SERVICES"/>
    <s v="078"/>
    <s v="GENERAL EXPENSES - OTHER"/>
    <s v="1366"/>
    <s v="TELEPHONE"/>
    <n v="17988"/>
    <n v="35976"/>
    <n v="37954.68"/>
    <n v="39966.278039999997"/>
    <n v="11077.84"/>
    <n v="0"/>
    <n v="0"/>
    <n v="0"/>
    <n v="0"/>
    <n v="0"/>
    <n v="0"/>
    <n v="0"/>
    <n v="1817.58"/>
    <n v="1883.24"/>
    <n v="1854.63"/>
    <n v="1400.95"/>
    <n v="2276.3200000000002"/>
    <n v="1845.12"/>
    <n v="11077.84"/>
    <n v="0.61584611963531244"/>
    <n v="11077.84"/>
    <n v="22155.68"/>
  </r>
  <r>
    <n v="14"/>
    <n v="15"/>
    <s v="tza"/>
    <x v="96"/>
    <s v="05-Engineering Services"/>
    <x v="72"/>
    <x v="103"/>
    <s v="017-Roads"/>
    <x v="1"/>
    <s v="062"/>
    <s v="ADMINISTRATION CIVIL ING."/>
    <s v="078"/>
    <s v="GENERAL EXPENSES - OTHER"/>
    <s v="1308"/>
    <s v="CONFERENCE &amp; CONVENTION COST - DOMESTIC"/>
    <n v="2609"/>
    <n v="2609"/>
    <n v="2752.4949999999999"/>
    <n v="2898.37723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6"/>
    <s v="05-Engineering Services"/>
    <x v="72"/>
    <x v="105"/>
    <s v="017-Roads"/>
    <x v="1"/>
    <s v="062"/>
    <s v="ADMINISTRATION CIVIL ING."/>
    <s v="078"/>
    <s v="GENERAL EXPENSES - OTHER"/>
    <s v="1321"/>
    <s v="ENTERTAINMENT - OFFICIALS"/>
    <n v="2000"/>
    <n v="2000"/>
    <n v="2110"/>
    <n v="2221.83"/>
    <n v="276.3"/>
    <n v="0"/>
    <n v="0"/>
    <n v="0"/>
    <n v="0"/>
    <n v="0"/>
    <n v="0"/>
    <n v="0"/>
    <n v="0"/>
    <n v="0"/>
    <n v="276.3"/>
    <n v="0"/>
    <n v="0"/>
    <n v="0"/>
    <n v="276.3"/>
    <n v="0.13815"/>
    <n v="276.3"/>
    <n v="552.6"/>
  </r>
  <r>
    <n v="14"/>
    <n v="15"/>
    <s v="tza"/>
    <x v="96"/>
    <s v="05-Engineering Services"/>
    <x v="72"/>
    <x v="337"/>
    <s v="017-Roads"/>
    <x v="1"/>
    <s v="062"/>
    <s v="ADMINISTRATION CIVIL ING."/>
    <s v="078"/>
    <s v="GENERAL EXPENSES - OTHER"/>
    <s v="1327"/>
    <s v="INSURANCE"/>
    <n v="172636"/>
    <n v="172636"/>
    <n v="182130.98"/>
    <n v="191783.9219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6"/>
    <s v="05-Engineering Services"/>
    <x v="72"/>
    <x v="102"/>
    <s v="017-Roads"/>
    <x v="1"/>
    <s v="062"/>
    <s v="ADMINISTRATION CIVIL ING."/>
    <s v="078"/>
    <s v="GENERAL EXPENSES - OTHER"/>
    <s v="1336"/>
    <s v="LICENCES &amp; PERMITS - NON VEHICLE"/>
    <n v="301"/>
    <n v="301"/>
    <n v="317.55500000000001"/>
    <n v="334.385415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6"/>
    <s v="05-Engineering Services"/>
    <x v="72"/>
    <x v="106"/>
    <s v="017-Roads"/>
    <x v="1"/>
    <s v="062"/>
    <s v="ADMINISTRATION CIVIL ING."/>
    <s v="078"/>
    <s v="GENERAL EXPENSES - OTHER"/>
    <s v="1344"/>
    <s v="NON-CAPITAL TOOLS &amp; EQUIPMENT"/>
    <n v="6183"/>
    <n v="6183"/>
    <n v="6523.0649999999996"/>
    <n v="6868.7874449999999"/>
    <n v="5933"/>
    <n v="0"/>
    <n v="0"/>
    <n v="0"/>
    <n v="0"/>
    <n v="0"/>
    <n v="0"/>
    <n v="0"/>
    <n v="0"/>
    <n v="0"/>
    <n v="4569"/>
    <n v="0"/>
    <n v="1364"/>
    <n v="0"/>
    <n v="5933"/>
    <n v="0.95956655345301634"/>
    <n v="5933"/>
    <n v="11866"/>
  </r>
  <r>
    <n v="14"/>
    <n v="15"/>
    <s v="tza"/>
    <x v="96"/>
    <s v="05-Engineering Services"/>
    <x v="72"/>
    <x v="108"/>
    <s v="017-Roads"/>
    <x v="1"/>
    <s v="062"/>
    <s v="ADMINISTRATION CIVIL ING."/>
    <s v="078"/>
    <s v="GENERAL EXPENSES - OTHER"/>
    <s v="1348"/>
    <s v="PRINTING &amp; STATIONERY"/>
    <n v="51854"/>
    <n v="51854"/>
    <n v="54705.97"/>
    <n v="57605.386409999999"/>
    <n v="10501.28"/>
    <n v="0"/>
    <n v="0"/>
    <n v="0"/>
    <n v="0"/>
    <n v="0"/>
    <n v="0"/>
    <n v="0"/>
    <n v="0"/>
    <n v="3290.74"/>
    <n v="0"/>
    <n v="3436.93"/>
    <n v="2412.58"/>
    <n v="1361.03"/>
    <n v="10501.28"/>
    <n v="0.20251629575346167"/>
    <n v="10501.28"/>
    <n v="21002.560000000001"/>
  </r>
  <r>
    <n v="14"/>
    <n v="15"/>
    <s v="tza"/>
    <x v="96"/>
    <s v="05-Engineering Services"/>
    <x v="72"/>
    <x v="331"/>
    <s v="017-Roads"/>
    <x v="1"/>
    <s v="062"/>
    <s v="ADMINISTRATION CIVIL ING."/>
    <s v="078"/>
    <s v="GENERAL EXPENSES - OTHER"/>
    <s v="1363"/>
    <s v="SUBSCRIPTIONS"/>
    <n v="201"/>
    <n v="201"/>
    <n v="212.05500000000001"/>
    <n v="223.293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6"/>
    <s v="05-Engineering Services"/>
    <x v="72"/>
    <x v="110"/>
    <s v="017-Roads"/>
    <x v="1"/>
    <s v="062"/>
    <s v="ADMINISTRATION CIVIL ING."/>
    <s v="078"/>
    <s v="GENERAL EXPENSES - OTHER"/>
    <s v="1364"/>
    <s v="SUBSISTANCE &amp; TRAVELLING EXPENSES"/>
    <n v="43516"/>
    <n v="43516"/>
    <n v="45909.38"/>
    <n v="48342.577139999994"/>
    <n v="42458.87"/>
    <n v="0"/>
    <n v="0"/>
    <n v="0"/>
    <n v="0"/>
    <n v="0"/>
    <n v="0"/>
    <n v="0"/>
    <n v="14282.4"/>
    <n v="8709.85"/>
    <n v="12435.8"/>
    <n v="7030.82"/>
    <n v="0"/>
    <n v="0"/>
    <n v="42458.87"/>
    <n v="0.97570709624046337"/>
    <n v="42458.87"/>
    <n v="84917.74"/>
  </r>
  <r>
    <n v="14"/>
    <n v="15"/>
    <s v="tza"/>
    <x v="96"/>
    <s v="05-Engineering Services"/>
    <x v="72"/>
    <x v="111"/>
    <s v="017-Roads"/>
    <x v="1"/>
    <s v="062"/>
    <s v="ADMINISTRATION CIVIL ING."/>
    <s v="078"/>
    <s v="GENERAL EXPENSES - OTHER"/>
    <s v="1366"/>
    <s v="TELEPHONE"/>
    <n v="17988"/>
    <n v="35976"/>
    <n v="37954.68"/>
    <n v="39966.278039999997"/>
    <n v="11347.29"/>
    <n v="0"/>
    <n v="0"/>
    <n v="0"/>
    <n v="0"/>
    <n v="0"/>
    <n v="0"/>
    <n v="0"/>
    <n v="1583.67"/>
    <n v="2076.6"/>
    <n v="2036.53"/>
    <n v="1801.9"/>
    <n v="2226.34"/>
    <n v="1622.25"/>
    <n v="11347.29"/>
    <n v="0.63082555036691135"/>
    <n v="11347.29"/>
    <n v="22694.58"/>
  </r>
  <r>
    <n v="14"/>
    <n v="15"/>
    <s v="tza"/>
    <x v="97"/>
    <s v="05-Engineering Services"/>
    <x v="72"/>
    <x v="103"/>
    <s v="017-Roads"/>
    <x v="1"/>
    <s v="063"/>
    <s v="ROADS &amp; STORMWATER MANAGEMENT"/>
    <s v="078"/>
    <s v="GENERAL EXPENSES - OTHER"/>
    <s v="1308"/>
    <s v="CONFERENCE &amp; CONVENTION COST - DOMESTIC"/>
    <n v="1065"/>
    <n v="1065"/>
    <n v="1123.575"/>
    <n v="1183.12447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s v="05-Engineering Services"/>
    <x v="72"/>
    <x v="101"/>
    <s v="017-Roads"/>
    <x v="1"/>
    <s v="063"/>
    <s v="ROADS &amp; STORMWATER MANAGEMENT"/>
    <s v="078"/>
    <s v="GENERAL EXPENSES - OTHER"/>
    <s v="1310"/>
    <s v="CONSULTANTS &amp; PROFFESIONAL FEES"/>
    <n v="50000"/>
    <n v="50000"/>
    <n v="52750"/>
    <n v="55545.7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s v="05-Engineering Services"/>
    <x v="72"/>
    <x v="104"/>
    <s v="017-Roads"/>
    <x v="1"/>
    <s v="063"/>
    <s v="ROADS &amp; STORMWATER MANAGEMENT"/>
    <s v="078"/>
    <s v="GENERAL EXPENSES - OTHER"/>
    <s v="1311"/>
    <s v="CONSUMABLE DOMESTIC ITEMS"/>
    <n v="50000"/>
    <n v="50000"/>
    <n v="52750"/>
    <n v="55545.75"/>
    <n v="27836.639999999999"/>
    <n v="0"/>
    <n v="0"/>
    <n v="0"/>
    <n v="0"/>
    <n v="0"/>
    <n v="0"/>
    <n v="0"/>
    <n v="4323.1099999999997"/>
    <n v="3171.18"/>
    <n v="5900.26"/>
    <n v="4065.15"/>
    <n v="5653.07"/>
    <n v="4723.87"/>
    <n v="27836.639999999999"/>
    <n v="0.55673280000000003"/>
    <n v="27836.639999999999"/>
    <n v="55673.279999999999"/>
  </r>
  <r>
    <n v="14"/>
    <n v="15"/>
    <s v="tza"/>
    <x v="97"/>
    <s v="05-Engineering Services"/>
    <x v="72"/>
    <x v="329"/>
    <s v="017-Roads"/>
    <x v="1"/>
    <s v="063"/>
    <s v="ROADS &amp; STORMWATER MANAGEMENT"/>
    <s v="078"/>
    <s v="GENERAL EXPENSES - OTHER"/>
    <s v="1312"/>
    <s v="COUNCIL PHOTOGRAPHY &amp; ART WORK"/>
    <n v="16240"/>
    <n v="16240"/>
    <n v="17133.2"/>
    <n v="18041.2596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s v="05-Engineering Services"/>
    <x v="72"/>
    <x v="105"/>
    <s v="017-Roads"/>
    <x v="1"/>
    <s v="063"/>
    <s v="ROADS &amp; STORMWATER MANAGEMENT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s v="05-Engineering Services"/>
    <x v="72"/>
    <x v="163"/>
    <s v="017-Roads"/>
    <x v="1"/>
    <s v="063"/>
    <s v="ROADS &amp; STORMWATER MANAGEMENT"/>
    <s v="078"/>
    <s v="GENERAL EXPENSES - OTHER"/>
    <s v="1325"/>
    <s v="FUEL - VEHICLES"/>
    <n v="48938"/>
    <n v="48938"/>
    <n v="51629.59"/>
    <n v="54365.958269999996"/>
    <n v="47173.97"/>
    <n v="0"/>
    <n v="0"/>
    <n v="0"/>
    <n v="0"/>
    <n v="0"/>
    <n v="0"/>
    <n v="0"/>
    <n v="0"/>
    <n v="0"/>
    <n v="20294.759999999998"/>
    <n v="6889.88"/>
    <n v="0"/>
    <n v="19989.330000000002"/>
    <n v="47173.97"/>
    <n v="0.9639537782500307"/>
    <n v="47173.97"/>
    <n v="94347.94"/>
  </r>
  <r>
    <n v="14"/>
    <n v="15"/>
    <s v="tza"/>
    <x v="97"/>
    <s v="05-Engineering Services"/>
    <x v="72"/>
    <x v="337"/>
    <s v="017-Roads"/>
    <x v="1"/>
    <s v="063"/>
    <s v="ROADS &amp; STORMWATER MANAGEMENT"/>
    <s v="078"/>
    <s v="GENERAL EXPENSES - OTHER"/>
    <s v="1327"/>
    <s v="INSURANCE"/>
    <n v="12020"/>
    <n v="12020"/>
    <n v="12681.1"/>
    <n v="13353.19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s v="05-Engineering Services"/>
    <x v="72"/>
    <x v="102"/>
    <s v="017-Roads"/>
    <x v="1"/>
    <s v="063"/>
    <s v="ROADS &amp; STORMWATER MANAGEMENT"/>
    <s v="078"/>
    <s v="GENERAL EXPENSES - OTHER"/>
    <s v="1336"/>
    <s v="LICENCES &amp; PERMITS - NON VEHICLE"/>
    <n v="6009"/>
    <n v="6009"/>
    <n v="6339.4949999999999"/>
    <n v="6675.4882349999998"/>
    <n v="1200"/>
    <n v="0"/>
    <n v="0"/>
    <n v="0"/>
    <n v="0"/>
    <n v="0"/>
    <n v="0"/>
    <n v="0"/>
    <n v="0"/>
    <n v="0"/>
    <n v="0"/>
    <n v="1200"/>
    <n v="0"/>
    <n v="0"/>
    <n v="1200"/>
    <n v="0.19970044932601097"/>
    <n v="1200"/>
    <n v="2400"/>
  </r>
  <r>
    <n v="14"/>
    <n v="15"/>
    <s v="tza"/>
    <x v="97"/>
    <s v="05-Engineering Services"/>
    <x v="72"/>
    <x v="106"/>
    <s v="017-Roads"/>
    <x v="1"/>
    <s v="063"/>
    <s v="ROADS &amp; STORMWATER MANAGEMENT"/>
    <s v="078"/>
    <s v="GENERAL EXPENSES - OTHER"/>
    <s v="1344"/>
    <s v="NON-CAPITAL TOOLS &amp; EQUIPMENT"/>
    <n v="30000"/>
    <n v="30000"/>
    <n v="31650"/>
    <n v="33327.449999999997"/>
    <n v="7490.18"/>
    <n v="0"/>
    <n v="0"/>
    <n v="0"/>
    <n v="0"/>
    <n v="0"/>
    <n v="0"/>
    <n v="0"/>
    <n v="0"/>
    <n v="769.92"/>
    <n v="769.92"/>
    <n v="1223.95"/>
    <n v="1879.25"/>
    <n v="2847.14"/>
    <n v="7490.18"/>
    <n v="0.24967266666666668"/>
    <n v="7490.18"/>
    <n v="14980.36"/>
  </r>
  <r>
    <n v="14"/>
    <n v="15"/>
    <s v="tza"/>
    <x v="97"/>
    <s v="05-Engineering Services"/>
    <x v="72"/>
    <x v="108"/>
    <s v="017-Roads"/>
    <x v="1"/>
    <s v="063"/>
    <s v="ROADS &amp; STORMWATER MANAGEMENT"/>
    <s v="078"/>
    <s v="GENERAL EXPENSES - OTHER"/>
    <s v="1348"/>
    <s v="PRINTING &amp; STATIONERY"/>
    <n v="22954"/>
    <n v="22954"/>
    <n v="24216.47"/>
    <n v="25499.942910000002"/>
    <n v="1695.26"/>
    <n v="0"/>
    <n v="0"/>
    <n v="0"/>
    <n v="0"/>
    <n v="0"/>
    <n v="0"/>
    <n v="0"/>
    <n v="1103.42"/>
    <n v="0"/>
    <n v="73.099999999999994"/>
    <n v="256.05"/>
    <n v="262.69"/>
    <n v="0"/>
    <n v="1695.26"/>
    <n v="7.3854665853446022E-2"/>
    <n v="1695.26"/>
    <n v="3390.52"/>
  </r>
  <r>
    <n v="14"/>
    <n v="15"/>
    <s v="tza"/>
    <x v="97"/>
    <s v="05-Engineering Services"/>
    <x v="72"/>
    <x v="109"/>
    <s v="017-Roads"/>
    <x v="1"/>
    <s v="063"/>
    <s v="ROADS &amp; STORMWATER MANAGEMENT"/>
    <s v="078"/>
    <s v="GENERAL EXPENSES - OTHER"/>
    <s v="1350"/>
    <s v="PROTECTIVE CLOTHING"/>
    <n v="70000"/>
    <n v="70000"/>
    <n v="73850"/>
    <n v="77764.05"/>
    <n v="11173.11"/>
    <n v="236.5"/>
    <n v="0"/>
    <n v="0"/>
    <n v="0"/>
    <n v="0"/>
    <n v="0"/>
    <n v="0"/>
    <n v="908.61"/>
    <n v="240.42"/>
    <n v="6473.22"/>
    <n v="3550.86"/>
    <n v="0"/>
    <n v="0"/>
    <n v="11173.11"/>
    <n v="0.15961585714285714"/>
    <n v="11173.11"/>
    <n v="22346.22"/>
  </r>
  <r>
    <n v="14"/>
    <n v="15"/>
    <s v="tza"/>
    <x v="97"/>
    <s v="05-Engineering Services"/>
    <x v="72"/>
    <x v="347"/>
    <s v="017-Roads"/>
    <x v="1"/>
    <s v="063"/>
    <s v="ROADS &amp; STORMWATER MANAGEMENT"/>
    <s v="078"/>
    <s v="GENERAL EXPENSES - OTHER"/>
    <s v="1352"/>
    <s v="PUBLIC DRIVERS PERMIT"/>
    <n v="14468"/>
    <n v="14468"/>
    <n v="15263.74"/>
    <n v="16072.718219999999"/>
    <n v="3825"/>
    <n v="0"/>
    <n v="0"/>
    <n v="0"/>
    <n v="0"/>
    <n v="0"/>
    <n v="0"/>
    <n v="0"/>
    <n v="400"/>
    <n v="70"/>
    <n v="1355"/>
    <n v="0"/>
    <n v="2000"/>
    <n v="0"/>
    <n v="3825"/>
    <n v="0.26437655515620678"/>
    <n v="3825"/>
    <n v="7650"/>
  </r>
  <r>
    <n v="14"/>
    <n v="15"/>
    <s v="tza"/>
    <x v="97"/>
    <s v="05-Engineering Services"/>
    <x v="72"/>
    <x v="331"/>
    <s v="017-Roads"/>
    <x v="1"/>
    <s v="063"/>
    <s v="ROADS &amp; STORMWATER MANAGEMENT"/>
    <s v="078"/>
    <s v="GENERAL EXPENSES - OTHER"/>
    <s v="1363"/>
    <s v="SUBSCRIPTIONS"/>
    <n v="1510"/>
    <n v="1510"/>
    <n v="1593.05"/>
    <n v="1677.48164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s v="05-Engineering Services"/>
    <x v="72"/>
    <x v="110"/>
    <s v="017-Roads"/>
    <x v="1"/>
    <s v="063"/>
    <s v="ROADS &amp; STORMWATER MANAGEMENT"/>
    <s v="078"/>
    <s v="GENERAL EXPENSES - OTHER"/>
    <s v="1364"/>
    <s v="SUBSISTANCE &amp; TRAVELLING EXPENSES"/>
    <n v="22885"/>
    <n v="22885"/>
    <n v="24143.674999999999"/>
    <n v="25423.289774999997"/>
    <n v="12335.1"/>
    <n v="0"/>
    <n v="0"/>
    <n v="0"/>
    <n v="0"/>
    <n v="0"/>
    <n v="0"/>
    <n v="0"/>
    <n v="0"/>
    <n v="0"/>
    <n v="2272"/>
    <n v="2271"/>
    <n v="6879.1"/>
    <n v="913"/>
    <n v="12335.1"/>
    <n v="0.53900371422329041"/>
    <n v="12335.1"/>
    <n v="24670.2"/>
  </r>
  <r>
    <n v="14"/>
    <n v="15"/>
    <s v="tza"/>
    <x v="97"/>
    <s v="05-Engineering Services"/>
    <x v="72"/>
    <x v="111"/>
    <s v="017-Roads"/>
    <x v="1"/>
    <s v="063"/>
    <s v="ROADS &amp; STORMWATER MANAGEMENT"/>
    <s v="078"/>
    <s v="GENERAL EXPENSES - OTHER"/>
    <s v="1366"/>
    <s v="TELEPHONE"/>
    <n v="43729"/>
    <n v="72014"/>
    <n v="75974.77"/>
    <n v="80001.432809999998"/>
    <n v="23319.760000000002"/>
    <n v="0"/>
    <n v="0"/>
    <n v="0"/>
    <n v="0"/>
    <n v="0"/>
    <n v="0"/>
    <n v="0"/>
    <n v="3612.03"/>
    <n v="3444.41"/>
    <n v="4556.62"/>
    <n v="2366.42"/>
    <n v="5363.51"/>
    <n v="3976.77"/>
    <n v="23319.760000000002"/>
    <n v="0.53327905966292399"/>
    <n v="23319.759999999998"/>
    <n v="46639.520000000004"/>
  </r>
  <r>
    <n v="14"/>
    <n v="15"/>
    <s v="tza"/>
    <x v="98"/>
    <s v="05-Engineering Services"/>
    <x v="72"/>
    <x v="103"/>
    <s v="012-House"/>
    <x v="1"/>
    <s v="103"/>
    <s v="BUILDINGS &amp; HOUSING"/>
    <s v="078"/>
    <s v="GENERAL EXPENSES - OTHER"/>
    <s v="1308"/>
    <s v="CONFERENCE &amp; CONVENTION COST - DOMESTIC"/>
    <n v="12427"/>
    <n v="12427"/>
    <n v="13110.485000000001"/>
    <n v="13805.340705000001"/>
    <n v="6578.95"/>
    <n v="0"/>
    <n v="0"/>
    <n v="0"/>
    <n v="0"/>
    <n v="0"/>
    <n v="0"/>
    <n v="0"/>
    <n v="0"/>
    <n v="0"/>
    <n v="6578.95"/>
    <n v="0"/>
    <n v="0"/>
    <n v="0"/>
    <n v="6578.95"/>
    <n v="0.52940774120865852"/>
    <n v="6578.95"/>
    <n v="13157.9"/>
  </r>
  <r>
    <n v="14"/>
    <n v="15"/>
    <s v="tza"/>
    <x v="98"/>
    <s v="05-Engineering Services"/>
    <x v="72"/>
    <x v="101"/>
    <s v="012-House"/>
    <x v="1"/>
    <s v="103"/>
    <s v="BUILDINGS &amp; HOUSING"/>
    <s v="078"/>
    <s v="GENERAL EXPENSES - OTHER"/>
    <s v="1310"/>
    <s v="CONSULTANTS &amp; PROFFESIONAL FEES"/>
    <n v="5000"/>
    <n v="5000"/>
    <n v="5275"/>
    <n v="5554.574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s v="05-Engineering Services"/>
    <x v="72"/>
    <x v="104"/>
    <s v="012-House"/>
    <x v="1"/>
    <s v="103"/>
    <s v="BUILDINGS &amp; HOUSING"/>
    <s v="078"/>
    <s v="GENERAL EXPENSES - OTHER"/>
    <s v="1311"/>
    <s v="CONSUMABLE DOMESTIC ITEMS"/>
    <n v="10317"/>
    <n v="10317"/>
    <n v="10884.434999999999"/>
    <n v="11461.310055"/>
    <n v="8369.1"/>
    <n v="0"/>
    <n v="0"/>
    <n v="0"/>
    <n v="0"/>
    <n v="0"/>
    <n v="0"/>
    <n v="0"/>
    <n v="4095.83"/>
    <n v="1037.3499999999999"/>
    <n v="188.1"/>
    <n v="2013.01"/>
    <n v="0"/>
    <n v="1034.81"/>
    <n v="8369.1"/>
    <n v="0.81119511485897067"/>
    <n v="8369.1"/>
    <n v="16738.2"/>
  </r>
  <r>
    <n v="14"/>
    <n v="15"/>
    <s v="tza"/>
    <x v="98"/>
    <s v="05-Engineering Services"/>
    <x v="72"/>
    <x v="105"/>
    <s v="012-House"/>
    <x v="1"/>
    <s v="103"/>
    <s v="BUILDINGS &amp; HOUSING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s v="05-Engineering Services"/>
    <x v="72"/>
    <x v="359"/>
    <s v="012-House"/>
    <x v="1"/>
    <s v="103"/>
    <s v="BUILDINGS &amp; HOUSING"/>
    <s v="078"/>
    <s v="GENERAL EXPENSES - OTHER"/>
    <s v="1323"/>
    <s v="ELECTRICITY - ESKOM"/>
    <n v="260000"/>
    <n v="500000"/>
    <n v="527500"/>
    <n v="555457.5"/>
    <n v="160000"/>
    <n v="0"/>
    <n v="13111.97"/>
    <n v="0"/>
    <n v="0"/>
    <n v="0"/>
    <n v="0"/>
    <n v="0"/>
    <n v="10466.549999999999"/>
    <n v="2606.73"/>
    <n v="18794.62"/>
    <n v="20602.28"/>
    <n v="74168.28"/>
    <n v="33361.54"/>
    <n v="160000"/>
    <n v="0.61538461538461542"/>
    <n v="173111.97"/>
    <n v="320000"/>
  </r>
  <r>
    <n v="14"/>
    <n v="15"/>
    <s v="tza"/>
    <x v="98"/>
    <s v="05-Engineering Services"/>
    <x v="72"/>
    <x v="337"/>
    <s v="012-House"/>
    <x v="1"/>
    <s v="103"/>
    <s v="BUILDINGS &amp; HOUSING"/>
    <s v="078"/>
    <s v="GENERAL EXPENSES - OTHER"/>
    <s v="1327"/>
    <s v="INSURANCE"/>
    <n v="281569"/>
    <n v="281569"/>
    <n v="297055.29499999998"/>
    <n v="312799.225634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s v="05-Engineering Services"/>
    <x v="72"/>
    <x v="102"/>
    <s v="012-House"/>
    <x v="1"/>
    <s v="103"/>
    <s v="BUILDINGS &amp; HOUSING"/>
    <s v="078"/>
    <s v="GENERAL EXPENSES - OTHER"/>
    <s v="1336"/>
    <s v="LICENCES &amp; PERMITS - NON VEHICLE"/>
    <n v="5552"/>
    <n v="5552"/>
    <n v="5857.36"/>
    <n v="6167.80008"/>
    <n v="90"/>
    <n v="0"/>
    <n v="0"/>
    <n v="0"/>
    <n v="0"/>
    <n v="0"/>
    <n v="0"/>
    <n v="0"/>
    <n v="0"/>
    <n v="0"/>
    <n v="0"/>
    <n v="0"/>
    <n v="0"/>
    <n v="90"/>
    <n v="90"/>
    <n v="1.6210374639769452E-2"/>
    <n v="90"/>
    <n v="180"/>
  </r>
  <r>
    <n v="14"/>
    <n v="15"/>
    <s v="tza"/>
    <x v="98"/>
    <s v="05-Engineering Services"/>
    <x v="72"/>
    <x v="334"/>
    <s v="012-House"/>
    <x v="1"/>
    <s v="103"/>
    <s v="BUILDINGS &amp; HOUSING"/>
    <s v="078"/>
    <s v="GENERAL EXPENSES - OTHER"/>
    <s v="1340"/>
    <s v="MEMBERSHIP FEES - OTHER"/>
    <n v="802"/>
    <n v="802"/>
    <n v="846.11"/>
    <n v="890.95383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s v="05-Engineering Services"/>
    <x v="72"/>
    <x v="106"/>
    <s v="012-House"/>
    <x v="1"/>
    <s v="103"/>
    <s v="BUILDINGS &amp; HOUSING"/>
    <s v="078"/>
    <s v="GENERAL EXPENSES - OTHER"/>
    <s v="1344"/>
    <s v="NON-CAPITAL TOOLS &amp; EQUIPMENT"/>
    <n v="23662"/>
    <n v="23662"/>
    <n v="24963.41"/>
    <n v="26286.470730000001"/>
    <n v="266.43"/>
    <n v="0"/>
    <n v="126.32"/>
    <n v="0"/>
    <n v="0"/>
    <n v="0"/>
    <n v="0"/>
    <n v="0"/>
    <n v="0"/>
    <n v="0"/>
    <n v="0"/>
    <n v="189.93"/>
    <n v="76.5"/>
    <n v="0"/>
    <n v="266.43"/>
    <n v="1.1259825881159665E-2"/>
    <n v="392.75"/>
    <n v="532.86"/>
  </r>
  <r>
    <n v="14"/>
    <n v="15"/>
    <s v="tza"/>
    <x v="98"/>
    <s v="05-Engineering Services"/>
    <x v="72"/>
    <x v="107"/>
    <s v="012-House"/>
    <x v="1"/>
    <s v="103"/>
    <s v="BUILDINGS &amp; HOUSING"/>
    <s v="078"/>
    <s v="GENERAL EXPENSES - OTHER"/>
    <s v="1347"/>
    <s v="POSTAGE &amp; COURIER FEES"/>
    <n v="110"/>
    <n v="110"/>
    <n v="116.05"/>
    <n v="122.2006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s v="05-Engineering Services"/>
    <x v="72"/>
    <x v="108"/>
    <s v="012-House"/>
    <x v="1"/>
    <s v="103"/>
    <s v="BUILDINGS &amp; HOUSING"/>
    <s v="078"/>
    <s v="GENERAL EXPENSES - OTHER"/>
    <s v="1348"/>
    <s v="PRINTING &amp; STATIONERY"/>
    <n v="9465"/>
    <n v="9465"/>
    <n v="9985.5750000000007"/>
    <n v="10514.810475"/>
    <n v="2354.58"/>
    <n v="0"/>
    <n v="0"/>
    <n v="0"/>
    <n v="0"/>
    <n v="0"/>
    <n v="0"/>
    <n v="0"/>
    <n v="132.96"/>
    <n v="741"/>
    <n v="124.2"/>
    <n v="1356.42"/>
    <n v="0"/>
    <n v="0"/>
    <n v="2354.58"/>
    <n v="0.24876703645007922"/>
    <n v="2354.58"/>
    <n v="4709.16"/>
  </r>
  <r>
    <n v="14"/>
    <n v="15"/>
    <s v="tza"/>
    <x v="98"/>
    <s v="05-Engineering Services"/>
    <x v="72"/>
    <x v="109"/>
    <s v="012-House"/>
    <x v="1"/>
    <s v="103"/>
    <s v="BUILDINGS &amp; HOUSING"/>
    <s v="078"/>
    <s v="GENERAL EXPENSES - OTHER"/>
    <s v="1350"/>
    <s v="PROTECTIVE CLOTHING"/>
    <n v="24490"/>
    <n v="24490"/>
    <n v="25836.95"/>
    <n v="27206.308349999999"/>
    <n v="3239.9100000000003"/>
    <n v="0"/>
    <n v="0"/>
    <n v="0"/>
    <n v="0"/>
    <n v="0"/>
    <n v="0"/>
    <n v="0"/>
    <n v="983.54"/>
    <n v="403.22"/>
    <n v="1811.75"/>
    <n v="0"/>
    <n v="0"/>
    <n v="41.4"/>
    <n v="3239.9100000000003"/>
    <n v="0.13229522253981219"/>
    <n v="3239.91"/>
    <n v="6479.8200000000006"/>
  </r>
  <r>
    <n v="14"/>
    <n v="15"/>
    <s v="tza"/>
    <x v="98"/>
    <s v="05-Engineering Services"/>
    <x v="72"/>
    <x v="331"/>
    <s v="012-House"/>
    <x v="1"/>
    <s v="103"/>
    <s v="BUILDINGS &amp; HOUSING"/>
    <s v="078"/>
    <s v="GENERAL EXPENSES - OTHER"/>
    <s v="1363"/>
    <s v="SUBSCRIPTIONS"/>
    <n v="5581"/>
    <n v="5581"/>
    <n v="5887.9549999999999"/>
    <n v="6200.016614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s v="05-Engineering Services"/>
    <x v="72"/>
    <x v="110"/>
    <s v="012-House"/>
    <x v="1"/>
    <s v="103"/>
    <s v="BUILDINGS &amp; HOUSING"/>
    <s v="078"/>
    <s v="GENERAL EXPENSES - OTHER"/>
    <s v="1364"/>
    <s v="SUBSISTANCE &amp; TRAVELLING EXPENSES"/>
    <n v="55000"/>
    <n v="55000"/>
    <n v="58025"/>
    <n v="61100.324999999997"/>
    <n v="30907.25"/>
    <n v="0"/>
    <n v="0"/>
    <n v="0"/>
    <n v="0"/>
    <n v="0"/>
    <n v="0"/>
    <n v="0"/>
    <n v="0"/>
    <n v="15430.35"/>
    <n v="15476.9"/>
    <n v="0"/>
    <n v="0"/>
    <n v="0"/>
    <n v="30907.25"/>
    <n v="0.56194999999999995"/>
    <n v="30907.25"/>
    <n v="61814.5"/>
  </r>
  <r>
    <n v="14"/>
    <n v="15"/>
    <s v="tza"/>
    <x v="98"/>
    <s v="05-Engineering Services"/>
    <x v="72"/>
    <x v="111"/>
    <s v="012-House"/>
    <x v="1"/>
    <s v="103"/>
    <s v="BUILDINGS &amp; HOUSING"/>
    <s v="078"/>
    <s v="GENERAL EXPENSES - OTHER"/>
    <s v="1366"/>
    <s v="TELEPHONE"/>
    <n v="38581"/>
    <n v="72014"/>
    <n v="75974.77"/>
    <n v="80001.432809999998"/>
    <n v="21848.049999999996"/>
    <n v="0"/>
    <n v="0"/>
    <n v="0"/>
    <n v="0"/>
    <n v="0"/>
    <n v="0"/>
    <n v="0"/>
    <n v="3346.13"/>
    <n v="4052.95"/>
    <n v="3128.2"/>
    <n v="2549.23"/>
    <n v="5635.03"/>
    <n v="3136.51"/>
    <n v="21848.049999999996"/>
    <n v="0.56629040201135261"/>
    <n v="21848.05"/>
    <n v="43696.099999999991"/>
  </r>
  <r>
    <n v="14"/>
    <n v="15"/>
    <s v="tza"/>
    <x v="99"/>
    <s v="06-Community Services"/>
    <x v="72"/>
    <x v="103"/>
    <s v="009-Sport &amp; recreation"/>
    <x v="1"/>
    <s v="105"/>
    <s v="PARKS &amp; RECREATION"/>
    <s v="078"/>
    <s v="GENERAL EXPENSES - OTHER"/>
    <s v="1308"/>
    <s v="CONFERENCE &amp; CONVENTION COST - DOMESTIC"/>
    <n v="20000"/>
    <n v="20000"/>
    <n v="21100"/>
    <n v="22218.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9"/>
    <s v="06-Community Services"/>
    <x v="72"/>
    <x v="104"/>
    <s v="009-Sport &amp; recreation"/>
    <x v="1"/>
    <s v="105"/>
    <s v="PARKS &amp; RECREATION"/>
    <s v="078"/>
    <s v="GENERAL EXPENSES - OTHER"/>
    <s v="1311"/>
    <s v="CONSUMABLE DOMESTIC ITEMS"/>
    <n v="133842"/>
    <n v="133842"/>
    <n v="141203.31"/>
    <n v="148687.08543000001"/>
    <n v="75028.5"/>
    <n v="0"/>
    <n v="0"/>
    <n v="0"/>
    <n v="0"/>
    <n v="0"/>
    <n v="0"/>
    <n v="0"/>
    <n v="10188.32"/>
    <n v="16990.759999999998"/>
    <n v="15547.41"/>
    <n v="16149.91"/>
    <n v="4859.01"/>
    <n v="11293.09"/>
    <n v="75028.5"/>
    <n v="0.56057515578069661"/>
    <n v="75028.5"/>
    <n v="150057"/>
  </r>
  <r>
    <n v="14"/>
    <n v="15"/>
    <s v="tza"/>
    <x v="99"/>
    <s v="06-Community Services"/>
    <x v="72"/>
    <x v="105"/>
    <s v="009-Sport &amp; recreation"/>
    <x v="1"/>
    <s v="105"/>
    <s v="PARKS &amp; RECREATION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9"/>
    <s v="06-Community Services"/>
    <x v="72"/>
    <x v="359"/>
    <s v="009-Sport &amp; recreation"/>
    <x v="1"/>
    <s v="105"/>
    <s v="PARKS &amp; RECREATION"/>
    <s v="078"/>
    <s v="GENERAL EXPENSES - OTHER"/>
    <s v="1323"/>
    <s v="ELECTRICITY - ESKOM"/>
    <n v="7323"/>
    <n v="15000"/>
    <n v="15825"/>
    <n v="16663.724999999999"/>
    <n v="6773.13"/>
    <n v="0"/>
    <n v="0"/>
    <n v="0"/>
    <n v="0"/>
    <n v="0"/>
    <n v="0"/>
    <n v="0"/>
    <n v="1447.25"/>
    <n v="0"/>
    <n v="0"/>
    <n v="3415.51"/>
    <n v="0"/>
    <n v="1910.37"/>
    <n v="6773.13"/>
    <n v="0.92491192134371158"/>
    <n v="6773.13"/>
    <n v="13546.26"/>
  </r>
  <r>
    <n v="14"/>
    <n v="15"/>
    <s v="tza"/>
    <x v="99"/>
    <s v="06-Community Services"/>
    <x v="72"/>
    <x v="163"/>
    <s v="009-Sport &amp; recreation"/>
    <x v="1"/>
    <s v="105"/>
    <s v="PARKS &amp; RECREATION"/>
    <s v="078"/>
    <s v="GENERAL EXPENSES - OTHER"/>
    <s v="1325"/>
    <s v="FUEL - VEHICLES"/>
    <n v="206330"/>
    <n v="206330"/>
    <n v="217678.15"/>
    <n v="229215.09195"/>
    <n v="84895.25"/>
    <n v="0"/>
    <n v="0"/>
    <n v="0"/>
    <n v="0"/>
    <n v="0"/>
    <n v="0"/>
    <n v="0"/>
    <n v="0"/>
    <n v="0"/>
    <n v="29336.080000000002"/>
    <n v="13124.05"/>
    <n v="0"/>
    <n v="42435.12"/>
    <n v="84895.25"/>
    <n v="0.41145373915572142"/>
    <n v="84895.25"/>
    <n v="169790.5"/>
  </r>
  <r>
    <n v="14"/>
    <n v="15"/>
    <s v="tza"/>
    <x v="99"/>
    <s v="06-Community Services"/>
    <x v="72"/>
    <x v="337"/>
    <s v="009-Sport &amp; recreation"/>
    <x v="1"/>
    <s v="105"/>
    <s v="PARKS &amp; RECREATION"/>
    <s v="078"/>
    <s v="GENERAL EXPENSES - OTHER"/>
    <s v="1327"/>
    <s v="INSURANCE"/>
    <n v="183281"/>
    <n v="183281"/>
    <n v="193361.45499999999"/>
    <n v="203609.612115"/>
    <n v="2192.98"/>
    <n v="0"/>
    <n v="0"/>
    <n v="0"/>
    <n v="0"/>
    <n v="0"/>
    <n v="0"/>
    <n v="0"/>
    <n v="0"/>
    <n v="2192.98"/>
    <n v="0"/>
    <n v="0"/>
    <n v="0"/>
    <n v="0"/>
    <n v="2192.98"/>
    <n v="1.1965124590110269E-2"/>
    <n v="2192.98"/>
    <n v="4385.96"/>
  </r>
  <r>
    <n v="14"/>
    <n v="15"/>
    <s v="tza"/>
    <x v="99"/>
    <s v="06-Community Services"/>
    <x v="72"/>
    <x v="102"/>
    <s v="009-Sport &amp; recreation"/>
    <x v="1"/>
    <s v="105"/>
    <s v="PARKS &amp; RECREATION"/>
    <s v="078"/>
    <s v="GENERAL EXPENSES - OTHER"/>
    <s v="1336"/>
    <s v="LICENCES &amp; PERMITS - NON VEHICLE"/>
    <n v="2644"/>
    <n v="2644"/>
    <n v="2789.42"/>
    <n v="2937.2592600000003"/>
    <n v="1200"/>
    <n v="0"/>
    <n v="0"/>
    <n v="0"/>
    <n v="0"/>
    <n v="0"/>
    <n v="0"/>
    <n v="0"/>
    <n v="0"/>
    <n v="0"/>
    <n v="0"/>
    <n v="800"/>
    <n v="800"/>
    <n v="-400"/>
    <n v="1200"/>
    <n v="0.45385779122541603"/>
    <n v="1200"/>
    <n v="2400"/>
  </r>
  <r>
    <n v="14"/>
    <n v="15"/>
    <s v="tza"/>
    <x v="99"/>
    <s v="06-Community Services"/>
    <x v="72"/>
    <x v="106"/>
    <s v="009-Sport &amp; recreation"/>
    <x v="1"/>
    <s v="105"/>
    <s v="PARKS &amp; RECREATION"/>
    <s v="078"/>
    <s v="GENERAL EXPENSES - OTHER"/>
    <s v="1344"/>
    <s v="NON-CAPITAL TOOLS &amp; EQUIPMENT"/>
    <n v="38000"/>
    <n v="38000"/>
    <n v="40090"/>
    <n v="42214.77"/>
    <n v="9844.6"/>
    <n v="0"/>
    <n v="389.22"/>
    <n v="0"/>
    <n v="0"/>
    <n v="0"/>
    <n v="0"/>
    <n v="0"/>
    <n v="2929.18"/>
    <n v="2086.21"/>
    <n v="413.39"/>
    <n v="2310.04"/>
    <n v="1948.63"/>
    <n v="157.15"/>
    <n v="9844.6"/>
    <n v="0.25906842105263161"/>
    <n v="10233.82"/>
    <n v="19689.2"/>
  </r>
  <r>
    <n v="14"/>
    <n v="15"/>
    <s v="tza"/>
    <x v="99"/>
    <s v="06-Community Services"/>
    <x v="72"/>
    <x v="108"/>
    <s v="009-Sport &amp; recreation"/>
    <x v="1"/>
    <s v="105"/>
    <s v="PARKS &amp; RECREATION"/>
    <s v="078"/>
    <s v="GENERAL EXPENSES - OTHER"/>
    <s v="1348"/>
    <s v="PRINTING &amp; STATIONERY"/>
    <n v="7726"/>
    <n v="7726"/>
    <n v="8150.93"/>
    <n v="8582.92929"/>
    <n v="4585.2700000000004"/>
    <n v="0"/>
    <n v="0"/>
    <n v="0"/>
    <n v="0"/>
    <n v="0"/>
    <n v="0"/>
    <n v="0"/>
    <n v="87.77"/>
    <n v="94.17"/>
    <n v="1913.95"/>
    <n v="971.61"/>
    <n v="262.25"/>
    <n v="1255.52"/>
    <n v="4585.2700000000004"/>
    <n v="0.59348563292777634"/>
    <n v="4585.2700000000004"/>
    <n v="9170.5400000000009"/>
  </r>
  <r>
    <n v="14"/>
    <n v="15"/>
    <s v="tza"/>
    <x v="99"/>
    <s v="06-Community Services"/>
    <x v="72"/>
    <x v="109"/>
    <s v="009-Sport &amp; recreation"/>
    <x v="1"/>
    <s v="105"/>
    <s v="PARKS &amp; RECREATION"/>
    <s v="078"/>
    <s v="GENERAL EXPENSES - OTHER"/>
    <s v="1350"/>
    <s v="PROTECTIVE CLOTHING"/>
    <n v="90000"/>
    <n v="90000"/>
    <n v="94950"/>
    <n v="99982.35"/>
    <n v="13194.869999999999"/>
    <n v="0"/>
    <n v="0"/>
    <n v="0"/>
    <n v="0"/>
    <n v="0"/>
    <n v="0"/>
    <n v="0"/>
    <n v="3668.82"/>
    <n v="3403.67"/>
    <n v="2296.66"/>
    <n v="1240.56"/>
    <n v="1765.03"/>
    <n v="820.13"/>
    <n v="13194.869999999999"/>
    <n v="0.14660966666666667"/>
    <n v="13194.87"/>
    <n v="26389.739999999998"/>
  </r>
  <r>
    <n v="14"/>
    <n v="15"/>
    <s v="tza"/>
    <x v="99"/>
    <s v="06-Community Services"/>
    <x v="72"/>
    <x v="331"/>
    <s v="009-Sport &amp; recreation"/>
    <x v="1"/>
    <s v="105"/>
    <s v="PARKS &amp; RECREATION"/>
    <s v="078"/>
    <s v="GENERAL EXPENSES - OTHER"/>
    <s v="1363"/>
    <s v="SUBSCRIPTIONS"/>
    <n v="564"/>
    <n v="564"/>
    <n v="595.02"/>
    <n v="626.5560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9"/>
    <s v="06-Community Services"/>
    <x v="72"/>
    <x v="110"/>
    <s v="009-Sport &amp; recreation"/>
    <x v="1"/>
    <s v="105"/>
    <s v="PARKS &amp; RECREATION"/>
    <s v="078"/>
    <s v="GENERAL EXPENSES - OTHER"/>
    <s v="1364"/>
    <s v="SUBSISTANCE &amp; TRAVELLING EXPENSES"/>
    <n v="30000"/>
    <n v="30000"/>
    <n v="31650"/>
    <n v="33327.449999999997"/>
    <n v="8055.8799999999992"/>
    <n v="0"/>
    <n v="0"/>
    <n v="0"/>
    <n v="0"/>
    <n v="0"/>
    <n v="0"/>
    <n v="0"/>
    <n v="1707.26"/>
    <n v="932.4"/>
    <n v="1872"/>
    <n v="0"/>
    <n v="2944.22"/>
    <n v="600"/>
    <n v="8055.8799999999992"/>
    <n v="0.26852933333333329"/>
    <n v="8055.88"/>
    <n v="16111.759999999998"/>
  </r>
  <r>
    <n v="14"/>
    <n v="15"/>
    <s v="tza"/>
    <x v="99"/>
    <s v="06-Community Services"/>
    <x v="72"/>
    <x v="111"/>
    <s v="009-Sport &amp; recreation"/>
    <x v="1"/>
    <s v="105"/>
    <s v="PARKS &amp; RECREATION"/>
    <s v="078"/>
    <s v="GENERAL EXPENSES - OTHER"/>
    <s v="1366"/>
    <s v="TELEPHONE"/>
    <n v="23136"/>
    <n v="46272"/>
    <n v="48816.959999999999"/>
    <n v="51404.258880000001"/>
    <n v="13586.94"/>
    <n v="0"/>
    <n v="0"/>
    <n v="0"/>
    <n v="0"/>
    <n v="0"/>
    <n v="0"/>
    <n v="0"/>
    <n v="1883.86"/>
    <n v="1935.43"/>
    <n v="1887.96"/>
    <n v="1000"/>
    <n v="5345.41"/>
    <n v="1534.28"/>
    <n v="13586.94"/>
    <n v="0.58726400414937763"/>
    <n v="13586.94"/>
    <n v="27173.88"/>
  </r>
  <r>
    <n v="14"/>
    <n v="15"/>
    <s v="tza"/>
    <x v="99"/>
    <s v="06-Community Services"/>
    <x v="72"/>
    <x v="360"/>
    <s v="009-Sport &amp; recreation"/>
    <x v="1"/>
    <s v="105"/>
    <s v="PARKS &amp; RECREATION"/>
    <s v="078"/>
    <s v="GENERAL EXPENSES - OTHER"/>
    <s v="1377"/>
    <s v="CULTURAL DAY"/>
    <n v="1486000"/>
    <n v="1486000"/>
    <n v="1567730"/>
    <n v="1650819.69"/>
    <n v="724971.5"/>
    <n v="0"/>
    <n v="0"/>
    <n v="0"/>
    <n v="0"/>
    <n v="0"/>
    <n v="0"/>
    <n v="0"/>
    <n v="7531.79"/>
    <n v="26758.18"/>
    <n v="579639.67000000004"/>
    <n v="29175.87"/>
    <n v="0"/>
    <n v="81865.990000000005"/>
    <n v="724971.5"/>
    <n v="0.4878677658142665"/>
    <n v="724971.5"/>
    <n v="1449943"/>
  </r>
  <r>
    <n v="14"/>
    <n v="15"/>
    <s v="tza"/>
    <x v="100"/>
    <s v="06-Community Services"/>
    <x v="72"/>
    <x v="103"/>
    <s v="021-Solid waste"/>
    <x v="1"/>
    <s v="112"/>
    <s v="ADMINISTRATION PUBLIC SERV."/>
    <s v="078"/>
    <s v="GENERAL EXPENSES - OTHER"/>
    <s v="1308"/>
    <s v="CONFERENCE &amp; CONVENTION COST - DOMESTIC"/>
    <n v="4732"/>
    <n v="4732"/>
    <n v="4992.26"/>
    <n v="5256.84978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0"/>
    <s v="06-Community Services"/>
    <x v="72"/>
    <x v="105"/>
    <s v="021-Solid waste"/>
    <x v="1"/>
    <s v="112"/>
    <s v="ADMINISTRATION PUBLIC SERV."/>
    <s v="078"/>
    <s v="GENERAL EXPENSES - OTHER"/>
    <s v="1321"/>
    <s v="ENTERTAINMENT - OFFICI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0"/>
    <s v="06-Community Services"/>
    <x v="72"/>
    <x v="108"/>
    <s v="021-Solid waste"/>
    <x v="1"/>
    <s v="112"/>
    <s v="ADMINISTRATION PUBLIC SERV."/>
    <s v="078"/>
    <s v="GENERAL EXPENSES - OTHER"/>
    <s v="1348"/>
    <s v="PRINTING &amp; STATIONERY"/>
    <n v="6665"/>
    <n v="6665"/>
    <n v="7031.5749999999998"/>
    <n v="7404.2484749999994"/>
    <n v="6909.9999999999991"/>
    <n v="0"/>
    <n v="0"/>
    <n v="0"/>
    <n v="0"/>
    <n v="0"/>
    <n v="0"/>
    <n v="0"/>
    <n v="2117.52"/>
    <n v="0"/>
    <n v="0"/>
    <n v="0"/>
    <n v="4310.4399999999996"/>
    <n v="482.04"/>
    <n v="6909.9999999999991"/>
    <n v="1.0367591897974493"/>
    <n v="6910"/>
    <n v="13819.999999999998"/>
  </r>
  <r>
    <n v="14"/>
    <n v="15"/>
    <s v="tza"/>
    <x v="100"/>
    <s v="06-Community Services"/>
    <x v="72"/>
    <x v="331"/>
    <s v="021-Solid waste"/>
    <x v="1"/>
    <s v="112"/>
    <s v="ADMINISTRATION PUBLIC SERV."/>
    <s v="078"/>
    <s v="GENERAL EXPENSES - OTHER"/>
    <s v="1363"/>
    <s v="SUBSCRIPTIONS"/>
    <n v="1183"/>
    <n v="1183"/>
    <n v="1248.0650000000001"/>
    <n v="1314.21244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0"/>
    <s v="06-Community Services"/>
    <x v="72"/>
    <x v="110"/>
    <s v="021-Solid waste"/>
    <x v="1"/>
    <s v="112"/>
    <s v="ADMINISTRATION PUBLIC SERV."/>
    <s v="078"/>
    <s v="GENERAL EXPENSES - OTHER"/>
    <s v="1364"/>
    <s v="SUBSISTANCE &amp; TRAVELLING EXPENSES"/>
    <n v="7917"/>
    <n v="7917"/>
    <n v="8352.4349999999995"/>
    <n v="8795.11405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0"/>
    <s v="06-Community Services"/>
    <x v="72"/>
    <x v="111"/>
    <s v="021-Solid waste"/>
    <x v="1"/>
    <s v="112"/>
    <s v="ADMINISTRATION PUBLIC SERV."/>
    <s v="078"/>
    <s v="GENERAL EXPENSES - OTHER"/>
    <s v="1366"/>
    <s v="TELEPHO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1"/>
    <s v="06-Community Services"/>
    <x v="72"/>
    <x v="103"/>
    <s v="008-Libraries"/>
    <x v="1"/>
    <s v="123"/>
    <s v="LIBRARY SERVICES"/>
    <s v="078"/>
    <s v="GENERAL EXPENSES - OTHER"/>
    <s v="1308"/>
    <s v="CONFERENCE &amp; CONVENTION COST - DOMESTIC"/>
    <n v="7000"/>
    <n v="7000"/>
    <n v="7385"/>
    <n v="7776.4049999999997"/>
    <n v="6166.67"/>
    <n v="0"/>
    <n v="0"/>
    <n v="0"/>
    <n v="0"/>
    <n v="0"/>
    <n v="0"/>
    <n v="0"/>
    <n v="0"/>
    <n v="0"/>
    <n v="6166.67"/>
    <n v="0"/>
    <n v="0"/>
    <n v="0"/>
    <n v="6166.67"/>
    <n v="0.8809528571428572"/>
    <n v="6166.67"/>
    <n v="12333.34"/>
  </r>
  <r>
    <n v="14"/>
    <n v="15"/>
    <s v="tza"/>
    <x v="101"/>
    <s v="06-Community Services"/>
    <x v="72"/>
    <x v="104"/>
    <s v="008-Libraries"/>
    <x v="1"/>
    <s v="123"/>
    <s v="LIBRARY SERVICES"/>
    <s v="078"/>
    <s v="GENERAL EXPENSES - OTHER"/>
    <s v="1311"/>
    <s v="CONSUMABLE DOMESTIC ITEMS"/>
    <n v="15000"/>
    <n v="15000"/>
    <n v="15825"/>
    <n v="16663.724999999999"/>
    <n v="3908.36"/>
    <n v="0"/>
    <n v="0"/>
    <n v="0"/>
    <n v="0"/>
    <n v="0"/>
    <n v="0"/>
    <n v="0"/>
    <n v="1676.65"/>
    <n v="644.95000000000005"/>
    <n v="118.91"/>
    <n v="667.41"/>
    <n v="0"/>
    <n v="800.44"/>
    <n v="3908.36"/>
    <n v="0.26055733333333336"/>
    <n v="3908.36"/>
    <n v="7816.72"/>
  </r>
  <r>
    <n v="14"/>
    <n v="15"/>
    <s v="tza"/>
    <x v="101"/>
    <s v="06-Community Services"/>
    <x v="72"/>
    <x v="105"/>
    <s v="008-Libraries"/>
    <x v="1"/>
    <s v="123"/>
    <s v="LIBRARY SERVICES"/>
    <s v="078"/>
    <s v="GENERAL EXPENSES - OTHER"/>
    <s v="1321"/>
    <s v="ENTERTAINMENT - OFFICIALS"/>
    <n v="2000"/>
    <n v="2000"/>
    <n v="2110"/>
    <n v="2221.83"/>
    <n v="194.8"/>
    <n v="0"/>
    <n v="0"/>
    <n v="0"/>
    <n v="0"/>
    <n v="0"/>
    <n v="0"/>
    <n v="0"/>
    <n v="0"/>
    <n v="0"/>
    <n v="0"/>
    <n v="194.8"/>
    <n v="0"/>
    <n v="0"/>
    <n v="194.8"/>
    <n v="9.74E-2"/>
    <n v="194.8"/>
    <n v="389.6"/>
  </r>
  <r>
    <n v="14"/>
    <n v="15"/>
    <s v="tza"/>
    <x v="101"/>
    <s v="06-Community Services"/>
    <x v="72"/>
    <x v="337"/>
    <s v="008-Libraries"/>
    <x v="1"/>
    <s v="123"/>
    <s v="LIBRARY SERVICES"/>
    <s v="078"/>
    <s v="GENERAL EXPENSES - OTHER"/>
    <s v="1327"/>
    <s v="INSURANCE"/>
    <n v="29839"/>
    <n v="29839"/>
    <n v="31480.145"/>
    <n v="33148.592685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1"/>
    <s v="06-Community Services"/>
    <x v="72"/>
    <x v="361"/>
    <s v="008-Libraries"/>
    <x v="1"/>
    <s v="123"/>
    <s v="LIBRARY SERVICES"/>
    <s v="078"/>
    <s v="GENERAL EXPENSES - OTHER"/>
    <s v="1334"/>
    <s v="LIBRARY SPECIAL ACTIVITIES"/>
    <n v="13000"/>
    <n v="13000"/>
    <n v="13715"/>
    <n v="14441.895"/>
    <n v="488.24"/>
    <n v="0"/>
    <n v="0"/>
    <n v="0"/>
    <n v="0"/>
    <n v="0"/>
    <n v="0"/>
    <n v="0"/>
    <n v="0"/>
    <n v="0"/>
    <n v="0"/>
    <n v="488.24"/>
    <n v="0"/>
    <n v="0"/>
    <n v="488.24"/>
    <n v="3.7556923076923078E-2"/>
    <n v="488.24"/>
    <n v="976.48"/>
  </r>
  <r>
    <n v="14"/>
    <n v="15"/>
    <s v="tza"/>
    <x v="101"/>
    <s v="06-Community Services"/>
    <x v="72"/>
    <x v="334"/>
    <s v="008-Libraries"/>
    <x v="1"/>
    <s v="123"/>
    <s v="LIBRARY SERVICES"/>
    <s v="078"/>
    <s v="GENERAL EXPENSES - OTHER"/>
    <s v="1340"/>
    <s v="MEMBERSHIP FEES - OTHER"/>
    <n v="600"/>
    <n v="600"/>
    <n v="633"/>
    <n v="666.548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1"/>
    <s v="06-Community Services"/>
    <x v="72"/>
    <x v="362"/>
    <s v="008-Libraries"/>
    <x v="1"/>
    <s v="123"/>
    <s v="LIBRARY SERVICES"/>
    <s v="078"/>
    <s v="GENERAL EXPENSES - OTHER"/>
    <s v="1343"/>
    <s v="NEW &amp; LOST BOOKS"/>
    <n v="110985"/>
    <n v="110985"/>
    <n v="117089.175"/>
    <n v="123294.901275"/>
    <n v="9997.5299999999988"/>
    <n v="0"/>
    <n v="0"/>
    <n v="0"/>
    <n v="0"/>
    <n v="0"/>
    <n v="0"/>
    <n v="0"/>
    <n v="7997.53"/>
    <n v="2198.16"/>
    <n v="0"/>
    <n v="0"/>
    <n v="-198.16"/>
    <n v="0"/>
    <n v="9997.5299999999988"/>
    <n v="9.0080010812271918E-2"/>
    <n v="9997.5300000000007"/>
    <n v="19995.059999999998"/>
  </r>
  <r>
    <n v="14"/>
    <n v="15"/>
    <s v="tza"/>
    <x v="101"/>
    <s v="06-Community Services"/>
    <x v="72"/>
    <x v="106"/>
    <s v="008-Libraries"/>
    <x v="1"/>
    <s v="123"/>
    <s v="LIBRARY SERVICES"/>
    <s v="078"/>
    <s v="GENERAL EXPENSES - OTHER"/>
    <s v="1344"/>
    <s v="NON-CAPITAL TOOLS &amp; EQUIPMENT"/>
    <n v="25000"/>
    <n v="25000"/>
    <n v="26375"/>
    <n v="27772.875"/>
    <n v="5776.19"/>
    <n v="2965.77"/>
    <n v="0"/>
    <n v="0"/>
    <n v="0"/>
    <n v="0"/>
    <n v="0"/>
    <n v="0"/>
    <n v="0"/>
    <n v="0"/>
    <n v="0"/>
    <n v="0"/>
    <n v="4741.57"/>
    <n v="1034.6199999999999"/>
    <n v="5776.19"/>
    <n v="0.23104759999999999"/>
    <n v="5776.19"/>
    <n v="11552.38"/>
  </r>
  <r>
    <n v="14"/>
    <n v="15"/>
    <s v="tza"/>
    <x v="101"/>
    <s v="06-Community Services"/>
    <x v="72"/>
    <x v="108"/>
    <s v="008-Libraries"/>
    <x v="1"/>
    <s v="123"/>
    <s v="LIBRARY SERVICES"/>
    <s v="078"/>
    <s v="GENERAL EXPENSES - OTHER"/>
    <s v="1348"/>
    <s v="PRINTING &amp; STATIONERY"/>
    <n v="56021"/>
    <n v="56021"/>
    <n v="59102.154999999999"/>
    <n v="62234.569214999996"/>
    <n v="17461.12"/>
    <n v="60.16"/>
    <n v="0"/>
    <n v="0"/>
    <n v="0"/>
    <n v="0"/>
    <n v="0"/>
    <n v="0"/>
    <n v="1545.92"/>
    <n v="650.98"/>
    <n v="4455"/>
    <n v="319.16000000000003"/>
    <n v="10137.07"/>
    <n v="352.99"/>
    <n v="17461.12"/>
    <n v="0.311688830974099"/>
    <n v="17461.12"/>
    <n v="34922.239999999998"/>
  </r>
  <r>
    <n v="14"/>
    <n v="15"/>
    <s v="tza"/>
    <x v="101"/>
    <s v="06-Community Services"/>
    <x v="72"/>
    <x v="109"/>
    <s v="008-Libraries"/>
    <x v="1"/>
    <s v="123"/>
    <s v="LIBRARY SERVICES"/>
    <s v="078"/>
    <s v="GENERAL EXPENSES - OTHER"/>
    <s v="1350"/>
    <s v="PROTECTIVE CLOTHING"/>
    <n v="2161"/>
    <n v="2161"/>
    <n v="2279.855"/>
    <n v="2400.68731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1"/>
    <s v="06-Community Services"/>
    <x v="72"/>
    <x v="331"/>
    <s v="008-Libraries"/>
    <x v="1"/>
    <s v="123"/>
    <s v="LIBRARY SERVICES"/>
    <s v="078"/>
    <s v="GENERAL EXPENSES - OTHER"/>
    <s v="1363"/>
    <s v="SUBSCRIPTIONS"/>
    <n v="32051"/>
    <n v="32051"/>
    <n v="33813.805"/>
    <n v="35605.936665000001"/>
    <n v="4711.2"/>
    <n v="0"/>
    <n v="0"/>
    <n v="0"/>
    <n v="0"/>
    <n v="0"/>
    <n v="0"/>
    <n v="0"/>
    <n v="0"/>
    <n v="576.5"/>
    <n v="525.5"/>
    <n v="2505.5"/>
    <n v="675.7"/>
    <n v="428"/>
    <n v="4711.2"/>
    <n v="0.14699073351845496"/>
    <n v="4711.2"/>
    <n v="9422.4"/>
  </r>
  <r>
    <n v="14"/>
    <n v="15"/>
    <s v="tza"/>
    <x v="101"/>
    <s v="06-Community Services"/>
    <x v="72"/>
    <x v="110"/>
    <s v="008-Libraries"/>
    <x v="1"/>
    <s v="123"/>
    <s v="LIBRARY SERVICES"/>
    <s v="078"/>
    <s v="GENERAL EXPENSES - OTHER"/>
    <s v="1364"/>
    <s v="SUBSISTANCE &amp; TRAVELLING EXPENSES"/>
    <n v="50000"/>
    <n v="50000"/>
    <n v="52750"/>
    <n v="55545.75"/>
    <n v="10764.75"/>
    <n v="0"/>
    <n v="0"/>
    <n v="0"/>
    <n v="0"/>
    <n v="0"/>
    <n v="0"/>
    <n v="0"/>
    <n v="0"/>
    <n v="0"/>
    <n v="10764.75"/>
    <n v="0"/>
    <n v="0"/>
    <n v="0"/>
    <n v="10764.75"/>
    <n v="0.21529499999999999"/>
    <n v="10764.75"/>
    <n v="21529.5"/>
  </r>
  <r>
    <n v="14"/>
    <n v="15"/>
    <s v="tza"/>
    <x v="101"/>
    <s v="06-Community Services"/>
    <x v="72"/>
    <x v="111"/>
    <s v="008-Libraries"/>
    <x v="1"/>
    <s v="123"/>
    <s v="LIBRARY SERVICES"/>
    <s v="078"/>
    <s v="GENERAL EXPENSES - OTHER"/>
    <s v="1366"/>
    <s v="TELEPHONE"/>
    <n v="22840"/>
    <n v="40828"/>
    <n v="43073.54"/>
    <n v="45356.437620000004"/>
    <n v="11953.25"/>
    <n v="0"/>
    <n v="0"/>
    <n v="0"/>
    <n v="0"/>
    <n v="0"/>
    <n v="0"/>
    <n v="0"/>
    <n v="1741.11"/>
    <n v="1857.9"/>
    <n v="2107.02"/>
    <n v="1300"/>
    <n v="2857.13"/>
    <n v="2090.09"/>
    <n v="11953.25"/>
    <n v="0.52334719789842377"/>
    <n v="11953.25"/>
    <n v="23906.5"/>
  </r>
  <r>
    <n v="14"/>
    <n v="15"/>
    <s v="tza"/>
    <x v="102"/>
    <s v="06-Community Services"/>
    <x v="72"/>
    <x v="125"/>
    <s v="021-Solid waste"/>
    <x v="1"/>
    <s v="133"/>
    <s v="SOLID WASTE"/>
    <s v="078"/>
    <s v="GENERAL EXPENSES - OTHER"/>
    <s v="1301"/>
    <s v="ADVERTISING - GENERAL"/>
    <n v="3298"/>
    <n v="3298"/>
    <n v="3479.39"/>
    <n v="3663.7976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s v="06-Community Services"/>
    <x v="72"/>
    <x v="103"/>
    <s v="021-Solid waste"/>
    <x v="1"/>
    <s v="133"/>
    <s v="SOLID WASTE"/>
    <s v="078"/>
    <s v="GENERAL EXPENSES - OTHER"/>
    <s v="1308"/>
    <s v="CONFERENCE &amp; CONVENTION COST - DOMESTIC"/>
    <n v="4709"/>
    <n v="4709"/>
    <n v="4967.9949999999999"/>
    <n v="5231.2987350000003"/>
    <n v="50"/>
    <n v="0"/>
    <n v="0"/>
    <n v="0"/>
    <n v="0"/>
    <n v="0"/>
    <n v="0"/>
    <n v="0"/>
    <n v="0"/>
    <n v="50"/>
    <n v="0"/>
    <n v="0"/>
    <n v="0"/>
    <n v="0"/>
    <n v="50"/>
    <n v="1.0617965597791464E-2"/>
    <n v="50"/>
    <n v="100"/>
  </r>
  <r>
    <n v="14"/>
    <n v="15"/>
    <s v="tza"/>
    <x v="102"/>
    <s v="06-Community Services"/>
    <x v="72"/>
    <x v="101"/>
    <s v="021-Solid waste"/>
    <x v="1"/>
    <s v="133"/>
    <s v="SOLID WASTE"/>
    <s v="078"/>
    <s v="GENERAL EXPENSES - OTHER"/>
    <s v="1310"/>
    <s v="CONSULTANTS &amp; PROFFESIONAL FEES"/>
    <n v="12099"/>
    <n v="12099"/>
    <n v="12764.445"/>
    <n v="13440.960584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s v="06-Community Services"/>
    <x v="72"/>
    <x v="104"/>
    <s v="021-Solid waste"/>
    <x v="1"/>
    <s v="133"/>
    <s v="SOLID WASTE"/>
    <s v="078"/>
    <s v="GENERAL EXPENSES - OTHER"/>
    <s v="1311"/>
    <s v="CONSUMABLE DOMESTIC ITEMS"/>
    <n v="5767"/>
    <n v="5767"/>
    <n v="6084.1850000000004"/>
    <n v="6406.6468050000003"/>
    <n v="3105.4799999999996"/>
    <n v="0"/>
    <n v="0"/>
    <n v="0"/>
    <n v="0"/>
    <n v="0"/>
    <n v="0"/>
    <n v="0"/>
    <n v="2316.31"/>
    <n v="54.7"/>
    <n v="734.47"/>
    <n v="0"/>
    <n v="0"/>
    <n v="0"/>
    <n v="3105.4799999999996"/>
    <n v="0.53849141668111666"/>
    <n v="3105.48"/>
    <n v="6210.9599999999991"/>
  </r>
  <r>
    <n v="14"/>
    <n v="15"/>
    <s v="tza"/>
    <x v="102"/>
    <s v="06-Community Services"/>
    <x v="72"/>
    <x v="105"/>
    <s v="021-Solid waste"/>
    <x v="1"/>
    <s v="133"/>
    <s v="SOLID WASTE"/>
    <s v="078"/>
    <s v="GENERAL EXPENSES - OTHER"/>
    <s v="1321"/>
    <s v="ENTERTAINMENT - OFFICIALS"/>
    <n v="2000"/>
    <n v="2000"/>
    <n v="2110"/>
    <n v="2221.83"/>
    <n v="1244.5"/>
    <n v="0"/>
    <n v="0"/>
    <n v="0"/>
    <n v="0"/>
    <n v="0"/>
    <n v="0"/>
    <n v="0"/>
    <n v="0"/>
    <n v="0"/>
    <n v="0"/>
    <n v="0"/>
    <n v="1244.5"/>
    <n v="0"/>
    <n v="1244.5"/>
    <n v="0.62224999999999997"/>
    <n v="1244.5"/>
    <n v="2489"/>
  </r>
  <r>
    <n v="14"/>
    <n v="15"/>
    <s v="tza"/>
    <x v="102"/>
    <s v="06-Community Services"/>
    <x v="72"/>
    <x v="135"/>
    <s v="021-Solid waste"/>
    <x v="1"/>
    <s v="133"/>
    <s v="SOLID WASTE"/>
    <s v="078"/>
    <s v="GENERAL EXPENSES - OTHER"/>
    <s v="1332"/>
    <s v="LEASES - PHOTOCOPIERS"/>
    <n v="3598"/>
    <n v="3598"/>
    <n v="3795.89"/>
    <n v="3997.0721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s v="06-Community Services"/>
    <x v="72"/>
    <x v="102"/>
    <s v="021-Solid waste"/>
    <x v="1"/>
    <s v="133"/>
    <s v="SOLID WASTE"/>
    <s v="078"/>
    <s v="GENERAL EXPENSES - OTHER"/>
    <s v="1336"/>
    <s v="LICENCES &amp; PERMITS - NON VEHICLE"/>
    <n v="1125"/>
    <n v="1125"/>
    <n v="1186.875"/>
    <n v="1249.7793750000001"/>
    <n v="816"/>
    <n v="0"/>
    <n v="0"/>
    <n v="0"/>
    <n v="0"/>
    <n v="0"/>
    <n v="0"/>
    <n v="0"/>
    <n v="0"/>
    <n v="0"/>
    <n v="0"/>
    <n v="816"/>
    <n v="0"/>
    <n v="0"/>
    <n v="816"/>
    <n v="0.72533333333333339"/>
    <n v="816"/>
    <n v="1632"/>
  </r>
  <r>
    <n v="14"/>
    <n v="15"/>
    <s v="tza"/>
    <x v="102"/>
    <s v="06-Community Services"/>
    <x v="72"/>
    <x v="334"/>
    <s v="021-Solid waste"/>
    <x v="1"/>
    <s v="133"/>
    <s v="SOLID WASTE"/>
    <s v="078"/>
    <s v="GENERAL EXPENSES - OTHER"/>
    <s v="1340"/>
    <s v="MEMBERSHIP FEES - OTHER"/>
    <n v="2358"/>
    <n v="2358"/>
    <n v="2487.69"/>
    <n v="2619.53757"/>
    <n v="964.91"/>
    <n v="0"/>
    <n v="0"/>
    <n v="0"/>
    <n v="0"/>
    <n v="0"/>
    <n v="0"/>
    <n v="0"/>
    <n v="0"/>
    <n v="964.91"/>
    <n v="0"/>
    <n v="0"/>
    <n v="0"/>
    <n v="0"/>
    <n v="964.91"/>
    <n v="0.40920695504664967"/>
    <n v="964.91"/>
    <n v="1929.82"/>
  </r>
  <r>
    <n v="14"/>
    <n v="15"/>
    <s v="tza"/>
    <x v="102"/>
    <s v="06-Community Services"/>
    <x v="72"/>
    <x v="106"/>
    <s v="021-Solid waste"/>
    <x v="1"/>
    <s v="133"/>
    <s v="SOLID WASTE"/>
    <s v="078"/>
    <s v="GENERAL EXPENSES - OTHER"/>
    <s v="1344"/>
    <s v="NON-CAPITAL TOOLS &amp; EQUIPMENT"/>
    <n v="13000"/>
    <n v="13000"/>
    <n v="13715"/>
    <n v="14441.89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s v="06-Community Services"/>
    <x v="72"/>
    <x v="107"/>
    <s v="021-Solid waste"/>
    <x v="1"/>
    <s v="133"/>
    <s v="SOLID WASTE"/>
    <s v="078"/>
    <s v="GENERAL EXPENSES - OTHER"/>
    <s v="1347"/>
    <s v="POSTAGE &amp; COURIER FEES"/>
    <n v="1334"/>
    <n v="1334"/>
    <n v="1407.37"/>
    <n v="1481.96060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s v="06-Community Services"/>
    <x v="72"/>
    <x v="108"/>
    <s v="021-Solid waste"/>
    <x v="1"/>
    <s v="133"/>
    <s v="SOLID WASTE"/>
    <s v="078"/>
    <s v="GENERAL EXPENSES - OTHER"/>
    <s v="1348"/>
    <s v="PRINTING &amp; STATIONERY"/>
    <n v="5000"/>
    <n v="5000"/>
    <n v="5275"/>
    <n v="5554.5749999999998"/>
    <n v="4208.1099999999997"/>
    <n v="0"/>
    <n v="0"/>
    <n v="0"/>
    <n v="0"/>
    <n v="0"/>
    <n v="0"/>
    <n v="0"/>
    <n v="0"/>
    <n v="740.93"/>
    <n v="2209.2800000000002"/>
    <n v="707.49"/>
    <n v="321.41000000000003"/>
    <n v="229"/>
    <n v="4208.1099999999997"/>
    <n v="0.84162199999999998"/>
    <n v="4208.1099999999997"/>
    <n v="8416.2199999999993"/>
  </r>
  <r>
    <n v="14"/>
    <n v="15"/>
    <s v="tza"/>
    <x v="102"/>
    <s v="06-Community Services"/>
    <x v="72"/>
    <x v="109"/>
    <s v="021-Solid waste"/>
    <x v="1"/>
    <s v="133"/>
    <s v="SOLID WASTE"/>
    <s v="078"/>
    <s v="GENERAL EXPENSES - OTHER"/>
    <s v="1350"/>
    <s v="PROTECTIVE CLOTHING"/>
    <n v="48125"/>
    <n v="48125"/>
    <n v="50771.875"/>
    <n v="53462.784375000003"/>
    <n v="5563.26"/>
    <n v="0"/>
    <n v="0"/>
    <n v="0"/>
    <n v="0"/>
    <n v="0"/>
    <n v="0"/>
    <n v="0"/>
    <n v="3434.76"/>
    <n v="2128.5"/>
    <n v="0"/>
    <n v="0"/>
    <n v="0"/>
    <n v="0"/>
    <n v="5563.26"/>
    <n v="0.1156002077922078"/>
    <n v="5563.26"/>
    <n v="11126.52"/>
  </r>
  <r>
    <n v="14"/>
    <n v="15"/>
    <s v="tza"/>
    <x v="102"/>
    <s v="06-Community Services"/>
    <x v="72"/>
    <x v="347"/>
    <s v="021-Solid waste"/>
    <x v="1"/>
    <s v="133"/>
    <s v="SOLID WASTE"/>
    <s v="078"/>
    <s v="GENERAL EXPENSES - OTHER"/>
    <s v="1352"/>
    <s v="PUBLIC DRIVERS PERMIT"/>
    <n v="6195"/>
    <n v="6195"/>
    <n v="6535.7250000000004"/>
    <n v="6882.1184250000006"/>
    <n v="450"/>
    <n v="0"/>
    <n v="0"/>
    <n v="0"/>
    <n v="0"/>
    <n v="0"/>
    <n v="0"/>
    <n v="0"/>
    <n v="0"/>
    <n v="0"/>
    <n v="450"/>
    <n v="0"/>
    <n v="0"/>
    <n v="0"/>
    <n v="450"/>
    <n v="7.2639225181598058E-2"/>
    <n v="450"/>
    <n v="900"/>
  </r>
  <r>
    <n v="14"/>
    <n v="15"/>
    <s v="tza"/>
    <x v="102"/>
    <s v="06-Community Services"/>
    <x v="72"/>
    <x v="331"/>
    <s v="021-Solid waste"/>
    <x v="1"/>
    <s v="133"/>
    <s v="SOLID WASTE"/>
    <s v="078"/>
    <s v="GENERAL EXPENSES - OTHER"/>
    <s v="1363"/>
    <s v="SUBSCRIPTIONS"/>
    <n v="412"/>
    <n v="412"/>
    <n v="434.66"/>
    <n v="457.69698000000005"/>
    <n v="350.88"/>
    <n v="0"/>
    <n v="0"/>
    <n v="0"/>
    <n v="0"/>
    <n v="0"/>
    <n v="0"/>
    <n v="0"/>
    <n v="350.88"/>
    <n v="0"/>
    <n v="0"/>
    <n v="0"/>
    <n v="0"/>
    <n v="0"/>
    <n v="350.88"/>
    <n v="0.85165048543689315"/>
    <n v="350.88"/>
    <n v="701.76"/>
  </r>
  <r>
    <n v="14"/>
    <n v="15"/>
    <s v="tza"/>
    <x v="102"/>
    <s v="06-Community Services"/>
    <x v="72"/>
    <x v="110"/>
    <s v="021-Solid waste"/>
    <x v="1"/>
    <s v="133"/>
    <s v="SOLID WASTE"/>
    <s v="078"/>
    <s v="GENERAL EXPENSES - OTHER"/>
    <s v="1364"/>
    <s v="SUBSISTANCE &amp; TRAVELLING EXPENSES"/>
    <n v="16000"/>
    <n v="16000"/>
    <n v="16880"/>
    <n v="17774.64"/>
    <n v="12969.69"/>
    <n v="0"/>
    <n v="0"/>
    <n v="0"/>
    <n v="0"/>
    <n v="0"/>
    <n v="0"/>
    <n v="0"/>
    <n v="3074.49"/>
    <n v="6297.9"/>
    <n v="2840.7"/>
    <n v="756.6"/>
    <n v="0"/>
    <n v="0"/>
    <n v="12969.69"/>
    <n v="0.810605625"/>
    <n v="12969.69"/>
    <n v="25939.38"/>
  </r>
  <r>
    <n v="14"/>
    <n v="15"/>
    <s v="tza"/>
    <x v="102"/>
    <s v="06-Community Services"/>
    <x v="72"/>
    <x v="111"/>
    <s v="021-Solid waste"/>
    <x v="1"/>
    <s v="133"/>
    <s v="SOLID WASTE"/>
    <s v="078"/>
    <s v="GENERAL EXPENSES - OTHER"/>
    <s v="1366"/>
    <s v="TELEPHONE"/>
    <n v="33433"/>
    <n v="56569"/>
    <n v="59680.294999999998"/>
    <n v="62843.350634999995"/>
    <n v="17769.16"/>
    <n v="0"/>
    <n v="0"/>
    <n v="0"/>
    <n v="0"/>
    <n v="0"/>
    <n v="0"/>
    <n v="0"/>
    <n v="2886.73"/>
    <n v="3057.68"/>
    <n v="2983.2"/>
    <n v="1801.9"/>
    <n v="4081.22"/>
    <n v="2958.43"/>
    <n v="17769.16"/>
    <n v="0.53148565788293001"/>
    <n v="17769.16"/>
    <n v="35538.32"/>
  </r>
  <r>
    <n v="14"/>
    <n v="15"/>
    <s v="tza"/>
    <x v="102"/>
    <s v="06-Community Services"/>
    <x v="72"/>
    <x v="354"/>
    <s v="021-Solid waste"/>
    <x v="1"/>
    <s v="133"/>
    <s v="SOLID WASTE"/>
    <s v="078"/>
    <s v="GENERAL EXPENSES - OTHER"/>
    <s v="1367"/>
    <s v="TESTING OF SAMPLES"/>
    <n v="28822"/>
    <n v="28822"/>
    <n v="30407.21"/>
    <n v="32018.792129999998"/>
    <n v="16358.64"/>
    <n v="0"/>
    <n v="0"/>
    <n v="0"/>
    <n v="0"/>
    <n v="0"/>
    <n v="0"/>
    <n v="0"/>
    <n v="0"/>
    <n v="0"/>
    <n v="0"/>
    <n v="0"/>
    <n v="16358.64"/>
    <n v="0"/>
    <n v="16358.64"/>
    <n v="0.56757476927347161"/>
    <n v="16358.64"/>
    <n v="32717.279999999999"/>
  </r>
  <r>
    <n v="14"/>
    <n v="15"/>
    <s v="tza"/>
    <x v="103"/>
    <s v="06-Community Services"/>
    <x v="72"/>
    <x v="125"/>
    <s v="021-Solid waste"/>
    <x v="1"/>
    <s v="134"/>
    <s v="STREET CLEANSING"/>
    <s v="078"/>
    <s v="GENERAL EXPENSES - OTHER"/>
    <s v="1301"/>
    <s v="ADVERTISING - GENERAL"/>
    <n v="3432"/>
    <n v="3432"/>
    <n v="3620.76"/>
    <n v="3812.66028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s v="06-Community Services"/>
    <x v="72"/>
    <x v="103"/>
    <s v="021-Solid waste"/>
    <x v="1"/>
    <s v="134"/>
    <s v="STREET CLEANSING"/>
    <s v="078"/>
    <s v="GENERAL EXPENSES - OTHER"/>
    <s v="1308"/>
    <s v="CONFERENCE &amp; CONVENTION COST - DOMESTIC"/>
    <n v="4084"/>
    <n v="4084"/>
    <n v="4308.62"/>
    <n v="4536.97685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s v="06-Community Services"/>
    <x v="72"/>
    <x v="104"/>
    <s v="021-Solid waste"/>
    <x v="1"/>
    <s v="134"/>
    <s v="STREET CLEANSING"/>
    <s v="078"/>
    <s v="GENERAL EXPENSES - OTHER"/>
    <s v="1311"/>
    <s v="CONSUMABLE DOMESTIC ITEMS"/>
    <n v="6408"/>
    <n v="6408"/>
    <n v="6760.44"/>
    <n v="7118.7433199999996"/>
    <n v="6179.18"/>
    <n v="0"/>
    <n v="0"/>
    <n v="0"/>
    <n v="0"/>
    <n v="0"/>
    <n v="0"/>
    <n v="0"/>
    <n v="3173.93"/>
    <n v="1973.67"/>
    <n v="1031.58"/>
    <n v="0"/>
    <n v="0"/>
    <n v="0"/>
    <n v="6179.18"/>
    <n v="0.96429151061173535"/>
    <n v="6179.18"/>
    <n v="12358.36"/>
  </r>
  <r>
    <n v="14"/>
    <n v="15"/>
    <s v="tza"/>
    <x v="103"/>
    <s v="06-Community Services"/>
    <x v="72"/>
    <x v="337"/>
    <s v="021-Solid waste"/>
    <x v="1"/>
    <s v="134"/>
    <s v="STREET CLEANSING"/>
    <s v="078"/>
    <s v="GENERAL EXPENSES - OTHER"/>
    <s v="1327"/>
    <s v="INSURANCE"/>
    <n v="161279"/>
    <n v="161279"/>
    <n v="170149.345"/>
    <n v="179167.26028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s v="06-Community Services"/>
    <x v="72"/>
    <x v="135"/>
    <s v="021-Solid waste"/>
    <x v="1"/>
    <s v="134"/>
    <s v="STREET CLEANSING"/>
    <s v="078"/>
    <s v="GENERAL EXPENSES - OTHER"/>
    <s v="1332"/>
    <s v="LEASES - PHOTOCOPIERS"/>
    <n v="3598"/>
    <n v="3598"/>
    <n v="3795.89"/>
    <n v="3997.0721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s v="06-Community Services"/>
    <x v="72"/>
    <x v="102"/>
    <s v="021-Solid waste"/>
    <x v="1"/>
    <s v="134"/>
    <s v="STREET CLEANSING"/>
    <s v="078"/>
    <s v="GENERAL EXPENSES - OTHER"/>
    <s v="1336"/>
    <s v="LICENCES &amp; PERMITS - NON VEHICLE"/>
    <n v="673"/>
    <n v="673"/>
    <n v="710.01499999999999"/>
    <n v="747.645795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s v="06-Community Services"/>
    <x v="72"/>
    <x v="334"/>
    <s v="021-Solid waste"/>
    <x v="1"/>
    <s v="134"/>
    <s v="STREET CLEANSING"/>
    <s v="078"/>
    <s v="GENERAL EXPENSES - OTHER"/>
    <s v="1340"/>
    <s v="MEMBERSHIP FEES - OTHER"/>
    <n v="2358"/>
    <n v="2358"/>
    <n v="2487.69"/>
    <n v="2619.5375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s v="06-Community Services"/>
    <x v="72"/>
    <x v="106"/>
    <s v="021-Solid waste"/>
    <x v="1"/>
    <s v="134"/>
    <s v="STREET CLEANSING"/>
    <s v="078"/>
    <s v="GENERAL EXPENSES - OTHER"/>
    <s v="1344"/>
    <s v="NON-CAPITAL TOOLS &amp; EQUIPMENT"/>
    <n v="77108"/>
    <n v="77108"/>
    <n v="81348.94"/>
    <n v="85660.433820000006"/>
    <n v="4188.3599999999997"/>
    <n v="0"/>
    <n v="0"/>
    <n v="0"/>
    <n v="0"/>
    <n v="0"/>
    <n v="0"/>
    <n v="0"/>
    <n v="0"/>
    <n v="1254.0899999999999"/>
    <n v="0"/>
    <n v="1953.65"/>
    <n v="980.62"/>
    <n v="0"/>
    <n v="4188.3599999999997"/>
    <n v="5.4318099289308495E-2"/>
    <n v="4188.3599999999997"/>
    <n v="8376.7199999999993"/>
  </r>
  <r>
    <n v="14"/>
    <n v="15"/>
    <s v="tza"/>
    <x v="103"/>
    <s v="06-Community Services"/>
    <x v="72"/>
    <x v="107"/>
    <s v="021-Solid waste"/>
    <x v="1"/>
    <s v="134"/>
    <s v="STREET CLEANSING"/>
    <s v="078"/>
    <s v="GENERAL EXPENSES - OTHER"/>
    <s v="1347"/>
    <s v="POSTAGE &amp; COURIER FEES"/>
    <n v="1348"/>
    <n v="1348"/>
    <n v="1422.14"/>
    <n v="1497.51342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s v="06-Community Services"/>
    <x v="72"/>
    <x v="108"/>
    <s v="021-Solid waste"/>
    <x v="1"/>
    <s v="134"/>
    <s v="STREET CLEANSING"/>
    <s v="078"/>
    <s v="GENERAL EXPENSES - OTHER"/>
    <s v="1348"/>
    <s v="PRINTING &amp; STATIONERY"/>
    <n v="3783"/>
    <n v="3783"/>
    <n v="3991.0650000000001"/>
    <n v="4202.591445"/>
    <n v="785.59999999999991"/>
    <n v="0"/>
    <n v="0"/>
    <n v="0"/>
    <n v="0"/>
    <n v="0"/>
    <n v="0"/>
    <n v="0"/>
    <n v="0"/>
    <n v="0"/>
    <n v="0"/>
    <n v="288"/>
    <n v="256.58"/>
    <n v="241.02"/>
    <n v="785.59999999999991"/>
    <n v="0.20766587364525507"/>
    <n v="785.6"/>
    <n v="1571.1999999999998"/>
  </r>
  <r>
    <n v="14"/>
    <n v="15"/>
    <s v="tza"/>
    <x v="103"/>
    <s v="06-Community Services"/>
    <x v="72"/>
    <x v="109"/>
    <s v="021-Solid waste"/>
    <x v="1"/>
    <s v="134"/>
    <s v="STREET CLEANSING"/>
    <s v="078"/>
    <s v="GENERAL EXPENSES - OTHER"/>
    <s v="1350"/>
    <s v="PROTECTIVE CLOTHING"/>
    <n v="73835"/>
    <n v="73835"/>
    <n v="77895.925000000003"/>
    <n v="82024.409025000001"/>
    <n v="7429.0599999999995"/>
    <n v="0"/>
    <n v="0"/>
    <n v="0"/>
    <n v="0"/>
    <n v="0"/>
    <n v="0"/>
    <n v="0"/>
    <n v="2942.49"/>
    <n v="3140.23"/>
    <n v="395.47"/>
    <n v="0"/>
    <n v="950.87"/>
    <n v="0"/>
    <n v="7429.0599999999995"/>
    <n v="0.10061705153382541"/>
    <n v="7429.06"/>
    <n v="14858.119999999999"/>
  </r>
  <r>
    <n v="14"/>
    <n v="15"/>
    <s v="tza"/>
    <x v="103"/>
    <s v="06-Community Services"/>
    <x v="72"/>
    <x v="347"/>
    <s v="021-Solid waste"/>
    <x v="1"/>
    <s v="134"/>
    <s v="STREET CLEANSING"/>
    <s v="078"/>
    <s v="GENERAL EXPENSES - OTHER"/>
    <s v="1352"/>
    <s v="PUBLIC DRIVERS PERMIT"/>
    <n v="4425"/>
    <n v="4425"/>
    <n v="4668.375"/>
    <n v="4915.7988750000004"/>
    <n v="1635"/>
    <n v="0"/>
    <n v="0"/>
    <n v="0"/>
    <n v="0"/>
    <n v="0"/>
    <n v="0"/>
    <n v="0"/>
    <n v="400"/>
    <n v="170"/>
    <n v="0"/>
    <n v="0"/>
    <n v="665"/>
    <n v="400"/>
    <n v="1635"/>
    <n v="0.36949152542372882"/>
    <n v="1635"/>
    <n v="3270"/>
  </r>
  <r>
    <n v="14"/>
    <n v="15"/>
    <s v="tza"/>
    <x v="103"/>
    <s v="06-Community Services"/>
    <x v="72"/>
    <x v="331"/>
    <s v="021-Solid waste"/>
    <x v="1"/>
    <s v="134"/>
    <s v="STREET CLEANSING"/>
    <s v="078"/>
    <s v="GENERAL EXPENSES - OTHER"/>
    <s v="1363"/>
    <s v="SUBSCRIPTIONS"/>
    <n v="432"/>
    <n v="432"/>
    <n v="455.76"/>
    <n v="479.9152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s v="06-Community Services"/>
    <x v="72"/>
    <x v="110"/>
    <s v="021-Solid waste"/>
    <x v="1"/>
    <s v="134"/>
    <s v="STREET CLEANSING"/>
    <s v="078"/>
    <s v="GENERAL EXPENSES - OTHER"/>
    <s v="1364"/>
    <s v="SUBSISTANCE &amp; TRAVELLING EXPENSES"/>
    <n v="13724"/>
    <n v="13724"/>
    <n v="14478.82"/>
    <n v="15246.197459999999"/>
    <n v="13724"/>
    <n v="0"/>
    <n v="0"/>
    <n v="0"/>
    <n v="0"/>
    <n v="0"/>
    <n v="0"/>
    <n v="0"/>
    <n v="0"/>
    <n v="0"/>
    <n v="13724"/>
    <n v="0"/>
    <n v="0"/>
    <n v="0"/>
    <n v="13724"/>
    <n v="1"/>
    <n v="13724"/>
    <n v="27448"/>
  </r>
  <r>
    <n v="14"/>
    <n v="15"/>
    <s v="tza"/>
    <x v="103"/>
    <s v="06-Community Services"/>
    <x v="72"/>
    <x v="111"/>
    <s v="021-Solid waste"/>
    <x v="1"/>
    <s v="134"/>
    <s v="STREET CLEANSING"/>
    <s v="078"/>
    <s v="GENERAL EXPENSES - OTHER"/>
    <s v="1366"/>
    <s v="TELEPHO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4"/>
    <s v="06-Community Services"/>
    <x v="72"/>
    <x v="104"/>
    <s v="020-Public toilet"/>
    <x v="1"/>
    <s v="135"/>
    <s v="PUBLIC TOILETS"/>
    <s v="078"/>
    <s v="GENERAL EXPENSES - OTHER"/>
    <s v="1311"/>
    <s v="CONSUMABLE DOMESTIC ITEMS"/>
    <n v="178572"/>
    <n v="178572"/>
    <n v="188393.46"/>
    <n v="198378.31337999998"/>
    <n v="156891.94"/>
    <n v="0"/>
    <n v="0"/>
    <n v="0"/>
    <n v="0"/>
    <n v="0"/>
    <n v="0"/>
    <n v="0"/>
    <n v="10066.61"/>
    <n v="18897.419999999998"/>
    <n v="34360.06"/>
    <n v="35864.78"/>
    <n v="30043.15"/>
    <n v="27659.919999999998"/>
    <n v="156891.94"/>
    <n v="0.87859205250543204"/>
    <n v="156891.94"/>
    <n v="313783.88"/>
  </r>
  <r>
    <n v="14"/>
    <n v="15"/>
    <s v="tza"/>
    <x v="104"/>
    <s v="06-Community Services"/>
    <x v="72"/>
    <x v="106"/>
    <s v="020-Public toilet"/>
    <x v="1"/>
    <s v="135"/>
    <s v="PUBLIC TOILETS"/>
    <s v="078"/>
    <s v="GENERAL EXPENSES - OTHER"/>
    <s v="1344"/>
    <s v="NON-CAPITAL TOOLS &amp; EQUIPMENT"/>
    <n v="22750"/>
    <n v="22750"/>
    <n v="24001.25"/>
    <n v="25273.31625"/>
    <n v="1633.06"/>
    <n v="0"/>
    <n v="0"/>
    <n v="0"/>
    <n v="0"/>
    <n v="0"/>
    <n v="0"/>
    <n v="0"/>
    <n v="72.67"/>
    <n v="0"/>
    <n v="0"/>
    <n v="316.7"/>
    <n v="1243.69"/>
    <n v="0"/>
    <n v="1633.06"/>
    <n v="7.1782857142857134E-2"/>
    <n v="1633.06"/>
    <n v="3266.12"/>
  </r>
  <r>
    <n v="14"/>
    <n v="15"/>
    <s v="tza"/>
    <x v="104"/>
    <s v="06-Community Services"/>
    <x v="72"/>
    <x v="108"/>
    <s v="020-Public toilet"/>
    <x v="1"/>
    <s v="135"/>
    <s v="PUBLIC TOILETS"/>
    <s v="078"/>
    <s v="GENERAL EXPENSES - OTHER"/>
    <s v="1348"/>
    <s v="PRINTING &amp; STATIONERY"/>
    <n v="27450"/>
    <n v="27450"/>
    <n v="28959.75"/>
    <n v="30494.616750000001"/>
    <n v="1666.67"/>
    <n v="0"/>
    <n v="0"/>
    <n v="0"/>
    <n v="0"/>
    <n v="0"/>
    <n v="0"/>
    <n v="0"/>
    <n v="0"/>
    <n v="0"/>
    <n v="0"/>
    <n v="0"/>
    <n v="1666.67"/>
    <n v="0"/>
    <n v="1666.67"/>
    <n v="6.0716575591985428E-2"/>
    <n v="1666.67"/>
    <n v="3333.34"/>
  </r>
  <r>
    <n v="14"/>
    <n v="15"/>
    <s v="tza"/>
    <x v="104"/>
    <s v="06-Community Services"/>
    <x v="72"/>
    <x v="109"/>
    <s v="020-Public toilet"/>
    <x v="1"/>
    <s v="135"/>
    <s v="PUBLIC TOILETS"/>
    <s v="078"/>
    <s v="GENERAL EXPENSES - OTHER"/>
    <s v="1350"/>
    <s v="PROTECTIVE CLOTHING"/>
    <n v="50570"/>
    <n v="50570"/>
    <n v="53351.35"/>
    <n v="56178.971550000002"/>
    <n v="7444.81"/>
    <n v="0"/>
    <n v="0"/>
    <n v="0"/>
    <n v="0"/>
    <n v="0"/>
    <n v="0"/>
    <n v="0"/>
    <n v="5018.72"/>
    <n v="1832.88"/>
    <n v="0"/>
    <n v="0"/>
    <n v="593.21"/>
    <n v="0"/>
    <n v="7444.81"/>
    <n v="0.14721791576033222"/>
    <n v="7444.81"/>
    <n v="14889.62"/>
  </r>
  <r>
    <n v="14"/>
    <n v="15"/>
    <s v="tza"/>
    <x v="104"/>
    <s v="06-Community Services"/>
    <x v="72"/>
    <x v="347"/>
    <s v="020-Public toilet"/>
    <x v="1"/>
    <s v="135"/>
    <s v="PUBLIC TOILETS"/>
    <s v="078"/>
    <s v="GENERAL EXPENSES - OTHER"/>
    <s v="1352"/>
    <s v="PUBLIC DRIVERS PERMIT"/>
    <n v="1770"/>
    <n v="1770"/>
    <n v="1867.35"/>
    <n v="1966.31954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4"/>
    <s v="06-Community Services"/>
    <x v="72"/>
    <x v="110"/>
    <s v="020-Public toilet"/>
    <x v="1"/>
    <s v="135"/>
    <s v="PUBLIC TOILETS"/>
    <s v="078"/>
    <s v="GENERAL EXPENSES - OTHER"/>
    <s v="1364"/>
    <s v="SUBSISTANCE &amp; TRAVELLING EXPENSES"/>
    <n v="1458"/>
    <n v="1458"/>
    <n v="1538.19"/>
    <n v="1619.7140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4"/>
    <s v="06-Community Services"/>
    <x v="72"/>
    <x v="111"/>
    <s v="020-Public toilet"/>
    <x v="1"/>
    <s v="135"/>
    <s v="PUBLIC TOILETS"/>
    <s v="078"/>
    <s v="GENERAL EXPENSES - OTHER"/>
    <s v="1366"/>
    <s v="TELEPHO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5"/>
    <s v="06-Community Services"/>
    <x v="72"/>
    <x v="103"/>
    <s v="018-Vehicle licencing"/>
    <x v="1"/>
    <s v="140"/>
    <s v="ADMINISTRATION TRANSPORT, SAFETY, SECURITY AND LIAISON"/>
    <s v="078"/>
    <s v="GENERAL EXPENSES - OTHER"/>
    <s v="1308"/>
    <s v="CONFERENCE &amp; CONVENTION COST - DOMESTIC"/>
    <n v="4732"/>
    <n v="4732"/>
    <n v="4992.26"/>
    <n v="5256.84978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5"/>
    <s v="06-Community Services"/>
    <x v="72"/>
    <x v="105"/>
    <s v="018-Vehicle licencing"/>
    <x v="1"/>
    <s v="140"/>
    <s v="ADMINISTRATION TRANSPORT, SAFETY, SECURITY AND LIAISON"/>
    <s v="078"/>
    <s v="GENERAL EXPENSES - OTHER"/>
    <s v="1321"/>
    <s v="ENTERTAINMENT - OFFICIALS"/>
    <n v="2000"/>
    <n v="2000"/>
    <n v="2110"/>
    <n v="2221.83"/>
    <n v="1608.9"/>
    <n v="0"/>
    <n v="0"/>
    <n v="0"/>
    <n v="0"/>
    <n v="0"/>
    <n v="0"/>
    <n v="0"/>
    <n v="404"/>
    <n v="0"/>
    <n v="0"/>
    <n v="1204.9000000000001"/>
    <n v="0"/>
    <n v="0"/>
    <n v="1608.9"/>
    <n v="0.80445"/>
    <n v="1608.9"/>
    <n v="3217.8"/>
  </r>
  <r>
    <n v="14"/>
    <n v="15"/>
    <s v="tza"/>
    <x v="105"/>
    <s v="06-Community Services"/>
    <x v="72"/>
    <x v="108"/>
    <s v="018-Vehicle licencing"/>
    <x v="1"/>
    <s v="140"/>
    <s v="ADMINISTRATION TRANSPORT, SAFETY, SECURITY AND LIAISON"/>
    <s v="078"/>
    <s v="GENERAL EXPENSES - OTHER"/>
    <s v="1348"/>
    <s v="PRINTING &amp; STATIONERY"/>
    <n v="6665"/>
    <n v="6665"/>
    <n v="7031.5749999999998"/>
    <n v="7404.2484749999994"/>
    <n v="1136.8699999999999"/>
    <n v="50.3"/>
    <n v="0"/>
    <n v="0"/>
    <n v="0"/>
    <n v="0"/>
    <n v="0"/>
    <n v="0"/>
    <n v="0"/>
    <n v="0"/>
    <n v="1136.8699999999999"/>
    <n v="0"/>
    <n v="0"/>
    <n v="0"/>
    <n v="1136.8699999999999"/>
    <n v="0.17057314328582143"/>
    <n v="1136.8699999999999"/>
    <n v="2273.7399999999998"/>
  </r>
  <r>
    <n v="14"/>
    <n v="15"/>
    <s v="tza"/>
    <x v="105"/>
    <s v="06-Community Services"/>
    <x v="72"/>
    <x v="331"/>
    <s v="018-Vehicle licencing"/>
    <x v="1"/>
    <s v="140"/>
    <s v="ADMINISTRATION TRANSPORT, SAFETY, SECURITY AND LIAISON"/>
    <s v="078"/>
    <s v="GENERAL EXPENSES - OTHER"/>
    <s v="1363"/>
    <s v="SUBSCRIPTIONS"/>
    <n v="1183"/>
    <n v="1183"/>
    <n v="1248.0650000000001"/>
    <n v="1314.21244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5"/>
    <s v="06-Community Services"/>
    <x v="72"/>
    <x v="110"/>
    <s v="018-Vehicle licencing"/>
    <x v="1"/>
    <s v="140"/>
    <s v="ADMINISTRATION TRANSPORT, SAFETY, SECURITY AND LIAISON"/>
    <s v="078"/>
    <s v="GENERAL EXPENSES - OTHER"/>
    <s v="1364"/>
    <s v="SUBSISTANCE &amp; TRAVELLING EXPENSES"/>
    <n v="37917"/>
    <n v="37917"/>
    <n v="40002.434999999998"/>
    <n v="42122.564054999995"/>
    <n v="1327.66"/>
    <n v="0"/>
    <n v="0"/>
    <n v="0"/>
    <n v="0"/>
    <n v="0"/>
    <n v="0"/>
    <n v="0"/>
    <n v="0"/>
    <n v="0"/>
    <n v="0"/>
    <n v="0"/>
    <n v="0"/>
    <n v="1327.66"/>
    <n v="1327.66"/>
    <n v="3.5014900967903578E-2"/>
    <n v="1327.66"/>
    <n v="2655.32"/>
  </r>
  <r>
    <n v="14"/>
    <n v="15"/>
    <s v="tza"/>
    <x v="105"/>
    <s v="06-Community Services"/>
    <x v="72"/>
    <x v="111"/>
    <s v="018-Vehicle licencing"/>
    <x v="1"/>
    <s v="140"/>
    <s v="ADMINISTRATION TRANSPORT, SAFETY, SECURITY AND LIAISON"/>
    <s v="078"/>
    <s v="GENERAL EXPENSES - OTHER"/>
    <s v="1366"/>
    <s v="TELEPHONE"/>
    <n v="17988"/>
    <n v="35976"/>
    <n v="37954.68"/>
    <n v="39966.278039999997"/>
    <n v="11748.24"/>
    <n v="0"/>
    <n v="0"/>
    <n v="0"/>
    <n v="0"/>
    <n v="0"/>
    <n v="0"/>
    <n v="0"/>
    <n v="1984.62"/>
    <n v="2076.6"/>
    <n v="2036.53"/>
    <n v="1000"/>
    <n v="3028.24"/>
    <n v="1622.25"/>
    <n v="11748.24"/>
    <n v="0.65311541027351572"/>
    <n v="11748.24"/>
    <n v="23496.48"/>
  </r>
  <r>
    <n v="14"/>
    <n v="15"/>
    <s v="tza"/>
    <x v="106"/>
    <s v="06-Community Services"/>
    <x v="72"/>
    <x v="103"/>
    <s v="018-Vehicle licencing"/>
    <x v="1"/>
    <s v="143"/>
    <s v="VEHICLE LICENCING &amp; TESTING"/>
    <s v="078"/>
    <s v="GENERAL EXPENSES - OTHER"/>
    <s v="1308"/>
    <s v="CONFERENCE &amp; CONVENTION COST - DOMESTIC"/>
    <n v="5625"/>
    <n v="5625"/>
    <n v="5934.375"/>
    <n v="6248.896875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s v="06-Community Services"/>
    <x v="72"/>
    <x v="104"/>
    <s v="018-Vehicle licencing"/>
    <x v="1"/>
    <s v="143"/>
    <s v="VEHICLE LICENCING &amp; TESTING"/>
    <s v="078"/>
    <s v="GENERAL EXPENSES - OTHER"/>
    <s v="1311"/>
    <s v="CONSUMABLE DOMESTIC ITEMS"/>
    <n v="10417"/>
    <n v="10417"/>
    <n v="10989.934999999999"/>
    <n v="11572.401555"/>
    <n v="5342.87"/>
    <n v="0"/>
    <n v="298.37"/>
    <n v="0"/>
    <n v="0"/>
    <n v="0"/>
    <n v="0"/>
    <n v="0"/>
    <n v="559.83000000000004"/>
    <n v="1080.76"/>
    <n v="2760.63"/>
    <n v="0"/>
    <n v="0"/>
    <n v="941.65"/>
    <n v="5342.87"/>
    <n v="0.51289910722856868"/>
    <n v="5641.24"/>
    <n v="10685.74"/>
  </r>
  <r>
    <n v="14"/>
    <n v="15"/>
    <s v="tza"/>
    <x v="106"/>
    <s v="06-Community Services"/>
    <x v="72"/>
    <x v="105"/>
    <s v="018-Vehicle licencing"/>
    <x v="1"/>
    <s v="143"/>
    <s v="VEHICLE LICENCING &amp; TESTING"/>
    <s v="078"/>
    <s v="GENERAL EXPENSES - OTHER"/>
    <s v="1321"/>
    <s v="ENTERTAINMENT - OFFICIALS"/>
    <n v="4400"/>
    <n v="4400"/>
    <n v="4642"/>
    <n v="4888.0259999999998"/>
    <n v="4400"/>
    <n v="0"/>
    <n v="0"/>
    <n v="0"/>
    <n v="0"/>
    <n v="0"/>
    <n v="0"/>
    <n v="0"/>
    <n v="0"/>
    <n v="4400"/>
    <n v="0"/>
    <n v="0"/>
    <n v="0"/>
    <n v="0"/>
    <n v="4400"/>
    <n v="1"/>
    <n v="4400"/>
    <n v="8800"/>
  </r>
  <r>
    <n v="14"/>
    <n v="15"/>
    <s v="tza"/>
    <x v="106"/>
    <s v="06-Community Services"/>
    <x v="72"/>
    <x v="337"/>
    <s v="018-Vehicle licencing"/>
    <x v="1"/>
    <s v="143"/>
    <s v="VEHICLE LICENCING &amp; TESTING"/>
    <s v="078"/>
    <s v="GENERAL EXPENSES - OTHER"/>
    <s v="1327"/>
    <s v="INSURANCE"/>
    <n v="128250"/>
    <n v="128250"/>
    <n v="135303.75"/>
    <n v="142474.8487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s v="06-Community Services"/>
    <x v="72"/>
    <x v="102"/>
    <s v="018-Vehicle licencing"/>
    <x v="1"/>
    <s v="143"/>
    <s v="VEHICLE LICENCING &amp; TESTING"/>
    <s v="078"/>
    <s v="GENERAL EXPENSES - OTHER"/>
    <s v="1336"/>
    <s v="LICENCES &amp; PERMITS - NON VEHICLE"/>
    <n v="6800"/>
    <n v="6800"/>
    <n v="7174"/>
    <n v="7554.2219999999998"/>
    <n v="1562.54"/>
    <n v="0"/>
    <n v="0"/>
    <n v="0"/>
    <n v="0"/>
    <n v="0"/>
    <n v="0"/>
    <n v="0"/>
    <n v="0"/>
    <n v="315"/>
    <n v="932.54"/>
    <n v="0"/>
    <n v="0"/>
    <n v="315"/>
    <n v="1562.54"/>
    <n v="0.22978529411764706"/>
    <n v="1562.54"/>
    <n v="3125.08"/>
  </r>
  <r>
    <n v="14"/>
    <n v="15"/>
    <s v="tza"/>
    <x v="106"/>
    <s v="06-Community Services"/>
    <x v="72"/>
    <x v="106"/>
    <s v="018-Vehicle licencing"/>
    <x v="1"/>
    <s v="143"/>
    <s v="VEHICLE LICENCING &amp; TESTING"/>
    <s v="078"/>
    <s v="GENERAL EXPENSES - OTHER"/>
    <s v="1344"/>
    <s v="NON-CAPITAL TOOLS &amp; EQUIPMENT"/>
    <n v="19666"/>
    <n v="19666"/>
    <n v="20747.63"/>
    <n v="21847.254390000002"/>
    <n v="3129.51"/>
    <n v="0"/>
    <n v="0"/>
    <n v="0"/>
    <n v="0"/>
    <n v="0"/>
    <n v="0"/>
    <n v="0"/>
    <n v="106.2"/>
    <n v="867.71"/>
    <n v="22.57"/>
    <n v="657"/>
    <n v="1300"/>
    <n v="176.03"/>
    <n v="3129.51"/>
    <n v="0.15913302145835453"/>
    <n v="3129.51"/>
    <n v="6259.02"/>
  </r>
  <r>
    <n v="14"/>
    <n v="15"/>
    <s v="tza"/>
    <x v="106"/>
    <s v="06-Community Services"/>
    <x v="72"/>
    <x v="107"/>
    <s v="018-Vehicle licencing"/>
    <x v="1"/>
    <s v="143"/>
    <s v="VEHICLE LICENCING &amp; TESTING"/>
    <s v="078"/>
    <s v="GENERAL EXPENSES - OTHER"/>
    <s v="1347"/>
    <s v="POSTAGE &amp; COURIER FEES"/>
    <n v="31205"/>
    <n v="31205"/>
    <n v="32921.275000000001"/>
    <n v="34666.102575000004"/>
    <n v="6758.2400000000007"/>
    <n v="0"/>
    <n v="0"/>
    <n v="0"/>
    <n v="0"/>
    <n v="0"/>
    <n v="0"/>
    <n v="0"/>
    <n v="0"/>
    <n v="1135.42"/>
    <n v="1273.22"/>
    <n v="596.45000000000005"/>
    <n v="2539.1"/>
    <n v="1214.05"/>
    <n v="6758.2400000000007"/>
    <n v="0.216575548790258"/>
    <n v="6758.24"/>
    <n v="13516.480000000001"/>
  </r>
  <r>
    <n v="14"/>
    <n v="15"/>
    <s v="tza"/>
    <x v="106"/>
    <s v="06-Community Services"/>
    <x v="72"/>
    <x v="108"/>
    <s v="018-Vehicle licencing"/>
    <x v="1"/>
    <s v="143"/>
    <s v="VEHICLE LICENCING &amp; TESTING"/>
    <s v="078"/>
    <s v="GENERAL EXPENSES - OTHER"/>
    <s v="1348"/>
    <s v="PRINTING &amp; STATIONERY"/>
    <n v="84088"/>
    <n v="84088"/>
    <n v="88712.84"/>
    <n v="93414.620519999997"/>
    <n v="47974.55"/>
    <n v="3360.32"/>
    <n v="72.89"/>
    <n v="0"/>
    <n v="0"/>
    <n v="0"/>
    <n v="0"/>
    <n v="0"/>
    <n v="10196.620000000001"/>
    <n v="12824.28"/>
    <n v="6422.13"/>
    <n v="4197.1400000000003"/>
    <n v="9302.2999999999993"/>
    <n v="5032.08"/>
    <n v="47974.55"/>
    <n v="0.57052789934354486"/>
    <n v="48047.44"/>
    <n v="95949.1"/>
  </r>
  <r>
    <n v="14"/>
    <n v="15"/>
    <s v="tza"/>
    <x v="106"/>
    <s v="06-Community Services"/>
    <x v="72"/>
    <x v="363"/>
    <s v="018-Vehicle licencing"/>
    <x v="1"/>
    <s v="143"/>
    <s v="VEHICLE LICENCING &amp; TESTING"/>
    <s v="078"/>
    <s v="GENERAL EXPENSES - OTHER"/>
    <s v="1349"/>
    <s v="PRODIBA SHARE - DRIVERS LICENCE FEE"/>
    <n v="170000"/>
    <n v="170000"/>
    <n v="179350"/>
    <n v="188855.5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s v="06-Community Services"/>
    <x v="72"/>
    <x v="109"/>
    <s v="018-Vehicle licencing"/>
    <x v="1"/>
    <s v="143"/>
    <s v="VEHICLE LICENCING &amp; TESTING"/>
    <s v="078"/>
    <s v="GENERAL EXPENSES - OTHER"/>
    <s v="1350"/>
    <s v="PROTECTIVE CLOTHING"/>
    <n v="9474"/>
    <n v="9474"/>
    <n v="9995.07"/>
    <n v="10524.808709999999"/>
    <n v="1735.85"/>
    <n v="0"/>
    <n v="0"/>
    <n v="0"/>
    <n v="0"/>
    <n v="0"/>
    <n v="0"/>
    <n v="0"/>
    <n v="0"/>
    <n v="0"/>
    <n v="0"/>
    <n v="0"/>
    <n v="0"/>
    <n v="1735.85"/>
    <n v="1735.85"/>
    <n v="0.1832225036943213"/>
    <n v="1735.85"/>
    <n v="3471.7"/>
  </r>
  <r>
    <n v="14"/>
    <n v="15"/>
    <s v="tza"/>
    <x v="106"/>
    <s v="06-Community Services"/>
    <x v="72"/>
    <x v="364"/>
    <s v="018-Vehicle licencing"/>
    <x v="1"/>
    <s v="143"/>
    <s v="VEHICLE LICENCING &amp; TESTING"/>
    <s v="078"/>
    <s v="GENERAL EXPENSES - OTHER"/>
    <s v="1351"/>
    <s v="PROVINCIAL SHARE - VEHICLE LICENCE FEE"/>
    <n v="21682000"/>
    <n v="21682000"/>
    <n v="22874510"/>
    <n v="24086859.030000001"/>
    <n v="13662098.43"/>
    <n v="0"/>
    <n v="0"/>
    <n v="0"/>
    <n v="0"/>
    <n v="0"/>
    <n v="0"/>
    <n v="0"/>
    <n v="0"/>
    <n v="3072380.31"/>
    <n v="2606824.7999999998"/>
    <n v="2512490.5499999998"/>
    <n v="3029241.37"/>
    <n v="2441161.4"/>
    <n v="13662098.43"/>
    <n v="0.63011246333364079"/>
    <n v="13662098.43"/>
    <n v="27324196.859999999"/>
  </r>
  <r>
    <n v="14"/>
    <n v="15"/>
    <s v="tza"/>
    <x v="106"/>
    <s v="06-Community Services"/>
    <x v="72"/>
    <x v="365"/>
    <s v="018-Vehicle licencing"/>
    <x v="1"/>
    <s v="143"/>
    <s v="VEHICLE LICENCING &amp; TESTING"/>
    <s v="078"/>
    <s v="GENERAL EXPENSES - OTHER"/>
    <s v="1357"/>
    <s v="RENT - PROVINCIAL LICENCE TERMINAL"/>
    <n v="672800"/>
    <n v="672800"/>
    <n v="709804"/>
    <n v="747423.611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s v="06-Community Services"/>
    <x v="72"/>
    <x v="331"/>
    <s v="018-Vehicle licencing"/>
    <x v="1"/>
    <s v="143"/>
    <s v="VEHICLE LICENCING &amp; TESTING"/>
    <s v="078"/>
    <s v="GENERAL EXPENSES - OTHER"/>
    <s v="1363"/>
    <s v="SUBSCRIPTIONS"/>
    <n v="8333"/>
    <n v="8333"/>
    <n v="8791.3150000000005"/>
    <n v="9257.2546949999996"/>
    <n v="1128.4000000000001"/>
    <n v="0"/>
    <n v="0"/>
    <n v="0"/>
    <n v="0"/>
    <n v="0"/>
    <n v="0"/>
    <n v="0"/>
    <n v="0"/>
    <n v="0"/>
    <n v="0"/>
    <n v="0"/>
    <n v="1128.4000000000001"/>
    <n v="0"/>
    <n v="1128.4000000000001"/>
    <n v="0.13541341653666147"/>
    <n v="1128.4000000000001"/>
    <n v="2256.8000000000002"/>
  </r>
  <r>
    <n v="14"/>
    <n v="15"/>
    <s v="tza"/>
    <x v="106"/>
    <s v="06-Community Services"/>
    <x v="72"/>
    <x v="110"/>
    <s v="018-Vehicle licencing"/>
    <x v="1"/>
    <s v="143"/>
    <s v="VEHICLE LICENCING &amp; TESTING"/>
    <s v="078"/>
    <s v="GENERAL EXPENSES - OTHER"/>
    <s v="1364"/>
    <s v="SUBSISTANCE &amp; TRAVELLING EXPENSES"/>
    <n v="51666"/>
    <n v="51666"/>
    <n v="54507.63"/>
    <n v="57396.534390000001"/>
    <n v="17933.36"/>
    <n v="0"/>
    <n v="0"/>
    <n v="0"/>
    <n v="0"/>
    <n v="0"/>
    <n v="0"/>
    <n v="0"/>
    <n v="2059.48"/>
    <n v="6967.06"/>
    <n v="968"/>
    <n v="1697"/>
    <n v="3530.8"/>
    <n v="2711.02"/>
    <n v="17933.36"/>
    <n v="0.34710176905508461"/>
    <n v="17933.36"/>
    <n v="35866.720000000001"/>
  </r>
  <r>
    <n v="14"/>
    <n v="15"/>
    <s v="tza"/>
    <x v="106"/>
    <s v="06-Community Services"/>
    <x v="72"/>
    <x v="111"/>
    <s v="018-Vehicle licencing"/>
    <x v="1"/>
    <s v="143"/>
    <s v="VEHICLE LICENCING &amp; TESTING"/>
    <s v="078"/>
    <s v="GENERAL EXPENSES - OTHER"/>
    <s v="1366"/>
    <s v="TELEPHONE"/>
    <n v="17988"/>
    <n v="35976"/>
    <n v="37954.68"/>
    <n v="39966.278039999997"/>
    <n v="12007.039999999999"/>
    <n v="0"/>
    <n v="0"/>
    <n v="0"/>
    <n v="0"/>
    <n v="0"/>
    <n v="0"/>
    <n v="0"/>
    <n v="1583.67"/>
    <n v="2477.5500000000002"/>
    <n v="1635.58"/>
    <n v="1400.95"/>
    <n v="2798.97"/>
    <n v="2110.3200000000002"/>
    <n v="12007.039999999999"/>
    <n v="0.66750277963086502"/>
    <n v="12007.04"/>
    <n v="24014.079999999998"/>
  </r>
  <r>
    <n v="14"/>
    <n v="15"/>
    <s v="tza"/>
    <x v="107"/>
    <s v="06-Community Services"/>
    <x v="72"/>
    <x v="103"/>
    <s v="010-Public safety"/>
    <x v="1"/>
    <s v="144"/>
    <s v="TRAFFIC SERVICES"/>
    <s v="078"/>
    <s v="GENERAL EXPENSES - OTHER"/>
    <s v="1308"/>
    <s v="CONFERENCE &amp; CONVENTION COST - DOMESTIC"/>
    <n v="8611"/>
    <n v="8611"/>
    <n v="9084.6049999999996"/>
    <n v="9566.0890650000001"/>
    <n v="4000"/>
    <n v="0"/>
    <n v="0"/>
    <n v="0"/>
    <n v="0"/>
    <n v="0"/>
    <n v="0"/>
    <n v="0"/>
    <n v="0"/>
    <n v="4000"/>
    <n v="0"/>
    <n v="0"/>
    <n v="0"/>
    <n v="0"/>
    <n v="4000"/>
    <n v="0.46452212286610151"/>
    <n v="4000"/>
    <n v="8000"/>
  </r>
  <r>
    <n v="14"/>
    <n v="15"/>
    <s v="tza"/>
    <x v="107"/>
    <s v="06-Community Services"/>
    <x v="72"/>
    <x v="104"/>
    <s v="010-Public safety"/>
    <x v="1"/>
    <s v="144"/>
    <s v="TRAFFIC SERVICES"/>
    <s v="078"/>
    <s v="GENERAL EXPENSES - OTHER"/>
    <s v="1311"/>
    <s v="CONSUMABLE DOMESTIC ITEMS"/>
    <n v="8481"/>
    <n v="8481"/>
    <n v="8947.4549999999999"/>
    <n v="9421.6701150000008"/>
    <n v="1706.33"/>
    <n v="0"/>
    <n v="0"/>
    <n v="0"/>
    <n v="0"/>
    <n v="0"/>
    <n v="0"/>
    <n v="0"/>
    <n v="509.02"/>
    <n v="0"/>
    <n v="334.06"/>
    <n v="863.25"/>
    <n v="0"/>
    <n v="0"/>
    <n v="1706.33"/>
    <n v="0.20119443461855913"/>
    <n v="1706.33"/>
    <n v="3412.66"/>
  </r>
  <r>
    <n v="14"/>
    <n v="15"/>
    <s v="tza"/>
    <x v="107"/>
    <s v="06-Community Services"/>
    <x v="72"/>
    <x v="336"/>
    <s v="010-Public safety"/>
    <x v="1"/>
    <s v="144"/>
    <s v="TRAFFIC SERVICES"/>
    <s v="078"/>
    <s v="GENERAL EXPENSES - OTHER"/>
    <s v="1315"/>
    <s v="DEED NOTICES"/>
    <n v="500"/>
    <n v="500"/>
    <n v="527.5"/>
    <n v="555.4574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s v="06-Community Services"/>
    <x v="72"/>
    <x v="105"/>
    <s v="010-Public safety"/>
    <x v="1"/>
    <s v="144"/>
    <s v="TRAFFIC SERVICES"/>
    <s v="078"/>
    <s v="GENERAL EXPENSES - OTHER"/>
    <s v="1321"/>
    <s v="ENTERTAINMENT - OFFICIALS"/>
    <n v="2000"/>
    <n v="2000"/>
    <n v="2110"/>
    <n v="2221.83"/>
    <n v="387.6"/>
    <n v="0"/>
    <n v="0"/>
    <n v="0"/>
    <n v="0"/>
    <n v="0"/>
    <n v="0"/>
    <n v="0"/>
    <n v="0"/>
    <n v="387.6"/>
    <n v="0"/>
    <n v="0"/>
    <n v="0"/>
    <n v="0"/>
    <n v="387.6"/>
    <n v="0.1938"/>
    <n v="387.6"/>
    <n v="775.2"/>
  </r>
  <r>
    <n v="14"/>
    <n v="15"/>
    <s v="tza"/>
    <x v="107"/>
    <s v="06-Community Services"/>
    <x v="72"/>
    <x v="197"/>
    <s v="010-Public safety"/>
    <x v="1"/>
    <s v="144"/>
    <s v="TRAFFIC SERVICES"/>
    <s v="078"/>
    <s v="GENERAL EXPENSES - OTHER"/>
    <s v="1322"/>
    <s v="ENTERTAINMENT - PUBLIC ENTERTAINMENT"/>
    <n v="59167"/>
    <n v="59167"/>
    <n v="62421.184999999998"/>
    <n v="65729.507805000001"/>
    <n v="27718.62"/>
    <n v="0"/>
    <n v="0"/>
    <n v="0"/>
    <n v="0"/>
    <n v="0"/>
    <n v="0"/>
    <n v="0"/>
    <n v="10489"/>
    <n v="5812.08"/>
    <n v="0"/>
    <n v="7017.54"/>
    <n v="4400"/>
    <n v="0"/>
    <n v="27718.62"/>
    <n v="0.46848107897983671"/>
    <n v="27718.62"/>
    <n v="55437.24"/>
  </r>
  <r>
    <n v="14"/>
    <n v="15"/>
    <s v="tza"/>
    <x v="107"/>
    <s v="06-Community Services"/>
    <x v="72"/>
    <x v="337"/>
    <s v="010-Public safety"/>
    <x v="1"/>
    <s v="144"/>
    <s v="TRAFFIC SERVICES"/>
    <s v="078"/>
    <s v="GENERAL EXPENSES - OTHER"/>
    <s v="1327"/>
    <s v="INSURANCE"/>
    <n v="41575"/>
    <n v="41575"/>
    <n v="43861.625"/>
    <n v="46186.291125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s v="06-Community Services"/>
    <x v="72"/>
    <x v="102"/>
    <s v="010-Public safety"/>
    <x v="1"/>
    <s v="144"/>
    <s v="TRAFFIC SERVICES"/>
    <s v="078"/>
    <s v="GENERAL EXPENSES - OTHER"/>
    <s v="1336"/>
    <s v="LICENCES &amp; PERMITS - NON VEHICLE"/>
    <n v="3195"/>
    <n v="3195"/>
    <n v="3370.7249999999999"/>
    <n v="3549.3734249999998"/>
    <n v="2662"/>
    <n v="0"/>
    <n v="0"/>
    <n v="0"/>
    <n v="0"/>
    <n v="0"/>
    <n v="0"/>
    <n v="0"/>
    <n v="0"/>
    <n v="0"/>
    <n v="520"/>
    <n v="2142"/>
    <n v="0"/>
    <n v="0"/>
    <n v="2662"/>
    <n v="0.83317683881064164"/>
    <n v="2662"/>
    <n v="5324"/>
  </r>
  <r>
    <n v="14"/>
    <n v="15"/>
    <s v="tza"/>
    <x v="107"/>
    <s v="06-Community Services"/>
    <x v="72"/>
    <x v="106"/>
    <s v="010-Public safety"/>
    <x v="1"/>
    <s v="144"/>
    <s v="TRAFFIC SERVICES"/>
    <s v="078"/>
    <s v="GENERAL EXPENSES - OTHER"/>
    <s v="1344"/>
    <s v="NON-CAPITAL TOOLS &amp; EQUIPMENT"/>
    <n v="49928"/>
    <n v="49928"/>
    <n v="52674.04"/>
    <n v="55465.76412"/>
    <n v="1725.84"/>
    <n v="0"/>
    <n v="0"/>
    <n v="0"/>
    <n v="0"/>
    <n v="0"/>
    <n v="0"/>
    <n v="0"/>
    <n v="0"/>
    <n v="0"/>
    <n v="1725.84"/>
    <n v="0"/>
    <n v="0"/>
    <n v="0"/>
    <n v="1725.84"/>
    <n v="3.4566575869251721E-2"/>
    <n v="1725.84"/>
    <n v="3451.68"/>
  </r>
  <r>
    <n v="14"/>
    <n v="15"/>
    <s v="tza"/>
    <x v="107"/>
    <s v="06-Community Services"/>
    <x v="72"/>
    <x v="107"/>
    <s v="010-Public safety"/>
    <x v="1"/>
    <s v="144"/>
    <s v="TRAFFIC SERVICES"/>
    <s v="078"/>
    <s v="GENERAL EXPENSES - OTHER"/>
    <s v="1347"/>
    <s v="POSTAGE &amp; COURIER FEES"/>
    <n v="2908"/>
    <n v="2908"/>
    <n v="3067.94"/>
    <n v="3230.54082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s v="06-Community Services"/>
    <x v="72"/>
    <x v="108"/>
    <s v="010-Public safety"/>
    <x v="1"/>
    <s v="144"/>
    <s v="TRAFFIC SERVICES"/>
    <s v="078"/>
    <s v="GENERAL EXPENSES - OTHER"/>
    <s v="1348"/>
    <s v="PRINTING &amp; STATIONERY"/>
    <n v="30782"/>
    <n v="30782"/>
    <n v="32475.01"/>
    <n v="34196.185529999995"/>
    <n v="3414.49"/>
    <n v="0"/>
    <n v="0"/>
    <n v="0"/>
    <n v="0"/>
    <n v="0"/>
    <n v="0"/>
    <n v="0"/>
    <n v="1084.1199999999999"/>
    <n v="106.77"/>
    <n v="0"/>
    <n v="1596.22"/>
    <n v="367.16"/>
    <n v="260.22000000000003"/>
    <n v="3414.49"/>
    <n v="0.11092489117016438"/>
    <n v="3414.49"/>
    <n v="6828.98"/>
  </r>
  <r>
    <n v="14"/>
    <n v="15"/>
    <s v="tza"/>
    <x v="107"/>
    <s v="06-Community Services"/>
    <x v="72"/>
    <x v="109"/>
    <s v="010-Public safety"/>
    <x v="1"/>
    <s v="144"/>
    <s v="TRAFFIC SERVICES"/>
    <s v="078"/>
    <s v="GENERAL EXPENSES - OTHER"/>
    <s v="1350"/>
    <s v="PROTECTIVE CLOTHING"/>
    <n v="150000"/>
    <n v="150000"/>
    <n v="158250"/>
    <n v="166637.25"/>
    <n v="2846"/>
    <n v="699.36"/>
    <n v="0"/>
    <n v="0"/>
    <n v="0"/>
    <n v="0"/>
    <n v="0"/>
    <n v="0"/>
    <n v="0"/>
    <n v="60"/>
    <n v="0"/>
    <n v="2786"/>
    <n v="0"/>
    <n v="0"/>
    <n v="2846"/>
    <n v="1.8973333333333332E-2"/>
    <n v="2846"/>
    <n v="5692"/>
  </r>
  <r>
    <n v="14"/>
    <n v="15"/>
    <s v="tza"/>
    <x v="107"/>
    <s v="06-Community Services"/>
    <x v="72"/>
    <x v="332"/>
    <s v="010-Public safety"/>
    <x v="1"/>
    <s v="144"/>
    <s v="TRAFFIC SERVICES"/>
    <s v="078"/>
    <s v="GENERAL EXPENSES - OTHER"/>
    <s v="1354"/>
    <s v="PUBLIC EDUCATION AND TRAINING"/>
    <n v="3000"/>
    <n v="3000"/>
    <n v="3165"/>
    <n v="3332.74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s v="06-Community Services"/>
    <x v="72"/>
    <x v="365"/>
    <s v="010-Public safety"/>
    <x v="1"/>
    <s v="144"/>
    <s v="TRAFFIC SERVICES"/>
    <s v="078"/>
    <s v="GENERAL EXPENSES - OTHER"/>
    <s v="1357"/>
    <s v="RENT - PROVINCIAL LICENCE TERMINAL"/>
    <n v="1583"/>
    <n v="1583"/>
    <n v="1670.0650000000001"/>
    <n v="1758.57844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s v="06-Community Services"/>
    <x v="72"/>
    <x v="348"/>
    <s v="010-Public safety"/>
    <x v="1"/>
    <s v="144"/>
    <s v="TRAFFIC SERVICES"/>
    <s v="078"/>
    <s v="GENERAL EXPENSES - OTHER"/>
    <s v="1358"/>
    <s v="RENT - REPEATERS"/>
    <n v="1126"/>
    <n v="1126"/>
    <n v="1187.93"/>
    <n v="1250.8902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s v="06-Community Services"/>
    <x v="72"/>
    <x v="366"/>
    <s v="010-Public safety"/>
    <x v="1"/>
    <s v="144"/>
    <s v="TRAFFIC SERVICES"/>
    <s v="078"/>
    <s v="GENERAL EXPENSES - OTHER"/>
    <s v="1362"/>
    <s v="STANDBY MEALS EXPENSES"/>
    <n v="1741"/>
    <n v="1741"/>
    <n v="1836.7550000000001"/>
    <n v="1934.10301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s v="06-Community Services"/>
    <x v="72"/>
    <x v="331"/>
    <s v="010-Public safety"/>
    <x v="1"/>
    <s v="144"/>
    <s v="TRAFFIC SERVICES"/>
    <s v="078"/>
    <s v="GENERAL EXPENSES - OTHER"/>
    <s v="1363"/>
    <s v="SUBSCRIPTIONS"/>
    <n v="2464"/>
    <n v="2464"/>
    <n v="2599.52"/>
    <n v="2737.2945599999998"/>
    <n v="1692.6"/>
    <n v="0"/>
    <n v="0"/>
    <n v="0"/>
    <n v="0"/>
    <n v="0"/>
    <n v="0"/>
    <n v="0"/>
    <n v="0"/>
    <n v="0"/>
    <n v="0"/>
    <n v="0"/>
    <n v="1692.6"/>
    <n v="0"/>
    <n v="1692.6"/>
    <n v="0.68693181818181814"/>
    <n v="1692.6"/>
    <n v="3385.2"/>
  </r>
  <r>
    <n v="14"/>
    <n v="15"/>
    <s v="tza"/>
    <x v="107"/>
    <s v="06-Community Services"/>
    <x v="72"/>
    <x v="110"/>
    <s v="010-Public safety"/>
    <x v="1"/>
    <s v="144"/>
    <s v="TRAFFIC SERVICES"/>
    <s v="078"/>
    <s v="GENERAL EXPENSES - OTHER"/>
    <s v="1364"/>
    <s v="SUBSISTANCE &amp; TRAVELLING EXPENSES"/>
    <n v="50000"/>
    <n v="50000"/>
    <n v="52750"/>
    <n v="55545.75"/>
    <n v="39988.85"/>
    <n v="0"/>
    <n v="0"/>
    <n v="0"/>
    <n v="0"/>
    <n v="0"/>
    <n v="0"/>
    <n v="0"/>
    <n v="0"/>
    <n v="7561.25"/>
    <n v="6211.9"/>
    <n v="13842.27"/>
    <n v="11878.14"/>
    <n v="495.29"/>
    <n v="39988.85"/>
    <n v="0.79977699999999996"/>
    <n v="39988.85"/>
    <n v="79977.7"/>
  </r>
  <r>
    <n v="14"/>
    <n v="15"/>
    <s v="tza"/>
    <x v="107"/>
    <s v="06-Community Services"/>
    <x v="72"/>
    <x v="111"/>
    <s v="010-Public safety"/>
    <x v="1"/>
    <s v="144"/>
    <s v="TRAFFIC SERVICES"/>
    <s v="078"/>
    <s v="GENERAL EXPENSES - OTHER"/>
    <s v="1366"/>
    <s v="TELEPHONE"/>
    <n v="64322"/>
    <n v="113199"/>
    <n v="119424.94500000001"/>
    <n v="125754.46708500001"/>
    <n v="27802.199999999997"/>
    <n v="0"/>
    <n v="0"/>
    <n v="0"/>
    <n v="0"/>
    <n v="0"/>
    <n v="0"/>
    <n v="0"/>
    <n v="3087.12"/>
    <n v="6491.16"/>
    <n v="4744.07"/>
    <n v="2340.37"/>
    <n v="7201.96"/>
    <n v="3937.52"/>
    <n v="27802.199999999997"/>
    <n v="0.43223469419483218"/>
    <n v="27802.2"/>
    <n v="55604.399999999994"/>
  </r>
  <r>
    <n v="14"/>
    <n v="15"/>
    <s v="tza"/>
    <x v="108"/>
    <s v="01-Municipal manager"/>
    <x v="72"/>
    <x v="103"/>
    <s v="011-Other public safety"/>
    <x v="1"/>
    <s v="153"/>
    <s v="DISASTER MANAGEMENT"/>
    <s v="078"/>
    <s v="GENERAL EXPENSES - OTHER"/>
    <s v="1308"/>
    <s v="CONFERENCE &amp; CONVENTION COST - DOMESTIC"/>
    <n v="3000"/>
    <n v="3000"/>
    <n v="3165"/>
    <n v="3332.74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8"/>
    <s v="01-Municipal manager"/>
    <x v="72"/>
    <x v="367"/>
    <s v="011-Other public safety"/>
    <x v="1"/>
    <s v="153"/>
    <s v="DISASTER MANAGEMENT"/>
    <s v="078"/>
    <s v="GENERAL EXPENSES - OTHER"/>
    <s v="1316"/>
    <s v="DISASTER RELIEF"/>
    <n v="400000"/>
    <n v="600000"/>
    <n v="633000"/>
    <n v="666549"/>
    <n v="404756.87"/>
    <n v="0"/>
    <n v="0"/>
    <n v="0"/>
    <n v="0"/>
    <n v="0"/>
    <n v="0"/>
    <n v="0"/>
    <n v="292735.94"/>
    <n v="0"/>
    <n v="0"/>
    <n v="52524.01"/>
    <n v="59496.92"/>
    <n v="0"/>
    <n v="404756.87"/>
    <n v="1.0118921750000001"/>
    <n v="404756.87"/>
    <n v="809513.74"/>
  </r>
  <r>
    <n v="14"/>
    <n v="15"/>
    <s v="tza"/>
    <x v="108"/>
    <s v="01-Municipal manager"/>
    <x v="72"/>
    <x v="105"/>
    <s v="011-Other public safety"/>
    <x v="1"/>
    <s v="153"/>
    <s v="DISASTER MANAGEMENT"/>
    <s v="078"/>
    <s v="GENERAL EXPENSES - OTHER"/>
    <s v="1321"/>
    <s v="ENTERTAINMENT - OFFICIALS"/>
    <n v="12000"/>
    <n v="12000"/>
    <n v="12660"/>
    <n v="13330.98"/>
    <n v="7200"/>
    <n v="0"/>
    <n v="0"/>
    <n v="0"/>
    <n v="0"/>
    <n v="0"/>
    <n v="0"/>
    <n v="0"/>
    <n v="0"/>
    <n v="0"/>
    <n v="7200"/>
    <n v="0"/>
    <n v="0"/>
    <n v="0"/>
    <n v="7200"/>
    <n v="0.6"/>
    <n v="7200"/>
    <n v="14400"/>
  </r>
  <r>
    <n v="14"/>
    <n v="15"/>
    <s v="tza"/>
    <x v="108"/>
    <s v="01-Municipal manager"/>
    <x v="72"/>
    <x v="102"/>
    <s v="011-Other public safety"/>
    <x v="1"/>
    <s v="153"/>
    <s v="DISASTER MANAGEMENT"/>
    <s v="078"/>
    <s v="GENERAL EXPENSES - OTHER"/>
    <s v="1336"/>
    <s v="LICENCES &amp; PERMITS - NON VEHICLE"/>
    <n v="1987"/>
    <n v="1987"/>
    <n v="2096.2849999999999"/>
    <n v="2207.3881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8"/>
    <s v="01-Municipal manager"/>
    <x v="72"/>
    <x v="106"/>
    <s v="011-Other public safety"/>
    <x v="1"/>
    <s v="153"/>
    <s v="DISASTER MANAGEMENT"/>
    <s v="078"/>
    <s v="GENERAL EXPENSES - OTHER"/>
    <s v="1344"/>
    <s v="NON-CAPITAL TOOLS &amp; EQUIPMENT"/>
    <n v="3000"/>
    <n v="3000"/>
    <n v="3165"/>
    <n v="3332.7449999999999"/>
    <n v="436.1"/>
    <n v="1754.2"/>
    <n v="0"/>
    <n v="0"/>
    <n v="0"/>
    <n v="0"/>
    <n v="0"/>
    <n v="0"/>
    <n v="0"/>
    <n v="0"/>
    <n v="0"/>
    <n v="436.1"/>
    <n v="0"/>
    <n v="0"/>
    <n v="436.1"/>
    <n v="0.14536666666666667"/>
    <n v="436.1"/>
    <n v="872.2"/>
  </r>
  <r>
    <n v="14"/>
    <n v="15"/>
    <s v="tza"/>
    <x v="108"/>
    <s v="01-Municipal manager"/>
    <x v="72"/>
    <x v="108"/>
    <s v="011-Other public safety"/>
    <x v="1"/>
    <s v="153"/>
    <s v="DISASTER MANAGEMENT"/>
    <s v="078"/>
    <s v="GENERAL EXPENSES - OTHER"/>
    <s v="1348"/>
    <s v="PRINTING &amp; STATIONERY"/>
    <n v="8652"/>
    <n v="8652"/>
    <n v="9127.86"/>
    <n v="9611.6365800000003"/>
    <n v="1891.4599999999998"/>
    <n v="0"/>
    <n v="0"/>
    <n v="0"/>
    <n v="0"/>
    <n v="0"/>
    <n v="0"/>
    <n v="0"/>
    <n v="1393.86"/>
    <n v="0"/>
    <n v="0"/>
    <n v="0"/>
    <n v="256.58"/>
    <n v="241.02"/>
    <n v="1891.4599999999998"/>
    <n v="0.21861534905224222"/>
    <n v="1891.46"/>
    <n v="3782.9199999999996"/>
  </r>
  <r>
    <n v="14"/>
    <n v="15"/>
    <s v="tza"/>
    <x v="108"/>
    <s v="01-Municipal manager"/>
    <x v="72"/>
    <x v="109"/>
    <s v="011-Other public safety"/>
    <x v="1"/>
    <s v="153"/>
    <s v="DISASTER MANAGEMENT"/>
    <s v="078"/>
    <s v="GENERAL EXPENSES - OTHER"/>
    <s v="1350"/>
    <s v="PROTECTIVE CLOTHING"/>
    <n v="5554"/>
    <n v="5554"/>
    <n v="5859.47"/>
    <n v="6170.0219100000004"/>
    <n v="865"/>
    <n v="0"/>
    <n v="0"/>
    <n v="0"/>
    <n v="0"/>
    <n v="0"/>
    <n v="0"/>
    <n v="0"/>
    <n v="0"/>
    <n v="0"/>
    <n v="0"/>
    <n v="865"/>
    <n v="0"/>
    <n v="0"/>
    <n v="865"/>
    <n v="0.1557436082102989"/>
    <n v="865"/>
    <n v="1730"/>
  </r>
  <r>
    <n v="14"/>
    <n v="15"/>
    <s v="tza"/>
    <x v="108"/>
    <s v="01-Municipal manager"/>
    <x v="72"/>
    <x v="331"/>
    <s v="011-Other public safety"/>
    <x v="1"/>
    <s v="153"/>
    <s v="DISASTER MANAGEMENT"/>
    <s v="078"/>
    <s v="GENERAL EXPENSES - OTHER"/>
    <s v="1363"/>
    <s v="SUBSCRIPTIONS"/>
    <n v="1960"/>
    <n v="1960"/>
    <n v="2067.8000000000002"/>
    <n v="2177.3934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8"/>
    <s v="01-Municipal manager"/>
    <x v="72"/>
    <x v="110"/>
    <s v="011-Other public safety"/>
    <x v="1"/>
    <s v="153"/>
    <s v="DISASTER MANAGEMENT"/>
    <s v="078"/>
    <s v="GENERAL EXPENSES - OTHER"/>
    <s v="1364"/>
    <s v="SUBSISTANCE &amp; TRAVELLING EXPENSES"/>
    <n v="14665"/>
    <n v="14665"/>
    <n v="15471.575000000001"/>
    <n v="16291.56847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8"/>
    <s v="01-Municipal manager"/>
    <x v="72"/>
    <x v="111"/>
    <s v="011-Other public safety"/>
    <x v="1"/>
    <s v="153"/>
    <s v="DISASTER MANAGEMENT"/>
    <s v="078"/>
    <s v="GENERAL EXPENSES - OTHER"/>
    <s v="1366"/>
    <s v="TELEPHONE"/>
    <n v="8358"/>
    <n v="13506"/>
    <n v="14248.83"/>
    <n v="15004.01799"/>
    <n v="7760.9699999999993"/>
    <n v="0"/>
    <n v="0"/>
    <n v="0"/>
    <n v="0"/>
    <n v="0"/>
    <n v="0"/>
    <n v="0"/>
    <n v="1579"/>
    <n v="1297.55"/>
    <n v="1244.2"/>
    <n v="398"/>
    <n v="2030.73"/>
    <n v="1211.49"/>
    <n v="7760.9699999999993"/>
    <n v="0.92856783919597985"/>
    <n v="7760.97"/>
    <n v="15521.939999999999"/>
  </r>
  <r>
    <n v="14"/>
    <n v="15"/>
    <s v="tza"/>
    <x v="108"/>
    <s v="01-Municipal manager"/>
    <x v="72"/>
    <x v="78"/>
    <s v="011-Other public safety"/>
    <x v="1"/>
    <s v="153"/>
    <s v="DISASTER MANAGEMENT"/>
    <s v="078"/>
    <s v="GENERAL EXPENSES - OTHER"/>
    <s v="1368"/>
    <s v="TRAINING COSTS"/>
    <n v="3079"/>
    <n v="3079"/>
    <n v="3248.3449999999998"/>
    <n v="3420.507284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s v="07-Electrical Engineering"/>
    <x v="72"/>
    <x v="103"/>
    <s v="019-Electricity distribution"/>
    <x v="1"/>
    <s v="162"/>
    <s v="ADMINISTRATION ELEC. ING."/>
    <s v="078"/>
    <s v="GENERAL EXPENSES - OTHER"/>
    <s v="1308"/>
    <s v="CONFERENCE &amp; CONVENTION COST - DOMESTIC"/>
    <n v="3877"/>
    <n v="3877"/>
    <n v="4090.2350000000001"/>
    <n v="4307.0174550000002"/>
    <n v="3596.49"/>
    <n v="0"/>
    <n v="0"/>
    <n v="0"/>
    <n v="0"/>
    <n v="0"/>
    <n v="0"/>
    <n v="0"/>
    <n v="3596.49"/>
    <n v="0"/>
    <n v="0"/>
    <n v="0"/>
    <n v="0"/>
    <n v="0"/>
    <n v="3596.49"/>
    <n v="0.92764766572091817"/>
    <n v="3596.49"/>
    <n v="7192.98"/>
  </r>
  <r>
    <n v="14"/>
    <n v="15"/>
    <s v="tza"/>
    <x v="109"/>
    <s v="07-Electrical Engineering"/>
    <x v="72"/>
    <x v="101"/>
    <s v="019-Electricity distribution"/>
    <x v="1"/>
    <s v="162"/>
    <s v="ADMINISTRATION ELEC. ING."/>
    <s v="078"/>
    <s v="GENERAL EXPENSES - OTHER"/>
    <s v="1310"/>
    <s v="CONSULTANTS &amp; PROFFESIONAL FEES"/>
    <n v="800000"/>
    <n v="800000"/>
    <n v="844000"/>
    <n v="888732"/>
    <n v="506000"/>
    <n v="0"/>
    <n v="0"/>
    <n v="0"/>
    <n v="0"/>
    <n v="0"/>
    <n v="0"/>
    <n v="0"/>
    <n v="0"/>
    <n v="101200"/>
    <n v="101200"/>
    <n v="0"/>
    <n v="202400"/>
    <n v="101200"/>
    <n v="506000"/>
    <n v="0.63249999999999995"/>
    <n v="506000"/>
    <n v="1012000"/>
  </r>
  <r>
    <n v="14"/>
    <n v="15"/>
    <s v="tza"/>
    <x v="109"/>
    <s v="07-Electrical Engineering"/>
    <x v="72"/>
    <x v="105"/>
    <s v="019-Electricity distribution"/>
    <x v="1"/>
    <s v="162"/>
    <s v="ADMINISTRATION ELEC. ING."/>
    <s v="078"/>
    <s v="GENERAL EXPENSES - OTHER"/>
    <s v="1321"/>
    <s v="ENTERTAINMENT - OFFICIALS"/>
    <n v="4000"/>
    <n v="4000"/>
    <n v="4220"/>
    <n v="4443.66"/>
    <n v="276.3"/>
    <n v="0"/>
    <n v="0"/>
    <n v="0"/>
    <n v="0"/>
    <n v="0"/>
    <n v="0"/>
    <n v="0"/>
    <n v="0"/>
    <n v="0"/>
    <n v="276.3"/>
    <n v="0"/>
    <n v="0"/>
    <n v="0"/>
    <n v="276.3"/>
    <n v="6.9074999999999998E-2"/>
    <n v="276.3"/>
    <n v="552.6"/>
  </r>
  <r>
    <n v="14"/>
    <n v="15"/>
    <s v="tza"/>
    <x v="109"/>
    <s v="07-Electrical Engineering"/>
    <x v="72"/>
    <x v="102"/>
    <s v="019-Electricity distribution"/>
    <x v="1"/>
    <s v="162"/>
    <s v="ADMINISTRATION ELEC. ING."/>
    <s v="078"/>
    <s v="GENERAL EXPENSES - OTHER"/>
    <s v="1336"/>
    <s v="LICENCES &amp; PERMITS - NON VEHICLE"/>
    <n v="543"/>
    <n v="543"/>
    <n v="572.86500000000001"/>
    <n v="603.226845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s v="07-Electrical Engineering"/>
    <x v="72"/>
    <x v="107"/>
    <s v="019-Electricity distribution"/>
    <x v="1"/>
    <s v="162"/>
    <s v="ADMINISTRATION ELEC. ING."/>
    <s v="078"/>
    <s v="GENERAL EXPENSES - OTHER"/>
    <s v="1347"/>
    <s v="POSTAGE &amp; COURIER FEES"/>
    <n v="1263"/>
    <n v="1263"/>
    <n v="1332.4649999999999"/>
    <n v="1403.08564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s v="07-Electrical Engineering"/>
    <x v="72"/>
    <x v="108"/>
    <s v="019-Electricity distribution"/>
    <x v="1"/>
    <s v="162"/>
    <s v="ADMINISTRATION ELEC. ING."/>
    <s v="078"/>
    <s v="GENERAL EXPENSES - OTHER"/>
    <s v="1348"/>
    <s v="PRINTING &amp; STATIONERY"/>
    <n v="11265"/>
    <n v="11265"/>
    <n v="11884.575000000001"/>
    <n v="12514.457475000001"/>
    <n v="5832.88"/>
    <n v="0"/>
    <n v="0"/>
    <n v="0"/>
    <n v="0"/>
    <n v="0"/>
    <n v="0"/>
    <n v="0"/>
    <n v="2382.56"/>
    <n v="677.36"/>
    <n v="194.22"/>
    <n v="0"/>
    <n v="773.24"/>
    <n v="1805.5"/>
    <n v="5832.88"/>
    <n v="0.51778783843763876"/>
    <n v="5832.88"/>
    <n v="11665.76"/>
  </r>
  <r>
    <n v="14"/>
    <n v="15"/>
    <s v="tza"/>
    <x v="109"/>
    <s v="07-Electrical Engineering"/>
    <x v="72"/>
    <x v="331"/>
    <s v="019-Electricity distribution"/>
    <x v="1"/>
    <s v="162"/>
    <s v="ADMINISTRATION ELEC. ING."/>
    <s v="078"/>
    <s v="GENERAL EXPENSES - OTHER"/>
    <s v="1363"/>
    <s v="SUBSCRIPTIONS"/>
    <n v="10000"/>
    <n v="10000"/>
    <n v="10550"/>
    <n v="11109.15"/>
    <n v="8500"/>
    <n v="0"/>
    <n v="0"/>
    <n v="0"/>
    <n v="0"/>
    <n v="0"/>
    <n v="0"/>
    <n v="0"/>
    <n v="0"/>
    <n v="8500"/>
    <n v="0"/>
    <n v="0"/>
    <n v="0"/>
    <n v="0"/>
    <n v="8500"/>
    <n v="0.85"/>
    <n v="8500"/>
    <n v="17000"/>
  </r>
  <r>
    <n v="14"/>
    <n v="15"/>
    <s v="tza"/>
    <x v="109"/>
    <s v="07-Electrical Engineering"/>
    <x v="72"/>
    <x v="110"/>
    <s v="019-Electricity distribution"/>
    <x v="1"/>
    <s v="162"/>
    <s v="ADMINISTRATION ELEC. ING."/>
    <s v="078"/>
    <s v="GENERAL EXPENSES - OTHER"/>
    <s v="1364"/>
    <s v="SUBSISTANCE &amp; TRAVELLING EXPENSES"/>
    <n v="60000"/>
    <n v="60000"/>
    <n v="63300"/>
    <n v="66654.899999999994"/>
    <n v="22893.14"/>
    <n v="0"/>
    <n v="0"/>
    <n v="0"/>
    <n v="0"/>
    <n v="0"/>
    <n v="0"/>
    <n v="0"/>
    <n v="4821.1000000000004"/>
    <n v="5154.29"/>
    <n v="2117.1999999999998"/>
    <n v="3891.75"/>
    <n v="0"/>
    <n v="6908.8"/>
    <n v="22893.14"/>
    <n v="0.38155233333333333"/>
    <n v="22893.14"/>
    <n v="45786.28"/>
  </r>
  <r>
    <n v="14"/>
    <n v="15"/>
    <s v="tza"/>
    <x v="109"/>
    <s v="07-Electrical Engineering"/>
    <x v="72"/>
    <x v="111"/>
    <s v="019-Electricity distribution"/>
    <x v="1"/>
    <s v="162"/>
    <s v="ADMINISTRATION ELEC. ING."/>
    <s v="078"/>
    <s v="GENERAL EXPENSES - OTHER"/>
    <s v="1366"/>
    <s v="TELEPHONE"/>
    <n v="46273"/>
    <n v="92546"/>
    <n v="97636.03"/>
    <n v="102810.73959"/>
    <n v="24803.850000000002"/>
    <n v="0"/>
    <n v="0"/>
    <n v="0"/>
    <n v="0"/>
    <n v="0"/>
    <n v="0"/>
    <n v="0"/>
    <n v="4136.32"/>
    <n v="4346.6099999999997"/>
    <n v="4173.1000000000004"/>
    <n v="2778.53"/>
    <n v="5545.73"/>
    <n v="3823.56"/>
    <n v="24803.850000000002"/>
    <n v="0.53603289175112923"/>
    <n v="24803.85"/>
    <n v="49607.700000000004"/>
  </r>
  <r>
    <n v="14"/>
    <n v="15"/>
    <s v="tza"/>
    <x v="110"/>
    <s v="07-Electrical Engineering"/>
    <x v="72"/>
    <x v="125"/>
    <s v="019-Electricity distribution"/>
    <x v="1"/>
    <s v="173"/>
    <s v="OPERATIONS &amp; MAINTENANCE: RURAL"/>
    <s v="078"/>
    <s v="GENERAL EXPENSES - OTHER"/>
    <s v="1301"/>
    <s v="ADVERTISING - GENERAL"/>
    <n v="6610"/>
    <n v="6610"/>
    <n v="6973.55"/>
    <n v="7343.148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s v="07-Electrical Engineering"/>
    <x v="72"/>
    <x v="103"/>
    <s v="019-Electricity distribution"/>
    <x v="1"/>
    <s v="173"/>
    <s v="OPERATIONS &amp; MAINTENANCE: RURAL"/>
    <s v="078"/>
    <s v="GENERAL EXPENSES - OTHER"/>
    <s v="1308"/>
    <s v="CONFERENCE &amp; CONVENTION COST - DOMESTIC"/>
    <n v="3609"/>
    <n v="3609"/>
    <n v="3807.4949999999999"/>
    <n v="4009.2922349999999"/>
    <n v="3596.49"/>
    <n v="0"/>
    <n v="0"/>
    <n v="0"/>
    <n v="0"/>
    <n v="0"/>
    <n v="0"/>
    <n v="0"/>
    <n v="3596.49"/>
    <n v="0"/>
    <n v="0"/>
    <n v="0"/>
    <n v="0"/>
    <n v="0"/>
    <n v="3596.49"/>
    <n v="0.99653366583541136"/>
    <n v="3596.49"/>
    <n v="7192.98"/>
  </r>
  <r>
    <n v="14"/>
    <n v="15"/>
    <s v="tza"/>
    <x v="110"/>
    <s v="07-Electrical Engineering"/>
    <x v="72"/>
    <x v="104"/>
    <s v="019-Electricity distribution"/>
    <x v="1"/>
    <s v="173"/>
    <s v="OPERATIONS &amp; MAINTENANCE: RURAL"/>
    <s v="078"/>
    <s v="GENERAL EXPENSES - OTHER"/>
    <s v="1311"/>
    <s v="CONSUMABLE DOMESTIC ITEMS"/>
    <n v="20006"/>
    <n v="20006"/>
    <n v="21106.33"/>
    <n v="22224.965490000002"/>
    <n v="17769.59"/>
    <n v="0"/>
    <n v="216.28"/>
    <n v="0"/>
    <n v="0"/>
    <n v="0"/>
    <n v="0"/>
    <n v="0"/>
    <n v="5052.8999999999996"/>
    <n v="1419.41"/>
    <n v="3704"/>
    <n v="1390.99"/>
    <n v="1829.75"/>
    <n v="4372.54"/>
    <n v="17769.59"/>
    <n v="0.88821303608917324"/>
    <n v="17985.87"/>
    <n v="35539.18"/>
  </r>
  <r>
    <n v="14"/>
    <n v="15"/>
    <s v="tza"/>
    <x v="110"/>
    <s v="07-Electrical Engineering"/>
    <x v="72"/>
    <x v="105"/>
    <s v="019-Electricity distribution"/>
    <x v="1"/>
    <s v="173"/>
    <s v="OPERATIONS &amp; MAINTENANCE: RURAL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s v="07-Electrical Engineering"/>
    <x v="72"/>
    <x v="359"/>
    <s v="019-Electricity distribution"/>
    <x v="1"/>
    <s v="173"/>
    <s v="OPERATIONS &amp; MAINTENANCE: RURAL"/>
    <s v="078"/>
    <s v="GENERAL EXPENSES - OTHER"/>
    <s v="1323"/>
    <s v="ELECTRICITY - ESKOM"/>
    <n v="69154"/>
    <n v="138308"/>
    <n v="145914.94"/>
    <n v="153648.43182"/>
    <n v="69047.48"/>
    <n v="0"/>
    <n v="0"/>
    <n v="0"/>
    <n v="0"/>
    <n v="0"/>
    <n v="0"/>
    <n v="0"/>
    <n v="0"/>
    <n v="19244.29"/>
    <n v="19305.11"/>
    <n v="16469.07"/>
    <n v="13891.46"/>
    <n v="137.55000000000001"/>
    <n v="69047.48"/>
    <n v="0.99845966972264799"/>
    <n v="69047.48"/>
    <n v="138094.96"/>
  </r>
  <r>
    <n v="14"/>
    <n v="15"/>
    <s v="tza"/>
    <x v="110"/>
    <s v="07-Electrical Engineering"/>
    <x v="72"/>
    <x v="163"/>
    <s v="019-Electricity distribution"/>
    <x v="1"/>
    <s v="173"/>
    <s v="OPERATIONS &amp; MAINTENANCE: RURAL"/>
    <s v="078"/>
    <s v="GENERAL EXPENSES - OTHER"/>
    <s v="1325"/>
    <s v="FUEL - VEHICLES"/>
    <n v="737"/>
    <n v="737"/>
    <n v="777.53499999999997"/>
    <n v="818.744354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s v="07-Electrical Engineering"/>
    <x v="72"/>
    <x v="337"/>
    <s v="019-Electricity distribution"/>
    <x v="1"/>
    <s v="173"/>
    <s v="OPERATIONS &amp; MAINTENANCE: RURAL"/>
    <s v="078"/>
    <s v="GENERAL EXPENSES - OTHER"/>
    <s v="1327"/>
    <s v="INSURANCE"/>
    <n v="899017"/>
    <n v="899017"/>
    <n v="948462.93500000006"/>
    <n v="998731.47055500001"/>
    <n v="0"/>
    <n v="83661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s v="07-Electrical Engineering"/>
    <x v="72"/>
    <x v="102"/>
    <s v="019-Electricity distribution"/>
    <x v="1"/>
    <s v="173"/>
    <s v="OPERATIONS &amp; MAINTENANCE: RURAL"/>
    <s v="078"/>
    <s v="GENERAL EXPENSES - OTHER"/>
    <s v="1336"/>
    <s v="LICENCES &amp; PERMITS - NON VEHICLE"/>
    <n v="3200"/>
    <n v="3200"/>
    <n v="3376"/>
    <n v="3554.9279999999999"/>
    <n v="2960"/>
    <n v="0"/>
    <n v="0"/>
    <n v="0"/>
    <n v="0"/>
    <n v="0"/>
    <n v="0"/>
    <n v="0"/>
    <n v="0"/>
    <n v="530"/>
    <n v="0"/>
    <n v="1890"/>
    <n v="540"/>
    <n v="0"/>
    <n v="2960"/>
    <n v="0.92500000000000004"/>
    <n v="2960"/>
    <n v="5920"/>
  </r>
  <r>
    <n v="14"/>
    <n v="15"/>
    <s v="tza"/>
    <x v="110"/>
    <s v="07-Electrical Engineering"/>
    <x v="72"/>
    <x v="106"/>
    <s v="019-Electricity distribution"/>
    <x v="1"/>
    <s v="173"/>
    <s v="OPERATIONS &amp; MAINTENANCE: RURAL"/>
    <s v="078"/>
    <s v="GENERAL EXPENSES - OTHER"/>
    <s v="1344"/>
    <s v="NON-CAPITAL TOOLS &amp; EQUIPMENT"/>
    <n v="19731"/>
    <n v="19731"/>
    <n v="20816.205000000002"/>
    <n v="21919.463865000002"/>
    <n v="3703.5200000000004"/>
    <n v="0"/>
    <n v="0"/>
    <n v="0"/>
    <n v="0"/>
    <n v="0"/>
    <n v="0"/>
    <n v="0"/>
    <n v="0"/>
    <n v="914.73"/>
    <n v="226.32"/>
    <n v="2119.2600000000002"/>
    <n v="377.2"/>
    <n v="66.010000000000005"/>
    <n v="3703.5200000000004"/>
    <n v="0.1877005727028534"/>
    <n v="3703.52"/>
    <n v="7407.0400000000009"/>
  </r>
  <r>
    <n v="14"/>
    <n v="15"/>
    <s v="tza"/>
    <x v="110"/>
    <s v="07-Electrical Engineering"/>
    <x v="72"/>
    <x v="108"/>
    <s v="019-Electricity distribution"/>
    <x v="1"/>
    <s v="173"/>
    <s v="OPERATIONS &amp; MAINTENANCE: RURAL"/>
    <s v="078"/>
    <s v="GENERAL EXPENSES - OTHER"/>
    <s v="1348"/>
    <s v="PRINTING &amp; STATIONERY"/>
    <n v="7087"/>
    <n v="7087"/>
    <n v="7476.7849999999999"/>
    <n v="7873.0546049999994"/>
    <n v="2207.73"/>
    <n v="0"/>
    <n v="0"/>
    <n v="0"/>
    <n v="0"/>
    <n v="0"/>
    <n v="0"/>
    <n v="0"/>
    <n v="327.07"/>
    <n v="255.04"/>
    <n v="899.88"/>
    <n v="274.26"/>
    <n v="258.94"/>
    <n v="192.54"/>
    <n v="2207.73"/>
    <n v="0.31151827289403133"/>
    <n v="2207.73"/>
    <n v="4415.46"/>
  </r>
  <r>
    <n v="14"/>
    <n v="15"/>
    <s v="tza"/>
    <x v="110"/>
    <s v="07-Electrical Engineering"/>
    <x v="72"/>
    <x v="109"/>
    <s v="019-Electricity distribution"/>
    <x v="1"/>
    <s v="173"/>
    <s v="OPERATIONS &amp; MAINTENANCE: RURAL"/>
    <s v="078"/>
    <s v="GENERAL EXPENSES - OTHER"/>
    <s v="1350"/>
    <s v="PROTECTIVE CLOTHING"/>
    <n v="52300"/>
    <n v="52300"/>
    <n v="55176.5"/>
    <n v="58100.854500000001"/>
    <n v="7914.02"/>
    <n v="0"/>
    <n v="240.42"/>
    <n v="0"/>
    <n v="0"/>
    <n v="0"/>
    <n v="0"/>
    <n v="0"/>
    <n v="723.6"/>
    <n v="849.18"/>
    <n v="3585.5"/>
    <n v="1072.8"/>
    <n v="1202.0999999999999"/>
    <n v="480.84"/>
    <n v="7914.02"/>
    <n v="0.15131969407265775"/>
    <n v="8154.44"/>
    <n v="15828.04"/>
  </r>
  <r>
    <n v="14"/>
    <n v="15"/>
    <s v="tza"/>
    <x v="110"/>
    <s v="07-Electrical Engineering"/>
    <x v="72"/>
    <x v="366"/>
    <s v="019-Electricity distribution"/>
    <x v="1"/>
    <s v="173"/>
    <s v="OPERATIONS &amp; MAINTENANCE: RURAL"/>
    <s v="078"/>
    <s v="GENERAL EXPENSES - OTHER"/>
    <s v="1362"/>
    <s v="STANDBY MEALS EXPENSES"/>
    <n v="10000"/>
    <n v="10000"/>
    <n v="10550"/>
    <n v="11109.15"/>
    <n v="560"/>
    <n v="0"/>
    <n v="0"/>
    <n v="0"/>
    <n v="0"/>
    <n v="0"/>
    <n v="0"/>
    <n v="0"/>
    <n v="0"/>
    <n v="0"/>
    <n v="0"/>
    <n v="0"/>
    <n v="400"/>
    <n v="160"/>
    <n v="560"/>
    <n v="5.6000000000000001E-2"/>
    <n v="560"/>
    <n v="1120"/>
  </r>
  <r>
    <n v="14"/>
    <n v="15"/>
    <s v="tza"/>
    <x v="110"/>
    <s v="07-Electrical Engineering"/>
    <x v="72"/>
    <x v="110"/>
    <s v="019-Electricity distribution"/>
    <x v="1"/>
    <s v="173"/>
    <s v="OPERATIONS &amp; MAINTENANCE: RURAL"/>
    <s v="078"/>
    <s v="GENERAL EXPENSES - OTHER"/>
    <s v="1364"/>
    <s v="SUBSISTANCE &amp; TRAVELLING EXPENSES"/>
    <n v="39896"/>
    <n v="39896"/>
    <n v="42090.28"/>
    <n v="44321.064839999999"/>
    <n v="37154.47"/>
    <n v="0"/>
    <n v="0"/>
    <n v="0"/>
    <n v="0"/>
    <n v="0"/>
    <n v="0"/>
    <n v="0"/>
    <n v="6482.2"/>
    <n v="1054.04"/>
    <n v="1040"/>
    <n v="21358.84"/>
    <n v="5645.7"/>
    <n v="1573.69"/>
    <n v="37154.47"/>
    <n v="0.9312830860236615"/>
    <n v="37154.47"/>
    <n v="74308.94"/>
  </r>
  <r>
    <n v="14"/>
    <n v="15"/>
    <s v="tza"/>
    <x v="110"/>
    <s v="07-Electrical Engineering"/>
    <x v="72"/>
    <x v="111"/>
    <s v="019-Electricity distribution"/>
    <x v="1"/>
    <s v="173"/>
    <s v="OPERATIONS &amp; MAINTENANCE: RURAL"/>
    <s v="078"/>
    <s v="GENERAL EXPENSES - OTHER"/>
    <s v="1366"/>
    <s v="TELEPHONE"/>
    <n v="74618"/>
    <n v="133792"/>
    <n v="141150.56"/>
    <n v="148631.53967999999"/>
    <n v="35799.509999999995"/>
    <n v="0"/>
    <n v="0"/>
    <n v="0"/>
    <n v="0"/>
    <n v="0"/>
    <n v="0"/>
    <n v="0"/>
    <n v="6202.45"/>
    <n v="6545.94"/>
    <n v="6764.71"/>
    <n v="2562.5500000000002"/>
    <n v="8971.75"/>
    <n v="4752.1099999999997"/>
    <n v="35799.509999999995"/>
    <n v="0.47977043072717029"/>
    <n v="35799.51"/>
    <n v="71599.01999999999"/>
  </r>
  <r>
    <n v="14"/>
    <n v="15"/>
    <s v="tza"/>
    <x v="111"/>
    <s v="07-Electrical Engineering"/>
    <x v="72"/>
    <x v="125"/>
    <s v="019-Electricity distribution"/>
    <x v="1"/>
    <s v="183"/>
    <s v="OPERATIONS &amp; MAINTENANCE: TOWN"/>
    <s v="078"/>
    <s v="GENERAL EXPENSES - OTHER"/>
    <s v="1301"/>
    <s v="ADVERTISING - GENERAL"/>
    <n v="4973"/>
    <n v="4973"/>
    <n v="5246.5150000000003"/>
    <n v="5524.580295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s v="07-Electrical Engineering"/>
    <x v="72"/>
    <x v="103"/>
    <s v="019-Electricity distribution"/>
    <x v="1"/>
    <s v="183"/>
    <s v="OPERATIONS &amp; MAINTENANCE: TOWN"/>
    <s v="078"/>
    <s v="GENERAL EXPENSES - OTHER"/>
    <s v="1308"/>
    <s v="CONFERENCE &amp; CONVENTION COST - DOMESTIC"/>
    <n v="4152"/>
    <n v="4152"/>
    <n v="4380.3599999999997"/>
    <n v="4612.51908"/>
    <n v="6181.25"/>
    <n v="0"/>
    <n v="0"/>
    <n v="0"/>
    <n v="0"/>
    <n v="0"/>
    <n v="0"/>
    <n v="0"/>
    <n v="3800"/>
    <n v="0"/>
    <n v="0"/>
    <n v="0"/>
    <n v="0"/>
    <n v="2381.25"/>
    <n v="6181.25"/>
    <n v="1.488740366088632"/>
    <n v="6181.25"/>
    <n v="12362.5"/>
  </r>
  <r>
    <n v="14"/>
    <n v="15"/>
    <s v="tza"/>
    <x v="111"/>
    <s v="07-Electrical Engineering"/>
    <x v="72"/>
    <x v="104"/>
    <s v="019-Electricity distribution"/>
    <x v="1"/>
    <s v="183"/>
    <s v="OPERATIONS &amp; MAINTENANCE: TOWN"/>
    <s v="078"/>
    <s v="GENERAL EXPENSES - OTHER"/>
    <s v="1311"/>
    <s v="CONSUMABLE DOMESTIC ITEMS"/>
    <n v="16000"/>
    <n v="16000"/>
    <n v="16880"/>
    <n v="17774.64"/>
    <n v="18521.810000000001"/>
    <n v="0"/>
    <n v="0"/>
    <n v="0"/>
    <n v="0"/>
    <n v="0"/>
    <n v="0"/>
    <n v="0"/>
    <n v="2455.46"/>
    <n v="6480.04"/>
    <n v="128.99"/>
    <n v="3798.36"/>
    <n v="767.76"/>
    <n v="4891.2"/>
    <n v="18521.810000000001"/>
    <n v="1.1576131250000001"/>
    <n v="18521.810000000001"/>
    <n v="37043.620000000003"/>
  </r>
  <r>
    <n v="14"/>
    <n v="15"/>
    <s v="tza"/>
    <x v="111"/>
    <s v="07-Electrical Engineering"/>
    <x v="72"/>
    <x v="105"/>
    <s v="019-Electricity distribution"/>
    <x v="1"/>
    <s v="183"/>
    <s v="OPERATIONS &amp; MAINTENANCE: TOWN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s v="07-Electrical Engineering"/>
    <x v="72"/>
    <x v="163"/>
    <s v="019-Electricity distribution"/>
    <x v="1"/>
    <s v="183"/>
    <s v="OPERATIONS &amp; MAINTENANCE: TOWN"/>
    <s v="078"/>
    <s v="GENERAL EXPENSES - OTHER"/>
    <s v="1325"/>
    <s v="FUEL - VEHICLES"/>
    <n v="712"/>
    <n v="712"/>
    <n v="751.16"/>
    <n v="790.97147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s v="07-Electrical Engineering"/>
    <x v="72"/>
    <x v="337"/>
    <s v="019-Electricity distribution"/>
    <x v="1"/>
    <s v="183"/>
    <s v="OPERATIONS &amp; MAINTENANCE: TOWN"/>
    <s v="078"/>
    <s v="GENERAL EXPENSES - OTHER"/>
    <s v="1327"/>
    <s v="INSURANCE"/>
    <n v="578646"/>
    <n v="578646"/>
    <n v="610471.53"/>
    <n v="642826.52109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s v="07-Electrical Engineering"/>
    <x v="72"/>
    <x v="102"/>
    <s v="019-Electricity distribution"/>
    <x v="1"/>
    <s v="183"/>
    <s v="OPERATIONS &amp; MAINTENANCE: TOWN"/>
    <s v="078"/>
    <s v="GENERAL EXPENSES - OTHER"/>
    <s v="1336"/>
    <s v="LICENCES &amp; PERMITS - NON VEHICLE"/>
    <n v="2444"/>
    <n v="2444"/>
    <n v="2578.42"/>
    <n v="2715.0762600000003"/>
    <n v="2766"/>
    <n v="0"/>
    <n v="0"/>
    <n v="0"/>
    <n v="0"/>
    <n v="0"/>
    <n v="0"/>
    <n v="0"/>
    <n v="0"/>
    <n v="0"/>
    <n v="0"/>
    <n v="2226"/>
    <n v="540"/>
    <n v="0"/>
    <n v="2766"/>
    <n v="1.1317512274959083"/>
    <n v="2766"/>
    <n v="5532"/>
  </r>
  <r>
    <n v="14"/>
    <n v="15"/>
    <s v="tza"/>
    <x v="111"/>
    <s v="07-Electrical Engineering"/>
    <x v="72"/>
    <x v="106"/>
    <s v="019-Electricity distribution"/>
    <x v="1"/>
    <s v="183"/>
    <s v="OPERATIONS &amp; MAINTENANCE: TOWN"/>
    <s v="078"/>
    <s v="GENERAL EXPENSES - OTHER"/>
    <s v="1344"/>
    <s v="NON-CAPITAL TOOLS &amp; EQUIPMENT"/>
    <n v="15955"/>
    <n v="15955"/>
    <n v="16832.525000000001"/>
    <n v="17724.648825"/>
    <n v="5553.37"/>
    <n v="0"/>
    <n v="0"/>
    <n v="0"/>
    <n v="0"/>
    <n v="0"/>
    <n v="0"/>
    <n v="0"/>
    <n v="43.03"/>
    <n v="282.89"/>
    <n v="0"/>
    <n v="5219.13"/>
    <n v="0"/>
    <n v="8.32"/>
    <n v="5553.37"/>
    <n v="0.34806455656534002"/>
    <n v="5553.37"/>
    <n v="11106.74"/>
  </r>
  <r>
    <n v="14"/>
    <n v="15"/>
    <s v="tza"/>
    <x v="111"/>
    <s v="07-Electrical Engineering"/>
    <x v="72"/>
    <x v="108"/>
    <s v="019-Electricity distribution"/>
    <x v="1"/>
    <s v="183"/>
    <s v="OPERATIONS &amp; MAINTENANCE: TOWN"/>
    <s v="078"/>
    <s v="GENERAL EXPENSES - OTHER"/>
    <s v="1348"/>
    <s v="PRINTING &amp; STATIONERY"/>
    <n v="3801"/>
    <n v="3801"/>
    <n v="4010.0549999999998"/>
    <n v="4222.5879150000001"/>
    <n v="1099.67"/>
    <n v="0"/>
    <n v="0"/>
    <n v="0"/>
    <n v="0"/>
    <n v="0"/>
    <n v="0"/>
    <n v="0"/>
    <n v="0"/>
    <n v="206.14"/>
    <n v="88.44"/>
    <n v="203.36"/>
    <n v="309.13"/>
    <n v="292.60000000000002"/>
    <n v="1099.67"/>
    <n v="0.28931070770849776"/>
    <n v="1099.67"/>
    <n v="2199.34"/>
  </r>
  <r>
    <n v="14"/>
    <n v="15"/>
    <s v="tza"/>
    <x v="111"/>
    <s v="07-Electrical Engineering"/>
    <x v="72"/>
    <x v="109"/>
    <s v="019-Electricity distribution"/>
    <x v="1"/>
    <s v="183"/>
    <s v="OPERATIONS &amp; MAINTENANCE: TOWN"/>
    <s v="078"/>
    <s v="GENERAL EXPENSES - OTHER"/>
    <s v="1350"/>
    <s v="PROTECTIVE CLOTHING"/>
    <n v="30000"/>
    <n v="30000"/>
    <n v="31650"/>
    <n v="33327.449999999997"/>
    <n v="2530.27"/>
    <n v="0"/>
    <n v="0"/>
    <n v="0"/>
    <n v="0"/>
    <n v="0"/>
    <n v="0"/>
    <n v="0"/>
    <n v="735.62"/>
    <n v="0"/>
    <n v="155.51"/>
    <n v="1158.3"/>
    <n v="240.42"/>
    <n v="240.42"/>
    <n v="2530.27"/>
    <n v="8.4342333333333339E-2"/>
    <n v="2530.27"/>
    <n v="5060.54"/>
  </r>
  <r>
    <n v="14"/>
    <n v="15"/>
    <s v="tza"/>
    <x v="111"/>
    <s v="07-Electrical Engineering"/>
    <x v="72"/>
    <x v="366"/>
    <s v="019-Electricity distribution"/>
    <x v="1"/>
    <s v="183"/>
    <s v="OPERATIONS &amp; MAINTENANCE: TOWN"/>
    <s v="078"/>
    <s v="GENERAL EXPENSES - OTHER"/>
    <s v="1362"/>
    <s v="STANDBY MEALS EXPENSES"/>
    <n v="2322"/>
    <n v="2322"/>
    <n v="2449.71"/>
    <n v="2579.54462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s v="07-Electrical Engineering"/>
    <x v="72"/>
    <x v="110"/>
    <s v="019-Electricity distribution"/>
    <x v="1"/>
    <s v="183"/>
    <s v="OPERATIONS &amp; MAINTENANCE: TOWN"/>
    <s v="078"/>
    <s v="GENERAL EXPENSES - OTHER"/>
    <s v="1364"/>
    <s v="SUBSISTANCE &amp; TRAVELLING EXPENSES"/>
    <n v="28000"/>
    <n v="28000"/>
    <n v="29540"/>
    <n v="31105.62"/>
    <n v="25492.52"/>
    <n v="0"/>
    <n v="0"/>
    <n v="0"/>
    <n v="0"/>
    <n v="0"/>
    <n v="0"/>
    <n v="0"/>
    <n v="10193.6"/>
    <n v="0"/>
    <n v="8227.1200000000008"/>
    <n v="0"/>
    <n v="6083.2"/>
    <n v="988.6"/>
    <n v="25492.52"/>
    <n v="0.9104471428571429"/>
    <n v="25492.52"/>
    <n v="50985.04"/>
  </r>
  <r>
    <n v="14"/>
    <n v="15"/>
    <s v="tza"/>
    <x v="111"/>
    <s v="07-Electrical Engineering"/>
    <x v="72"/>
    <x v="111"/>
    <s v="019-Electricity distribution"/>
    <x v="1"/>
    <s v="183"/>
    <s v="OPERATIONS &amp; MAINTENANCE: TOWN"/>
    <s v="078"/>
    <s v="GENERAL EXPENSES - OTHER"/>
    <s v="1366"/>
    <s v="TELEPHONE"/>
    <n v="64322"/>
    <n v="123496"/>
    <n v="130288.28"/>
    <n v="137193.55884000001"/>
    <n v="64701.79"/>
    <n v="0"/>
    <n v="0"/>
    <n v="0"/>
    <n v="0"/>
    <n v="0"/>
    <n v="0"/>
    <n v="0"/>
    <n v="4690.92"/>
    <n v="23325.16"/>
    <n v="9324.4599999999991"/>
    <n v="8742.4"/>
    <n v="13051.99"/>
    <n v="5566.86"/>
    <n v="64701.79"/>
    <n v="1.005904511675632"/>
    <n v="64701.79"/>
    <n v="129403.58"/>
  </r>
  <r>
    <n v="14"/>
    <n v="15"/>
    <s v="PMU"/>
    <x v="112"/>
    <s v="05-Engineering Services"/>
    <x v="72"/>
    <x v="106"/>
    <s v="017-Roads"/>
    <x v="1"/>
    <s v="195"/>
    <s v="PROJECT MANAGEMENT"/>
    <s v="078"/>
    <s v="GENERAL EXPENSES - OTHER"/>
    <s v="1344"/>
    <s v="NON-CAPITAL TOOLS &amp; EQUIPMENT"/>
    <n v="3500"/>
    <n v="3500"/>
    <n v="3692.5"/>
    <n v="3888.2024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PMU"/>
    <x v="112"/>
    <s v="05-Engineering Services"/>
    <x v="72"/>
    <x v="107"/>
    <s v="017-Roads"/>
    <x v="1"/>
    <s v="195"/>
    <s v="PROJECT MANAGEMENT"/>
    <s v="078"/>
    <s v="GENERAL EXPENSES - OTHER"/>
    <s v="1347"/>
    <s v="POSTAGE &amp; COURIER FEES"/>
    <n v="5600"/>
    <n v="5600"/>
    <n v="5908"/>
    <n v="6221.123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PMU"/>
    <x v="112"/>
    <s v="05-Engineering Services"/>
    <x v="72"/>
    <x v="108"/>
    <s v="017-Roads"/>
    <x v="1"/>
    <s v="195"/>
    <s v="PROJECT MANAGEMENT"/>
    <s v="078"/>
    <s v="GENERAL EXPENSES - OTHER"/>
    <s v="1348"/>
    <s v="PRINTING &amp; STATIONERY"/>
    <n v="4873"/>
    <n v="4873"/>
    <n v="5141.0150000000003"/>
    <n v="5413.4887950000002"/>
    <n v="623.73"/>
    <n v="0"/>
    <n v="0"/>
    <n v="0"/>
    <n v="0"/>
    <n v="0"/>
    <n v="0"/>
    <n v="0"/>
    <n v="347.59"/>
    <n v="0"/>
    <n v="0"/>
    <n v="0"/>
    <n v="0"/>
    <n v="276.14"/>
    <n v="623.73"/>
    <n v="0.1279971270264724"/>
    <n v="623.73"/>
    <n v="1247.46"/>
  </r>
  <r>
    <n v="14"/>
    <n v="15"/>
    <s v="PMU"/>
    <x v="112"/>
    <s v="05-Engineering Services"/>
    <x v="72"/>
    <x v="110"/>
    <s v="017-Roads"/>
    <x v="1"/>
    <s v="195"/>
    <s v="PROJECT MANAGEMENT"/>
    <s v="078"/>
    <s v="GENERAL EXPENSES - OTHER"/>
    <s v="1364"/>
    <s v="SUBSISTANCE &amp; TRAVELLING EXPENSES"/>
    <n v="432387"/>
    <n v="985605"/>
    <n v="1039813.275"/>
    <n v="1094923.378575"/>
    <n v="57225.779999999992"/>
    <n v="0"/>
    <n v="0"/>
    <n v="0"/>
    <n v="0"/>
    <n v="0"/>
    <n v="0"/>
    <n v="0"/>
    <n v="5902.9"/>
    <n v="11083.3"/>
    <n v="12453.1"/>
    <n v="11750.96"/>
    <n v="13881.98"/>
    <n v="2153.54"/>
    <n v="57225.779999999992"/>
    <n v="0.13234852111649978"/>
    <n v="57225.78"/>
    <n v="114451.55999999998"/>
  </r>
  <r>
    <n v="14"/>
    <n v="15"/>
    <s v="PMU"/>
    <x v="112"/>
    <s v="05-Engineering Services"/>
    <x v="72"/>
    <x v="111"/>
    <s v="017-Roads"/>
    <x v="1"/>
    <s v="195"/>
    <s v="PROJECT MANAGEMENT"/>
    <s v="078"/>
    <s v="GENERAL EXPENSES - OTHER"/>
    <s v="1366"/>
    <s v="TELEPHONE"/>
    <n v="46172"/>
    <n v="64160"/>
    <n v="67688.800000000003"/>
    <n v="71276.306400000001"/>
    <n v="10337.470000000001"/>
    <n v="0"/>
    <n v="0"/>
    <n v="0"/>
    <n v="0"/>
    <n v="0"/>
    <n v="0"/>
    <n v="0"/>
    <n v="486.72"/>
    <n v="3563.42"/>
    <n v="1530"/>
    <n v="1000"/>
    <n v="2165.8000000000002"/>
    <n v="1591.53"/>
    <n v="10337.470000000001"/>
    <n v="0.2238904530884519"/>
    <n v="10337.469999999999"/>
    <n v="20674.940000000002"/>
  </r>
  <r>
    <n v="14"/>
    <n v="15"/>
    <s v="PMU"/>
    <x v="112"/>
    <s v="05-Engineering Services"/>
    <x v="72"/>
    <x v="78"/>
    <s v="017-Roads"/>
    <x v="1"/>
    <s v="195"/>
    <s v="PROJECT MANAGEMENT"/>
    <s v="078"/>
    <s v="GENERAL EXPENSES - OTHER"/>
    <s v="1368"/>
    <s v="TRAINING COSTS"/>
    <n v="116738"/>
    <n v="616738"/>
    <n v="650658.59"/>
    <n v="685143.49526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s v="05-Engineering Services"/>
    <x v="72"/>
    <x v="103"/>
    <m/>
    <x v="1"/>
    <s v="073"/>
    <s v="WATER NETWORKS"/>
    <s v="078"/>
    <s v="GENERAL EXPENSES - OTHER"/>
    <s v="1308"/>
    <s v="CONFERENCE &amp; CONVENTION COST - DOMESTIC"/>
    <n v="4732"/>
    <n v="4732"/>
    <n v="4992.26"/>
    <n v="5256.8497800000005"/>
    <n v="2000"/>
    <n v="0"/>
    <n v="0"/>
    <n v="0"/>
    <n v="0"/>
    <n v="0"/>
    <n v="0"/>
    <n v="0"/>
    <n v="2000"/>
    <n v="0"/>
    <n v="0"/>
    <n v="0"/>
    <n v="0"/>
    <n v="0"/>
    <n v="2000"/>
    <n v="0.42265426880811496"/>
    <n v="2000"/>
    <n v="4000"/>
  </r>
  <r>
    <n v="14"/>
    <n v="15"/>
    <s v="MDC"/>
    <x v="113"/>
    <s v="05-Engineering Services"/>
    <x v="72"/>
    <x v="104"/>
    <m/>
    <x v="1"/>
    <s v="073"/>
    <s v="WATER NETWORKS"/>
    <s v="078"/>
    <s v="GENERAL EXPENSES - OTHER"/>
    <s v="1311"/>
    <s v="CONSUMABLE DOMESTIC ITEMS"/>
    <n v="28126"/>
    <n v="28126"/>
    <n v="29672.93"/>
    <n v="31245.595290000001"/>
    <n v="26583.489999999998"/>
    <n v="169.59"/>
    <n v="0"/>
    <n v="0"/>
    <n v="0"/>
    <n v="0"/>
    <n v="0"/>
    <n v="0"/>
    <n v="4670.82"/>
    <n v="4235.59"/>
    <n v="5454.37"/>
    <n v="3020.02"/>
    <n v="8049.43"/>
    <n v="1153.26"/>
    <n v="26583.489999999998"/>
    <n v="0.94515714996800104"/>
    <n v="26583.49"/>
    <n v="53166.979999999996"/>
  </r>
  <r>
    <n v="14"/>
    <n v="15"/>
    <s v="MDC"/>
    <x v="113"/>
    <s v="05-Engineering Services"/>
    <x v="72"/>
    <x v="105"/>
    <m/>
    <x v="1"/>
    <s v="073"/>
    <s v="WATER NETWORKS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s v="05-Engineering Services"/>
    <x v="72"/>
    <x v="163"/>
    <m/>
    <x v="1"/>
    <s v="073"/>
    <s v="WATER NETWORKS"/>
    <s v="078"/>
    <s v="GENERAL EXPENSES - OTHER"/>
    <s v="1325"/>
    <s v="FUEL - VEHICLES"/>
    <n v="14197"/>
    <n v="14197"/>
    <n v="14977.834999999999"/>
    <n v="15771.660254999999"/>
    <n v="3907.1400000000003"/>
    <n v="0"/>
    <n v="0"/>
    <n v="0"/>
    <n v="0"/>
    <n v="0"/>
    <n v="0"/>
    <n v="0"/>
    <n v="0"/>
    <n v="868.62"/>
    <n v="1854.49"/>
    <n v="570.61"/>
    <n v="0"/>
    <n v="613.41999999999996"/>
    <n v="3907.1400000000003"/>
    <n v="0.27520884693949427"/>
    <n v="3907.14"/>
    <n v="7814.2800000000007"/>
  </r>
  <r>
    <n v="14"/>
    <n v="15"/>
    <s v="MDC"/>
    <x v="113"/>
    <s v="05-Engineering Services"/>
    <x v="72"/>
    <x v="337"/>
    <m/>
    <x v="1"/>
    <s v="073"/>
    <s v="WATER NETWORKS"/>
    <s v="078"/>
    <s v="GENERAL EXPENSES - OTHER"/>
    <s v="1327"/>
    <s v="INSURANCE"/>
    <n v="135086"/>
    <n v="135086"/>
    <n v="142515.73000000001"/>
    <n v="150069.06369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s v="05-Engineering Services"/>
    <x v="72"/>
    <x v="102"/>
    <m/>
    <x v="1"/>
    <s v="073"/>
    <s v="WATER NETWORKS"/>
    <s v="078"/>
    <s v="GENERAL EXPENSES - OTHER"/>
    <s v="1336"/>
    <s v="LICENCES &amp; PERMITS - NON VEHICLE"/>
    <n v="1124"/>
    <n v="1124"/>
    <n v="1185.82"/>
    <n v="1248.6684599999999"/>
    <n v="138.09"/>
    <n v="0"/>
    <n v="0"/>
    <n v="0"/>
    <n v="0"/>
    <n v="0"/>
    <n v="0"/>
    <n v="0"/>
    <n v="0"/>
    <n v="0"/>
    <n v="138.09"/>
    <n v="0"/>
    <n v="0"/>
    <n v="0"/>
    <n v="138.09"/>
    <n v="0.122855871886121"/>
    <n v="138.09"/>
    <n v="276.18"/>
  </r>
  <r>
    <n v="14"/>
    <n v="15"/>
    <s v="MDC"/>
    <x v="113"/>
    <s v="05-Engineering Services"/>
    <x v="72"/>
    <x v="362"/>
    <m/>
    <x v="1"/>
    <s v="073"/>
    <s v="WATER NETWORKS"/>
    <s v="078"/>
    <s v="GENERAL EXPENSES - OTHER"/>
    <s v="1343"/>
    <s v="NEW &amp; LOST BOOKS"/>
    <n v="2130"/>
    <n v="2130"/>
    <n v="2247.15"/>
    <n v="2366.24895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s v="05-Engineering Services"/>
    <x v="72"/>
    <x v="106"/>
    <m/>
    <x v="1"/>
    <s v="073"/>
    <s v="WATER NETWORKS"/>
    <s v="078"/>
    <s v="GENERAL EXPENSES - OTHER"/>
    <s v="1344"/>
    <s v="NON-CAPITAL TOOLS &amp; EQUIPMENT"/>
    <n v="21440"/>
    <n v="21440"/>
    <n v="22619.200000000001"/>
    <n v="23818.017599999999"/>
    <n v="6447.8099999999995"/>
    <n v="0"/>
    <n v="0"/>
    <n v="0"/>
    <n v="0"/>
    <n v="0"/>
    <n v="0"/>
    <n v="0"/>
    <n v="2404.6799999999998"/>
    <n v="0"/>
    <n v="0"/>
    <n v="1531.02"/>
    <n v="2248.09"/>
    <n v="264.02"/>
    <n v="6447.8099999999995"/>
    <n v="0.30073740671641791"/>
    <n v="6447.81"/>
    <n v="12895.619999999999"/>
  </r>
  <r>
    <n v="14"/>
    <n v="15"/>
    <s v="MDC"/>
    <x v="113"/>
    <s v="05-Engineering Services"/>
    <x v="72"/>
    <x v="108"/>
    <m/>
    <x v="1"/>
    <s v="073"/>
    <s v="WATER NETWORKS"/>
    <s v="078"/>
    <s v="GENERAL EXPENSES - OTHER"/>
    <s v="1348"/>
    <s v="PRINTING &amp; STATIONERY"/>
    <n v="10915"/>
    <n v="10915"/>
    <n v="11515.325000000001"/>
    <n v="12125.637225"/>
    <n v="3626.61"/>
    <n v="1084"/>
    <n v="0"/>
    <n v="0"/>
    <n v="0"/>
    <n v="0"/>
    <n v="0"/>
    <n v="0"/>
    <n v="73.099999999999994"/>
    <n v="1258.24"/>
    <n v="963.77"/>
    <n v="167.44"/>
    <n v="1068.03"/>
    <n v="96.03"/>
    <n v="3626.61"/>
    <n v="0.33225927622537793"/>
    <n v="3626.61"/>
    <n v="7253.22"/>
  </r>
  <r>
    <n v="14"/>
    <n v="15"/>
    <s v="MDC"/>
    <x v="113"/>
    <s v="05-Engineering Services"/>
    <x v="72"/>
    <x v="109"/>
    <m/>
    <x v="1"/>
    <s v="073"/>
    <s v="WATER NETWORKS"/>
    <s v="078"/>
    <s v="GENERAL EXPENSES - OTHER"/>
    <s v="1350"/>
    <s v="PROTECTIVE CLOTHING"/>
    <n v="70000"/>
    <n v="70000"/>
    <n v="73850"/>
    <n v="77764.05"/>
    <n v="4125.95"/>
    <n v="0"/>
    <n v="0"/>
    <n v="0"/>
    <n v="0"/>
    <n v="0"/>
    <n v="0"/>
    <n v="0"/>
    <n v="1054.8599999999999"/>
    <n v="1388.13"/>
    <n v="240.42"/>
    <n v="0"/>
    <n v="1202.1199999999999"/>
    <n v="240.42"/>
    <n v="4125.95"/>
    <n v="5.8942142857142853E-2"/>
    <n v="4125.95"/>
    <n v="8251.9"/>
  </r>
  <r>
    <n v="14"/>
    <n v="15"/>
    <s v="MDC"/>
    <x v="113"/>
    <s v="05-Engineering Services"/>
    <x v="72"/>
    <x v="347"/>
    <m/>
    <x v="1"/>
    <s v="073"/>
    <s v="WATER NETWORKS"/>
    <s v="078"/>
    <s v="GENERAL EXPENSES - OTHER"/>
    <s v="1352"/>
    <s v="PUBLIC DRIVERS PERMIT"/>
    <n v="1124"/>
    <n v="1124"/>
    <n v="1185.82"/>
    <n v="1248.66845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s v="05-Engineering Services"/>
    <x v="72"/>
    <x v="366"/>
    <m/>
    <x v="1"/>
    <s v="073"/>
    <s v="WATER NETWORKS"/>
    <s v="078"/>
    <s v="GENERAL EXPENSES - OTHER"/>
    <s v="1362"/>
    <s v="STANDBY MEALS EXPENSES"/>
    <n v="5915"/>
    <n v="5915"/>
    <n v="6240.3249999999998"/>
    <n v="6571.062224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s v="05-Engineering Services"/>
    <x v="72"/>
    <x v="331"/>
    <m/>
    <x v="1"/>
    <s v="073"/>
    <s v="WATER NETWORKS"/>
    <s v="078"/>
    <s v="GENERAL EXPENSES - OTHER"/>
    <s v="1363"/>
    <s v="SUBSCRIPTIONS"/>
    <n v="946"/>
    <n v="946"/>
    <n v="998.03"/>
    <n v="1050.92559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s v="05-Engineering Services"/>
    <x v="72"/>
    <x v="110"/>
    <m/>
    <x v="1"/>
    <s v="073"/>
    <s v="WATER NETWORKS"/>
    <s v="078"/>
    <s v="GENERAL EXPENSES - OTHER"/>
    <s v="1364"/>
    <s v="SUBSISTANCE &amp; TRAVELLING EXPENSES"/>
    <n v="70000"/>
    <n v="70000"/>
    <n v="73850"/>
    <n v="77764.05"/>
    <n v="56865.029999999992"/>
    <n v="0"/>
    <n v="0"/>
    <n v="0"/>
    <n v="0"/>
    <n v="0"/>
    <n v="0"/>
    <n v="0"/>
    <n v="6808"/>
    <n v="12836.92"/>
    <n v="10374.049999999999"/>
    <n v="4106.9399999999996"/>
    <n v="18715.349999999999"/>
    <n v="4023.77"/>
    <n v="56865.029999999992"/>
    <n v="0.81235757142857135"/>
    <n v="56865.03"/>
    <n v="113730.05999999998"/>
  </r>
  <r>
    <n v="14"/>
    <n v="15"/>
    <s v="MDC"/>
    <x v="113"/>
    <s v="05-Engineering Services"/>
    <x v="72"/>
    <x v="111"/>
    <m/>
    <x v="1"/>
    <s v="073"/>
    <s v="WATER NETWORKS"/>
    <s v="078"/>
    <s v="GENERAL EXPENSES - OTHER"/>
    <s v="1366"/>
    <s v="TELEPHONE"/>
    <n v="38581"/>
    <n v="72014"/>
    <n v="75974.77"/>
    <n v="80001.432809999998"/>
    <n v="23118.31"/>
    <n v="0"/>
    <n v="0"/>
    <n v="0"/>
    <n v="0"/>
    <n v="0"/>
    <n v="0"/>
    <n v="0"/>
    <n v="2652.82"/>
    <n v="3251.05"/>
    <n v="2764.15"/>
    <n v="1801.9"/>
    <n v="9247.74"/>
    <n v="3400.65"/>
    <n v="23118.31"/>
    <n v="0.59921489852518084"/>
    <n v="23118.31"/>
    <n v="46236.62"/>
  </r>
  <r>
    <n v="14"/>
    <n v="15"/>
    <s v="MDC"/>
    <x v="113"/>
    <s v="05-Engineering Services"/>
    <x v="72"/>
    <x v="354"/>
    <m/>
    <x v="1"/>
    <s v="073"/>
    <s v="WATER NETWORKS"/>
    <s v="078"/>
    <s v="GENERAL EXPENSES - OTHER"/>
    <s v="1367"/>
    <s v="TESTING OF SAMPLES"/>
    <n v="16000"/>
    <n v="16000"/>
    <n v="16880"/>
    <n v="17774.64"/>
    <n v="6230.25"/>
    <n v="0"/>
    <n v="0"/>
    <n v="0"/>
    <n v="0"/>
    <n v="0"/>
    <n v="0"/>
    <n v="0"/>
    <n v="0"/>
    <n v="2492.1"/>
    <n v="1246.05"/>
    <n v="0"/>
    <n v="1246.05"/>
    <n v="1246.05"/>
    <n v="6230.25"/>
    <n v="0.38939062499999999"/>
    <n v="6230.25"/>
    <n v="12460.5"/>
  </r>
  <r>
    <n v="14"/>
    <n v="15"/>
    <s v="MDC"/>
    <x v="113"/>
    <s v="05-Engineering Services"/>
    <x v="72"/>
    <x v="358"/>
    <m/>
    <x v="1"/>
    <s v="073"/>
    <s v="WATER NETWORKS"/>
    <s v="078"/>
    <s v="GENERAL EXPENSES - OTHER"/>
    <s v="1371"/>
    <s v="WATER RIGHTS PUSELA"/>
    <n v="2366"/>
    <n v="2366"/>
    <n v="2496.13"/>
    <n v="2628.42489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s v="05-Engineering Services"/>
    <x v="72"/>
    <x v="368"/>
    <m/>
    <x v="1"/>
    <s v="073"/>
    <s v="WATER NETWORKS"/>
    <s v="078"/>
    <s v="GENERAL EXPENSES - OTHER"/>
    <s v="1373"/>
    <s v="ELECTRICITY CHARGES"/>
    <n v="392384"/>
    <n v="392384"/>
    <n v="413965.12"/>
    <n v="435905.27136000001"/>
    <n v="327.46000000000004"/>
    <n v="0"/>
    <n v="0"/>
    <n v="0"/>
    <n v="0"/>
    <n v="0"/>
    <n v="0"/>
    <n v="0"/>
    <n v="0"/>
    <n v="0"/>
    <n v="15.23"/>
    <n v="0"/>
    <n v="0"/>
    <n v="312.23"/>
    <n v="327.46000000000004"/>
    <n v="8.3453963464361449E-4"/>
    <n v="327.45999999999998"/>
    <n v="654.92000000000007"/>
  </r>
  <r>
    <n v="14"/>
    <n v="15"/>
    <s v="MDC"/>
    <x v="114"/>
    <s v="05-Engineering Services"/>
    <x v="72"/>
    <x v="103"/>
    <m/>
    <x v="1"/>
    <s v="083"/>
    <s v="WATER PURIFICATION"/>
    <s v="078"/>
    <s v="GENERAL EXPENSES - OTHER"/>
    <s v="1308"/>
    <s v="CONFERENCE &amp; CONVENTION COST - DOMESTIC"/>
    <n v="2958"/>
    <n v="2958"/>
    <n v="3120.69"/>
    <n v="3286.0865699999999"/>
    <n v="2958"/>
    <n v="0"/>
    <n v="0"/>
    <n v="0"/>
    <n v="0"/>
    <n v="0"/>
    <n v="0"/>
    <n v="0"/>
    <n v="0"/>
    <n v="0"/>
    <n v="0"/>
    <n v="0"/>
    <n v="0"/>
    <n v="2958"/>
    <n v="2958"/>
    <n v="1"/>
    <n v="2958"/>
    <n v="5916"/>
  </r>
  <r>
    <n v="14"/>
    <n v="15"/>
    <s v="MDC"/>
    <x v="114"/>
    <s v="05-Engineering Services"/>
    <x v="72"/>
    <x v="104"/>
    <m/>
    <x v="1"/>
    <s v="083"/>
    <s v="WATER PURIFICATION"/>
    <s v="078"/>
    <s v="GENERAL EXPENSES - OTHER"/>
    <s v="1311"/>
    <s v="CONSUMABLE DOMESTIC ITEMS"/>
    <n v="20000"/>
    <n v="20000"/>
    <n v="21100"/>
    <n v="22218.3"/>
    <n v="12480.01"/>
    <n v="0"/>
    <n v="0"/>
    <n v="0"/>
    <n v="0"/>
    <n v="0"/>
    <n v="0"/>
    <n v="0"/>
    <n v="0"/>
    <n v="3086.12"/>
    <n v="784.92"/>
    <n v="3206.76"/>
    <n v="282.83"/>
    <n v="5119.38"/>
    <n v="12480.01"/>
    <n v="0.62400049999999996"/>
    <n v="12480.01"/>
    <n v="24960.02"/>
  </r>
  <r>
    <n v="14"/>
    <n v="15"/>
    <s v="MDC"/>
    <x v="114"/>
    <s v="05-Engineering Services"/>
    <x v="72"/>
    <x v="163"/>
    <m/>
    <x v="1"/>
    <s v="083"/>
    <s v="WATER PURIFICATION"/>
    <s v="078"/>
    <s v="GENERAL EXPENSES - OTHER"/>
    <s v="1325"/>
    <s v="FUEL - VEHICLES"/>
    <n v="2130"/>
    <n v="2130"/>
    <n v="2247.15"/>
    <n v="2366.2489500000001"/>
    <n v="570.62"/>
    <n v="0"/>
    <n v="0"/>
    <n v="0"/>
    <n v="0"/>
    <n v="0"/>
    <n v="0"/>
    <n v="0"/>
    <n v="0"/>
    <n v="0"/>
    <n v="285.31"/>
    <n v="0"/>
    <n v="0"/>
    <n v="285.31"/>
    <n v="570.62"/>
    <n v="0.26789671361502349"/>
    <n v="570.62"/>
    <n v="1141.24"/>
  </r>
  <r>
    <n v="14"/>
    <n v="15"/>
    <s v="MDC"/>
    <x v="114"/>
    <s v="05-Engineering Services"/>
    <x v="72"/>
    <x v="337"/>
    <m/>
    <x v="1"/>
    <s v="083"/>
    <s v="WATER PURIFICATION"/>
    <s v="078"/>
    <s v="GENERAL EXPENSES - OTHER"/>
    <s v="1327"/>
    <s v="INSURANCE"/>
    <n v="65591"/>
    <n v="65591"/>
    <n v="69198.505000000005"/>
    <n v="72866.025764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4"/>
    <s v="05-Engineering Services"/>
    <x v="72"/>
    <x v="102"/>
    <m/>
    <x v="1"/>
    <s v="083"/>
    <s v="WATER PURIFICATION"/>
    <s v="078"/>
    <s v="GENERAL EXPENSES - OTHER"/>
    <s v="1336"/>
    <s v="LICENCES &amp; PERMITS - NON VEHICLE"/>
    <n v="178"/>
    <n v="178"/>
    <n v="187.79"/>
    <n v="197.74286999999998"/>
    <n v="178"/>
    <n v="0"/>
    <n v="0"/>
    <n v="0"/>
    <n v="0"/>
    <n v="0"/>
    <n v="0"/>
    <n v="0"/>
    <n v="0"/>
    <n v="0"/>
    <n v="178"/>
    <n v="0"/>
    <n v="0"/>
    <n v="0"/>
    <n v="178"/>
    <n v="1"/>
    <n v="178"/>
    <n v="356"/>
  </r>
  <r>
    <n v="14"/>
    <n v="15"/>
    <s v="MDC"/>
    <x v="114"/>
    <s v="05-Engineering Services"/>
    <x v="72"/>
    <x v="106"/>
    <m/>
    <x v="1"/>
    <s v="083"/>
    <s v="WATER PURIFICATION"/>
    <s v="078"/>
    <s v="GENERAL EXPENSES - OTHER"/>
    <s v="1344"/>
    <s v="NON-CAPITAL TOOLS &amp; EQUIPMENT"/>
    <n v="23662"/>
    <n v="23662"/>
    <n v="24963.41"/>
    <n v="26286.470730000001"/>
    <n v="2071.21"/>
    <n v="0"/>
    <n v="0"/>
    <n v="0"/>
    <n v="0"/>
    <n v="0"/>
    <n v="0"/>
    <n v="0"/>
    <n v="725"/>
    <n v="1158"/>
    <n v="0"/>
    <n v="188.21"/>
    <n v="0"/>
    <n v="0"/>
    <n v="2071.21"/>
    <n v="8.7533175555743387E-2"/>
    <n v="2071.21"/>
    <n v="4142.42"/>
  </r>
  <r>
    <n v="14"/>
    <n v="15"/>
    <s v="MDC"/>
    <x v="114"/>
    <s v="05-Engineering Services"/>
    <x v="72"/>
    <x v="108"/>
    <m/>
    <x v="1"/>
    <s v="083"/>
    <s v="WATER PURIFICATION"/>
    <s v="078"/>
    <s v="GENERAL EXPENSES - OTHER"/>
    <s v="1348"/>
    <s v="PRINTING &amp; STATIONERY"/>
    <n v="2366"/>
    <n v="2366"/>
    <n v="2496.13"/>
    <n v="2628.4248900000002"/>
    <n v="1846.66"/>
    <n v="0"/>
    <n v="0"/>
    <n v="0"/>
    <n v="0"/>
    <n v="0"/>
    <n v="0"/>
    <n v="0"/>
    <n v="543.88"/>
    <n v="173.82"/>
    <n v="0"/>
    <n v="1062.9100000000001"/>
    <n v="0"/>
    <n v="66.05"/>
    <n v="1846.66"/>
    <n v="0.78049873203719367"/>
    <n v="1846.66"/>
    <n v="3693.32"/>
  </r>
  <r>
    <n v="14"/>
    <n v="15"/>
    <s v="MDC"/>
    <x v="114"/>
    <s v="05-Engineering Services"/>
    <x v="72"/>
    <x v="109"/>
    <m/>
    <x v="1"/>
    <s v="083"/>
    <s v="WATER PURIFICATION"/>
    <s v="078"/>
    <s v="GENERAL EXPENSES - OTHER"/>
    <s v="1350"/>
    <s v="PROTECTIVE CLOTHING"/>
    <n v="26028"/>
    <n v="26028"/>
    <n v="27459.54"/>
    <n v="28914.895619999999"/>
    <n v="5372.39"/>
    <n v="0"/>
    <n v="0"/>
    <n v="0"/>
    <n v="0"/>
    <n v="0"/>
    <n v="0"/>
    <n v="0"/>
    <n v="0"/>
    <n v="1509.35"/>
    <n v="2186.44"/>
    <n v="1082.55"/>
    <n v="594.04999999999995"/>
    <n v="0"/>
    <n v="5372.39"/>
    <n v="0.20640809897033965"/>
    <n v="5372.39"/>
    <n v="10744.78"/>
  </r>
  <r>
    <n v="14"/>
    <n v="15"/>
    <s v="MDC"/>
    <x v="114"/>
    <s v="05-Engineering Services"/>
    <x v="72"/>
    <x v="347"/>
    <m/>
    <x v="1"/>
    <s v="083"/>
    <s v="WATER PURIFICATION"/>
    <s v="078"/>
    <s v="GENERAL EXPENSES - OTHER"/>
    <s v="1352"/>
    <s v="PUBLIC DRIVERS PERMIT"/>
    <n v="1183"/>
    <n v="1183"/>
    <n v="1248.0650000000001"/>
    <n v="1314.21244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4"/>
    <s v="05-Engineering Services"/>
    <x v="72"/>
    <x v="110"/>
    <m/>
    <x v="1"/>
    <s v="083"/>
    <s v="WATER PURIFICATION"/>
    <s v="078"/>
    <s v="GENERAL EXPENSES - OTHER"/>
    <s v="1364"/>
    <s v="SUBSISTANCE &amp; TRAVELLING EXPENSES"/>
    <n v="12576"/>
    <n v="12576"/>
    <n v="13267.68"/>
    <n v="13970.867040000001"/>
    <n v="7842.82"/>
    <n v="0"/>
    <n v="0"/>
    <n v="0"/>
    <n v="0"/>
    <n v="0"/>
    <n v="0"/>
    <n v="0"/>
    <n v="0"/>
    <n v="3526.5"/>
    <n v="1166"/>
    <n v="2950.32"/>
    <n v="200"/>
    <n v="0"/>
    <n v="7842.82"/>
    <n v="0.62363390585241729"/>
    <n v="7842.82"/>
    <n v="15685.64"/>
  </r>
  <r>
    <n v="14"/>
    <n v="15"/>
    <s v="MDC"/>
    <x v="114"/>
    <s v="05-Engineering Services"/>
    <x v="72"/>
    <x v="111"/>
    <m/>
    <x v="1"/>
    <s v="083"/>
    <s v="WATER PURIFICATION"/>
    <s v="078"/>
    <s v="GENERAL EXPENSES - OTHER"/>
    <s v="1366"/>
    <s v="TELEPHONE"/>
    <n v="5148"/>
    <n v="10296"/>
    <n v="10862.28"/>
    <n v="11437.98084"/>
    <n v="1145"/>
    <n v="0"/>
    <n v="0"/>
    <n v="0"/>
    <n v="0"/>
    <n v="0"/>
    <n v="0"/>
    <n v="0"/>
    <n v="229"/>
    <n v="229"/>
    <n v="229"/>
    <n v="229"/>
    <n v="229"/>
    <n v="0"/>
    <n v="1145"/>
    <n v="0.22241647241647242"/>
    <n v="1145"/>
    <n v="2290"/>
  </r>
  <r>
    <n v="14"/>
    <n v="15"/>
    <s v="MDC"/>
    <x v="114"/>
    <s v="05-Engineering Services"/>
    <x v="72"/>
    <x v="354"/>
    <m/>
    <x v="1"/>
    <s v="083"/>
    <s v="WATER PURIFICATION"/>
    <s v="078"/>
    <s v="GENERAL EXPENSES - OTHER"/>
    <s v="1367"/>
    <s v="TESTING OF SAMPLES"/>
    <n v="74732"/>
    <n v="74732"/>
    <n v="78842.259999999995"/>
    <n v="83020.899779999992"/>
    <n v="11033.509999999998"/>
    <n v="0"/>
    <n v="0"/>
    <n v="0"/>
    <n v="0"/>
    <n v="0"/>
    <n v="0"/>
    <n v="0"/>
    <n v="0"/>
    <n v="5814.9"/>
    <n v="-596.29"/>
    <n v="0"/>
    <n v="2907.45"/>
    <n v="2907.45"/>
    <n v="11033.509999999998"/>
    <n v="0.14764103730664238"/>
    <n v="11033.51"/>
    <n v="22067.019999999997"/>
  </r>
  <r>
    <n v="14"/>
    <n v="15"/>
    <s v="MDC"/>
    <x v="114"/>
    <s v="05-Engineering Services"/>
    <x v="72"/>
    <x v="78"/>
    <m/>
    <x v="1"/>
    <s v="083"/>
    <s v="WATER PURIFICATION"/>
    <s v="078"/>
    <s v="GENERAL EXPENSES - OTHER"/>
    <s v="1368"/>
    <s v="TRAINING COSTS"/>
    <n v="4732"/>
    <n v="4732"/>
    <n v="4992.26"/>
    <n v="5256.84978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5"/>
    <s v="05-Engineering Services"/>
    <x v="72"/>
    <x v="103"/>
    <m/>
    <x v="1"/>
    <s v="093"/>
    <s v="SEWERAGE PURIFICATION"/>
    <s v="078"/>
    <s v="GENERAL EXPENSES - OTHER"/>
    <s v="1308"/>
    <s v="CONFERENCE &amp; CONVENTION COST - DOMESTIC"/>
    <n v="5324"/>
    <n v="5324"/>
    <n v="5616.82"/>
    <n v="5914.5114599999997"/>
    <n v="2568.3200000000002"/>
    <n v="0"/>
    <n v="0"/>
    <n v="0"/>
    <n v="0"/>
    <n v="0"/>
    <n v="0"/>
    <n v="0"/>
    <n v="0"/>
    <n v="0"/>
    <n v="0"/>
    <n v="0"/>
    <n v="0"/>
    <n v="2568.3200000000002"/>
    <n v="2568.3200000000002"/>
    <n v="0.48240420736288508"/>
    <n v="2568.3200000000002"/>
    <n v="5136.6400000000003"/>
  </r>
  <r>
    <n v="14"/>
    <n v="15"/>
    <s v="MDC"/>
    <x v="115"/>
    <s v="05-Engineering Services"/>
    <x v="72"/>
    <x v="104"/>
    <m/>
    <x v="1"/>
    <s v="093"/>
    <s v="SEWERAGE PURIFICATION"/>
    <s v="078"/>
    <s v="GENERAL EXPENSES - OTHER"/>
    <s v="1311"/>
    <s v="CONSUMABLE DOMESTIC ITEMS"/>
    <n v="60000"/>
    <n v="60000"/>
    <n v="63300"/>
    <n v="66654.899999999994"/>
    <n v="31924.359999999997"/>
    <n v="0"/>
    <n v="0"/>
    <n v="0"/>
    <n v="0"/>
    <n v="0"/>
    <n v="0"/>
    <n v="0"/>
    <n v="5084.54"/>
    <n v="6328.63"/>
    <n v="4011.57"/>
    <n v="739.72"/>
    <n v="7369.1"/>
    <n v="8390.7999999999993"/>
    <n v="31924.359999999997"/>
    <n v="0.53207266666666664"/>
    <n v="31924.36"/>
    <n v="63848.719999999994"/>
  </r>
  <r>
    <n v="14"/>
    <n v="15"/>
    <s v="MDC"/>
    <x v="115"/>
    <s v="05-Engineering Services"/>
    <x v="72"/>
    <x v="163"/>
    <m/>
    <x v="1"/>
    <s v="093"/>
    <s v="SEWERAGE PURIFICATION"/>
    <s v="078"/>
    <s v="GENERAL EXPENSES - OTHER"/>
    <s v="1325"/>
    <s v="FUEL - VEHICLES"/>
    <n v="4496"/>
    <n v="4496"/>
    <n v="4743.28"/>
    <n v="4994.67383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5"/>
    <s v="05-Engineering Services"/>
    <x v="72"/>
    <x v="337"/>
    <m/>
    <x v="1"/>
    <s v="093"/>
    <s v="SEWERAGE PURIFICATION"/>
    <s v="078"/>
    <s v="GENERAL EXPENSES - OTHER"/>
    <s v="1327"/>
    <s v="INSURANCE"/>
    <n v="235675"/>
    <n v="235675"/>
    <n v="248637.125"/>
    <n v="261814.892625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5"/>
    <s v="05-Engineering Services"/>
    <x v="72"/>
    <x v="102"/>
    <m/>
    <x v="1"/>
    <s v="093"/>
    <s v="SEWERAGE PURIFICATION"/>
    <s v="078"/>
    <s v="GENERAL EXPENSES - OTHER"/>
    <s v="1336"/>
    <s v="LICENCES &amp; PERMITS - NON VEHICLE"/>
    <n v="119"/>
    <n v="119"/>
    <n v="125.545"/>
    <n v="132.19888499999999"/>
    <n v="119"/>
    <n v="0"/>
    <n v="0"/>
    <n v="0"/>
    <n v="0"/>
    <n v="0"/>
    <n v="0"/>
    <n v="0"/>
    <n v="0"/>
    <n v="0"/>
    <n v="119"/>
    <n v="0"/>
    <n v="0"/>
    <n v="0"/>
    <n v="119"/>
    <n v="1"/>
    <n v="119"/>
    <n v="238"/>
  </r>
  <r>
    <n v="14"/>
    <n v="15"/>
    <s v="MDC"/>
    <x v="115"/>
    <s v="05-Engineering Services"/>
    <x v="72"/>
    <x v="106"/>
    <m/>
    <x v="1"/>
    <s v="093"/>
    <s v="SEWERAGE PURIFICATION"/>
    <s v="078"/>
    <s v="GENERAL EXPENSES - OTHER"/>
    <s v="1344"/>
    <s v="NON-CAPITAL TOOLS &amp; EQUIPMENT"/>
    <n v="50000"/>
    <n v="50000"/>
    <n v="52750"/>
    <n v="55545.7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5"/>
    <s v="05-Engineering Services"/>
    <x v="72"/>
    <x v="108"/>
    <m/>
    <x v="1"/>
    <s v="093"/>
    <s v="SEWERAGE PURIFICATION"/>
    <s v="078"/>
    <s v="GENERAL EXPENSES - OTHER"/>
    <s v="1348"/>
    <s v="PRINTING &amp; STATIONERY"/>
    <n v="4141"/>
    <n v="4141"/>
    <n v="4368.7550000000001"/>
    <n v="4600.2990150000005"/>
    <n v="403.81999999999994"/>
    <n v="0"/>
    <n v="0"/>
    <n v="0"/>
    <n v="0"/>
    <n v="0"/>
    <n v="0"/>
    <n v="0"/>
    <n v="73.099999999999994"/>
    <n v="0"/>
    <n v="90.3"/>
    <n v="0"/>
    <n v="240.42"/>
    <n v="0"/>
    <n v="403.81999999999994"/>
    <n v="9.75175078483458E-2"/>
    <n v="403.82"/>
    <n v="807.63999999999987"/>
  </r>
  <r>
    <n v="14"/>
    <n v="15"/>
    <s v="MDC"/>
    <x v="115"/>
    <s v="05-Engineering Services"/>
    <x v="72"/>
    <x v="109"/>
    <m/>
    <x v="1"/>
    <s v="093"/>
    <s v="SEWERAGE PURIFICATION"/>
    <s v="078"/>
    <s v="GENERAL EXPENSES - OTHER"/>
    <s v="1350"/>
    <s v="PROTECTIVE CLOTHING"/>
    <n v="59154"/>
    <n v="59154"/>
    <n v="62407.47"/>
    <n v="65715.065910000005"/>
    <n v="5988.92"/>
    <n v="0"/>
    <n v="0"/>
    <n v="0"/>
    <n v="0"/>
    <n v="0"/>
    <n v="0"/>
    <n v="0"/>
    <n v="1336.32"/>
    <n v="0"/>
    <n v="1718.55"/>
    <n v="0"/>
    <n v="0"/>
    <n v="2934.05"/>
    <n v="5988.92"/>
    <n v="0.10124285762585793"/>
    <n v="5988.92"/>
    <n v="11977.84"/>
  </r>
  <r>
    <n v="14"/>
    <n v="15"/>
    <s v="MDC"/>
    <x v="115"/>
    <s v="05-Engineering Services"/>
    <x v="72"/>
    <x v="347"/>
    <m/>
    <x v="1"/>
    <s v="093"/>
    <s v="SEWERAGE PURIFICATION"/>
    <s v="078"/>
    <s v="GENERAL EXPENSES - OTHER"/>
    <s v="1352"/>
    <s v="PUBLIC DRIVERS PERMIT"/>
    <n v="1183"/>
    <n v="1183"/>
    <n v="1248.0650000000001"/>
    <n v="1314.21244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5"/>
    <s v="05-Engineering Services"/>
    <x v="72"/>
    <x v="331"/>
    <m/>
    <x v="1"/>
    <s v="093"/>
    <s v="SEWERAGE PURIFICATION"/>
    <s v="078"/>
    <s v="GENERAL EXPENSES - OTHER"/>
    <s v="1363"/>
    <s v="SUBSCRIPTIONS"/>
    <n v="1183"/>
    <n v="1183"/>
    <n v="1248.0650000000001"/>
    <n v="1314.21244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5"/>
    <s v="05-Engineering Services"/>
    <x v="72"/>
    <x v="110"/>
    <m/>
    <x v="1"/>
    <s v="093"/>
    <s v="SEWERAGE PURIFICATION"/>
    <s v="078"/>
    <s v="GENERAL EXPENSES - OTHER"/>
    <s v="1364"/>
    <s v="SUBSISTANCE &amp; TRAVELLING EXPENSES"/>
    <n v="9465"/>
    <n v="9465"/>
    <n v="9985.5750000000007"/>
    <n v="10514.810475"/>
    <n v="9465"/>
    <n v="0"/>
    <n v="0"/>
    <n v="0"/>
    <n v="0"/>
    <n v="0"/>
    <n v="0"/>
    <n v="0"/>
    <n v="0"/>
    <n v="100"/>
    <n v="9365"/>
    <n v="0"/>
    <n v="0"/>
    <n v="0"/>
    <n v="9465"/>
    <n v="1"/>
    <n v="9465"/>
    <n v="18930"/>
  </r>
  <r>
    <n v="14"/>
    <n v="15"/>
    <s v="MDC"/>
    <x v="115"/>
    <s v="05-Engineering Services"/>
    <x v="72"/>
    <x v="111"/>
    <m/>
    <x v="1"/>
    <s v="093"/>
    <s v="SEWERAGE PURIFICATION"/>
    <s v="078"/>
    <s v="GENERAL EXPENSES - OTHER"/>
    <s v="1366"/>
    <s v="TELEPHONE"/>
    <n v="15445"/>
    <n v="25741"/>
    <n v="27156.755000000001"/>
    <n v="28596.063015"/>
    <n v="5962.6"/>
    <n v="0"/>
    <n v="0"/>
    <n v="0"/>
    <n v="0"/>
    <n v="0"/>
    <n v="0"/>
    <n v="0"/>
    <n v="1480.98"/>
    <n v="1188.6300000000001"/>
    <n v="1161.1400000000001"/>
    <n v="775.55"/>
    <n v="1000.14"/>
    <n v="356.16"/>
    <n v="5962.6"/>
    <n v="0.38605373907413404"/>
    <n v="5962.6"/>
    <n v="11925.2"/>
  </r>
  <r>
    <n v="14"/>
    <n v="15"/>
    <s v="MDC"/>
    <x v="115"/>
    <s v="05-Engineering Services"/>
    <x v="72"/>
    <x v="354"/>
    <m/>
    <x v="1"/>
    <s v="093"/>
    <s v="SEWERAGE PURIFICATION"/>
    <s v="078"/>
    <s v="GENERAL EXPENSES - OTHER"/>
    <s v="1367"/>
    <s v="TESTING OF SAMPLES"/>
    <n v="250000"/>
    <n v="250000"/>
    <n v="263750"/>
    <n v="277728.75"/>
    <n v="20767.5"/>
    <n v="0"/>
    <n v="0"/>
    <n v="0"/>
    <n v="0"/>
    <n v="0"/>
    <n v="0"/>
    <n v="0"/>
    <n v="0"/>
    <n v="8307"/>
    <n v="4153.5"/>
    <n v="0"/>
    <n v="4153.5"/>
    <n v="4153.5"/>
    <n v="20767.5"/>
    <n v="8.3070000000000005E-2"/>
    <n v="20767.5"/>
    <n v="41535"/>
  </r>
  <r>
    <n v="14"/>
    <n v="15"/>
    <s v="MDC"/>
    <x v="115"/>
    <s v="05-Engineering Services"/>
    <x v="72"/>
    <x v="78"/>
    <m/>
    <x v="1"/>
    <s v="093"/>
    <s v="SEWERAGE PURIFICATION"/>
    <s v="078"/>
    <s v="GENERAL EXPENSES - OTHER"/>
    <s v="1368"/>
    <s v="TRAINING COSTS"/>
    <n v="4732"/>
    <n v="4732"/>
    <n v="4992.26"/>
    <n v="5256.84978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6"/>
    <s v="06-Community Services"/>
    <x v="72"/>
    <x v="125"/>
    <s v="020-Public toilet"/>
    <x v="1"/>
    <s v="113"/>
    <s v="COMMUNITY HEALTH SERVICES"/>
    <s v="078"/>
    <s v="GENERAL EXPENSES - OTHER"/>
    <s v="1301"/>
    <s v="ADVERTISING - GENERAL"/>
    <n v="3508"/>
    <n v="3508"/>
    <n v="3700.94"/>
    <n v="3897.08982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6"/>
    <s v="06-Community Services"/>
    <x v="72"/>
    <x v="103"/>
    <s v="020-Public toilet"/>
    <x v="1"/>
    <s v="113"/>
    <s v="COMMUNITY HEALTH SERVICES"/>
    <s v="078"/>
    <s v="GENERAL EXPENSES - OTHER"/>
    <s v="1308"/>
    <s v="CONFERENCE &amp; CONVENTION COST - DOMESTIC"/>
    <n v="8919"/>
    <n v="8919"/>
    <n v="9409.5450000000001"/>
    <n v="9908.2508849999995"/>
    <n v="7000"/>
    <n v="0"/>
    <n v="0"/>
    <n v="0"/>
    <n v="0"/>
    <n v="0"/>
    <n v="0"/>
    <n v="0"/>
    <n v="0"/>
    <n v="7000"/>
    <n v="0"/>
    <n v="0"/>
    <n v="0"/>
    <n v="0"/>
    <n v="7000"/>
    <n v="0.78484134992712185"/>
    <n v="7000"/>
    <n v="14000"/>
  </r>
  <r>
    <n v="14"/>
    <n v="15"/>
    <s v="MDC"/>
    <x v="116"/>
    <s v="06-Community Services"/>
    <x v="72"/>
    <x v="101"/>
    <s v="020-Public toilet"/>
    <x v="1"/>
    <s v="113"/>
    <s v="COMMUNITY HEALTH SERVICES"/>
    <s v="078"/>
    <s v="GENERAL EXPENSES - OTHER"/>
    <s v="1310"/>
    <s v="CONSULTANTS &amp; PROFFESIONAL FEES"/>
    <n v="129"/>
    <n v="129"/>
    <n v="136.095"/>
    <n v="143.308034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6"/>
    <s v="06-Community Services"/>
    <x v="72"/>
    <x v="104"/>
    <s v="020-Public toilet"/>
    <x v="1"/>
    <s v="113"/>
    <s v="COMMUNITY HEALTH SERVICES"/>
    <s v="078"/>
    <s v="GENERAL EXPENSES - OTHER"/>
    <s v="1311"/>
    <s v="CONSUMABLE DOMESTIC ITEMS"/>
    <n v="8541"/>
    <n v="8541"/>
    <n v="9010.7549999999992"/>
    <n v="9488.3250149999985"/>
    <n v="3661.2"/>
    <n v="0"/>
    <n v="0"/>
    <n v="0"/>
    <n v="0"/>
    <n v="0"/>
    <n v="0"/>
    <n v="0"/>
    <n v="0"/>
    <n v="0"/>
    <n v="2561.4"/>
    <n v="1099.8"/>
    <n v="0"/>
    <n v="0"/>
    <n v="3661.2"/>
    <n v="0.42866174920969441"/>
    <n v="3661.2"/>
    <n v="7322.4"/>
  </r>
  <r>
    <n v="14"/>
    <n v="15"/>
    <s v="MDC"/>
    <x v="116"/>
    <s v="06-Community Services"/>
    <x v="72"/>
    <x v="105"/>
    <s v="020-Public toilet"/>
    <x v="1"/>
    <s v="113"/>
    <s v="COMMUNITY HEALTH SERVICES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6"/>
    <s v="06-Community Services"/>
    <x v="72"/>
    <x v="369"/>
    <s v="020-Public toilet"/>
    <x v="1"/>
    <s v="113"/>
    <s v="COMMUNITY HEALTH SERVICES"/>
    <s v="078"/>
    <s v="GENERAL EXPENSES - OTHER"/>
    <s v="1326"/>
    <s v="IOD EXPENSE"/>
    <n v="2579"/>
    <n v="2579"/>
    <n v="2720.8449999999998"/>
    <n v="2865.049784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6"/>
    <s v="06-Community Services"/>
    <x v="72"/>
    <x v="337"/>
    <s v="020-Public toilet"/>
    <x v="1"/>
    <s v="113"/>
    <s v="COMMUNITY HEALTH SERVICES"/>
    <s v="078"/>
    <s v="GENERAL EXPENSES - OTHER"/>
    <s v="1327"/>
    <s v="INSURANCE"/>
    <n v="30840"/>
    <n v="30840"/>
    <n v="32536.2"/>
    <n v="34260.6186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6"/>
    <s v="06-Community Services"/>
    <x v="72"/>
    <x v="106"/>
    <s v="020-Public toilet"/>
    <x v="1"/>
    <s v="113"/>
    <s v="COMMUNITY HEALTH SERVICES"/>
    <s v="078"/>
    <s v="GENERAL EXPENSES - OTHER"/>
    <s v="1344"/>
    <s v="NON-CAPITAL TOOLS &amp; EQUIPM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MDC"/>
    <x v="116"/>
    <s v="06-Community Services"/>
    <x v="72"/>
    <x v="107"/>
    <s v="020-Public toilet"/>
    <x v="1"/>
    <s v="113"/>
    <s v="COMMUNITY HEALTH SERVICES"/>
    <s v="078"/>
    <s v="GENERAL EXPENSES - OTHER"/>
    <s v="1347"/>
    <s v="POSTAGE &amp; COURIER FEES"/>
    <n v="387"/>
    <n v="387"/>
    <n v="408.28500000000003"/>
    <n v="429.924105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6"/>
    <s v="06-Community Services"/>
    <x v="72"/>
    <x v="108"/>
    <s v="020-Public toilet"/>
    <x v="1"/>
    <s v="113"/>
    <s v="COMMUNITY HEALTH SERVICES"/>
    <s v="078"/>
    <s v="GENERAL EXPENSES - OTHER"/>
    <s v="1348"/>
    <s v="PRINTING &amp; STATIONERY"/>
    <n v="2433"/>
    <n v="2433"/>
    <n v="2566.8150000000001"/>
    <n v="2702.8561949999998"/>
    <n v="497.6"/>
    <n v="0"/>
    <n v="0"/>
    <n v="0"/>
    <n v="0"/>
    <n v="0"/>
    <n v="0"/>
    <n v="0"/>
    <n v="0"/>
    <n v="0"/>
    <n v="0"/>
    <n v="0"/>
    <n v="256.58"/>
    <n v="241.02"/>
    <n v="497.6"/>
    <n v="0.20452116728318948"/>
    <n v="497.6"/>
    <n v="995.2"/>
  </r>
  <r>
    <n v="14"/>
    <n v="15"/>
    <s v="MDC"/>
    <x v="116"/>
    <s v="06-Community Services"/>
    <x v="72"/>
    <x v="109"/>
    <s v="020-Public toilet"/>
    <x v="1"/>
    <s v="113"/>
    <s v="COMMUNITY HEALTH SERVICES"/>
    <s v="078"/>
    <s v="GENERAL EXPENSES - OTHER"/>
    <s v="1350"/>
    <s v="PROTECTIVE CLOTHING"/>
    <n v="559"/>
    <n v="559"/>
    <n v="589.745"/>
    <n v="621.00148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6"/>
    <s v="06-Community Services"/>
    <x v="72"/>
    <x v="332"/>
    <s v="020-Public toilet"/>
    <x v="1"/>
    <s v="113"/>
    <s v="COMMUNITY HEALTH SERVICES"/>
    <s v="078"/>
    <s v="GENERAL EXPENSES - OTHER"/>
    <s v="1354"/>
    <s v="PUBLIC EDUCATION AND TRAINING"/>
    <n v="74647"/>
    <n v="74647"/>
    <n v="78752.585000000006"/>
    <n v="82926.472005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6"/>
    <s v="06-Community Services"/>
    <x v="72"/>
    <x v="110"/>
    <s v="020-Public toilet"/>
    <x v="1"/>
    <s v="113"/>
    <s v="COMMUNITY HEALTH SERVICES"/>
    <s v="078"/>
    <s v="GENERAL EXPENSES - OTHER"/>
    <s v="1364"/>
    <s v="SUBSISTANCE &amp; TRAVELLING EXPENSES"/>
    <n v="34000"/>
    <n v="34000"/>
    <n v="35870"/>
    <n v="37771.11"/>
    <n v="12178.4"/>
    <n v="0"/>
    <n v="0"/>
    <n v="0"/>
    <n v="0"/>
    <n v="0"/>
    <n v="0"/>
    <n v="0"/>
    <n v="0"/>
    <n v="10532"/>
    <n v="0"/>
    <n v="100"/>
    <n v="0"/>
    <n v="1546.4"/>
    <n v="12178.4"/>
    <n v="0.35818823529411764"/>
    <n v="12178.4"/>
    <n v="24356.799999999999"/>
  </r>
  <r>
    <n v="14"/>
    <n v="15"/>
    <s v="MDC"/>
    <x v="117"/>
    <s v="06-Community Services"/>
    <x v="72"/>
    <x v="125"/>
    <s v="014-Other health"/>
    <x v="1"/>
    <s v="115"/>
    <s v="ENVIROMENTAL HEALTH SERVICES"/>
    <s v="078"/>
    <s v="GENERAL EXPENSES - OTHER"/>
    <s v="1301"/>
    <s v="ADVERTISING - GENERAL"/>
    <n v="3507"/>
    <n v="3507"/>
    <n v="3699.8850000000002"/>
    <n v="3895.978905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s v="06-Community Services"/>
    <x v="72"/>
    <x v="370"/>
    <s v="014-Other health"/>
    <x v="1"/>
    <s v="115"/>
    <s v="ENVIROMENTAL HEALTH SERVICES"/>
    <s v="078"/>
    <s v="GENERAL EXPENSES - OTHER"/>
    <s v="1305"/>
    <s v="ABATEMENT OF PUBLIC NUISANCE"/>
    <n v="34789"/>
    <n v="34789"/>
    <n v="36702.394999999997"/>
    <n v="38647.621934999996"/>
    <n v="6245.41"/>
    <n v="122.76"/>
    <n v="0"/>
    <n v="0"/>
    <n v="0"/>
    <n v="0"/>
    <n v="0"/>
    <n v="0"/>
    <n v="0"/>
    <n v="0"/>
    <n v="504.72"/>
    <n v="2140.69"/>
    <n v="3600"/>
    <n v="0"/>
    <n v="6245.41"/>
    <n v="0.17952255023139499"/>
    <n v="6245.41"/>
    <n v="12490.82"/>
  </r>
  <r>
    <n v="14"/>
    <n v="15"/>
    <s v="MDC"/>
    <x v="117"/>
    <s v="06-Community Services"/>
    <x v="72"/>
    <x v="103"/>
    <s v="014-Other health"/>
    <x v="1"/>
    <s v="115"/>
    <s v="ENVIROMENTAL HEALTH SERVICES"/>
    <s v="078"/>
    <s v="GENERAL EXPENSES - OTHER"/>
    <s v="1308"/>
    <s v="CONFERENCE &amp; CONVENTION COST - DOMESTIC"/>
    <n v="4746"/>
    <n v="4746"/>
    <n v="5007.03"/>
    <n v="5272.4025899999997"/>
    <n v="3500"/>
    <n v="0"/>
    <n v="0"/>
    <n v="0"/>
    <n v="0"/>
    <n v="0"/>
    <n v="0"/>
    <n v="0"/>
    <n v="0"/>
    <n v="3500"/>
    <n v="0"/>
    <n v="0"/>
    <n v="0"/>
    <n v="0"/>
    <n v="3500"/>
    <n v="0.73746312684365778"/>
    <n v="3500"/>
    <n v="7000"/>
  </r>
  <r>
    <n v="14"/>
    <n v="15"/>
    <s v="MDC"/>
    <x v="117"/>
    <s v="06-Community Services"/>
    <x v="72"/>
    <x v="101"/>
    <s v="014-Other health"/>
    <x v="1"/>
    <s v="115"/>
    <s v="ENVIROMENTAL HEALTH SERVICES"/>
    <s v="078"/>
    <s v="GENERAL EXPENSES - OTHER"/>
    <s v="1310"/>
    <s v="CONSULTANTS &amp; PROFFESIONAL FEES"/>
    <n v="63000"/>
    <n v="63000"/>
    <n v="66465"/>
    <n v="69987.645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s v="06-Community Services"/>
    <x v="72"/>
    <x v="104"/>
    <s v="014-Other health"/>
    <x v="1"/>
    <s v="115"/>
    <s v="ENVIROMENTAL HEALTH SERVICES"/>
    <s v="078"/>
    <s v="GENERAL EXPENSES - OTHER"/>
    <s v="1311"/>
    <s v="CONSUMABLE DOMESTIC ITEMS"/>
    <n v="40574"/>
    <n v="40574"/>
    <n v="42805.57"/>
    <n v="45074.265209999998"/>
    <n v="40055.480000000003"/>
    <n v="0"/>
    <n v="0"/>
    <n v="0"/>
    <n v="0"/>
    <n v="0"/>
    <n v="0"/>
    <n v="0"/>
    <n v="14512.79"/>
    <n v="9297.7800000000007"/>
    <n v="12955.87"/>
    <n v="3289.04"/>
    <n v="0"/>
    <n v="0"/>
    <n v="40055.480000000003"/>
    <n v="0.98722038744023277"/>
    <n v="40055.480000000003"/>
    <n v="80110.960000000006"/>
  </r>
  <r>
    <n v="14"/>
    <n v="15"/>
    <s v="MDC"/>
    <x v="117"/>
    <s v="06-Community Services"/>
    <x v="72"/>
    <x v="338"/>
    <s v="014-Other health"/>
    <x v="1"/>
    <s v="115"/>
    <s v="ENVIROMENTAL HEALTH SERVICES"/>
    <s v="078"/>
    <s v="GENERAL EXPENSES - OTHER"/>
    <s v="1333"/>
    <s v="LEGAL FEES - OTHER"/>
    <n v="1102"/>
    <n v="1102"/>
    <n v="1162.6099999999999"/>
    <n v="1224.22832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s v="06-Community Services"/>
    <x v="72"/>
    <x v="102"/>
    <s v="014-Other health"/>
    <x v="1"/>
    <s v="115"/>
    <s v="ENVIROMENTAL HEALTH SERVICES"/>
    <s v="078"/>
    <s v="GENERAL EXPENSES - OTHER"/>
    <s v="1336"/>
    <s v="LICENCES &amp; PERMITS - NON VEHICLE"/>
    <n v="581"/>
    <n v="581"/>
    <n v="612.95500000000004"/>
    <n v="645.44161500000007"/>
    <n v="288"/>
    <n v="0"/>
    <n v="0"/>
    <n v="0"/>
    <n v="0"/>
    <n v="0"/>
    <n v="0"/>
    <n v="0"/>
    <n v="0"/>
    <n v="0"/>
    <n v="0"/>
    <n v="288"/>
    <n v="0"/>
    <n v="0"/>
    <n v="288"/>
    <n v="0.49569707401032703"/>
    <n v="288"/>
    <n v="576"/>
  </r>
  <r>
    <n v="14"/>
    <n v="15"/>
    <s v="MDC"/>
    <x v="117"/>
    <s v="06-Community Services"/>
    <x v="72"/>
    <x v="106"/>
    <s v="014-Other health"/>
    <x v="1"/>
    <s v="115"/>
    <s v="ENVIROMENTAL HEALTH SERVICES"/>
    <s v="078"/>
    <s v="GENERAL EXPENSES - OTHER"/>
    <s v="1344"/>
    <s v="NON-CAPITAL TOOLS &amp; EQUIPMENT"/>
    <n v="5148"/>
    <n v="5148"/>
    <n v="5431.14"/>
    <n v="5718.9904200000001"/>
    <n v="0"/>
    <n v="1558.57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s v="06-Community Services"/>
    <x v="72"/>
    <x v="107"/>
    <s v="014-Other health"/>
    <x v="1"/>
    <s v="115"/>
    <s v="ENVIROMENTAL HEALTH SERVICES"/>
    <s v="078"/>
    <s v="GENERAL EXPENSES - OTHER"/>
    <s v="1347"/>
    <s v="POSTAGE &amp; COURIER FEES"/>
    <n v="5800"/>
    <n v="5800"/>
    <n v="6119"/>
    <n v="6443.306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s v="06-Community Services"/>
    <x v="72"/>
    <x v="108"/>
    <s v="014-Other health"/>
    <x v="1"/>
    <s v="115"/>
    <s v="ENVIROMENTAL HEALTH SERVICES"/>
    <s v="078"/>
    <s v="GENERAL EXPENSES - OTHER"/>
    <s v="1348"/>
    <s v="PRINTING &amp; STATIONERY"/>
    <n v="7795"/>
    <n v="7795"/>
    <n v="8223.7250000000004"/>
    <n v="8659.5824250000005"/>
    <n v="314.27999999999997"/>
    <n v="0"/>
    <n v="0"/>
    <n v="0"/>
    <n v="0"/>
    <n v="0"/>
    <n v="0"/>
    <n v="0"/>
    <n v="0"/>
    <n v="90.34"/>
    <n v="0"/>
    <n v="0"/>
    <n v="0"/>
    <n v="223.94"/>
    <n v="314.27999999999997"/>
    <n v="4.0318152661962793E-2"/>
    <n v="314.27999999999997"/>
    <n v="628.55999999999995"/>
  </r>
  <r>
    <n v="14"/>
    <n v="15"/>
    <s v="MDC"/>
    <x v="117"/>
    <s v="06-Community Services"/>
    <x v="72"/>
    <x v="109"/>
    <s v="014-Other health"/>
    <x v="1"/>
    <s v="115"/>
    <s v="ENVIROMENTAL HEALTH SERVICES"/>
    <s v="078"/>
    <s v="GENERAL EXPENSES - OTHER"/>
    <s v="1350"/>
    <s v="PROTECTIVE CLOTHING"/>
    <n v="27141"/>
    <n v="27141"/>
    <n v="28633.755000000001"/>
    <n v="30151.344015000002"/>
    <n v="688.3"/>
    <n v="0"/>
    <n v="0"/>
    <n v="0"/>
    <n v="0"/>
    <n v="0"/>
    <n v="0"/>
    <n v="0"/>
    <n v="0"/>
    <n v="0"/>
    <n v="207.45"/>
    <n v="480.85"/>
    <n v="0"/>
    <n v="0"/>
    <n v="688.3"/>
    <n v="2.5360156221215135E-2"/>
    <n v="688.3"/>
    <n v="1376.6"/>
  </r>
  <r>
    <n v="14"/>
    <n v="15"/>
    <s v="MDC"/>
    <x v="117"/>
    <s v="06-Community Services"/>
    <x v="72"/>
    <x v="332"/>
    <s v="014-Other health"/>
    <x v="1"/>
    <s v="115"/>
    <s v="ENVIROMENTAL HEALTH SERVICES"/>
    <s v="078"/>
    <s v="GENERAL EXPENSES - OTHER"/>
    <s v="1354"/>
    <s v="PUBLIC EDUCATION AND TRAINING"/>
    <n v="17602"/>
    <n v="17602"/>
    <n v="18570.11"/>
    <n v="19554.32583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s v="06-Community Services"/>
    <x v="72"/>
    <x v="331"/>
    <s v="014-Other health"/>
    <x v="1"/>
    <s v="115"/>
    <s v="ENVIROMENTAL HEALTH SERVICES"/>
    <s v="078"/>
    <s v="GENERAL EXPENSES - OTHER"/>
    <s v="1363"/>
    <s v="SUBSCRIPTIONS"/>
    <n v="1958"/>
    <n v="1958"/>
    <n v="2065.69"/>
    <n v="2175.17157"/>
    <n v="680"/>
    <n v="0"/>
    <n v="0"/>
    <n v="0"/>
    <n v="0"/>
    <n v="0"/>
    <n v="0"/>
    <n v="0"/>
    <n v="0"/>
    <n v="680"/>
    <n v="0"/>
    <n v="0"/>
    <n v="0"/>
    <n v="0"/>
    <n v="680"/>
    <n v="0.34729315628192031"/>
    <n v="680"/>
    <n v="1360"/>
  </r>
  <r>
    <n v="14"/>
    <n v="15"/>
    <s v="MDC"/>
    <x v="117"/>
    <s v="06-Community Services"/>
    <x v="72"/>
    <x v="110"/>
    <s v="014-Other health"/>
    <x v="1"/>
    <s v="115"/>
    <s v="ENVIROMENTAL HEALTH SERVICES"/>
    <s v="078"/>
    <s v="GENERAL EXPENSES - OTHER"/>
    <s v="1364"/>
    <s v="SUBSISTANCE &amp; TRAVELLING EXPENSES"/>
    <n v="74667"/>
    <n v="74667"/>
    <n v="78773.684999999998"/>
    <n v="82948.690304999996"/>
    <n v="39501.550000000003"/>
    <n v="0"/>
    <n v="0"/>
    <n v="0"/>
    <n v="0"/>
    <n v="0"/>
    <n v="0"/>
    <n v="0"/>
    <n v="948.8"/>
    <n v="29738.52"/>
    <n v="4268.83"/>
    <n v="1381"/>
    <n v="2764.4"/>
    <n v="400"/>
    <n v="39501.550000000003"/>
    <n v="0.52903625430243617"/>
    <n v="39501.550000000003"/>
    <n v="79003.100000000006"/>
  </r>
  <r>
    <n v="14"/>
    <n v="15"/>
    <s v="MDC"/>
    <x v="117"/>
    <s v="06-Community Services"/>
    <x v="72"/>
    <x v="371"/>
    <s v="014-Other health"/>
    <x v="1"/>
    <s v="115"/>
    <s v="ENVIROMENTAL HEALTH SERVICES"/>
    <s v="078"/>
    <s v="GENERAL EXPENSES - OTHER"/>
    <s v="1365"/>
    <s v="SUPPORT TRAUMATIC INCIDENTS"/>
    <n v="12896"/>
    <n v="12896"/>
    <n v="13605.28"/>
    <n v="14326.35984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s v="06-Community Services"/>
    <x v="72"/>
    <x v="111"/>
    <s v="014-Other health"/>
    <x v="1"/>
    <s v="115"/>
    <s v="ENVIROMENTAL HEALTH SERVICES"/>
    <s v="078"/>
    <s v="GENERAL EXPENSES - OTHER"/>
    <s v="1366"/>
    <s v="TELEPHONE"/>
    <n v="28285"/>
    <n v="56570"/>
    <n v="59681.35"/>
    <n v="62844.46155"/>
    <n v="17615.599999999999"/>
    <n v="0"/>
    <n v="0"/>
    <n v="0"/>
    <n v="0"/>
    <n v="0"/>
    <n v="0"/>
    <n v="0"/>
    <n v="2719.69"/>
    <n v="2463.37"/>
    <n v="2801.31"/>
    <n v="2202.85"/>
    <n v="5449.93"/>
    <n v="1978.45"/>
    <n v="17615.599999999999"/>
    <n v="0.6227894643804136"/>
    <n v="17615.599999999999"/>
    <n v="35231.199999999997"/>
  </r>
  <r>
    <n v="14"/>
    <n v="15"/>
    <s v="MDC"/>
    <x v="117"/>
    <s v="06-Community Services"/>
    <x v="72"/>
    <x v="354"/>
    <s v="014-Other health"/>
    <x v="1"/>
    <s v="115"/>
    <s v="ENVIROMENTAL HEALTH SERVICES"/>
    <s v="078"/>
    <s v="GENERAL EXPENSES - OTHER"/>
    <s v="1367"/>
    <s v="TESTING OF SAMPLES"/>
    <n v="48321"/>
    <n v="48321"/>
    <n v="50978.654999999999"/>
    <n v="53680.523714999996"/>
    <n v="29715.07"/>
    <n v="0"/>
    <n v="0"/>
    <n v="0"/>
    <n v="0"/>
    <n v="0"/>
    <n v="0"/>
    <n v="0"/>
    <n v="0"/>
    <n v="6987.59"/>
    <n v="6437.22"/>
    <n v="4997.0600000000004"/>
    <n v="6814.53"/>
    <n v="4478.67"/>
    <n v="29715.07"/>
    <n v="0.61495147037519915"/>
    <n v="29715.07"/>
    <n v="59430.14"/>
  </r>
  <r>
    <n v="14"/>
    <n v="15"/>
    <s v="MDC"/>
    <x v="117"/>
    <s v="06-Community Services"/>
    <x v="72"/>
    <x v="78"/>
    <s v="014-Other health"/>
    <x v="1"/>
    <s v="115"/>
    <s v="ENVIROMENTAL HEALTH SERVICES"/>
    <s v="078"/>
    <s v="GENERAL EXPENSES - OTHER"/>
    <s v="1368"/>
    <s v="TRAINING COSTS"/>
    <n v="232"/>
    <n v="232"/>
    <n v="244.76"/>
    <n v="257.7322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1"/>
    <s v="01-Municipal manager"/>
    <x v="93"/>
    <x v="372"/>
    <s v="002-Municipal manager"/>
    <x v="5"/>
    <s v="002"/>
    <s v="ADMINISTRATION MUNICIPAL MANAGER"/>
    <s v="087"/>
    <s v="INTERNAL CHARGES"/>
    <s v="1531"/>
    <s v="INTERNAL ADMINISTRATION COSTS"/>
    <n v="86301"/>
    <n v="74291"/>
    <n v="78377.005000000005"/>
    <n v="82530.98626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1"/>
    <s v="01-Municipal manager"/>
    <x v="93"/>
    <x v="373"/>
    <s v="002-Municipal manager"/>
    <x v="5"/>
    <s v="002"/>
    <s v="ADMINISTRATION MUNICIPAL MANAGER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1"/>
    <s v="01-Municipal manager"/>
    <x v="93"/>
    <x v="195"/>
    <s v="002-Municipal manager"/>
    <x v="5"/>
    <s v="002"/>
    <s v="ADMINISTRATION MUNICIPAL MANAGER"/>
    <s v="087"/>
    <s v="INTERNAL CHARGES"/>
    <s v="1533"/>
    <s v="INTERNAL FACILITIES COSTS"/>
    <n v="188330"/>
    <n v="200150"/>
    <n v="211158.25"/>
    <n v="222349.6372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s v="04-Corporate Services"/>
    <x v="93"/>
    <x v="372"/>
    <s v="007-Other admin"/>
    <x v="5"/>
    <s v="003"/>
    <s v="COMMUNICATIONS"/>
    <s v="087"/>
    <s v="INTERNAL CHARGES"/>
    <s v="1531"/>
    <s v="INTERNAL ADMINISTRATION COSTS"/>
    <n v="153970"/>
    <n v="155674"/>
    <n v="164236.07"/>
    <n v="172940.5817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s v="04-Corporate Services"/>
    <x v="93"/>
    <x v="373"/>
    <s v="007-Other admin"/>
    <x v="5"/>
    <s v="003"/>
    <s v="COMMUNICATIONS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s v="04-Corporate Services"/>
    <x v="93"/>
    <x v="195"/>
    <s v="007-Other admin"/>
    <x v="5"/>
    <s v="003"/>
    <s v="COMMUNICATIONS"/>
    <s v="087"/>
    <s v="INTERNAL CHARGES"/>
    <s v="1533"/>
    <s v="INTERNAL FACILITIES COSTS"/>
    <n v="188330"/>
    <n v="200150"/>
    <n v="211158.25"/>
    <n v="222349.6372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3"/>
    <s v="01-Municipal manager"/>
    <x v="93"/>
    <x v="372"/>
    <s v="007-Other admin"/>
    <x v="5"/>
    <s v="004"/>
    <s v="INTERNAL AUDIT"/>
    <s v="087"/>
    <s v="INTERNAL CHARGES"/>
    <s v="1531"/>
    <s v="INTERNAL ADMINISTRATION COSTS"/>
    <n v="144891"/>
    <n v="129752"/>
    <n v="136888.35999999999"/>
    <n v="144143.4430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3"/>
    <s v="01-Municipal manager"/>
    <x v="93"/>
    <x v="373"/>
    <s v="007-Other admin"/>
    <x v="5"/>
    <s v="004"/>
    <s v="INTERNAL AUDIT"/>
    <s v="087"/>
    <s v="INTERNAL CHARGES"/>
    <s v="1532"/>
    <s v="INTERNAL IT COSTS"/>
    <n v="134577"/>
    <n v="185944"/>
    <n v="196170.92"/>
    <n v="206567.97876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3"/>
    <s v="01-Municipal manager"/>
    <x v="93"/>
    <x v="195"/>
    <s v="007-Other admin"/>
    <x v="5"/>
    <s v="004"/>
    <s v="INTERNAL AUDIT"/>
    <s v="087"/>
    <s v="INTERNAL CHARGES"/>
    <s v="1533"/>
    <s v="INTERNAL FACILITIES COSTS"/>
    <n v="251107"/>
    <n v="266866"/>
    <n v="281543.63"/>
    <n v="296465.44238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4"/>
    <s v="01-Municipal manager"/>
    <x v="93"/>
    <x v="372"/>
    <s v="007-Other admin"/>
    <x v="5"/>
    <s v="005"/>
    <s v="STRATEGIC SUPPORT"/>
    <s v="087"/>
    <s v="INTERNAL CHARGES"/>
    <s v="1531"/>
    <s v="INTERNAL ADMINISTRATION COSTS"/>
    <n v="65481"/>
    <n v="104037"/>
    <n v="109759.035"/>
    <n v="115576.26385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4"/>
    <s v="01-Municipal manager"/>
    <x v="93"/>
    <x v="195"/>
    <s v="007-Other admin"/>
    <x v="5"/>
    <s v="005"/>
    <s v="STRATEGIC SUPPORT"/>
    <s v="087"/>
    <s v="INTERNAL CHARGES"/>
    <s v="1533"/>
    <s v="INTERNAL FACILITIES COSTS"/>
    <n v="125554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5"/>
    <s v="04-Corporate Services"/>
    <x v="93"/>
    <x v="372"/>
    <s v="007-Other admin"/>
    <x v="5"/>
    <s v="006"/>
    <s v="PUBLIC PARTICIPATION &amp; PROJECT SUPPORT"/>
    <s v="087"/>
    <s v="INTERNAL CHARGES"/>
    <s v="1531"/>
    <s v="INTERNAL ADMINISTRATION COSTS"/>
    <n v="459903"/>
    <n v="419804"/>
    <n v="442893.22"/>
    <n v="466366.56065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s v="02-Planning &amp; Economic Development"/>
    <x v="93"/>
    <x v="372"/>
    <s v="015-Economic development"/>
    <x v="5"/>
    <s v="012"/>
    <s v="ADMINISTRATION STRATEGY &amp; DEV"/>
    <s v="087"/>
    <s v="INTERNAL CHARGES"/>
    <s v="1531"/>
    <s v="INTERNAL ADMINISTRATION COSTS"/>
    <n v="231075"/>
    <n v="343182"/>
    <n v="362057.01"/>
    <n v="381246.03153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s v="02-Planning &amp; Economic Development"/>
    <x v="93"/>
    <x v="373"/>
    <s v="015-Economic development"/>
    <x v="5"/>
    <s v="012"/>
    <s v="ADMINISTRATION STRATEGY &amp; DEV"/>
    <s v="087"/>
    <s v="INTERNAL CHARGES"/>
    <s v="1532"/>
    <s v="INTERNAL IT COSTS"/>
    <n v="134577"/>
    <n v="185944"/>
    <n v="196170.92"/>
    <n v="206567.97876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s v="02-Planning &amp; Economic Development"/>
    <x v="93"/>
    <x v="195"/>
    <s v="015-Economic development"/>
    <x v="5"/>
    <s v="012"/>
    <s v="ADMINISTRATION STRATEGY &amp; DEV"/>
    <s v="087"/>
    <s v="INTERNAL CHARGES"/>
    <s v="1533"/>
    <s v="INTERNAL FACILITIES COSTS"/>
    <n v="125554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s v="02-Planning &amp; Economic Development"/>
    <x v="93"/>
    <x v="372"/>
    <s v="015-Economic development"/>
    <x v="5"/>
    <s v="014"/>
    <s v="LOCAL ECONOMIC DEVELOPMENT &amp; SOCIAL DEVELOPMENT"/>
    <s v="087"/>
    <s v="INTERNAL CHARGES"/>
    <s v="1531"/>
    <s v="INTERNAL ADMINISTRATION COSTS"/>
    <n v="1586933"/>
    <n v="1454188"/>
    <n v="1534168.34"/>
    <n v="1615479.262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s v="02-Planning &amp; Economic Development"/>
    <x v="93"/>
    <x v="373"/>
    <s v="015-Economic development"/>
    <x v="5"/>
    <s v="014"/>
    <s v="LOCAL ECONOMIC DEVELOPMENT &amp; SOCIAL DEVELOPMENT"/>
    <s v="087"/>
    <s v="INTERNAL CHARGES"/>
    <s v="1532"/>
    <s v="INTERNAL IT COSTS"/>
    <n v="67291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s v="02-Planning &amp; Economic Development"/>
    <x v="93"/>
    <x v="195"/>
    <s v="015-Economic development"/>
    <x v="5"/>
    <s v="014"/>
    <s v="LOCAL ECONOMIC DEVELOPMENT &amp; SOCIAL DEVELOPMENT"/>
    <s v="087"/>
    <s v="INTERNAL CHARGES"/>
    <s v="1533"/>
    <s v="INTERNAL FACILITIES COSTS"/>
    <n v="125554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9"/>
    <s v="02-Planning &amp; Economic Development"/>
    <x v="93"/>
    <x v="372"/>
    <s v="016-Town planning"/>
    <x v="5"/>
    <s v="015"/>
    <s v="TOWN &amp; REGIONAL PLANNING"/>
    <s v="087"/>
    <s v="INTERNAL CHARGES"/>
    <s v="1531"/>
    <s v="INTERNAL ADMINISTRATION COSTS"/>
    <n v="578592"/>
    <n v="853936"/>
    <n v="900902.48"/>
    <n v="948650.31143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9"/>
    <s v="02-Planning &amp; Economic Development"/>
    <x v="93"/>
    <x v="373"/>
    <s v="016-Town planning"/>
    <x v="5"/>
    <s v="015"/>
    <s v="TOWN &amp; REGIONAL PLANNING"/>
    <s v="087"/>
    <s v="INTERNAL CHARGES"/>
    <s v="1532"/>
    <s v="INTERNAL IT COSTS"/>
    <n v="33644"/>
    <n v="46486"/>
    <n v="49042.73"/>
    <n v="51641.99469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9"/>
    <s v="02-Planning &amp; Economic Development"/>
    <x v="93"/>
    <x v="195"/>
    <s v="016-Town planning"/>
    <x v="5"/>
    <s v="015"/>
    <s v="TOWN &amp; REGIONAL PLANNING"/>
    <s v="087"/>
    <s v="INTERNAL CHARGES"/>
    <s v="1533"/>
    <s v="INTERNAL FACILITIES COSTS"/>
    <n v="251107"/>
    <n v="266866"/>
    <n v="281543.63"/>
    <n v="296465.44238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s v="02-Planning &amp; Economic Development"/>
    <x v="93"/>
    <x v="372"/>
    <s v="006-Property service"/>
    <x v="5"/>
    <s v="016"/>
    <s v="HOUSING ADMINISTRATION &amp; PROPERTY VALUATION"/>
    <s v="087"/>
    <s v="INTERNAL CHARGES"/>
    <s v="1531"/>
    <s v="INTERNAL ADMINISTRATION COSTS"/>
    <n v="704895"/>
    <n v="799336"/>
    <n v="843299.48"/>
    <n v="887994.35243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8"/>
    <s v="02-Planning &amp; Economic Development"/>
    <x v="93"/>
    <x v="372"/>
    <s v="007-Other admin"/>
    <x v="5"/>
    <s v="023"/>
    <s v="SATELITE OFFICE: NKOWANKOWA"/>
    <s v="087"/>
    <s v="INTERNAL CHARGES"/>
    <s v="1531"/>
    <s v="INTERNAL ADMINISTRATION COSTS"/>
    <n v="1356"/>
    <n v="1280"/>
    <n v="1350.4"/>
    <n v="1421.9712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8"/>
    <s v="02-Planning &amp; Economic Development"/>
    <x v="93"/>
    <x v="373"/>
    <s v="007-Other admin"/>
    <x v="5"/>
    <s v="023"/>
    <s v="SATELITE OFFICE: NKOWANKOWA"/>
    <s v="087"/>
    <s v="INTERNAL CHARGES"/>
    <s v="1532"/>
    <s v="INTERNAL IT COSTS"/>
    <n v="235509"/>
    <n v="325402"/>
    <n v="343299.11"/>
    <n v="361493.96282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1"/>
    <s v="02-Planning &amp; Economic Development"/>
    <x v="93"/>
    <x v="372"/>
    <s v="007-Other admin"/>
    <x v="5"/>
    <s v="024"/>
    <s v="SATELITE OFFICE: LENYENYE"/>
    <s v="087"/>
    <s v="INTERNAL CHARGES"/>
    <s v="1531"/>
    <s v="INTERNAL ADMINISTRATION COSTS"/>
    <n v="1531"/>
    <n v="1445"/>
    <n v="1524.4749999999999"/>
    <n v="1605.272174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1"/>
    <s v="02-Planning &amp; Economic Development"/>
    <x v="93"/>
    <x v="373"/>
    <s v="007-Other admin"/>
    <x v="5"/>
    <s v="024"/>
    <s v="SATELITE OFFICE: LENYENYE"/>
    <s v="087"/>
    <s v="INTERNAL CHARGES"/>
    <s v="1532"/>
    <s v="INTERNAL IT COSTS"/>
    <n v="269153"/>
    <n v="371888"/>
    <n v="392341.84"/>
    <n v="413135.95752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9"/>
    <s v="02-Planning &amp; Economic Development"/>
    <x v="93"/>
    <x v="372"/>
    <s v="007-Other admin"/>
    <x v="5"/>
    <s v="025"/>
    <s v="SATELITE OFFICE: LETSITELE"/>
    <s v="087"/>
    <s v="INTERNAL CHARGES"/>
    <s v="1531"/>
    <s v="INTERNAL ADMINISTRATION COSTS"/>
    <n v="756"/>
    <n v="713"/>
    <n v="752.21500000000003"/>
    <n v="792.082395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2"/>
    <s v="03-Financial Services"/>
    <x v="93"/>
    <x v="372"/>
    <s v="003-Budget and treasury office"/>
    <x v="5"/>
    <s v="032"/>
    <s v="ADMINISTRATION FINANCE"/>
    <s v="087"/>
    <s v="INTERNAL CHARGES"/>
    <s v="1531"/>
    <s v="INTERNAL ADMINISTRATION COSTS"/>
    <n v="612811"/>
    <n v="755824"/>
    <n v="797394.32"/>
    <n v="839656.21895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2"/>
    <s v="03-Financial Services"/>
    <x v="93"/>
    <x v="373"/>
    <s v="003-Budget and treasury office"/>
    <x v="5"/>
    <s v="032"/>
    <s v="ADMINISTRATION FINANCE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2"/>
    <s v="03-Financial Services"/>
    <x v="93"/>
    <x v="195"/>
    <s v="003-Budget and treasury office"/>
    <x v="5"/>
    <s v="032"/>
    <s v="ADMINISTRATION FINANCE"/>
    <s v="087"/>
    <s v="INTERNAL CHARGES"/>
    <s v="1533"/>
    <s v="INTERNAL FACILITIES COSTS"/>
    <n v="125554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3"/>
    <s v="03-Financial Services"/>
    <x v="93"/>
    <x v="372"/>
    <s v="003-Budget and treasury office"/>
    <x v="5"/>
    <s v="033"/>
    <s v="FINANCIAL SERVICES, REPORTING, &amp; BUDGETS"/>
    <s v="087"/>
    <s v="INTERNAL CHARGES"/>
    <s v="1531"/>
    <s v="INTERNAL ADMINISTRATION COSTS"/>
    <n v="417952"/>
    <n v="444224"/>
    <n v="468656.32"/>
    <n v="493495.10496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3"/>
    <s v="03-Financial Services"/>
    <x v="93"/>
    <x v="373"/>
    <s v="003-Budget and treasury office"/>
    <x v="5"/>
    <s v="033"/>
    <s v="FINANCIAL SERVICES, REPORTING, &amp; BUDGETS"/>
    <s v="087"/>
    <s v="INTERNAL CHARGES"/>
    <s v="1532"/>
    <s v="INTERNAL IT COSTS"/>
    <n v="134577"/>
    <n v="185944"/>
    <n v="196170.92"/>
    <n v="206567.97876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3"/>
    <s v="03-Financial Services"/>
    <x v="93"/>
    <x v="195"/>
    <s v="003-Budget and treasury office"/>
    <x v="5"/>
    <s v="033"/>
    <s v="FINANCIAL SERVICES, REPORTING, &amp; BUDGETS"/>
    <s v="087"/>
    <s v="INTERNAL CHARGES"/>
    <s v="1533"/>
    <s v="INTERNAL FACILITIES COSTS"/>
    <n v="188330"/>
    <n v="200150"/>
    <n v="211158.25"/>
    <n v="222349.6372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s v="03-Financial Services"/>
    <x v="93"/>
    <x v="372"/>
    <s v="003-Budget and treasury office"/>
    <x v="5"/>
    <s v="034"/>
    <s v="REVENUE"/>
    <s v="087"/>
    <s v="INTERNAL CHARGES"/>
    <s v="1531"/>
    <s v="INTERNAL ADMINISTRATION COSTS"/>
    <n v="1079458"/>
    <n v="1080428"/>
    <n v="1139851.54"/>
    <n v="1200263.67162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s v="03-Financial Services"/>
    <x v="93"/>
    <x v="373"/>
    <s v="003-Budget and treasury office"/>
    <x v="5"/>
    <s v="034"/>
    <s v="REVENUE"/>
    <s v="087"/>
    <s v="INTERNAL CHARGES"/>
    <s v="1532"/>
    <s v="INTERNAL IT COSTS"/>
    <n v="874747"/>
    <n v="1208635"/>
    <n v="1275109.925"/>
    <n v="1342690.751025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s v="03-Financial Services"/>
    <x v="93"/>
    <x v="195"/>
    <s v="003-Budget and treasury office"/>
    <x v="5"/>
    <s v="034"/>
    <s v="REVENUE"/>
    <s v="087"/>
    <s v="INTERNAL CHARGES"/>
    <s v="1533"/>
    <s v="INTERNAL FACILITIES COSTS"/>
    <n v="753321"/>
    <n v="800599"/>
    <n v="844631.94499999995"/>
    <n v="889397.438084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5"/>
    <s v="03-Financial Services"/>
    <x v="93"/>
    <x v="372"/>
    <s v="003-Budget and treasury office"/>
    <x v="5"/>
    <s v="035"/>
    <s v="EXPENDITURE"/>
    <s v="087"/>
    <s v="INTERNAL CHARGES"/>
    <s v="1531"/>
    <s v="INTERNAL ADMINISTRATION COSTS"/>
    <n v="229359"/>
    <n v="269750"/>
    <n v="284586.25"/>
    <n v="299669.32124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5"/>
    <s v="03-Financial Services"/>
    <x v="93"/>
    <x v="373"/>
    <s v="003-Budget and treasury office"/>
    <x v="5"/>
    <s v="035"/>
    <s v="EXPENDITURE"/>
    <s v="087"/>
    <s v="INTERNAL CHARGES"/>
    <s v="1532"/>
    <s v="INTERNAL IT COSTS"/>
    <n v="1009324"/>
    <n v="1394579"/>
    <n v="1471280.845"/>
    <n v="1549258.72978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5"/>
    <s v="03-Financial Services"/>
    <x v="93"/>
    <x v="195"/>
    <s v="003-Budget and treasury office"/>
    <x v="5"/>
    <s v="035"/>
    <s v="EXPENDITURE"/>
    <s v="087"/>
    <s v="INTERNAL CHARGES"/>
    <s v="1533"/>
    <s v="INTERNAL FACILITIES COSTS"/>
    <n v="502214"/>
    <n v="533733"/>
    <n v="563088.31499999994"/>
    <n v="592931.995694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s v="03-Financial Services"/>
    <x v="93"/>
    <x v="372"/>
    <s v="003-Budget and treasury office"/>
    <x v="5"/>
    <s v="036"/>
    <s v="INVENTORY"/>
    <s v="087"/>
    <s v="INTERNAL CHARGES"/>
    <s v="1531"/>
    <s v="INTERNAL ADMINISTRATION COSTS"/>
    <n v="108431"/>
    <n v="116703"/>
    <n v="123121.66499999999"/>
    <n v="129647.11324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s v="03-Financial Services"/>
    <x v="93"/>
    <x v="373"/>
    <s v="003-Budget and treasury office"/>
    <x v="5"/>
    <s v="036"/>
    <s v="INVENTORY"/>
    <s v="087"/>
    <s v="INTERNAL CHARGES"/>
    <s v="1532"/>
    <s v="INTERNAL IT COSTS"/>
    <n v="201865"/>
    <n v="278916"/>
    <n v="294256.38"/>
    <n v="309851.96814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s v="03-Financial Services"/>
    <x v="93"/>
    <x v="171"/>
    <s v="003-Budget and treasury office"/>
    <x v="5"/>
    <s v="036"/>
    <s v="INVENTORY"/>
    <s v="087"/>
    <s v="INTERNAL CHARGES"/>
    <s v="1534"/>
    <s v="INTERNAL USER CHARGES - ELECTRICITY"/>
    <n v="39000"/>
    <n v="90000"/>
    <n v="94950"/>
    <n v="99982.35"/>
    <n v="42866.52"/>
    <n v="0"/>
    <n v="0"/>
    <n v="0"/>
    <n v="0"/>
    <n v="0"/>
    <n v="0"/>
    <n v="0"/>
    <n v="0"/>
    <n v="0"/>
    <n v="27236.66"/>
    <n v="0"/>
    <n v="9744.32"/>
    <n v="5885.54"/>
    <n v="42866.52"/>
    <n v="1.0991415384615384"/>
    <n v="42866.52"/>
    <n v="85733.04"/>
  </r>
  <r>
    <n v="14"/>
    <n v="15"/>
    <s v="tza"/>
    <x v="87"/>
    <s v="05-Engineering Services"/>
    <x v="93"/>
    <x v="372"/>
    <s v="007-Other admin"/>
    <x v="5"/>
    <s v="037"/>
    <s v="FLEET MANAGEMENT"/>
    <s v="087"/>
    <s v="INTERNAL CHARGES"/>
    <s v="1531"/>
    <s v="INTERNAL ADMINISTRATION COSTS"/>
    <n v="126644"/>
    <n v="408117"/>
    <n v="430563.435"/>
    <n v="453383.297054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7"/>
    <s v="05-Engineering Services"/>
    <x v="93"/>
    <x v="373"/>
    <s v="007-Other admin"/>
    <x v="5"/>
    <s v="037"/>
    <s v="FLEET MANAGEMENT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7"/>
    <s v="05-Engineering Services"/>
    <x v="93"/>
    <x v="171"/>
    <s v="007-Other admin"/>
    <x v="5"/>
    <s v="037"/>
    <s v="FLEET MANAGEMENT"/>
    <s v="087"/>
    <s v="INTERNAL CHARGES"/>
    <s v="1534"/>
    <s v="INTERNAL USER CHARGES - ELECTRICITY"/>
    <n v="50000"/>
    <n v="80000"/>
    <n v="84400"/>
    <n v="88873.2"/>
    <n v="37715.300000000003"/>
    <n v="0"/>
    <n v="0"/>
    <n v="0"/>
    <n v="0"/>
    <n v="0"/>
    <n v="0"/>
    <n v="0"/>
    <n v="0"/>
    <n v="0"/>
    <n v="23836.959999999999"/>
    <n v="0"/>
    <n v="9433.18"/>
    <n v="4445.16"/>
    <n v="37715.300000000003"/>
    <n v="0.75430600000000003"/>
    <n v="37715.300000000003"/>
    <n v="75430.600000000006"/>
  </r>
  <r>
    <n v="14"/>
    <n v="15"/>
    <s v="tza"/>
    <x v="87"/>
    <s v="05-Engineering Services"/>
    <x v="93"/>
    <x v="374"/>
    <s v="007-Other admin"/>
    <x v="5"/>
    <s v="037"/>
    <s v="FLEET MANAGEMENT"/>
    <s v="087"/>
    <s v="INTERNAL CHARGES"/>
    <s v="1538"/>
    <s v="INTERNAL USER CHARGES - SANITATION &amp; REFUSE"/>
    <n v="18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8"/>
    <s v="04-Corporate Services"/>
    <x v="93"/>
    <x v="372"/>
    <s v="005-Information technology"/>
    <x v="5"/>
    <s v="038"/>
    <s v="INFORMATION TECHNOLOGY"/>
    <s v="087"/>
    <s v="INTERNAL CHARGES"/>
    <s v="1531"/>
    <s v="INTERNAL ADMINISTRATION COSTS"/>
    <n v="374809"/>
    <n v="367859"/>
    <n v="388091.245"/>
    <n v="408660.080985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8"/>
    <s v="04-Corporate Services"/>
    <x v="93"/>
    <x v="373"/>
    <s v="005-Information technology"/>
    <x v="5"/>
    <s v="038"/>
    <s v="INFORMATION TECHNOLOGY"/>
    <s v="087"/>
    <s v="INTERNAL CHARGES"/>
    <s v="1532"/>
    <s v="INTERNAL IT COSTS"/>
    <n v="504662"/>
    <n v="697289"/>
    <n v="735639.89500000002"/>
    <n v="774628.809435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8"/>
    <s v="04-Corporate Services"/>
    <x v="93"/>
    <x v="195"/>
    <s v="005-Information technology"/>
    <x v="5"/>
    <s v="038"/>
    <s v="INFORMATION TECHNOLOGY"/>
    <s v="087"/>
    <s v="INTERNAL CHARGES"/>
    <s v="1533"/>
    <s v="INTERNAL FACILITIES COSTS"/>
    <n v="62777"/>
    <n v="66717"/>
    <n v="70386.434999999998"/>
    <n v="74116.916054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9"/>
    <s v="03-Financial Services"/>
    <x v="93"/>
    <x v="372"/>
    <s v="003-Budget and treasury office"/>
    <x v="5"/>
    <s v="039"/>
    <s v="SUPPLY CHAIN MANAGEMENT UNIT"/>
    <s v="087"/>
    <s v="INTERNAL CHARGES"/>
    <s v="1531"/>
    <s v="INTERNAL ADMINISTRATION COSTS"/>
    <n v="269390"/>
    <n v="140416"/>
    <n v="148138.88"/>
    <n v="155990.2406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s v="04-Corporate Services"/>
    <x v="93"/>
    <x v="372"/>
    <s v="004-Human resource"/>
    <x v="5"/>
    <s v="052"/>
    <s v="ADMINISTRATION HR &amp; CORP"/>
    <s v="087"/>
    <s v="INTERNAL CHARGES"/>
    <s v="1531"/>
    <s v="INTERNAL ADMINISTRATION COSTS"/>
    <n v="95466"/>
    <n v="87499"/>
    <n v="92311.445000000007"/>
    <n v="97203.951585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s v="04-Corporate Services"/>
    <x v="93"/>
    <x v="373"/>
    <s v="004-Human resource"/>
    <x v="5"/>
    <s v="052"/>
    <s v="ADMINISTRATION HR &amp; CORP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s v="04-Corporate Services"/>
    <x v="93"/>
    <x v="195"/>
    <s v="004-Human resource"/>
    <x v="5"/>
    <s v="052"/>
    <s v="ADMINISTRATION HR &amp; CORP"/>
    <s v="087"/>
    <s v="INTERNAL CHARGES"/>
    <s v="1533"/>
    <s v="INTERNAL FACILITIES COSTS"/>
    <n v="125554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1"/>
    <s v="04-Corporate Services"/>
    <x v="93"/>
    <x v="372"/>
    <s v="004-Human resource"/>
    <x v="5"/>
    <s v="053"/>
    <s v="HUMAN RESOURCES"/>
    <s v="087"/>
    <s v="INTERNAL CHARGES"/>
    <s v="1531"/>
    <s v="INTERNAL ADMINISTRATION COSTS"/>
    <n v="409635"/>
    <n v="396063"/>
    <n v="417846.46500000003"/>
    <n v="439992.327645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1"/>
    <s v="04-Corporate Services"/>
    <x v="93"/>
    <x v="373"/>
    <s v="004-Human resource"/>
    <x v="5"/>
    <s v="053"/>
    <s v="HUMAN RESOURCES"/>
    <s v="087"/>
    <s v="INTERNAL CHARGES"/>
    <s v="1532"/>
    <s v="INTERNAL IT COSTS"/>
    <n v="437374"/>
    <n v="604318"/>
    <n v="637555.49"/>
    <n v="671345.93096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1"/>
    <s v="04-Corporate Services"/>
    <x v="93"/>
    <x v="195"/>
    <s v="004-Human resource"/>
    <x v="5"/>
    <s v="053"/>
    <s v="HUMAN RESOURCES"/>
    <s v="087"/>
    <s v="INTERNAL CHARGES"/>
    <s v="1533"/>
    <s v="INTERNAL FACILITIES COSTS"/>
    <n v="564991"/>
    <n v="600449"/>
    <n v="633473.69499999995"/>
    <n v="667047.8008349998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2"/>
    <s v="04-Corporate Services"/>
    <x v="93"/>
    <x v="372"/>
    <s v="007-Other admin"/>
    <x v="5"/>
    <s v="054"/>
    <s v="OCCUPATIONAL HEALTH &amp; SAFETY"/>
    <s v="087"/>
    <s v="INTERNAL CHARGES"/>
    <s v="1531"/>
    <s v="INTERNAL ADMINISTRATION COSTS"/>
    <n v="3452"/>
    <n v="5706"/>
    <n v="6019.83"/>
    <n v="6338.88098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2"/>
    <s v="04-Corporate Services"/>
    <x v="93"/>
    <x v="373"/>
    <s v="007-Other admin"/>
    <x v="5"/>
    <s v="054"/>
    <s v="OCCUPATIONAL HEALTH &amp; SAFETY"/>
    <s v="087"/>
    <s v="INTERNAL CHARGES"/>
    <s v="1532"/>
    <s v="INTERNAL IT COSTS"/>
    <n v="33644"/>
    <n v="46486"/>
    <n v="49042.73"/>
    <n v="51641.99469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2"/>
    <s v="04-Corporate Services"/>
    <x v="93"/>
    <x v="195"/>
    <s v="007-Other admin"/>
    <x v="5"/>
    <s v="054"/>
    <s v="OCCUPATIONAL HEALTH &amp; SAFETY"/>
    <s v="087"/>
    <s v="INTERNAL CHARGES"/>
    <s v="1533"/>
    <s v="INTERNAL FACILITIES COSTS"/>
    <n v="62777"/>
    <n v="66717"/>
    <n v="70386.434999999998"/>
    <n v="74116.916054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s v="04-Corporate Services"/>
    <x v="93"/>
    <x v="372"/>
    <s v="007-Other admin"/>
    <x v="5"/>
    <s v="056"/>
    <s v="CORPORATE SERVICES"/>
    <s v="087"/>
    <s v="INTERNAL CHARGES"/>
    <s v="1531"/>
    <s v="INTERNAL ADMINISTRATION COSTS"/>
    <n v="307955"/>
    <n v="316398"/>
    <n v="333799.89"/>
    <n v="351491.2841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s v="04-Corporate Services"/>
    <x v="93"/>
    <x v="373"/>
    <s v="007-Other admin"/>
    <x v="5"/>
    <s v="056"/>
    <s v="CORPORATE SERVICES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s v="04-Corporate Services"/>
    <x v="93"/>
    <x v="195"/>
    <s v="007-Other admin"/>
    <x v="5"/>
    <s v="056"/>
    <s v="CORPORATE SERVICES"/>
    <s v="087"/>
    <s v="INTERNAL CHARGES"/>
    <s v="1533"/>
    <s v="INTERNAL FACILITIES COSTS"/>
    <n v="313884"/>
    <n v="333583"/>
    <n v="351930.065"/>
    <n v="370582.358445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s v="04-Corporate Services"/>
    <x v="93"/>
    <x v="372"/>
    <s v="001-Mayor and council"/>
    <x v="5"/>
    <s v="057"/>
    <s v="COUNCIL EXPENDITURE"/>
    <s v="087"/>
    <s v="INTERNAL CHARGES"/>
    <s v="1531"/>
    <s v="INTERNAL ADMINISTRATION COSTS"/>
    <n v="1240212"/>
    <n v="1271469"/>
    <n v="1341399.7949999999"/>
    <n v="1412493.98413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s v="04-Corporate Services"/>
    <x v="93"/>
    <x v="373"/>
    <s v="001-Mayor and council"/>
    <x v="5"/>
    <s v="057"/>
    <s v="COUNCIL EXPENDITURE"/>
    <s v="087"/>
    <s v="INTERNAL CHARGES"/>
    <s v="1532"/>
    <s v="INTERNAL IT COSTS"/>
    <n v="168221"/>
    <n v="232430"/>
    <n v="245213.65"/>
    <n v="258209.97344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s v="04-Corporate Services"/>
    <x v="93"/>
    <x v="195"/>
    <s v="001-Mayor and council"/>
    <x v="5"/>
    <s v="057"/>
    <s v="COUNCIL EXPENDITURE"/>
    <s v="087"/>
    <s v="INTERNAL CHARGES"/>
    <s v="1533"/>
    <s v="INTERNAL FACILITIES COSTS"/>
    <n v="3766607"/>
    <n v="4002995"/>
    <n v="4223159.7249999996"/>
    <n v="4446987.190424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s v="04-Corporate Services"/>
    <x v="93"/>
    <x v="372"/>
    <s v="007-Other admin"/>
    <x v="5"/>
    <s v="058"/>
    <s v="LEGAL SERVICES"/>
    <s v="087"/>
    <s v="INTERNAL CHARGES"/>
    <s v="1531"/>
    <s v="INTERNAL ADMINISTRATION COSTS"/>
    <n v="308440"/>
    <n v="445266"/>
    <n v="469755.63"/>
    <n v="494652.67839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s v="04-Corporate Services"/>
    <x v="93"/>
    <x v="195"/>
    <s v="007-Other admin"/>
    <x v="5"/>
    <s v="058"/>
    <s v="LEGAL SERVICES"/>
    <s v="087"/>
    <s v="INTERNAL CHARGES"/>
    <s v="1533"/>
    <s v="INTERNAL FACILITIES COSTS"/>
    <n v="125554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6"/>
    <s v="05-Engineering Services"/>
    <x v="93"/>
    <x v="372"/>
    <s v="017-Roads"/>
    <x v="5"/>
    <s v="062"/>
    <s v="ADMINISTRATION CIVIL ING."/>
    <s v="087"/>
    <s v="INTERNAL CHARGES"/>
    <s v="1531"/>
    <s v="INTERNAL ADMINISTRATION COSTS"/>
    <n v="508826"/>
    <n v="519707"/>
    <n v="548290.88500000001"/>
    <n v="577350.3019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6"/>
    <s v="05-Engineering Services"/>
    <x v="93"/>
    <x v="373"/>
    <s v="017-Roads"/>
    <x v="5"/>
    <s v="062"/>
    <s v="ADMINISTRATION CIVIL ING."/>
    <s v="087"/>
    <s v="INTERNAL CHARGES"/>
    <s v="1532"/>
    <s v="INTERNAL IT COSTS"/>
    <n v="235509"/>
    <n v="325402"/>
    <n v="343299.11"/>
    <n v="361493.96282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6"/>
    <s v="05-Engineering Services"/>
    <x v="93"/>
    <x v="195"/>
    <s v="017-Roads"/>
    <x v="5"/>
    <s v="062"/>
    <s v="ADMINISTRATION CIVIL ING."/>
    <s v="087"/>
    <s v="INTERNAL CHARGES"/>
    <s v="1533"/>
    <s v="INTERNAL FACILITIES COSTS"/>
    <n v="188330"/>
    <n v="200150"/>
    <n v="211158.25"/>
    <n v="222349.6372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s v="05-Engineering Services"/>
    <x v="93"/>
    <x v="372"/>
    <s v="017-Roads"/>
    <x v="5"/>
    <s v="063"/>
    <s v="ROADS &amp; STORMWATER MANAGEMENT"/>
    <s v="087"/>
    <s v="INTERNAL CHARGES"/>
    <s v="1531"/>
    <s v="INTERNAL ADMINISTRATION COSTS"/>
    <n v="8916281"/>
    <n v="9334861"/>
    <n v="9848278.3550000004"/>
    <n v="10370237.107815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s v="05-Engineering Services"/>
    <x v="93"/>
    <x v="373"/>
    <s v="017-Roads"/>
    <x v="5"/>
    <s v="063"/>
    <s v="ROADS &amp; STORMWATER MANAGEMENT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s v="05-Engineering Services"/>
    <x v="93"/>
    <x v="195"/>
    <s v="017-Roads"/>
    <x v="5"/>
    <s v="063"/>
    <s v="ROADS &amp; STORMWATER MANAGEMENT"/>
    <s v="087"/>
    <s v="INTERNAL CHARGES"/>
    <s v="1533"/>
    <s v="INTERNAL FACILITIES COSTS"/>
    <n v="125554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s v="05-Engineering Services"/>
    <x v="93"/>
    <x v="171"/>
    <s v="017-Roads"/>
    <x v="5"/>
    <s v="063"/>
    <s v="ROADS &amp; STORMWATER MANAGEMENT"/>
    <s v="087"/>
    <s v="INTERNAL CHARGES"/>
    <s v="1534"/>
    <s v="INTERNAL USER CHARGES - ELECTRICITY"/>
    <n v="10000"/>
    <n v="10000"/>
    <n v="10550"/>
    <n v="11109.15"/>
    <n v="30.46"/>
    <n v="0"/>
    <n v="0"/>
    <n v="0"/>
    <n v="0"/>
    <n v="0"/>
    <n v="0"/>
    <n v="0"/>
    <n v="0"/>
    <n v="0"/>
    <n v="0"/>
    <n v="0"/>
    <n v="26.11"/>
    <n v="4.3499999999999996"/>
    <n v="30.46"/>
    <n v="3.0460000000000001E-3"/>
    <n v="30.46"/>
    <n v="60.92"/>
  </r>
  <r>
    <n v="14"/>
    <n v="15"/>
    <s v="tza"/>
    <x v="97"/>
    <s v="05-Engineering Services"/>
    <x v="93"/>
    <x v="374"/>
    <s v="017-Roads"/>
    <x v="5"/>
    <s v="063"/>
    <s v="ROADS &amp; STORMWATER MANAGEMENT"/>
    <s v="087"/>
    <s v="INTERNAL CHARGES"/>
    <s v="1538"/>
    <s v="INTERNAL USER CHARGES - SANITATION &amp; REFUSE"/>
    <n v="13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s v="05-Engineering Services"/>
    <x v="93"/>
    <x v="372"/>
    <s v="012-House"/>
    <x v="5"/>
    <s v="103"/>
    <s v="BUILDINGS &amp; HOUSING"/>
    <s v="087"/>
    <s v="INTERNAL CHARGES"/>
    <s v="1531"/>
    <s v="INTERNAL ADMINISTRATION COSTS"/>
    <n v="1361070"/>
    <n v="1396380"/>
    <n v="1473180.9"/>
    <n v="1551259.4876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s v="05-Engineering Services"/>
    <x v="93"/>
    <x v="373"/>
    <s v="012-House"/>
    <x v="5"/>
    <s v="103"/>
    <s v="BUILDINGS &amp; HOUSING"/>
    <s v="087"/>
    <s v="INTERNAL CHARGES"/>
    <s v="1532"/>
    <s v="INTERNAL IT COSTS"/>
    <n v="100932"/>
    <n v="139458"/>
    <n v="147128.19"/>
    <n v="154925.98407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s v="05-Engineering Services"/>
    <x v="93"/>
    <x v="195"/>
    <s v="012-House"/>
    <x v="5"/>
    <s v="103"/>
    <s v="BUILDINGS &amp; HOUSING"/>
    <s v="087"/>
    <s v="INTERNAL CHARGES"/>
    <s v="1533"/>
    <s v="INTERNAL FACILITIES COSTS"/>
    <n v="251107"/>
    <n v="266866"/>
    <n v="281543.63"/>
    <n v="296465.44238999998"/>
    <n v="37340.299999999996"/>
    <n v="0"/>
    <n v="0"/>
    <n v="0"/>
    <n v="0"/>
    <n v="0"/>
    <n v="0"/>
    <n v="0"/>
    <n v="14936.22"/>
    <n v="0"/>
    <n v="7468.02"/>
    <n v="7468.03"/>
    <n v="7468.03"/>
    <n v="0"/>
    <n v="37340.299999999996"/>
    <n v="0.14870274424846777"/>
    <n v="37340.300000000003"/>
    <n v="74680.599999999991"/>
  </r>
  <r>
    <n v="14"/>
    <n v="15"/>
    <s v="tza"/>
    <x v="98"/>
    <s v="05-Engineering Services"/>
    <x v="93"/>
    <x v="171"/>
    <s v="012-House"/>
    <x v="5"/>
    <s v="103"/>
    <s v="BUILDINGS &amp; HOUSING"/>
    <s v="087"/>
    <s v="INTERNAL CHARGES"/>
    <s v="1534"/>
    <s v="INTERNAL USER CHARGES - ELECTRICITY"/>
    <n v="1663000"/>
    <n v="2000000"/>
    <n v="2110000"/>
    <n v="2221830"/>
    <n v="966795.79999999993"/>
    <n v="0"/>
    <n v="0"/>
    <n v="0"/>
    <n v="0"/>
    <n v="0"/>
    <n v="0"/>
    <n v="0"/>
    <n v="0"/>
    <n v="0"/>
    <n v="608798.98"/>
    <n v="0"/>
    <n v="270072.09999999998"/>
    <n v="87924.72"/>
    <n v="966795.79999999993"/>
    <n v="0.58135646422128684"/>
    <n v="966795.8"/>
    <n v="1933591.5999999999"/>
  </r>
  <r>
    <n v="14"/>
    <n v="15"/>
    <s v="tza"/>
    <x v="98"/>
    <s v="05-Engineering Services"/>
    <x v="93"/>
    <x v="375"/>
    <s v="012-House"/>
    <x v="5"/>
    <s v="103"/>
    <s v="BUILDINGS &amp; HOUSING"/>
    <s v="087"/>
    <s v="INTERNAL CHARGES"/>
    <s v="1536"/>
    <s v="INTERNAL USER CHARGES - SEWERAGE"/>
    <n v="28000"/>
    <n v="30000"/>
    <n v="31650"/>
    <n v="33327.449999999997"/>
    <n v="21923.440000000002"/>
    <n v="0"/>
    <n v="0"/>
    <n v="0"/>
    <n v="0"/>
    <n v="0"/>
    <n v="0"/>
    <n v="0"/>
    <n v="0"/>
    <n v="0"/>
    <n v="9666.16"/>
    <n v="0"/>
    <n v="9624.6299999999992"/>
    <n v="2632.65"/>
    <n v="21923.440000000002"/>
    <n v="0.78298000000000012"/>
    <n v="21923.439999999999"/>
    <n v="43846.880000000005"/>
  </r>
  <r>
    <n v="14"/>
    <n v="15"/>
    <s v="tza"/>
    <x v="98"/>
    <s v="05-Engineering Services"/>
    <x v="93"/>
    <x v="376"/>
    <s v="012-House"/>
    <x v="5"/>
    <s v="103"/>
    <s v="BUILDINGS &amp; HOUSING"/>
    <s v="087"/>
    <s v="INTERNAL CHARGES"/>
    <s v="1537"/>
    <s v="INTERNAL USER CHARGES - WATER"/>
    <n v="610000"/>
    <n v="625000"/>
    <n v="659375"/>
    <n v="694321.875"/>
    <n v="1264609.45"/>
    <n v="0"/>
    <n v="0"/>
    <n v="0"/>
    <n v="0"/>
    <n v="0"/>
    <n v="0"/>
    <n v="0"/>
    <n v="4489.68"/>
    <n v="0"/>
    <n v="1036672.87"/>
    <n v="2194.84"/>
    <n v="155028.37"/>
    <n v="66223.69"/>
    <n v="1264609.45"/>
    <n v="2.0731302459016394"/>
    <n v="1264609.45"/>
    <n v="2529218.9"/>
  </r>
  <r>
    <n v="14"/>
    <n v="15"/>
    <s v="tza"/>
    <x v="98"/>
    <s v="05-Engineering Services"/>
    <x v="93"/>
    <x v="374"/>
    <s v="012-House"/>
    <x v="5"/>
    <s v="103"/>
    <s v="BUILDINGS &amp; HOUSING"/>
    <s v="087"/>
    <s v="INTERNAL CHARGES"/>
    <s v="1538"/>
    <s v="INTERNAL USER CHARGES - SANITATION &amp; REFUSE"/>
    <n v="315000"/>
    <n v="375000"/>
    <n v="395625"/>
    <n v="416593.125"/>
    <n v="175965.33"/>
    <n v="0"/>
    <n v="0"/>
    <n v="0"/>
    <n v="0"/>
    <n v="0"/>
    <n v="0"/>
    <n v="0"/>
    <n v="0"/>
    <n v="0"/>
    <n v="99446.62"/>
    <n v="0"/>
    <n v="58791.34"/>
    <n v="17727.37"/>
    <n v="175965.33"/>
    <n v="0.55862009523809519"/>
    <n v="175965.33"/>
    <n v="351930.66"/>
  </r>
  <r>
    <n v="14"/>
    <n v="15"/>
    <s v="tza"/>
    <x v="99"/>
    <s v="06-Community Services"/>
    <x v="93"/>
    <x v="372"/>
    <s v="009-Sport &amp; recreation"/>
    <x v="5"/>
    <s v="105"/>
    <s v="PARKS &amp; RECREATION"/>
    <s v="087"/>
    <s v="INTERNAL CHARGES"/>
    <s v="1531"/>
    <s v="INTERNAL ADMINISTRATION COSTS"/>
    <n v="588393"/>
    <n v="583437"/>
    <n v="615526.03500000003"/>
    <n v="648148.914854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9"/>
    <s v="06-Community Services"/>
    <x v="93"/>
    <x v="171"/>
    <s v="009-Sport &amp; recreation"/>
    <x v="5"/>
    <s v="105"/>
    <s v="PARKS &amp; RECREATION"/>
    <s v="087"/>
    <s v="INTERNAL CHARGES"/>
    <s v="1534"/>
    <s v="INTERNAL USER CHARGES - ELECTRICITY"/>
    <n v="42000"/>
    <n v="50000"/>
    <n v="52750"/>
    <n v="55545.75"/>
    <n v="24327.61"/>
    <n v="0"/>
    <n v="0"/>
    <n v="0"/>
    <n v="0"/>
    <n v="0"/>
    <n v="0"/>
    <n v="0"/>
    <n v="0"/>
    <n v="0"/>
    <n v="15701.66"/>
    <n v="0"/>
    <n v="4924.91"/>
    <n v="3701.04"/>
    <n v="24327.61"/>
    <n v="0.57922880952380951"/>
    <n v="24327.61"/>
    <n v="48655.22"/>
  </r>
  <r>
    <n v="14"/>
    <n v="15"/>
    <s v="tza"/>
    <x v="100"/>
    <s v="06-Community Services"/>
    <x v="93"/>
    <x v="372"/>
    <s v="021-Solid waste"/>
    <x v="5"/>
    <s v="112"/>
    <s v="ADMINISTRATION PUBLIC SERV."/>
    <s v="087"/>
    <s v="INTERNAL CHARGES"/>
    <s v="1531"/>
    <s v="INTERNAL ADMINISTRATION COSTS"/>
    <n v="6133"/>
    <n v="5306"/>
    <n v="5597.83"/>
    <n v="5894.51498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0"/>
    <s v="06-Community Services"/>
    <x v="93"/>
    <x v="373"/>
    <s v="021-Solid waste"/>
    <x v="5"/>
    <s v="112"/>
    <s v="ADMINISTRATION PUBLIC SERV.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0"/>
    <s v="06-Community Services"/>
    <x v="93"/>
    <x v="195"/>
    <s v="021-Solid waste"/>
    <x v="5"/>
    <s v="112"/>
    <s v="ADMINISTRATION PUBLIC SERV."/>
    <s v="087"/>
    <s v="INTERNAL CHARGES"/>
    <s v="1533"/>
    <s v="INTERNAL FACILITIES COSTS"/>
    <n v="251107"/>
    <n v="266866"/>
    <n v="281543.63"/>
    <n v="296465.44238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1"/>
    <s v="06-Community Services"/>
    <x v="93"/>
    <x v="372"/>
    <s v="008-Libraries"/>
    <x v="5"/>
    <s v="123"/>
    <s v="LIBRARY SERVICES"/>
    <s v="087"/>
    <s v="INTERNAL CHARGES"/>
    <s v="1531"/>
    <s v="INTERNAL ADMINISTRATION COSTS"/>
    <n v="191862"/>
    <n v="190034"/>
    <n v="200485.87"/>
    <n v="211111.62111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GTD"/>
    <x v="150"/>
    <s v="08-GTEDA"/>
    <x v="81"/>
    <x v="377"/>
    <m/>
    <x v="4"/>
    <s v="013"/>
    <s v="GREATER TZANEEN ECONOMIC DEVELOPMENT AGENCY"/>
    <s v="024"/>
    <s v="OTHER REVENUE"/>
    <s v="0250"/>
    <s v="FACILITATION FEE"/>
    <n v="-1000000"/>
    <n v="0"/>
    <n v="-300000"/>
    <n v="-620000"/>
    <m/>
    <m/>
    <m/>
    <m/>
    <m/>
    <m/>
    <m/>
    <m/>
    <m/>
    <m/>
    <m/>
    <m/>
    <m/>
    <m/>
    <m/>
    <n v="0"/>
    <m/>
    <m/>
  </r>
  <r>
    <n v="14"/>
    <n v="15"/>
    <s v="GTD"/>
    <x v="150"/>
    <s v="08-GTEDA"/>
    <x v="80"/>
    <x v="378"/>
    <m/>
    <x v="4"/>
    <s v="013"/>
    <s v="GREATER TZANEEN ECONOMIC DEVELOPMENT AGENCY"/>
    <s v="022"/>
    <s v="OPERATING GRANTS &amp; SUBSIDIES"/>
    <s v="0233"/>
    <s v="MUNICIPAL GRANT"/>
    <n v="-2500000"/>
    <n v="-5500000"/>
    <n v="-5500000"/>
    <n v="-5500000"/>
    <m/>
    <m/>
    <m/>
    <m/>
    <m/>
    <m/>
    <m/>
    <m/>
    <m/>
    <m/>
    <m/>
    <m/>
    <m/>
    <m/>
    <m/>
    <n v="-2500000"/>
    <m/>
    <m/>
  </r>
  <r>
    <n v="14"/>
    <n v="15"/>
    <s v="GTD"/>
    <x v="150"/>
    <s v="08-GTEDA"/>
    <x v="80"/>
    <x v="379"/>
    <m/>
    <x v="4"/>
    <s v="013"/>
    <s v="GREATER TZANEEN ECONOMIC DEVELOPMENT AGENCY"/>
    <s v="022"/>
    <s v="OPERATING GRANTS &amp; SUBSIDIES"/>
    <s v="0227"/>
    <s v="IDC"/>
    <n v="-3000000"/>
    <n v="0"/>
    <n v="0"/>
    <n v="0"/>
    <m/>
    <m/>
    <m/>
    <m/>
    <m/>
    <m/>
    <m/>
    <m/>
    <m/>
    <m/>
    <m/>
    <m/>
    <m/>
    <m/>
    <m/>
    <n v="-3000000"/>
    <m/>
    <m/>
  </r>
  <r>
    <n v="14"/>
    <n v="15"/>
    <s v="GTD"/>
    <x v="150"/>
    <s v="08-GTEDA"/>
    <x v="71"/>
    <x v="86"/>
    <m/>
    <x v="1"/>
    <s v="013"/>
    <s v="GREATER TZANEEN ECONOMIC DEVELOPMENT AGENCY"/>
    <s v="051"/>
    <s v="EMPLOYEE RELATED COSTS - WAGES &amp; SALARIES"/>
    <s v="1001"/>
    <s v="SALARIES &amp; WAGES - BASIC SCALE"/>
    <n v="3166081.17"/>
    <n v="2517900.5"/>
    <n v="2694153.54"/>
    <n v="2882744.29"/>
    <m/>
    <m/>
    <m/>
    <m/>
    <m/>
    <m/>
    <m/>
    <m/>
    <m/>
    <m/>
    <m/>
    <m/>
    <m/>
    <m/>
    <m/>
    <n v="2547825.13"/>
    <m/>
    <m/>
  </r>
  <r>
    <n v="14"/>
    <n v="15"/>
    <s v="GTD"/>
    <x v="150"/>
    <s v="08-GTEDA"/>
    <x v="71"/>
    <x v="84"/>
    <m/>
    <x v="1"/>
    <s v="013"/>
    <s v="GREATER TZANEEN ECONOMIC DEVELOPMENT AGENCY"/>
    <s v="051"/>
    <s v="EMPLOYEE RELATED COSTS - WAGES &amp; SALARIES"/>
    <s v="1002"/>
    <s v="SALARIES &amp; WAGES - OVERTIME"/>
    <n v="55000"/>
    <n v="30000"/>
    <n v="33000"/>
    <n v="36300"/>
    <m/>
    <m/>
    <m/>
    <m/>
    <m/>
    <m/>
    <m/>
    <m/>
    <m/>
    <m/>
    <m/>
    <m/>
    <m/>
    <m/>
    <m/>
    <n v="25000"/>
    <m/>
    <m/>
  </r>
  <r>
    <n v="14"/>
    <n v="15"/>
    <s v="GTD"/>
    <x v="150"/>
    <s v="08-GTEDA"/>
    <x v="71"/>
    <x v="88"/>
    <m/>
    <x v="1"/>
    <s v="013"/>
    <s v="GREATER TZANEEN ECONOMIC DEVELOPMENT AGENCY"/>
    <s v="051"/>
    <s v="EMPLOYEE RELATED COSTS - WAGES &amp; SALARIES"/>
    <s v="1004"/>
    <s v="SALARIES &amp; WAGES - ANNUAL BONUS"/>
    <n v="182360.8"/>
    <n v="183186"/>
    <n v="196009"/>
    <n v="209729"/>
    <m/>
    <m/>
    <m/>
    <m/>
    <m/>
    <m/>
    <m/>
    <m/>
    <m/>
    <m/>
    <m/>
    <m/>
    <m/>
    <m/>
    <m/>
    <n v="254782.51"/>
    <m/>
    <m/>
  </r>
  <r>
    <n v="14"/>
    <n v="15"/>
    <s v="GTD"/>
    <x v="150"/>
    <s v="08-GTEDA"/>
    <x v="71"/>
    <x v="77"/>
    <m/>
    <x v="1"/>
    <s v="013"/>
    <s v="GREATER TZANEEN ECONOMIC DEVELOPMENT AGENCY"/>
    <s v="051"/>
    <s v="EMPLOYEE RELATED COSTS - WAGES &amp; SALARIES"/>
    <s v="1016"/>
    <s v="PERFORMANCE INCENTIVE SCHEMES"/>
    <n v="97775.16"/>
    <n v="104414.08"/>
    <n v="111723.07"/>
    <n v="119543.67999999999"/>
    <m/>
    <m/>
    <m/>
    <m/>
    <m/>
    <m/>
    <m/>
    <m/>
    <m/>
    <m/>
    <m/>
    <m/>
    <m/>
    <m/>
    <m/>
    <n v="91378.65"/>
    <m/>
    <m/>
  </r>
  <r>
    <n v="14"/>
    <n v="15"/>
    <s v="GTD"/>
    <x v="150"/>
    <s v="08-GTEDA"/>
    <x v="71"/>
    <x v="89"/>
    <m/>
    <x v="1"/>
    <s v="013"/>
    <s v="GREATER TZANEEN ECONOMIC DEVELOPMENT AGENCY"/>
    <s v="051"/>
    <s v="EMPLOYEE RELATED COSTS - WAGES &amp; SALARIES"/>
    <s v="1010"/>
    <s v="SALARIES &amp; WAGES - LEAVE PAYMENTS"/>
    <n v="60000"/>
    <n v="0"/>
    <n v="0"/>
    <n v="0"/>
    <m/>
    <m/>
    <m/>
    <m/>
    <m/>
    <m/>
    <m/>
    <m/>
    <m/>
    <m/>
    <m/>
    <m/>
    <m/>
    <m/>
    <m/>
    <n v="81000"/>
    <m/>
    <m/>
  </r>
  <r>
    <n v="14"/>
    <n v="15"/>
    <s v="GTD"/>
    <x v="150"/>
    <s v="08-GTEDA"/>
    <x v="71"/>
    <x v="90"/>
    <m/>
    <x v="1"/>
    <s v="013"/>
    <s v="GREATER TZANEEN ECONOMIC DEVELOPMENT AGENCY"/>
    <s v="051"/>
    <s v="EMPLOYEE RELATED COSTS - WAGES &amp; SALARIES"/>
    <s v="1012"/>
    <s v="HOUSING ALLOWANCE"/>
    <n v="0"/>
    <n v="0"/>
    <n v="0"/>
    <n v="0"/>
    <m/>
    <m/>
    <m/>
    <m/>
    <m/>
    <m/>
    <m/>
    <m/>
    <m/>
    <m/>
    <m/>
    <m/>
    <m/>
    <m/>
    <m/>
    <n v="81000"/>
    <m/>
    <m/>
  </r>
  <r>
    <n v="14"/>
    <n v="15"/>
    <s v="GTD"/>
    <x v="150"/>
    <s v="08-GTEDA"/>
    <x v="76"/>
    <x v="92"/>
    <m/>
    <x v="1"/>
    <s v="013"/>
    <s v="GREATER TZANEEN ECONOMIC DEVELOPMENT AGENCY"/>
    <s v="053"/>
    <s v="EMPLOYEE RELATED COSTS - SOCIAL CONTRIBUTIONS"/>
    <s v="1021"/>
    <s v="CONTRIBUTION - MEDICAL AID SCHEME"/>
    <n v="137406.57"/>
    <n v="0"/>
    <n v="0"/>
    <n v="0"/>
    <m/>
    <m/>
    <m/>
    <m/>
    <m/>
    <m/>
    <m/>
    <m/>
    <m/>
    <m/>
    <m/>
    <m/>
    <m/>
    <m/>
    <m/>
    <n v="0"/>
    <m/>
    <m/>
  </r>
  <r>
    <n v="14"/>
    <n v="15"/>
    <s v="GTD"/>
    <x v="150"/>
    <s v="08-GTEDA"/>
    <x v="76"/>
    <x v="93"/>
    <m/>
    <x v="1"/>
    <s v="013"/>
    <s v="GREATER TZANEEN ECONOMIC DEVELOPMENT AGENCY"/>
    <s v="053"/>
    <s v="EMPLOYEE RELATED COSTS - SOCIAL CONTRIBUTIONS"/>
    <s v="1022"/>
    <s v="CONTRIBUTION - PENSION SCHEMES"/>
    <n v="120230.75"/>
    <n v="0"/>
    <n v="0"/>
    <n v="0"/>
    <m/>
    <m/>
    <m/>
    <m/>
    <m/>
    <m/>
    <m/>
    <m/>
    <m/>
    <m/>
    <m/>
    <m/>
    <m/>
    <m/>
    <m/>
    <n v="0"/>
    <m/>
    <m/>
  </r>
  <r>
    <n v="14"/>
    <n v="15"/>
    <s v="GTD"/>
    <x v="150"/>
    <s v="08-GTEDA"/>
    <x v="76"/>
    <x v="94"/>
    <m/>
    <x v="1"/>
    <s v="013"/>
    <s v="GREATER TZANEEN ECONOMIC DEVELOPMENT AGENCY"/>
    <s v="053"/>
    <s v="EMPLOYEE RELATED COSTS - SOCIAL CONTRIBUTIONS"/>
    <s v="1023"/>
    <s v="CONTRIBUTION - UIF"/>
    <n v="63321.62"/>
    <n v="724468.75"/>
    <n v="775181.56"/>
    <n v="829444.27"/>
    <m/>
    <n v="0"/>
    <m/>
    <m/>
    <m/>
    <m/>
    <m/>
    <m/>
    <m/>
    <m/>
    <m/>
    <m/>
    <m/>
    <m/>
    <m/>
    <n v="40892.129999999997"/>
    <m/>
    <m/>
  </r>
  <r>
    <n v="14"/>
    <n v="15"/>
    <s v="GTD"/>
    <x v="150"/>
    <s v="08-GTEDA"/>
    <x v="178"/>
    <x v="268"/>
    <m/>
    <x v="1"/>
    <s v="013"/>
    <s v="GREATER TZANEEN ECONOMIC DEVELOPMENT AGENCY"/>
    <s v="058"/>
    <s v="REMUNERATIONS OF COUNCILLORS"/>
    <s v="1057"/>
    <s v="COUNCILLORS ALLOWANCE - TRAVEL"/>
    <n v="88000"/>
    <n v="78000"/>
    <n v="90000"/>
    <n v="96300"/>
    <m/>
    <m/>
    <m/>
    <m/>
    <m/>
    <m/>
    <m/>
    <m/>
    <m/>
    <m/>
    <m/>
    <m/>
    <m/>
    <m/>
    <m/>
    <n v="100000"/>
    <m/>
    <m/>
  </r>
  <r>
    <n v="14"/>
    <n v="15"/>
    <s v="GTD"/>
    <x v="150"/>
    <s v="08-GTEDA"/>
    <x v="178"/>
    <x v="266"/>
    <m/>
    <x v="1"/>
    <s v="013"/>
    <s v="GREATER TZANEEN ECONOMIC DEVELOPMENT AGENCY"/>
    <s v="058"/>
    <s v="REMUNERATIONS OF COUNCILLORS"/>
    <s v="1053"/>
    <s v="ALLOWANCE - EXECUTIVE COMMITTEE"/>
    <n v="268000"/>
    <n v="230000"/>
    <n v="250000"/>
    <n v="267500"/>
    <m/>
    <m/>
    <m/>
    <m/>
    <m/>
    <m/>
    <m/>
    <m/>
    <m/>
    <m/>
    <m/>
    <m/>
    <m/>
    <m/>
    <m/>
    <n v="250000"/>
    <m/>
    <m/>
  </r>
  <r>
    <n v="14"/>
    <n v="15"/>
    <s v="GTD"/>
    <x v="150"/>
    <s v="08-GTEDA"/>
    <x v="178"/>
    <x v="267"/>
    <m/>
    <x v="1"/>
    <s v="013"/>
    <s v="GREATER TZANEEN ECONOMIC DEVELOPMENT AGENCY"/>
    <s v="058"/>
    <s v="REMUNERATIONS OF COUNCILLORS"/>
    <s v="1054"/>
    <s v="ALLOWANCE - OTHER COUNCILLORS"/>
    <n v="0"/>
    <n v="20000"/>
    <n v="22000"/>
    <n v="24200"/>
    <m/>
    <m/>
    <m/>
    <m/>
    <m/>
    <m/>
    <m/>
    <m/>
    <m/>
    <m/>
    <m/>
    <m/>
    <m/>
    <m/>
    <m/>
    <n v="100000"/>
    <m/>
    <m/>
  </r>
  <r>
    <n v="14"/>
    <n v="15"/>
    <s v="GTD"/>
    <x v="150"/>
    <s v="08-GTEDA"/>
    <x v="86"/>
    <x v="140"/>
    <m/>
    <x v="1"/>
    <s v="013"/>
    <s v="GREATER TZANEEN ECONOMIC DEVELOPMENT AGENCY"/>
    <s v="064"/>
    <s v="DEPRECIATION"/>
    <s v="1091"/>
    <s v="DEPRECIATION"/>
    <n v="0"/>
    <n v="62000"/>
    <n v="56000"/>
    <n v="50000"/>
    <m/>
    <m/>
    <m/>
    <m/>
    <m/>
    <m/>
    <m/>
    <m/>
    <m/>
    <m/>
    <m/>
    <m/>
    <m/>
    <m/>
    <m/>
    <n v="100000"/>
    <m/>
    <m/>
  </r>
  <r>
    <n v="14"/>
    <n v="15"/>
    <s v="GTD"/>
    <x v="150"/>
    <s v="08-GTEDA"/>
    <x v="77"/>
    <x v="180"/>
    <m/>
    <x v="1"/>
    <s v="013"/>
    <s v="GREATER TZANEEN ECONOMIC DEVELOPMENT AGENCY"/>
    <s v="066"/>
    <s v="REPAIRS AND MAINTENANCE"/>
    <s v="1101"/>
    <s v="FURNITURE &amp; OFFICE EQUIPMENT"/>
    <n v="33106"/>
    <n v="83106"/>
    <n v="99727.2"/>
    <n v="80000"/>
    <m/>
    <m/>
    <m/>
    <m/>
    <m/>
    <m/>
    <m/>
    <m/>
    <m/>
    <m/>
    <m/>
    <m/>
    <m/>
    <m/>
    <m/>
    <n v="15000"/>
    <m/>
    <m/>
  </r>
  <r>
    <n v="14"/>
    <n v="15"/>
    <s v="GTD"/>
    <x v="150"/>
    <s v="08-GTEDA"/>
    <x v="83"/>
    <x v="315"/>
    <m/>
    <x v="1"/>
    <s v="013"/>
    <s v="GREATER TZANEEN ECONOMIC DEVELOPMENT AGENCY"/>
    <s v="074"/>
    <s v="CONTRACTED SERVICES"/>
    <s v="1261"/>
    <s v="CONTRACTED SERVICES - INFORMATION TECHNOLOGY"/>
    <n v="22990"/>
    <n v="25000"/>
    <n v="30000"/>
    <n v="35000"/>
    <m/>
    <m/>
    <m/>
    <m/>
    <m/>
    <m/>
    <m/>
    <m/>
    <m/>
    <m/>
    <m/>
    <m/>
    <m/>
    <m/>
    <m/>
    <n v="8000"/>
    <m/>
    <m/>
  </r>
  <r>
    <n v="14"/>
    <n v="15"/>
    <s v="GTD"/>
    <x v="150"/>
    <s v="08-GTEDA"/>
    <x v="75"/>
    <x v="81"/>
    <m/>
    <x v="1"/>
    <s v="013"/>
    <s v="GREATER TZANEEN ECONOMIC DEVELOPMENT AGENCY"/>
    <s v="068"/>
    <s v="INTEREST EXPENSE - EXTERNAL BORROWINGS"/>
    <s v="1231"/>
    <s v="INTEREST EXTERNAL LOANS"/>
    <n v="0"/>
    <n v="21300"/>
    <n v="25560"/>
    <n v="25000"/>
    <m/>
    <m/>
    <m/>
    <m/>
    <m/>
    <m/>
    <m/>
    <m/>
    <m/>
    <m/>
    <m/>
    <m/>
    <m/>
    <m/>
    <m/>
    <n v="4500"/>
    <m/>
    <m/>
  </r>
  <r>
    <n v="14"/>
    <n v="15"/>
    <s v="GTD"/>
    <x v="150"/>
    <s v="08-GTEDA"/>
    <x v="83"/>
    <x v="314"/>
    <m/>
    <x v="1"/>
    <s v="013"/>
    <s v="GREATER TZANEEN ECONOMIC DEVELOPMENT AGENCY"/>
    <s v="074"/>
    <s v="CONTRACTED SERVICES"/>
    <s v="1263"/>
    <s v="CONTRACTED SERVICES - SECURITY SERVICES"/>
    <n v="7658.67"/>
    <n v="3685"/>
    <n v="6000"/>
    <n v="6600"/>
    <m/>
    <m/>
    <m/>
    <m/>
    <m/>
    <m/>
    <m/>
    <m/>
    <m/>
    <m/>
    <m/>
    <m/>
    <m/>
    <m/>
    <m/>
    <n v="7000"/>
    <m/>
    <m/>
  </r>
  <r>
    <n v="14"/>
    <n v="15"/>
    <s v="GTD"/>
    <x v="150"/>
    <s v="08-GTEDA"/>
    <x v="83"/>
    <x v="319"/>
    <m/>
    <x v="1"/>
    <s v="013"/>
    <s v="GREATER TZANEEN ECONOMIC DEVELOPMENT AGENCY"/>
    <s v="074"/>
    <s v="CONTRACTED SERVICES"/>
    <s v="1265"/>
    <s v="CONTRACTED SERVICES - CLEANING SERVICES"/>
    <n v="15972"/>
    <n v="5660"/>
    <n v="6240.46"/>
    <n v="7550.96"/>
    <m/>
    <m/>
    <m/>
    <m/>
    <m/>
    <m/>
    <m/>
    <m/>
    <m/>
    <m/>
    <m/>
    <m/>
    <m/>
    <m/>
    <m/>
    <n v="6000"/>
    <m/>
    <m/>
  </r>
  <r>
    <n v="14"/>
    <n v="15"/>
    <s v="GTD"/>
    <x v="150"/>
    <s v="08-GTEDA"/>
    <x v="83"/>
    <x v="380"/>
    <m/>
    <x v="1"/>
    <s v="013"/>
    <s v="GREATER TZANEEN ECONOMIC DEVELOPMENT AGENCY"/>
    <s v="074"/>
    <s v="CONTRACTED SERVICES"/>
    <s v="1277"/>
    <s v="RENT PREMISES"/>
    <n v="277200"/>
    <n v="238920"/>
    <n v="245000"/>
    <n v="255000"/>
    <m/>
    <m/>
    <m/>
    <m/>
    <m/>
    <m/>
    <m/>
    <m/>
    <m/>
    <m/>
    <m/>
    <m/>
    <m/>
    <m/>
    <m/>
    <n v="252000"/>
    <m/>
    <m/>
  </r>
  <r>
    <n v="14"/>
    <n v="15"/>
    <s v="GTD"/>
    <x v="150"/>
    <s v="08-GTEDA"/>
    <x v="83"/>
    <x v="310"/>
    <m/>
    <x v="1"/>
    <s v="013"/>
    <s v="GREATER TZANEEN ECONOMIC DEVELOPMENT AGENCY"/>
    <s v="074"/>
    <s v="CONTRACTED SERVICES"/>
    <s v="1270"/>
    <s v="CONTRACTED SERVICES - INTERNAL AUDIT"/>
    <n v="0"/>
    <n v="133500"/>
    <n v="140000"/>
    <n v="145000"/>
    <m/>
    <m/>
    <m/>
    <m/>
    <m/>
    <m/>
    <m/>
    <m/>
    <m/>
    <m/>
    <m/>
    <m/>
    <m/>
    <m/>
    <m/>
    <n v="130000"/>
    <m/>
    <m/>
  </r>
  <r>
    <n v="14"/>
    <n v="15"/>
    <s v="GTD"/>
    <x v="150"/>
    <s v="08-GTEDA"/>
    <x v="72"/>
    <x v="125"/>
    <m/>
    <x v="1"/>
    <s v="013"/>
    <s v="GREATER TZANEEN ECONOMIC DEVELOPMENT AGENCY"/>
    <s v="078"/>
    <s v="GENERAL EXPENSES - OTHER"/>
    <s v="1301"/>
    <s v="ADVERTISING - GENERAL"/>
    <n v="60000"/>
    <n v="90000"/>
    <n v="90000"/>
    <n v="90000"/>
    <m/>
    <m/>
    <m/>
    <m/>
    <m/>
    <m/>
    <m/>
    <m/>
    <m/>
    <m/>
    <m/>
    <m/>
    <m/>
    <m/>
    <m/>
    <n v="68000"/>
    <m/>
    <m/>
  </r>
  <r>
    <n v="14"/>
    <n v="15"/>
    <s v="GTD"/>
    <x v="150"/>
    <s v="08-GTEDA"/>
    <x v="72"/>
    <x v="350"/>
    <m/>
    <x v="1"/>
    <s v="013"/>
    <s v="GREATER TZANEEN ECONOMIC DEVELOPMENT AGENCY"/>
    <s v="078"/>
    <s v="GENERAL EXPENSES - OTHER"/>
    <s v="1302"/>
    <s v="ADVERTISING - RECRUITMENT"/>
    <n v="15000"/>
    <n v="30000"/>
    <n v="25000"/>
    <n v="25000"/>
    <m/>
    <m/>
    <m/>
    <m/>
    <m/>
    <m/>
    <m/>
    <m/>
    <m/>
    <m/>
    <m/>
    <m/>
    <m/>
    <m/>
    <m/>
    <n v="1500"/>
    <m/>
    <m/>
  </r>
  <r>
    <n v="14"/>
    <n v="15"/>
    <s v="GTD"/>
    <x v="150"/>
    <s v="08-GTEDA"/>
    <x v="72"/>
    <x v="381"/>
    <m/>
    <x v="1"/>
    <s v="013"/>
    <s v="GREATER TZANEEN ECONOMIC DEVELOPMENT AGENCY"/>
    <s v="078"/>
    <s v="GENERAL EXPENSES - OTHER"/>
    <s v="1307"/>
    <s v="COMMUNITY BASED PLANNING"/>
    <n v="450000"/>
    <n v="360000"/>
    <n v="360000"/>
    <n v="380000"/>
    <m/>
    <m/>
    <m/>
    <m/>
    <m/>
    <m/>
    <m/>
    <m/>
    <m/>
    <m/>
    <m/>
    <m/>
    <m/>
    <m/>
    <m/>
    <n v="455000"/>
    <m/>
    <m/>
  </r>
  <r>
    <n v="14"/>
    <n v="15"/>
    <s v="GTD"/>
    <x v="150"/>
    <s v="08-GTEDA"/>
    <x v="72"/>
    <x v="382"/>
    <m/>
    <x v="1"/>
    <s v="013"/>
    <s v="GREATER TZANEEN ECONOMIC DEVELOPMENT AGENCY"/>
    <s v="078"/>
    <s v="GENERAL EXPENSES - OTHER"/>
    <s v="1379"/>
    <s v="ACCOUNTING FEES"/>
    <n v="40064"/>
    <n v="7070"/>
    <n v="7400"/>
    <n v="7400"/>
    <m/>
    <m/>
    <m/>
    <m/>
    <m/>
    <m/>
    <m/>
    <m/>
    <m/>
    <m/>
    <m/>
    <m/>
    <m/>
    <m/>
    <m/>
    <n v="81000"/>
    <m/>
    <m/>
  </r>
  <r>
    <n v="14"/>
    <n v="15"/>
    <s v="GTD"/>
    <x v="150"/>
    <s v="08-GTEDA"/>
    <x v="72"/>
    <x v="339"/>
    <m/>
    <x v="1"/>
    <s v="013"/>
    <s v="GREATER TZANEEN ECONOMIC DEVELOPMENT AGENCY"/>
    <s v="078"/>
    <s v="GENERAL EXPENSES - OTHER"/>
    <s v="1303"/>
    <s v="AUDITORS FEES"/>
    <n v="220000"/>
    <n v="200000"/>
    <n v="205000"/>
    <n v="205000"/>
    <m/>
    <m/>
    <m/>
    <m/>
    <m/>
    <m/>
    <m/>
    <m/>
    <m/>
    <m/>
    <m/>
    <m/>
    <m/>
    <m/>
    <m/>
    <n v="200000"/>
    <m/>
    <m/>
  </r>
  <r>
    <n v="14"/>
    <n v="15"/>
    <s v="GTD"/>
    <x v="150"/>
    <s v="08-GTEDA"/>
    <x v="72"/>
    <x v="344"/>
    <m/>
    <x v="1"/>
    <s v="013"/>
    <s v="GREATER TZANEEN ECONOMIC DEVELOPMENT AGENCY"/>
    <s v="078"/>
    <s v="GENERAL EXPENSES - OTHER"/>
    <s v="1306"/>
    <s v="BANK ADMINISTRATION FEES &amp; INTEREST ON OVERDRAFT"/>
    <n v="47524"/>
    <n v="11224"/>
    <n v="12470"/>
    <n v="12470"/>
    <m/>
    <m/>
    <m/>
    <m/>
    <m/>
    <m/>
    <m/>
    <m/>
    <m/>
    <m/>
    <m/>
    <m/>
    <m/>
    <m/>
    <m/>
    <n v="51000"/>
    <m/>
    <m/>
  </r>
  <r>
    <n v="14"/>
    <n v="15"/>
    <s v="GTD"/>
    <x v="150"/>
    <s v="08-GTEDA"/>
    <x v="72"/>
    <x v="104"/>
    <m/>
    <x v="1"/>
    <s v="013"/>
    <s v="GREATER TZANEEN ECONOMIC DEVELOPMENT AGENCY"/>
    <s v="078"/>
    <s v="GENERAL EXPENSES - OTHER"/>
    <s v="1311"/>
    <s v="CONSUMABLE DOMESTIC ITEMS"/>
    <n v="36895"/>
    <n v="1000"/>
    <n v="0"/>
    <n v="0"/>
    <m/>
    <m/>
    <m/>
    <m/>
    <m/>
    <m/>
    <m/>
    <m/>
    <m/>
    <m/>
    <m/>
    <m/>
    <m/>
    <m/>
    <m/>
    <n v="4500"/>
    <m/>
    <m/>
  </r>
  <r>
    <n v="14"/>
    <n v="15"/>
    <s v="GTD"/>
    <x v="150"/>
    <s v="08-GTEDA"/>
    <x v="72"/>
    <x v="101"/>
    <m/>
    <x v="1"/>
    <s v="013"/>
    <s v="GREATER TZANEEN ECONOMIC DEVELOPMENT AGENCY"/>
    <s v="078"/>
    <s v="GENERAL EXPENSES - OTHER"/>
    <s v="1310"/>
    <s v="CONSULTANTS &amp; PROFFESIONAL FEES"/>
    <n v="50000"/>
    <n v="50000"/>
    <n v="53000"/>
    <n v="53000"/>
    <m/>
    <m/>
    <m/>
    <m/>
    <m/>
    <m/>
    <m/>
    <m/>
    <m/>
    <m/>
    <m/>
    <m/>
    <m/>
    <m/>
    <m/>
    <n v="25000"/>
    <m/>
    <m/>
  </r>
  <r>
    <n v="14"/>
    <n v="15"/>
    <s v="GTD"/>
    <x v="150"/>
    <s v="08-GTEDA"/>
    <x v="72"/>
    <x v="338"/>
    <m/>
    <x v="1"/>
    <s v="013"/>
    <s v="GREATER TZANEEN ECONOMIC DEVELOPMENT AGENCY"/>
    <s v="078"/>
    <s v="GENERAL EXPENSES - OTHER"/>
    <s v="1333"/>
    <s v="LEGAL FEES - OTHER"/>
    <n v="50000"/>
    <n v="0"/>
    <n v="0"/>
    <n v="0"/>
    <m/>
    <m/>
    <m/>
    <m/>
    <m/>
    <m/>
    <m/>
    <m/>
    <m/>
    <m/>
    <m/>
    <m/>
    <m/>
    <m/>
    <m/>
    <n v="25000"/>
    <m/>
    <m/>
  </r>
  <r>
    <n v="14"/>
    <n v="15"/>
    <s v="GTD"/>
    <x v="150"/>
    <s v="08-GTEDA"/>
    <x v="72"/>
    <x v="356"/>
    <m/>
    <x v="1"/>
    <s v="013"/>
    <s v="GREATER TZANEEN ECONOMIC DEVELOPMENT AGENCY"/>
    <s v="078"/>
    <s v="GENERAL EXPENSES - OTHER"/>
    <s v="1320"/>
    <s v="ENTERTAINMENT - EXECUTIVE COMMITTEE"/>
    <n v="15000"/>
    <n v="7000"/>
    <n v="7500"/>
    <n v="7500"/>
    <m/>
    <m/>
    <m/>
    <m/>
    <m/>
    <m/>
    <m/>
    <m/>
    <m/>
    <m/>
    <m/>
    <m/>
    <m/>
    <m/>
    <m/>
    <n v="4000"/>
    <m/>
    <m/>
  </r>
  <r>
    <n v="14"/>
    <n v="15"/>
    <s v="GTD"/>
    <x v="150"/>
    <s v="08-GTEDA"/>
    <x v="72"/>
    <x v="105"/>
    <m/>
    <x v="1"/>
    <s v="013"/>
    <s v="GREATER TZANEEN ECONOMIC DEVELOPMENT AGENCY"/>
    <s v="078"/>
    <s v="GENERAL EXPENSES - OTHER"/>
    <s v="1321"/>
    <s v="ENTERTAINMENT - OFFICIALS"/>
    <n v="15000"/>
    <n v="2000"/>
    <n v="2200"/>
    <n v="2200"/>
    <m/>
    <m/>
    <m/>
    <m/>
    <m/>
    <m/>
    <m/>
    <m/>
    <m/>
    <m/>
    <m/>
    <m/>
    <m/>
    <m/>
    <m/>
    <n v="25000"/>
    <m/>
    <m/>
  </r>
  <r>
    <n v="14"/>
    <n v="15"/>
    <s v="GTD"/>
    <x v="150"/>
    <s v="08-GTEDA"/>
    <x v="72"/>
    <x v="353"/>
    <m/>
    <x v="1"/>
    <s v="013"/>
    <s v="GREATER TZANEEN ECONOMIC DEVELOPMENT AGENCY"/>
    <s v="078"/>
    <s v="GENERAL EXPENSES - OTHER"/>
    <s v="1324"/>
    <s v="EMPLOYEE ASSISTANCE PROGRAMME"/>
    <n v="12000"/>
    <n v="0"/>
    <n v="0"/>
    <n v="0"/>
    <m/>
    <m/>
    <m/>
    <m/>
    <m/>
    <m/>
    <m/>
    <m/>
    <m/>
    <m/>
    <m/>
    <m/>
    <m/>
    <m/>
    <m/>
    <n v="10000"/>
    <m/>
    <m/>
  </r>
  <r>
    <n v="14"/>
    <n v="15"/>
    <s v="GTD"/>
    <x v="150"/>
    <s v="08-GTEDA"/>
    <x v="72"/>
    <x v="337"/>
    <m/>
    <x v="1"/>
    <s v="013"/>
    <s v="GREATER TZANEEN ECONOMIC DEVELOPMENT AGENCY"/>
    <s v="078"/>
    <s v="GENERAL EXPENSES - OTHER"/>
    <s v="1327"/>
    <s v="INSURANCE"/>
    <n v="16000"/>
    <n v="11000"/>
    <n v="12100"/>
    <n v="12100"/>
    <m/>
    <m/>
    <m/>
    <m/>
    <m/>
    <m/>
    <m/>
    <m/>
    <m/>
    <m/>
    <m/>
    <m/>
    <m/>
    <m/>
    <m/>
    <n v="12200"/>
    <m/>
    <m/>
  </r>
  <r>
    <n v="14"/>
    <n v="15"/>
    <s v="GTD"/>
    <x v="150"/>
    <s v="08-GTEDA"/>
    <x v="72"/>
    <x v="135"/>
    <m/>
    <x v="1"/>
    <s v="013"/>
    <s v="GREATER TZANEEN ECONOMIC DEVELOPMENT AGENCY"/>
    <s v="078"/>
    <s v="GENERAL EXPENSES - OTHER"/>
    <s v="1332"/>
    <s v="LEASES - PHOTOCOPIERS"/>
    <n v="48141"/>
    <n v="33142"/>
    <n v="34000"/>
    <n v="34000"/>
    <m/>
    <m/>
    <m/>
    <m/>
    <m/>
    <m/>
    <m/>
    <m/>
    <m/>
    <m/>
    <m/>
    <m/>
    <m/>
    <m/>
    <m/>
    <n v="70000"/>
    <m/>
    <m/>
  </r>
  <r>
    <n v="14"/>
    <n v="15"/>
    <s v="GTD"/>
    <x v="150"/>
    <s v="08-GTEDA"/>
    <x v="72"/>
    <x v="107"/>
    <m/>
    <x v="1"/>
    <s v="013"/>
    <s v="GREATER TZANEEN ECONOMIC DEVELOPMENT AGENCY"/>
    <s v="078"/>
    <s v="GENERAL EXPENSES - OTHER"/>
    <s v="1347"/>
    <s v="POSTAGE &amp; COURIER FEES"/>
    <n v="2795"/>
    <n v="595"/>
    <n v="600"/>
    <n v="600"/>
    <m/>
    <m/>
    <m/>
    <m/>
    <m/>
    <m/>
    <m/>
    <m/>
    <m/>
    <m/>
    <m/>
    <m/>
    <m/>
    <m/>
    <m/>
    <n v="1500"/>
    <m/>
    <m/>
  </r>
  <r>
    <n v="14"/>
    <n v="15"/>
    <s v="GTD"/>
    <x v="150"/>
    <s v="08-GTEDA"/>
    <x v="72"/>
    <x v="108"/>
    <m/>
    <x v="1"/>
    <s v="013"/>
    <s v="GREATER TZANEEN ECONOMIC DEVELOPMENT AGENCY"/>
    <s v="078"/>
    <s v="GENERAL EXPENSES - OTHER"/>
    <s v="1348"/>
    <s v="PRINTING &amp; STATIONERY"/>
    <n v="25000"/>
    <n v="8500"/>
    <n v="9135"/>
    <n v="9135"/>
    <m/>
    <m/>
    <m/>
    <m/>
    <m/>
    <m/>
    <m/>
    <m/>
    <m/>
    <m/>
    <m/>
    <m/>
    <m/>
    <m/>
    <m/>
    <n v="15500"/>
    <m/>
    <m/>
  </r>
  <r>
    <n v="14"/>
    <n v="15"/>
    <s v="GTD"/>
    <x v="150"/>
    <s v="08-GTEDA"/>
    <x v="72"/>
    <x v="331"/>
    <m/>
    <x v="1"/>
    <s v="013"/>
    <s v="GREATER TZANEEN ECONOMIC DEVELOPMENT AGENCY"/>
    <s v="078"/>
    <s v="GENERAL EXPENSES - OTHER"/>
    <s v="1363"/>
    <s v="SUBSCRIPTIONS"/>
    <n v="25000"/>
    <n v="20000"/>
    <n v="20000"/>
    <n v="20000"/>
    <m/>
    <m/>
    <m/>
    <m/>
    <m/>
    <m/>
    <m/>
    <m/>
    <m/>
    <m/>
    <m/>
    <m/>
    <m/>
    <m/>
    <m/>
    <n v="35000"/>
    <m/>
    <m/>
  </r>
  <r>
    <n v="14"/>
    <n v="15"/>
    <s v="GTD"/>
    <x v="150"/>
    <s v="08-GTEDA"/>
    <x v="72"/>
    <x v="110"/>
    <m/>
    <x v="1"/>
    <s v="013"/>
    <s v="GREATER TZANEEN ECONOMIC DEVELOPMENT AGENCY"/>
    <s v="078"/>
    <s v="GENERAL EXPENSES - OTHER"/>
    <s v="1364"/>
    <s v="SUBSISTANCE &amp; TRAVELLING EXPENSES"/>
    <n v="157500"/>
    <n v="67000"/>
    <n v="70000"/>
    <n v="70000"/>
    <m/>
    <m/>
    <m/>
    <m/>
    <m/>
    <m/>
    <m/>
    <m/>
    <m/>
    <m/>
    <m/>
    <m/>
    <m/>
    <m/>
    <m/>
    <n v="182500"/>
    <m/>
    <m/>
  </r>
  <r>
    <n v="14"/>
    <n v="15"/>
    <s v="GTD"/>
    <x v="150"/>
    <s v="08-GTEDA"/>
    <x v="72"/>
    <x v="111"/>
    <m/>
    <x v="1"/>
    <s v="013"/>
    <s v="GREATER TZANEEN ECONOMIC DEVELOPMENT AGENCY"/>
    <s v="078"/>
    <s v="GENERAL EXPENSES - OTHER"/>
    <s v="1366"/>
    <s v="TELEPHONE"/>
    <n v="150000"/>
    <n v="100000"/>
    <n v="80000"/>
    <n v="90000"/>
    <m/>
    <m/>
    <m/>
    <m/>
    <m/>
    <m/>
    <m/>
    <m/>
    <m/>
    <m/>
    <m/>
    <m/>
    <m/>
    <m/>
    <m/>
    <n v="103500"/>
    <m/>
    <m/>
  </r>
  <r>
    <n v="14"/>
    <n v="15"/>
    <s v="GTD"/>
    <x v="150"/>
    <s v="08-GTEDA"/>
    <x v="72"/>
    <x v="78"/>
    <m/>
    <x v="1"/>
    <s v="013"/>
    <s v="GREATER TZANEEN ECONOMIC DEVELOPMENT AGENCY"/>
    <s v="078"/>
    <s v="GENERAL EXPENSES - OTHER"/>
    <s v="1368"/>
    <s v="TRAINING COSTS"/>
    <n v="135000"/>
    <n v="20328.53"/>
    <n v="8000"/>
    <n v="8681.99"/>
    <m/>
    <m/>
    <m/>
    <m/>
    <m/>
    <m/>
    <m/>
    <m/>
    <m/>
    <m/>
    <m/>
    <m/>
    <m/>
    <m/>
    <m/>
    <n v="145000"/>
    <m/>
    <m/>
  </r>
  <r>
    <n v="14"/>
    <n v="15"/>
    <s v="GTD"/>
    <x v="150"/>
    <s v="08-GTEDA"/>
    <x v="72"/>
    <x v="383"/>
    <m/>
    <x v="1"/>
    <s v="013"/>
    <s v="GREATER TZANEEN ECONOMIC DEVELOPMENT AGENCY"/>
    <s v="078"/>
    <s v="GENERAL EXPENSES - OTHER"/>
    <s v="1378"/>
    <s v="TEAM BUILDING"/>
    <n v="38978.269999999997"/>
    <n v="0"/>
    <n v="0"/>
    <n v="0"/>
    <m/>
    <m/>
    <m/>
    <m/>
    <m/>
    <m/>
    <m/>
    <m/>
    <m/>
    <m/>
    <m/>
    <m/>
    <m/>
    <m/>
    <m/>
    <n v="0"/>
    <m/>
    <m/>
  </r>
  <r>
    <n v="14"/>
    <n v="15"/>
    <s v="GTD"/>
    <x v="150"/>
    <s v="08-GTEDA"/>
    <x v="72"/>
    <x v="384"/>
    <m/>
    <x v="1"/>
    <s v="013"/>
    <s v="GREATER TZANEEN ECONOMIC DEVELOPMENT AGENCY"/>
    <s v="078"/>
    <s v="GENERAL EXPENSES - OTHER"/>
    <s v="1380"/>
    <s v="SOCIAL INCLUSION"/>
    <n v="70000"/>
    <n v="6000"/>
    <n v="6000"/>
    <n v="6000"/>
    <m/>
    <m/>
    <m/>
    <m/>
    <m/>
    <m/>
    <m/>
    <m/>
    <m/>
    <m/>
    <m/>
    <m/>
    <m/>
    <m/>
    <m/>
    <n v="25921.58"/>
    <m/>
    <m/>
  </r>
  <r>
    <n v="14"/>
    <n v="15"/>
    <s v="GTD"/>
    <x v="150"/>
    <s v="08-GTEDA"/>
    <x v="72"/>
    <x v="385"/>
    <m/>
    <x v="1"/>
    <s v="013"/>
    <s v="GREATER TZANEEN ECONOMIC DEVELOPMENT AGENCY"/>
    <s v="078"/>
    <s v="GENERAL EXPENSES - OTHER"/>
    <s v="1381"/>
    <s v="BURSARIES"/>
    <n v="200000"/>
    <n v="12000"/>
    <n v="12000"/>
    <n v="12000"/>
    <m/>
    <m/>
    <m/>
    <m/>
    <m/>
    <m/>
    <m/>
    <m/>
    <m/>
    <m/>
    <m/>
    <m/>
    <m/>
    <m/>
    <m/>
    <n v="150000"/>
    <m/>
    <m/>
  </r>
  <r>
    <n v="14"/>
    <n v="15"/>
    <s v="GTD"/>
    <x v="150"/>
    <s v="08-GTEDA"/>
    <x v="74"/>
    <x v="80"/>
    <m/>
    <x v="3"/>
    <s v="013"/>
    <s v="GREATER TZANEEN ECONOMIC DEVELOPMENT AGENCY"/>
    <s v="608"/>
    <s v="OTHER ASSETS"/>
    <s v="5023"/>
    <s v="OFFICE EQUIPMENT"/>
    <n v="24999.990000000202"/>
    <n v="2000"/>
    <n v="5000"/>
    <n v="5000"/>
    <m/>
    <m/>
    <m/>
    <m/>
    <m/>
    <m/>
    <m/>
    <m/>
    <m/>
    <m/>
    <m/>
    <m/>
    <m/>
    <m/>
    <m/>
    <n v="0"/>
    <m/>
    <m/>
  </r>
  <r>
    <n v="14"/>
    <n v="15"/>
    <s v="tza"/>
    <x v="101"/>
    <s v="06-Community Services"/>
    <x v="93"/>
    <x v="373"/>
    <s v="008-Libraries"/>
    <x v="5"/>
    <s v="123"/>
    <s v="LIBRARY SERVICES"/>
    <s v="087"/>
    <s v="INTERNAL CHARGES"/>
    <s v="1532"/>
    <s v="INTERNAL IT COSTS"/>
    <n v="168221"/>
    <n v="232430"/>
    <n v="245213.65"/>
    <n v="258209.97344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1"/>
    <s v="06-Community Services"/>
    <x v="93"/>
    <x v="195"/>
    <s v="008-Libraries"/>
    <x v="5"/>
    <s v="123"/>
    <s v="LIBRARY SERVICES"/>
    <s v="087"/>
    <s v="INTERNAL CHARGES"/>
    <s v="1533"/>
    <s v="INTERNAL FACILITIES COSTS"/>
    <n v="2511071"/>
    <n v="2668664"/>
    <n v="2815440.52"/>
    <n v="2964658.86756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s v="06-Community Services"/>
    <x v="93"/>
    <x v="372"/>
    <s v="021-Solid waste"/>
    <x v="5"/>
    <s v="133"/>
    <s v="SOLID WASTE"/>
    <s v="087"/>
    <s v="INTERNAL CHARGES"/>
    <s v="1531"/>
    <s v="INTERNAL ADMINISTRATION COSTS"/>
    <n v="835073"/>
    <n v="922415"/>
    <n v="973147.82499999995"/>
    <n v="1024724.659724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s v="06-Community Services"/>
    <x v="93"/>
    <x v="373"/>
    <s v="021-Solid waste"/>
    <x v="5"/>
    <s v="133"/>
    <s v="SOLID WASTE"/>
    <s v="087"/>
    <s v="INTERNAL CHARGES"/>
    <s v="1532"/>
    <s v="INTERNAL IT COSTS"/>
    <n v="201865"/>
    <n v="278916"/>
    <n v="294256.38"/>
    <n v="309851.96814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s v="06-Community Services"/>
    <x v="93"/>
    <x v="195"/>
    <s v="021-Solid waste"/>
    <x v="5"/>
    <s v="133"/>
    <s v="SOLID WASTE"/>
    <s v="087"/>
    <s v="INTERNAL CHARGES"/>
    <s v="1533"/>
    <s v="INTERNAL FACILITIES COSTS"/>
    <n v="251107"/>
    <n v="266866"/>
    <n v="281543.63"/>
    <n v="296465.44238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s v="06-Community Services"/>
    <x v="93"/>
    <x v="372"/>
    <s v="021-Solid waste"/>
    <x v="5"/>
    <s v="134"/>
    <s v="STREET CLEANSING"/>
    <s v="087"/>
    <s v="INTERNAL CHARGES"/>
    <s v="1531"/>
    <s v="INTERNAL ADMINISTRATION COSTS"/>
    <n v="435177"/>
    <n v="536573"/>
    <n v="566084.51500000001"/>
    <n v="596086.994294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4"/>
    <s v="06-Community Services"/>
    <x v="93"/>
    <x v="372"/>
    <s v="020-Public toilet"/>
    <x v="5"/>
    <s v="135"/>
    <s v="PUBLIC TOILETS"/>
    <s v="087"/>
    <s v="INTERNAL CHARGES"/>
    <s v="1531"/>
    <s v="INTERNAL ADMINISTRATION COSTS"/>
    <n v="181732"/>
    <n v="227327"/>
    <n v="239829.98499999999"/>
    <n v="252540.974204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4"/>
    <s v="06-Community Services"/>
    <x v="93"/>
    <x v="171"/>
    <s v="020-Public toilet"/>
    <x v="5"/>
    <s v="135"/>
    <s v="PUBLIC TOILETS"/>
    <s v="087"/>
    <s v="INTERNAL CHARGES"/>
    <s v="1534"/>
    <s v="INTERNAL USER CHARGES - ELECTRICITY"/>
    <n v="2600"/>
    <n v="2000"/>
    <n v="2110"/>
    <n v="2221.83"/>
    <n v="554.82999999999993"/>
    <n v="0"/>
    <n v="0"/>
    <n v="0"/>
    <n v="0"/>
    <n v="0"/>
    <n v="0"/>
    <n v="0"/>
    <n v="0"/>
    <n v="0"/>
    <n v="380.77"/>
    <n v="0"/>
    <n v="115.31"/>
    <n v="58.75"/>
    <n v="554.82999999999993"/>
    <n v="0.21339615384615382"/>
    <n v="554.83000000000004"/>
    <n v="1109.6599999999999"/>
  </r>
  <r>
    <n v="14"/>
    <n v="15"/>
    <s v="tza"/>
    <x v="104"/>
    <s v="06-Community Services"/>
    <x v="93"/>
    <x v="374"/>
    <s v="020-Public toilet"/>
    <x v="5"/>
    <s v="135"/>
    <s v="PUBLIC TOILETS"/>
    <s v="087"/>
    <s v="INTERNAL CHARGES"/>
    <s v="1538"/>
    <s v="INTERNAL USER CHARGES - SANITATION &amp; REFUSE"/>
    <n v="10000"/>
    <n v="10000"/>
    <n v="10550"/>
    <n v="11109.15"/>
    <n v="4663.95"/>
    <n v="0"/>
    <n v="0"/>
    <n v="0"/>
    <n v="0"/>
    <n v="0"/>
    <n v="0"/>
    <n v="0"/>
    <n v="0"/>
    <n v="0"/>
    <n v="0"/>
    <n v="0"/>
    <n v="3731.16"/>
    <n v="932.79"/>
    <n v="4663.95"/>
    <n v="0.466395"/>
    <n v="4663.95"/>
    <n v="9327.9"/>
  </r>
  <r>
    <n v="14"/>
    <n v="15"/>
    <s v="tza"/>
    <x v="105"/>
    <s v="06-Community Services"/>
    <x v="93"/>
    <x v="372"/>
    <s v="018-Vehicle licencing"/>
    <x v="5"/>
    <s v="140"/>
    <s v="ADMINISTRATION TRANSPORT, SAFETY, SECURITY AND LIAISON"/>
    <s v="087"/>
    <s v="INTERNAL CHARGES"/>
    <s v="1531"/>
    <s v="INTERNAL ADMINISTRATION COSTS"/>
    <n v="52645"/>
    <n v="52785"/>
    <n v="55688.175000000003"/>
    <n v="58639.64827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s v="06-Community Services"/>
    <x v="93"/>
    <x v="372"/>
    <s v="018-Vehicle licencing"/>
    <x v="5"/>
    <s v="143"/>
    <s v="VEHICLE LICENCING &amp; TESTING"/>
    <s v="087"/>
    <s v="INTERNAL CHARGES"/>
    <s v="1531"/>
    <s v="INTERNAL ADMINISTRATION COSTS"/>
    <n v="736739"/>
    <n v="760467"/>
    <n v="802292.68500000006"/>
    <n v="844814.197305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s v="06-Community Services"/>
    <x v="93"/>
    <x v="373"/>
    <s v="018-Vehicle licencing"/>
    <x v="5"/>
    <s v="143"/>
    <s v="VEHICLE LICENCING &amp; TESTING"/>
    <s v="087"/>
    <s v="INTERNAL CHARGES"/>
    <s v="1532"/>
    <s v="INTERNAL IT COSTS"/>
    <n v="538306"/>
    <n v="743775"/>
    <n v="784682.625"/>
    <n v="826270.804125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s v="06-Community Services"/>
    <x v="93"/>
    <x v="195"/>
    <s v="018-Vehicle licencing"/>
    <x v="5"/>
    <s v="143"/>
    <s v="VEHICLE LICENCING &amp; TESTING"/>
    <s v="087"/>
    <s v="INTERNAL CHARGES"/>
    <s v="1533"/>
    <s v="INTERNAL FACILITIES COSTS"/>
    <n v="313884"/>
    <n v="333583"/>
    <n v="351930.065"/>
    <n v="370582.358445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s v="06-Community Services"/>
    <x v="93"/>
    <x v="171"/>
    <s v="018-Vehicle licencing"/>
    <x v="5"/>
    <s v="143"/>
    <s v="VEHICLE LICENCING &amp; TESTING"/>
    <s v="087"/>
    <s v="INTERNAL CHARGES"/>
    <s v="1534"/>
    <s v="INTERNAL USER CHARGES - ELECTRICITY"/>
    <n v="40000"/>
    <n v="76000"/>
    <n v="80180"/>
    <n v="84429.54"/>
    <n v="36131.33"/>
    <n v="0"/>
    <n v="0"/>
    <n v="0"/>
    <n v="0"/>
    <n v="0"/>
    <n v="0"/>
    <n v="0"/>
    <n v="0"/>
    <n v="0"/>
    <n v="24622.43"/>
    <n v="0"/>
    <n v="7585.93"/>
    <n v="3922.97"/>
    <n v="36131.33"/>
    <n v="0.90328325000000009"/>
    <n v="36131.33"/>
    <n v="72262.66"/>
  </r>
  <r>
    <n v="14"/>
    <n v="15"/>
    <s v="tza"/>
    <x v="106"/>
    <s v="06-Community Services"/>
    <x v="93"/>
    <x v="374"/>
    <s v="018-Vehicle licencing"/>
    <x v="5"/>
    <s v="143"/>
    <s v="VEHICLE LICENCING &amp; TESTING"/>
    <s v="087"/>
    <s v="INTERNAL CHARGES"/>
    <s v="1538"/>
    <s v="INTERNAL USER CHARGES - SANITATION &amp; REFUSE"/>
    <n v="3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s v="06-Community Services"/>
    <x v="93"/>
    <x v="372"/>
    <s v="010-Public safety"/>
    <x v="5"/>
    <s v="144"/>
    <s v="TRAFFIC SERVICES"/>
    <s v="087"/>
    <s v="INTERNAL CHARGES"/>
    <s v="1531"/>
    <s v="INTERNAL ADMINISTRATION COSTS"/>
    <n v="477164"/>
    <n v="565429"/>
    <n v="596527.59499999997"/>
    <n v="628143.557534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s v="06-Community Services"/>
    <x v="93"/>
    <x v="373"/>
    <s v="010-Public safety"/>
    <x v="5"/>
    <s v="144"/>
    <s v="TRAFFIC SERVICES"/>
    <s v="087"/>
    <s v="INTERNAL CHARGES"/>
    <s v="1532"/>
    <s v="INTERNAL IT COSTS"/>
    <n v="571950"/>
    <n v="790261"/>
    <n v="833725.35499999998"/>
    <n v="877912.79881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s v="06-Community Services"/>
    <x v="93"/>
    <x v="195"/>
    <s v="010-Public safety"/>
    <x v="5"/>
    <s v="144"/>
    <s v="TRAFFIC SERVICES"/>
    <s v="087"/>
    <s v="INTERNAL CHARGES"/>
    <s v="1533"/>
    <s v="INTERNAL FACILITIES COSTS"/>
    <n v="313884"/>
    <n v="333583"/>
    <n v="351930.065"/>
    <n v="370582.358445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s v="06-Community Services"/>
    <x v="93"/>
    <x v="171"/>
    <s v="010-Public safety"/>
    <x v="5"/>
    <s v="144"/>
    <s v="TRAFFIC SERVICES"/>
    <s v="087"/>
    <s v="INTERNAL CHARGES"/>
    <s v="1534"/>
    <s v="INTERNAL USER CHARGES - ELECTRICITY"/>
    <n v="900"/>
    <n v="900"/>
    <n v="949.5"/>
    <n v="999.8234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s v="06-Community Services"/>
    <x v="93"/>
    <x v="375"/>
    <s v="010-Public safety"/>
    <x v="5"/>
    <s v="144"/>
    <s v="TRAFFIC SERVICES"/>
    <s v="087"/>
    <s v="INTERNAL CHARGES"/>
    <s v="1536"/>
    <s v="INTERNAL USER CHARGES - SEWERAGE"/>
    <n v="6000"/>
    <n v="5000"/>
    <n v="5275"/>
    <n v="5554.574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s v="06-Community Services"/>
    <x v="93"/>
    <x v="376"/>
    <s v="010-Public safety"/>
    <x v="5"/>
    <s v="144"/>
    <s v="TRAFFIC SERVICES"/>
    <s v="087"/>
    <s v="INTERNAL CHARGES"/>
    <s v="1537"/>
    <s v="INTERNAL USER CHARGES - WATER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8"/>
    <s v="01-Municipal manager"/>
    <x v="93"/>
    <x v="372"/>
    <s v="011-Other public safety"/>
    <x v="5"/>
    <s v="153"/>
    <s v="DISASTER MANAGEMENT"/>
    <s v="087"/>
    <s v="INTERNAL CHARGES"/>
    <s v="1531"/>
    <s v="INTERNAL ADMINISTRATION COSTS"/>
    <n v="61498"/>
    <n v="58492"/>
    <n v="61709.06"/>
    <n v="64979.64017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8"/>
    <s v="01-Municipal manager"/>
    <x v="93"/>
    <x v="373"/>
    <s v="011-Other public safety"/>
    <x v="5"/>
    <s v="153"/>
    <s v="DISASTER MANAGEMENT"/>
    <s v="087"/>
    <s v="INTERNAL CHARGES"/>
    <s v="1532"/>
    <s v="INTERNAL IT COSTS"/>
    <n v="33644"/>
    <n v="46486"/>
    <n v="49042.73"/>
    <n v="51641.99469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8"/>
    <s v="01-Municipal manager"/>
    <x v="93"/>
    <x v="195"/>
    <s v="011-Other public safety"/>
    <x v="5"/>
    <s v="153"/>
    <s v="DISASTER MANAGEMENT"/>
    <s v="087"/>
    <s v="INTERNAL CHARGES"/>
    <s v="1533"/>
    <s v="INTERNAL FACILITIES COSTS"/>
    <n v="62777"/>
    <n v="66717"/>
    <n v="70386.434999999998"/>
    <n v="74116.916054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s v="07-Electrical Engineering"/>
    <x v="93"/>
    <x v="372"/>
    <s v="019-Electricity distribution"/>
    <x v="5"/>
    <s v="162"/>
    <s v="ADMINISTRATION ELEC. ING."/>
    <s v="087"/>
    <s v="INTERNAL CHARGES"/>
    <s v="1531"/>
    <s v="INTERNAL ADMINISTRATION COSTS"/>
    <n v="9615610"/>
    <n v="9358890"/>
    <n v="9873628.9499999993"/>
    <n v="10396931.28434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s v="07-Electrical Engineering"/>
    <x v="93"/>
    <x v="373"/>
    <s v="019-Electricity distribution"/>
    <x v="5"/>
    <s v="162"/>
    <s v="ADMINISTRATION ELEC. ING."/>
    <s v="087"/>
    <s v="INTERNAL CHARGES"/>
    <s v="1532"/>
    <s v="INTERNAL IT COSTS"/>
    <n v="336441"/>
    <n v="464858"/>
    <n v="490425.19"/>
    <n v="516417.72506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s v="07-Electrical Engineering"/>
    <x v="93"/>
    <x v="195"/>
    <s v="019-Electricity distribution"/>
    <x v="5"/>
    <s v="162"/>
    <s v="ADMINISTRATION ELEC. ING."/>
    <s v="087"/>
    <s v="INTERNAL CHARGES"/>
    <s v="1533"/>
    <s v="INTERNAL FACILITIES COSTS"/>
    <n v="376661"/>
    <n v="400300"/>
    <n v="422316.5"/>
    <n v="444699.274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s v="07-Electrical Engineering"/>
    <x v="93"/>
    <x v="372"/>
    <s v="019-Electricity distribution"/>
    <x v="5"/>
    <s v="173"/>
    <s v="OPERATIONS &amp; MAINTENANCE: RURAL"/>
    <s v="087"/>
    <s v="INTERNAL CHARGES"/>
    <s v="1531"/>
    <s v="INTERNAL ADMINISTRATION COSTS"/>
    <n v="65751433"/>
    <n v="75018451"/>
    <n v="79144465.805000007"/>
    <n v="83339122.49266500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s v="07-Electrical Engineering"/>
    <x v="93"/>
    <x v="373"/>
    <s v="019-Electricity distribution"/>
    <x v="5"/>
    <s v="173"/>
    <s v="OPERATIONS &amp; MAINTENANCE: RURAL"/>
    <s v="087"/>
    <s v="INTERNAL CHARGES"/>
    <s v="1532"/>
    <s v="INTERNAL IT COSTS"/>
    <n v="100932"/>
    <n v="139458"/>
    <n v="147128.19"/>
    <n v="154925.98407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s v="07-Electrical Engineering"/>
    <x v="93"/>
    <x v="195"/>
    <s v="019-Electricity distribution"/>
    <x v="5"/>
    <s v="173"/>
    <s v="OPERATIONS &amp; MAINTENANCE: RURAL"/>
    <s v="087"/>
    <s v="INTERNAL CHARGES"/>
    <s v="1533"/>
    <s v="INTERNAL FACILITIES COSTS"/>
    <n v="188330"/>
    <n v="200150"/>
    <n v="211158.25"/>
    <n v="222349.6372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s v="07-Electrical Engineering"/>
    <x v="93"/>
    <x v="171"/>
    <s v="019-Electricity distribution"/>
    <x v="5"/>
    <s v="173"/>
    <s v="OPERATIONS &amp; MAINTENANCE: RURAL"/>
    <s v="087"/>
    <s v="INTERNAL CHARGES"/>
    <s v="1534"/>
    <s v="INTERNAL USER CHARGES - ELECTRICITY"/>
    <n v="7500"/>
    <n v="7500"/>
    <n v="7912.5"/>
    <n v="8331.8624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s v="07-Electrical Engineering"/>
    <x v="93"/>
    <x v="372"/>
    <s v="019-Electricity distribution"/>
    <x v="5"/>
    <s v="183"/>
    <s v="OPERATIONS &amp; MAINTENANCE: TOWN"/>
    <s v="087"/>
    <s v="INTERNAL CHARGES"/>
    <s v="1531"/>
    <s v="INTERNAL ADMINISTRATION COSTS"/>
    <n v="22958004"/>
    <n v="23591333"/>
    <n v="24888856.315000001"/>
    <n v="26207965.699695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s v="07-Electrical Engineering"/>
    <x v="93"/>
    <x v="373"/>
    <s v="019-Electricity distribution"/>
    <x v="5"/>
    <s v="183"/>
    <s v="OPERATIONS &amp; MAINTENANCE: TOWN"/>
    <s v="087"/>
    <s v="INTERNAL CHARGES"/>
    <s v="1532"/>
    <s v="INTERNAL IT COSTS"/>
    <n v="100932"/>
    <n v="139458"/>
    <n v="147128.19"/>
    <n v="154925.98407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s v="07-Electrical Engineering"/>
    <x v="93"/>
    <x v="195"/>
    <s v="019-Electricity distribution"/>
    <x v="5"/>
    <s v="183"/>
    <s v="OPERATIONS &amp; MAINTENANCE: TOWN"/>
    <s v="087"/>
    <s v="INTERNAL CHARGES"/>
    <s v="1533"/>
    <s v="INTERNAL FACILITIES COSTS"/>
    <n v="125554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s v="07-Electrical Engineering"/>
    <x v="93"/>
    <x v="386"/>
    <s v="019-Electricity distribution"/>
    <x v="5"/>
    <s v="183"/>
    <s v="OPERATIONS &amp; MAINTENANCE: TOWN"/>
    <s v="087"/>
    <s v="INTERNAL CHARGES"/>
    <s v="1535"/>
    <s v="INTERNAL USER CHARGES - ELECTRICITY(STREETLIGHTS)"/>
    <n v="0"/>
    <n v="0"/>
    <n v="0"/>
    <n v="0"/>
    <n v="870226.54"/>
    <n v="0"/>
    <n v="0"/>
    <n v="0"/>
    <n v="0"/>
    <n v="0"/>
    <n v="0"/>
    <n v="0"/>
    <n v="0"/>
    <n v="0"/>
    <n v="583441.17000000004"/>
    <n v="0"/>
    <n v="197398.13"/>
    <n v="89387.24"/>
    <n v="870226.54"/>
    <e v="#DIV/0!"/>
    <n v="870226.54"/>
    <n v="1740453.08"/>
  </r>
  <r>
    <n v="14"/>
    <n v="15"/>
    <s v="PMU"/>
    <x v="112"/>
    <s v="05-Engineering Services"/>
    <x v="93"/>
    <x v="372"/>
    <s v="017-Roads"/>
    <x v="5"/>
    <s v="195"/>
    <s v="PROJECT MANAGEMENT"/>
    <s v="087"/>
    <s v="INTERNAL CHARGES"/>
    <s v="1531"/>
    <s v="INTERNAL ADMINISTRATION COSTS"/>
    <n v="106343"/>
    <n v="105742"/>
    <n v="111557.81"/>
    <n v="117470.3739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s v="05-Engineering Services"/>
    <x v="93"/>
    <x v="372"/>
    <m/>
    <x v="5"/>
    <s v="073"/>
    <s v="WATER NETWORKS"/>
    <s v="087"/>
    <s v="INTERNAL CHARGES"/>
    <s v="1531"/>
    <s v="INTERNAL ADMINISTRATION COSTS"/>
    <n v="2477695"/>
    <n v="3975692"/>
    <n v="4194355.0599999996"/>
    <n v="4416655.8781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s v="05-Engineering Services"/>
    <x v="93"/>
    <x v="373"/>
    <m/>
    <x v="5"/>
    <s v="073"/>
    <s v="WATER NETWORKS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s v="05-Engineering Services"/>
    <x v="93"/>
    <x v="195"/>
    <m/>
    <x v="5"/>
    <s v="073"/>
    <s v="WATER NETWORKS"/>
    <s v="087"/>
    <s v="INTERNAL CHARGES"/>
    <s v="1533"/>
    <s v="INTERNAL FACILITIES COSTS"/>
    <n v="690545"/>
    <n v="733882"/>
    <n v="774245.51"/>
    <n v="815280.52202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4"/>
    <s v="05-Engineering Services"/>
    <x v="93"/>
    <x v="372"/>
    <m/>
    <x v="5"/>
    <s v="083"/>
    <s v="WATER PURIFICATION"/>
    <s v="087"/>
    <s v="INTERNAL CHARGES"/>
    <s v="1531"/>
    <s v="INTERNAL ADMINISTRATION COSTS"/>
    <n v="873845"/>
    <n v="939980"/>
    <n v="991678.9"/>
    <n v="1044237.881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4"/>
    <s v="05-Engineering Services"/>
    <x v="93"/>
    <x v="171"/>
    <m/>
    <x v="5"/>
    <s v="083"/>
    <s v="WATER PURIFICATION"/>
    <s v="087"/>
    <s v="INTERNAL CHARGES"/>
    <s v="1534"/>
    <s v="INTERNAL USER CHARGES - ELECTRICITY"/>
    <n v="1045000"/>
    <n v="1283600"/>
    <n v="1354198"/>
    <n v="1425970.4939999999"/>
    <n v="982611.54"/>
    <n v="0"/>
    <n v="0"/>
    <n v="0"/>
    <n v="0"/>
    <n v="0"/>
    <n v="0"/>
    <n v="0"/>
    <n v="0"/>
    <n v="0"/>
    <n v="474761.28"/>
    <n v="0"/>
    <n v="436473.77"/>
    <n v="71376.490000000005"/>
    <n v="982611.54"/>
    <n v="0.94029812440191396"/>
    <n v="982611.54"/>
    <n v="1965223.08"/>
  </r>
  <r>
    <n v="14"/>
    <n v="15"/>
    <s v="MDC"/>
    <x v="115"/>
    <s v="05-Engineering Services"/>
    <x v="93"/>
    <x v="372"/>
    <m/>
    <x v="5"/>
    <s v="093"/>
    <s v="SEWERAGE PURIFICATION"/>
    <s v="087"/>
    <s v="INTERNAL CHARGES"/>
    <s v="1531"/>
    <s v="INTERNAL ADMINISTRATION COSTS"/>
    <n v="866313"/>
    <n v="867907"/>
    <n v="915641.88500000001"/>
    <n v="964170.9049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5"/>
    <s v="05-Engineering Services"/>
    <x v="93"/>
    <x v="376"/>
    <m/>
    <x v="5"/>
    <s v="093"/>
    <s v="SEWERAGE PURIFICATION"/>
    <s v="087"/>
    <s v="INTERNAL CHARGES"/>
    <s v="1537"/>
    <s v="INTERNAL USER CHARGES - WATER"/>
    <n v="275000"/>
    <n v="193000"/>
    <n v="203615"/>
    <n v="214406.595"/>
    <n v="48897.7"/>
    <n v="0"/>
    <n v="0"/>
    <n v="0"/>
    <n v="0"/>
    <n v="0"/>
    <n v="0"/>
    <n v="0"/>
    <n v="0"/>
    <n v="0"/>
    <n v="16952.91"/>
    <n v="0"/>
    <n v="22921.74"/>
    <n v="9023.0499999999993"/>
    <n v="48897.7"/>
    <n v="0.17780981818181818"/>
    <n v="48897.7"/>
    <n v="97795.4"/>
  </r>
  <r>
    <n v="14"/>
    <n v="15"/>
    <s v="MDC"/>
    <x v="116"/>
    <s v="06-Community Services"/>
    <x v="93"/>
    <x v="372"/>
    <s v="020-Public toilet"/>
    <x v="5"/>
    <s v="113"/>
    <s v="COMMUNITY HEALTH SERVICES"/>
    <s v="087"/>
    <s v="INTERNAL CHARGES"/>
    <s v="1531"/>
    <s v="INTERNAL ADMINISTRATION COSTS"/>
    <n v="5637"/>
    <n v="5313"/>
    <n v="5605.2150000000001"/>
    <n v="5902.291395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6"/>
    <s v="06-Community Services"/>
    <x v="93"/>
    <x v="373"/>
    <s v="020-Public toilet"/>
    <x v="5"/>
    <s v="113"/>
    <s v="COMMUNITY HEALTH SERVICES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6"/>
    <s v="06-Community Services"/>
    <x v="93"/>
    <x v="195"/>
    <s v="020-Public toilet"/>
    <x v="5"/>
    <s v="113"/>
    <s v="COMMUNITY HEALTH SERVICES"/>
    <s v="087"/>
    <s v="INTERNAL CHARGES"/>
    <s v="1533"/>
    <s v="INTERNAL FACILITIES COSTS"/>
    <n v="502214"/>
    <n v="533733"/>
    <n v="563088.31499999994"/>
    <n v="592931.995694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s v="06-Community Services"/>
    <x v="93"/>
    <x v="372"/>
    <s v="014-Other health"/>
    <x v="5"/>
    <s v="115"/>
    <s v="ENVIROMENTAL HEALTH SERVICES"/>
    <s v="087"/>
    <s v="INTERNAL CHARGES"/>
    <s v="1531"/>
    <s v="INTERNAL ADMINISTRATION COSTS"/>
    <n v="182747"/>
    <n v="181216"/>
    <n v="191182.88"/>
    <n v="201315.5726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s v="06-Community Services"/>
    <x v="93"/>
    <x v="373"/>
    <s v="014-Other health"/>
    <x v="5"/>
    <s v="115"/>
    <s v="ENVIROMENTAL HEALTH SERVICES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s v="06-Community Services"/>
    <x v="93"/>
    <x v="195"/>
    <s v="014-Other health"/>
    <x v="5"/>
    <s v="115"/>
    <s v="ENVIROMENTAL HEALTH SERVICES"/>
    <s v="087"/>
    <s v="INTERNAL CHARGES"/>
    <s v="1533"/>
    <s v="INTERNAL FACILITIES COSTS"/>
    <n v="251107"/>
    <n v="266866"/>
    <n v="281543.63"/>
    <n v="296465.44238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2"/>
    <m/>
    <x v="183"/>
    <x v="0"/>
    <m/>
    <x v="0"/>
    <s v="330"/>
    <s v="DISTRIBUTABLE RESERVE"/>
    <s v="100"/>
    <s v="ASSET FINANCING FUND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"/>
    <m/>
    <x v="183"/>
    <x v="5"/>
    <m/>
    <x v="0"/>
    <s v="330"/>
    <s v="DISTRIBUTABLE RESERVE"/>
    <s v="100"/>
    <s v="ASSET FINANCING FUND"/>
    <s v="3055"/>
    <s v="TRANSFER TO INCOME STATEMENT: DISPOSAL OF PROPERTY,PLANT &amp; EQUIPM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7"/>
    <m/>
    <x v="183"/>
    <x v="0"/>
    <m/>
    <x v="0"/>
    <s v="425"/>
    <s v="INVESTMENT"/>
    <s v="100"/>
    <s v="ASSET FINANCING FUND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7"/>
    <m/>
    <x v="183"/>
    <x v="182"/>
    <m/>
    <x v="0"/>
    <s v="425"/>
    <s v="INVESTMENT"/>
    <s v="100"/>
    <s v="ASSET FINANCING FUND"/>
    <s v="4030"/>
    <s v="INVESTMENT WITHDRAW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m/>
    <m/>
    <m/>
    <x v="151"/>
    <m/>
    <x v="184"/>
    <x v="387"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893">
  <r>
    <n v="14"/>
    <n v="15"/>
    <x v="0"/>
    <x v="0"/>
    <x v="0"/>
    <x v="0"/>
    <x v="0"/>
    <m/>
    <x v="0"/>
    <s v="315"/>
    <s v="FUTURE DEPRECIATION RESERVE"/>
    <s v="150"/>
    <s v="UTILISED CAPITAL RECEIPTS (GRANTS)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0"/>
    <x v="0"/>
    <x v="0"/>
    <x v="1"/>
    <m/>
    <x v="0"/>
    <s v="315"/>
    <s v="FUTURE DEPRECIATION RESERVE"/>
    <s v="150"/>
    <s v="UTILISED CAPITAL RECEIPTS (GRANTS)"/>
    <s v="3020"/>
    <s v="APPROPRIATION FROM INCO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0"/>
    <x v="0"/>
    <x v="0"/>
    <x v="2"/>
    <m/>
    <x v="0"/>
    <s v="315"/>
    <s v="FUTURE DEPRECIATION RESERVE"/>
    <s v="150"/>
    <s v="UTILISED CAPITAL RECEIPTS (GRANTS)"/>
    <s v="3050"/>
    <s v="APPRPRIATIONS TO INCOME STATEMENT TO OFFSET DEPRECIATION CHAR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0"/>
    <x v="0"/>
    <x v="0"/>
    <x v="3"/>
    <m/>
    <x v="0"/>
    <s v="315"/>
    <s v="FUTURE DEPRECIATION RESERVE"/>
    <s v="150"/>
    <s v="UTILISED CAPITAL RECEIPTS (GRANTS)"/>
    <s v="3052"/>
    <s v="APPROPRIATIONS FROM STATEMENTS: DISPOSAL OF PROPERTY, PLANT &amp; EQUIPM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0"/>
    <x v="0"/>
    <x v="1"/>
    <x v="0"/>
    <m/>
    <x v="0"/>
    <s v="315"/>
    <s v="FUTURE DEPRECIATION RESERVE"/>
    <s v="160"/>
    <s v="UTILISED CAPITAL RECEIPTS (PUBLIC CONTRIBUTIONS)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0"/>
    <x v="0"/>
    <x v="1"/>
    <x v="1"/>
    <m/>
    <x v="0"/>
    <s v="315"/>
    <s v="FUTURE DEPRECIATION RESERVE"/>
    <s v="160"/>
    <s v="UTILISED CAPITAL RECEIPTS (PUBLIC CONTRIBUTIONS)"/>
    <s v="3020"/>
    <s v="APPROPRIATION FROM INCO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0"/>
    <x v="0"/>
    <x v="1"/>
    <x v="2"/>
    <m/>
    <x v="0"/>
    <s v="315"/>
    <s v="FUTURE DEPRECIATION RESERVE"/>
    <s v="160"/>
    <s v="UTILISED CAPITAL RECEIPTS (PUBLIC CONTRIBUTIONS)"/>
    <s v="3050"/>
    <s v="APPRPRIATIONS TO INCOME STATEMENT TO OFFSET DEPRECIATION CHAR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0"/>
    <x v="0"/>
    <x v="1"/>
    <x v="3"/>
    <m/>
    <x v="0"/>
    <s v="315"/>
    <s v="FUTURE DEPRECIATION RESERVE"/>
    <s v="160"/>
    <s v="UTILISED CAPITAL RECEIPTS (PUBLIC CONTRIBUTIONS)"/>
    <s v="3052"/>
    <s v="APPROPRIATIONS FROM STATEMENTS: DISPOSAL OF PROPERTY, PLANT &amp; EQUIPM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0"/>
    <x v="0"/>
    <x v="2"/>
    <x v="0"/>
    <m/>
    <x v="0"/>
    <s v="315"/>
    <s v="FUTURE DEPRECIATION RESERVE"/>
    <s v="190"/>
    <s v="TRANSFER FROM ASSETS FINANCING FUND"/>
    <s v="3000"/>
    <s v="OPENING BALANCE"/>
    <n v="7"/>
    <n v="7"/>
    <n v="7.3849999999999998"/>
    <n v="7.776404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0"/>
    <x v="0"/>
    <x v="2"/>
    <x v="4"/>
    <m/>
    <x v="0"/>
    <s v="315"/>
    <s v="FUTURE DEPRECIATION RESERVE"/>
    <s v="190"/>
    <s v="TRANSFER FROM ASSETS FINANCING FUND"/>
    <s v="3045"/>
    <s v="TRANSFER FROM THE ASSET FINANCING FU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0"/>
    <x v="0"/>
    <x v="2"/>
    <x v="2"/>
    <m/>
    <x v="0"/>
    <s v="315"/>
    <s v="FUTURE DEPRECIATION RESERVE"/>
    <s v="190"/>
    <s v="TRANSFER FROM ASSETS FINANCING FUND"/>
    <s v="3050"/>
    <s v="APPRPRIATIONS TO INCOME STATEMENT TO OFFSET DEPRECIATION CHAR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0"/>
    <x v="0"/>
    <x v="2"/>
    <x v="3"/>
    <m/>
    <x v="0"/>
    <s v="315"/>
    <s v="FUTURE DEPRECIATION RESERVE"/>
    <s v="190"/>
    <s v="TRANSFER FROM ASSETS FINANCING FUND"/>
    <s v="3052"/>
    <s v="APPROPRIATIONS FROM STATEMENTS: DISPOSAL OF PROPERTY, PLANT &amp; EQUIPM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0"/>
    <x v="0"/>
    <x v="2"/>
    <x v="5"/>
    <m/>
    <x v="0"/>
    <s v="315"/>
    <s v="FUTURE DEPRECIATION RESERVE"/>
    <s v="190"/>
    <s v="TRANSFER FROM ASSETS FINANCING FUND"/>
    <s v="3055"/>
    <s v="TRANSFER TO INCOME STATEMENT: DISPOSAL OF PROPERTY,PLANT &amp; EQUIPM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"/>
    <x v="0"/>
    <x v="3"/>
    <x v="0"/>
    <m/>
    <x v="0"/>
    <s v="317"/>
    <s v="INTERNAL ADVANCES"/>
    <s v="195"/>
    <s v="ADVANCES FROM EFF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"/>
    <x v="0"/>
    <x v="3"/>
    <x v="6"/>
    <m/>
    <x v="0"/>
    <s v="317"/>
    <s v="INTERNAL ADVANCES"/>
    <s v="195"/>
    <s v="ADVANCES FROM EFF"/>
    <s v="3065"/>
    <s v="ADVANCES FROM EFF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"/>
    <x v="0"/>
    <x v="4"/>
    <x v="0"/>
    <m/>
    <x v="0"/>
    <s v="330"/>
    <s v="DISTRIBUTABLE RESERVE"/>
    <s v="200"/>
    <s v="INSURANCE RESERVE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"/>
    <x v="0"/>
    <x v="4"/>
    <x v="1"/>
    <m/>
    <x v="0"/>
    <s v="330"/>
    <s v="DISTRIBUTABLE RESERVE"/>
    <s v="200"/>
    <s v="INSURANCE RESERVE"/>
    <s v="3020"/>
    <s v="APPROPRIATION FROM INCO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"/>
    <x v="0"/>
    <x v="4"/>
    <x v="7"/>
    <m/>
    <x v="0"/>
    <s v="330"/>
    <s v="DISTRIBUTABLE RESERVE"/>
    <s v="200"/>
    <s v="INSURANCE RESERVE"/>
    <s v="3022"/>
    <s v="APPROPRIA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"/>
    <x v="0"/>
    <x v="4"/>
    <x v="8"/>
    <m/>
    <x v="0"/>
    <s v="330"/>
    <s v="DISTRIBUTABLE RESERVE"/>
    <s v="200"/>
    <s v="INSURANCE RESERVE"/>
    <s v="3025"/>
    <s v="APPROPRIATION: PUBLIC CONTRIBU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"/>
    <x v="0"/>
    <x v="4"/>
    <x v="9"/>
    <m/>
    <x v="0"/>
    <s v="330"/>
    <s v="DISTRIBUTABLE RESERVE"/>
    <s v="200"/>
    <s v="INSURANCE RESERVE"/>
    <s v="3026"/>
    <s v="APPROPRIATIONS: FD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"/>
    <x v="0"/>
    <x v="5"/>
    <x v="0"/>
    <m/>
    <x v="0"/>
    <s v="330"/>
    <s v="DISTRIBUTABLE RESERVE"/>
    <s v="210"/>
    <s v="UNAPPROPRIATED SURPLU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"/>
    <x v="0"/>
    <x v="5"/>
    <x v="10"/>
    <m/>
    <x v="0"/>
    <s v="330"/>
    <s v="DISTRIBUTABLE RESERVE"/>
    <s v="210"/>
    <s v="UNAPPROPRIATED SURPLUS"/>
    <s v="3023"/>
    <s v="APPROPRIATIONS: AFF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"/>
    <x v="0"/>
    <x v="5"/>
    <x v="11"/>
    <m/>
    <x v="0"/>
    <s v="330"/>
    <s v="DISTRIBUTABLE RESERVE"/>
    <s v="210"/>
    <s v="UNAPPROPRIATED SURPLUS"/>
    <s v="3024"/>
    <s v="APPROPRIATIONS: GRAN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"/>
    <x v="0"/>
    <x v="5"/>
    <x v="8"/>
    <m/>
    <x v="0"/>
    <s v="330"/>
    <s v="DISTRIBUTABLE RESERVE"/>
    <s v="210"/>
    <s v="UNAPPROPRIATED SURPLUS"/>
    <s v="3025"/>
    <s v="APPROPRIATION: PUBLIC CONTRIBU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"/>
    <x v="0"/>
    <x v="5"/>
    <x v="9"/>
    <m/>
    <x v="0"/>
    <s v="330"/>
    <s v="DISTRIBUTABLE RESERVE"/>
    <s v="210"/>
    <s v="UNAPPROPRIATED SURPLUS"/>
    <s v="3026"/>
    <s v="APPROPRIATIONS: FD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"/>
    <x v="0"/>
    <x v="5"/>
    <x v="12"/>
    <m/>
    <x v="0"/>
    <s v="330"/>
    <s v="DISTRIBUTABLE RESERVE"/>
    <s v="210"/>
    <s v="UNAPPROPRIATED SURPLUS"/>
    <s v="3027"/>
    <s v="APPROPRIATIONS: INSURANCE RESERV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"/>
    <x v="0"/>
    <x v="5"/>
    <x v="13"/>
    <m/>
    <x v="0"/>
    <s v="330"/>
    <s v="DISTRIBUTABLE RESERVE"/>
    <s v="210"/>
    <s v="UNAPPROPRIATED SURPLUS"/>
    <s v="3150"/>
    <s v="NET SURPLUS BEFORE APPROPR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"/>
    <x v="0"/>
    <x v="5"/>
    <x v="14"/>
    <m/>
    <x v="0"/>
    <s v="330"/>
    <s v="DISTRIBUTABLE RESERVE"/>
    <s v="210"/>
    <s v="UNAPPROPRIATED SURPLUS"/>
    <s v="3160"/>
    <s v="APPROPRIA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6"/>
    <x v="0"/>
    <m/>
    <x v="0"/>
    <s v="360"/>
    <s v="LONG-TERM LIABILITIES"/>
    <s v="250"/>
    <s v="LOCAL REGISTERED STOCK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6"/>
    <x v="15"/>
    <m/>
    <x v="0"/>
    <s v="360"/>
    <s v="LONG-TERM LIABILITIES"/>
    <s v="250"/>
    <s v="LOCAL REGISTERED STOCK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6"/>
    <x v="16"/>
    <m/>
    <x v="0"/>
    <s v="360"/>
    <s v="LONG-TERM LIABILITIES"/>
    <s v="250"/>
    <s v="LOCAL REGISTERED STOCK"/>
    <s v="3301"/>
    <s v="EFF LOANS RE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7"/>
    <x v="0"/>
    <m/>
    <x v="0"/>
    <s v="360"/>
    <s v="LONG-TERM LIABILITIES"/>
    <s v="251"/>
    <s v="ANNUITY LOANS -NEW ABSA LOA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7"/>
    <x v="15"/>
    <m/>
    <x v="0"/>
    <s v="360"/>
    <s v="LONG-TERM LIABILITIES"/>
    <s v="251"/>
    <s v="ANNUITY LOANS -NEW ABSA LOAN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7"/>
    <x v="16"/>
    <m/>
    <x v="0"/>
    <s v="360"/>
    <s v="LONG-TERM LIABILITIES"/>
    <s v="251"/>
    <s v="ANNUITY LOANS -NEW ABSA LOAN"/>
    <s v="3301"/>
    <s v="EFF LOANS REPAID"/>
    <n v="0"/>
    <n v="0"/>
    <n v="0"/>
    <n v="0"/>
    <n v="1481922.28"/>
    <n v="0"/>
    <n v="0"/>
    <n v="0"/>
    <n v="0"/>
    <n v="0"/>
    <n v="0"/>
    <n v="0"/>
    <n v="0"/>
    <n v="0"/>
    <n v="0"/>
    <n v="0"/>
    <n v="0"/>
    <n v="1481922.28"/>
    <n v="1481922.28"/>
    <e v="#DIV/0!"/>
    <n v="1481922.28"/>
    <n v="2963844.56"/>
  </r>
  <r>
    <n v="14"/>
    <n v="15"/>
    <x v="0"/>
    <x v="3"/>
    <x v="0"/>
    <x v="7"/>
    <x v="17"/>
    <m/>
    <x v="0"/>
    <s v="360"/>
    <s v="LONG-TERM LIABILITIES"/>
    <s v="251"/>
    <s v="ANNUITY LOANS -NEW ABSA LOAN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8"/>
    <x v="0"/>
    <m/>
    <x v="0"/>
    <s v="360"/>
    <s v="LONG-TERM LIABILITIES"/>
    <s v="252"/>
    <s v="DEVELOPMENT BANK OF SA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8"/>
    <x v="15"/>
    <m/>
    <x v="0"/>
    <s v="360"/>
    <s v="LONG-TERM LIABILITIES"/>
    <s v="252"/>
    <s v="DEVELOPMENT BANK OF SA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8"/>
    <x v="16"/>
    <m/>
    <x v="0"/>
    <s v="360"/>
    <s v="LONG-TERM LIABILITIES"/>
    <s v="252"/>
    <s v="DEVELOPMENT BANK OF SA"/>
    <s v="3301"/>
    <s v="EFF LOANS REPAID"/>
    <n v="0"/>
    <n v="0"/>
    <n v="0"/>
    <n v="0"/>
    <n v="637904.01"/>
    <n v="0"/>
    <n v="0"/>
    <n v="0"/>
    <n v="0"/>
    <n v="0"/>
    <n v="0"/>
    <n v="0"/>
    <n v="102513.87"/>
    <n v="103101.57"/>
    <n v="0"/>
    <n v="214928.41"/>
    <n v="111853.25"/>
    <n v="105506.91"/>
    <n v="637904.01"/>
    <e v="#DIV/0!"/>
    <n v="637904.01"/>
    <n v="1275808.02"/>
  </r>
  <r>
    <n v="14"/>
    <n v="15"/>
    <x v="0"/>
    <x v="3"/>
    <x v="0"/>
    <x v="9"/>
    <x v="0"/>
    <m/>
    <x v="0"/>
    <s v="360"/>
    <s v="LONG-TERM LIABILITIES"/>
    <s v="253"/>
    <s v="ABSA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9"/>
    <x v="15"/>
    <m/>
    <x v="0"/>
    <s v="360"/>
    <s v="LONG-TERM LIABILITIES"/>
    <s v="253"/>
    <s v="ABSA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9"/>
    <x v="16"/>
    <m/>
    <x v="0"/>
    <s v="360"/>
    <s v="LONG-TERM LIABILITIES"/>
    <s v="253"/>
    <s v="ABSA"/>
    <s v="3301"/>
    <s v="EFF LOANS RE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10"/>
    <x v="0"/>
    <m/>
    <x v="0"/>
    <s v="360"/>
    <s v="LONG-TERM LIABILITIES"/>
    <s v="254"/>
    <s v="INCA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10"/>
    <x v="15"/>
    <m/>
    <x v="0"/>
    <s v="360"/>
    <s v="LONG-TERM LIABILITIES"/>
    <s v="254"/>
    <s v="INCA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10"/>
    <x v="16"/>
    <m/>
    <x v="0"/>
    <s v="360"/>
    <s v="LONG-TERM LIABILITIES"/>
    <s v="254"/>
    <s v="INCA"/>
    <s v="3301"/>
    <s v="EFF LOANS REPAID"/>
    <n v="0"/>
    <n v="0"/>
    <n v="0"/>
    <n v="0"/>
    <n v="1196529.56"/>
    <n v="0"/>
    <n v="0"/>
    <n v="0"/>
    <n v="0"/>
    <n v="0"/>
    <n v="0"/>
    <n v="0"/>
    <n v="0"/>
    <n v="0"/>
    <n v="0"/>
    <n v="0"/>
    <n v="0"/>
    <n v="1196529.56"/>
    <n v="1196529.56"/>
    <e v="#DIV/0!"/>
    <n v="1196529.56"/>
    <n v="2393059.12"/>
  </r>
  <r>
    <n v="14"/>
    <n v="15"/>
    <x v="0"/>
    <x v="3"/>
    <x v="0"/>
    <x v="11"/>
    <x v="0"/>
    <m/>
    <x v="0"/>
    <s v="360"/>
    <s v="LONG-TERM LIABILITIES"/>
    <s v="255"/>
    <s v="BOE BANK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11"/>
    <x v="15"/>
    <m/>
    <x v="0"/>
    <s v="360"/>
    <s v="LONG-TERM LIABILITIES"/>
    <s v="255"/>
    <s v="BOE BANK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11"/>
    <x v="16"/>
    <m/>
    <x v="0"/>
    <s v="360"/>
    <s v="LONG-TERM LIABILITIES"/>
    <s v="255"/>
    <s v="BOE BANK"/>
    <s v="3301"/>
    <s v="EFF LOANS RE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12"/>
    <x v="0"/>
    <m/>
    <x v="0"/>
    <s v="360"/>
    <s v="LONG-TERM LIABILITIES"/>
    <s v="256"/>
    <s v="DBSA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12"/>
    <x v="15"/>
    <m/>
    <x v="0"/>
    <s v="360"/>
    <s v="LONG-TERM LIABILITIES"/>
    <s v="256"/>
    <s v="DBSA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12"/>
    <x v="16"/>
    <m/>
    <x v="0"/>
    <s v="360"/>
    <s v="LONG-TERM LIABILITIES"/>
    <s v="256"/>
    <s v="DBSA"/>
    <s v="3301"/>
    <s v="EFF LOANS RE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13"/>
    <x v="0"/>
    <m/>
    <x v="0"/>
    <s v="360"/>
    <s v="LONG-TERM LIABILITIES"/>
    <s v="257"/>
    <s v="ABSA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13"/>
    <x v="15"/>
    <m/>
    <x v="0"/>
    <s v="360"/>
    <s v="LONG-TERM LIABILITIES"/>
    <s v="257"/>
    <s v="ABSA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13"/>
    <x v="16"/>
    <m/>
    <x v="0"/>
    <s v="360"/>
    <s v="LONG-TERM LIABILITIES"/>
    <s v="257"/>
    <s v="ABSA"/>
    <s v="3301"/>
    <s v="EFF LOANS RE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14"/>
    <x v="0"/>
    <m/>
    <x v="0"/>
    <s v="360"/>
    <s v="LONG-TERM LIABILITIES"/>
    <s v="258"/>
    <s v="STANDARD BANK 5 YEAR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14"/>
    <x v="15"/>
    <m/>
    <x v="0"/>
    <s v="360"/>
    <s v="LONG-TERM LIABILITIES"/>
    <s v="258"/>
    <s v="STANDARD BANK 5 YEARS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14"/>
    <x v="16"/>
    <m/>
    <x v="0"/>
    <s v="360"/>
    <s v="LONG-TERM LIABILITIES"/>
    <s v="258"/>
    <s v="STANDARD BANK 5 YEARS"/>
    <s v="3301"/>
    <s v="EFF LOANS REPAID"/>
    <n v="0"/>
    <n v="0"/>
    <n v="0"/>
    <n v="0"/>
    <n v="1274740.99"/>
    <n v="0"/>
    <n v="0"/>
    <n v="0"/>
    <n v="0"/>
    <n v="0"/>
    <n v="0"/>
    <n v="0"/>
    <n v="0"/>
    <n v="0"/>
    <n v="0"/>
    <n v="0"/>
    <n v="0"/>
    <n v="1274740.99"/>
    <n v="1274740.99"/>
    <e v="#DIV/0!"/>
    <n v="1274740.99"/>
    <n v="2549481.98"/>
  </r>
  <r>
    <n v="14"/>
    <n v="15"/>
    <x v="0"/>
    <x v="3"/>
    <x v="0"/>
    <x v="15"/>
    <x v="0"/>
    <m/>
    <x v="0"/>
    <s v="360"/>
    <s v="LONG-TERM LIABILITIES"/>
    <s v="259"/>
    <s v="STANDARD BANK 7 YEAR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15"/>
    <x v="15"/>
    <m/>
    <x v="0"/>
    <s v="360"/>
    <s v="LONG-TERM LIABILITIES"/>
    <s v="259"/>
    <s v="STANDARD BANK 7 YEARS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15"/>
    <x v="16"/>
    <m/>
    <x v="0"/>
    <s v="360"/>
    <s v="LONG-TERM LIABILITIES"/>
    <s v="259"/>
    <s v="STANDARD BANK 7 YEARS"/>
    <s v="3301"/>
    <s v="EFF LOANS REPAID"/>
    <n v="0"/>
    <n v="0"/>
    <n v="0"/>
    <n v="0"/>
    <n v="1226096.42"/>
    <n v="0"/>
    <n v="0"/>
    <n v="0"/>
    <n v="0"/>
    <n v="0"/>
    <n v="0"/>
    <n v="0"/>
    <n v="0"/>
    <n v="0"/>
    <n v="0"/>
    <n v="0"/>
    <n v="0"/>
    <n v="1226096.42"/>
    <n v="1226096.42"/>
    <e v="#DIV/0!"/>
    <n v="1226096.42"/>
    <n v="2452192.84"/>
  </r>
  <r>
    <n v="14"/>
    <n v="15"/>
    <x v="0"/>
    <x v="3"/>
    <x v="0"/>
    <x v="16"/>
    <x v="0"/>
    <m/>
    <x v="0"/>
    <s v="360"/>
    <s v="LONG-TERM LIABILITIES"/>
    <s v="260"/>
    <s v="EFF ADVANCES MADE TO FINANCE CAPITAL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16"/>
    <x v="18"/>
    <m/>
    <x v="0"/>
    <s v="360"/>
    <s v="LONG-TERM LIABILITIES"/>
    <s v="260"/>
    <s v="EFF ADVANCES MADE TO FINANCE CAPITAL"/>
    <s v="3320"/>
    <s v="EFF ADVANCES MADE TO RATES &amp; GENER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16"/>
    <x v="19"/>
    <m/>
    <x v="0"/>
    <s v="360"/>
    <s v="LONG-TERM LIABILITIES"/>
    <s v="260"/>
    <s v="EFF ADVANCES MADE TO FINANCE CAPITAL"/>
    <s v="3325"/>
    <s v="EFF ADVANCES MADE TO REFUS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16"/>
    <x v="20"/>
    <m/>
    <x v="0"/>
    <s v="360"/>
    <s v="LONG-TERM LIABILITIES"/>
    <s v="260"/>
    <s v="EFF ADVANCES MADE TO FINANCE CAPITAL"/>
    <s v="3330"/>
    <s v="EFF ADVANCE MADE TO ELECTRICIT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16"/>
    <x v="21"/>
    <m/>
    <x v="0"/>
    <s v="360"/>
    <s v="LONG-TERM LIABILITIES"/>
    <s v="260"/>
    <s v="EFF ADVANCES MADE TO FINANCE CAPITAL"/>
    <s v="3335"/>
    <s v="EFF ADVANCES MADE TO WAT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16"/>
    <x v="22"/>
    <m/>
    <x v="0"/>
    <s v="360"/>
    <s v="LONG-TERM LIABILITIES"/>
    <s v="260"/>
    <s v="EFF ADVANCES MADE TO FINANCE CAPITAL"/>
    <s v="3340"/>
    <s v="EFF ADVANCES MADE TO SEWERA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16"/>
    <x v="23"/>
    <m/>
    <x v="0"/>
    <s v="360"/>
    <s v="LONG-TERM LIABILITIES"/>
    <s v="260"/>
    <s v="EFF ADVANCES MADE TO FINANCE CAPITAL"/>
    <s v="3341"/>
    <s v="EFF ADVANCES RE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17"/>
    <x v="0"/>
    <m/>
    <x v="0"/>
    <s v="360"/>
    <s v="LONG-TERM LIABILITIES"/>
    <s v="261"/>
    <s v="REFUSE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18"/>
    <x v="0"/>
    <m/>
    <x v="0"/>
    <s v="360"/>
    <s v="LONG-TERM LIABILITIES"/>
    <s v="262"/>
    <s v="ELECTRICITY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19"/>
    <x v="0"/>
    <m/>
    <x v="0"/>
    <s v="360"/>
    <s v="LONG-TERM LIABILITIES"/>
    <s v="263"/>
    <s v="WAT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20"/>
    <x v="0"/>
    <m/>
    <x v="0"/>
    <s v="360"/>
    <s v="LONG-TERM LIABILITIES"/>
    <s v="264"/>
    <s v="SEW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4"/>
    <x v="0"/>
    <x v="21"/>
    <x v="0"/>
    <m/>
    <x v="0"/>
    <s v="362"/>
    <s v="FINANCE LEASE LIABILITY"/>
    <s v="271"/>
    <s v="RENTAL VEHICL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4"/>
    <x v="0"/>
    <x v="21"/>
    <x v="24"/>
    <m/>
    <x v="0"/>
    <s v="362"/>
    <s v="FINANCE LEASE LIABILITY"/>
    <s v="271"/>
    <s v="RENTAL VEHICLES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4"/>
    <x v="0"/>
    <x v="22"/>
    <x v="0"/>
    <m/>
    <x v="0"/>
    <s v="362"/>
    <s v="FINANCE LEASE LIABILITY"/>
    <s v="272"/>
    <s v="RENTAL PHOTOCOPIER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4"/>
    <x v="0"/>
    <x v="22"/>
    <x v="24"/>
    <m/>
    <x v="0"/>
    <s v="362"/>
    <s v="FINANCE LEASE LIABILITY"/>
    <s v="272"/>
    <s v="RENTAL PHOTOCOPIERS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4"/>
    <x v="0"/>
    <x v="22"/>
    <x v="25"/>
    <m/>
    <x v="0"/>
    <s v="362"/>
    <s v="FINANCE LEASE LIABILITY"/>
    <s v="272"/>
    <s v="RENTAL PHOTOCOPIERS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4"/>
    <x v="0"/>
    <x v="22"/>
    <x v="26"/>
    <m/>
    <x v="0"/>
    <s v="362"/>
    <s v="FINANCE LEASE LIABILITY"/>
    <s v="272"/>
    <s v="RENTAL PHOTOCOPIERS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4"/>
    <x v="0"/>
    <x v="23"/>
    <x v="0"/>
    <m/>
    <x v="0"/>
    <s v="362"/>
    <s v="FINANCE LEASE LIABILITY"/>
    <s v="273"/>
    <s v="PANASONIC CAMERA'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4"/>
    <x v="0"/>
    <x v="23"/>
    <x v="24"/>
    <m/>
    <x v="0"/>
    <s v="362"/>
    <s v="FINANCE LEASE LIABILITY"/>
    <s v="273"/>
    <s v="PANASONIC CAMERA'S"/>
    <s v="4005"/>
    <s v="ADDITIONS"/>
    <n v="0"/>
    <n v="0"/>
    <n v="0"/>
    <n v="0"/>
    <n v="98337.12999999999"/>
    <n v="0"/>
    <n v="0"/>
    <n v="0"/>
    <n v="0"/>
    <n v="0"/>
    <n v="0"/>
    <n v="0"/>
    <n v="0"/>
    <n v="1809.48"/>
    <n v="0"/>
    <n v="0"/>
    <n v="96527.65"/>
    <n v="0"/>
    <n v="98337.12999999999"/>
    <e v="#DIV/0!"/>
    <n v="98337.13"/>
    <n v="196674.25999999998"/>
  </r>
  <r>
    <n v="14"/>
    <n v="15"/>
    <x v="0"/>
    <x v="4"/>
    <x v="0"/>
    <x v="23"/>
    <x v="25"/>
    <m/>
    <x v="0"/>
    <s v="362"/>
    <s v="FINANCE LEASE LIABILITY"/>
    <s v="273"/>
    <s v="PANASONIC CAMERA'S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4"/>
    <x v="0"/>
    <x v="23"/>
    <x v="26"/>
    <m/>
    <x v="0"/>
    <s v="362"/>
    <s v="FINANCE LEASE LIABILITY"/>
    <s v="273"/>
    <s v="PANASONIC CAMERA'S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4"/>
    <x v="0"/>
    <x v="24"/>
    <x v="0"/>
    <m/>
    <x v="0"/>
    <s v="362"/>
    <s v="FINANCE LEASE LIABILITY"/>
    <s v="274"/>
    <s v="GRADER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4"/>
    <x v="0"/>
    <x v="24"/>
    <x v="24"/>
    <m/>
    <x v="0"/>
    <s v="362"/>
    <s v="FINANCE LEASE LIABILITY"/>
    <s v="274"/>
    <s v="GRADERS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4"/>
    <x v="0"/>
    <x v="24"/>
    <x v="25"/>
    <m/>
    <x v="0"/>
    <s v="362"/>
    <s v="FINANCE LEASE LIABILITY"/>
    <s v="274"/>
    <s v="GRADERS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4"/>
    <x v="0"/>
    <x v="24"/>
    <x v="26"/>
    <m/>
    <x v="0"/>
    <s v="362"/>
    <s v="FINANCE LEASE LIABILITY"/>
    <s v="274"/>
    <s v="GRADERS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4"/>
    <x v="0"/>
    <x v="25"/>
    <x v="0"/>
    <m/>
    <x v="0"/>
    <s v="362"/>
    <s v="FINANCE LEASE LIABILITY"/>
    <s v="275"/>
    <s v="VEHICL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4"/>
    <x v="0"/>
    <x v="25"/>
    <x v="24"/>
    <m/>
    <x v="0"/>
    <s v="362"/>
    <s v="FINANCE LEASE LIABILITY"/>
    <s v="275"/>
    <s v="VEHICLES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4"/>
    <x v="0"/>
    <x v="25"/>
    <x v="25"/>
    <m/>
    <x v="0"/>
    <s v="362"/>
    <s v="FINANCE LEASE LIABILITY"/>
    <s v="275"/>
    <s v="VEHICLES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4"/>
    <x v="0"/>
    <x v="25"/>
    <x v="26"/>
    <m/>
    <x v="0"/>
    <s v="362"/>
    <s v="FINANCE LEASE LIABILITY"/>
    <s v="275"/>
    <s v="VEHICLES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4"/>
    <x v="0"/>
    <x v="26"/>
    <x v="0"/>
    <m/>
    <x v="0"/>
    <s v="362"/>
    <s v="FINANCE LEASE LIABILITY"/>
    <s v="276"/>
    <s v="COMPUTER EQUIPMEN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4"/>
    <x v="0"/>
    <x v="26"/>
    <x v="24"/>
    <m/>
    <x v="0"/>
    <s v="362"/>
    <s v="FINANCE LEASE LIABILITY"/>
    <s v="276"/>
    <s v="COMPUTER EQUIPMENT"/>
    <s v="4005"/>
    <s v="ADDITIONS"/>
    <n v="0"/>
    <n v="0"/>
    <n v="0"/>
    <n v="0"/>
    <n v="489469.41"/>
    <n v="0"/>
    <n v="0"/>
    <n v="0"/>
    <n v="0"/>
    <n v="0"/>
    <n v="0"/>
    <n v="0"/>
    <n v="0"/>
    <n v="0"/>
    <n v="0"/>
    <n v="275693.78999999998"/>
    <n v="88087.81"/>
    <n v="125687.81"/>
    <n v="489469.41"/>
    <e v="#DIV/0!"/>
    <n v="489469.41"/>
    <n v="978938.82"/>
  </r>
  <r>
    <n v="14"/>
    <n v="15"/>
    <x v="0"/>
    <x v="4"/>
    <x v="0"/>
    <x v="26"/>
    <x v="25"/>
    <m/>
    <x v="0"/>
    <s v="362"/>
    <s v="FINANCE LEASE LIABILITY"/>
    <s v="276"/>
    <s v="COMPUTER EQUIPMEN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4"/>
    <x v="0"/>
    <x v="26"/>
    <x v="26"/>
    <m/>
    <x v="0"/>
    <s v="362"/>
    <s v="FINANCE LEASE LIABILITY"/>
    <s v="276"/>
    <s v="COMPUTER EQUIPMENT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4"/>
    <x v="0"/>
    <x v="27"/>
    <x v="0"/>
    <m/>
    <x v="0"/>
    <s v="362"/>
    <s v="FINANCE LEASE LIABILITY"/>
    <s v="277"/>
    <s v="ABSA CCTV CAMERA'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5"/>
    <x v="0"/>
    <x v="28"/>
    <x v="0"/>
    <m/>
    <x v="0"/>
    <s v="363"/>
    <s v="WORK IN PROGRES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5"/>
    <x v="0"/>
    <x v="28"/>
    <x v="24"/>
    <m/>
    <x v="0"/>
    <s v="363"/>
    <s v="WORK IN PROGRES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5"/>
    <x v="0"/>
    <x v="28"/>
    <x v="25"/>
    <m/>
    <x v="0"/>
    <s v="363"/>
    <s v="WORK IN PROGRES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5"/>
    <x v="0"/>
    <x v="29"/>
    <x v="0"/>
    <m/>
    <x v="0"/>
    <s v="363"/>
    <s v="WORK IN PROGRESS"/>
    <s v="410"/>
    <s v="ACTU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5"/>
    <x v="0"/>
    <x v="29"/>
    <x v="24"/>
    <m/>
    <x v="0"/>
    <s v="363"/>
    <s v="WORK IN PROGRESS"/>
    <s v="410"/>
    <s v="ACTU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5"/>
    <x v="0"/>
    <x v="29"/>
    <x v="25"/>
    <m/>
    <x v="0"/>
    <s v="363"/>
    <s v="WORK IN PROGRESS"/>
    <s v="410"/>
    <s v="ACTU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5"/>
    <x v="0"/>
    <x v="29"/>
    <x v="26"/>
    <m/>
    <x v="0"/>
    <s v="363"/>
    <s v="WORK IN PROGRESS"/>
    <s v="410"/>
    <s v="ACTUAL COST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6"/>
    <x v="0"/>
    <x v="28"/>
    <x v="0"/>
    <m/>
    <x v="0"/>
    <s v="364"/>
    <s v="LAND &amp; BUILDING COMM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6"/>
    <x v="0"/>
    <x v="28"/>
    <x v="24"/>
    <m/>
    <x v="0"/>
    <s v="364"/>
    <s v="LAND &amp; BUILDING COMM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6"/>
    <x v="0"/>
    <x v="28"/>
    <x v="25"/>
    <m/>
    <x v="0"/>
    <s v="364"/>
    <s v="LAND &amp; BUILDING COMM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6"/>
    <x v="0"/>
    <x v="28"/>
    <x v="17"/>
    <m/>
    <x v="0"/>
    <s v="364"/>
    <s v="LAND &amp; BUILDING COMM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6"/>
    <x v="0"/>
    <x v="30"/>
    <x v="0"/>
    <m/>
    <x v="0"/>
    <s v="364"/>
    <s v="LAND &amp; BUILDING COMM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6"/>
    <x v="0"/>
    <x v="30"/>
    <x v="25"/>
    <m/>
    <x v="0"/>
    <s v="364"/>
    <s v="LAND &amp; BUILDING COMM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6"/>
    <x v="0"/>
    <x v="30"/>
    <x v="26"/>
    <m/>
    <x v="0"/>
    <s v="364"/>
    <s v="LAND &amp; BUILDING COMM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"/>
    <x v="0"/>
    <x v="28"/>
    <x v="0"/>
    <m/>
    <x v="0"/>
    <s v="365"/>
    <s v="ROADS(ls)2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"/>
    <x v="0"/>
    <x v="28"/>
    <x v="24"/>
    <m/>
    <x v="0"/>
    <s v="365"/>
    <s v="ROADS(ls)2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"/>
    <x v="0"/>
    <x v="28"/>
    <x v="25"/>
    <m/>
    <x v="0"/>
    <s v="365"/>
    <s v="ROADS(ls)2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"/>
    <x v="0"/>
    <x v="28"/>
    <x v="17"/>
    <m/>
    <x v="0"/>
    <s v="365"/>
    <s v="ROADS(ls)2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"/>
    <x v="0"/>
    <x v="30"/>
    <x v="0"/>
    <m/>
    <x v="0"/>
    <s v="365"/>
    <s v="ROADS(ls)2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"/>
    <x v="0"/>
    <x v="30"/>
    <x v="26"/>
    <m/>
    <x v="0"/>
    <s v="365"/>
    <s v="ROADS(ls)2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"/>
    <x v="0"/>
    <x v="28"/>
    <x v="0"/>
    <m/>
    <x v="0"/>
    <s v="366"/>
    <s v="ROADS, PAVEMENTS &amp; STORMWATER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"/>
    <x v="0"/>
    <x v="28"/>
    <x v="24"/>
    <m/>
    <x v="0"/>
    <s v="366"/>
    <s v="ROADS, PAVEMENTS &amp; STORMWATER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"/>
    <x v="0"/>
    <x v="28"/>
    <x v="25"/>
    <m/>
    <x v="0"/>
    <s v="366"/>
    <s v="ROADS, PAVEMENTS &amp; STORMWATER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"/>
    <x v="0"/>
    <x v="28"/>
    <x v="17"/>
    <m/>
    <x v="0"/>
    <s v="366"/>
    <s v="ROADS, PAVEMENTS &amp; STORMWATER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"/>
    <x v="0"/>
    <x v="30"/>
    <x v="0"/>
    <m/>
    <x v="0"/>
    <s v="366"/>
    <s v="ROADS, PAVEMENTS &amp; STORMWATER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"/>
    <x v="0"/>
    <x v="30"/>
    <x v="25"/>
    <m/>
    <x v="0"/>
    <s v="366"/>
    <s v="ROADS, PAVEMENTS &amp; STORMWATER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"/>
    <x v="0"/>
    <x v="30"/>
    <x v="26"/>
    <m/>
    <x v="0"/>
    <s v="366"/>
    <s v="ROADS, PAVEMENTS &amp; STORMWATER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"/>
    <x v="0"/>
    <x v="28"/>
    <x v="0"/>
    <m/>
    <x v="0"/>
    <s v="367"/>
    <s v="WATER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"/>
    <x v="0"/>
    <x v="28"/>
    <x v="24"/>
    <m/>
    <x v="0"/>
    <s v="367"/>
    <s v="WATER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"/>
    <x v="0"/>
    <x v="28"/>
    <x v="25"/>
    <m/>
    <x v="0"/>
    <s v="367"/>
    <s v="WATER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"/>
    <x v="0"/>
    <x v="28"/>
    <x v="17"/>
    <m/>
    <x v="0"/>
    <s v="367"/>
    <s v="WATER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"/>
    <x v="0"/>
    <x v="30"/>
    <x v="0"/>
    <m/>
    <x v="0"/>
    <s v="367"/>
    <s v="WATER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"/>
    <x v="0"/>
    <x v="30"/>
    <x v="25"/>
    <m/>
    <x v="0"/>
    <s v="367"/>
    <s v="WATER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"/>
    <x v="0"/>
    <x v="30"/>
    <x v="26"/>
    <m/>
    <x v="0"/>
    <s v="367"/>
    <s v="WATER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"/>
    <x v="0"/>
    <x v="28"/>
    <x v="0"/>
    <m/>
    <x v="0"/>
    <s v="368"/>
    <s v="WATER RESERVOIRS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"/>
    <x v="0"/>
    <x v="28"/>
    <x v="24"/>
    <m/>
    <x v="0"/>
    <s v="368"/>
    <s v="WATER RESERVOIRS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"/>
    <x v="0"/>
    <x v="28"/>
    <x v="25"/>
    <m/>
    <x v="0"/>
    <s v="368"/>
    <s v="WATER RESERVOIRS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"/>
    <x v="0"/>
    <x v="28"/>
    <x v="17"/>
    <m/>
    <x v="0"/>
    <s v="368"/>
    <s v="WATER RESERVOIRS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"/>
    <x v="0"/>
    <x v="30"/>
    <x v="0"/>
    <m/>
    <x v="0"/>
    <s v="368"/>
    <s v="WATER RESERVOIRS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"/>
    <x v="0"/>
    <x v="30"/>
    <x v="25"/>
    <m/>
    <x v="0"/>
    <s v="368"/>
    <s v="WATER RESERVOIRS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"/>
    <x v="0"/>
    <x v="30"/>
    <x v="26"/>
    <m/>
    <x v="0"/>
    <s v="368"/>
    <s v="WATER RESERVOIRS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"/>
    <x v="0"/>
    <x v="28"/>
    <x v="0"/>
    <m/>
    <x v="0"/>
    <s v="369"/>
    <s v="TRAFFIC CENT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"/>
    <x v="0"/>
    <x v="28"/>
    <x v="24"/>
    <m/>
    <x v="0"/>
    <s v="369"/>
    <s v="TRAFFIC CENT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"/>
    <x v="0"/>
    <x v="28"/>
    <x v="25"/>
    <m/>
    <x v="0"/>
    <s v="369"/>
    <s v="TRAFFIC CENT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"/>
    <x v="0"/>
    <x v="28"/>
    <x v="17"/>
    <m/>
    <x v="0"/>
    <s v="369"/>
    <s v="TRAFFIC CENT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"/>
    <x v="0"/>
    <x v="30"/>
    <x v="0"/>
    <m/>
    <x v="0"/>
    <s v="369"/>
    <s v="TRAFFIC CENT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"/>
    <x v="0"/>
    <x v="30"/>
    <x v="25"/>
    <m/>
    <x v="0"/>
    <s v="369"/>
    <s v="TRAFFIC CENT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"/>
    <x v="0"/>
    <x v="30"/>
    <x v="26"/>
    <m/>
    <x v="0"/>
    <s v="369"/>
    <s v="TRAFFIC CENT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"/>
    <x v="0"/>
    <x v="28"/>
    <x v="0"/>
    <m/>
    <x v="0"/>
    <s v="370"/>
    <s v="CAR PARKS, BUS TERMINALS &amp; TAXI RANK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"/>
    <x v="0"/>
    <x v="28"/>
    <x v="24"/>
    <m/>
    <x v="0"/>
    <s v="370"/>
    <s v="CAR PARKS, BUS TERMINALS &amp; TAXI RANK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"/>
    <x v="0"/>
    <x v="28"/>
    <x v="25"/>
    <m/>
    <x v="0"/>
    <s v="370"/>
    <s v="CAR PARKS, BUS TERMINALS &amp; TAXI RANK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"/>
    <x v="0"/>
    <x v="28"/>
    <x v="17"/>
    <m/>
    <x v="0"/>
    <s v="370"/>
    <s v="CAR PARKS, BUS TERMINALS &amp; TAXI RANK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"/>
    <x v="0"/>
    <x v="30"/>
    <x v="0"/>
    <m/>
    <x v="0"/>
    <s v="370"/>
    <s v="CAR PARKS, BUS TERMINALS &amp; TAXI RANK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"/>
    <x v="0"/>
    <x v="30"/>
    <x v="25"/>
    <m/>
    <x v="0"/>
    <s v="370"/>
    <s v="CAR PARKS, BUS TERMINALS &amp; TAXI RANK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"/>
    <x v="0"/>
    <x v="30"/>
    <x v="26"/>
    <m/>
    <x v="0"/>
    <s v="370"/>
    <s v="CAR PARKS, BUS TERMINALS &amp; TAXI RANK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"/>
    <x v="0"/>
    <x v="28"/>
    <x v="0"/>
    <m/>
    <x v="0"/>
    <s v="371"/>
    <s v="WATER NETWORK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"/>
    <x v="0"/>
    <x v="28"/>
    <x v="24"/>
    <m/>
    <x v="0"/>
    <s v="371"/>
    <s v="WATER NETWORK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"/>
    <x v="0"/>
    <x v="28"/>
    <x v="25"/>
    <m/>
    <x v="0"/>
    <s v="371"/>
    <s v="WATER NETWORK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"/>
    <x v="0"/>
    <x v="28"/>
    <x v="17"/>
    <m/>
    <x v="0"/>
    <s v="371"/>
    <s v="WATER NETWORK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"/>
    <x v="0"/>
    <x v="30"/>
    <x v="0"/>
    <m/>
    <x v="0"/>
    <s v="371"/>
    <s v="WATER NETWORK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"/>
    <x v="0"/>
    <x v="30"/>
    <x v="25"/>
    <m/>
    <x v="0"/>
    <s v="371"/>
    <s v="WATER NETWORK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"/>
    <x v="0"/>
    <x v="30"/>
    <x v="26"/>
    <m/>
    <x v="0"/>
    <s v="371"/>
    <s v="WATER NETWORK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"/>
    <x v="0"/>
    <x v="28"/>
    <x v="0"/>
    <m/>
    <x v="0"/>
    <s v="372"/>
    <s v="ELECTRICITY RETICULATION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"/>
    <x v="0"/>
    <x v="28"/>
    <x v="24"/>
    <m/>
    <x v="0"/>
    <s v="372"/>
    <s v="ELECTRICITY RETICULATION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"/>
    <x v="0"/>
    <x v="28"/>
    <x v="25"/>
    <m/>
    <x v="0"/>
    <s v="372"/>
    <s v="ELECTRICITY RETICULATION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"/>
    <x v="0"/>
    <x v="28"/>
    <x v="17"/>
    <m/>
    <x v="0"/>
    <s v="372"/>
    <s v="ELECTRICITY RETICULATION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"/>
    <x v="0"/>
    <x v="30"/>
    <x v="0"/>
    <m/>
    <x v="0"/>
    <s v="372"/>
    <s v="ELECTRICITY RETICULATION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"/>
    <x v="0"/>
    <x v="30"/>
    <x v="25"/>
    <m/>
    <x v="0"/>
    <s v="372"/>
    <s v="ELECTRICITY RETICULATION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"/>
    <x v="0"/>
    <x v="30"/>
    <x v="26"/>
    <m/>
    <x v="0"/>
    <s v="372"/>
    <s v="ELECTRICITY RETICULATION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5"/>
    <x v="0"/>
    <x v="28"/>
    <x v="0"/>
    <m/>
    <x v="0"/>
    <s v="373"/>
    <s v="SEWERAGE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5"/>
    <x v="0"/>
    <x v="28"/>
    <x v="24"/>
    <m/>
    <x v="0"/>
    <s v="373"/>
    <s v="SEWERAGE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5"/>
    <x v="0"/>
    <x v="28"/>
    <x v="25"/>
    <m/>
    <x v="0"/>
    <s v="373"/>
    <s v="SEWERAGE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5"/>
    <x v="0"/>
    <x v="28"/>
    <x v="17"/>
    <m/>
    <x v="0"/>
    <s v="373"/>
    <s v="SEWERAGE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5"/>
    <x v="0"/>
    <x v="30"/>
    <x v="0"/>
    <m/>
    <x v="0"/>
    <s v="373"/>
    <s v="SEWERAGE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5"/>
    <x v="0"/>
    <x v="30"/>
    <x v="25"/>
    <m/>
    <x v="0"/>
    <s v="373"/>
    <s v="SEWERAGE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5"/>
    <x v="0"/>
    <x v="30"/>
    <x v="26"/>
    <m/>
    <x v="0"/>
    <s v="373"/>
    <s v="SEWERAGE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6"/>
    <x v="0"/>
    <x v="28"/>
    <x v="0"/>
    <m/>
    <x v="0"/>
    <s v="374"/>
    <s v="SEWERAGE PURIFICATIONS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6"/>
    <x v="0"/>
    <x v="28"/>
    <x v="24"/>
    <m/>
    <x v="0"/>
    <s v="374"/>
    <s v="SEWERAGE PURIFICATIONS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6"/>
    <x v="0"/>
    <x v="28"/>
    <x v="25"/>
    <m/>
    <x v="0"/>
    <s v="374"/>
    <s v="SEWERAGE PURIFICATIONS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6"/>
    <x v="0"/>
    <x v="28"/>
    <x v="17"/>
    <m/>
    <x v="0"/>
    <s v="374"/>
    <s v="SEWERAGE PURIFICATIONS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6"/>
    <x v="0"/>
    <x v="30"/>
    <x v="0"/>
    <m/>
    <x v="0"/>
    <s v="374"/>
    <s v="SEWERAGE PURIFICATIONS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6"/>
    <x v="0"/>
    <x v="30"/>
    <x v="25"/>
    <m/>
    <x v="0"/>
    <s v="374"/>
    <s v="SEWERAGE PURIFICATIONS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6"/>
    <x v="0"/>
    <x v="30"/>
    <x v="26"/>
    <m/>
    <x v="0"/>
    <s v="374"/>
    <s v="SEWERAGE PURIFICATIONS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7"/>
    <x v="0"/>
    <x v="31"/>
    <x v="27"/>
    <m/>
    <x v="0"/>
    <s v="375"/>
    <s v="CONSUMER DEPOSIT"/>
    <s v="280"/>
    <s v="ELECTRICITY SERVICES"/>
    <s v="3500"/>
    <s v="ELECTRICITY DEPOSI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8"/>
    <x v="0"/>
    <x v="28"/>
    <x v="0"/>
    <m/>
    <x v="0"/>
    <s v="376"/>
    <s v="HOUSING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8"/>
    <x v="0"/>
    <x v="28"/>
    <x v="24"/>
    <m/>
    <x v="0"/>
    <s v="376"/>
    <s v="HOUSING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8"/>
    <x v="0"/>
    <x v="28"/>
    <x v="25"/>
    <m/>
    <x v="0"/>
    <s v="376"/>
    <s v="HOUSING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8"/>
    <x v="0"/>
    <x v="28"/>
    <x v="17"/>
    <m/>
    <x v="0"/>
    <s v="376"/>
    <s v="HOUSING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8"/>
    <x v="0"/>
    <x v="30"/>
    <x v="0"/>
    <m/>
    <x v="0"/>
    <s v="376"/>
    <s v="HOUSING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8"/>
    <x v="0"/>
    <x v="30"/>
    <x v="25"/>
    <m/>
    <x v="0"/>
    <s v="376"/>
    <s v="HOUSING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8"/>
    <x v="0"/>
    <x v="30"/>
    <x v="26"/>
    <m/>
    <x v="0"/>
    <s v="376"/>
    <s v="HOUSING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9"/>
    <x v="0"/>
    <x v="28"/>
    <x v="0"/>
    <m/>
    <x v="0"/>
    <s v="377"/>
    <s v="MUNICIPAL OFICES COMM ASSETS.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9"/>
    <x v="0"/>
    <x v="28"/>
    <x v="24"/>
    <m/>
    <x v="0"/>
    <s v="377"/>
    <s v="MUNICIPAL OFICES COMM ASSETS.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9"/>
    <x v="0"/>
    <x v="28"/>
    <x v="25"/>
    <m/>
    <x v="0"/>
    <s v="377"/>
    <s v="MUNICIPAL OFICES COMM ASSETS.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9"/>
    <x v="0"/>
    <x v="28"/>
    <x v="17"/>
    <m/>
    <x v="0"/>
    <s v="377"/>
    <s v="MUNICIPAL OFICES COMM ASSETS.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9"/>
    <x v="0"/>
    <x v="30"/>
    <x v="0"/>
    <m/>
    <x v="0"/>
    <s v="377"/>
    <s v="MUNICIPAL OFICES COMM ASSETS.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9"/>
    <x v="0"/>
    <x v="30"/>
    <x v="25"/>
    <m/>
    <x v="0"/>
    <s v="377"/>
    <s v="MUNICIPAL OFICES COMM ASSETS.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9"/>
    <x v="0"/>
    <x v="30"/>
    <x v="26"/>
    <m/>
    <x v="0"/>
    <s v="377"/>
    <s v="MUNICIPAL OFICES COMM ASSETS.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0"/>
    <x v="0"/>
    <x v="28"/>
    <x v="0"/>
    <m/>
    <x v="0"/>
    <s v="378"/>
    <s v="LAND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0"/>
    <x v="0"/>
    <x v="28"/>
    <x v="24"/>
    <m/>
    <x v="0"/>
    <s v="378"/>
    <s v="LAND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0"/>
    <x v="0"/>
    <x v="28"/>
    <x v="25"/>
    <m/>
    <x v="0"/>
    <s v="378"/>
    <s v="LAND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0"/>
    <x v="0"/>
    <x v="28"/>
    <x v="17"/>
    <m/>
    <x v="0"/>
    <s v="378"/>
    <s v="LAND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0"/>
    <x v="0"/>
    <x v="30"/>
    <x v="0"/>
    <m/>
    <x v="0"/>
    <s v="378"/>
    <s v="LAND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0"/>
    <x v="0"/>
    <x v="30"/>
    <x v="25"/>
    <m/>
    <x v="0"/>
    <s v="378"/>
    <s v="LAND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0"/>
    <x v="0"/>
    <x v="30"/>
    <x v="26"/>
    <m/>
    <x v="0"/>
    <s v="378"/>
    <s v="LAND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1"/>
    <x v="0"/>
    <x v="28"/>
    <x v="0"/>
    <m/>
    <x v="0"/>
    <s v="379"/>
    <s v="TRAFFIC(ls)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1"/>
    <x v="0"/>
    <x v="28"/>
    <x v="24"/>
    <m/>
    <x v="0"/>
    <s v="379"/>
    <s v="TRAFFIC(ls)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1"/>
    <x v="0"/>
    <x v="28"/>
    <x v="25"/>
    <m/>
    <x v="0"/>
    <s v="379"/>
    <s v="TRAFFIC(ls)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1"/>
    <x v="0"/>
    <x v="28"/>
    <x v="17"/>
    <m/>
    <x v="0"/>
    <s v="379"/>
    <s v="TRAFFIC(ls)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1"/>
    <x v="0"/>
    <x v="30"/>
    <x v="0"/>
    <m/>
    <x v="0"/>
    <s v="379"/>
    <s v="TRAFFIC(ls)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1"/>
    <x v="0"/>
    <x v="30"/>
    <x v="25"/>
    <m/>
    <x v="0"/>
    <s v="379"/>
    <s v="TRAFFIC(ls)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1"/>
    <x v="0"/>
    <x v="30"/>
    <x v="26"/>
    <m/>
    <x v="0"/>
    <s v="379"/>
    <s v="TRAFFIC(ls)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2"/>
    <x v="0"/>
    <x v="28"/>
    <x v="0"/>
    <m/>
    <x v="0"/>
    <s v="380"/>
    <s v="REFUSE SITES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2"/>
    <x v="0"/>
    <x v="28"/>
    <x v="24"/>
    <m/>
    <x v="0"/>
    <s v="380"/>
    <s v="REFUSE SITES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2"/>
    <x v="0"/>
    <x v="28"/>
    <x v="25"/>
    <m/>
    <x v="0"/>
    <s v="380"/>
    <s v="REFUSE SITES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2"/>
    <x v="0"/>
    <x v="28"/>
    <x v="17"/>
    <m/>
    <x v="0"/>
    <s v="380"/>
    <s v="REFUSE SITES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2"/>
    <x v="0"/>
    <x v="30"/>
    <x v="0"/>
    <m/>
    <x v="0"/>
    <s v="380"/>
    <s v="REFUSE SITES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2"/>
    <x v="0"/>
    <x v="30"/>
    <x v="25"/>
    <m/>
    <x v="0"/>
    <s v="380"/>
    <s v="REFUSE SITES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2"/>
    <x v="0"/>
    <x v="30"/>
    <x v="26"/>
    <m/>
    <x v="0"/>
    <s v="380"/>
    <s v="REFUSE SITES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3"/>
    <x v="0"/>
    <x v="28"/>
    <x v="0"/>
    <m/>
    <x v="0"/>
    <s v="382"/>
    <s v="BUILDINGS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3"/>
    <x v="0"/>
    <x v="28"/>
    <x v="24"/>
    <m/>
    <x v="0"/>
    <s v="382"/>
    <s v="BUILDINGS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3"/>
    <x v="0"/>
    <x v="28"/>
    <x v="25"/>
    <m/>
    <x v="0"/>
    <s v="382"/>
    <s v="BUILDINGS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3"/>
    <x v="0"/>
    <x v="28"/>
    <x v="17"/>
    <m/>
    <x v="0"/>
    <s v="382"/>
    <s v="BUILDINGS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3"/>
    <x v="0"/>
    <x v="30"/>
    <x v="0"/>
    <m/>
    <x v="0"/>
    <s v="382"/>
    <s v="BUILDINGS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3"/>
    <x v="0"/>
    <x v="30"/>
    <x v="25"/>
    <m/>
    <x v="0"/>
    <s v="382"/>
    <s v="BUILDINGS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3"/>
    <x v="0"/>
    <x v="30"/>
    <x v="26"/>
    <m/>
    <x v="0"/>
    <s v="382"/>
    <s v="BUILDINGS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4"/>
    <x v="0"/>
    <x v="28"/>
    <x v="0"/>
    <m/>
    <x v="0"/>
    <s v="384"/>
    <s v="ELECTRICITY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4"/>
    <x v="0"/>
    <x v="28"/>
    <x v="24"/>
    <m/>
    <x v="0"/>
    <s v="384"/>
    <s v="ELECTRICITY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4"/>
    <x v="0"/>
    <x v="28"/>
    <x v="25"/>
    <m/>
    <x v="0"/>
    <s v="384"/>
    <s v="ELECTRICITY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4"/>
    <x v="0"/>
    <x v="28"/>
    <x v="17"/>
    <m/>
    <x v="0"/>
    <s v="384"/>
    <s v="ELECTRICITY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4"/>
    <x v="0"/>
    <x v="30"/>
    <x v="0"/>
    <m/>
    <x v="0"/>
    <s v="384"/>
    <s v="ELECTRICITY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4"/>
    <x v="0"/>
    <x v="30"/>
    <x v="25"/>
    <m/>
    <x v="0"/>
    <s v="384"/>
    <s v="ELECTRICITY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4"/>
    <x v="0"/>
    <x v="30"/>
    <x v="26"/>
    <m/>
    <x v="0"/>
    <s v="384"/>
    <s v="ELECTRICITY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5"/>
    <x v="0"/>
    <x v="28"/>
    <x v="0"/>
    <m/>
    <x v="0"/>
    <s v="386"/>
    <s v="PARKS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5"/>
    <x v="0"/>
    <x v="28"/>
    <x v="24"/>
    <m/>
    <x v="0"/>
    <s v="386"/>
    <s v="PARKS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5"/>
    <x v="0"/>
    <x v="28"/>
    <x v="25"/>
    <m/>
    <x v="0"/>
    <s v="386"/>
    <s v="PARKS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5"/>
    <x v="0"/>
    <x v="28"/>
    <x v="17"/>
    <m/>
    <x v="0"/>
    <s v="386"/>
    <s v="PARKS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5"/>
    <x v="0"/>
    <x v="30"/>
    <x v="0"/>
    <m/>
    <x v="0"/>
    <s v="386"/>
    <s v="PARKS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5"/>
    <x v="0"/>
    <x v="30"/>
    <x v="25"/>
    <m/>
    <x v="0"/>
    <s v="386"/>
    <s v="PARKS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5"/>
    <x v="0"/>
    <x v="30"/>
    <x v="26"/>
    <m/>
    <x v="0"/>
    <s v="386"/>
    <s v="PARKS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6"/>
    <x v="0"/>
    <x v="28"/>
    <x v="0"/>
    <m/>
    <x v="0"/>
    <s v="388"/>
    <s v="SPORTSFIELD - COMM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6"/>
    <x v="0"/>
    <x v="28"/>
    <x v="24"/>
    <m/>
    <x v="0"/>
    <s v="388"/>
    <s v="SPORTSFIELD - COMM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6"/>
    <x v="0"/>
    <x v="28"/>
    <x v="25"/>
    <m/>
    <x v="0"/>
    <s v="388"/>
    <s v="SPORTSFIELD - COMM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6"/>
    <x v="0"/>
    <x v="28"/>
    <x v="17"/>
    <m/>
    <x v="0"/>
    <s v="388"/>
    <s v="SPORTSFIELD - COMM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6"/>
    <x v="0"/>
    <x v="30"/>
    <x v="0"/>
    <m/>
    <x v="0"/>
    <s v="388"/>
    <s v="SPORTSFIELD - COMM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6"/>
    <x v="0"/>
    <x v="30"/>
    <x v="25"/>
    <m/>
    <x v="0"/>
    <s v="388"/>
    <s v="SPORTSFIELD - COMM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6"/>
    <x v="0"/>
    <x v="30"/>
    <x v="26"/>
    <m/>
    <x v="0"/>
    <s v="388"/>
    <s v="SPORTSFIELD - COMM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7"/>
    <x v="0"/>
    <x v="28"/>
    <x v="0"/>
    <m/>
    <x v="0"/>
    <s v="390"/>
    <s v="LIBRARY COMM ASSET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7"/>
    <x v="0"/>
    <x v="28"/>
    <x v="24"/>
    <m/>
    <x v="0"/>
    <s v="390"/>
    <s v="LIBRARY COMM ASSET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7"/>
    <x v="0"/>
    <x v="28"/>
    <x v="25"/>
    <m/>
    <x v="0"/>
    <s v="390"/>
    <s v="LIBRARY COMM ASSET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7"/>
    <x v="0"/>
    <x v="28"/>
    <x v="17"/>
    <m/>
    <x v="0"/>
    <s v="390"/>
    <s v="LIBRARY COMM ASSET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7"/>
    <x v="0"/>
    <x v="30"/>
    <x v="0"/>
    <m/>
    <x v="0"/>
    <s v="390"/>
    <s v="LIBRARY COMM ASSET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7"/>
    <x v="0"/>
    <x v="30"/>
    <x v="25"/>
    <m/>
    <x v="0"/>
    <s v="390"/>
    <s v="LIBRARY COMM ASSET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7"/>
    <x v="0"/>
    <x v="30"/>
    <x v="26"/>
    <m/>
    <x v="0"/>
    <s v="390"/>
    <s v="LIBRARY COMM ASSET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8"/>
    <x v="0"/>
    <x v="28"/>
    <x v="0"/>
    <m/>
    <x v="0"/>
    <s v="392"/>
    <s v="LAND &amp; BUILDING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8"/>
    <x v="0"/>
    <x v="28"/>
    <x v="24"/>
    <m/>
    <x v="0"/>
    <s v="392"/>
    <s v="LAND &amp; BUILDING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8"/>
    <x v="0"/>
    <x v="28"/>
    <x v="25"/>
    <m/>
    <x v="0"/>
    <s v="392"/>
    <s v="LAND &amp; BUILDING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8"/>
    <x v="0"/>
    <x v="28"/>
    <x v="17"/>
    <m/>
    <x v="0"/>
    <s v="392"/>
    <s v="LAND &amp; BUILDING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8"/>
    <x v="0"/>
    <x v="30"/>
    <x v="0"/>
    <m/>
    <x v="0"/>
    <s v="392"/>
    <s v="LAND &amp; BUILDING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8"/>
    <x v="0"/>
    <x v="30"/>
    <x v="25"/>
    <m/>
    <x v="0"/>
    <s v="392"/>
    <s v="LAND &amp; BUILDING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8"/>
    <x v="0"/>
    <x v="30"/>
    <x v="26"/>
    <m/>
    <x v="0"/>
    <s v="392"/>
    <s v="LAND &amp; BUILDING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9"/>
    <x v="0"/>
    <x v="28"/>
    <x v="0"/>
    <m/>
    <x v="0"/>
    <s v="394"/>
    <s v="RECREATION FACILITIES - COMM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9"/>
    <x v="0"/>
    <x v="28"/>
    <x v="24"/>
    <m/>
    <x v="0"/>
    <s v="394"/>
    <s v="RECREATION FACILITIES - COMM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9"/>
    <x v="0"/>
    <x v="28"/>
    <x v="25"/>
    <m/>
    <x v="0"/>
    <s v="394"/>
    <s v="RECREATION FACILITIES - COMM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9"/>
    <x v="0"/>
    <x v="28"/>
    <x v="17"/>
    <m/>
    <x v="0"/>
    <s v="394"/>
    <s v="RECREATION FACILITIES - COMM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9"/>
    <x v="0"/>
    <x v="30"/>
    <x v="0"/>
    <m/>
    <x v="0"/>
    <s v="394"/>
    <s v="RECREATION FACILITIES - COMM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9"/>
    <x v="0"/>
    <x v="30"/>
    <x v="25"/>
    <m/>
    <x v="0"/>
    <s v="394"/>
    <s v="RECREATION FACILITIES - COMM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9"/>
    <x v="0"/>
    <x v="30"/>
    <x v="26"/>
    <m/>
    <x v="0"/>
    <s v="394"/>
    <s v="RECREATION FACILITIES - COMM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0"/>
    <x v="0"/>
    <x v="28"/>
    <x v="0"/>
    <m/>
    <x v="0"/>
    <s v="396"/>
    <s v="ROADS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0"/>
    <x v="0"/>
    <x v="28"/>
    <x v="24"/>
    <m/>
    <x v="0"/>
    <s v="396"/>
    <s v="ROADS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0"/>
    <x v="0"/>
    <x v="28"/>
    <x v="25"/>
    <m/>
    <x v="0"/>
    <s v="396"/>
    <s v="ROADS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0"/>
    <x v="0"/>
    <x v="28"/>
    <x v="17"/>
    <m/>
    <x v="0"/>
    <s v="396"/>
    <s v="ROADS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0"/>
    <x v="0"/>
    <x v="30"/>
    <x v="0"/>
    <m/>
    <x v="0"/>
    <s v="396"/>
    <s v="ROADS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0"/>
    <x v="0"/>
    <x v="30"/>
    <x v="25"/>
    <m/>
    <x v="0"/>
    <s v="396"/>
    <s v="ROADS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0"/>
    <x v="0"/>
    <x v="30"/>
    <x v="26"/>
    <m/>
    <x v="0"/>
    <s v="396"/>
    <s v="ROADS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1"/>
    <x v="0"/>
    <x v="28"/>
    <x v="0"/>
    <m/>
    <x v="0"/>
    <s v="398"/>
    <s v="MUSEUM - COMM ASSET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1"/>
    <x v="0"/>
    <x v="28"/>
    <x v="24"/>
    <m/>
    <x v="0"/>
    <s v="398"/>
    <s v="MUSEUM - COMM ASSET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1"/>
    <x v="0"/>
    <x v="28"/>
    <x v="25"/>
    <m/>
    <x v="0"/>
    <s v="398"/>
    <s v="MUSEUM - COMM ASSET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1"/>
    <x v="0"/>
    <x v="28"/>
    <x v="17"/>
    <m/>
    <x v="0"/>
    <s v="398"/>
    <s v="MUSEUM - COMM ASSET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1"/>
    <x v="0"/>
    <x v="30"/>
    <x v="0"/>
    <m/>
    <x v="0"/>
    <s v="398"/>
    <s v="MUSEUM - COMM ASSET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1"/>
    <x v="0"/>
    <x v="30"/>
    <x v="25"/>
    <m/>
    <x v="0"/>
    <s v="398"/>
    <s v="MUSEUM - COMM ASSET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1"/>
    <x v="0"/>
    <x v="30"/>
    <x v="26"/>
    <m/>
    <x v="0"/>
    <s v="398"/>
    <s v="MUSEUM - COMM ASSET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28"/>
    <m/>
    <x v="0"/>
    <s v="900"/>
    <s v="TOTAL CONTROL VOTES"/>
    <s v="900"/>
    <s v="ITEM CONTROL VOTES"/>
    <s v="9000"/>
    <s v="STORES STOCK TAKE-ON"/>
    <n v="0"/>
    <n v="0"/>
    <n v="0"/>
    <n v="0"/>
    <n v="9468"/>
    <n v="0"/>
    <n v="0"/>
    <n v="0"/>
    <n v="0"/>
    <n v="0"/>
    <n v="0"/>
    <n v="0"/>
    <n v="0"/>
    <n v="0"/>
    <n v="0"/>
    <n v="0"/>
    <n v="9468"/>
    <n v="0"/>
    <n v="9468"/>
    <e v="#DIV/0!"/>
    <n v="9468"/>
    <n v="18936"/>
  </r>
  <r>
    <n v="14"/>
    <n v="15"/>
    <x v="0"/>
    <x v="32"/>
    <x v="0"/>
    <x v="32"/>
    <x v="29"/>
    <m/>
    <x v="0"/>
    <s v="900"/>
    <s v="TOTAL CONTROL VOTES"/>
    <s v="900"/>
    <s v="ITEM CONTROL VOTES"/>
    <s v="9002"/>
    <s v="STORES PURCHASES"/>
    <n v="0"/>
    <n v="0"/>
    <n v="0"/>
    <n v="0"/>
    <n v="5752827.0700000003"/>
    <n v="-5180214.7699999996"/>
    <n v="1054.3699999999999"/>
    <n v="0"/>
    <n v="0"/>
    <n v="0"/>
    <n v="0"/>
    <n v="0"/>
    <n v="507057.87"/>
    <n v="812166.04"/>
    <n v="1449273.64"/>
    <n v="1088754.29"/>
    <n v="858982.36"/>
    <n v="1036592.87"/>
    <n v="5752827.0700000003"/>
    <e v="#DIV/0!"/>
    <n v="5753881.4400000004"/>
    <n v="11505654.140000001"/>
  </r>
  <r>
    <n v="14"/>
    <n v="15"/>
    <x v="0"/>
    <x v="32"/>
    <x v="0"/>
    <x v="32"/>
    <x v="30"/>
    <m/>
    <x v="0"/>
    <s v="900"/>
    <s v="TOTAL CONTROL VOTES"/>
    <s v="900"/>
    <s v="ITEM CONTROL VOTES"/>
    <s v="9004"/>
    <s v="STORES ISSUES"/>
    <n v="0"/>
    <n v="0"/>
    <n v="0"/>
    <n v="0"/>
    <n v="-4806212"/>
    <n v="0"/>
    <n v="-72200.44"/>
    <n v="0"/>
    <n v="0"/>
    <n v="0"/>
    <n v="0"/>
    <n v="0"/>
    <n v="-773931.22"/>
    <n v="-973347.85"/>
    <n v="-733536.94"/>
    <n v="-1073923.3700000001"/>
    <n v="-710337.03"/>
    <n v="-541135.59"/>
    <n v="-4806212"/>
    <e v="#DIV/0!"/>
    <n v="-4878412.4400000004"/>
    <n v="-9612424"/>
  </r>
  <r>
    <n v="14"/>
    <n v="15"/>
    <x v="0"/>
    <x v="32"/>
    <x v="0"/>
    <x v="32"/>
    <x v="31"/>
    <m/>
    <x v="0"/>
    <s v="900"/>
    <s v="TOTAL CONTROL VOTES"/>
    <s v="900"/>
    <s v="ITEM CONTROL VOTES"/>
    <s v="9006"/>
    <s v="STORES OVER/UNDER"/>
    <n v="0"/>
    <n v="0"/>
    <n v="0"/>
    <n v="0"/>
    <n v="234621"/>
    <n v="0"/>
    <n v="0"/>
    <n v="0"/>
    <n v="0"/>
    <n v="0"/>
    <n v="0"/>
    <n v="0"/>
    <n v="234621"/>
    <n v="0"/>
    <n v="0"/>
    <n v="0"/>
    <n v="0"/>
    <n v="0"/>
    <n v="234621"/>
    <e v="#DIV/0!"/>
    <n v="234621"/>
    <n v="469242"/>
  </r>
  <r>
    <n v="14"/>
    <n v="15"/>
    <x v="0"/>
    <x v="32"/>
    <x v="0"/>
    <x v="32"/>
    <x v="32"/>
    <m/>
    <x v="0"/>
    <s v="900"/>
    <s v="TOTAL CONTROL VOTES"/>
    <s v="900"/>
    <s v="ITEM CONTROL VOTES"/>
    <s v="9008"/>
    <s v="ACCOUNTS PAYABLE TRADE CREDITO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33"/>
    <m/>
    <x v="0"/>
    <s v="900"/>
    <s v="TOTAL CONTROL VOTES"/>
    <s v="900"/>
    <s v="ITEM CONTROL VOTES"/>
    <s v="9010"/>
    <s v="ACCOUNTS PAYABLE SUNDRY CREDITO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34"/>
    <m/>
    <x v="0"/>
    <s v="900"/>
    <s v="TOTAL CONTROL VOTES"/>
    <s v="900"/>
    <s v="ITEM CONTROL VOTES"/>
    <s v="9012"/>
    <s v="V.A.T. CONTROL AC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35"/>
    <m/>
    <x v="0"/>
    <s v="900"/>
    <s v="TOTAL CONTROL VOTES"/>
    <s v="900"/>
    <s v="ITEM CONTROL VOTES"/>
    <s v="9014"/>
    <s v="STORES CONTROL ACCOUNT ADMIN FE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36"/>
    <m/>
    <x v="0"/>
    <s v="900"/>
    <s v="TOTAL CONTROL VOTES"/>
    <s v="900"/>
    <s v="ITEM CONTROL VOTES"/>
    <s v="9016"/>
    <s v="V.A.T. RECOVER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37"/>
    <m/>
    <x v="0"/>
    <s v="900"/>
    <s v="TOTAL CONTROL VOTES"/>
    <s v="900"/>
    <s v="ITEM CONTROL VOTES"/>
    <s v="9018"/>
    <s v="AUTO CREDIT NOTES PREVIOUS YEA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38"/>
    <m/>
    <x v="0"/>
    <s v="900"/>
    <s v="TOTAL CONTROL VOTES"/>
    <s v="900"/>
    <s v="ITEM CONTROL VOTES"/>
    <s v="9020"/>
    <s v="AUTO CREDIT NOTES PRESENT YEA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39"/>
    <m/>
    <x v="0"/>
    <s v="900"/>
    <s v="TOTAL CONTROL VOTES"/>
    <s v="900"/>
    <s v="ITEM CONTROL VOTES"/>
    <s v="9022"/>
    <s v="INVOICE ADJUSTMENT JOURN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40"/>
    <m/>
    <x v="0"/>
    <s v="900"/>
    <s v="TOTAL CONTROL VOTES"/>
    <s v="900"/>
    <s v="ITEM CONTROL VOTES"/>
    <s v="9024"/>
    <s v="V.A.T. CONTROL ACCOUNT ISSU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41"/>
    <m/>
    <x v="0"/>
    <s v="900"/>
    <s v="TOTAL CONTROL VOTES"/>
    <s v="900"/>
    <s v="ITEM CONTROL VOTES"/>
    <s v="9025"/>
    <s v="REFUND CONTRO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42"/>
    <m/>
    <x v="0"/>
    <s v="900"/>
    <s v="TOTAL CONTROL VOTES"/>
    <s v="900"/>
    <s v="ITEM CONTROL VOTES"/>
    <s v="9026"/>
    <s v="OLD YEAR ACCOUNTS PAYABLE TRADE CREDITO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43"/>
    <m/>
    <x v="0"/>
    <s v="900"/>
    <s v="TOTAL CONTROL VOTES"/>
    <s v="900"/>
    <s v="ITEM CONTROL VOTES"/>
    <s v="9028"/>
    <s v="OVER/UNDER PROV. TRADE CREDITO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44"/>
    <m/>
    <x v="0"/>
    <s v="900"/>
    <s v="TOTAL CONTROL VOTES"/>
    <s v="900"/>
    <s v="ITEM CONTROL VOTES"/>
    <s v="9030"/>
    <s v="PREVIOUS YEAR GRN/GRT CONTROL AC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45"/>
    <m/>
    <x v="0"/>
    <s v="900"/>
    <s v="TOTAL CONTROL VOTES"/>
    <s v="900"/>
    <s v="ITEM CONTROL VOTES"/>
    <s v="9032"/>
    <s v="PREVIOUS YEAR PRICE ADJ. STORES UNPAID GRN'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46"/>
    <m/>
    <x v="0"/>
    <s v="900"/>
    <s v="TOTAL CONTROL VOTES"/>
    <s v="900"/>
    <s v="ITEM CONTROL VOTES"/>
    <s v="9034"/>
    <s v="PREV YEAR PRICE ADJ. STORES PAID GRN'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47"/>
    <m/>
    <x v="0"/>
    <s v="900"/>
    <s v="TOTAL CONTROL VOTES"/>
    <s v="900"/>
    <s v="ITEM CONTROL VOTES"/>
    <s v="9036"/>
    <s v="PREV YEAR PRICE ADJ. DIRECT GRN'S UN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48"/>
    <m/>
    <x v="0"/>
    <s v="900"/>
    <s v="TOTAL CONTROL VOTES"/>
    <s v="900"/>
    <s v="ITEM CONTROL VOTES"/>
    <s v="9038"/>
    <s v="PREV YEAR PRICE ADJ. DIRECT GRN'S 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49"/>
    <m/>
    <x v="0"/>
    <s v="900"/>
    <s v="TOTAL CONTROL VOTES"/>
    <s v="900"/>
    <s v="ITEM CONTROL VOTES"/>
    <s v="9040"/>
    <s v="SETTLEMENT DIS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50"/>
    <m/>
    <x v="0"/>
    <s v="900"/>
    <s v="TOTAL CONTROL VOTES"/>
    <s v="900"/>
    <s v="ITEM CONTROL VOTES"/>
    <s v="9042"/>
    <s v="STALE CHEQU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51"/>
    <m/>
    <x v="0"/>
    <s v="900"/>
    <s v="TOTAL CONTROL VOTES"/>
    <s v="900"/>
    <s v="ITEM CONTROL VOTES"/>
    <s v="9043"/>
    <s v="Cancel a import Salary Chequ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52"/>
    <m/>
    <x v="0"/>
    <s v="900"/>
    <s v="TOTAL CONTROL VOTES"/>
    <s v="900"/>
    <s v="ITEM CONTROL VOTES"/>
    <s v="9044"/>
    <s v="UNCLAIMED CRED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53"/>
    <m/>
    <x v="0"/>
    <s v="900"/>
    <s v="TOTAL CONTROL VOTES"/>
    <s v="900"/>
    <s v="ITEM CONTROL VOTES"/>
    <s v="9046"/>
    <s v="DEBTOR'S 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54"/>
    <m/>
    <x v="0"/>
    <s v="900"/>
    <s v="TOTAL CONTROL VOTES"/>
    <s v="900"/>
    <s v="ITEM CONTROL VOTES"/>
    <s v="9048"/>
    <s v="DEBTOR'S CONTROL AC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55"/>
    <m/>
    <x v="0"/>
    <s v="900"/>
    <s v="TOTAL CONTROL VOTES"/>
    <s v="900"/>
    <s v="ITEM CONTROL VOTES"/>
    <s v="9049"/>
    <s v="DEBTORS SUSPENSE - DEBTORS CREDIT REFUND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56"/>
    <m/>
    <x v="0"/>
    <s v="900"/>
    <s v="TOTAL CONTROL VOTES"/>
    <s v="900"/>
    <s v="ITEM CONTROL VOTES"/>
    <s v="9050"/>
    <s v="DEPOSIT REFUNDS CHEQUE CANCELL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57"/>
    <m/>
    <x v="0"/>
    <s v="900"/>
    <s v="TOTAL CONTROL VOTES"/>
    <s v="900"/>
    <s v="ITEM CONTROL VOTES"/>
    <s v="9051"/>
    <s v="MOTOR VEHICLE - LOAN SUSPENS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58"/>
    <m/>
    <x v="0"/>
    <s v="900"/>
    <s v="TOTAL CONTROL VOTES"/>
    <s v="900"/>
    <s v="ITEM CONTROL VOTES"/>
    <s v="9052"/>
    <s v="PREV YEAR PRICE ADJ ISSUES D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59"/>
    <m/>
    <x v="0"/>
    <s v="900"/>
    <s v="TOTAL CONTROL VOTES"/>
    <s v="900"/>
    <s v="ITEM CONTROL VOTES"/>
    <s v="9053"/>
    <s v="CROSS METRO TRANSAC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60"/>
    <m/>
    <x v="0"/>
    <s v="900"/>
    <s v="TOTAL CONTROL VOTES"/>
    <s v="900"/>
    <s v="ITEM CONTROL VOTES"/>
    <s v="9054"/>
    <s v="PREVIOUS YEAR PRICE ADJ ISSUES C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61"/>
    <m/>
    <x v="0"/>
    <s v="900"/>
    <s v="TOTAL CONTROL VOTES"/>
    <s v="900"/>
    <s v="ITEM CONTROL VOTES"/>
    <s v="9055"/>
    <s v="DEBTORS INTERNAL ACCOUNT 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62"/>
    <m/>
    <x v="0"/>
    <s v="900"/>
    <s v="TOTAL CONTROL VOTES"/>
    <s v="900"/>
    <s v="ITEM CONTROL VOTES"/>
    <s v="9056"/>
    <s v="PREVIOUS YEAR DBN CANCELL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63"/>
    <m/>
    <x v="0"/>
    <s v="900"/>
    <s v="TOTAL CONTROL VOTES"/>
    <s v="900"/>
    <s v="ITEM CONTROL VOTES"/>
    <s v="9057"/>
    <s v="CV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64"/>
    <m/>
    <x v="0"/>
    <s v="900"/>
    <s v="TOTAL CONTROL VOTES"/>
    <s v="900"/>
    <s v="ITEM CONTROL VOTES"/>
    <s v="9058"/>
    <s v="OUTSTANDING ORDERS C/F SUSPENSE VOT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65"/>
    <m/>
    <x v="0"/>
    <s v="900"/>
    <s v="TOTAL CONTROL VOTES"/>
    <s v="900"/>
    <s v="ITEM CONTROL VOTES"/>
    <s v="9059"/>
    <s v="RELOCATION LOANS SUSPENS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66"/>
    <m/>
    <x v="0"/>
    <s v="900"/>
    <s v="TOTAL CONTROL VOTES"/>
    <s v="900"/>
    <s v="ITEM CONTROL VOTES"/>
    <s v="9065"/>
    <s v="TOOL LOANS SUSPENS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67"/>
    <m/>
    <x v="0"/>
    <s v="900"/>
    <s v="TOTAL CONTROL VOTES"/>
    <s v="900"/>
    <s v="ITEM CONTROL VOTES"/>
    <s v="9127"/>
    <s v="TELEPHONE CONTROL AC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3"/>
    <x v="0"/>
    <x v="33"/>
    <x v="32"/>
    <m/>
    <x v="0"/>
    <s v="908"/>
    <s v="CONTROL VOTE TRADE CREDITORS"/>
    <s v="908"/>
    <s v="CONTROL VOTE ACCOUNTS PAYABLE TRADE CREDITORS"/>
    <s v="9008"/>
    <s v="ACCOUNTS PAYABLE TRADE CREDITORS"/>
    <n v="0"/>
    <n v="0"/>
    <n v="0"/>
    <n v="0"/>
    <n v="3427004.0299999993"/>
    <n v="0"/>
    <n v="-108162.8"/>
    <n v="0"/>
    <n v="0"/>
    <n v="0"/>
    <n v="0"/>
    <n v="0"/>
    <n v="3339931.36"/>
    <n v="340768"/>
    <n v="-2393558.2200000002"/>
    <n v="555679.4"/>
    <n v="781587.7"/>
    <n v="802595.79"/>
    <n v="3427004.0299999993"/>
    <e v="#DIV/0!"/>
    <n v="3318841.23"/>
    <n v="6854008.0599999987"/>
  </r>
  <r>
    <n v="14"/>
    <n v="15"/>
    <x v="0"/>
    <x v="34"/>
    <x v="0"/>
    <x v="34"/>
    <x v="33"/>
    <m/>
    <x v="0"/>
    <s v="910"/>
    <s v="CONTROL VOTE SUNDRY CREDITORS"/>
    <s v="910"/>
    <s v="CONTROL VOTE ACCOUNTS PAYABLE SUNDRY CEDITORS"/>
    <s v="9010"/>
    <s v="ACCOUNTS PAYABLE SUNDRY CREDITORS"/>
    <n v="0"/>
    <n v="0"/>
    <n v="0"/>
    <n v="0"/>
    <n v="49597035.140000001"/>
    <n v="0"/>
    <n v="0"/>
    <n v="0"/>
    <n v="0"/>
    <n v="0"/>
    <n v="0"/>
    <n v="0"/>
    <n v="49597035.140000001"/>
    <n v="0"/>
    <n v="0"/>
    <n v="0"/>
    <n v="0"/>
    <n v="0"/>
    <n v="49597035.140000001"/>
    <e v="#DIV/0!"/>
    <n v="49597035.140000001"/>
    <n v="99194070.280000001"/>
  </r>
  <r>
    <n v="14"/>
    <n v="15"/>
    <x v="0"/>
    <x v="35"/>
    <x v="0"/>
    <x v="35"/>
    <x v="34"/>
    <m/>
    <x v="0"/>
    <s v="912"/>
    <s v="CONTROL VOTE V.A.T ACCOUNT"/>
    <s v="912"/>
    <s v="CONTORL VOTE V.A.T ACCOUNT"/>
    <s v="9012"/>
    <s v="V.A.T. CONTROL ACCOUNT"/>
    <n v="0"/>
    <n v="0"/>
    <n v="0"/>
    <n v="0"/>
    <n v="19507419.239999998"/>
    <n v="0"/>
    <n v="138920.49"/>
    <n v="0"/>
    <n v="0"/>
    <n v="0"/>
    <n v="0"/>
    <n v="0"/>
    <n v="544577.53"/>
    <n v="342498.41"/>
    <n v="485217.78"/>
    <n v="2714619.5"/>
    <n v="8613574.3900000006"/>
    <n v="6806931.6299999999"/>
    <n v="19507419.239999998"/>
    <e v="#DIV/0!"/>
    <n v="19646339.73"/>
    <n v="39014838.479999997"/>
  </r>
  <r>
    <n v="14"/>
    <n v="15"/>
    <x v="0"/>
    <x v="36"/>
    <x v="0"/>
    <x v="36"/>
    <x v="35"/>
    <m/>
    <x v="0"/>
    <s v="914"/>
    <s v="CONTROL VOTE STORES"/>
    <s v="914"/>
    <s v="CONTROL VOTE STORES"/>
    <s v="9014"/>
    <s v="STORES CONTROL ACCOUNT ADMIN FEES"/>
    <n v="0"/>
    <n v="0"/>
    <n v="0"/>
    <n v="0"/>
    <n v="-334979.64999999997"/>
    <n v="0"/>
    <n v="-5415.05"/>
    <n v="0"/>
    <n v="0"/>
    <n v="0"/>
    <n v="0"/>
    <n v="0"/>
    <n v="-39958.76"/>
    <n v="-71514.73"/>
    <n v="-54018.400000000001"/>
    <n v="-77515.23"/>
    <n v="-53354.04"/>
    <n v="-38618.49"/>
    <n v="-334979.64999999997"/>
    <e v="#DIV/0!"/>
    <n v="-340394.7"/>
    <n v="-669959.29999999993"/>
  </r>
  <r>
    <n v="14"/>
    <n v="15"/>
    <x v="0"/>
    <x v="37"/>
    <x v="0"/>
    <x v="37"/>
    <x v="36"/>
    <m/>
    <x v="0"/>
    <s v="916"/>
    <s v="CONTROL VOTE V.A.T RECOVERED"/>
    <s v="916"/>
    <s v="CONTROL VOTE V.A.T.RECOVERD"/>
    <s v="9016"/>
    <s v="V.A.T. RECOVERED"/>
    <n v="0"/>
    <n v="0"/>
    <n v="0"/>
    <n v="0"/>
    <n v="-407307.62"/>
    <n v="0"/>
    <n v="11948.65"/>
    <n v="0"/>
    <n v="0"/>
    <n v="0"/>
    <n v="0"/>
    <n v="0"/>
    <n v="-390015.67"/>
    <n v="-47133.9"/>
    <n v="291837.37"/>
    <n v="-64284.959999999999"/>
    <n v="-96591.26"/>
    <n v="-101119.2"/>
    <n v="-407307.62"/>
    <e v="#DIV/0!"/>
    <n v="-395358.97"/>
    <n v="-814615.24"/>
  </r>
  <r>
    <n v="14"/>
    <n v="15"/>
    <x v="0"/>
    <x v="38"/>
    <x v="0"/>
    <x v="38"/>
    <x v="37"/>
    <m/>
    <x v="0"/>
    <s v="918"/>
    <s v="CONTROL VOTE AUTO CREDIT NOTE PREVIOUS"/>
    <s v="918"/>
    <s v="CONTROL VOTE AUTO CREDIT NOTES PRIOUS YEAR"/>
    <s v="9018"/>
    <s v="AUTO CREDIT NOTES PREVIOUS YEA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9"/>
    <x v="0"/>
    <x v="39"/>
    <x v="38"/>
    <m/>
    <x v="0"/>
    <s v="920"/>
    <s v="CONTROL VOTE AUTO CREDIT NOTES PRESENT"/>
    <s v="920"/>
    <s v="CONTROL VOTE AUTO CREDIT NOTES PRESENT YEAR"/>
    <s v="9020"/>
    <s v="AUTO CREDIT NOTES PRESENT YEA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40"/>
    <x v="0"/>
    <x v="40"/>
    <x v="39"/>
    <m/>
    <x v="0"/>
    <s v="922"/>
    <s v="CONTROL VOTE INVOICE ADJUSTMENT JOURNAL"/>
    <s v="922"/>
    <s v="CONTROL VOTE INVOICE ADJ JOURNAL"/>
    <s v="9022"/>
    <s v="INVOICE ADJUSTMENT JOURNAL"/>
    <n v="0"/>
    <n v="0"/>
    <n v="0"/>
    <n v="0"/>
    <n v="-1.4300000000000002"/>
    <n v="0"/>
    <n v="0"/>
    <n v="0"/>
    <n v="0"/>
    <n v="0"/>
    <n v="0"/>
    <n v="0"/>
    <n v="-4.46"/>
    <n v="2.77"/>
    <n v="-5.79"/>
    <n v="10.92"/>
    <n v="-0.73"/>
    <n v="-4.1399999999999997"/>
    <n v="-1.4300000000000002"/>
    <e v="#DIV/0!"/>
    <n v="-1.43"/>
    <n v="-2.8600000000000003"/>
  </r>
  <r>
    <n v="14"/>
    <n v="15"/>
    <x v="0"/>
    <x v="41"/>
    <x v="0"/>
    <x v="41"/>
    <x v="40"/>
    <m/>
    <x v="0"/>
    <s v="924"/>
    <s v="CONTROL VOTE V.A.T. ACCOUNTS ISSUES"/>
    <s v="924"/>
    <s v="V.A.T"/>
    <s v="9024"/>
    <s v="V.A.T. CONTROL ACCOUNT ISSUES"/>
    <n v="0"/>
    <n v="0"/>
    <n v="0"/>
    <n v="0"/>
    <n v="15088746.029999999"/>
    <n v="0"/>
    <n v="-42.36"/>
    <n v="0"/>
    <n v="0"/>
    <n v="0"/>
    <n v="0"/>
    <n v="0"/>
    <n v="1418058.69"/>
    <n v="6488962.4299999997"/>
    <n v="5684728.1799999997"/>
    <n v="1485020.75"/>
    <n v="1151813.3999999999"/>
    <n v="-1139837.42"/>
    <n v="15088746.029999999"/>
    <e v="#DIV/0!"/>
    <n v="15088703.67"/>
    <n v="30177492.059999999"/>
  </r>
  <r>
    <n v="14"/>
    <n v="15"/>
    <x v="0"/>
    <x v="41"/>
    <x v="0"/>
    <x v="41"/>
    <x v="41"/>
    <m/>
    <x v="0"/>
    <s v="924"/>
    <s v="CONTROL VOTE V.A.T. ACCOUNTS ISSUES"/>
    <s v="924"/>
    <s v="V.A.T"/>
    <s v="9025"/>
    <s v="REFUND CONTROL"/>
    <n v="0"/>
    <n v="0"/>
    <n v="0"/>
    <n v="0"/>
    <n v="-4993094.7800000012"/>
    <n v="0"/>
    <n v="0"/>
    <n v="0"/>
    <n v="0"/>
    <n v="0"/>
    <n v="0"/>
    <n v="0"/>
    <n v="796872.85"/>
    <n v="0"/>
    <n v="0"/>
    <n v="-6929106.1100000003"/>
    <n v="0"/>
    <n v="1139138.48"/>
    <n v="-4993094.7800000012"/>
    <e v="#DIV/0!"/>
    <n v="-4993094.78"/>
    <n v="-9986189.5600000024"/>
  </r>
  <r>
    <n v="14"/>
    <n v="15"/>
    <x v="0"/>
    <x v="42"/>
    <x v="0"/>
    <x v="42"/>
    <x v="41"/>
    <m/>
    <x v="0"/>
    <s v="925"/>
    <s v="CONTROL VOTE - REFUNDS"/>
    <s v="925"/>
    <s v="CONTROL VOTE - REFUNDS"/>
    <s v="9025"/>
    <s v="REFUND CONTRO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43"/>
    <x v="0"/>
    <x v="43"/>
    <x v="42"/>
    <m/>
    <x v="0"/>
    <s v="926"/>
    <s v="CONTROL VOTE OLD YEAR ACCOUNT PAYABLE"/>
    <s v="926"/>
    <s v="CONTROL VOTE OLD YEAR ACCOUNTS PAYABLE"/>
    <s v="9026"/>
    <s v="OLD YEAR ACCOUNTS PAYABLE TRADE CREDITORS"/>
    <n v="0"/>
    <n v="0"/>
    <n v="0"/>
    <n v="0"/>
    <n v="5397254.79"/>
    <n v="0"/>
    <n v="0"/>
    <n v="0"/>
    <n v="0"/>
    <n v="0"/>
    <n v="0"/>
    <n v="0"/>
    <n v="4764474.82"/>
    <n v="573892.97"/>
    <n v="58887"/>
    <n v="0"/>
    <n v="0"/>
    <n v="0"/>
    <n v="5397254.79"/>
    <e v="#DIV/0!"/>
    <n v="5397254.79"/>
    <n v="10794509.58"/>
  </r>
  <r>
    <n v="14"/>
    <n v="15"/>
    <x v="0"/>
    <x v="44"/>
    <x v="0"/>
    <x v="44"/>
    <x v="68"/>
    <m/>
    <x v="0"/>
    <s v="927"/>
    <s v="CONTROL VOTE TELEPHONE"/>
    <s v="927"/>
    <s v="CONTROL VOTE TELEPHONE"/>
    <s v="9027"/>
    <s v="TELEPHONE"/>
    <n v="0"/>
    <n v="0"/>
    <n v="0"/>
    <n v="0"/>
    <n v="-34673.9"/>
    <n v="0"/>
    <n v="0"/>
    <n v="0"/>
    <n v="0"/>
    <n v="0"/>
    <n v="0"/>
    <n v="0"/>
    <n v="-4381.63"/>
    <n v="-7040.56"/>
    <n v="-8575.92"/>
    <n v="-3744.85"/>
    <n v="0"/>
    <n v="-10930.94"/>
    <n v="-34673.9"/>
    <e v="#DIV/0!"/>
    <n v="-34673.9"/>
    <n v="-69347.8"/>
  </r>
  <r>
    <n v="14"/>
    <n v="15"/>
    <x v="0"/>
    <x v="45"/>
    <x v="0"/>
    <x v="45"/>
    <x v="43"/>
    <m/>
    <x v="0"/>
    <s v="928"/>
    <s v="CONTROL VOTE OVER/UNDER PROV. TRAD CREDITORS"/>
    <s v="928"/>
    <s v="CONTROL VOTE OVER/UNDER PRO. TRADE CREDITORS"/>
    <s v="9028"/>
    <s v="OVER/UNDER PROV. TRADE CREDITORS"/>
    <n v="0"/>
    <n v="0"/>
    <n v="0"/>
    <n v="0"/>
    <n v="-5397254.79"/>
    <n v="0"/>
    <n v="0"/>
    <n v="0"/>
    <n v="0"/>
    <n v="0"/>
    <n v="0"/>
    <n v="0"/>
    <n v="-4764474.82"/>
    <n v="-573892.97"/>
    <n v="-58887"/>
    <n v="0"/>
    <n v="0"/>
    <n v="0"/>
    <n v="-5397254.79"/>
    <e v="#DIV/0!"/>
    <n v="-5397254.79"/>
    <n v="-10794509.58"/>
  </r>
  <r>
    <n v="14"/>
    <n v="15"/>
    <x v="0"/>
    <x v="46"/>
    <x v="0"/>
    <x v="46"/>
    <x v="44"/>
    <m/>
    <x v="0"/>
    <s v="930"/>
    <s v="CONTROL VOTE - PREV YEAR GRN/GRT"/>
    <s v="930"/>
    <s v="CONTROL VOTE - PREV YEAR GRN/GRT"/>
    <s v="9030"/>
    <s v="PREVIOUS YEAR GRN/GRT CONTROL AC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47"/>
    <x v="0"/>
    <x v="47"/>
    <x v="45"/>
    <m/>
    <x v="0"/>
    <s v="932"/>
    <s v="CONTROL VOTE - PREV YR PRICE ADJ STOR UNPAID"/>
    <s v="932"/>
    <s v="CONTROL VOTE - PREV YR PRICE ADJ STOR UNPAID"/>
    <s v="9032"/>
    <s v="PREVIOUS YEAR PRICE ADJ. STORES UNPAID GRN'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48"/>
    <x v="0"/>
    <x v="48"/>
    <x v="46"/>
    <m/>
    <x v="0"/>
    <s v="934"/>
    <s v="CONTROL VOTE - PREV YR PRICE ADJ STOR PAID"/>
    <s v="934"/>
    <s v="CONTROL VOTE - PREV YR PRICE ADJ STOR PAID"/>
    <s v="9034"/>
    <s v="PREV YEAR PRICE ADJ. STORES PAID GRN'S"/>
    <n v="0"/>
    <n v="0"/>
    <n v="0"/>
    <n v="0"/>
    <n v="102920.94"/>
    <n v="0"/>
    <n v="0"/>
    <n v="0"/>
    <n v="0"/>
    <n v="0"/>
    <n v="0"/>
    <n v="0"/>
    <n v="38919.870000000003"/>
    <n v="38919.870000000003"/>
    <n v="0"/>
    <n v="0"/>
    <n v="25081.200000000001"/>
    <n v="0"/>
    <n v="102920.94"/>
    <e v="#DIV/0!"/>
    <n v="102920.94"/>
    <n v="205841.88"/>
  </r>
  <r>
    <n v="14"/>
    <n v="15"/>
    <x v="0"/>
    <x v="49"/>
    <x v="0"/>
    <x v="49"/>
    <x v="47"/>
    <m/>
    <x v="0"/>
    <s v="936"/>
    <s v="CONTROL VOTE PREV YEAR PRICE ADJ DIRE"/>
    <s v="936"/>
    <s v="CONTROL VOTE PREV YEAR PRICE ADJ DIRECT GRN'S UNPAID"/>
    <s v="9036"/>
    <s v="PREV YEAR PRICE ADJ. DIRECT GRN'S UNPAID"/>
    <n v="0"/>
    <n v="0"/>
    <n v="0"/>
    <n v="0"/>
    <n v="-7391.32"/>
    <n v="0"/>
    <n v="0"/>
    <n v="0"/>
    <n v="0"/>
    <n v="0"/>
    <n v="0"/>
    <n v="0"/>
    <n v="-7391.32"/>
    <n v="0"/>
    <n v="0"/>
    <n v="0"/>
    <n v="0"/>
    <n v="0"/>
    <n v="-7391.32"/>
    <e v="#DIV/0!"/>
    <n v="-7391.32"/>
    <n v="-14782.64"/>
  </r>
  <r>
    <n v="14"/>
    <n v="15"/>
    <x v="0"/>
    <x v="50"/>
    <x v="0"/>
    <x v="50"/>
    <x v="48"/>
    <m/>
    <x v="0"/>
    <s v="938"/>
    <s v="CONTROL VOTE PREV YEAR PRICE ADJ DIRECT GRN'S PAID"/>
    <s v="938"/>
    <s v="CONTROL VOTE PREV YEAR PRICE ADJ DIRECT GRN' PAID"/>
    <s v="9038"/>
    <s v="PREV YEAR PRICE ADJ. DIRECT GRN'S 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51"/>
    <x v="0"/>
    <x v="51"/>
    <x v="49"/>
    <m/>
    <x v="0"/>
    <s v="940"/>
    <s v="CONTROL VOTE SETTLEMENT DISCOUNT"/>
    <s v="940"/>
    <s v="CONTROL VOTE SETTLEMENTS DISCOUNT"/>
    <s v="9040"/>
    <s v="SETTLEMENT DISCOUNT"/>
    <n v="0"/>
    <n v="0"/>
    <n v="0"/>
    <n v="0"/>
    <n v="-25355.93"/>
    <n v="0"/>
    <n v="0"/>
    <n v="0"/>
    <n v="0"/>
    <n v="0"/>
    <n v="0"/>
    <n v="0"/>
    <n v="-2936.1"/>
    <n v="-3128.38"/>
    <n v="-3364.78"/>
    <n v="-5748.82"/>
    <n v="-7636.26"/>
    <n v="-2541.59"/>
    <n v="-25355.93"/>
    <e v="#DIV/0!"/>
    <n v="-25355.93"/>
    <n v="-50711.86"/>
  </r>
  <r>
    <n v="14"/>
    <n v="15"/>
    <x v="0"/>
    <x v="52"/>
    <x v="0"/>
    <x v="52"/>
    <x v="50"/>
    <m/>
    <x v="0"/>
    <s v="942"/>
    <s v="CONTROL VOTE STALE CHEQUES"/>
    <s v="942"/>
    <s v="CONTROL VOTE STALE CHEQUES"/>
    <s v="9042"/>
    <s v="STALE CHEQUES"/>
    <n v="0"/>
    <n v="0"/>
    <n v="0"/>
    <n v="0"/>
    <n v="0"/>
    <n v="0"/>
    <n v="0"/>
    <n v="0"/>
    <n v="0"/>
    <n v="0"/>
    <n v="0"/>
    <n v="0"/>
    <n v="0"/>
    <n v="1099.8"/>
    <n v="-23300"/>
    <n v="22200.2"/>
    <n v="0"/>
    <n v="0"/>
    <n v="0"/>
    <e v="#DIV/0!"/>
    <n v="0"/>
    <n v="0"/>
  </r>
  <r>
    <n v="14"/>
    <n v="15"/>
    <x v="0"/>
    <x v="53"/>
    <x v="0"/>
    <x v="53"/>
    <x v="51"/>
    <m/>
    <x v="0"/>
    <s v="943"/>
    <s v="CONTROL VOTE CANCEL A IMPORT SALARY CHEQ"/>
    <s v="943"/>
    <s v="CONTROL VOTE CANCEL A IMPORT SALARY CHEQ"/>
    <s v="9043"/>
    <s v="Cancel a import Salary Chequ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54"/>
    <x v="0"/>
    <x v="54"/>
    <x v="52"/>
    <m/>
    <x v="0"/>
    <s v="944"/>
    <s v="CONTROL VOTE UNCLAIMED CREDITS"/>
    <s v="944"/>
    <s v="CONTROL VOTE UNCLAIMED CREDITS"/>
    <s v="9044"/>
    <s v="UNCLAIMED CRED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55"/>
    <x v="0"/>
    <x v="55"/>
    <x v="53"/>
    <m/>
    <x v="0"/>
    <s v="946"/>
    <s v="CONTROL VOTE DEBTOR'S DEPOSITS"/>
    <s v="946"/>
    <s v="CONTROL VOTE DEBTOR'S DEPOSITS"/>
    <s v="9046"/>
    <s v="DEBTOR'S 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56"/>
    <x v="0"/>
    <x v="56"/>
    <x v="54"/>
    <m/>
    <x v="0"/>
    <s v="948"/>
    <s v="CONTROL VOTE DEBTOR'S ACCOUNTS"/>
    <s v="948"/>
    <s v="CONTROL VOTE DEBTORS"/>
    <s v="9048"/>
    <s v="DEBTOR'S CONTROL ACCOUNT"/>
    <n v="0"/>
    <n v="0"/>
    <n v="0"/>
    <n v="0"/>
    <n v="-455612.06"/>
    <n v="0"/>
    <n v="0"/>
    <n v="0"/>
    <n v="0"/>
    <n v="0"/>
    <n v="0"/>
    <n v="0"/>
    <n v="0"/>
    <n v="0"/>
    <n v="-453621.01"/>
    <n v="-1991.05"/>
    <n v="0"/>
    <n v="0"/>
    <n v="-455612.06"/>
    <e v="#DIV/0!"/>
    <n v="-455612.06"/>
    <n v="-911224.12"/>
  </r>
  <r>
    <n v="14"/>
    <n v="15"/>
    <x v="0"/>
    <x v="57"/>
    <x v="0"/>
    <x v="57"/>
    <x v="55"/>
    <m/>
    <x v="0"/>
    <s v="949"/>
    <s v="CONTROL VOTE DEBTORS SUSPENSE - DEBTOR"/>
    <s v="949"/>
    <s v="CONTROL VOTE DEBTORS SUSPENSE"/>
    <s v="9049"/>
    <s v="DEBTORS SUSPENSE - DEBTORS CREDIT REFUNDS"/>
    <n v="0"/>
    <n v="0"/>
    <n v="0"/>
    <n v="0"/>
    <n v="55937.250000000007"/>
    <n v="0"/>
    <n v="12100"/>
    <n v="0"/>
    <n v="0"/>
    <n v="0"/>
    <n v="0"/>
    <n v="0"/>
    <n v="133.16"/>
    <n v="33395.31"/>
    <n v="17789.79"/>
    <n v="-65538.899999999994"/>
    <n v="37166.629999999997"/>
    <n v="32991.26"/>
    <n v="55937.250000000007"/>
    <e v="#DIV/0!"/>
    <n v="68037.25"/>
    <n v="111874.50000000001"/>
  </r>
  <r>
    <n v="14"/>
    <n v="15"/>
    <x v="0"/>
    <x v="58"/>
    <x v="0"/>
    <x v="58"/>
    <x v="57"/>
    <m/>
    <x v="0"/>
    <s v="951"/>
    <s v="CONTROL VOTE MOTOR VEHICLE - LOAN SUSPENSE"/>
    <s v="951"/>
    <s v="CONTROL VOTE MOTOR VEHICLE - LOANS SUSPENSE"/>
    <s v="9051"/>
    <s v="MOTOR VEHICLE - LOAN SUSPENS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59"/>
    <x v="0"/>
    <x v="59"/>
    <x v="58"/>
    <m/>
    <x v="0"/>
    <s v="952"/>
    <s v="CONTROL VOTE PREV PRICE ADJ ISSUE"/>
    <s v="952"/>
    <s v="CONTROL VOTE PREV YEAR PRICE ADJ ISSUES"/>
    <s v="9052"/>
    <s v="PREV YEAR PRICE ADJ ISSUES DT"/>
    <n v="0"/>
    <n v="0"/>
    <n v="0"/>
    <n v="0"/>
    <n v="102827.48000000001"/>
    <n v="0"/>
    <n v="0"/>
    <n v="0"/>
    <n v="0"/>
    <n v="0"/>
    <n v="0"/>
    <n v="0"/>
    <n v="38919.870000000003"/>
    <n v="38919.870000000003"/>
    <n v="0"/>
    <n v="0"/>
    <n v="24987.74"/>
    <n v="0"/>
    <n v="102827.48000000001"/>
    <e v="#DIV/0!"/>
    <n v="102827.48"/>
    <n v="205654.96000000002"/>
  </r>
  <r>
    <n v="14"/>
    <n v="15"/>
    <x v="0"/>
    <x v="60"/>
    <x v="0"/>
    <x v="60"/>
    <x v="59"/>
    <m/>
    <x v="0"/>
    <s v="953"/>
    <s v="CONTROL VOTE CROSS METRO TRANSACTION"/>
    <s v="953"/>
    <s v="CONTROL VOTE CROSS METRO TANSACTIONS"/>
    <s v="9053"/>
    <s v="CROSS METRO TRANSACTIONS"/>
    <n v="0"/>
    <n v="0"/>
    <n v="0"/>
    <n v="0"/>
    <n v="1170550.8"/>
    <n v="0"/>
    <n v="0"/>
    <n v="0"/>
    <n v="0"/>
    <n v="0"/>
    <n v="0"/>
    <n v="0"/>
    <n v="138193.01999999999"/>
    <n v="65129.05"/>
    <n v="344922.79"/>
    <n v="205012.85"/>
    <n v="303353.14"/>
    <n v="113939.95"/>
    <n v="1170550.8"/>
    <e v="#DIV/0!"/>
    <n v="1170550.8"/>
    <n v="2341101.6"/>
  </r>
  <r>
    <n v="14"/>
    <n v="15"/>
    <x v="0"/>
    <x v="61"/>
    <x v="0"/>
    <x v="61"/>
    <x v="60"/>
    <m/>
    <x v="0"/>
    <s v="954"/>
    <s v="CONTROL VOTE PREVIOUS YEAR PRICE ADJ ISSUES CR"/>
    <s v="954"/>
    <s v="CONTROL VOTE PREVIOUS YEAR PRICE ADJ ISSUES CR"/>
    <s v="9054"/>
    <s v="PREVIOUS YEAR PRICE ADJ ISSUES C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62"/>
    <x v="0"/>
    <x v="62"/>
    <x v="61"/>
    <m/>
    <x v="0"/>
    <s v="955"/>
    <s v="CONTROL VOTE DEBTORS INTERNAL ACCOUNT"/>
    <s v="955"/>
    <s v="CONTROL VOTE DEBTORS INTERNAL ACCOUNT"/>
    <s v="9055"/>
    <s v="DEBTORS INTERNAL ACCOUNT TRANSFERS"/>
    <n v="0"/>
    <n v="0"/>
    <n v="0"/>
    <n v="0"/>
    <n v="0"/>
    <n v="0"/>
    <n v="0"/>
    <n v="0"/>
    <n v="0"/>
    <n v="0"/>
    <n v="0"/>
    <n v="0"/>
    <n v="0"/>
    <n v="0"/>
    <n v="0"/>
    <n v="291.92"/>
    <n v="-291.92"/>
    <n v="0"/>
    <n v="0"/>
    <e v="#DIV/0!"/>
    <n v="0"/>
    <n v="0"/>
  </r>
  <r>
    <n v="14"/>
    <n v="15"/>
    <x v="0"/>
    <x v="63"/>
    <x v="0"/>
    <x v="63"/>
    <x v="62"/>
    <m/>
    <x v="0"/>
    <s v="956"/>
    <s v="CONTROL VOTE PREVIOUS YEAR DBN CANCELL"/>
    <s v="956"/>
    <s v="CONTROL VOTE PREVIOUS YEAR DBN CANCELL"/>
    <s v="9056"/>
    <s v="PREVIOUS YEAR DBN CANCELL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64"/>
    <x v="0"/>
    <x v="64"/>
    <x v="63"/>
    <m/>
    <x v="0"/>
    <s v="957"/>
    <s v="CONTROL VOTE CV75"/>
    <s v="957"/>
    <s v="CONTROL VOTE CV75"/>
    <s v="9057"/>
    <s v="CV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65"/>
    <x v="0"/>
    <x v="65"/>
    <x v="64"/>
    <m/>
    <x v="0"/>
    <s v="958"/>
    <s v="CONTROL VOTE OUTSTANDING ORDERS C/F SUSPENSE"/>
    <s v="958"/>
    <s v="CONTROL VOTE OUTSTANDING ORDERS C/F SUSPENSE VOTE"/>
    <s v="9058"/>
    <s v="OUTSTANDING ORDERS C/F SUSPENSE VOT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66"/>
    <x v="0"/>
    <x v="66"/>
    <x v="65"/>
    <m/>
    <x v="0"/>
    <s v="959"/>
    <s v="CONTROL VOTE RELOCATION LOANS SUSPENSE"/>
    <s v="959"/>
    <s v="CONTORL VOTE RELOCATION LOANS SUSPENSE"/>
    <s v="9059"/>
    <s v="RELOCATION LOANS SUSPENS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67"/>
    <x v="0"/>
    <x v="67"/>
    <x v="69"/>
    <m/>
    <x v="0"/>
    <s v="960"/>
    <s v="BANK CONTROL ACCOUNT"/>
    <s v="960"/>
    <s v="BANK CONTROL ACCOUNT"/>
    <s v="9060"/>
    <s v="BANK CONTROL ACCOUNT"/>
    <n v="0"/>
    <n v="0"/>
    <n v="0"/>
    <n v="0"/>
    <n v="5190277.0900000036"/>
    <n v="0"/>
    <n v="-1370483.65"/>
    <n v="0"/>
    <n v="0"/>
    <n v="0"/>
    <n v="0"/>
    <n v="0"/>
    <n v="33074845.440000001"/>
    <n v="56570077.170000002"/>
    <n v="-47619273.549999997"/>
    <n v="-3069638.87"/>
    <n v="-44112394.390000001"/>
    <n v="10346661.289999999"/>
    <n v="5190277.0900000036"/>
    <e v="#DIV/0!"/>
    <n v="3819793.44"/>
    <n v="10380554.180000007"/>
  </r>
  <r>
    <n v="14"/>
    <n v="15"/>
    <x v="0"/>
    <x v="67"/>
    <x v="0"/>
    <x v="67"/>
    <x v="70"/>
    <m/>
    <x v="0"/>
    <s v="960"/>
    <s v="BANK CONTROL ACCOUNT"/>
    <s v="960"/>
    <s v="BANK CONTROL ACCOUNT"/>
    <s v="9061"/>
    <s v="CALL DEPOSI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67"/>
    <x v="0"/>
    <x v="67"/>
    <x v="71"/>
    <m/>
    <x v="0"/>
    <s v="960"/>
    <s v="BANK CONTROL ACCOUNT"/>
    <s v="960"/>
    <s v="BANK CONTROL ACCOUNT"/>
    <s v="9062"/>
    <s v="SAVINGS AC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67"/>
    <x v="0"/>
    <x v="67"/>
    <x v="72"/>
    <m/>
    <x v="0"/>
    <s v="960"/>
    <s v="BANK CONTROL ACCOUNT"/>
    <s v="960"/>
    <s v="BANK CONTROL ACCOUNT"/>
    <s v="9063"/>
    <s v="BANK ACCOUNT - IGG GRAN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68"/>
    <x v="0"/>
    <x v="68"/>
    <x v="66"/>
    <m/>
    <x v="0"/>
    <s v="965"/>
    <s v="CONTROL VOTE TOOL LOANS SUSPENSE"/>
    <s v="965"/>
    <s v="CONTROL VOTE TOOL LOANS SUSPENSE"/>
    <s v="9065"/>
    <s v="TOOL LOANS SUSPENS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69"/>
    <x v="0"/>
    <x v="69"/>
    <x v="73"/>
    <m/>
    <x v="0"/>
    <s v="985"/>
    <s v="CONTROL VOTE - FUEL IMPORT"/>
    <s v="985"/>
    <s v="CONTROL VOTE - FUEL IMPORT"/>
    <s v="9085"/>
    <s v="Control Vote - Fuel Impor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0"/>
    <x v="0"/>
    <x v="70"/>
    <x v="74"/>
    <m/>
    <x v="0"/>
    <s v="999"/>
    <s v="CONTROL ACCOUNT - TAKE-ON"/>
    <s v="999"/>
    <s v="CONTROL VOTE - TAKE-ON"/>
    <s v="9992"/>
    <s v="RTMC FEES"/>
    <n v="0"/>
    <n v="0"/>
    <n v="0"/>
    <n v="0"/>
    <n v="-133355.90000000002"/>
    <n v="0"/>
    <n v="0"/>
    <n v="0"/>
    <n v="0"/>
    <n v="0"/>
    <n v="0"/>
    <n v="0"/>
    <n v="-152413.1"/>
    <n v="29762.400000000001"/>
    <n v="8889.9"/>
    <n v="-22877.1"/>
    <n v="-30471.200000000001"/>
    <n v="33753.199999999997"/>
    <n v="-133355.90000000002"/>
    <e v="#DIV/0!"/>
    <n v="-133355.9"/>
    <n v="-266711.80000000005"/>
  </r>
  <r>
    <n v="14"/>
    <n v="15"/>
    <x v="0"/>
    <x v="70"/>
    <x v="0"/>
    <x v="70"/>
    <x v="75"/>
    <m/>
    <x v="0"/>
    <s v="999"/>
    <s v="CONTROL ACCOUNT - TAKE-ON"/>
    <s v="999"/>
    <s v="CONTROL VOTE - TAKE-ON"/>
    <s v="9996"/>
    <s v="SALARY CONTROL ACCOUNT"/>
    <n v="0"/>
    <n v="0"/>
    <n v="0"/>
    <n v="0"/>
    <n v="-2498872.7999999998"/>
    <n v="0"/>
    <n v="2500"/>
    <n v="0"/>
    <n v="0"/>
    <n v="0"/>
    <n v="0"/>
    <n v="0"/>
    <n v="-1629992.94"/>
    <n v="-381022.57"/>
    <n v="-457851.88"/>
    <n v="-118534.21"/>
    <n v="-3929218.83"/>
    <n v="4017747.63"/>
    <n v="-2498872.7999999998"/>
    <e v="#DIV/0!"/>
    <n v="-2496372.7999999998"/>
    <n v="-4997745.5999999996"/>
  </r>
  <r>
    <n v="14"/>
    <n v="15"/>
    <x v="0"/>
    <x v="70"/>
    <x v="0"/>
    <x v="70"/>
    <x v="76"/>
    <m/>
    <x v="0"/>
    <s v="999"/>
    <s v="CONTROL ACCOUNT - TAKE-ON"/>
    <s v="999"/>
    <s v="CONTROL VOTE - TAKE-ON"/>
    <s v="9999"/>
    <s v="SURPLUS/DEFECIT CONTROL ACCOUNT - TAKE-ON - DEC 96"/>
    <n v="0"/>
    <n v="0"/>
    <n v="0"/>
    <n v="0"/>
    <n v="1076307.4099999999"/>
    <n v="0"/>
    <n v="0"/>
    <n v="0"/>
    <n v="0"/>
    <n v="0"/>
    <n v="0"/>
    <n v="0"/>
    <n v="38919.870000000003"/>
    <n v="539891.59"/>
    <n v="123129"/>
    <n v="123280.15"/>
    <n v="122625.9"/>
    <n v="128460.9"/>
    <n v="1076307.4099999999"/>
    <e v="#DIV/0!"/>
    <n v="1076307.4099999999"/>
    <n v="2152614.8199999998"/>
  </r>
  <r>
    <n v="14"/>
    <n v="15"/>
    <x v="0"/>
    <x v="71"/>
    <x v="1"/>
    <x v="71"/>
    <x v="77"/>
    <s v="002-Municipal manager"/>
    <x v="1"/>
    <s v="002"/>
    <s v="ADMINISTRATION MUNICIPAL MANAGER"/>
    <s v="051"/>
    <s v="EMPLOYEE RELATED COSTS - WAGES &amp; SALARIES"/>
    <s v="1016"/>
    <s v="PERFORMANCE INCENTIVE SCHEMES"/>
    <n v="1129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1"/>
    <x v="1"/>
    <x v="72"/>
    <x v="78"/>
    <s v="002-Municipal manager"/>
    <x v="1"/>
    <s v="002"/>
    <s v="ADMINISTRATION MUNICIPAL MANAGER"/>
    <s v="078"/>
    <s v="GENERAL EXPENSES - OTHER"/>
    <s v="1368"/>
    <s v="TRAINING COSTS"/>
    <n v="167500"/>
    <n v="167500"/>
    <n v="176712.5"/>
    <n v="186078.262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1"/>
    <x v="1"/>
    <x v="73"/>
    <x v="79"/>
    <s v="002-Municipal manager"/>
    <x v="2"/>
    <s v="002"/>
    <s v="ADMINISTRATION MUNICIPAL MANAGER"/>
    <s v="095"/>
    <s v="TRANSFERS FROM / (TO) RESERVES"/>
    <s v="2054"/>
    <s v="TRANSFERS FROM/(TO) DISTRIBUTABLE RESERVES"/>
    <n v="-9282"/>
    <n v="-9282"/>
    <n v="-9282"/>
    <n v="-928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1"/>
    <x v="1"/>
    <x v="74"/>
    <x v="80"/>
    <s v="002-Municipal manager"/>
    <x v="3"/>
    <s v="002"/>
    <s v="ADMINISTRATION MUNICIPAL MANAGER"/>
    <s v="608"/>
    <s v="OTHER ASSETS"/>
    <s v="5023"/>
    <s v="OFFICE EQUIPMENT"/>
    <n v="300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2"/>
    <x v="2"/>
    <x v="71"/>
    <x v="77"/>
    <s v="007-Other admin"/>
    <x v="1"/>
    <s v="003"/>
    <s v="COMMUNICATIONS"/>
    <s v="051"/>
    <s v="EMPLOYEE RELATED COSTS - WAGES &amp; SALARIES"/>
    <s v="1016"/>
    <s v="PERFORMANCE INCENTIVE SCHEM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2"/>
    <x v="2"/>
    <x v="75"/>
    <x v="81"/>
    <s v="007-Other admin"/>
    <x v="1"/>
    <s v="003"/>
    <s v="COMMUNICATIONS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2"/>
    <x v="2"/>
    <x v="72"/>
    <x v="82"/>
    <s v="007-Other admin"/>
    <x v="1"/>
    <s v="003"/>
    <s v="COMMUNICATIONS"/>
    <s v="078"/>
    <s v="GENERAL EXPENSES - OTHER"/>
    <s v="1345"/>
    <s v="NEWS LETTER"/>
    <n v="100000"/>
    <n v="100000"/>
    <n v="105500"/>
    <n v="111091.5"/>
    <n v="16280.699999999999"/>
    <n v="0"/>
    <n v="0"/>
    <n v="0"/>
    <n v="0"/>
    <n v="0"/>
    <n v="0"/>
    <n v="0"/>
    <n v="2859.65"/>
    <n v="0"/>
    <n v="13421.05"/>
    <n v="0"/>
    <n v="0"/>
    <n v="0"/>
    <n v="16280.699999999999"/>
    <n v="0.16280699999999998"/>
    <n v="16280.7"/>
    <n v="32561.399999999998"/>
  </r>
  <r>
    <n v="14"/>
    <n v="15"/>
    <x v="0"/>
    <x v="72"/>
    <x v="2"/>
    <x v="73"/>
    <x v="79"/>
    <s v="007-Other admin"/>
    <x v="2"/>
    <s v="003"/>
    <s v="COMMUNICATIONS"/>
    <s v="095"/>
    <s v="TRANSFERS FROM / (TO) RESERVES"/>
    <s v="2054"/>
    <s v="TRANSFERS FROM/(TO) DISTRIBUTABLE RESERVES"/>
    <n v="-60"/>
    <n v="-60"/>
    <n v="-60"/>
    <n v="-6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2"/>
    <x v="2"/>
    <x v="74"/>
    <x v="83"/>
    <s v="007-Other admin"/>
    <x v="3"/>
    <s v="003"/>
    <s v="COMMUNICATIONS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3"/>
    <x v="1"/>
    <x v="71"/>
    <x v="84"/>
    <s v="007-Other admin"/>
    <x v="1"/>
    <s v="004"/>
    <s v="INTERNAL AUDIT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3"/>
    <x v="1"/>
    <x v="73"/>
    <x v="79"/>
    <s v="007-Other admin"/>
    <x v="2"/>
    <s v="004"/>
    <s v="INTERNAL AUDIT"/>
    <s v="095"/>
    <s v="TRANSFERS FROM / (TO) RESERVES"/>
    <s v="2054"/>
    <s v="TRANSFERS FROM/(TO) DISTRIBUTABLE RESERVES"/>
    <n v="-7374"/>
    <n v="-7374"/>
    <n v="-7374"/>
    <n v="-737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3"/>
    <x v="1"/>
    <x v="74"/>
    <x v="85"/>
    <s v="007-Other admin"/>
    <x v="3"/>
    <s v="004"/>
    <s v="INTERNAL AUDIT"/>
    <s v="608"/>
    <s v="OTHER ASSETS"/>
    <s v="5025"/>
    <s v="OTHER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4"/>
    <x v="1"/>
    <x v="71"/>
    <x v="86"/>
    <s v="007-Other admin"/>
    <x v="1"/>
    <s v="005"/>
    <s v="STRATEGIC SUPPORT"/>
    <s v="051"/>
    <s v="EMPLOYEE RELATED COSTS - WAGES &amp; SALARIES"/>
    <s v="1001"/>
    <s v="SALARIES &amp; WAGES - BASIC SCALE"/>
    <n v="1101950"/>
    <n v="1100420"/>
    <n v="1160943.1000000001"/>
    <n v="1222473.0843"/>
    <n v="483518.76"/>
    <n v="0"/>
    <n v="0"/>
    <n v="0"/>
    <n v="0"/>
    <n v="0"/>
    <n v="0"/>
    <n v="0"/>
    <n v="90982.18"/>
    <n v="95952.9"/>
    <n v="96483.47"/>
    <n v="68126.460000000006"/>
    <n v="66782.73"/>
    <n v="65191.02"/>
    <n v="483518.76"/>
    <n v="0.43878466355097784"/>
    <n v="483518.76"/>
    <n v="967037.52"/>
  </r>
  <r>
    <n v="14"/>
    <n v="15"/>
    <x v="0"/>
    <x v="74"/>
    <x v="1"/>
    <x v="71"/>
    <x v="84"/>
    <s v="007-Other admin"/>
    <x v="1"/>
    <s v="005"/>
    <s v="STRATEGIC SUPPORT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4"/>
    <x v="1"/>
    <x v="71"/>
    <x v="87"/>
    <s v="007-Other admin"/>
    <x v="1"/>
    <s v="005"/>
    <s v="STRATEGIC SUPPOR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4"/>
    <x v="1"/>
    <x v="71"/>
    <x v="88"/>
    <s v="007-Other admin"/>
    <x v="1"/>
    <s v="005"/>
    <s v="STRATEGIC SUPPORT"/>
    <s v="051"/>
    <s v="EMPLOYEE RELATED COSTS - WAGES &amp; SALARIES"/>
    <s v="1004"/>
    <s v="SALARIES &amp; WAGES - ANNUAL BONUS"/>
    <n v="87329"/>
    <n v="79257"/>
    <n v="83616.134999999995"/>
    <n v="88047.790154999995"/>
    <n v="33414.730000000003"/>
    <n v="0"/>
    <n v="0"/>
    <n v="0"/>
    <n v="0"/>
    <n v="0"/>
    <n v="0"/>
    <n v="0"/>
    <n v="0"/>
    <n v="0"/>
    <n v="0"/>
    <n v="33414.730000000003"/>
    <n v="0"/>
    <n v="0"/>
    <n v="33414.730000000003"/>
    <n v="0.38263039769148854"/>
    <n v="33414.730000000003"/>
    <n v="66829.460000000006"/>
  </r>
  <r>
    <n v="14"/>
    <n v="15"/>
    <x v="0"/>
    <x v="74"/>
    <x v="1"/>
    <x v="71"/>
    <x v="89"/>
    <s v="007-Other admin"/>
    <x v="1"/>
    <s v="005"/>
    <s v="STRATEGIC SUPPORT"/>
    <s v="051"/>
    <s v="EMPLOYEE RELATED COSTS - WAGES &amp; SALARIES"/>
    <s v="1010"/>
    <s v="SALARIES &amp; WAGES - LEAVE PAYMENTS"/>
    <n v="79360"/>
    <n v="49159"/>
    <n v="51862.745000000003"/>
    <n v="54611.470485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4"/>
    <x v="1"/>
    <x v="71"/>
    <x v="90"/>
    <s v="007-Other admin"/>
    <x v="1"/>
    <s v="005"/>
    <s v="STRATEGIC SUPPORT"/>
    <s v="051"/>
    <s v="EMPLOYEE RELATED COSTS - WAGES &amp; SALARIES"/>
    <s v="1012"/>
    <s v="HOUSING ALLOWANCE"/>
    <n v="31818"/>
    <n v="35387"/>
    <n v="37333.285000000003"/>
    <n v="39311.949105000007"/>
    <n v="8190"/>
    <n v="0"/>
    <n v="0"/>
    <n v="0"/>
    <n v="0"/>
    <n v="0"/>
    <n v="0"/>
    <n v="0"/>
    <n v="2478"/>
    <n v="2478"/>
    <n v="2478"/>
    <n v="378"/>
    <n v="378"/>
    <n v="0"/>
    <n v="8190"/>
    <n v="0.25740147086554782"/>
    <n v="8190"/>
    <n v="16380"/>
  </r>
  <r>
    <n v="14"/>
    <n v="15"/>
    <x v="0"/>
    <x v="74"/>
    <x v="1"/>
    <x v="71"/>
    <x v="91"/>
    <s v="007-Other admin"/>
    <x v="1"/>
    <s v="005"/>
    <s v="STRATEGIC SUPPORT"/>
    <s v="051"/>
    <s v="EMPLOYEE RELATED COSTS - WAGES &amp; SALARIES"/>
    <s v="1013"/>
    <s v="TRAVEL ALLOWANCE"/>
    <n v="120410"/>
    <n v="0"/>
    <n v="0"/>
    <n v="0"/>
    <n v="28809.760000000002"/>
    <n v="0"/>
    <n v="0"/>
    <n v="0"/>
    <n v="0"/>
    <n v="0"/>
    <n v="0"/>
    <n v="0"/>
    <n v="9621.92"/>
    <n v="9621.92"/>
    <n v="9565.92"/>
    <n v="0"/>
    <n v="0"/>
    <n v="0"/>
    <n v="28809.760000000002"/>
    <n v="0.23926384851756499"/>
    <n v="28809.759999999998"/>
    <n v="57619.520000000004"/>
  </r>
  <r>
    <n v="14"/>
    <n v="15"/>
    <x v="0"/>
    <x v="74"/>
    <x v="1"/>
    <x v="76"/>
    <x v="92"/>
    <s v="007-Other admin"/>
    <x v="1"/>
    <s v="005"/>
    <s v="STRATEGIC SUPPORT"/>
    <s v="053"/>
    <s v="EMPLOYEE RELATED COSTS - SOCIAL CONTRIBUTIONS"/>
    <s v="1021"/>
    <s v="CONTRIBUTION - MEDICAL AID SCHEME"/>
    <n v="92849"/>
    <n v="111931"/>
    <n v="118087.205"/>
    <n v="124345.826865"/>
    <n v="37715.399999999994"/>
    <n v="0"/>
    <n v="0"/>
    <n v="0"/>
    <n v="0"/>
    <n v="0"/>
    <n v="0"/>
    <n v="0"/>
    <n v="7231.2"/>
    <n v="7231.2"/>
    <n v="7231.2"/>
    <n v="5340.6"/>
    <n v="5340.6"/>
    <n v="5340.6"/>
    <n v="37715.399999999994"/>
    <n v="0.40620146689786635"/>
    <n v="37715.4"/>
    <n v="75430.799999999988"/>
  </r>
  <r>
    <n v="14"/>
    <n v="15"/>
    <x v="0"/>
    <x v="74"/>
    <x v="1"/>
    <x v="76"/>
    <x v="93"/>
    <s v="007-Other admin"/>
    <x v="1"/>
    <s v="005"/>
    <s v="STRATEGIC SUPPORT"/>
    <s v="053"/>
    <s v="EMPLOYEE RELATED COSTS - SOCIAL CONTRIBUTIONS"/>
    <s v="1022"/>
    <s v="CONTRIBUTION - PENSION SCHEMES"/>
    <n v="230550"/>
    <n v="209238"/>
    <n v="220746.09"/>
    <n v="232445.63277"/>
    <n v="92994.9"/>
    <n v="0"/>
    <n v="0"/>
    <n v="0"/>
    <n v="0"/>
    <n v="0"/>
    <n v="0"/>
    <n v="0"/>
    <n v="19174.77"/>
    <n v="19174.77"/>
    <n v="19174.77"/>
    <n v="11823.53"/>
    <n v="11823.53"/>
    <n v="11823.53"/>
    <n v="92994.9"/>
    <n v="0.40336109303838646"/>
    <n v="92994.9"/>
    <n v="185989.8"/>
  </r>
  <r>
    <n v="14"/>
    <n v="15"/>
    <x v="0"/>
    <x v="74"/>
    <x v="1"/>
    <x v="76"/>
    <x v="94"/>
    <s v="007-Other admin"/>
    <x v="1"/>
    <s v="005"/>
    <s v="STRATEGIC SUPPORT"/>
    <s v="053"/>
    <s v="EMPLOYEE RELATED COSTS - SOCIAL CONTRIBUTIONS"/>
    <s v="1023"/>
    <s v="CONTRIBUTION - UIF"/>
    <n v="6148"/>
    <n v="6177"/>
    <n v="6516.7349999999997"/>
    <n v="6862.1219549999996"/>
    <n v="2446.3200000000002"/>
    <n v="0"/>
    <n v="0"/>
    <n v="0"/>
    <n v="0"/>
    <n v="0"/>
    <n v="0"/>
    <n v="0"/>
    <n v="484.4"/>
    <n v="481.05"/>
    <n v="481.05"/>
    <n v="335.16"/>
    <n v="332.33"/>
    <n v="332.33"/>
    <n v="2446.3200000000002"/>
    <n v="0.39790500975927134"/>
    <n v="2446.3200000000002"/>
    <n v="4892.6400000000003"/>
  </r>
  <r>
    <n v="14"/>
    <n v="15"/>
    <x v="0"/>
    <x v="74"/>
    <x v="1"/>
    <x v="76"/>
    <x v="95"/>
    <s v="007-Other admin"/>
    <x v="1"/>
    <s v="005"/>
    <s v="STRATEGIC SUPPORT"/>
    <s v="053"/>
    <s v="EMPLOYEE RELATED COSTS - SOCIAL CONTRIBUTIONS"/>
    <s v="1024"/>
    <s v="CONTRIBUTION - GROUP INSURANCE"/>
    <n v="20959"/>
    <n v="19022"/>
    <n v="20068.21"/>
    <n v="21131.825129999997"/>
    <n v="8454.0300000000007"/>
    <n v="0"/>
    <n v="0"/>
    <n v="0"/>
    <n v="0"/>
    <n v="0"/>
    <n v="0"/>
    <n v="0"/>
    <n v="1743.15"/>
    <n v="1743.15"/>
    <n v="1743.15"/>
    <n v="1074.8599999999999"/>
    <n v="1074.8599999999999"/>
    <n v="1074.8599999999999"/>
    <n v="8454.0300000000007"/>
    <n v="0.4033603702466721"/>
    <n v="8454.0300000000007"/>
    <n v="16908.060000000001"/>
  </r>
  <r>
    <n v="14"/>
    <n v="15"/>
    <x v="0"/>
    <x v="74"/>
    <x v="1"/>
    <x v="76"/>
    <x v="96"/>
    <s v="007-Other admin"/>
    <x v="1"/>
    <s v="005"/>
    <s v="STRATEGIC SUPPORT"/>
    <s v="053"/>
    <s v="EMPLOYEE RELATED COSTS - SOCIAL CONTRIBUTIONS"/>
    <s v="1027"/>
    <s v="CONTRIBUTION - WORKERS COMPENSATION"/>
    <n v="0"/>
    <n v="15078"/>
    <n v="15907.29"/>
    <n v="16750.376370000002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4"/>
    <x v="1"/>
    <x v="76"/>
    <x v="97"/>
    <s v="007-Other admin"/>
    <x v="1"/>
    <s v="005"/>
    <s v="STRATEGIC SUPPORT"/>
    <s v="053"/>
    <s v="EMPLOYEE RELATED COSTS - SOCIAL CONTRIBUTIONS"/>
    <s v="1028"/>
    <s v="LEVIES - SETA"/>
    <n v="11646"/>
    <n v="10457"/>
    <n v="11032.135"/>
    <n v="11616.838154999999"/>
    <n v="5549.3300000000008"/>
    <n v="0"/>
    <n v="0"/>
    <n v="0"/>
    <n v="0"/>
    <n v="0"/>
    <n v="0"/>
    <n v="0"/>
    <n v="1019.56"/>
    <n v="1069.8800000000001"/>
    <n v="1076.8599999999999"/>
    <n v="1031.93"/>
    <n v="684.38"/>
    <n v="666.72"/>
    <n v="5549.3300000000008"/>
    <n v="0.47650094453031089"/>
    <n v="5549.33"/>
    <n v="11098.660000000002"/>
  </r>
  <r>
    <n v="14"/>
    <n v="15"/>
    <x v="0"/>
    <x v="74"/>
    <x v="1"/>
    <x v="76"/>
    <x v="98"/>
    <s v="007-Other admin"/>
    <x v="1"/>
    <s v="005"/>
    <s v="STRATEGIC SUPPORT"/>
    <s v="053"/>
    <s v="EMPLOYEE RELATED COSTS - SOCIAL CONTRIBUTIONS"/>
    <s v="1029"/>
    <s v="LEVIES - BARGAINING COUNCIL"/>
    <n v="326"/>
    <n v="261"/>
    <n v="275.35500000000002"/>
    <n v="289.94881500000002"/>
    <n v="101.7"/>
    <n v="0"/>
    <n v="0"/>
    <n v="0"/>
    <n v="0"/>
    <n v="0"/>
    <n v="0"/>
    <n v="0"/>
    <n v="20.34"/>
    <n v="20.34"/>
    <n v="20.34"/>
    <n v="13.56"/>
    <n v="13.56"/>
    <n v="13.56"/>
    <n v="101.7"/>
    <n v="0.31196319018404911"/>
    <n v="101.7"/>
    <n v="203.4"/>
  </r>
  <r>
    <n v="14"/>
    <n v="15"/>
    <x v="0"/>
    <x v="74"/>
    <x v="1"/>
    <x v="72"/>
    <x v="99"/>
    <s v="007-Other admin"/>
    <x v="1"/>
    <s v="005"/>
    <s v="STRATEGIC SUPPORT"/>
    <s v="078"/>
    <s v="GENERAL EXPENSES - OTHER"/>
    <s v="1370"/>
    <s v="YOUTH GENDER &amp; DISABILIT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4"/>
    <x v="1"/>
    <x v="73"/>
    <x v="79"/>
    <s v="007-Other admin"/>
    <x v="2"/>
    <s v="005"/>
    <s v="STRATEGIC SUPPORT"/>
    <s v="095"/>
    <s v="TRANSFERS FROM / (TO) RESERVES"/>
    <s v="2054"/>
    <s v="TRANSFERS FROM/(TO) DISTRIBUTABLE RESERVES"/>
    <n v="-2859"/>
    <n v="-2859"/>
    <n v="-2859"/>
    <n v="-285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4"/>
    <x v="1"/>
    <x v="74"/>
    <x v="85"/>
    <s v="007-Other admin"/>
    <x v="3"/>
    <s v="005"/>
    <s v="STRATEGIC SUPPORT"/>
    <s v="608"/>
    <s v="OTHER ASSETS"/>
    <s v="5025"/>
    <s v="OTHER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4"/>
    <x v="1"/>
    <x v="74"/>
    <x v="100"/>
    <s v="007-Other admin"/>
    <x v="3"/>
    <s v="005"/>
    <s v="STRATEGIC SUPPORT"/>
    <s v="608"/>
    <s v="OTHER ASSETS"/>
    <s v="51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4"/>
    <x v="1"/>
    <x v="74"/>
    <x v="83"/>
    <s v="007-Other admin"/>
    <x v="3"/>
    <s v="005"/>
    <s v="STRATEGIC SUPPORT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5"/>
    <x v="2"/>
    <x v="71"/>
    <x v="77"/>
    <s v="007-Other admin"/>
    <x v="1"/>
    <s v="006"/>
    <s v="PUBLIC PARTICIPATION &amp; PROJECT SUPPORT"/>
    <s v="051"/>
    <s v="EMPLOYEE RELATED COSTS - WAGES &amp; SALARIES"/>
    <s v="1016"/>
    <s v="PERFORMANCE INCENTIVE SCHEM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5"/>
    <x v="2"/>
    <x v="72"/>
    <x v="101"/>
    <s v="007-Other admin"/>
    <x v="1"/>
    <s v="006"/>
    <s v="PUBLIC PARTICIPATION &amp; PROJECT SUPPORT"/>
    <s v="078"/>
    <s v="GENERAL EXPENSES - OTHER"/>
    <s v="1310"/>
    <s v="CONSULTANTS &amp; PROFFESIONAL FE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5"/>
    <x v="2"/>
    <x v="72"/>
    <x v="102"/>
    <s v="007-Other admin"/>
    <x v="1"/>
    <s v="006"/>
    <s v="PUBLIC PARTICIPATION &amp; PROJECT SUPPORT"/>
    <s v="078"/>
    <s v="GENERAL EXPENSES - OTHER"/>
    <s v="1336"/>
    <s v="LICENCES &amp; PERMITS - NON VEHICL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5"/>
    <x v="2"/>
    <x v="73"/>
    <x v="79"/>
    <s v="007-Other admin"/>
    <x v="2"/>
    <s v="006"/>
    <s v="PUBLIC PARTICIPATION &amp; PROJECT SUPPORT"/>
    <s v="095"/>
    <s v="TRANSFERS FROM / (TO) RESERVES"/>
    <s v="2054"/>
    <s v="TRANSFERS FROM/(TO) DISTRIBUTABLE RESERVES"/>
    <n v="-5321"/>
    <n v="-5321"/>
    <n v="-5321"/>
    <n v="-53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6"/>
    <x v="1"/>
    <x v="72"/>
    <x v="103"/>
    <s v="007-Other admin"/>
    <x v="1"/>
    <s v="007"/>
    <s v="RISK MANAGEMENT"/>
    <s v="078"/>
    <s v="GENERAL EXPENSES - OTHER"/>
    <s v="1308"/>
    <s v="CONFERENCE &amp; CONVENTION COST - DOMESTIC"/>
    <n v="9020"/>
    <n v="9020"/>
    <n v="9516.1"/>
    <n v="10020.453300000001"/>
    <n v="7070.18"/>
    <n v="0"/>
    <n v="0"/>
    <n v="0"/>
    <n v="0"/>
    <n v="0"/>
    <n v="0"/>
    <n v="0"/>
    <n v="0"/>
    <n v="0"/>
    <n v="7070.18"/>
    <n v="0"/>
    <n v="0"/>
    <n v="0"/>
    <n v="7070.18"/>
    <n v="0.78383370288248344"/>
    <n v="7070.18"/>
    <n v="14140.36"/>
  </r>
  <r>
    <n v="14"/>
    <n v="15"/>
    <x v="0"/>
    <x v="76"/>
    <x v="1"/>
    <x v="72"/>
    <x v="104"/>
    <s v="007-Other admin"/>
    <x v="1"/>
    <s v="007"/>
    <s v="RISK MANAGEMENT"/>
    <s v="078"/>
    <s v="GENERAL EXPENSES - OTHER"/>
    <s v="1311"/>
    <s v="CONSUMABLE DOMESTIC ITEMS"/>
    <n v="1000"/>
    <n v="1000"/>
    <n v="1055"/>
    <n v="1110.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6"/>
    <x v="1"/>
    <x v="72"/>
    <x v="105"/>
    <s v="007-Other admin"/>
    <x v="1"/>
    <s v="007"/>
    <s v="RISK MANAGEMENT"/>
    <s v="078"/>
    <s v="GENERAL EXPENSES - OTHER"/>
    <s v="1321"/>
    <s v="ENTERTAINMENT - OFFICIALS"/>
    <n v="9980"/>
    <n v="8000"/>
    <n v="8440"/>
    <n v="8887.32"/>
    <n v="9309.2000000000007"/>
    <n v="0"/>
    <n v="0"/>
    <n v="0"/>
    <n v="0"/>
    <n v="0"/>
    <n v="0"/>
    <n v="0"/>
    <n v="0"/>
    <n v="9309.2000000000007"/>
    <n v="0"/>
    <n v="0"/>
    <n v="0"/>
    <n v="0"/>
    <n v="9309.2000000000007"/>
    <n v="0.93278557114228466"/>
    <n v="9309.2000000000007"/>
    <n v="18618.400000000001"/>
  </r>
  <r>
    <n v="14"/>
    <n v="15"/>
    <x v="0"/>
    <x v="76"/>
    <x v="1"/>
    <x v="72"/>
    <x v="106"/>
    <s v="007-Other admin"/>
    <x v="1"/>
    <s v="007"/>
    <s v="RISK MANAGEMENT"/>
    <s v="078"/>
    <s v="GENERAL EXPENSES - OTHER"/>
    <s v="1344"/>
    <s v="NON-CAPITAL TOOLS &amp; EQUIPMENT"/>
    <n v="3000"/>
    <n v="3000"/>
    <n v="3165"/>
    <n v="3332.74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6"/>
    <x v="1"/>
    <x v="72"/>
    <x v="107"/>
    <s v="007-Other admin"/>
    <x v="1"/>
    <s v="007"/>
    <s v="RISK MANAGEMENT"/>
    <s v="078"/>
    <s v="GENERAL EXPENSES - OTHER"/>
    <s v="1347"/>
    <s v="POSTAGE &amp; COURIER FEES"/>
    <n v="700"/>
    <n v="700"/>
    <n v="738.5"/>
    <n v="777.6404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6"/>
    <x v="1"/>
    <x v="72"/>
    <x v="108"/>
    <s v="007-Other admin"/>
    <x v="1"/>
    <s v="007"/>
    <s v="RISK MANAGEMENT"/>
    <s v="078"/>
    <s v="GENERAL EXPENSES - OTHER"/>
    <s v="1348"/>
    <s v="PRINTING &amp; STATIONERY"/>
    <n v="4000"/>
    <n v="4000"/>
    <n v="4220"/>
    <n v="4443.6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6"/>
    <x v="1"/>
    <x v="72"/>
    <x v="109"/>
    <s v="007-Other admin"/>
    <x v="1"/>
    <s v="007"/>
    <s v="RISK MANAGEMENT"/>
    <s v="078"/>
    <s v="GENERAL EXPENSES - OTHER"/>
    <s v="1350"/>
    <s v="PROTECTIVE CLOTHING"/>
    <n v="1000"/>
    <n v="1000"/>
    <n v="1055"/>
    <n v="1110.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6"/>
    <x v="1"/>
    <x v="72"/>
    <x v="110"/>
    <s v="007-Other admin"/>
    <x v="1"/>
    <s v="007"/>
    <s v="RISK MANAGEMENT"/>
    <s v="078"/>
    <s v="GENERAL EXPENSES - OTHER"/>
    <s v="1364"/>
    <s v="SUBSISTANCE &amp; TRAVELLING EXPENSES"/>
    <n v="72665"/>
    <n v="72665"/>
    <n v="76661.574999999997"/>
    <n v="80724.638475"/>
    <n v="20602.199999999997"/>
    <n v="0"/>
    <n v="0"/>
    <n v="0"/>
    <n v="0"/>
    <n v="0"/>
    <n v="0"/>
    <n v="0"/>
    <n v="0"/>
    <n v="1329.24"/>
    <n v="14159.3"/>
    <n v="0"/>
    <n v="5113.66"/>
    <n v="0"/>
    <n v="20602.199999999997"/>
    <n v="0.28352301658294909"/>
    <n v="20602.2"/>
    <n v="41204.399999999994"/>
  </r>
  <r>
    <n v="14"/>
    <n v="15"/>
    <x v="0"/>
    <x v="76"/>
    <x v="1"/>
    <x v="72"/>
    <x v="111"/>
    <s v="007-Other admin"/>
    <x v="1"/>
    <s v="007"/>
    <s v="RISK MANAGEMENT"/>
    <s v="078"/>
    <s v="GENERAL EXPENSES - OTHER"/>
    <s v="1366"/>
    <s v="TELEPHONE"/>
    <n v="12840"/>
    <n v="25680"/>
    <n v="27092.400000000001"/>
    <n v="28528.297200000001"/>
    <n v="6000"/>
    <n v="0"/>
    <n v="0"/>
    <n v="0"/>
    <n v="0"/>
    <n v="0"/>
    <n v="0"/>
    <n v="0"/>
    <n v="1000"/>
    <n v="1000"/>
    <n v="1000"/>
    <n v="1000"/>
    <n v="1000"/>
    <n v="1000"/>
    <n v="6000"/>
    <n v="0.46728971962616822"/>
    <n v="6000"/>
    <n v="12000"/>
  </r>
  <r>
    <n v="14"/>
    <n v="15"/>
    <x v="0"/>
    <x v="77"/>
    <x v="3"/>
    <x v="71"/>
    <x v="91"/>
    <s v="015-Economic development"/>
    <x v="1"/>
    <s v="012"/>
    <s v="ADMINISTRATION STRATEGY &amp; DEV"/>
    <s v="051"/>
    <s v="EMPLOYEE RELATED COSTS - WAGES &amp; SALARIES"/>
    <s v="1013"/>
    <s v="TRAVEL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7"/>
    <x v="3"/>
    <x v="71"/>
    <x v="77"/>
    <s v="015-Economic development"/>
    <x v="1"/>
    <s v="012"/>
    <s v="ADMINISTRATION STRATEGY &amp; DEV"/>
    <s v="051"/>
    <s v="EMPLOYEE RELATED COSTS - WAGES &amp; SALARIES"/>
    <s v="1016"/>
    <s v="PERFORMANCE INCENTIVE SCHEMES"/>
    <n v="916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7"/>
    <x v="3"/>
    <x v="77"/>
    <x v="112"/>
    <s v="015-Economic development"/>
    <x v="1"/>
    <s v="012"/>
    <s v="ADMINISTRATION STRATEGY &amp; DEV"/>
    <s v="066"/>
    <s v="REPAIRS AND MAINTENANCE"/>
    <s v="1211"/>
    <s v="COUNCIL-OWNED 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7"/>
    <x v="3"/>
    <x v="73"/>
    <x v="79"/>
    <s v="015-Economic development"/>
    <x v="2"/>
    <s v="012"/>
    <s v="ADMINISTRATION STRATEGY &amp; DEV"/>
    <s v="095"/>
    <s v="TRANSFERS FROM / (TO) RESERVES"/>
    <s v="2054"/>
    <s v="TRANSFERS FROM/(TO) DISTRIBUTABLE RESERVES"/>
    <n v="-472202"/>
    <n v="-472202"/>
    <n v="-472202"/>
    <n v="-4722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7"/>
    <x v="3"/>
    <x v="78"/>
    <x v="113"/>
    <s v="015-Economic development"/>
    <x v="3"/>
    <s v="012"/>
    <s v="ADMINISTRATION STRATEGY &amp; DEV"/>
    <s v="602"/>
    <s v="COMMUNITY"/>
    <s v="5001"/>
    <s v="LAND &amp; BUILDINGS - INFRASTRUCTURE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7"/>
    <x v="3"/>
    <x v="78"/>
    <x v="114"/>
    <s v="015-Economic development"/>
    <x v="3"/>
    <s v="012"/>
    <s v="ADMINISTRATION STRATEGY &amp; DEV"/>
    <s v="602"/>
    <s v="COMMUNITY"/>
    <s v="5211"/>
    <s v="ESTABLISHMENT OF PARKS /GARDENS"/>
    <n v="21951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7"/>
    <x v="3"/>
    <x v="79"/>
    <x v="115"/>
    <s v="015-Economic development"/>
    <x v="3"/>
    <s v="012"/>
    <s v="ADMINISTRATION STRATEGY &amp; DEV"/>
    <s v="606"/>
    <s v="INVESTMENT PROPERTY"/>
    <s v="5020"/>
    <s v="INVESTMENT PROPERTI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7"/>
    <x v="3"/>
    <x v="74"/>
    <x v="116"/>
    <s v="015-Economic development"/>
    <x v="3"/>
    <s v="012"/>
    <s v="ADMINISTRATION STRATEGY &amp; DEV"/>
    <s v="608"/>
    <s v="OTHER ASSETS"/>
    <s v="5010"/>
    <s v="OTHER-INFRASTRUCTURE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7"/>
    <x v="3"/>
    <x v="74"/>
    <x v="80"/>
    <s v="015-Economic development"/>
    <x v="3"/>
    <s v="012"/>
    <s v="ADMINISTRATION STRATEGY &amp; DEV"/>
    <s v="608"/>
    <s v="OTHER ASSETS"/>
    <s v="5023"/>
    <s v="OFFICE EQUIPMENT"/>
    <n v="300000"/>
    <m/>
    <m/>
    <m/>
    <n v="0"/>
    <n v="30000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8"/>
    <x v="3"/>
    <x v="80"/>
    <x v="117"/>
    <s v="015-Economic development"/>
    <x v="4"/>
    <s v="014"/>
    <s v="LOCAL ECONOMIC DEVELOPMENT &amp; SOCIAL DEVELOPMENT"/>
    <s v="022"/>
    <s v="OPERATING GRANTS &amp; SUBSIDIES"/>
    <s v="0229"/>
    <s v="PROVINCIAL LOCAL GOVERM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8"/>
    <x v="3"/>
    <x v="71"/>
    <x v="84"/>
    <s v="015-Economic development"/>
    <x v="1"/>
    <s v="014"/>
    <s v="LOCAL ECONOMIC DEVELOPMENT &amp; SOCIAL DEVELOPMENT"/>
    <s v="051"/>
    <s v="EMPLOYEE RELATED COSTS - WAGES &amp; SALARIES"/>
    <s v="1002"/>
    <s v="SALARIES &amp; WAGES - OVERTIME"/>
    <n v="57433"/>
    <n v="0"/>
    <n v="0"/>
    <n v="0"/>
    <n v="10102.33"/>
    <n v="0"/>
    <n v="0"/>
    <n v="0"/>
    <n v="0"/>
    <n v="0"/>
    <n v="0"/>
    <n v="0"/>
    <n v="3719.63"/>
    <n v="0"/>
    <n v="0"/>
    <n v="6382.7"/>
    <n v="0"/>
    <n v="0"/>
    <n v="10102.33"/>
    <n v="0.1758976546584716"/>
    <n v="10102.33"/>
    <n v="20204.66"/>
  </r>
  <r>
    <n v="14"/>
    <n v="15"/>
    <x v="0"/>
    <x v="78"/>
    <x v="3"/>
    <x v="77"/>
    <x v="118"/>
    <s v="015-Economic development"/>
    <x v="1"/>
    <s v="014"/>
    <s v="LOCAL ECONOMIC DEVELOPMENT &amp; SOCIAL DEVELOPMENT"/>
    <s v="066"/>
    <s v="REPAIRS AND MAINTENANCE"/>
    <s v="1222"/>
    <s v="COUNCIL-OWNED VEHICLES - COUNCIL-OWNED VEHICLE USAGE"/>
    <n v="121349"/>
    <n v="84386"/>
    <n v="89027.23"/>
    <n v="93745.673190000001"/>
    <n v="0"/>
    <n v="0"/>
    <n v="0"/>
    <n v="0"/>
    <n v="0"/>
    <n v="0"/>
    <n v="0"/>
    <n v="0"/>
    <n v="0"/>
    <n v="0"/>
    <n v="0"/>
    <n v="0"/>
    <n v="0"/>
    <n v="0"/>
    <n v="0"/>
    <n v="0"/>
    <n v="0"/>
    <n v="121349"/>
  </r>
  <r>
    <n v="14"/>
    <n v="15"/>
    <x v="0"/>
    <x v="78"/>
    <x v="3"/>
    <x v="75"/>
    <x v="81"/>
    <s v="015-Economic development"/>
    <x v="1"/>
    <s v="014"/>
    <s v="LOCAL ECONOMIC DEVELOPMENT &amp; SOCIAL DEVELOPMENT"/>
    <s v="068"/>
    <s v="INTEREST EXPENSE - EXTERNAL BORROWINGS"/>
    <s v="1231"/>
    <s v="INTEREST EXTERNAL LOANS"/>
    <n v="43936"/>
    <n v="36903"/>
    <n v="38932.665000000001"/>
    <n v="40996.096245000001"/>
    <n v="22984.04"/>
    <n v="0"/>
    <n v="0"/>
    <n v="0"/>
    <n v="0"/>
    <n v="0"/>
    <n v="0"/>
    <n v="0"/>
    <n v="0"/>
    <n v="0"/>
    <n v="0"/>
    <n v="0"/>
    <n v="0"/>
    <n v="22984.04"/>
    <n v="22984.04"/>
    <n v="0.5231254552075747"/>
    <n v="22984.04"/>
    <n v="43936"/>
  </r>
  <r>
    <n v="14"/>
    <n v="15"/>
    <x v="0"/>
    <x v="78"/>
    <x v="3"/>
    <x v="73"/>
    <x v="79"/>
    <s v="015-Economic development"/>
    <x v="2"/>
    <s v="014"/>
    <s v="LOCAL ECONOMIC DEVELOPMENT &amp; SOCIAL DEVELOPMENT"/>
    <s v="095"/>
    <s v="TRANSFERS FROM / (TO) RESERVES"/>
    <s v="2054"/>
    <s v="TRANSFERS FROM/(TO) DISTRIBUTABLE RESERV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8"/>
    <x v="3"/>
    <x v="78"/>
    <x v="114"/>
    <s v="015-Economic development"/>
    <x v="3"/>
    <s v="014"/>
    <s v="LOCAL ECONOMIC DEVELOPMENT &amp; SOCIAL DEVELOPMENT"/>
    <s v="602"/>
    <s v="COMMUNITY"/>
    <s v="5211"/>
    <s v="ESTABLISHMENT OF PARKS /GARDEN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8"/>
    <x v="3"/>
    <x v="74"/>
    <x v="119"/>
    <s v="015-Economic development"/>
    <x v="3"/>
    <s v="014"/>
    <s v="LOCAL ECONOMIC DEVELOPMENT &amp; SOCIAL DEVELOPMENT"/>
    <s v="608"/>
    <s v="OTHER ASSETS"/>
    <s v="5013"/>
    <s v="COMMUNITY HALL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9"/>
    <x v="3"/>
    <x v="71"/>
    <x v="84"/>
    <s v="016-Town planning"/>
    <x v="1"/>
    <s v="015"/>
    <s v="TOWN &amp; REGIONAL PLANNING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9"/>
    <x v="3"/>
    <x v="73"/>
    <x v="79"/>
    <s v="016-Town planning"/>
    <x v="2"/>
    <s v="015"/>
    <s v="TOWN &amp; REGIONAL PLANNING"/>
    <s v="095"/>
    <s v="TRANSFERS FROM / (TO) RESERVES"/>
    <s v="2054"/>
    <s v="TRANSFERS FROM/(TO) DISTRIBUTABLE RESERVES"/>
    <n v="-3983"/>
    <n v="-3983"/>
    <n v="-3983"/>
    <n v="-39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9"/>
    <x v="3"/>
    <x v="78"/>
    <x v="120"/>
    <s v="016-Town planning"/>
    <x v="3"/>
    <s v="015"/>
    <s v="TOWN &amp; REGIONAL PLANNING"/>
    <s v="602"/>
    <s v="COMMUNITY"/>
    <s v="5114"/>
    <s v="LIBRARI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0"/>
    <x v="3"/>
    <x v="81"/>
    <x v="121"/>
    <s v="006-Property service"/>
    <x v="4"/>
    <s v="016"/>
    <s v="HOUSING ADMINISTRATION &amp; PROPERTY VALUATION"/>
    <s v="024"/>
    <s v="OTHER REVENUE"/>
    <s v="0249"/>
    <s v="GAIN ON RECLASSIFICATION OF ASSE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0"/>
    <x v="3"/>
    <x v="71"/>
    <x v="84"/>
    <s v="006-Property service"/>
    <x v="1"/>
    <s v="016"/>
    <s v="HOUSING ADMINISTRATION &amp; PROPERTY VALUATION"/>
    <s v="051"/>
    <s v="EMPLOYEE RELATED COSTS - WAGES &amp; SALARIES"/>
    <s v="1002"/>
    <s v="SALARIES &amp; WAGES - OVERTIME"/>
    <n v="112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0"/>
    <x v="3"/>
    <x v="73"/>
    <x v="79"/>
    <s v="006-Property service"/>
    <x v="2"/>
    <s v="016"/>
    <s v="HOUSING ADMINISTRATION &amp; PROPERTY VALUATION"/>
    <s v="095"/>
    <s v="TRANSFERS FROM / (TO) RESERVES"/>
    <s v="2054"/>
    <s v="TRANSFERS FROM/(TO) DISTRIBUTABLE RESERVES"/>
    <n v="-5307"/>
    <n v="-5307"/>
    <n v="-5307"/>
    <n v="-530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0"/>
    <x v="3"/>
    <x v="78"/>
    <x v="113"/>
    <s v="006-Property service"/>
    <x v="3"/>
    <s v="016"/>
    <s v="HOUSING ADMINISTRATION &amp; PROPERTY VALUATION"/>
    <s v="602"/>
    <s v="COMMUNITY"/>
    <s v="5001"/>
    <s v="LAND &amp; BUILDINGS - INFRASTRUCTURE"/>
    <n v="3348000"/>
    <n v="1150000"/>
    <m/>
    <m/>
    <n v="3348000"/>
    <n v="0"/>
    <n v="0"/>
    <n v="0"/>
    <n v="0"/>
    <n v="0"/>
    <n v="0"/>
    <n v="0"/>
    <n v="3348000"/>
    <n v="0"/>
    <n v="0"/>
    <n v="0"/>
    <n v="0"/>
    <n v="0"/>
    <n v="3348000"/>
    <n v="1"/>
    <n v="3348000"/>
    <n v="6696000"/>
  </r>
  <r>
    <n v="14"/>
    <n v="15"/>
    <x v="0"/>
    <x v="81"/>
    <x v="3"/>
    <x v="71"/>
    <x v="91"/>
    <s v="007-Other admin"/>
    <x v="1"/>
    <s v="024"/>
    <s v="SATELITE OFFICE: LENYENYE"/>
    <s v="051"/>
    <s v="EMPLOYEE RELATED COSTS - WAGES &amp; SALARIES"/>
    <s v="1013"/>
    <s v="TRAVEL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2"/>
    <x v="4"/>
    <x v="80"/>
    <x v="122"/>
    <s v="003-Budget and treasury office"/>
    <x v="4"/>
    <s v="032"/>
    <s v="ADMINISTRATION FINANCE"/>
    <s v="022"/>
    <s v="OPERATING GRANTS &amp; SUBSIDIES"/>
    <s v="0222"/>
    <s v="NATIONAL - MSIG GRANT"/>
    <n v="-934000"/>
    <n v="-930000"/>
    <n v="-957000"/>
    <n v="-1033000"/>
    <n v="-934000"/>
    <n v="0"/>
    <n v="0"/>
    <n v="0"/>
    <n v="0"/>
    <n v="0"/>
    <n v="0"/>
    <n v="0"/>
    <n v="0"/>
    <n v="-934000"/>
    <n v="0"/>
    <n v="0"/>
    <n v="0"/>
    <n v="0"/>
    <n v="-934000"/>
    <n v="1"/>
    <n v="-934000"/>
    <n v="-934000"/>
  </r>
  <r>
    <n v="14"/>
    <n v="15"/>
    <x v="0"/>
    <x v="82"/>
    <x v="4"/>
    <x v="81"/>
    <x v="123"/>
    <s v="003-Budget and treasury office"/>
    <x v="4"/>
    <s v="032"/>
    <s v="ADMINISTRATION FINANCE"/>
    <s v="024"/>
    <s v="OTHER REVENUE"/>
    <s v="0252"/>
    <s v="CREDIT CONTRO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2"/>
    <x v="4"/>
    <x v="71"/>
    <x v="84"/>
    <s v="003-Budget and treasury office"/>
    <x v="1"/>
    <s v="032"/>
    <s v="ADMINISTRATION FINANCE"/>
    <s v="051"/>
    <s v="EMPLOYEE RELATED COSTS - WAGES &amp; SALARIES"/>
    <s v="1002"/>
    <s v="SALARIES &amp; WAGES - OVERTIME"/>
    <n v="12939"/>
    <n v="0"/>
    <n v="0"/>
    <n v="0"/>
    <n v="1212.1099999999999"/>
    <n v="0"/>
    <n v="0"/>
    <n v="0"/>
    <n v="0"/>
    <n v="0"/>
    <n v="0"/>
    <n v="0"/>
    <n v="454.55"/>
    <n v="757.56"/>
    <n v="0"/>
    <n v="0"/>
    <n v="0"/>
    <n v="0"/>
    <n v="1212.1099999999999"/>
    <n v="9.3678800525542921E-2"/>
    <n v="1212.1099999999999"/>
    <n v="2424.2199999999998"/>
  </r>
  <r>
    <n v="14"/>
    <n v="15"/>
    <x v="0"/>
    <x v="82"/>
    <x v="4"/>
    <x v="71"/>
    <x v="87"/>
    <s v="003-Budget and treasury office"/>
    <x v="1"/>
    <s v="032"/>
    <s v="ADMINISTRATION FINANCE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2"/>
    <x v="4"/>
    <x v="71"/>
    <x v="77"/>
    <s v="003-Budget and treasury office"/>
    <x v="1"/>
    <s v="032"/>
    <s v="ADMINISTRATION FINANCE"/>
    <s v="051"/>
    <s v="EMPLOYEE RELATED COSTS - WAGES &amp; SALARIES"/>
    <s v="1016"/>
    <s v="PERFORMANCE INCENTIVE SCHEMES"/>
    <n v="101635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2"/>
    <x v="4"/>
    <x v="73"/>
    <x v="79"/>
    <s v="003-Budget and treasury office"/>
    <x v="2"/>
    <s v="032"/>
    <s v="ADMINISTRATION FINANCE"/>
    <s v="095"/>
    <s v="TRANSFERS FROM / (TO) RESERVES"/>
    <s v="2054"/>
    <s v="TRANSFERS FROM/(TO) DISTRIBUTABLE RESERV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2"/>
    <x v="4"/>
    <x v="73"/>
    <x v="124"/>
    <s v="003-Budget and treasury office"/>
    <x v="2"/>
    <s v="032"/>
    <s v="ADMINISTRATION FINANCE"/>
    <s v="095"/>
    <s v="TRANSFERS FROM / (TO) RESERVES"/>
    <s v="2057"/>
    <s v="TRANSFERS FROM/(TO) NON-DISTRIBUTABLE RESERV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2"/>
    <x v="4"/>
    <x v="74"/>
    <x v="80"/>
    <s v="003-Budget and treasury office"/>
    <x v="3"/>
    <s v="032"/>
    <s v="ADMINISTRATION FINANCE"/>
    <s v="608"/>
    <s v="OTHER ASSETS"/>
    <s v="5023"/>
    <s v="OFFICE EQUIPMENT"/>
    <n v="300000"/>
    <m/>
    <m/>
    <m/>
    <n v="2678.57"/>
    <n v="0"/>
    <n v="0"/>
    <n v="0"/>
    <n v="0"/>
    <n v="0"/>
    <n v="0"/>
    <n v="0"/>
    <n v="1750"/>
    <n v="0"/>
    <n v="0"/>
    <n v="0"/>
    <n v="928.57"/>
    <n v="0"/>
    <n v="2678.57"/>
    <n v="8.9285666666666669E-3"/>
    <n v="2678.57"/>
    <n v="5357.14"/>
  </r>
  <r>
    <n v="14"/>
    <n v="15"/>
    <x v="0"/>
    <x v="82"/>
    <x v="4"/>
    <x v="74"/>
    <x v="100"/>
    <s v="003-Budget and treasury office"/>
    <x v="3"/>
    <s v="032"/>
    <s v="ADMINISTRATION FINANCE"/>
    <s v="608"/>
    <s v="OTHER ASSETS"/>
    <s v="51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3"/>
    <x v="4"/>
    <x v="71"/>
    <x v="91"/>
    <s v="003-Budget and treasury office"/>
    <x v="1"/>
    <s v="033"/>
    <s v="FINANCIAL SERVICES, REPORTING, &amp; BUDGETS"/>
    <s v="051"/>
    <s v="EMPLOYEE RELATED COSTS - WAGES &amp; SALARIES"/>
    <s v="1013"/>
    <s v="TRAVEL ALLOWANCE"/>
    <n v="0"/>
    <n v="92594"/>
    <n v="97686.67"/>
    <n v="102864.06350999999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3"/>
    <x v="4"/>
    <x v="72"/>
    <x v="125"/>
    <s v="003-Budget and treasury office"/>
    <x v="1"/>
    <s v="033"/>
    <s v="FINANCIAL SERVICES, REPORTING, &amp; BUDGETS"/>
    <s v="078"/>
    <s v="GENERAL EXPENSES - OTHER"/>
    <s v="1301"/>
    <s v="ADVERTISING - GENER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3"/>
    <x v="4"/>
    <x v="73"/>
    <x v="126"/>
    <s v="003-Budget and treasury office"/>
    <x v="2"/>
    <s v="033"/>
    <s v="FINANCIAL SERVICES, REPORTING, &amp; BUDGETS"/>
    <s v="095"/>
    <s v="TRANSFERS FROM / (TO) RESERVES"/>
    <s v="2041"/>
    <s v="TRANSFERS FROM/(TO) INSURANCE FU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3"/>
    <x v="4"/>
    <x v="73"/>
    <x v="79"/>
    <s v="003-Budget and treasury office"/>
    <x v="2"/>
    <s v="033"/>
    <s v="FINANCIAL SERVICES, REPORTING, &amp; BUDGETS"/>
    <s v="095"/>
    <s v="TRANSFERS FROM / (TO) RESERVES"/>
    <s v="2054"/>
    <s v="TRANSFERS FROM/(TO) DISTRIBUTABLE RESERVES"/>
    <n v="-6574"/>
    <n v="-6574"/>
    <n v="-6574"/>
    <n v="-657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4"/>
    <x v="4"/>
    <x v="82"/>
    <x v="127"/>
    <s v="003-Budget and treasury office"/>
    <x v="4"/>
    <s v="034"/>
    <s v="REVENUE"/>
    <s v="020"/>
    <s v="INCOME FROM AGENCY SERVICES"/>
    <s v="0215"/>
    <s v="AGENCY FEES - MOPANI DISTRI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4"/>
    <x v="4"/>
    <x v="81"/>
    <x v="128"/>
    <s v="003-Budget and treasury office"/>
    <x v="4"/>
    <s v="034"/>
    <s v="REVENUE"/>
    <s v="024"/>
    <s v="OTHER REVENUE"/>
    <s v="0235"/>
    <s v="SALE OF INVESTMENT PROPERTI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4"/>
    <x v="4"/>
    <x v="81"/>
    <x v="123"/>
    <s v="003-Budget and treasury office"/>
    <x v="4"/>
    <s v="034"/>
    <s v="REVENUE"/>
    <s v="024"/>
    <s v="OTHER REVENUE"/>
    <s v="0252"/>
    <s v="CREDIT CONTROL"/>
    <n v="-1000000"/>
    <n v="-1000000"/>
    <n v="-1055000"/>
    <n v="-1110915"/>
    <n v="-653342.28"/>
    <n v="0"/>
    <n v="0"/>
    <n v="0"/>
    <n v="0"/>
    <n v="0"/>
    <n v="0"/>
    <n v="0"/>
    <n v="-107161"/>
    <n v="-99980"/>
    <n v="-94236.28"/>
    <n v="-98895"/>
    <n v="-150685"/>
    <n v="-102385"/>
    <n v="-653342.28"/>
    <n v="0.65334228000000005"/>
    <n v="-653342.28"/>
    <n v="-1306684.56"/>
  </r>
  <r>
    <n v="14"/>
    <n v="15"/>
    <x v="0"/>
    <x v="84"/>
    <x v="4"/>
    <x v="71"/>
    <x v="91"/>
    <s v="003-Budget and treasury office"/>
    <x v="1"/>
    <s v="034"/>
    <s v="REVENUE"/>
    <s v="051"/>
    <s v="EMPLOYEE RELATED COSTS - WAGES &amp; SALARIES"/>
    <s v="1013"/>
    <s v="TRAVEL ALLOWANCE"/>
    <n v="82761"/>
    <n v="185189"/>
    <n v="195374.39499999999"/>
    <n v="205729.23793499998"/>
    <n v="43549.750000000007"/>
    <n v="0"/>
    <n v="0"/>
    <n v="0"/>
    <n v="0"/>
    <n v="0"/>
    <n v="0"/>
    <n v="0"/>
    <n v="7302.35"/>
    <n v="7302.35"/>
    <n v="7259.85"/>
    <n v="7262.4"/>
    <n v="7211.4"/>
    <n v="7211.4"/>
    <n v="43549.750000000007"/>
    <n v="0.52621101726658703"/>
    <n v="43549.75"/>
    <n v="87099.500000000015"/>
  </r>
  <r>
    <n v="14"/>
    <n v="15"/>
    <x v="0"/>
    <x v="84"/>
    <x v="4"/>
    <x v="75"/>
    <x v="81"/>
    <s v="003-Budget and treasury office"/>
    <x v="1"/>
    <s v="034"/>
    <s v="REVENUE"/>
    <s v="068"/>
    <s v="INTEREST EXPENSE - EXTERNAL BORROWINGS"/>
    <s v="1231"/>
    <s v="INTEREST EXTERNAL LOANS"/>
    <n v="43936"/>
    <n v="36903"/>
    <n v="38932.665000000001"/>
    <n v="40996.096245000001"/>
    <n v="22984.04"/>
    <n v="0"/>
    <n v="0"/>
    <n v="0"/>
    <n v="0"/>
    <n v="0"/>
    <n v="0"/>
    <n v="0"/>
    <n v="0"/>
    <n v="0"/>
    <n v="0"/>
    <n v="0"/>
    <n v="0"/>
    <n v="22984.04"/>
    <n v="22984.04"/>
    <n v="0.5231254552075747"/>
    <n v="22984.04"/>
    <n v="43936"/>
  </r>
  <r>
    <n v="14"/>
    <n v="15"/>
    <x v="0"/>
    <x v="84"/>
    <x v="4"/>
    <x v="83"/>
    <x v="129"/>
    <s v="003-Budget and treasury office"/>
    <x v="1"/>
    <s v="034"/>
    <s v="REVENUE"/>
    <s v="074"/>
    <s v="CONTRACTED SERVICES"/>
    <s v="1275"/>
    <s v="CONTRACTED SERVICES - CREDIT CONTROL"/>
    <n v="2600000"/>
    <n v="2900000"/>
    <n v="3059500"/>
    <n v="3221653.5"/>
    <n v="2600000"/>
    <n v="0"/>
    <n v="0"/>
    <n v="0"/>
    <n v="0"/>
    <n v="0"/>
    <n v="0"/>
    <n v="0"/>
    <n v="0"/>
    <n v="0"/>
    <n v="950086.98"/>
    <n v="0"/>
    <n v="734801.73"/>
    <n v="915111.29"/>
    <n v="2600000"/>
    <n v="1"/>
    <n v="2600000"/>
    <n v="5200000"/>
  </r>
  <r>
    <n v="14"/>
    <n v="15"/>
    <x v="0"/>
    <x v="84"/>
    <x v="4"/>
    <x v="84"/>
    <x v="130"/>
    <s v="003-Budget and treasury office"/>
    <x v="2"/>
    <s v="034"/>
    <s v="REVENUE"/>
    <s v="089"/>
    <s v="CASH REQUIREMENTS"/>
    <s v="1701"/>
    <s v="LOAN REPAYMENTS"/>
    <n v="11456554"/>
    <n v="40634747"/>
    <n v="39761110.085000001"/>
    <n v="24254013.9195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4"/>
    <x v="4"/>
    <x v="73"/>
    <x v="79"/>
    <s v="003-Budget and treasury office"/>
    <x v="2"/>
    <s v="034"/>
    <s v="REVENUE"/>
    <s v="095"/>
    <s v="TRANSFERS FROM / (TO) RESERVES"/>
    <s v="2054"/>
    <s v="TRANSFERS FROM/(TO) DISTRIBUTABLE RESERVES"/>
    <n v="-45849"/>
    <n v="-45849"/>
    <n v="-45849"/>
    <n v="-4584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4"/>
    <x v="4"/>
    <x v="74"/>
    <x v="116"/>
    <s v="003-Budget and treasury office"/>
    <x v="3"/>
    <s v="034"/>
    <s v="REVENUE"/>
    <s v="608"/>
    <s v="OTHER ASSETS"/>
    <s v="5010"/>
    <s v="OTHER-INFRASTRUCTURE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5"/>
    <x v="4"/>
    <x v="75"/>
    <x v="81"/>
    <s v="003-Budget and treasury office"/>
    <x v="1"/>
    <s v="035"/>
    <s v="EXPENDITURE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5"/>
    <x v="4"/>
    <x v="72"/>
    <x v="131"/>
    <s v="003-Budget and treasury office"/>
    <x v="1"/>
    <s v="035"/>
    <s v="EXPENDITURE"/>
    <s v="078"/>
    <s v="GENERAL EXPENSES - OTHER"/>
    <s v="1313"/>
    <s v="OTHER GENERAL EXPENSES"/>
    <n v="100"/>
    <n v="100"/>
    <n v="105.5"/>
    <n v="111.0915"/>
    <n v="965443.71"/>
    <n v="0"/>
    <n v="0"/>
    <n v="0"/>
    <n v="0"/>
    <n v="0"/>
    <n v="0"/>
    <n v="0"/>
    <n v="0"/>
    <n v="19309.72"/>
    <n v="0"/>
    <n v="12.83"/>
    <n v="546779.25"/>
    <n v="399341.91"/>
    <n v="965443.71"/>
    <n v="9654.4370999999992"/>
    <n v="965443.71"/>
    <n v="1930887.42"/>
  </r>
  <r>
    <n v="14"/>
    <n v="15"/>
    <x v="0"/>
    <x v="85"/>
    <x v="4"/>
    <x v="73"/>
    <x v="79"/>
    <s v="003-Budget and treasury office"/>
    <x v="2"/>
    <s v="035"/>
    <s v="EXPENDITURE"/>
    <s v="095"/>
    <s v="TRANSFERS FROM / (TO) RESERVES"/>
    <s v="2054"/>
    <s v="TRANSFERS FROM/(TO) DISTRIBUTABLE RESERVES"/>
    <n v="-7528"/>
    <n v="-7528"/>
    <n v="-7528"/>
    <n v="-752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6"/>
    <x v="4"/>
    <x v="71"/>
    <x v="90"/>
    <s v="003-Budget and treasury office"/>
    <x v="1"/>
    <s v="036"/>
    <s v="INVENTORY"/>
    <s v="051"/>
    <s v="EMPLOYEE RELATED COSTS - WAGES &amp; SALARIES"/>
    <s v="1012"/>
    <s v="HOUSING ALLOWANCE"/>
    <n v="0"/>
    <n v="29429"/>
    <n v="31047.595000000001"/>
    <n v="32693.117535000001"/>
    <n v="13752"/>
    <n v="0"/>
    <n v="0"/>
    <n v="0"/>
    <n v="0"/>
    <n v="0"/>
    <n v="0"/>
    <n v="0"/>
    <n v="2292"/>
    <n v="2292"/>
    <n v="2292"/>
    <n v="2292"/>
    <n v="2292"/>
    <n v="2292"/>
    <n v="13752"/>
    <e v="#DIV/0!"/>
    <n v="13752"/>
    <n v="27504"/>
  </r>
  <r>
    <n v="14"/>
    <n v="15"/>
    <x v="0"/>
    <x v="87"/>
    <x v="5"/>
    <x v="75"/>
    <x v="132"/>
    <s v="007-Other admin"/>
    <x v="1"/>
    <s v="037"/>
    <s v="FLEET MANAGEMENT"/>
    <s v="068"/>
    <s v="INTEREST EXPENSE - EXTERNAL BORROWINGS"/>
    <s v="1232"/>
    <s v="INTEREST CAPITAL LEA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7"/>
    <x v="5"/>
    <x v="73"/>
    <x v="79"/>
    <s v="007-Other admin"/>
    <x v="2"/>
    <s v="037"/>
    <s v="FLEET MANAGEMENT"/>
    <s v="095"/>
    <s v="TRANSFERS FROM / (TO) RESERVES"/>
    <s v="2054"/>
    <s v="TRANSFERS FROM/(TO) DISTRIBUTABLE RESERVES"/>
    <n v="-366"/>
    <n v="-366"/>
    <n v="-366"/>
    <n v="-36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7"/>
    <x v="5"/>
    <x v="85"/>
    <x v="133"/>
    <s v="007-Other admin"/>
    <x v="3"/>
    <s v="037"/>
    <s v="FLEET MANAGEMENT"/>
    <s v="610"/>
    <s v="SPECIALISED VEHICLES"/>
    <s v="5021"/>
    <s v="OTHER MOTOR VEHICL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8"/>
    <x v="2"/>
    <x v="71"/>
    <x v="87"/>
    <s v="005-Information technology"/>
    <x v="1"/>
    <s v="038"/>
    <s v="INFORMATION TECHNOLOGY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8"/>
    <x v="2"/>
    <x v="71"/>
    <x v="134"/>
    <s v="005-Information technology"/>
    <x v="1"/>
    <s v="038"/>
    <s v="INFORMATION TECHNOLOGY"/>
    <s v="051"/>
    <s v="EMPLOYEE RELATED COSTS - WAGES &amp; SALARIES"/>
    <s v="1005"/>
    <s v="SALARIES &amp; WAGES - STANDBY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8"/>
    <x v="2"/>
    <x v="71"/>
    <x v="77"/>
    <s v="005-Information technology"/>
    <x v="1"/>
    <s v="038"/>
    <s v="INFORMATION TECHNOLOGY"/>
    <s v="051"/>
    <s v="EMPLOYEE RELATED COSTS - WAGES &amp; SALARIES"/>
    <s v="1016"/>
    <s v="PERFORMANCE INCENTIVE SCHEMES"/>
    <n v="0"/>
    <n v="44488"/>
    <n v="46934.84"/>
    <n v="49422.38652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8"/>
    <x v="2"/>
    <x v="72"/>
    <x v="135"/>
    <s v="005-Information technology"/>
    <x v="1"/>
    <s v="038"/>
    <s v="INFORMATION TECHNOLOGY"/>
    <s v="078"/>
    <s v="GENERAL EXPENSES - OTHER"/>
    <s v="1332"/>
    <s v="LEASES - PHOTOCOPIERS"/>
    <n v="523272"/>
    <n v="1123272"/>
    <n v="1185051.96"/>
    <n v="1247859.7138799999"/>
    <n v="407812.9"/>
    <n v="0"/>
    <n v="0"/>
    <n v="0"/>
    <n v="0"/>
    <n v="0"/>
    <n v="0"/>
    <n v="0"/>
    <n v="207819.6"/>
    <n v="199993.3"/>
    <n v="0"/>
    <n v="0"/>
    <n v="0"/>
    <n v="0"/>
    <n v="407812.9"/>
    <n v="0.77935165649987004"/>
    <n v="407812.9"/>
    <n v="815625.8"/>
  </r>
  <r>
    <n v="14"/>
    <n v="15"/>
    <x v="0"/>
    <x v="88"/>
    <x v="2"/>
    <x v="72"/>
    <x v="136"/>
    <s v="005-Information technology"/>
    <x v="1"/>
    <s v="038"/>
    <s v="INFORMATION TECHNOLOGY"/>
    <s v="078"/>
    <s v="GENERAL EXPENSES - OTHER"/>
    <s v="1359"/>
    <s v="RENT - TELEPHONE EXCHANGE"/>
    <n v="728161"/>
    <n v="728161"/>
    <n v="768209.85499999998"/>
    <n v="808924.97731500003"/>
    <n v="104241.48"/>
    <n v="11049.9"/>
    <n v="0"/>
    <n v="0"/>
    <n v="0"/>
    <n v="0"/>
    <n v="0"/>
    <n v="0"/>
    <n v="0"/>
    <n v="20432.84"/>
    <n v="20783.77"/>
    <n v="21047.54"/>
    <n v="20993.46"/>
    <n v="20983.87"/>
    <n v="104241.48"/>
    <n v="0.14315718639147113"/>
    <n v="104241.48"/>
    <n v="208482.96"/>
  </r>
  <r>
    <n v="14"/>
    <n v="15"/>
    <x v="0"/>
    <x v="88"/>
    <x v="2"/>
    <x v="73"/>
    <x v="79"/>
    <s v="005-Information technology"/>
    <x v="2"/>
    <s v="038"/>
    <s v="INFORMATION TECHNOLOGY"/>
    <s v="095"/>
    <s v="TRANSFERS FROM / (TO) RESERVES"/>
    <s v="2054"/>
    <s v="TRANSFERS FROM/(TO) DISTRIBUTABLE RESERVES"/>
    <n v="-39447"/>
    <n v="-39447"/>
    <n v="-39447"/>
    <n v="-3944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8"/>
    <x v="2"/>
    <x v="74"/>
    <x v="137"/>
    <s v="005-Information technology"/>
    <x v="3"/>
    <s v="038"/>
    <s v="INFORMATION TECHNOLOGY"/>
    <s v="608"/>
    <s v="OTHER ASSETS"/>
    <s v="5022"/>
    <s v="PLANT &amp;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8"/>
    <x v="2"/>
    <x v="74"/>
    <x v="138"/>
    <s v="005-Information technology"/>
    <x v="3"/>
    <s v="038"/>
    <s v="INFORMATION TECHNOLOGY"/>
    <s v="608"/>
    <s v="OTHER ASSETS"/>
    <s v="5122"/>
    <s v="PLANT &amp;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8"/>
    <x v="2"/>
    <x v="74"/>
    <x v="100"/>
    <s v="005-Information technology"/>
    <x v="3"/>
    <s v="038"/>
    <s v="INFORMATION TECHNOLOGY"/>
    <s v="608"/>
    <s v="OTHER ASSETS"/>
    <s v="51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8"/>
    <x v="2"/>
    <x v="74"/>
    <x v="83"/>
    <s v="005-Information technology"/>
    <x v="3"/>
    <s v="038"/>
    <s v="INFORMATION TECHNOLOGY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8"/>
    <x v="2"/>
    <x v="74"/>
    <x v="139"/>
    <s v="005-Information technology"/>
    <x v="3"/>
    <s v="038"/>
    <s v="INFORMATION TECHNOLOGY"/>
    <s v="608"/>
    <s v="OTHER ASSETS"/>
    <s v="5610"/>
    <s v="IT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9"/>
    <x v="4"/>
    <x v="72"/>
    <x v="105"/>
    <s v="003-Budget and treasury office"/>
    <x v="1"/>
    <s v="039"/>
    <s v="SUPPLY CHAIN MANAGEMENT UNIT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9"/>
    <x v="4"/>
    <x v="73"/>
    <x v="79"/>
    <s v="003-Budget and treasury office"/>
    <x v="2"/>
    <s v="039"/>
    <s v="SUPPLY CHAIN MANAGEMENT UNIT"/>
    <s v="095"/>
    <s v="TRANSFERS FROM / (TO) RESERVES"/>
    <s v="2054"/>
    <s v="TRANSFERS FROM/(TO) DISTRIBUTABLE RESERVES"/>
    <n v="-9826"/>
    <n v="-9826"/>
    <n v="-9826"/>
    <n v="-982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0"/>
    <x v="2"/>
    <x v="71"/>
    <x v="84"/>
    <s v="004-Human resource"/>
    <x v="1"/>
    <s v="052"/>
    <s v="ADMINISTRATION HR &amp; CORP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0"/>
    <x v="2"/>
    <x v="71"/>
    <x v="91"/>
    <s v="004-Human resource"/>
    <x v="1"/>
    <s v="052"/>
    <s v="ADMINISTRATION HR &amp; CORP"/>
    <s v="051"/>
    <s v="EMPLOYEE RELATED COSTS - WAGES &amp; SALARIES"/>
    <s v="1013"/>
    <s v="TRAVEL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0"/>
    <x v="2"/>
    <x v="71"/>
    <x v="77"/>
    <s v="004-Human resource"/>
    <x v="1"/>
    <s v="052"/>
    <s v="ADMINISTRATION HR &amp; CORP"/>
    <s v="051"/>
    <s v="EMPLOYEE RELATED COSTS - WAGES &amp; SALARIES"/>
    <s v="1016"/>
    <s v="PERFORMANCE INCENTIVE SCHEMES"/>
    <n v="916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0"/>
    <x v="2"/>
    <x v="76"/>
    <x v="92"/>
    <s v="004-Human resource"/>
    <x v="1"/>
    <s v="052"/>
    <s v="ADMINISTRATION HR &amp; CORP"/>
    <s v="053"/>
    <s v="EMPLOYEE RELATED COSTS - SOCIAL CONTRIBUTIONS"/>
    <s v="1021"/>
    <s v="CONTRIBUTION - MEDICAL AID SCHE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0"/>
    <x v="2"/>
    <x v="75"/>
    <x v="132"/>
    <s v="004-Human resource"/>
    <x v="1"/>
    <s v="052"/>
    <s v="ADMINISTRATION HR &amp; CORP"/>
    <s v="068"/>
    <s v="INTEREST EXPENSE - EXTERNAL BORROWINGS"/>
    <s v="1232"/>
    <s v="INTEREST CAPITAL LEA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0"/>
    <x v="2"/>
    <x v="74"/>
    <x v="80"/>
    <s v="004-Human resource"/>
    <x v="3"/>
    <s v="052"/>
    <s v="ADMINISTRATION HR &amp; CORP"/>
    <s v="608"/>
    <s v="OTHER ASSETS"/>
    <s v="5023"/>
    <s v="OFFICE EQUIPMENT"/>
    <n v="450000"/>
    <m/>
    <m/>
    <m/>
    <n v="38170.06"/>
    <n v="25829.56"/>
    <n v="0"/>
    <n v="0"/>
    <n v="0"/>
    <n v="0"/>
    <n v="0"/>
    <n v="0"/>
    <n v="-35.08"/>
    <n v="0"/>
    <n v="0"/>
    <n v="2998"/>
    <n v="31448.14"/>
    <n v="3759"/>
    <n v="38170.06"/>
    <n v="8.4822355555555548E-2"/>
    <n v="38170.06"/>
    <n v="76340.12"/>
  </r>
  <r>
    <n v="14"/>
    <n v="15"/>
    <x v="0"/>
    <x v="90"/>
    <x v="2"/>
    <x v="74"/>
    <x v="85"/>
    <s v="004-Human resource"/>
    <x v="3"/>
    <s v="052"/>
    <s v="ADMINISTRATION HR &amp; CORP"/>
    <s v="608"/>
    <s v="OTHER ASSETS"/>
    <s v="5025"/>
    <s v="OTHER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0"/>
    <x v="2"/>
    <x v="74"/>
    <x v="83"/>
    <s v="004-Human resource"/>
    <x v="3"/>
    <s v="052"/>
    <s v="ADMINISTRATION HR &amp; CORP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1"/>
    <x v="2"/>
    <x v="71"/>
    <x v="84"/>
    <s v="004-Human resource"/>
    <x v="1"/>
    <s v="053"/>
    <s v="HUMAN RESOURCES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1"/>
    <x v="2"/>
    <x v="73"/>
    <x v="79"/>
    <s v="004-Human resource"/>
    <x v="2"/>
    <s v="053"/>
    <s v="HUMAN RESOURCES"/>
    <s v="095"/>
    <s v="TRANSFERS FROM / (TO) RESERVES"/>
    <s v="2054"/>
    <s v="TRANSFERS FROM/(TO) DISTRIBUTABLE RESERVES"/>
    <n v="-2311"/>
    <n v="-2311"/>
    <n v="-2311"/>
    <n v="-231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1"/>
    <x v="2"/>
    <x v="74"/>
    <x v="80"/>
    <s v="004-Human resource"/>
    <x v="3"/>
    <s v="053"/>
    <s v="HUMAN RESOURCES"/>
    <s v="608"/>
    <s v="OTHER ASSETS"/>
    <s v="50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1"/>
    <x v="2"/>
    <x v="74"/>
    <x v="100"/>
    <s v="004-Human resource"/>
    <x v="3"/>
    <s v="053"/>
    <s v="HUMAN RESOURCES"/>
    <s v="608"/>
    <s v="OTHER ASSETS"/>
    <s v="51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1"/>
    <x v="2"/>
    <x v="74"/>
    <x v="83"/>
    <s v="004-Human resource"/>
    <x v="3"/>
    <s v="053"/>
    <s v="HUMAN RESOURCES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2"/>
    <x v="2"/>
    <x v="86"/>
    <x v="140"/>
    <s v="007-Other admin"/>
    <x v="1"/>
    <s v="054"/>
    <s v="OCCUPATIONAL HEALTH &amp; SAFETY"/>
    <s v="064"/>
    <s v="DEPRECIATION"/>
    <s v="1091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3"/>
    <x v="2"/>
    <x v="71"/>
    <x v="91"/>
    <s v="007-Other admin"/>
    <x v="1"/>
    <s v="056"/>
    <s v="CORPORATE SERVICES"/>
    <s v="051"/>
    <s v="EMPLOYEE RELATED COSTS - WAGES &amp; SALARIES"/>
    <s v="1013"/>
    <s v="TRAVEL ALLOWANCE"/>
    <n v="132263"/>
    <n v="134227"/>
    <n v="141609.48499999999"/>
    <n v="149114.7877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3"/>
    <x v="2"/>
    <x v="73"/>
    <x v="79"/>
    <s v="007-Other admin"/>
    <x v="2"/>
    <s v="056"/>
    <s v="CORPORATE SERVICES"/>
    <s v="095"/>
    <s v="TRANSFERS FROM / (TO) RESERVES"/>
    <s v="2054"/>
    <s v="TRANSFERS FROM/(TO) DISTRIBUTABLE RESERVES"/>
    <n v="-42020"/>
    <n v="-42020"/>
    <n v="-42020"/>
    <n v="-4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4"/>
    <x v="2"/>
    <x v="77"/>
    <x v="118"/>
    <s v="001-Mayor and council"/>
    <x v="1"/>
    <s v="057"/>
    <s v="COUNCIL EXPENDITURE"/>
    <s v="066"/>
    <s v="REPAIRS AND MAINTENANCE"/>
    <s v="1222"/>
    <s v="COUNCIL-OWNED VEHICLES - COUNCIL-OWNED VEHICLE USAGE"/>
    <n v="656094"/>
    <n v="728784"/>
    <n v="768867.12"/>
    <n v="809617.07736"/>
    <n v="84684.479999999996"/>
    <n v="0"/>
    <n v="0"/>
    <n v="0"/>
    <n v="0"/>
    <n v="0"/>
    <n v="0"/>
    <n v="0"/>
    <n v="0"/>
    <n v="39389.22"/>
    <n v="49033.82"/>
    <n v="17832.75"/>
    <n v="-25848.85"/>
    <n v="4277.54"/>
    <n v="84684.479999999996"/>
    <n v="0.12907369980521083"/>
    <n v="84684.479999999996"/>
    <n v="656094"/>
  </r>
  <r>
    <n v="14"/>
    <n v="15"/>
    <x v="0"/>
    <x v="94"/>
    <x v="2"/>
    <x v="75"/>
    <x v="81"/>
    <s v="001-Mayor and council"/>
    <x v="1"/>
    <s v="057"/>
    <s v="COUNCIL EXPENDITURE"/>
    <s v="068"/>
    <s v="INTEREST EXPENSE - EXTERNAL BORROWINGS"/>
    <s v="1231"/>
    <s v="INTEREST EXTERNAL LOANS"/>
    <n v="11368"/>
    <n v="7630"/>
    <n v="8049.65"/>
    <n v="8476.2814500000004"/>
    <n v="6174.16"/>
    <n v="0"/>
    <n v="0"/>
    <n v="0"/>
    <n v="0"/>
    <n v="0"/>
    <n v="0"/>
    <n v="0"/>
    <n v="0"/>
    <n v="0"/>
    <n v="0"/>
    <n v="0"/>
    <n v="0"/>
    <n v="6174.16"/>
    <n v="6174.16"/>
    <n v="0.5431175228712174"/>
    <n v="6174.16"/>
    <n v="11368"/>
  </r>
  <r>
    <n v="14"/>
    <n v="15"/>
    <x v="0"/>
    <x v="94"/>
    <x v="2"/>
    <x v="72"/>
    <x v="78"/>
    <s v="001-Mayor and council"/>
    <x v="1"/>
    <s v="057"/>
    <s v="COUNCIL EXPENDITURE"/>
    <s v="078"/>
    <s v="GENERAL EXPENSES - OTHER"/>
    <s v="1368"/>
    <s v="TRAINING COSTS"/>
    <n v="200000"/>
    <n v="200000"/>
    <n v="211000"/>
    <n v="2221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4"/>
    <x v="2"/>
    <x v="72"/>
    <x v="99"/>
    <s v="001-Mayor and council"/>
    <x v="1"/>
    <s v="057"/>
    <s v="COUNCIL EXPENDITURE"/>
    <s v="078"/>
    <s v="GENERAL EXPENSES - OTHER"/>
    <s v="1370"/>
    <s v="YOUTH GENDER &amp; DISABILITY"/>
    <n v="250000"/>
    <n v="250000"/>
    <n v="263750"/>
    <n v="277728.75"/>
    <n v="62411.600000000006"/>
    <n v="30263.15"/>
    <n v="0"/>
    <n v="0"/>
    <n v="0"/>
    <n v="0"/>
    <n v="0"/>
    <n v="0"/>
    <n v="7308.8"/>
    <n v="30980"/>
    <n v="24122.799999999999"/>
    <n v="0"/>
    <n v="0"/>
    <n v="0"/>
    <n v="62411.600000000006"/>
    <n v="0.24964640000000002"/>
    <n v="62411.6"/>
    <n v="124823.20000000001"/>
  </r>
  <r>
    <n v="14"/>
    <n v="15"/>
    <x v="0"/>
    <x v="94"/>
    <x v="2"/>
    <x v="73"/>
    <x v="79"/>
    <s v="001-Mayor and council"/>
    <x v="2"/>
    <s v="057"/>
    <s v="COUNCIL EXPENDITURE"/>
    <s v="095"/>
    <s v="TRANSFERS FROM / (TO) RESERVES"/>
    <s v="2054"/>
    <s v="TRANSFERS FROM/(TO) DISTRIBUTABLE RESERVES"/>
    <n v="-7729"/>
    <n v="-7729"/>
    <n v="-7729"/>
    <n v="-772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4"/>
    <x v="2"/>
    <x v="74"/>
    <x v="133"/>
    <s v="001-Mayor and council"/>
    <x v="3"/>
    <s v="057"/>
    <s v="COUNCIL EXPENDITURE"/>
    <s v="608"/>
    <s v="OTHER ASSETS"/>
    <s v="5021"/>
    <s v="OTHER MOTOR VEHICL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4"/>
    <x v="2"/>
    <x v="74"/>
    <x v="80"/>
    <s v="001-Mayor and council"/>
    <x v="3"/>
    <s v="057"/>
    <s v="COUNCIL EXPENDITURE"/>
    <s v="608"/>
    <s v="OTHER ASSETS"/>
    <s v="50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4"/>
    <x v="2"/>
    <x v="74"/>
    <x v="141"/>
    <s v="001-Mayor and council"/>
    <x v="3"/>
    <s v="057"/>
    <s v="COUNCIL EXPENDITURE"/>
    <s v="608"/>
    <s v="OTHER ASSETS"/>
    <s v="5118"/>
    <s v="OTHER COMMUNITY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4"/>
    <x v="2"/>
    <x v="74"/>
    <x v="83"/>
    <s v="001-Mayor and council"/>
    <x v="3"/>
    <s v="057"/>
    <s v="COUNCIL EXPENDITURE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5"/>
    <x v="2"/>
    <x v="71"/>
    <x v="91"/>
    <s v="007-Other admin"/>
    <x v="1"/>
    <s v="058"/>
    <s v="LEGAL SERVICES"/>
    <s v="051"/>
    <s v="EMPLOYEE RELATED COSTS - WAGES &amp; SALARIES"/>
    <s v="1013"/>
    <s v="TRAVEL ALLOWANCE"/>
    <n v="132263"/>
    <n v="226821"/>
    <n v="239296.155"/>
    <n v="251978.851215"/>
    <n v="43549.750000000007"/>
    <n v="0"/>
    <n v="0"/>
    <n v="0"/>
    <n v="0"/>
    <n v="0"/>
    <n v="0"/>
    <n v="0"/>
    <n v="7302.35"/>
    <n v="7302.35"/>
    <n v="7259.85"/>
    <n v="7262.4"/>
    <n v="7211.4"/>
    <n v="7211.4"/>
    <n v="43549.750000000007"/>
    <n v="0.3292663103059813"/>
    <n v="43549.75"/>
    <n v="87099.500000000015"/>
  </r>
  <r>
    <n v="14"/>
    <n v="15"/>
    <x v="0"/>
    <x v="95"/>
    <x v="2"/>
    <x v="76"/>
    <x v="92"/>
    <s v="007-Other admin"/>
    <x v="1"/>
    <s v="058"/>
    <s v="LEGAL SERVICES"/>
    <s v="053"/>
    <s v="EMPLOYEE RELATED COSTS - SOCIAL CONTRIBUTIONS"/>
    <s v="1021"/>
    <s v="CONTRIBUTION - MEDICAL AID SCHEME"/>
    <n v="12026"/>
    <n v="13806"/>
    <n v="14565.33"/>
    <n v="15337.29249"/>
    <n v="5619.6"/>
    <n v="0"/>
    <n v="0"/>
    <n v="0"/>
    <n v="0"/>
    <n v="0"/>
    <n v="0"/>
    <n v="0"/>
    <n v="936.6"/>
    <n v="936.6"/>
    <n v="936.6"/>
    <n v="936.6"/>
    <n v="936.6"/>
    <n v="936.6"/>
    <n v="5619.6"/>
    <n v="0.46728754365541331"/>
    <n v="5619.6"/>
    <n v="11239.2"/>
  </r>
  <r>
    <n v="14"/>
    <n v="15"/>
    <x v="0"/>
    <x v="96"/>
    <x v="5"/>
    <x v="71"/>
    <x v="77"/>
    <s v="017-Roads"/>
    <x v="1"/>
    <s v="062"/>
    <s v="ADMINISTRATION CIVIL ING."/>
    <s v="051"/>
    <s v="EMPLOYEE RELATED COSTS - WAGES &amp; SALARIES"/>
    <s v="1016"/>
    <s v="PERFORMANCE INCENTIVE SCHEMES"/>
    <n v="916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6"/>
    <x v="5"/>
    <x v="73"/>
    <x v="79"/>
    <s v="017-Roads"/>
    <x v="2"/>
    <s v="062"/>
    <s v="ADMINISTRATION CIVIL ING."/>
    <s v="095"/>
    <s v="TRANSFERS FROM / (TO) RESERVES"/>
    <s v="2054"/>
    <s v="TRANSFERS FROM/(TO) DISTRIBUTABLE RESERVES"/>
    <n v="-375665"/>
    <n v="-375665"/>
    <n v="-375665"/>
    <n v="-37566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6"/>
    <x v="5"/>
    <x v="74"/>
    <x v="80"/>
    <s v="017-Roads"/>
    <x v="3"/>
    <s v="062"/>
    <s v="ADMINISTRATION CIVIL ING."/>
    <s v="608"/>
    <s v="OTHER ASSETS"/>
    <s v="5023"/>
    <s v="OFFICE EQUIPMENT"/>
    <n v="300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7"/>
    <x v="5"/>
    <x v="77"/>
    <x v="142"/>
    <s v="017-Roads"/>
    <x v="1"/>
    <s v="063"/>
    <s v="ROADS &amp; STORMWATER MANAGEMENT"/>
    <s v="066"/>
    <s v="REPAIRS AND MAINTENANCE"/>
    <s v="1146"/>
    <s v="SIDEWALKS &amp; PAVEMEN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7"/>
    <x v="5"/>
    <x v="73"/>
    <x v="79"/>
    <s v="017-Roads"/>
    <x v="2"/>
    <s v="063"/>
    <s v="ROADS &amp; STORMWATER MANAGEMENT"/>
    <s v="095"/>
    <s v="TRANSFERS FROM / (TO) RESERVES"/>
    <s v="2054"/>
    <s v="TRANSFERS FROM/(TO) DISTRIBUTABLE RESERVES"/>
    <n v="-55410608"/>
    <n v="-57856261"/>
    <n v="-61237465"/>
    <n v="-6481727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7"/>
    <x v="5"/>
    <x v="87"/>
    <x v="143"/>
    <s v="017-Roads"/>
    <x v="3"/>
    <s v="063"/>
    <s v="ROADS &amp; STORMWATER MANAGEMENT"/>
    <s v="600"/>
    <s v="INFRASTRUCTURE"/>
    <s v="5002"/>
    <s v="ROADS, PAVEMENTS, BRIDGES &amp; STORMWATER"/>
    <n v="2500000"/>
    <n v="7100000"/>
    <n v="4900000"/>
    <n v="3200000"/>
    <n v="1621772.1900000002"/>
    <n v="386066.96"/>
    <n v="0"/>
    <n v="0"/>
    <n v="0"/>
    <n v="0"/>
    <n v="0"/>
    <n v="0"/>
    <n v="0"/>
    <n v="125788.57"/>
    <n v="1097388.97"/>
    <n v="85119"/>
    <n v="123721.60000000001"/>
    <n v="189754.05"/>
    <n v="1621772.1900000002"/>
    <n v="0.64870887600000005"/>
    <n v="1621772.19"/>
    <n v="3243544.3800000004"/>
  </r>
  <r>
    <n v="14"/>
    <n v="15"/>
    <x v="0"/>
    <x v="97"/>
    <x v="5"/>
    <x v="78"/>
    <x v="113"/>
    <s v="017-Roads"/>
    <x v="3"/>
    <s v="063"/>
    <s v="ROADS &amp; STORMWATER MANAGEMENT"/>
    <s v="602"/>
    <s v="COMMUNITY"/>
    <s v="5001"/>
    <s v="LAND &amp; BUILDINGS - INFRASTRUCTURE"/>
    <n v="0"/>
    <n v="2000000"/>
    <n v="0"/>
    <m/>
    <m/>
    <m/>
    <m/>
    <m/>
    <m/>
    <m/>
    <m/>
    <m/>
    <m/>
    <m/>
    <m/>
    <m/>
    <m/>
    <m/>
    <m/>
    <m/>
    <m/>
    <m/>
  </r>
  <r>
    <n v="14"/>
    <n v="15"/>
    <x v="0"/>
    <x v="97"/>
    <x v="5"/>
    <x v="87"/>
    <x v="116"/>
    <s v="017-Roads"/>
    <x v="3"/>
    <s v="063"/>
    <s v="ROADS &amp; STORMWATER MANAGEMENT"/>
    <s v="600"/>
    <s v="INFRASTRUCTURE"/>
    <s v="5010"/>
    <s v="OTHER-INFRASTRUCTURE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7"/>
    <x v="5"/>
    <x v="87"/>
    <x v="144"/>
    <s v="017-Roads"/>
    <x v="3"/>
    <s v="063"/>
    <s v="ROADS &amp; STORMWATER MANAGEMENT"/>
    <s v="600"/>
    <s v="INFRASTRUCTURE"/>
    <s v="5029"/>
    <s v="R &amp; M RENEWAL OF ASSETS"/>
    <n v="0"/>
    <n v="600000"/>
    <n v="600000"/>
    <n v="80000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7"/>
    <x v="5"/>
    <x v="87"/>
    <x v="145"/>
    <s v="017-Roads"/>
    <x v="3"/>
    <s v="063"/>
    <s v="ROADS &amp; STORMWATER MANAGEMENT"/>
    <s v="600"/>
    <s v="INFRASTRUCTURE"/>
    <s v="5102"/>
    <s v="ROADS, PAVEMENTS, BRIDGES &amp; STORMWA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7"/>
    <x v="5"/>
    <x v="87"/>
    <x v="146"/>
    <s v="017-Roads"/>
    <x v="3"/>
    <s v="063"/>
    <s v="ROADS &amp; STORMWATER MANAGEMENT"/>
    <s v="600"/>
    <s v="INFRASTRUCTURE"/>
    <s v="5202"/>
    <s v="ROADS,PAVEMENTS,BRIDGES &amp; STORMWA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7"/>
    <x v="5"/>
    <x v="74"/>
    <x v="147"/>
    <s v="017-Roads"/>
    <x v="3"/>
    <s v="063"/>
    <s v="ROADS &amp; STORMWATER MANAGEMENT"/>
    <s v="608"/>
    <s v="OTHER ASSETS"/>
    <s v="5103"/>
    <s v="WATER,RESERVOIR &amp; RETICULATION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7"/>
    <x v="5"/>
    <x v="74"/>
    <x v="138"/>
    <s v="017-Roads"/>
    <x v="3"/>
    <s v="063"/>
    <s v="ROADS &amp; STORMWATER MANAGEMENT"/>
    <s v="608"/>
    <s v="OTHER ASSETS"/>
    <s v="5122"/>
    <s v="PLANT &amp;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7"/>
    <x v="5"/>
    <x v="74"/>
    <x v="83"/>
    <s v="017-Roads"/>
    <x v="3"/>
    <s v="063"/>
    <s v="ROADS &amp; STORMWATER MANAGEMENT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7"/>
    <x v="5"/>
    <x v="85"/>
    <x v="133"/>
    <s v="017-Roads"/>
    <x v="3"/>
    <s v="063"/>
    <s v="ROADS &amp; STORMWATER MANAGEMENT"/>
    <s v="610"/>
    <s v="SPECIALISED VEHICLES"/>
    <s v="5021"/>
    <s v="OTHER MOTOR VEHICL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7"/>
    <x v="5"/>
    <x v="85"/>
    <x v="138"/>
    <s v="017-Roads"/>
    <x v="3"/>
    <s v="063"/>
    <s v="ROADS &amp; STORMWATER MANAGEMENT"/>
    <s v="610"/>
    <s v="SPECIALISED VEHICLES"/>
    <s v="5122"/>
    <s v="PLANT &amp;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8"/>
    <x v="5"/>
    <x v="88"/>
    <x v="148"/>
    <s v="012-House"/>
    <x v="4"/>
    <s v="103"/>
    <s v="BUILDINGS &amp; HOUSING"/>
    <s v="018"/>
    <s v="LICENSES &amp; PERMITS"/>
    <s v="0199"/>
    <s v="PERMITS - BUILDING PLANS"/>
    <n v="-300000"/>
    <n v="-450000"/>
    <n v="-474750"/>
    <n v="-499911.75"/>
    <n v="-255139.25"/>
    <n v="0"/>
    <n v="0"/>
    <n v="0"/>
    <n v="0"/>
    <n v="0"/>
    <n v="0"/>
    <n v="0"/>
    <n v="-32527.85"/>
    <n v="-41302"/>
    <n v="-38089.800000000003"/>
    <n v="-42845.760000000002"/>
    <n v="-39966.5"/>
    <n v="-60407.34"/>
    <n v="-255139.25"/>
    <n v="0.85046416666666669"/>
    <n v="-255139.25"/>
    <n v="-510278.5"/>
  </r>
  <r>
    <n v="14"/>
    <n v="15"/>
    <x v="0"/>
    <x v="98"/>
    <x v="5"/>
    <x v="73"/>
    <x v="79"/>
    <s v="012-House"/>
    <x v="2"/>
    <s v="103"/>
    <s v="BUILDINGS &amp; HOUSING"/>
    <s v="095"/>
    <s v="TRANSFERS FROM / (TO) RESERVES"/>
    <s v="2054"/>
    <s v="TRANSFERS FROM/(TO) DISTRIBUTABLE RESERVES"/>
    <n v="-2285468"/>
    <n v="-2285468"/>
    <n v="-2285468"/>
    <n v="-228546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8"/>
    <x v="5"/>
    <x v="87"/>
    <x v="113"/>
    <s v="012-House"/>
    <x v="3"/>
    <s v="103"/>
    <s v="BUILDINGS &amp; HOUSING"/>
    <s v="600"/>
    <s v="INFRASTRUCTURE"/>
    <s v="5001"/>
    <s v="LAND &amp; BUILDINGS - INFRASTRUCTURE"/>
    <n v="0"/>
    <n v="120000"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8"/>
    <x v="5"/>
    <x v="87"/>
    <x v="116"/>
    <s v="012-House"/>
    <x v="3"/>
    <s v="103"/>
    <s v="BUILDINGS &amp; HOUSING"/>
    <s v="600"/>
    <s v="INFRASTRUCTURE"/>
    <s v="5010"/>
    <s v="OTHER-INFRASTRUCTURE ASSETS"/>
    <n v="0"/>
    <n v="300000"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8"/>
    <x v="5"/>
    <x v="87"/>
    <x v="149"/>
    <s v="012-House"/>
    <x v="3"/>
    <s v="103"/>
    <s v="BUILDINGS &amp; HOUSING"/>
    <s v="600"/>
    <s v="INFRASTRUCTURE"/>
    <s v="5101"/>
    <s v="LAND &amp; BUILDING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8"/>
    <x v="5"/>
    <x v="87"/>
    <x v="150"/>
    <s v="012-House"/>
    <x v="3"/>
    <s v="103"/>
    <s v="BUILDINGS &amp; HOUSING"/>
    <s v="600"/>
    <s v="INFRASTRUCTURE"/>
    <s v="5108"/>
    <s v="STREET LIGHTING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8"/>
    <x v="5"/>
    <x v="74"/>
    <x v="151"/>
    <s v="012-House"/>
    <x v="3"/>
    <s v="103"/>
    <s v="BUILDINGS &amp; HOUSING"/>
    <s v="608"/>
    <s v="OTHER ASSETS"/>
    <s v="5024"/>
    <s v="SECURITY MEASURES"/>
    <n v="0"/>
    <n v="800000"/>
    <m/>
    <n v="30000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8"/>
    <x v="5"/>
    <x v="74"/>
    <x v="144"/>
    <s v="012-House"/>
    <x v="3"/>
    <s v="103"/>
    <s v="BUILDINGS &amp; HOUSING"/>
    <s v="608"/>
    <s v="OTHER ASSETS"/>
    <s v="5029"/>
    <s v="R &amp; M RENEWAL OF ASSETS"/>
    <n v="0"/>
    <n v="80000"/>
    <m/>
    <n v="400000"/>
    <m/>
    <m/>
    <m/>
    <m/>
    <m/>
    <m/>
    <m/>
    <m/>
    <m/>
    <m/>
    <m/>
    <m/>
    <m/>
    <m/>
    <m/>
    <m/>
    <m/>
    <m/>
  </r>
  <r>
    <n v="14"/>
    <n v="15"/>
    <x v="0"/>
    <x v="98"/>
    <x v="5"/>
    <x v="74"/>
    <x v="152"/>
    <s v="012-House"/>
    <x v="3"/>
    <s v="103"/>
    <s v="BUILDINGS &amp; HOUSING"/>
    <s v="608"/>
    <s v="OTHER ASSETS"/>
    <s v="5124"/>
    <s v="SECURITY MEASUR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9"/>
    <x v="6"/>
    <x v="89"/>
    <x v="153"/>
    <s v="009-Sport &amp; recreation"/>
    <x v="4"/>
    <s v="105"/>
    <s v="PARKS &amp; RECREATION"/>
    <s v="031"/>
    <s v="INCOME FOREGONE"/>
    <s v="0291"/>
    <s v="INCOME FOREGONE - USER CHARG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9"/>
    <x v="6"/>
    <x v="71"/>
    <x v="77"/>
    <s v="009-Sport &amp; recreation"/>
    <x v="1"/>
    <s v="105"/>
    <s v="PARKS &amp; RECREATION"/>
    <s v="051"/>
    <s v="EMPLOYEE RELATED COSTS - WAGES &amp; SALARIES"/>
    <s v="1016"/>
    <s v="PERFORMANCE INCENTIVE SCHEMES"/>
    <n v="0"/>
    <n v="45940"/>
    <n v="48466.7"/>
    <n v="51035.435099999995"/>
    <n v="900"/>
    <n v="0"/>
    <n v="0"/>
    <n v="0"/>
    <n v="0"/>
    <n v="0"/>
    <n v="0"/>
    <n v="0"/>
    <n v="150"/>
    <n v="150"/>
    <n v="150"/>
    <n v="150"/>
    <n v="150"/>
    <n v="150"/>
    <n v="900"/>
    <e v="#DIV/0!"/>
    <n v="900"/>
    <n v="1800"/>
  </r>
  <r>
    <n v="14"/>
    <n v="15"/>
    <x v="0"/>
    <x v="99"/>
    <x v="6"/>
    <x v="83"/>
    <x v="154"/>
    <s v="009-Sport &amp; recreation"/>
    <x v="1"/>
    <s v="105"/>
    <s v="PARKS &amp; RECREATION"/>
    <s v="074"/>
    <s v="CONTRACTED SERVICES"/>
    <s v="1276"/>
    <s v="CONTRACTED SERVICES - COUNCIL OWNED LAND"/>
    <n v="1800479"/>
    <n v="1800479"/>
    <n v="1899505.345"/>
    <n v="2000179.1282849999"/>
    <n v="366832.8"/>
    <n v="99170.5"/>
    <n v="12469.12"/>
    <n v="0"/>
    <n v="0"/>
    <n v="0"/>
    <n v="0"/>
    <n v="0"/>
    <n v="140.68"/>
    <n v="3544.24"/>
    <n v="33554.07"/>
    <n v="68525.100000000006"/>
    <n v="173590.15"/>
    <n v="87478.56"/>
    <n v="366832.8"/>
    <n v="0.20374178204799945"/>
    <n v="379301.92"/>
    <n v="733665.6"/>
  </r>
  <r>
    <n v="14"/>
    <n v="15"/>
    <x v="0"/>
    <x v="99"/>
    <x v="6"/>
    <x v="90"/>
    <x v="155"/>
    <s v="009-Sport &amp; recreation"/>
    <x v="1"/>
    <s v="105"/>
    <s v="PARKS &amp; RECREATION"/>
    <s v="077"/>
    <s v="GRANTS &amp; SUBSIDIES PAID-UNCONDITIONAL"/>
    <s v="1281"/>
    <s v="GRANT - MUSEUM"/>
    <n v="33326"/>
    <n v="33326"/>
    <n v="35158.93"/>
    <n v="37022.353289999999"/>
    <n v="16663.02"/>
    <n v="0"/>
    <n v="0"/>
    <n v="0"/>
    <n v="0"/>
    <n v="0"/>
    <n v="0"/>
    <n v="0"/>
    <n v="2777.17"/>
    <n v="2777.17"/>
    <n v="2777.17"/>
    <n v="2777.17"/>
    <n v="2777.17"/>
    <n v="2777.17"/>
    <n v="16663.02"/>
    <n v="0.50000060013202907"/>
    <n v="16663.02"/>
    <n v="33326.04"/>
  </r>
  <r>
    <n v="14"/>
    <n v="15"/>
    <x v="0"/>
    <x v="99"/>
    <x v="6"/>
    <x v="90"/>
    <x v="156"/>
    <s v="009-Sport &amp; recreation"/>
    <x v="1"/>
    <s v="105"/>
    <s v="PARKS &amp; RECREATION"/>
    <s v="077"/>
    <s v="GRANTS &amp; SUBSIDIES PAID-UNCONDITIONAL"/>
    <s v="1282"/>
    <s v="GRANT - SPORTS COUNCIL"/>
    <n v="106644"/>
    <n v="106644"/>
    <n v="112509.42"/>
    <n v="118472.41926"/>
    <n v="53322"/>
    <n v="0"/>
    <n v="0"/>
    <n v="0"/>
    <n v="0"/>
    <n v="0"/>
    <n v="0"/>
    <n v="0"/>
    <n v="8887"/>
    <n v="8887"/>
    <n v="8887"/>
    <n v="8887"/>
    <n v="8887"/>
    <n v="8887"/>
    <n v="53322"/>
    <n v="0.5"/>
    <n v="53322"/>
    <n v="106644"/>
  </r>
  <r>
    <n v="14"/>
    <n v="15"/>
    <x v="0"/>
    <x v="99"/>
    <x v="6"/>
    <x v="90"/>
    <x v="157"/>
    <s v="009-Sport &amp; recreation"/>
    <x v="1"/>
    <s v="105"/>
    <s v="PARKS &amp; RECREATION"/>
    <s v="077"/>
    <s v="GRANTS &amp; SUBSIDIES PAID-UNCONDITIONAL"/>
    <s v="1283"/>
    <s v="GRANT - SPCA"/>
    <n v="102500"/>
    <n v="102500"/>
    <n v="108137.5"/>
    <n v="113868.78750000001"/>
    <n v="51250.02"/>
    <n v="0"/>
    <n v="0"/>
    <n v="0"/>
    <n v="0"/>
    <n v="0"/>
    <n v="0"/>
    <n v="0"/>
    <n v="0"/>
    <n v="0"/>
    <n v="25625.01"/>
    <n v="8541.67"/>
    <n v="8541.67"/>
    <n v="8541.67"/>
    <n v="51250.02"/>
    <n v="0.50000019512195115"/>
    <n v="51250.02"/>
    <n v="102500.04"/>
  </r>
  <r>
    <n v="14"/>
    <n v="15"/>
    <x v="0"/>
    <x v="99"/>
    <x v="6"/>
    <x v="73"/>
    <x v="79"/>
    <s v="009-Sport &amp; recreation"/>
    <x v="2"/>
    <s v="105"/>
    <s v="PARKS &amp; RECREATION"/>
    <s v="095"/>
    <s v="TRANSFERS FROM / (TO) RESERVES"/>
    <s v="2054"/>
    <s v="TRANSFERS FROM/(TO) DISTRIBUTABLE RESERVES"/>
    <n v="-1468771"/>
    <n v="-1468771"/>
    <n v="-1468771"/>
    <n v="-146877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9"/>
    <x v="6"/>
    <x v="78"/>
    <x v="141"/>
    <s v="009-Sport &amp; recreation"/>
    <x v="3"/>
    <s v="105"/>
    <s v="PARKS &amp; RECREATION"/>
    <s v="602"/>
    <s v="COMMUNITY"/>
    <s v="5118"/>
    <s v="OTHER COMMUNITY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9"/>
    <x v="6"/>
    <x v="74"/>
    <x v="80"/>
    <s v="009-Sport &amp; recreation"/>
    <x v="3"/>
    <s v="105"/>
    <s v="PARKS &amp; RECREATION"/>
    <s v="608"/>
    <s v="OTHER ASSETS"/>
    <s v="50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9"/>
    <x v="6"/>
    <x v="74"/>
    <x v="85"/>
    <s v="009-Sport &amp; recreation"/>
    <x v="3"/>
    <s v="105"/>
    <s v="PARKS &amp; RECREATION"/>
    <s v="608"/>
    <s v="OTHER ASSETS"/>
    <s v="5025"/>
    <s v="OTHER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9"/>
    <x v="6"/>
    <x v="74"/>
    <x v="138"/>
    <s v="009-Sport &amp; recreation"/>
    <x v="3"/>
    <s v="105"/>
    <s v="PARKS &amp; RECREATION"/>
    <s v="608"/>
    <s v="OTHER ASSETS"/>
    <s v="5122"/>
    <s v="PLANT &amp;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9"/>
    <x v="6"/>
    <x v="74"/>
    <x v="83"/>
    <s v="009-Sport &amp; recreation"/>
    <x v="3"/>
    <s v="105"/>
    <s v="PARKS &amp; RECREATION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0"/>
    <x v="6"/>
    <x v="71"/>
    <x v="86"/>
    <s v="021-Solid waste"/>
    <x v="1"/>
    <s v="112"/>
    <s v="ADMINISTRATION PUBLIC SERV."/>
    <s v="051"/>
    <s v="EMPLOYEE RELATED COSTS - WAGES &amp; SALARIES"/>
    <s v="1001"/>
    <s v="SALARIES &amp; WAGES - BASIC SCAL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0"/>
    <x v="6"/>
    <x v="71"/>
    <x v="84"/>
    <s v="021-Solid waste"/>
    <x v="1"/>
    <s v="112"/>
    <s v="ADMINISTRATION PUBLIC SERV.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0"/>
    <x v="6"/>
    <x v="71"/>
    <x v="87"/>
    <s v="021-Solid waste"/>
    <x v="1"/>
    <s v="112"/>
    <s v="ADMINISTRATION PUBLIC SERV.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0"/>
    <x v="6"/>
    <x v="71"/>
    <x v="88"/>
    <s v="021-Solid waste"/>
    <x v="1"/>
    <s v="112"/>
    <s v="ADMINISTRATION PUBLIC SERV."/>
    <s v="051"/>
    <s v="EMPLOYEE RELATED COSTS - WAGES &amp; SALARIES"/>
    <s v="1004"/>
    <s v="SALARIES &amp; WAGES - ANNUAL BONU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0"/>
    <x v="6"/>
    <x v="71"/>
    <x v="89"/>
    <s v="021-Solid waste"/>
    <x v="1"/>
    <s v="112"/>
    <s v="ADMINISTRATION PUBLIC SERV."/>
    <s v="051"/>
    <s v="EMPLOYEE RELATED COSTS - WAGES &amp; SALARIES"/>
    <s v="1010"/>
    <s v="SALARIES &amp; WAGES - LEAVE PAYMEN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0"/>
    <x v="6"/>
    <x v="76"/>
    <x v="92"/>
    <s v="021-Solid waste"/>
    <x v="1"/>
    <s v="112"/>
    <s v="ADMINISTRATION PUBLIC SERV."/>
    <s v="053"/>
    <s v="EMPLOYEE RELATED COSTS - SOCIAL CONTRIBUTIONS"/>
    <s v="1021"/>
    <s v="CONTRIBUTION - MEDICAL AID SCHE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0"/>
    <x v="6"/>
    <x v="76"/>
    <x v="93"/>
    <s v="021-Solid waste"/>
    <x v="1"/>
    <s v="112"/>
    <s v="ADMINISTRATION PUBLIC SERV."/>
    <s v="053"/>
    <s v="EMPLOYEE RELATED COSTS - SOCIAL CONTRIBUTIONS"/>
    <s v="1022"/>
    <s v="CONTRIBUTION - PENSION SCHEM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0"/>
    <x v="6"/>
    <x v="76"/>
    <x v="94"/>
    <s v="021-Solid waste"/>
    <x v="1"/>
    <s v="112"/>
    <s v="ADMINISTRATION PUBLIC SERV."/>
    <s v="053"/>
    <s v="EMPLOYEE RELATED COSTS - SOCIAL CONTRIBUTIONS"/>
    <s v="1023"/>
    <s v="CONTRIBUTION - UIF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0"/>
    <x v="6"/>
    <x v="76"/>
    <x v="95"/>
    <s v="021-Solid waste"/>
    <x v="1"/>
    <s v="112"/>
    <s v="ADMINISTRATION PUBLIC SERV."/>
    <s v="053"/>
    <s v="EMPLOYEE RELATED COSTS - SOCIAL CONTRIBUTIONS"/>
    <s v="1024"/>
    <s v="CONTRIBUTION - GROUP INSUR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0"/>
    <x v="6"/>
    <x v="76"/>
    <x v="96"/>
    <s v="021-Solid waste"/>
    <x v="1"/>
    <s v="112"/>
    <s v="ADMINISTRATION PUBLIC SERV."/>
    <s v="053"/>
    <s v="EMPLOYEE RELATED COSTS - SOCIAL CONTRIBUTIONS"/>
    <s v="1027"/>
    <s v="CONTRIBUTION - WORKERS COMPENS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0"/>
    <x v="6"/>
    <x v="76"/>
    <x v="97"/>
    <s v="021-Solid waste"/>
    <x v="1"/>
    <s v="112"/>
    <s v="ADMINISTRATION PUBLIC SERV."/>
    <s v="053"/>
    <s v="EMPLOYEE RELATED COSTS - SOCIAL CONTRIBUTIONS"/>
    <s v="1028"/>
    <s v="LEVIES - SET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0"/>
    <x v="6"/>
    <x v="76"/>
    <x v="98"/>
    <s v="021-Solid waste"/>
    <x v="1"/>
    <s v="112"/>
    <s v="ADMINISTRATION PUBLIC SERV."/>
    <s v="053"/>
    <s v="EMPLOYEE RELATED COSTS - SOCIAL CONTRIBUTIONS"/>
    <s v="1029"/>
    <s v="LEVIES - BARGAINING COUNCI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0"/>
    <x v="6"/>
    <x v="73"/>
    <x v="79"/>
    <s v="021-Solid waste"/>
    <x v="2"/>
    <s v="112"/>
    <s v="ADMINISTRATION PUBLIC SERV."/>
    <s v="095"/>
    <s v="TRANSFERS FROM / (TO) RESERVES"/>
    <s v="2054"/>
    <s v="TRANSFERS FROM/(TO) DISTRIBUTABLE RESERVES"/>
    <n v="-62534"/>
    <n v="-62534"/>
    <n v="-62534"/>
    <n v="-6253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0"/>
    <x v="6"/>
    <x v="87"/>
    <x v="116"/>
    <s v="021-Solid waste"/>
    <x v="3"/>
    <s v="112"/>
    <s v="ADMINISTRATION PUBLIC SERV."/>
    <s v="600"/>
    <s v="INFRASTRUCTURE"/>
    <s v="5010"/>
    <s v="OTHER-INFRASTRUCTURE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1"/>
    <x v="6"/>
    <x v="91"/>
    <x v="158"/>
    <s v="008-Libraries"/>
    <x v="4"/>
    <s v="123"/>
    <s v="LIBRARY SERVICES"/>
    <s v="016"/>
    <s v="FINES"/>
    <s v="0171"/>
    <s v="LOST &amp; OVERDUE LIBRARY BOOKS"/>
    <n v="-10000"/>
    <n v="-5000"/>
    <n v="-5275"/>
    <n v="-5554.5749999999998"/>
    <n v="-712"/>
    <n v="0"/>
    <n v="0"/>
    <n v="0"/>
    <n v="0"/>
    <n v="0"/>
    <n v="0"/>
    <n v="0"/>
    <n v="-552"/>
    <n v="540"/>
    <n v="-120"/>
    <n v="-440"/>
    <n v="0"/>
    <n v="-140"/>
    <n v="-712"/>
    <n v="7.1199999999999999E-2"/>
    <n v="-712"/>
    <n v="-1424"/>
  </r>
  <r>
    <n v="14"/>
    <n v="15"/>
    <x v="0"/>
    <x v="101"/>
    <x v="6"/>
    <x v="91"/>
    <x v="159"/>
    <s v="008-Libraries"/>
    <x v="4"/>
    <s v="123"/>
    <s v="LIBRARY SERVICES"/>
    <s v="016"/>
    <s v="FINES"/>
    <s v="0172"/>
    <s v="DUPLICATE TICKETS"/>
    <n v="-36"/>
    <n v="-36"/>
    <n v="-37.979999999999997"/>
    <n v="-39.99293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1"/>
    <x v="6"/>
    <x v="75"/>
    <x v="81"/>
    <s v="008-Libraries"/>
    <x v="1"/>
    <s v="123"/>
    <s v="LIBRARY SERVICES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1"/>
    <x v="6"/>
    <x v="73"/>
    <x v="79"/>
    <s v="008-Libraries"/>
    <x v="2"/>
    <s v="123"/>
    <s v="LIBRARY SERVICES"/>
    <s v="095"/>
    <s v="TRANSFERS FROM / (TO) RESERVES"/>
    <s v="2054"/>
    <s v="TRANSFERS FROM/(TO) DISTRIBUTABLE RESERVES"/>
    <n v="-15206"/>
    <n v="-15206"/>
    <n v="-15206"/>
    <n v="-1520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1"/>
    <x v="6"/>
    <x v="78"/>
    <x v="160"/>
    <s v="008-Libraries"/>
    <x v="3"/>
    <s v="123"/>
    <s v="LIBRARY SERVICES"/>
    <s v="602"/>
    <s v="COMMUNITY"/>
    <s v="5014"/>
    <s v="LIBRARI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1"/>
    <x v="6"/>
    <x v="78"/>
    <x v="120"/>
    <s v="008-Libraries"/>
    <x v="3"/>
    <s v="123"/>
    <s v="LIBRARY SERVICES"/>
    <s v="602"/>
    <s v="COMMUNITY"/>
    <s v="5114"/>
    <s v="LIBRARI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1"/>
    <x v="6"/>
    <x v="78"/>
    <x v="141"/>
    <s v="008-Libraries"/>
    <x v="3"/>
    <s v="123"/>
    <s v="LIBRARY SERVICES"/>
    <s v="602"/>
    <s v="COMMUNITY"/>
    <s v="5118"/>
    <s v="OTHER COMMUNITY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1"/>
    <x v="6"/>
    <x v="74"/>
    <x v="80"/>
    <s v="008-Libraries"/>
    <x v="3"/>
    <s v="123"/>
    <s v="LIBRARY SERVICES"/>
    <s v="608"/>
    <s v="OTHER ASSETS"/>
    <s v="50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2"/>
    <x v="6"/>
    <x v="75"/>
    <x v="81"/>
    <s v="021-Solid waste"/>
    <x v="1"/>
    <s v="133"/>
    <s v="SOLID WASTE"/>
    <s v="068"/>
    <s v="INTEREST EXPENSE - EXTERNAL BORROWINGS"/>
    <s v="1231"/>
    <s v="INTEREST EXTERNAL LOANS"/>
    <n v="315775"/>
    <n v="229880"/>
    <n v="242523.4"/>
    <n v="255377.14019999999"/>
    <n v="169379.47"/>
    <n v="0"/>
    <n v="0"/>
    <n v="0"/>
    <n v="0"/>
    <n v="0"/>
    <n v="0"/>
    <n v="0"/>
    <n v="0"/>
    <n v="0"/>
    <n v="0"/>
    <n v="0"/>
    <n v="0"/>
    <n v="169379.47"/>
    <n v="169379.47"/>
    <n v="0.53639290634154069"/>
    <n v="169379.47"/>
    <n v="315775"/>
  </r>
  <r>
    <n v="14"/>
    <n v="15"/>
    <x v="0"/>
    <x v="102"/>
    <x v="6"/>
    <x v="73"/>
    <x v="79"/>
    <s v="021-Solid waste"/>
    <x v="2"/>
    <s v="133"/>
    <s v="SOLID WASTE"/>
    <s v="095"/>
    <s v="TRANSFERS FROM / (TO) RESERVES"/>
    <s v="2054"/>
    <s v="TRANSFERS FROM/(TO) DISTRIBUTABLE RESERVES"/>
    <n v="-744154"/>
    <n v="-744154"/>
    <n v="-744154"/>
    <n v="-74415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2"/>
    <x v="6"/>
    <x v="87"/>
    <x v="143"/>
    <s v="021-Solid waste"/>
    <x v="3"/>
    <s v="133"/>
    <s v="SOLID WASTE"/>
    <s v="600"/>
    <s v="INFRASTRUCTURE"/>
    <s v="5002"/>
    <s v="ROADS, PAVEMENTS, BRIDGES &amp; STORMWA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2"/>
    <x v="6"/>
    <x v="87"/>
    <x v="161"/>
    <s v="021-Solid waste"/>
    <x v="3"/>
    <s v="133"/>
    <s v="SOLID WASTE"/>
    <s v="600"/>
    <s v="INFRASTRUCTURE"/>
    <s v="5009"/>
    <s v="REFUSE SIT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2"/>
    <x v="6"/>
    <x v="74"/>
    <x v="161"/>
    <s v="021-Solid waste"/>
    <x v="3"/>
    <s v="133"/>
    <s v="SOLID WASTE"/>
    <s v="608"/>
    <s v="OTHER ASSETS"/>
    <s v="5009"/>
    <s v="REFUSE SIT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2"/>
    <x v="6"/>
    <x v="74"/>
    <x v="137"/>
    <s v="021-Solid waste"/>
    <x v="3"/>
    <s v="133"/>
    <s v="SOLID WASTE"/>
    <s v="608"/>
    <s v="OTHER ASSETS"/>
    <s v="5022"/>
    <s v="PLANT &amp; EQUIPMENT"/>
    <n v="220000"/>
    <m/>
    <m/>
    <m/>
    <n v="0"/>
    <n v="22000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2"/>
    <x v="6"/>
    <x v="74"/>
    <x v="85"/>
    <s v="021-Solid waste"/>
    <x v="3"/>
    <s v="133"/>
    <s v="SOLID WASTE"/>
    <s v="608"/>
    <s v="OTHER ASSETS"/>
    <s v="5025"/>
    <s v="OTHER ASSETS"/>
    <n v="180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3"/>
    <x v="6"/>
    <x v="71"/>
    <x v="90"/>
    <s v="021-Solid waste"/>
    <x v="1"/>
    <s v="134"/>
    <s v="STREET CLEANSING"/>
    <s v="051"/>
    <s v="EMPLOYEE RELATED COSTS - WAGES &amp; SALARIES"/>
    <s v="1012"/>
    <s v="HOUSING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4"/>
    <x v="6"/>
    <x v="71"/>
    <x v="90"/>
    <s v="020-Public toilet"/>
    <x v="1"/>
    <s v="135"/>
    <s v="PUBLIC TOILETS"/>
    <s v="051"/>
    <s v="EMPLOYEE RELATED COSTS - WAGES &amp; SALARIES"/>
    <s v="1012"/>
    <s v="HOUSING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4"/>
    <x v="6"/>
    <x v="75"/>
    <x v="81"/>
    <s v="020-Public toilet"/>
    <x v="1"/>
    <s v="135"/>
    <s v="PUBLIC TOILETS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4"/>
    <x v="6"/>
    <x v="87"/>
    <x v="113"/>
    <s v="020-Public toilet"/>
    <x v="3"/>
    <s v="135"/>
    <s v="PUBLIC TOILETS"/>
    <s v="600"/>
    <s v="INFRASTRUCTURE"/>
    <s v="5001"/>
    <s v="LAND &amp; BUILDINGS - INFRASTRUCTURE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5"/>
    <x v="6"/>
    <x v="71"/>
    <x v="134"/>
    <s v="018-Vehicle licencing"/>
    <x v="1"/>
    <s v="140"/>
    <s v="ADMINISTRATION TRANSPORT, SAFETY, SECURITY AND LIAISON"/>
    <s v="051"/>
    <s v="EMPLOYEE RELATED COSTS - WAGES &amp; SALARIES"/>
    <s v="1005"/>
    <s v="SALARIES &amp; WAGES - STANDBY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5"/>
    <x v="6"/>
    <x v="71"/>
    <x v="77"/>
    <s v="018-Vehicle licencing"/>
    <x v="1"/>
    <s v="140"/>
    <s v="ADMINISTRATION TRANSPORT, SAFETY, SECURITY AND LIAISON"/>
    <s v="051"/>
    <s v="EMPLOYEE RELATED COSTS - WAGES &amp; SALARIES"/>
    <s v="1016"/>
    <s v="PERFORMANCE INCENTIVE SCHEMES"/>
    <n v="916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5"/>
    <x v="6"/>
    <x v="73"/>
    <x v="79"/>
    <s v="018-Vehicle licencing"/>
    <x v="2"/>
    <s v="140"/>
    <s v="ADMINISTRATION TRANSPORT, SAFETY, SECURITY AND LIAISON"/>
    <s v="095"/>
    <s v="TRANSFERS FROM / (TO) RESERVES"/>
    <s v="2054"/>
    <s v="TRANSFERS FROM/(TO) DISTRIBUTABLE RESERVES"/>
    <n v="-5061"/>
    <n v="-5061"/>
    <n v="-5061"/>
    <n v="-506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5"/>
    <x v="6"/>
    <x v="74"/>
    <x v="80"/>
    <s v="018-Vehicle licencing"/>
    <x v="3"/>
    <s v="140"/>
    <s v="ADMINISTRATION TRANSPORT, SAFETY, SECURITY AND LIAISON"/>
    <s v="608"/>
    <s v="OTHER ASSETS"/>
    <s v="50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6"/>
    <x v="6"/>
    <x v="88"/>
    <x v="162"/>
    <s v="018-Vehicle licencing"/>
    <x v="4"/>
    <s v="143"/>
    <s v="VEHICLE LICENCING &amp; TESTING"/>
    <s v="018"/>
    <s v="LICENSES &amp; PERMITS"/>
    <s v="0191"/>
    <s v="LICENSES - DOG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6"/>
    <x v="6"/>
    <x v="75"/>
    <x v="81"/>
    <s v="018-Vehicle licencing"/>
    <x v="1"/>
    <s v="143"/>
    <s v="VEHICLE LICENCING &amp; TESTING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6"/>
    <x v="6"/>
    <x v="73"/>
    <x v="79"/>
    <s v="018-Vehicle licencing"/>
    <x v="2"/>
    <s v="143"/>
    <s v="VEHICLE LICENCING &amp; TESTING"/>
    <s v="095"/>
    <s v="TRANSFERS FROM / (TO) RESERVES"/>
    <s v="2054"/>
    <s v="TRANSFERS FROM/(TO) DISTRIBUTABLE RESERVES"/>
    <n v="-22734"/>
    <n v="-22734"/>
    <n v="-22734"/>
    <n v="-2273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6"/>
    <x v="6"/>
    <x v="87"/>
    <x v="113"/>
    <s v="018-Vehicle licencing"/>
    <x v="3"/>
    <s v="143"/>
    <s v="VEHICLE LICENCING &amp; TESTING"/>
    <s v="600"/>
    <s v="INFRASTRUCTURE"/>
    <s v="5001"/>
    <s v="LAND &amp; BUILDINGS - INFRASTRUCTURE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6"/>
    <x v="6"/>
    <x v="74"/>
    <x v="80"/>
    <s v="018-Vehicle licencing"/>
    <x v="3"/>
    <s v="143"/>
    <s v="VEHICLE LICENCING &amp; TESTING"/>
    <s v="608"/>
    <s v="OTHER ASSETS"/>
    <s v="50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6"/>
    <x v="6"/>
    <x v="74"/>
    <x v="151"/>
    <s v="018-Vehicle licencing"/>
    <x v="3"/>
    <s v="143"/>
    <s v="VEHICLE LICENCING &amp; TESTING"/>
    <s v="608"/>
    <s v="OTHER ASSETS"/>
    <s v="5024"/>
    <s v="SECURITY MEASUR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7"/>
    <x v="6"/>
    <x v="75"/>
    <x v="132"/>
    <s v="010-Public safety"/>
    <x v="1"/>
    <s v="144"/>
    <s v="TRAFFIC SERVICES"/>
    <s v="068"/>
    <s v="INTEREST EXPENSE - EXTERNAL BORROWINGS"/>
    <s v="1232"/>
    <s v="INTEREST CAPITAL LEA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7"/>
    <x v="6"/>
    <x v="72"/>
    <x v="163"/>
    <s v="010-Public safety"/>
    <x v="1"/>
    <s v="144"/>
    <s v="TRAFFIC SERVICES"/>
    <s v="078"/>
    <s v="GENERAL EXPENSES - OTHER"/>
    <s v="1325"/>
    <s v="FUEL - VEHICL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7"/>
    <x v="6"/>
    <x v="72"/>
    <x v="164"/>
    <s v="010-Public safety"/>
    <x v="1"/>
    <s v="144"/>
    <s v="TRAFFIC SERVICES"/>
    <s v="078"/>
    <s v="GENERAL EXPENSES - OTHER"/>
    <s v="1342"/>
    <s v="LEASES- CAMER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7"/>
    <x v="6"/>
    <x v="73"/>
    <x v="79"/>
    <s v="010-Public safety"/>
    <x v="2"/>
    <s v="144"/>
    <s v="TRAFFIC SERVICES"/>
    <s v="095"/>
    <s v="TRANSFERS FROM / (TO) RESERVES"/>
    <s v="2054"/>
    <s v="TRANSFERS FROM/(TO) DISTRIBUTABLE RESERVES"/>
    <n v="-1075688"/>
    <n v="-1075688"/>
    <n v="-1075688"/>
    <n v="-107568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8"/>
    <x v="1"/>
    <x v="71"/>
    <x v="134"/>
    <s v="011-Other public safety"/>
    <x v="1"/>
    <s v="153"/>
    <s v="DISASTER MANAGEMENT"/>
    <s v="051"/>
    <s v="EMPLOYEE RELATED COSTS - WAGES &amp; SALARIES"/>
    <s v="1005"/>
    <s v="SALARIES &amp; WAGES - STANDBY ALLOWANCE"/>
    <n v="0"/>
    <n v="69652"/>
    <n v="73482.86"/>
    <n v="77377.451579999994"/>
    <n v="24910.350000000002"/>
    <n v="0"/>
    <n v="0"/>
    <n v="0"/>
    <n v="0"/>
    <n v="0"/>
    <n v="0"/>
    <n v="0"/>
    <n v="2426.8000000000002"/>
    <n v="4924.95"/>
    <n v="4853.6000000000004"/>
    <n v="0"/>
    <n v="9064.7999999999993"/>
    <n v="3640.2"/>
    <n v="24910.350000000002"/>
    <e v="#DIV/0!"/>
    <n v="24910.35"/>
    <n v="49820.700000000004"/>
  </r>
  <r>
    <n v="14"/>
    <n v="15"/>
    <x v="0"/>
    <x v="108"/>
    <x v="1"/>
    <x v="77"/>
    <x v="118"/>
    <s v="011-Other public safety"/>
    <x v="1"/>
    <s v="153"/>
    <s v="DISASTER MANAGEMENT"/>
    <s v="066"/>
    <s v="REPAIRS AND MAINTENANCE"/>
    <s v="1222"/>
    <s v="COUNCIL-OWNED VEHICLES - COUNCIL-OWNED VEHICLE USA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9"/>
    <x v="7"/>
    <x v="84"/>
    <x v="130"/>
    <s v="019-Electricity distribution"/>
    <x v="2"/>
    <s v="162"/>
    <s v="ADMINISTRATION ELEC. ING."/>
    <s v="089"/>
    <s v="CASH REQUIREMENTS"/>
    <s v="1701"/>
    <s v="LOAN REPAYMEN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9"/>
    <x v="7"/>
    <x v="73"/>
    <x v="79"/>
    <s v="019-Electricity distribution"/>
    <x v="2"/>
    <s v="162"/>
    <s v="ADMINISTRATION ELEC. ING."/>
    <s v="095"/>
    <s v="TRANSFERS FROM / (TO) RESERVES"/>
    <s v="2054"/>
    <s v="TRANSFERS FROM/(TO) DISTRIBUTABLE RESERVES"/>
    <n v="-32088364"/>
    <n v="-32088364"/>
    <n v="-32088364"/>
    <n v="-3208836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9"/>
    <x v="7"/>
    <x v="74"/>
    <x v="144"/>
    <s v="019-Electricity distribution"/>
    <x v="3"/>
    <s v="162"/>
    <s v="ADMINISTRATION ELEC. ING."/>
    <s v="608"/>
    <s v="OTHER ASSETS"/>
    <s v="5029"/>
    <s v="R &amp; M RENEWAL OF ASSETS"/>
    <n v="0"/>
    <n v="150000"/>
    <n v="250000"/>
    <n v="300000"/>
    <m/>
    <m/>
    <m/>
    <m/>
    <m/>
    <m/>
    <m/>
    <m/>
    <m/>
    <m/>
    <m/>
    <m/>
    <m/>
    <m/>
    <m/>
    <m/>
    <m/>
    <m/>
  </r>
  <r>
    <n v="14"/>
    <n v="15"/>
    <x v="0"/>
    <x v="109"/>
    <x v="7"/>
    <x v="74"/>
    <x v="80"/>
    <s v="019-Electricity distribution"/>
    <x v="3"/>
    <s v="162"/>
    <s v="ADMINISTRATION ELEC. ING."/>
    <s v="608"/>
    <s v="OTHER ASSETS"/>
    <s v="5023"/>
    <s v="OFFICE EQUIPMENT"/>
    <n v="300000"/>
    <m/>
    <m/>
    <m/>
    <n v="30604.799999999996"/>
    <n v="199395.20000000001"/>
    <n v="0"/>
    <n v="0"/>
    <n v="0"/>
    <n v="0"/>
    <n v="0"/>
    <n v="0"/>
    <n v="0"/>
    <n v="0"/>
    <n v="0"/>
    <n v="10295.98"/>
    <n v="11099.22"/>
    <n v="9209.6"/>
    <n v="30604.799999999996"/>
    <n v="0.10201599999999998"/>
    <n v="30604.799999999999"/>
    <n v="61209.599999999991"/>
  </r>
  <r>
    <n v="14"/>
    <n v="15"/>
    <x v="0"/>
    <x v="110"/>
    <x v="7"/>
    <x v="92"/>
    <x v="165"/>
    <s v="019-Electricity distribution"/>
    <x v="4"/>
    <s v="173"/>
    <s v="OPERATIONS &amp; MAINTENANCE: RURAL"/>
    <s v="005"/>
    <s v="SERVICE CHARGES"/>
    <s v="0046"/>
    <s v="USER CHARGES - SERVICE CONTRIBUTIONS"/>
    <n v="-7500000"/>
    <n v="-7500000"/>
    <n v="-7912500"/>
    <n v="-8331862.5"/>
    <n v="0"/>
    <n v="0"/>
    <n v="0"/>
    <n v="0"/>
    <n v="0"/>
    <n v="0"/>
    <n v="0"/>
    <n v="0"/>
    <n v="0"/>
    <n v="0"/>
    <n v="0"/>
    <n v="0"/>
    <n v="0"/>
    <n v="0"/>
    <n v="0"/>
    <n v="0"/>
    <n v="0"/>
    <n v="-7500000"/>
  </r>
  <r>
    <n v="14"/>
    <n v="15"/>
    <x v="0"/>
    <x v="110"/>
    <x v="7"/>
    <x v="81"/>
    <x v="166"/>
    <s v="019-Electricity distribution"/>
    <x v="4"/>
    <s v="173"/>
    <s v="OPERATIONS &amp; MAINTENANCE: RURAL"/>
    <s v="024"/>
    <s v="OTHER REVENUE"/>
    <s v="0246"/>
    <s v="PRIVATE WORK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0"/>
    <x v="7"/>
    <x v="73"/>
    <x v="79"/>
    <s v="019-Electricity distribution"/>
    <x v="2"/>
    <s v="173"/>
    <s v="OPERATIONS &amp; MAINTENANCE: RURAL"/>
    <s v="095"/>
    <s v="TRANSFERS FROM / (TO) RESERVES"/>
    <s v="2054"/>
    <s v="TRANSFERS FROM/(TO) DISTRIBUTABLE RESERV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0"/>
    <x v="7"/>
    <x v="87"/>
    <x v="167"/>
    <s v="019-Electricity distribution"/>
    <x v="3"/>
    <s v="173"/>
    <s v="OPERATIONS &amp; MAINTENANCE: RURAL"/>
    <s v="600"/>
    <s v="INFRASTRUCTURE"/>
    <s v="5005"/>
    <s v="ELECTRICITY RETICULATION - INFRASTRUCTURE"/>
    <n v="0"/>
    <n v="11860000"/>
    <n v="2000000"/>
    <n v="200000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0"/>
    <x v="7"/>
    <x v="87"/>
    <x v="144"/>
    <s v="019-Electricity distribution"/>
    <x v="3"/>
    <s v="173"/>
    <s v="OPERATIONS &amp; MAINTENANCE: RURAL"/>
    <s v="600"/>
    <s v="INFRASTRUCTURE"/>
    <s v="5029"/>
    <s v="R &amp; M RENEWAL OF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0"/>
    <x v="7"/>
    <x v="87"/>
    <x v="168"/>
    <s v="019-Electricity distribution"/>
    <x v="3"/>
    <s v="173"/>
    <s v="OPERATIONS &amp; MAINTENANCE: RURAL"/>
    <s v="600"/>
    <s v="INFRASTRUCTURE"/>
    <s v="5105"/>
    <s v="ELECTRICITY RETICULATION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0"/>
    <x v="7"/>
    <x v="87"/>
    <x v="169"/>
    <s v="019-Electricity distribution"/>
    <x v="3"/>
    <s v="173"/>
    <s v="OPERATIONS &amp; MAINTENANCE: RURAL"/>
    <s v="600"/>
    <s v="INFRASTRUCTURE"/>
    <s v="5205"/>
    <s v="ELECTRICITY RETICULATION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0"/>
    <x v="7"/>
    <x v="74"/>
    <x v="167"/>
    <s v="019-Electricity distribution"/>
    <x v="3"/>
    <s v="173"/>
    <s v="OPERATIONS &amp; MAINTENANCE: RURAL"/>
    <s v="608"/>
    <s v="OTHER ASSETS"/>
    <s v="5005"/>
    <s v="ELECTRICITY RETICULATION - INFRASTRUCTURE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0"/>
    <x v="7"/>
    <x v="74"/>
    <x v="85"/>
    <s v="019-Electricity distribution"/>
    <x v="3"/>
    <s v="173"/>
    <s v="OPERATIONS &amp; MAINTENANCE: RURAL"/>
    <s v="608"/>
    <s v="OTHER ASSETS"/>
    <s v="5025"/>
    <s v="OTHER ASSETS"/>
    <n v="0"/>
    <n v="50000"/>
    <n v="50000"/>
    <n v="5000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0"/>
    <x v="7"/>
    <x v="74"/>
    <x v="144"/>
    <s v="019-Electricity distribution"/>
    <x v="3"/>
    <s v="173"/>
    <s v="OPERATIONS &amp; MAINTENANCE: RURAL"/>
    <s v="608"/>
    <s v="OTHER ASSETS"/>
    <s v="5029"/>
    <s v="R &amp; M RENEWAL OF ASSETS"/>
    <n v="566460"/>
    <m/>
    <m/>
    <m/>
    <n v="0"/>
    <n v="56646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0"/>
    <x v="7"/>
    <x v="74"/>
    <x v="83"/>
    <s v="019-Electricity distribution"/>
    <x v="3"/>
    <s v="173"/>
    <s v="OPERATIONS &amp; MAINTENANCE: RURAL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1"/>
    <x v="7"/>
    <x v="92"/>
    <x v="165"/>
    <s v="019-Electricity distribution"/>
    <x v="4"/>
    <s v="183"/>
    <s v="OPERATIONS &amp; MAINTENANCE: TOWN"/>
    <s v="005"/>
    <s v="SERVICE CHARGES"/>
    <s v="0046"/>
    <s v="USER CHARGES - SERVICE CONTRIBUTIONS"/>
    <n v="-7500000"/>
    <n v="-7500000"/>
    <n v="-7912500"/>
    <n v="-8331862.5"/>
    <n v="0"/>
    <n v="0"/>
    <n v="0"/>
    <n v="0"/>
    <n v="0"/>
    <n v="0"/>
    <n v="0"/>
    <n v="0"/>
    <n v="0"/>
    <n v="0"/>
    <n v="0"/>
    <n v="0"/>
    <n v="0"/>
    <n v="0"/>
    <n v="0"/>
    <n v="0"/>
    <n v="0"/>
    <n v="-7500000"/>
  </r>
  <r>
    <n v="14"/>
    <n v="15"/>
    <x v="0"/>
    <x v="111"/>
    <x v="7"/>
    <x v="80"/>
    <x v="170"/>
    <s v="019-Electricity distribution"/>
    <x v="4"/>
    <s v="183"/>
    <s v="OPERATIONS &amp; MAINTENANCE: TOWN"/>
    <s v="022"/>
    <s v="OPERATING GRANTS &amp; SUBSIDIES"/>
    <s v="0223"/>
    <s v="NATIONAL - GENERAL"/>
    <n v="-4000000"/>
    <n v="-5000000"/>
    <n v="-5000000"/>
    <n v="-5000000"/>
    <n v="0"/>
    <n v="0"/>
    <n v="0"/>
    <n v="0"/>
    <n v="0"/>
    <n v="0"/>
    <n v="0"/>
    <n v="0"/>
    <n v="0"/>
    <n v="0"/>
    <n v="0"/>
    <n v="0"/>
    <n v="0"/>
    <n v="0"/>
    <n v="0"/>
    <n v="0"/>
    <n v="0"/>
    <n v="-4000000"/>
  </r>
  <r>
    <n v="14"/>
    <n v="15"/>
    <x v="0"/>
    <x v="111"/>
    <x v="7"/>
    <x v="81"/>
    <x v="166"/>
    <s v="019-Electricity distribution"/>
    <x v="4"/>
    <s v="183"/>
    <s v="OPERATIONS &amp; MAINTENANCE: TOWN"/>
    <s v="024"/>
    <s v="OTHER REVENUE"/>
    <s v="0246"/>
    <s v="PRIVATE WORK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1"/>
    <x v="7"/>
    <x v="93"/>
    <x v="171"/>
    <s v="019-Electricity distribution"/>
    <x v="5"/>
    <s v="183"/>
    <s v="OPERATIONS &amp; MAINTENANCE: TOWN"/>
    <s v="087"/>
    <s v="INTERNAL CHARGES"/>
    <s v="1534"/>
    <s v="INTERNAL USER CHARGES - ELECTRICITY"/>
    <n v="800000"/>
    <n v="400000"/>
    <n v="422000"/>
    <n v="444366"/>
    <n v="49120.869999999995"/>
    <n v="0"/>
    <n v="0"/>
    <n v="0"/>
    <n v="0"/>
    <n v="0"/>
    <n v="0"/>
    <n v="0"/>
    <n v="0"/>
    <n v="0"/>
    <n v="0"/>
    <n v="0"/>
    <n v="35491.64"/>
    <n v="13629.23"/>
    <n v="49120.869999999995"/>
    <n v="6.1401087499999993E-2"/>
    <n v="49120.87"/>
    <n v="98241.739999999991"/>
  </r>
  <r>
    <n v="14"/>
    <n v="15"/>
    <x v="0"/>
    <x v="111"/>
    <x v="7"/>
    <x v="94"/>
    <x v="172"/>
    <s v="019-Electricity distribution"/>
    <x v="2"/>
    <s v="183"/>
    <s v="OPERATIONS &amp; MAINTENANCE: TOWN"/>
    <s v="094"/>
    <s v="CONTRIBUTIONS FROM OPERATING TO CAPITAL"/>
    <s v="2031"/>
    <s v="CONTRIBUTIONS TO ASSET FINANCING FU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1"/>
    <x v="7"/>
    <x v="73"/>
    <x v="79"/>
    <s v="019-Electricity distribution"/>
    <x v="2"/>
    <s v="183"/>
    <s v="OPERATIONS &amp; MAINTENANCE: TOWN"/>
    <s v="095"/>
    <s v="TRANSFERS FROM / (TO) RESERVES"/>
    <s v="2054"/>
    <s v="TRANSFERS FROM/(TO) DISTRIBUTABLE RESERVES"/>
    <n v="-250000"/>
    <n v="-583333"/>
    <n v="-916666"/>
    <n v="-124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1"/>
    <x v="7"/>
    <x v="87"/>
    <x v="167"/>
    <s v="019-Electricity distribution"/>
    <x v="3"/>
    <s v="183"/>
    <s v="OPERATIONS &amp; MAINTENANCE: TOWN"/>
    <s v="600"/>
    <s v="INFRASTRUCTURE"/>
    <s v="5005"/>
    <s v="ELECTRICITY RETICULATION - INFRASTRUCTURE"/>
    <n v="27250000"/>
    <n v="11107314"/>
    <n v="18434230"/>
    <n v="19263452"/>
    <n v="797112.72"/>
    <n v="13687650.83"/>
    <n v="0"/>
    <n v="0"/>
    <n v="0"/>
    <n v="0"/>
    <n v="0"/>
    <n v="0"/>
    <n v="127361.63"/>
    <n v="176334.07"/>
    <n v="212091.13"/>
    <n v="52275.23"/>
    <n v="181630.09"/>
    <n v="47420.57"/>
    <n v="797112.72"/>
    <n v="2.9251842935779815E-2"/>
    <n v="797112.72"/>
    <n v="1594225.44"/>
  </r>
  <r>
    <n v="14"/>
    <n v="15"/>
    <x v="0"/>
    <x v="111"/>
    <x v="7"/>
    <x v="78"/>
    <x v="151"/>
    <s v="019-Electricity distribution"/>
    <x v="3"/>
    <s v="183"/>
    <s v="OPERATIONS &amp; MAINTENANCE: TOWN"/>
    <s v="602"/>
    <s v="COMMUNITY"/>
    <s v="5024"/>
    <s v="SECURITY MEASURES"/>
    <n v="0"/>
    <n v="600000"/>
    <n v="200000"/>
    <n v="0"/>
    <m/>
    <m/>
    <m/>
    <m/>
    <m/>
    <m/>
    <m/>
    <m/>
    <m/>
    <m/>
    <m/>
    <m/>
    <m/>
    <m/>
    <m/>
    <m/>
    <m/>
    <m/>
  </r>
  <r>
    <n v="14"/>
    <n v="15"/>
    <x v="0"/>
    <x v="111"/>
    <x v="7"/>
    <x v="87"/>
    <x v="113"/>
    <s v="019-Electricity distribution"/>
    <x v="3"/>
    <s v="183"/>
    <s v="OPERATIONS &amp; MAINTENANCE: TOWN"/>
    <s v="600"/>
    <s v="INFRASTRUCTURE"/>
    <s v="5001"/>
    <s v="LAND &amp; BUILDINGS - INFRASTRUCTURE"/>
    <n v="0"/>
    <n v="150000"/>
    <n v="0"/>
    <n v="0"/>
    <m/>
    <m/>
    <m/>
    <m/>
    <m/>
    <m/>
    <m/>
    <m/>
    <m/>
    <m/>
    <m/>
    <m/>
    <m/>
    <m/>
    <m/>
    <m/>
    <m/>
    <m/>
  </r>
  <r>
    <n v="14"/>
    <n v="15"/>
    <x v="0"/>
    <x v="111"/>
    <x v="7"/>
    <x v="87"/>
    <x v="173"/>
    <s v="019-Electricity distribution"/>
    <x v="3"/>
    <s v="183"/>
    <s v="OPERATIONS &amp; MAINTENANCE: TOWN"/>
    <s v="600"/>
    <s v="INFRASTRUCTURE"/>
    <s v="5008"/>
    <s v="STREET LIGHTNING - INFRASTRUCTURE"/>
    <n v="2080000"/>
    <m/>
    <m/>
    <m/>
    <n v="0"/>
    <n v="208000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1"/>
    <x v="7"/>
    <x v="87"/>
    <x v="144"/>
    <s v="019-Electricity distribution"/>
    <x v="3"/>
    <s v="183"/>
    <s v="OPERATIONS &amp; MAINTENANCE: TOWN"/>
    <s v="600"/>
    <s v="INFRASTRUCTURE"/>
    <s v="5029"/>
    <s v="R &amp; M RENEWAL OF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1"/>
    <x v="7"/>
    <x v="87"/>
    <x v="168"/>
    <s v="019-Electricity distribution"/>
    <x v="3"/>
    <s v="183"/>
    <s v="OPERATIONS &amp; MAINTENANCE: TOWN"/>
    <s v="600"/>
    <s v="INFRASTRUCTURE"/>
    <s v="5105"/>
    <s v="ELECTRICITY RETICULATION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1"/>
    <x v="7"/>
    <x v="87"/>
    <x v="150"/>
    <s v="019-Electricity distribution"/>
    <x v="3"/>
    <s v="183"/>
    <s v="OPERATIONS &amp; MAINTENANCE: TOWN"/>
    <s v="600"/>
    <s v="INFRASTRUCTURE"/>
    <s v="5108"/>
    <s v="STREET LIGHTING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1"/>
    <x v="7"/>
    <x v="87"/>
    <x v="169"/>
    <s v="019-Electricity distribution"/>
    <x v="3"/>
    <s v="183"/>
    <s v="OPERATIONS &amp; MAINTENANCE: TOWN"/>
    <s v="600"/>
    <s v="INFRASTRUCTURE"/>
    <s v="5205"/>
    <s v="ELECTRICITY RETICULATION"/>
    <n v="4000000"/>
    <n v="5000000"/>
    <n v="5000000"/>
    <n v="5000000"/>
    <n v="5886658.9100000001"/>
    <n v="131034.09"/>
    <n v="0"/>
    <n v="0"/>
    <n v="0"/>
    <n v="0"/>
    <n v="0"/>
    <n v="0"/>
    <n v="0"/>
    <n v="1943871.84"/>
    <n v="970722.82"/>
    <n v="2352061.4500000002"/>
    <n v="620002.80000000005"/>
    <n v="0"/>
    <n v="5886658.9100000001"/>
    <n v="1.4716647275000001"/>
    <n v="5886658.9100000001"/>
    <n v="11773317.82"/>
  </r>
  <r>
    <n v="14"/>
    <n v="15"/>
    <x v="0"/>
    <x v="111"/>
    <x v="7"/>
    <x v="74"/>
    <x v="167"/>
    <s v="019-Electricity distribution"/>
    <x v="3"/>
    <s v="183"/>
    <s v="OPERATIONS &amp; MAINTENANCE: TOWN"/>
    <s v="608"/>
    <s v="OTHER ASSETS"/>
    <s v="5005"/>
    <s v="ELECTRICITY RETICULATION - INFRASTRUCTURE"/>
    <n v="0"/>
    <n v="1150000"/>
    <n v="150000"/>
    <n v="40000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1"/>
    <x v="7"/>
    <x v="74"/>
    <x v="173"/>
    <s v="019-Electricity distribution"/>
    <x v="3"/>
    <s v="183"/>
    <s v="OPERATIONS &amp; MAINTENANCE: TOWN"/>
    <s v="608"/>
    <s v="OTHER ASSETS"/>
    <s v="5008"/>
    <s v="STREET LIGHTNING - INFRASTRUCTURE"/>
    <n v="150000"/>
    <n v="4720000"/>
    <n v="1000000"/>
    <n v="1000000"/>
    <n v="0"/>
    <n v="15000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1"/>
    <x v="7"/>
    <x v="74"/>
    <x v="116"/>
    <s v="019-Electricity distribution"/>
    <x v="3"/>
    <s v="183"/>
    <s v="OPERATIONS &amp; MAINTENANCE: TOWN"/>
    <s v="608"/>
    <s v="OTHER ASSETS"/>
    <s v="5010"/>
    <s v="OTHER-INFRASTRUCTURE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1"/>
    <x v="7"/>
    <x v="74"/>
    <x v="85"/>
    <s v="019-Electricity distribution"/>
    <x v="3"/>
    <s v="183"/>
    <s v="OPERATIONS &amp; MAINTENANCE: TOWN"/>
    <s v="608"/>
    <s v="OTHER ASSETS"/>
    <s v="5025"/>
    <s v="OTHER ASSETS"/>
    <n v="950000"/>
    <n v="906400"/>
    <n v="150000"/>
    <n v="150000"/>
    <n v="0"/>
    <n v="95000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1"/>
    <x v="7"/>
    <x v="74"/>
    <x v="151"/>
    <s v="019-Electricity distribution"/>
    <x v="3"/>
    <s v="183"/>
    <s v="OPERATIONS &amp; MAINTENANCE: TOWN"/>
    <s v="608"/>
    <s v="OTHER ASSETS"/>
    <s v="5024"/>
    <s v="SECURITY MEASURES"/>
    <n v="0"/>
    <n v="100000"/>
    <n v="100000"/>
    <n v="100000"/>
    <m/>
    <m/>
    <m/>
    <m/>
    <m/>
    <m/>
    <m/>
    <m/>
    <m/>
    <m/>
    <m/>
    <m/>
    <m/>
    <m/>
    <m/>
    <m/>
    <m/>
    <m/>
  </r>
  <r>
    <n v="14"/>
    <n v="15"/>
    <x v="0"/>
    <x v="111"/>
    <x v="7"/>
    <x v="74"/>
    <x v="144"/>
    <s v="019-Electricity distribution"/>
    <x v="3"/>
    <s v="183"/>
    <s v="OPERATIONS &amp; MAINTENANCE: TOWN"/>
    <s v="608"/>
    <s v="OTHER ASSETS"/>
    <s v="5029"/>
    <s v="R &amp; M RENEWAL OF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1"/>
    <x v="7"/>
    <x v="74"/>
    <x v="83"/>
    <s v="019-Electricity distribution"/>
    <x v="3"/>
    <s v="183"/>
    <s v="OPERATIONS &amp; MAINTENANCE: TOWN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2"/>
    <x v="5"/>
    <x v="80"/>
    <x v="122"/>
    <s v="017-Roads"/>
    <x v="4"/>
    <s v="195"/>
    <s v="PROJECT MANAGEMENT"/>
    <s v="022"/>
    <s v="OPERATING GRANTS &amp; SUBSIDIES"/>
    <s v="0222"/>
    <s v="NATIONAL - MSIG GRANT"/>
    <n v="0"/>
    <n v="0"/>
    <n v="0"/>
    <n v="0"/>
    <n v="0"/>
    <n v="0"/>
    <n v="0"/>
    <n v="0"/>
    <n v="0"/>
    <n v="0"/>
    <n v="0"/>
    <n v="0"/>
    <n v="-25602000"/>
    <n v="0"/>
    <n v="0"/>
    <n v="0"/>
    <n v="25602000"/>
    <n v="0"/>
    <n v="0"/>
    <e v="#DIV/0!"/>
    <n v="0"/>
    <n v="0"/>
  </r>
  <r>
    <n v="14"/>
    <n v="15"/>
    <x v="1"/>
    <x v="112"/>
    <x v="5"/>
    <x v="80"/>
    <x v="122"/>
    <s v="017-Roads"/>
    <x v="4"/>
    <s v="195"/>
    <s v="PROJECT MANAGEMENT"/>
    <s v="022"/>
    <s v="OPERATING GRANTS &amp; SUBSIDIES"/>
    <s v="0222"/>
    <s v="NATIONAL - MSIG GRANT"/>
    <n v="-87083000"/>
    <n v="-91191000"/>
    <n v="-94911000"/>
    <n v="-100486000"/>
    <n v="-54812000"/>
    <n v="0"/>
    <n v="0"/>
    <n v="0"/>
    <n v="0"/>
    <n v="0"/>
    <n v="0"/>
    <n v="0"/>
    <n v="0"/>
    <n v="0"/>
    <n v="0"/>
    <n v="0"/>
    <n v="-25602000"/>
    <n v="-29210000"/>
    <n v="-54812000"/>
    <n v="0.62942250496652619"/>
    <n v="-54812000"/>
    <n v="-87083000"/>
  </r>
  <r>
    <n v="14"/>
    <n v="15"/>
    <x v="1"/>
    <x v="112"/>
    <x v="5"/>
    <x v="80"/>
    <x v="170"/>
    <s v="017-Roads"/>
    <x v="4"/>
    <s v="195"/>
    <s v="PROJECT MANAGEMENT"/>
    <s v="022"/>
    <s v="OPERATING GRANTS &amp; SUBSIDIES"/>
    <s v="0223"/>
    <s v="NATIONAL - GENER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1"/>
    <x v="112"/>
    <x v="5"/>
    <x v="71"/>
    <x v="84"/>
    <s v="017-Roads"/>
    <x v="1"/>
    <s v="195"/>
    <s v="PROJECT MANAGEMENT"/>
    <s v="051"/>
    <s v="EMPLOYEE RELATED COSTS - WAGES &amp; SALARIES"/>
    <s v="1002"/>
    <s v="SALARIES &amp; WAGES - OVERTIME"/>
    <n v="0"/>
    <n v="0"/>
    <n v="0"/>
    <n v="0"/>
    <n v="2592.83"/>
    <n v="0"/>
    <n v="0"/>
    <n v="0"/>
    <n v="0"/>
    <n v="0"/>
    <n v="0"/>
    <n v="0"/>
    <n v="0"/>
    <n v="0"/>
    <n v="0"/>
    <n v="696.95"/>
    <n v="1895.88"/>
    <n v="0"/>
    <n v="2592.83"/>
    <e v="#DIV/0!"/>
    <n v="2592.83"/>
    <n v="5185.66"/>
  </r>
  <r>
    <n v="14"/>
    <n v="15"/>
    <x v="1"/>
    <x v="112"/>
    <x v="5"/>
    <x v="95"/>
    <x v="174"/>
    <s v="017-Roads"/>
    <x v="1"/>
    <s v="195"/>
    <s v="PROJECT MANAGEMENT"/>
    <s v="076"/>
    <s v="GRANTS &amp; SUBSIDIES PAID"/>
    <s v="1299"/>
    <s v="GRANTS - OTH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1"/>
    <x v="112"/>
    <x v="5"/>
    <x v="73"/>
    <x v="79"/>
    <s v="017-Roads"/>
    <x v="2"/>
    <s v="195"/>
    <s v="PROJECT MANAGEMENT"/>
    <s v="095"/>
    <s v="TRANSFERS FROM / (TO) RESERVES"/>
    <s v="2054"/>
    <s v="TRANSFERS FROM/(TO) DISTRIBUTABLE RESERVES"/>
    <n v="0"/>
    <n v="-803026"/>
    <n v="-803026"/>
    <n v="-803026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1"/>
    <x v="112"/>
    <x v="5"/>
    <x v="87"/>
    <x v="143"/>
    <s v="017-Roads"/>
    <x v="3"/>
    <s v="195"/>
    <s v="PROJECT MANAGEMENT"/>
    <s v="600"/>
    <s v="INFRASTRUCTURE"/>
    <s v="5002"/>
    <s v="ROADS, PAVEMENTS, BRIDGES &amp; STORMWATER"/>
    <n v="16385000"/>
    <n v="10107314"/>
    <n v="16834230"/>
    <n v="17263452"/>
    <n v="15795162.32"/>
    <n v="0"/>
    <n v="0"/>
    <n v="0"/>
    <n v="0"/>
    <n v="0"/>
    <n v="0"/>
    <n v="0"/>
    <n v="0"/>
    <n v="2271928.48"/>
    <n v="3935936.09"/>
    <n v="18800"/>
    <n v="4519883.99"/>
    <n v="5048613.76"/>
    <n v="15795162.32"/>
    <n v="0.96400136222154409"/>
    <n v="15795162.32"/>
    <n v="31590324.640000001"/>
  </r>
  <r>
    <n v="14"/>
    <n v="15"/>
    <x v="1"/>
    <x v="112"/>
    <x v="5"/>
    <x v="87"/>
    <x v="146"/>
    <s v="017-Roads"/>
    <x v="3"/>
    <s v="195"/>
    <s v="PROJECT MANAGEMENT"/>
    <s v="600"/>
    <s v="INFRASTRUCTURE"/>
    <s v="5202"/>
    <s v="ROADS,PAVEMENTS,BRIDGES &amp; STORMWATER"/>
    <n v="63881420"/>
    <n v="86631451"/>
    <n v="90165450"/>
    <n v="90179952"/>
    <n v="25330435.799999997"/>
    <n v="18974399.199999999"/>
    <n v="0"/>
    <n v="0"/>
    <n v="0"/>
    <n v="0"/>
    <n v="0"/>
    <n v="0"/>
    <n v="1278300.2"/>
    <n v="0"/>
    <n v="8413912.1899999995"/>
    <n v="1698820.15"/>
    <n v="8069572"/>
    <n v="5869831.2599999998"/>
    <n v="25330435.799999997"/>
    <n v="0.3965227416672954"/>
    <n v="25330435.800000001"/>
    <n v="50660871.599999994"/>
  </r>
  <r>
    <n v="14"/>
    <n v="15"/>
    <x v="1"/>
    <x v="112"/>
    <x v="5"/>
    <x v="78"/>
    <x v="175"/>
    <s v="017-Roads"/>
    <x v="3"/>
    <s v="195"/>
    <s v="PROJECT MANAGEMENT"/>
    <s v="602"/>
    <s v="COMMUNITY"/>
    <s v="5212"/>
    <s v="SPORTSFIELDS - COMMUNITY"/>
    <n v="10675030"/>
    <m/>
    <m/>
    <n v="528174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1"/>
    <x v="112"/>
    <x v="5"/>
    <x v="78"/>
    <x v="176"/>
    <s v="017-Roads"/>
    <x v="3"/>
    <s v="195"/>
    <s v="PROJECT MANAGEMENT"/>
    <s v="602"/>
    <s v="COMMUNITY"/>
    <s v="5215"/>
    <s v="SPORTSFIELDS - COMMUNITY"/>
    <n v="8237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1"/>
    <x v="112"/>
    <x v="5"/>
    <x v="72"/>
    <x v="177"/>
    <s v="017-Roads"/>
    <x v="1"/>
    <s v="195"/>
    <s v="PROJECT MANAGEMENT"/>
    <s v="078"/>
    <s v="GENERAL EXPENSES - OTHER"/>
    <s v="1341"/>
    <s v="MEMBERSHIP FEES - SALGA"/>
    <n v="27794"/>
    <n v="24488"/>
    <n v="25834.84"/>
    <n v="27204.08652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1"/>
    <x v="112"/>
    <x v="5"/>
    <x v="78"/>
    <x v="178"/>
    <s v="017-Roads"/>
    <x v="3"/>
    <s v="195"/>
    <s v="PROJECT MANAGEMENT"/>
    <s v="602"/>
    <s v="COMMUNITY"/>
    <s v="5015"/>
    <s v="RECREATIONAL FACILITIES"/>
    <n v="211806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3"/>
    <x v="5"/>
    <x v="75"/>
    <x v="81"/>
    <m/>
    <x v="1"/>
    <s v="073"/>
    <s v="WATER NETWORKS"/>
    <s v="068"/>
    <s v="INTEREST EXPENSE - EXTERNAL BORROWINGS"/>
    <s v="1231"/>
    <s v="INTEREST EXTERNAL LOANS"/>
    <n v="276239"/>
    <n v="223729"/>
    <n v="236034.095"/>
    <n v="248543.90203500001"/>
    <n v="145490.49"/>
    <n v="0"/>
    <n v="0"/>
    <n v="0"/>
    <n v="0"/>
    <n v="0"/>
    <n v="0"/>
    <n v="0"/>
    <n v="0"/>
    <n v="0"/>
    <n v="0"/>
    <n v="0"/>
    <n v="0"/>
    <n v="145490.49"/>
    <n v="145490.49"/>
    <n v="0.52668337924768038"/>
    <n v="145490.49"/>
    <n v="276239"/>
  </r>
  <r>
    <n v="14"/>
    <n v="15"/>
    <x v="2"/>
    <x v="114"/>
    <x v="5"/>
    <x v="75"/>
    <x v="81"/>
    <m/>
    <x v="1"/>
    <s v="083"/>
    <s v="WATER PURIFICATION"/>
    <s v="068"/>
    <s v="INTEREST EXPENSE - EXTERNAL BORROWINGS"/>
    <s v="1231"/>
    <s v="INTEREST EXTERNAL LOANS"/>
    <n v="29100"/>
    <n v="24443"/>
    <n v="25787.365000000002"/>
    <n v="27154.095345000002"/>
    <n v="15223.19"/>
    <n v="0"/>
    <n v="0"/>
    <n v="0"/>
    <n v="0"/>
    <n v="0"/>
    <n v="0"/>
    <n v="0"/>
    <n v="0"/>
    <n v="0"/>
    <n v="0"/>
    <n v="0"/>
    <n v="0"/>
    <n v="15223.19"/>
    <n v="15223.19"/>
    <n v="0.52313367697594504"/>
    <n v="15223.19"/>
    <n v="29100"/>
  </r>
  <r>
    <n v="14"/>
    <n v="15"/>
    <x v="2"/>
    <x v="115"/>
    <x v="5"/>
    <x v="80"/>
    <x v="179"/>
    <m/>
    <x v="4"/>
    <s v="093"/>
    <s v="SEWERAGE PURIFICATION"/>
    <s v="022"/>
    <s v="OPERATING GRANTS &amp; SUBSIDIES"/>
    <s v="0218"/>
    <s v="FREE BASIC WATER"/>
    <n v="-1265774"/>
    <n v="-3291167"/>
    <n v="-3472181"/>
    <n v="-3656207"/>
    <n v="0"/>
    <n v="0"/>
    <n v="0"/>
    <n v="0"/>
    <n v="0"/>
    <n v="0"/>
    <n v="0"/>
    <n v="0"/>
    <n v="0"/>
    <n v="0"/>
    <n v="0"/>
    <n v="0"/>
    <n v="0"/>
    <n v="0"/>
    <n v="0"/>
    <n v="0"/>
    <n v="0"/>
    <n v="-1265774"/>
  </r>
  <r>
    <n v="14"/>
    <n v="15"/>
    <x v="2"/>
    <x v="116"/>
    <x v="6"/>
    <x v="86"/>
    <x v="140"/>
    <s v="020-Public toilet"/>
    <x v="1"/>
    <s v="113"/>
    <s v="COMMUNITY HEALTH SERVICES"/>
    <s v="064"/>
    <s v="DEPRECIATION"/>
    <s v="1091"/>
    <s v="DEPRECIATION"/>
    <n v="54916"/>
    <n v="54916"/>
    <n v="54916"/>
    <n v="54916"/>
    <n v="0"/>
    <n v="0"/>
    <n v="0"/>
    <n v="0"/>
    <n v="0"/>
    <n v="0"/>
    <n v="0"/>
    <n v="0"/>
    <n v="0"/>
    <n v="0"/>
    <n v="0"/>
    <n v="0"/>
    <n v="0"/>
    <n v="0"/>
    <n v="0"/>
    <n v="0"/>
    <n v="0"/>
    <n v="54916"/>
  </r>
  <r>
    <n v="14"/>
    <n v="15"/>
    <x v="2"/>
    <x v="116"/>
    <x v="6"/>
    <x v="77"/>
    <x v="180"/>
    <s v="020-Public toilet"/>
    <x v="1"/>
    <s v="113"/>
    <s v="COMMUNITY HEALTH SERVICES"/>
    <s v="066"/>
    <s v="REPAIRS AND MAINTENANCE"/>
    <s v="1101"/>
    <s v="FURNITURE &amp; OFFICE EQUIPMENT"/>
    <n v="304"/>
    <n v="304"/>
    <n v="320.72000000000003"/>
    <n v="337.71816000000001"/>
    <n v="0"/>
    <n v="0"/>
    <n v="0"/>
    <n v="0"/>
    <n v="0"/>
    <n v="0"/>
    <n v="0"/>
    <n v="0"/>
    <n v="0"/>
    <n v="0"/>
    <n v="0"/>
    <n v="0"/>
    <n v="0"/>
    <n v="0"/>
    <n v="0"/>
    <n v="0"/>
    <n v="0"/>
    <n v="304"/>
  </r>
  <r>
    <n v="14"/>
    <n v="15"/>
    <x v="2"/>
    <x v="116"/>
    <x v="6"/>
    <x v="73"/>
    <x v="79"/>
    <s v="020-Public toilet"/>
    <x v="2"/>
    <s v="113"/>
    <s v="COMMUNITY HEALTH SERVICES"/>
    <s v="095"/>
    <s v="TRANSFERS FROM / (TO) RESERVES"/>
    <s v="2054"/>
    <s v="TRANSFERS FROM/(TO) DISTRIBUTABLE RESERVES"/>
    <n v="-23024"/>
    <n v="-23024"/>
    <n v="-23024"/>
    <n v="-2302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7"/>
    <x v="6"/>
    <x v="73"/>
    <x v="79"/>
    <s v="014-Other health"/>
    <x v="2"/>
    <s v="115"/>
    <s v="ENVIROMENTAL HEALTH SERVICES"/>
    <s v="095"/>
    <s v="TRANSFERS FROM / (TO) RESERVES"/>
    <s v="2054"/>
    <s v="TRANSFERS FROM/(TO) DISTRIBUTABLE RESERVES"/>
    <n v="-417650"/>
    <n v="-417650"/>
    <n v="-417650"/>
    <n v="-41765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60"/>
    <x v="0"/>
    <x v="60"/>
    <x v="59"/>
    <m/>
    <x v="0"/>
    <s v="953"/>
    <s v="CONTROL VOTE CROSS METRO TRANSACTION"/>
    <s v="953"/>
    <s v="CONTROL VOTE CROSS METRO TANSACTIONS"/>
    <s v="9053"/>
    <s v="CROSS METRO TRANSACTIONS"/>
    <n v="0"/>
    <n v="0"/>
    <n v="0"/>
    <n v="0"/>
    <n v="-1170550.8"/>
    <n v="0"/>
    <n v="0"/>
    <n v="0"/>
    <n v="0"/>
    <n v="0"/>
    <n v="0"/>
    <n v="0"/>
    <n v="-138193.01999999999"/>
    <n v="-65129.05"/>
    <n v="-344922.79"/>
    <n v="-205012.85"/>
    <n v="-303353.14"/>
    <n v="-113939.95"/>
    <n v="-1170550.8"/>
    <e v="#DIV/0!"/>
    <n v="-1170550.8"/>
    <n v="-2341101.6"/>
  </r>
  <r>
    <n v="14"/>
    <n v="15"/>
    <x v="2"/>
    <x v="113"/>
    <x v="5"/>
    <x v="72"/>
    <x v="177"/>
    <m/>
    <x v="1"/>
    <s v="073"/>
    <s v="WATER NETWORKS"/>
    <s v="078"/>
    <s v="GENERAL EXPENSES - OTHER"/>
    <s v="1341"/>
    <s v="MEMBERSHIP FEES - SALGA"/>
    <n v="157730"/>
    <n v="199730"/>
    <n v="210715.15"/>
    <n v="221883.05294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4"/>
    <x v="5"/>
    <x v="96"/>
    <x v="181"/>
    <m/>
    <x v="4"/>
    <s v="083"/>
    <s v="WATER PURIFICATION"/>
    <s v="012"/>
    <s v="INTEREST EARNED - OUTSTANDING DEBTORS"/>
    <s v="0151"/>
    <s v="INTEREST EARNED - NON PROPERTY RATES - OUTSTANDING DEBTORS"/>
    <n v="-5400000"/>
    <n v="-7000000"/>
    <n v="-7385000"/>
    <n v="-77764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4"/>
    <x v="5"/>
    <x v="72"/>
    <x v="177"/>
    <m/>
    <x v="1"/>
    <s v="083"/>
    <s v="WATER PURIFICATION"/>
    <s v="078"/>
    <s v="GENERAL EXPENSES - OTHER"/>
    <s v="1341"/>
    <s v="MEMBERSHIP FEES - SALGA"/>
    <n v="43907"/>
    <n v="52829"/>
    <n v="55734.595000000001"/>
    <n v="58688.528535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5"/>
    <x v="5"/>
    <x v="96"/>
    <x v="181"/>
    <m/>
    <x v="4"/>
    <s v="093"/>
    <s v="SEWERAGE PURIFICATION"/>
    <s v="012"/>
    <s v="INTEREST EARNED - OUTSTANDING DEBTORS"/>
    <s v="0151"/>
    <s v="INTEREST EARNED - NON PROPERTY RATES - OUTSTANDING DEBTORS"/>
    <n v="-600000"/>
    <n v="-600000"/>
    <n v="-633000"/>
    <n v="-66654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5"/>
    <x v="5"/>
    <x v="72"/>
    <x v="177"/>
    <m/>
    <x v="1"/>
    <s v="093"/>
    <s v="SEWERAGE PURIFICATION"/>
    <s v="078"/>
    <s v="GENERAL EXPENSES - OTHER"/>
    <s v="1341"/>
    <s v="MEMBERSHIP FEES - SALGA"/>
    <n v="38955"/>
    <n v="46411"/>
    <n v="48963.605000000003"/>
    <n v="51558.676065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7"/>
    <x v="6"/>
    <x v="72"/>
    <x v="177"/>
    <s v="014-Other health"/>
    <x v="1"/>
    <s v="115"/>
    <s v="ENVIROMENTAL HEALTH SERVICES"/>
    <s v="078"/>
    <s v="GENERAL EXPENSES - OTHER"/>
    <s v="1341"/>
    <s v="MEMBERSHIP FEES - SALGA"/>
    <n v="57479"/>
    <n v="60040"/>
    <n v="63342.2"/>
    <n v="66699.3365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8"/>
    <x v="0"/>
    <x v="28"/>
    <x v="0"/>
    <m/>
    <x v="0"/>
    <s v="400"/>
    <s v="BUILDINGS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8"/>
    <x v="0"/>
    <x v="28"/>
    <x v="24"/>
    <m/>
    <x v="0"/>
    <s v="400"/>
    <s v="BUILDINGS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8"/>
    <x v="0"/>
    <x v="28"/>
    <x v="25"/>
    <m/>
    <x v="0"/>
    <s v="400"/>
    <s v="BUILDINGS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8"/>
    <x v="0"/>
    <x v="28"/>
    <x v="17"/>
    <m/>
    <x v="0"/>
    <s v="400"/>
    <s v="BUILDINGS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8"/>
    <x v="0"/>
    <x v="30"/>
    <x v="0"/>
    <m/>
    <x v="0"/>
    <s v="400"/>
    <s v="BUILDINGS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8"/>
    <x v="0"/>
    <x v="30"/>
    <x v="25"/>
    <m/>
    <x v="0"/>
    <s v="400"/>
    <s v="BUILDINGS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8"/>
    <x v="0"/>
    <x v="30"/>
    <x v="26"/>
    <m/>
    <x v="0"/>
    <s v="400"/>
    <s v="BUILDINGS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9"/>
    <x v="0"/>
    <x v="28"/>
    <x v="0"/>
    <m/>
    <x v="0"/>
    <s v="402"/>
    <s v="ELECTRICITY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9"/>
    <x v="0"/>
    <x v="28"/>
    <x v="24"/>
    <m/>
    <x v="0"/>
    <s v="402"/>
    <s v="ELECTRICITY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9"/>
    <x v="0"/>
    <x v="28"/>
    <x v="25"/>
    <m/>
    <x v="0"/>
    <s v="402"/>
    <s v="ELECTRICITY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9"/>
    <x v="0"/>
    <x v="28"/>
    <x v="17"/>
    <m/>
    <x v="0"/>
    <s v="402"/>
    <s v="ELECTRICITY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9"/>
    <x v="0"/>
    <x v="30"/>
    <x v="0"/>
    <m/>
    <x v="0"/>
    <s v="402"/>
    <s v="ELECTRICITY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9"/>
    <x v="0"/>
    <x v="30"/>
    <x v="25"/>
    <m/>
    <x v="0"/>
    <s v="402"/>
    <s v="ELECTRICITY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9"/>
    <x v="0"/>
    <x v="30"/>
    <x v="26"/>
    <m/>
    <x v="0"/>
    <s v="402"/>
    <s v="ELECTRICITY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0"/>
    <x v="0"/>
    <x v="28"/>
    <x v="0"/>
    <m/>
    <x v="0"/>
    <s v="404"/>
    <s v="INVESTMENT PROPERTIE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0"/>
    <x v="0"/>
    <x v="28"/>
    <x v="24"/>
    <m/>
    <x v="0"/>
    <s v="404"/>
    <s v="INVESTMENT PROPERTIE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0"/>
    <x v="0"/>
    <x v="28"/>
    <x v="25"/>
    <m/>
    <x v="0"/>
    <s v="404"/>
    <s v="INVESTMENT PROPERTIE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0"/>
    <x v="0"/>
    <x v="28"/>
    <x v="17"/>
    <m/>
    <x v="0"/>
    <s v="404"/>
    <s v="INVESTMENT PROPERTIE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0"/>
    <x v="0"/>
    <x v="30"/>
    <x v="0"/>
    <m/>
    <x v="0"/>
    <s v="404"/>
    <s v="INVESTMENT PROPERTIE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0"/>
    <x v="0"/>
    <x v="30"/>
    <x v="25"/>
    <m/>
    <x v="0"/>
    <s v="404"/>
    <s v="INVESTMENT PROPERTIE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0"/>
    <x v="0"/>
    <x v="30"/>
    <x v="26"/>
    <m/>
    <x v="0"/>
    <s v="404"/>
    <s v="INVESTMENT PROPERTIE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1"/>
    <x v="0"/>
    <x v="28"/>
    <x v="0"/>
    <m/>
    <x v="0"/>
    <s v="406"/>
    <s v="MOTOR VEHICLES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1"/>
    <x v="0"/>
    <x v="28"/>
    <x v="24"/>
    <m/>
    <x v="0"/>
    <s v="406"/>
    <s v="MOTOR VEHICLES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1"/>
    <x v="0"/>
    <x v="28"/>
    <x v="25"/>
    <m/>
    <x v="0"/>
    <s v="406"/>
    <s v="MOTOR VEHICLES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1"/>
    <x v="0"/>
    <x v="28"/>
    <x v="17"/>
    <m/>
    <x v="0"/>
    <s v="406"/>
    <s v="MOTOR VEHICLES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1"/>
    <x v="0"/>
    <x v="30"/>
    <x v="0"/>
    <m/>
    <x v="0"/>
    <s v="406"/>
    <s v="MOTOR VEHICLES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1"/>
    <x v="0"/>
    <x v="30"/>
    <x v="25"/>
    <m/>
    <x v="0"/>
    <s v="406"/>
    <s v="MOTOR VEHICLES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1"/>
    <x v="0"/>
    <x v="30"/>
    <x v="26"/>
    <m/>
    <x v="0"/>
    <s v="406"/>
    <s v="MOTOR VEHICLES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2"/>
    <x v="0"/>
    <x v="28"/>
    <x v="0"/>
    <m/>
    <x v="0"/>
    <s v="408"/>
    <s v="MACHINERY &amp; PLANT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2"/>
    <x v="0"/>
    <x v="28"/>
    <x v="24"/>
    <m/>
    <x v="0"/>
    <s v="408"/>
    <s v="MACHINERY &amp; PLANT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2"/>
    <x v="0"/>
    <x v="28"/>
    <x v="25"/>
    <m/>
    <x v="0"/>
    <s v="408"/>
    <s v="MACHINERY &amp; PLANT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2"/>
    <x v="0"/>
    <x v="28"/>
    <x v="17"/>
    <m/>
    <x v="0"/>
    <s v="408"/>
    <s v="MACHINERY &amp; PLANT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2"/>
    <x v="0"/>
    <x v="30"/>
    <x v="0"/>
    <m/>
    <x v="0"/>
    <s v="408"/>
    <s v="MACHINERY &amp; PLANT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2"/>
    <x v="0"/>
    <x v="30"/>
    <x v="24"/>
    <m/>
    <x v="0"/>
    <s v="408"/>
    <s v="MACHINERY &amp; PLANT - OTHER ASSETS"/>
    <s v="402"/>
    <s v="ACCUMULATED DEPRECIATION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2"/>
    <x v="0"/>
    <x v="30"/>
    <x v="25"/>
    <m/>
    <x v="0"/>
    <s v="408"/>
    <s v="MACHINERY &amp; PLANT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2"/>
    <x v="0"/>
    <x v="30"/>
    <x v="26"/>
    <m/>
    <x v="0"/>
    <s v="408"/>
    <s v="MACHINERY &amp; PLANT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3"/>
    <x v="0"/>
    <x v="28"/>
    <x v="0"/>
    <m/>
    <x v="0"/>
    <s v="409"/>
    <s v="COMPUTER EQUIPMENT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3"/>
    <x v="0"/>
    <x v="28"/>
    <x v="24"/>
    <m/>
    <x v="0"/>
    <s v="409"/>
    <s v="COMPUTER EQUIPMENT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3"/>
    <x v="0"/>
    <x v="28"/>
    <x v="25"/>
    <m/>
    <x v="0"/>
    <s v="409"/>
    <s v="COMPUTER EQUIPMENT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3"/>
    <x v="0"/>
    <x v="28"/>
    <x v="17"/>
    <m/>
    <x v="0"/>
    <s v="409"/>
    <s v="COMPUTER EQUIPMENT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3"/>
    <x v="0"/>
    <x v="30"/>
    <x v="0"/>
    <m/>
    <x v="0"/>
    <s v="409"/>
    <s v="COMPUTER EQUIPMENT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3"/>
    <x v="0"/>
    <x v="30"/>
    <x v="24"/>
    <m/>
    <x v="0"/>
    <s v="409"/>
    <s v="COMPUTER EQUIPMENT - OTHER ASSETS"/>
    <s v="402"/>
    <s v="ACCUMULATED DEPRECIATION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3"/>
    <x v="0"/>
    <x v="30"/>
    <x v="25"/>
    <m/>
    <x v="0"/>
    <s v="409"/>
    <s v="COMPUTER EQUIPMENT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3"/>
    <x v="0"/>
    <x v="30"/>
    <x v="26"/>
    <m/>
    <x v="0"/>
    <s v="409"/>
    <s v="COMPUTER EQUIPMENT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4"/>
    <x v="0"/>
    <x v="28"/>
    <x v="0"/>
    <m/>
    <x v="0"/>
    <s v="410"/>
    <s v="OFFICE EQUIPMENT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4"/>
    <x v="0"/>
    <x v="28"/>
    <x v="24"/>
    <m/>
    <x v="0"/>
    <s v="410"/>
    <s v="OFFICE EQUIPMENT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4"/>
    <x v="0"/>
    <x v="28"/>
    <x v="25"/>
    <m/>
    <x v="0"/>
    <s v="410"/>
    <s v="OFFICE EQUIPMENT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4"/>
    <x v="0"/>
    <x v="28"/>
    <x v="17"/>
    <m/>
    <x v="0"/>
    <s v="410"/>
    <s v="OFFICE EQUIPMENT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4"/>
    <x v="0"/>
    <x v="30"/>
    <x v="0"/>
    <m/>
    <x v="0"/>
    <s v="410"/>
    <s v="OFFICE EQUIPMENT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4"/>
    <x v="0"/>
    <x v="30"/>
    <x v="24"/>
    <m/>
    <x v="0"/>
    <s v="410"/>
    <s v="OFFICE EQUIPMENT - OTHER ASSETS"/>
    <s v="402"/>
    <s v="ACCUMULATED DEPRECIATION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4"/>
    <x v="0"/>
    <x v="30"/>
    <x v="25"/>
    <m/>
    <x v="0"/>
    <s v="410"/>
    <s v="OFFICE EQUIPMENT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4"/>
    <x v="0"/>
    <x v="30"/>
    <x v="26"/>
    <m/>
    <x v="0"/>
    <s v="410"/>
    <s v="OFFICE EQUIPMENT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5"/>
    <x v="0"/>
    <x v="28"/>
    <x v="0"/>
    <m/>
    <x v="0"/>
    <s v="412"/>
    <s v="CEMETRY - COMM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5"/>
    <x v="0"/>
    <x v="28"/>
    <x v="24"/>
    <m/>
    <x v="0"/>
    <s v="412"/>
    <s v="CEMETRY - COMM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5"/>
    <x v="0"/>
    <x v="28"/>
    <x v="25"/>
    <m/>
    <x v="0"/>
    <s v="412"/>
    <s v="CEMETRY - COMM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5"/>
    <x v="0"/>
    <x v="28"/>
    <x v="17"/>
    <m/>
    <x v="0"/>
    <s v="412"/>
    <s v="CEMETRY - COMM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5"/>
    <x v="0"/>
    <x v="30"/>
    <x v="0"/>
    <m/>
    <x v="0"/>
    <s v="412"/>
    <s v="CEMETRY - COMM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5"/>
    <x v="0"/>
    <x v="30"/>
    <x v="25"/>
    <m/>
    <x v="0"/>
    <s v="412"/>
    <s v="CEMETRY - COMM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5"/>
    <x v="0"/>
    <x v="30"/>
    <x v="26"/>
    <m/>
    <x v="0"/>
    <s v="412"/>
    <s v="CEMETRY - COMM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6"/>
    <x v="0"/>
    <x v="28"/>
    <x v="0"/>
    <m/>
    <x v="0"/>
    <s v="414"/>
    <s v="FENCING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6"/>
    <x v="0"/>
    <x v="28"/>
    <x v="24"/>
    <m/>
    <x v="0"/>
    <s v="414"/>
    <s v="FENCING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6"/>
    <x v="0"/>
    <x v="28"/>
    <x v="25"/>
    <m/>
    <x v="0"/>
    <s v="414"/>
    <s v="FENCING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6"/>
    <x v="0"/>
    <x v="28"/>
    <x v="17"/>
    <m/>
    <x v="0"/>
    <s v="414"/>
    <s v="FENCING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6"/>
    <x v="0"/>
    <x v="30"/>
    <x v="0"/>
    <m/>
    <x v="0"/>
    <s v="414"/>
    <s v="FENCING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6"/>
    <x v="0"/>
    <x v="30"/>
    <x v="25"/>
    <m/>
    <x v="0"/>
    <s v="414"/>
    <s v="FENCING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6"/>
    <x v="0"/>
    <x v="30"/>
    <x v="26"/>
    <m/>
    <x v="0"/>
    <s v="414"/>
    <s v="FENCING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7"/>
    <x v="0"/>
    <x v="28"/>
    <x v="0"/>
    <m/>
    <x v="0"/>
    <s v="415"/>
    <s v="FURNITURE &amp; FITTINGS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7"/>
    <x v="0"/>
    <x v="28"/>
    <x v="24"/>
    <m/>
    <x v="0"/>
    <s v="415"/>
    <s v="FURNITURE &amp; FITTINGS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7"/>
    <x v="0"/>
    <x v="28"/>
    <x v="25"/>
    <m/>
    <x v="0"/>
    <s v="415"/>
    <s v="FURNITURE &amp; FITTINGS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7"/>
    <x v="0"/>
    <x v="30"/>
    <x v="0"/>
    <m/>
    <x v="0"/>
    <s v="415"/>
    <s v="FURNITURE &amp; FITTINGS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7"/>
    <x v="0"/>
    <x v="30"/>
    <x v="24"/>
    <m/>
    <x v="0"/>
    <s v="415"/>
    <s v="FURNITURE &amp; FITTINGS - OTHER ASSETS"/>
    <s v="402"/>
    <s v="ACCUMULATED DEPRECIATION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7"/>
    <x v="0"/>
    <x v="30"/>
    <x v="25"/>
    <m/>
    <x v="0"/>
    <s v="415"/>
    <s v="FURNITURE &amp; FITTINGS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7"/>
    <x v="0"/>
    <x v="30"/>
    <x v="26"/>
    <m/>
    <x v="0"/>
    <s v="415"/>
    <s v="FURNITURE &amp; FITTINGS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8"/>
    <x v="0"/>
    <x v="28"/>
    <x v="0"/>
    <m/>
    <x v="0"/>
    <s v="416"/>
    <s v="AIRPORT COM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8"/>
    <x v="0"/>
    <x v="28"/>
    <x v="24"/>
    <m/>
    <x v="0"/>
    <s v="416"/>
    <s v="AIRPORT COM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8"/>
    <x v="0"/>
    <x v="28"/>
    <x v="25"/>
    <m/>
    <x v="0"/>
    <s v="416"/>
    <s v="AIRPORT COM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8"/>
    <x v="0"/>
    <x v="28"/>
    <x v="17"/>
    <m/>
    <x v="0"/>
    <s v="416"/>
    <s v="AIRPORT COM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8"/>
    <x v="0"/>
    <x v="30"/>
    <x v="0"/>
    <m/>
    <x v="0"/>
    <s v="416"/>
    <s v="AIRPORT COM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8"/>
    <x v="0"/>
    <x v="30"/>
    <x v="25"/>
    <m/>
    <x v="0"/>
    <s v="416"/>
    <s v="AIRPORT COM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8"/>
    <x v="0"/>
    <x v="30"/>
    <x v="26"/>
    <m/>
    <x v="0"/>
    <s v="416"/>
    <s v="AIRPORT COM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9"/>
    <x v="0"/>
    <x v="28"/>
    <x v="0"/>
    <m/>
    <x v="0"/>
    <s v="417"/>
    <s v="WEAPONS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9"/>
    <x v="0"/>
    <x v="28"/>
    <x v="24"/>
    <m/>
    <x v="0"/>
    <s v="417"/>
    <s v="WEAPONS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9"/>
    <x v="0"/>
    <x v="28"/>
    <x v="25"/>
    <m/>
    <x v="0"/>
    <s v="417"/>
    <s v="WEAPONS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9"/>
    <x v="0"/>
    <x v="28"/>
    <x v="17"/>
    <m/>
    <x v="0"/>
    <s v="417"/>
    <s v="WEAPONS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9"/>
    <x v="0"/>
    <x v="30"/>
    <x v="0"/>
    <m/>
    <x v="0"/>
    <s v="417"/>
    <s v="WEAPONS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9"/>
    <x v="0"/>
    <x v="30"/>
    <x v="25"/>
    <m/>
    <x v="0"/>
    <s v="417"/>
    <s v="WEAPONS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9"/>
    <x v="0"/>
    <x v="30"/>
    <x v="26"/>
    <m/>
    <x v="0"/>
    <s v="417"/>
    <s v="WEAPONS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0"/>
    <x v="0"/>
    <x v="28"/>
    <x v="0"/>
    <m/>
    <x v="0"/>
    <s v="418"/>
    <s v="SECURITY MEASURES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0"/>
    <x v="0"/>
    <x v="28"/>
    <x v="24"/>
    <m/>
    <x v="0"/>
    <s v="418"/>
    <s v="SECURITY MEASURES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0"/>
    <x v="0"/>
    <x v="28"/>
    <x v="25"/>
    <m/>
    <x v="0"/>
    <s v="418"/>
    <s v="SECURITY MEASURES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0"/>
    <x v="0"/>
    <x v="28"/>
    <x v="17"/>
    <m/>
    <x v="0"/>
    <s v="418"/>
    <s v="SECURITY MEASURES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0"/>
    <x v="0"/>
    <x v="30"/>
    <x v="0"/>
    <m/>
    <x v="0"/>
    <s v="418"/>
    <s v="SECURITY MEASURES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0"/>
    <x v="0"/>
    <x v="30"/>
    <x v="25"/>
    <m/>
    <x v="0"/>
    <s v="418"/>
    <s v="SECURITY MEASURES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0"/>
    <x v="0"/>
    <x v="30"/>
    <x v="26"/>
    <m/>
    <x v="0"/>
    <s v="418"/>
    <s v="SECURITY MEASURES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1"/>
    <x v="0"/>
    <x v="28"/>
    <x v="0"/>
    <m/>
    <x v="0"/>
    <s v="419"/>
    <s v="OTHER(SPECIFY) - WATER CRAFT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1"/>
    <x v="0"/>
    <x v="28"/>
    <x v="24"/>
    <m/>
    <x v="0"/>
    <s v="419"/>
    <s v="OTHER(SPECIFY) - WATER CRAFT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1"/>
    <x v="0"/>
    <x v="28"/>
    <x v="25"/>
    <m/>
    <x v="0"/>
    <s v="419"/>
    <s v="OTHER(SPECIFY) - WATER CRAFT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1"/>
    <x v="0"/>
    <x v="28"/>
    <x v="17"/>
    <m/>
    <x v="0"/>
    <s v="419"/>
    <s v="OTHER(SPECIFY) - WATER CRAFT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1"/>
    <x v="0"/>
    <x v="30"/>
    <x v="0"/>
    <m/>
    <x v="0"/>
    <s v="419"/>
    <s v="OTHER(SPECIFY) - WATER CRAFT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1"/>
    <x v="0"/>
    <x v="30"/>
    <x v="25"/>
    <m/>
    <x v="0"/>
    <s v="419"/>
    <s v="OTHER(SPECIFY) - WATER CRAFT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1"/>
    <x v="0"/>
    <x v="30"/>
    <x v="26"/>
    <m/>
    <x v="0"/>
    <s v="419"/>
    <s v="OTHER(SPECIFY) - WATER CRAFT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2"/>
    <x v="0"/>
    <x v="28"/>
    <x v="0"/>
    <m/>
    <x v="0"/>
    <s v="420"/>
    <s v="REFUS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2"/>
    <x v="0"/>
    <x v="28"/>
    <x v="24"/>
    <m/>
    <x v="0"/>
    <s v="420"/>
    <s v="REFUS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2"/>
    <x v="0"/>
    <x v="28"/>
    <x v="25"/>
    <m/>
    <x v="0"/>
    <s v="420"/>
    <s v="REFUS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2"/>
    <x v="0"/>
    <x v="28"/>
    <x v="17"/>
    <m/>
    <x v="0"/>
    <s v="420"/>
    <s v="REFUS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2"/>
    <x v="0"/>
    <x v="30"/>
    <x v="0"/>
    <m/>
    <x v="0"/>
    <s v="420"/>
    <s v="REFUS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2"/>
    <x v="0"/>
    <x v="30"/>
    <x v="25"/>
    <m/>
    <x v="0"/>
    <s v="420"/>
    <s v="REFUS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2"/>
    <x v="0"/>
    <x v="30"/>
    <x v="26"/>
    <m/>
    <x v="0"/>
    <s v="420"/>
    <s v="REFUS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3"/>
    <x v="0"/>
    <x v="28"/>
    <x v="0"/>
    <m/>
    <x v="0"/>
    <s v="421"/>
    <s v="LAND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3"/>
    <x v="0"/>
    <x v="28"/>
    <x v="24"/>
    <m/>
    <x v="0"/>
    <s v="421"/>
    <s v="LAND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3"/>
    <x v="0"/>
    <x v="28"/>
    <x v="25"/>
    <m/>
    <x v="0"/>
    <s v="421"/>
    <s v="LAND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3"/>
    <x v="0"/>
    <x v="28"/>
    <x v="17"/>
    <m/>
    <x v="0"/>
    <s v="421"/>
    <s v="LAND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3"/>
    <x v="0"/>
    <x v="30"/>
    <x v="0"/>
    <m/>
    <x v="0"/>
    <s v="421"/>
    <s v="LAND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3"/>
    <x v="0"/>
    <x v="30"/>
    <x v="25"/>
    <m/>
    <x v="0"/>
    <s v="421"/>
    <s v="LAND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3"/>
    <x v="0"/>
    <x v="30"/>
    <x v="26"/>
    <m/>
    <x v="0"/>
    <s v="421"/>
    <s v="LAND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4"/>
    <x v="0"/>
    <x v="28"/>
    <x v="0"/>
    <m/>
    <x v="0"/>
    <s v="422"/>
    <s v="HEALTH EQUIPMENT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4"/>
    <x v="0"/>
    <x v="28"/>
    <x v="24"/>
    <m/>
    <x v="0"/>
    <s v="422"/>
    <s v="HEALTH EQUIPMENT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4"/>
    <x v="0"/>
    <x v="28"/>
    <x v="25"/>
    <m/>
    <x v="0"/>
    <s v="422"/>
    <s v="HEALTH EQUIPMENT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4"/>
    <x v="0"/>
    <x v="28"/>
    <x v="17"/>
    <m/>
    <x v="0"/>
    <s v="422"/>
    <s v="HEALTH EQUIPMENT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4"/>
    <x v="0"/>
    <x v="30"/>
    <x v="0"/>
    <m/>
    <x v="0"/>
    <s v="422"/>
    <s v="HEALTH EQUIPMENT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4"/>
    <x v="0"/>
    <x v="30"/>
    <x v="25"/>
    <m/>
    <x v="0"/>
    <s v="422"/>
    <s v="HEALTH EQUIPMENT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4"/>
    <x v="0"/>
    <x v="30"/>
    <x v="26"/>
    <m/>
    <x v="0"/>
    <s v="422"/>
    <s v="HEALTH EQUIPMENT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5"/>
    <x v="0"/>
    <x v="28"/>
    <x v="0"/>
    <m/>
    <x v="0"/>
    <s v="423"/>
    <s v="COMPUTOR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5"/>
    <x v="0"/>
    <x v="28"/>
    <x v="24"/>
    <m/>
    <x v="0"/>
    <s v="423"/>
    <s v="COMPUTOR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5"/>
    <x v="0"/>
    <x v="28"/>
    <x v="25"/>
    <m/>
    <x v="0"/>
    <s v="423"/>
    <s v="COMPUTOR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5"/>
    <x v="0"/>
    <x v="28"/>
    <x v="17"/>
    <m/>
    <x v="0"/>
    <s v="423"/>
    <s v="COMPUTOR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5"/>
    <x v="0"/>
    <x v="30"/>
    <x v="0"/>
    <m/>
    <x v="0"/>
    <s v="423"/>
    <s v="COMPUTOR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5"/>
    <x v="0"/>
    <x v="30"/>
    <x v="25"/>
    <m/>
    <x v="0"/>
    <s v="423"/>
    <s v="COMPUTOR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5"/>
    <x v="0"/>
    <x v="30"/>
    <x v="26"/>
    <m/>
    <x v="0"/>
    <s v="423"/>
    <s v="COMPUTOR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6"/>
    <x v="0"/>
    <x v="28"/>
    <x v="0"/>
    <m/>
    <x v="0"/>
    <s v="424"/>
    <s v="PLANT &amp; MACHINERY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6"/>
    <x v="0"/>
    <x v="28"/>
    <x v="24"/>
    <m/>
    <x v="0"/>
    <s v="424"/>
    <s v="PLANT &amp; MACHINERY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6"/>
    <x v="0"/>
    <x v="28"/>
    <x v="25"/>
    <m/>
    <x v="0"/>
    <s v="424"/>
    <s v="PLANT &amp; MACHINERY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6"/>
    <x v="0"/>
    <x v="28"/>
    <x v="17"/>
    <m/>
    <x v="0"/>
    <s v="424"/>
    <s v="PLANT &amp; MACHINERY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6"/>
    <x v="0"/>
    <x v="30"/>
    <x v="0"/>
    <m/>
    <x v="0"/>
    <s v="424"/>
    <s v="PLANT &amp; MACHINERY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6"/>
    <x v="0"/>
    <x v="30"/>
    <x v="25"/>
    <m/>
    <x v="0"/>
    <s v="424"/>
    <s v="PLANT &amp; MACHINERY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6"/>
    <x v="0"/>
    <x v="30"/>
    <x v="26"/>
    <m/>
    <x v="0"/>
    <s v="424"/>
    <s v="PLANT &amp; MACHINERY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7"/>
    <x v="0"/>
    <x v="28"/>
    <x v="0"/>
    <m/>
    <x v="0"/>
    <s v="425"/>
    <s v="INVESTMENT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7"/>
    <x v="0"/>
    <x v="30"/>
    <x v="0"/>
    <m/>
    <x v="0"/>
    <s v="425"/>
    <s v="INVESTMENT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7"/>
    <x v="0"/>
    <x v="97"/>
    <x v="0"/>
    <m/>
    <x v="0"/>
    <s v="425"/>
    <s v="INVESTMENT"/>
    <s v="414"/>
    <s v="EXTRENAL FINANCING FUND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7"/>
    <x v="0"/>
    <x v="97"/>
    <x v="182"/>
    <m/>
    <x v="0"/>
    <s v="425"/>
    <s v="INVESTMENT"/>
    <s v="414"/>
    <s v="EXTRENAL FINANCING FUND"/>
    <s v="4030"/>
    <s v="INVESTMENT WITHDRAW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7"/>
    <x v="0"/>
    <x v="97"/>
    <x v="17"/>
    <m/>
    <x v="0"/>
    <s v="425"/>
    <s v="INVESTMENT"/>
    <s v="414"/>
    <s v="EXTRENAL FINANCING FUND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7"/>
    <x v="0"/>
    <x v="98"/>
    <x v="0"/>
    <m/>
    <x v="0"/>
    <s v="425"/>
    <s v="INVESTMENT"/>
    <s v="416"/>
    <s v="LONG TERM DEPOSI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7"/>
    <x v="0"/>
    <x v="98"/>
    <x v="183"/>
    <m/>
    <x v="0"/>
    <s v="425"/>
    <s v="INVESTMENT"/>
    <s v="416"/>
    <s v="LONG TERM DEPOSITS"/>
    <s v="4020"/>
    <s v="INVESTMENT MADE"/>
    <n v="0"/>
    <n v="0"/>
    <n v="0"/>
    <n v="0"/>
    <n v="855619"/>
    <n v="0"/>
    <n v="0"/>
    <n v="0"/>
    <n v="0"/>
    <n v="0"/>
    <n v="0"/>
    <n v="0"/>
    <n v="0"/>
    <n v="0"/>
    <n v="855619"/>
    <n v="0"/>
    <n v="0"/>
    <n v="0"/>
    <n v="855619"/>
    <e v="#DIV/0!"/>
    <n v="855619"/>
    <n v="1711238"/>
  </r>
  <r>
    <n v="14"/>
    <n v="15"/>
    <x v="0"/>
    <x v="137"/>
    <x v="0"/>
    <x v="98"/>
    <x v="182"/>
    <m/>
    <x v="0"/>
    <s v="425"/>
    <s v="INVESTMENT"/>
    <s v="416"/>
    <s v="LONG TERM DEPOSITS"/>
    <s v="4030"/>
    <s v="INVESTMENT WITHDRAW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7"/>
    <x v="0"/>
    <x v="98"/>
    <x v="17"/>
    <m/>
    <x v="0"/>
    <s v="425"/>
    <s v="INVESTMENT"/>
    <s v="416"/>
    <s v="LONG TERM DEPOSIT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7"/>
    <x v="0"/>
    <x v="99"/>
    <x v="0"/>
    <m/>
    <x v="0"/>
    <s v="425"/>
    <s v="INVESTMENT"/>
    <s v="418"/>
    <s v="SHORT TERM DEPOSI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7"/>
    <x v="0"/>
    <x v="99"/>
    <x v="183"/>
    <m/>
    <x v="0"/>
    <s v="425"/>
    <s v="INVESTMENT"/>
    <s v="418"/>
    <s v="SHORT TERM DEPOSITS"/>
    <s v="4020"/>
    <s v="INVESTMENT MADE"/>
    <n v="0"/>
    <n v="0"/>
    <n v="0"/>
    <n v="0"/>
    <n v="100000000"/>
    <n v="0"/>
    <n v="0"/>
    <n v="0"/>
    <n v="0"/>
    <n v="0"/>
    <n v="0"/>
    <n v="0"/>
    <n v="65000000"/>
    <n v="0"/>
    <n v="0"/>
    <n v="0"/>
    <n v="0"/>
    <n v="35000000"/>
    <n v="100000000"/>
    <e v="#DIV/0!"/>
    <n v="100000000"/>
    <n v="200000000"/>
  </r>
  <r>
    <n v="14"/>
    <n v="15"/>
    <x v="0"/>
    <x v="137"/>
    <x v="0"/>
    <x v="99"/>
    <x v="182"/>
    <m/>
    <x v="0"/>
    <s v="425"/>
    <s v="INVESTMENT"/>
    <s v="418"/>
    <s v="SHORT TERM DEPOSITS"/>
    <s v="4030"/>
    <s v="INVESTMENT WITHDRAWN"/>
    <n v="0"/>
    <n v="0"/>
    <n v="0"/>
    <n v="0"/>
    <n v="-65000000"/>
    <n v="0"/>
    <n v="0"/>
    <n v="0"/>
    <n v="0"/>
    <n v="0"/>
    <n v="0"/>
    <n v="0"/>
    <n v="-35000000"/>
    <n v="-30000000"/>
    <n v="0"/>
    <n v="0"/>
    <n v="0"/>
    <n v="0"/>
    <n v="-65000000"/>
    <e v="#DIV/0!"/>
    <n v="-65000000"/>
    <n v="-130000000"/>
  </r>
  <r>
    <n v="14"/>
    <n v="15"/>
    <x v="0"/>
    <x v="137"/>
    <x v="0"/>
    <x v="99"/>
    <x v="17"/>
    <m/>
    <x v="0"/>
    <s v="425"/>
    <s v="INVESTMENT"/>
    <s v="418"/>
    <s v="SHORT TERM DEPOSIT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7"/>
    <x v="0"/>
    <x v="100"/>
    <x v="0"/>
    <m/>
    <x v="0"/>
    <s v="425"/>
    <s v="INVESTMENT"/>
    <s v="419"/>
    <s v="COLLATERAL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7"/>
    <x v="0"/>
    <x v="100"/>
    <x v="183"/>
    <m/>
    <x v="0"/>
    <s v="425"/>
    <s v="INVESTMENT"/>
    <s v="419"/>
    <s v="COLLATERAL"/>
    <s v="4020"/>
    <s v="INVESTMENT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7"/>
    <x v="0"/>
    <x v="100"/>
    <x v="182"/>
    <m/>
    <x v="0"/>
    <s v="425"/>
    <s v="INVESTMENT"/>
    <s v="419"/>
    <s v="COLLATERAL"/>
    <s v="4030"/>
    <s v="INVESTMENT WITHDRAW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7"/>
    <x v="0"/>
    <x v="100"/>
    <x v="17"/>
    <m/>
    <x v="0"/>
    <s v="425"/>
    <s v="INVESTMENT"/>
    <s v="419"/>
    <s v="COLLATERAL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8"/>
    <x v="0"/>
    <x v="101"/>
    <x v="0"/>
    <m/>
    <x v="0"/>
    <s v="430"/>
    <s v="LOANS TO STAFF"/>
    <s v="420"/>
    <s v="VEHICLE LOA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8"/>
    <x v="0"/>
    <x v="101"/>
    <x v="184"/>
    <m/>
    <x v="0"/>
    <s v="430"/>
    <s v="LOANS TO STAFF"/>
    <s v="420"/>
    <s v="VEHICLE LOAN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8"/>
    <x v="0"/>
    <x v="101"/>
    <x v="185"/>
    <m/>
    <x v="0"/>
    <s v="430"/>
    <s v="LOANS TO STAFF"/>
    <s v="420"/>
    <s v="VEHICLE LOAN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8"/>
    <x v="0"/>
    <x v="102"/>
    <x v="0"/>
    <m/>
    <x v="0"/>
    <s v="430"/>
    <s v="LOANS TO STAFF"/>
    <s v="422"/>
    <s v="TOOL LOA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8"/>
    <x v="0"/>
    <x v="102"/>
    <x v="184"/>
    <m/>
    <x v="0"/>
    <s v="430"/>
    <s v="LOANS TO STAFF"/>
    <s v="422"/>
    <s v="TOOL LOAN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8"/>
    <x v="0"/>
    <x v="102"/>
    <x v="185"/>
    <m/>
    <x v="0"/>
    <s v="430"/>
    <s v="LOANS TO STAFF"/>
    <s v="422"/>
    <s v="TOOL LOAN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8"/>
    <x v="0"/>
    <x v="103"/>
    <x v="0"/>
    <m/>
    <x v="0"/>
    <s v="430"/>
    <s v="LOANS TO STAFF"/>
    <s v="424"/>
    <s v="COMPUTER LOA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8"/>
    <x v="0"/>
    <x v="103"/>
    <x v="184"/>
    <m/>
    <x v="0"/>
    <s v="430"/>
    <s v="LOANS TO STAFF"/>
    <s v="424"/>
    <s v="COMPUTER LOAN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8"/>
    <x v="0"/>
    <x v="103"/>
    <x v="185"/>
    <m/>
    <x v="0"/>
    <s v="430"/>
    <s v="LOANS TO STAFF"/>
    <s v="424"/>
    <s v="COMPUTER LOAN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9"/>
    <x v="0"/>
    <x v="104"/>
    <x v="0"/>
    <m/>
    <x v="0"/>
    <s v="435"/>
    <s v="OTHER"/>
    <s v="432"/>
    <s v="ELECTRICITY CONNECTIONS LOA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9"/>
    <x v="0"/>
    <x v="104"/>
    <x v="184"/>
    <m/>
    <x v="0"/>
    <s v="435"/>
    <s v="OTHER"/>
    <s v="432"/>
    <s v="ELECTRICITY CONNECTIONS LOAN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9"/>
    <x v="0"/>
    <x v="104"/>
    <x v="185"/>
    <m/>
    <x v="0"/>
    <s v="435"/>
    <s v="OTHER"/>
    <s v="432"/>
    <s v="ELECTRICITY CONNECTIONS LOAN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9"/>
    <x v="0"/>
    <x v="105"/>
    <x v="0"/>
    <m/>
    <x v="0"/>
    <s v="435"/>
    <s v="OTHER"/>
    <s v="434"/>
    <s v="LOANS TO SPORTS CLUB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9"/>
    <x v="0"/>
    <x v="105"/>
    <x v="184"/>
    <m/>
    <x v="0"/>
    <s v="435"/>
    <s v="OTHER"/>
    <s v="434"/>
    <s v="LOANS TO SPORTS CLUB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9"/>
    <x v="0"/>
    <x v="105"/>
    <x v="185"/>
    <m/>
    <x v="0"/>
    <s v="435"/>
    <s v="OTHER"/>
    <s v="434"/>
    <s v="LOANS TO SPORTS CLUB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9"/>
    <x v="0"/>
    <x v="106"/>
    <x v="0"/>
    <m/>
    <x v="0"/>
    <s v="435"/>
    <s v="OTHER"/>
    <s v="436"/>
    <s v="TOWNSHIP DEVELOPMENT DEBTOR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9"/>
    <x v="0"/>
    <x v="106"/>
    <x v="184"/>
    <m/>
    <x v="0"/>
    <s v="435"/>
    <s v="OTHER"/>
    <s v="436"/>
    <s v="TOWNSHIP DEVELOPMENT DEBTOR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9"/>
    <x v="0"/>
    <x v="106"/>
    <x v="185"/>
    <m/>
    <x v="0"/>
    <s v="435"/>
    <s v="OTHER"/>
    <s v="436"/>
    <s v="TOWNSHIP DEVELOPMENT DEBTOR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9"/>
    <x v="0"/>
    <x v="107"/>
    <x v="0"/>
    <m/>
    <x v="0"/>
    <s v="435"/>
    <s v="OTHER"/>
    <s v="437"/>
    <s v="CAPACITY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9"/>
    <x v="0"/>
    <x v="107"/>
    <x v="184"/>
    <m/>
    <x v="0"/>
    <s v="435"/>
    <s v="OTHER"/>
    <s v="437"/>
    <s v="CAPACITY COST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9"/>
    <x v="0"/>
    <x v="107"/>
    <x v="185"/>
    <m/>
    <x v="0"/>
    <s v="435"/>
    <s v="OTHER"/>
    <s v="437"/>
    <s v="CAPACITY COST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9"/>
    <x v="0"/>
    <x v="108"/>
    <x v="0"/>
    <m/>
    <x v="0"/>
    <s v="435"/>
    <s v="OTHER"/>
    <s v="438"/>
    <s v="DEBTOR ARRANGEMEN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9"/>
    <x v="0"/>
    <x v="108"/>
    <x v="184"/>
    <m/>
    <x v="0"/>
    <s v="435"/>
    <s v="OTHER"/>
    <s v="438"/>
    <s v="DEBTOR ARRANGEMENT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9"/>
    <x v="0"/>
    <x v="108"/>
    <x v="185"/>
    <m/>
    <x v="0"/>
    <s v="435"/>
    <s v="OTHER"/>
    <s v="438"/>
    <s v="DEBTOR ARRANGEMENTS"/>
    <s v="4060"/>
    <s v="EXPENDITURE"/>
    <n v="0"/>
    <n v="0"/>
    <n v="0"/>
    <n v="0"/>
    <n v="1558.6"/>
    <n v="0"/>
    <n v="0"/>
    <n v="0"/>
    <n v="0"/>
    <n v="0"/>
    <n v="0"/>
    <n v="0"/>
    <n v="0"/>
    <n v="1558.6"/>
    <n v="0"/>
    <n v="0"/>
    <n v="0"/>
    <n v="0"/>
    <n v="1558.6"/>
    <e v="#DIV/0!"/>
    <n v="1558.6"/>
    <n v="3117.2"/>
  </r>
  <r>
    <n v="14"/>
    <n v="15"/>
    <x v="0"/>
    <x v="139"/>
    <x v="0"/>
    <x v="109"/>
    <x v="0"/>
    <m/>
    <x v="0"/>
    <s v="435"/>
    <s v="OTHER"/>
    <s v="505"/>
    <s v="PROVISION OF BAD DEB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9"/>
    <x v="0"/>
    <x v="109"/>
    <x v="185"/>
    <m/>
    <x v="0"/>
    <s v="435"/>
    <s v="OTHER"/>
    <s v="505"/>
    <s v="PROVISION OF BAD DEBT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9"/>
    <x v="0"/>
    <x v="109"/>
    <x v="186"/>
    <m/>
    <x v="0"/>
    <s v="435"/>
    <s v="OTHER"/>
    <s v="505"/>
    <s v="PROVISION OF BAD DEBTS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0"/>
    <x v="0"/>
    <x v="110"/>
    <x v="0"/>
    <m/>
    <x v="0"/>
    <s v="440"/>
    <s v="INVENTORY"/>
    <s v="442"/>
    <s v="CONSUMABLE STOR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0"/>
    <x v="0"/>
    <x v="110"/>
    <x v="17"/>
    <m/>
    <x v="0"/>
    <s v="440"/>
    <s v="INVENTORY"/>
    <s v="442"/>
    <s v="CONSUMABLE STORE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0"/>
    <x v="0"/>
    <x v="110"/>
    <x v="187"/>
    <m/>
    <x v="0"/>
    <s v="440"/>
    <s v="INVENTORY"/>
    <s v="442"/>
    <s v="CONSUMABLE STORES"/>
    <s v="4070"/>
    <s v="PURCHA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0"/>
    <x v="0"/>
    <x v="110"/>
    <x v="188"/>
    <m/>
    <x v="0"/>
    <s v="440"/>
    <s v="INVENTORY"/>
    <s v="442"/>
    <s v="CONSUMABLE STORES"/>
    <s v="4080"/>
    <s v="ISSU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0"/>
    <x v="0"/>
    <x v="110"/>
    <x v="189"/>
    <m/>
    <x v="0"/>
    <s v="440"/>
    <s v="INVENTORY"/>
    <s v="442"/>
    <s v="CONSUMABLE STORES"/>
    <s v="4090"/>
    <s v="RETUR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0"/>
    <x v="0"/>
    <x v="111"/>
    <x v="0"/>
    <m/>
    <x v="0"/>
    <s v="440"/>
    <s v="INVENTORY"/>
    <s v="444"/>
    <s v="RAW MATERIAL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0"/>
    <x v="0"/>
    <x v="111"/>
    <x v="187"/>
    <m/>
    <x v="0"/>
    <s v="440"/>
    <s v="INVENTORY"/>
    <s v="444"/>
    <s v="RAW MATERIALS"/>
    <s v="4070"/>
    <s v="PURCHA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0"/>
    <x v="0"/>
    <x v="111"/>
    <x v="188"/>
    <m/>
    <x v="0"/>
    <s v="440"/>
    <s v="INVENTORY"/>
    <s v="444"/>
    <s v="RAW MATERIALS"/>
    <s v="4080"/>
    <s v="ISSU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0"/>
    <x v="0"/>
    <x v="111"/>
    <x v="189"/>
    <m/>
    <x v="0"/>
    <s v="440"/>
    <s v="INVENTORY"/>
    <s v="444"/>
    <s v="RAW MATERIALS"/>
    <s v="4090"/>
    <s v="RETUR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0"/>
    <x v="0"/>
    <x v="112"/>
    <x v="0"/>
    <m/>
    <x v="0"/>
    <s v="440"/>
    <s v="INVENTORY"/>
    <s v="446"/>
    <s v="WAT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0"/>
    <x v="0"/>
    <x v="112"/>
    <x v="17"/>
    <m/>
    <x v="0"/>
    <s v="440"/>
    <s v="INVENTORY"/>
    <s v="446"/>
    <s v="WATER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0"/>
    <x v="0"/>
    <x v="112"/>
    <x v="185"/>
    <m/>
    <x v="0"/>
    <s v="440"/>
    <s v="INVENTORY"/>
    <s v="446"/>
    <s v="WATER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0"/>
    <x v="0"/>
    <x v="112"/>
    <x v="187"/>
    <m/>
    <x v="0"/>
    <s v="440"/>
    <s v="INVENTORY"/>
    <s v="446"/>
    <s v="WATER"/>
    <s v="4070"/>
    <s v="PURCHA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0"/>
    <x v="0"/>
    <x v="112"/>
    <x v="188"/>
    <m/>
    <x v="0"/>
    <s v="440"/>
    <s v="INVENTORY"/>
    <s v="446"/>
    <s v="WATER"/>
    <s v="4080"/>
    <s v="ISSU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0"/>
    <x v="0"/>
    <x v="112"/>
    <x v="189"/>
    <m/>
    <x v="0"/>
    <s v="440"/>
    <s v="INVENTORY"/>
    <s v="446"/>
    <s v="WATER"/>
    <s v="4090"/>
    <s v="RETUR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0"/>
    <x v="0"/>
    <x v="112"/>
    <x v="186"/>
    <m/>
    <x v="0"/>
    <s v="440"/>
    <s v="INVENTORY"/>
    <s v="446"/>
    <s v="WATER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0"/>
    <x v="0"/>
    <x v="113"/>
    <x v="0"/>
    <m/>
    <x v="0"/>
    <s v="440"/>
    <s v="INVENTORY"/>
    <s v="447"/>
    <s v="STAND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0"/>
    <x v="0"/>
    <x v="113"/>
    <x v="187"/>
    <m/>
    <x v="0"/>
    <s v="440"/>
    <s v="INVENTORY"/>
    <s v="447"/>
    <s v="STAND"/>
    <s v="4070"/>
    <s v="PURCHA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0"/>
    <x v="0"/>
    <x v="114"/>
    <x v="0"/>
    <m/>
    <x v="0"/>
    <s v="440"/>
    <s v="INVENTORY"/>
    <s v="448"/>
    <s v="WAT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0"/>
    <x v="0"/>
    <x v="114"/>
    <x v="185"/>
    <m/>
    <x v="0"/>
    <s v="440"/>
    <s v="INVENTORY"/>
    <s v="448"/>
    <s v="WATER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0"/>
    <x v="0"/>
    <x v="114"/>
    <x v="187"/>
    <m/>
    <x v="0"/>
    <s v="440"/>
    <s v="INVENTORY"/>
    <s v="448"/>
    <s v="WATER"/>
    <s v="4070"/>
    <s v="PURCHA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0"/>
    <x v="0"/>
    <x v="114"/>
    <x v="188"/>
    <m/>
    <x v="0"/>
    <s v="440"/>
    <s v="INVENTORY"/>
    <s v="448"/>
    <s v="WATER"/>
    <s v="4080"/>
    <s v="ISSU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0"/>
    <x v="0"/>
    <x v="114"/>
    <x v="189"/>
    <m/>
    <x v="0"/>
    <s v="440"/>
    <s v="INVENTORY"/>
    <s v="448"/>
    <s v="WATER"/>
    <s v="4090"/>
    <s v="RETUR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0"/>
    <x v="0"/>
    <x v="114"/>
    <x v="186"/>
    <m/>
    <x v="0"/>
    <s v="440"/>
    <s v="INVENTORY"/>
    <s v="448"/>
    <s v="WATER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1"/>
    <x v="0"/>
    <x v="114"/>
    <x v="0"/>
    <m/>
    <x v="0"/>
    <s v="445"/>
    <s v="CONSUMER DEBTORS"/>
    <s v="448"/>
    <s v="WAT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1"/>
    <x v="0"/>
    <x v="114"/>
    <x v="17"/>
    <m/>
    <x v="0"/>
    <s v="445"/>
    <s v="CONSUMER DEBTORS"/>
    <s v="448"/>
    <s v="WATER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1"/>
    <x v="0"/>
    <x v="114"/>
    <x v="184"/>
    <m/>
    <x v="0"/>
    <s v="445"/>
    <s v="CONSUMER DEBTORS"/>
    <s v="448"/>
    <s v="WATER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1"/>
    <x v="0"/>
    <x v="114"/>
    <x v="190"/>
    <m/>
    <x v="0"/>
    <s v="445"/>
    <s v="CONSUMER DEBTORS"/>
    <s v="448"/>
    <s v="WATER"/>
    <s v="4100"/>
    <s v="LEVIES"/>
    <n v="0"/>
    <n v="0"/>
    <n v="0"/>
    <n v="0"/>
    <n v="11761468.85"/>
    <n v="0"/>
    <n v="0"/>
    <n v="0"/>
    <n v="0"/>
    <n v="0"/>
    <n v="0"/>
    <n v="0"/>
    <n v="12372382.539999999"/>
    <n v="-7889390.3099999996"/>
    <n v="-1560538.45"/>
    <n v="2873505.79"/>
    <n v="2741115.18"/>
    <n v="3224394.1"/>
    <n v="11761468.85"/>
    <e v="#DIV/0!"/>
    <n v="11761468.85"/>
    <n v="23522937.699999999"/>
  </r>
  <r>
    <n v="14"/>
    <n v="15"/>
    <x v="0"/>
    <x v="141"/>
    <x v="0"/>
    <x v="114"/>
    <x v="191"/>
    <m/>
    <x v="0"/>
    <s v="445"/>
    <s v="CONSUMER DEBTORS"/>
    <s v="448"/>
    <s v="WATER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1"/>
    <x v="0"/>
    <x v="115"/>
    <x v="0"/>
    <m/>
    <x v="0"/>
    <s v="445"/>
    <s v="CONSUMER DEBTORS"/>
    <s v="449"/>
    <s v="ASSESSMENT RAT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1"/>
    <x v="0"/>
    <x v="115"/>
    <x v="184"/>
    <m/>
    <x v="0"/>
    <s v="445"/>
    <s v="CONSUMER DEBTORS"/>
    <s v="449"/>
    <s v="ASSESSMENT RATES"/>
    <s v="4050"/>
    <s v="RECEIPTS"/>
    <n v="0"/>
    <n v="0"/>
    <n v="0"/>
    <n v="0"/>
    <n v="14629.759999999998"/>
    <n v="0"/>
    <n v="0"/>
    <n v="0"/>
    <n v="0"/>
    <n v="0"/>
    <n v="0"/>
    <n v="0"/>
    <n v="1976.56"/>
    <n v="1542.17"/>
    <n v="1978.47"/>
    <n v="-6755.83"/>
    <n v="14322.55"/>
    <n v="1565.84"/>
    <n v="14629.759999999998"/>
    <e v="#DIV/0!"/>
    <n v="14629.76"/>
    <n v="29259.519999999997"/>
  </r>
  <r>
    <n v="14"/>
    <n v="15"/>
    <x v="0"/>
    <x v="141"/>
    <x v="0"/>
    <x v="115"/>
    <x v="190"/>
    <m/>
    <x v="0"/>
    <s v="445"/>
    <s v="CONSUMER DEBTORS"/>
    <s v="449"/>
    <s v="ASSESSMENT RATES"/>
    <s v="4100"/>
    <s v="LEVIES"/>
    <n v="0"/>
    <n v="0"/>
    <n v="0"/>
    <n v="0"/>
    <n v="39736772.670000002"/>
    <n v="0"/>
    <n v="0"/>
    <n v="0"/>
    <n v="0"/>
    <n v="0"/>
    <n v="0"/>
    <n v="0"/>
    <n v="6616156.9400000004"/>
    <n v="6645135.0300000003"/>
    <n v="6606613.8200000003"/>
    <n v="6566057.1600000001"/>
    <n v="6604409.9699999997"/>
    <n v="6698399.75"/>
    <n v="39736772.670000002"/>
    <e v="#DIV/0!"/>
    <n v="39736772.670000002"/>
    <n v="79473545.340000004"/>
  </r>
  <r>
    <n v="14"/>
    <n v="15"/>
    <x v="0"/>
    <x v="141"/>
    <x v="0"/>
    <x v="115"/>
    <x v="191"/>
    <m/>
    <x v="0"/>
    <s v="445"/>
    <s v="CONSUMER DEBTORS"/>
    <s v="449"/>
    <s v="ASSESSMENT RATES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1"/>
    <x v="0"/>
    <x v="116"/>
    <x v="0"/>
    <m/>
    <x v="0"/>
    <s v="445"/>
    <s v="CONSUMER DEBTORS"/>
    <s v="451"/>
    <s v="WASTE WATER AND SANIT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1"/>
    <x v="0"/>
    <x v="116"/>
    <x v="17"/>
    <m/>
    <x v="0"/>
    <s v="445"/>
    <s v="CONSUMER DEBTORS"/>
    <s v="451"/>
    <s v="WASTE WATER AND SANITATION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1"/>
    <x v="0"/>
    <x v="116"/>
    <x v="184"/>
    <m/>
    <x v="0"/>
    <s v="445"/>
    <s v="CONSUMER DEBTORS"/>
    <s v="451"/>
    <s v="WASTE WATER AND SANITATION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1"/>
    <x v="0"/>
    <x v="116"/>
    <x v="190"/>
    <m/>
    <x v="0"/>
    <s v="445"/>
    <s v="CONSUMER DEBTORS"/>
    <s v="451"/>
    <s v="WASTE WATER AND SANITATION"/>
    <s v="4100"/>
    <s v="LEVIES"/>
    <n v="0"/>
    <n v="0"/>
    <n v="0"/>
    <n v="0"/>
    <n v="3580821.5900000008"/>
    <n v="0"/>
    <n v="0"/>
    <n v="0"/>
    <n v="0"/>
    <n v="0"/>
    <n v="0"/>
    <n v="0"/>
    <n v="1269861.75"/>
    <n v="-54381.67"/>
    <n v="652511.93000000005"/>
    <n v="589451.41"/>
    <n v="516452.87"/>
    <n v="606925.30000000005"/>
    <n v="3580821.5900000008"/>
    <e v="#DIV/0!"/>
    <n v="3580821.59"/>
    <n v="7161643.1800000016"/>
  </r>
  <r>
    <n v="14"/>
    <n v="15"/>
    <x v="0"/>
    <x v="141"/>
    <x v="0"/>
    <x v="116"/>
    <x v="191"/>
    <m/>
    <x v="0"/>
    <s v="445"/>
    <s v="CONSUMER DEBTORS"/>
    <s v="451"/>
    <s v="WASTE WATER AND SANITATION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1"/>
    <x v="0"/>
    <x v="117"/>
    <x v="0"/>
    <m/>
    <x v="0"/>
    <s v="445"/>
    <s v="CONSUMER DEBTORS"/>
    <s v="452"/>
    <s v="ELECTRICITY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1"/>
    <x v="0"/>
    <x v="117"/>
    <x v="184"/>
    <m/>
    <x v="0"/>
    <s v="445"/>
    <s v="CONSUMER DEBTORS"/>
    <s v="452"/>
    <s v="ELECTRICITY"/>
    <s v="4050"/>
    <s v="RECEIPTS"/>
    <n v="0"/>
    <n v="0"/>
    <n v="0"/>
    <n v="0"/>
    <n v="-269162261.25999999"/>
    <n v="0"/>
    <n v="0"/>
    <n v="0"/>
    <n v="0"/>
    <n v="0"/>
    <n v="0"/>
    <n v="0"/>
    <n v="-38843097.960000001"/>
    <n v="-48809409.25"/>
    <n v="-50838113.82"/>
    <n v="-47151499.280000001"/>
    <n v="-41065512.450000003"/>
    <n v="-42454628.5"/>
    <n v="-269162261.25999999"/>
    <e v="#DIV/0!"/>
    <n v="-269162261.25999999"/>
    <n v="-538324522.51999998"/>
  </r>
  <r>
    <n v="14"/>
    <n v="15"/>
    <x v="0"/>
    <x v="141"/>
    <x v="0"/>
    <x v="117"/>
    <x v="190"/>
    <m/>
    <x v="0"/>
    <s v="445"/>
    <s v="CONSUMER DEBTORS"/>
    <s v="452"/>
    <s v="ELECTRICITY"/>
    <s v="4100"/>
    <s v="LEVIES"/>
    <n v="0"/>
    <n v="0"/>
    <n v="0"/>
    <n v="0"/>
    <n v="238246202.13999996"/>
    <n v="0"/>
    <n v="0"/>
    <n v="0"/>
    <n v="0"/>
    <n v="0"/>
    <n v="0"/>
    <n v="0"/>
    <n v="36604661.039999999"/>
    <n v="51687842.340000004"/>
    <n v="36225907.93"/>
    <n v="150745091.47"/>
    <n v="-80452849.920000002"/>
    <n v="43435549.280000001"/>
    <n v="238246202.13999996"/>
    <e v="#DIV/0!"/>
    <n v="238246202.13999999"/>
    <n v="476492404.27999991"/>
  </r>
  <r>
    <n v="14"/>
    <n v="15"/>
    <x v="0"/>
    <x v="141"/>
    <x v="0"/>
    <x v="117"/>
    <x v="191"/>
    <m/>
    <x v="0"/>
    <s v="445"/>
    <s v="CONSUMER DEBTORS"/>
    <s v="452"/>
    <s v="ELECTRICITY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1"/>
    <x v="0"/>
    <x v="118"/>
    <x v="0"/>
    <m/>
    <x v="0"/>
    <s v="445"/>
    <s v="CONSUMER DEBTORS"/>
    <s v="453"/>
    <s v="REFUSE REMOVAL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1"/>
    <x v="0"/>
    <x v="118"/>
    <x v="184"/>
    <m/>
    <x v="0"/>
    <s v="445"/>
    <s v="CONSUMER DEBTORS"/>
    <s v="453"/>
    <s v="REFUSE REMOVAL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1"/>
    <x v="0"/>
    <x v="118"/>
    <x v="190"/>
    <m/>
    <x v="0"/>
    <s v="445"/>
    <s v="CONSUMER DEBTORS"/>
    <s v="453"/>
    <s v="REFUSE REMOVAL"/>
    <s v="4100"/>
    <s v="LEVIES"/>
    <n v="0"/>
    <n v="0"/>
    <n v="0"/>
    <n v="0"/>
    <n v="14413833.289999999"/>
    <n v="0"/>
    <n v="0"/>
    <n v="0"/>
    <n v="0"/>
    <n v="0"/>
    <n v="0"/>
    <n v="0"/>
    <n v="2421906.5"/>
    <n v="2396087.4500000002"/>
    <n v="2279642.12"/>
    <n v="2456401.4500000002"/>
    <n v="2439870.58"/>
    <n v="2419925.19"/>
    <n v="14413833.289999999"/>
    <e v="#DIV/0!"/>
    <n v="14413833.289999999"/>
    <n v="28827666.579999998"/>
  </r>
  <r>
    <n v="14"/>
    <n v="15"/>
    <x v="0"/>
    <x v="141"/>
    <x v="0"/>
    <x v="118"/>
    <x v="191"/>
    <m/>
    <x v="0"/>
    <s v="445"/>
    <s v="CONSUMER DEBTORS"/>
    <s v="453"/>
    <s v="REFUSE REMOVAL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1"/>
    <x v="0"/>
    <x v="119"/>
    <x v="0"/>
    <m/>
    <x v="0"/>
    <s v="445"/>
    <s v="CONSUMER DEBTORS"/>
    <s v="488"/>
    <s v="PROVISION FOR BAD DEDT: WAT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1"/>
    <x v="0"/>
    <x v="119"/>
    <x v="17"/>
    <m/>
    <x v="0"/>
    <s v="445"/>
    <s v="CONSUMER DEBTORS"/>
    <s v="488"/>
    <s v="PROVISION FOR BAD DEDT: WATER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1"/>
    <x v="0"/>
    <x v="119"/>
    <x v="191"/>
    <m/>
    <x v="0"/>
    <s v="445"/>
    <s v="CONSUMER DEBTORS"/>
    <s v="488"/>
    <s v="PROVISION FOR BAD DEDT: WATER"/>
    <s v="4105"/>
    <s v="LESS: PROVISION FOR BAD DEBDTS"/>
    <n v="0"/>
    <n v="0"/>
    <n v="0"/>
    <n v="0"/>
    <n v="2235983.88"/>
    <n v="0"/>
    <n v="0"/>
    <n v="0"/>
    <n v="0"/>
    <n v="0"/>
    <n v="0"/>
    <n v="0"/>
    <n v="-2"/>
    <n v="-2"/>
    <n v="2270699.36"/>
    <n v="-34709.480000000003"/>
    <n v="-1"/>
    <n v="-1"/>
    <n v="2235983.88"/>
    <e v="#DIV/0!"/>
    <n v="2235983.88"/>
    <n v="4471967.76"/>
  </r>
  <r>
    <n v="14"/>
    <n v="15"/>
    <x v="0"/>
    <x v="141"/>
    <x v="0"/>
    <x v="120"/>
    <x v="0"/>
    <m/>
    <x v="0"/>
    <s v="445"/>
    <s v="CONSUMER DEBTORS"/>
    <s v="490"/>
    <s v="PROVISION FOR BAD DEDT: RAT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1"/>
    <x v="0"/>
    <x v="120"/>
    <x v="191"/>
    <m/>
    <x v="0"/>
    <s v="445"/>
    <s v="CONSUMER DEBTORS"/>
    <s v="490"/>
    <s v="PROVISION FOR BAD DEDT: RATES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1"/>
    <x v="0"/>
    <x v="121"/>
    <x v="0"/>
    <m/>
    <x v="0"/>
    <s v="445"/>
    <s v="CONSUMER DEBTORS"/>
    <s v="492"/>
    <s v="PROVISION FOR BAD DEDT: WATER &amp; SEW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1"/>
    <x v="0"/>
    <x v="121"/>
    <x v="17"/>
    <m/>
    <x v="0"/>
    <s v="445"/>
    <s v="CONSUMER DEBTORS"/>
    <s v="492"/>
    <s v="PROVISION FOR BAD DEDT: WATER &amp; SEWER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1"/>
    <x v="0"/>
    <x v="121"/>
    <x v="191"/>
    <m/>
    <x v="0"/>
    <s v="445"/>
    <s v="CONSUMER DEBTORS"/>
    <s v="492"/>
    <s v="PROVISION FOR BAD DEDT: WATER &amp; SEWER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1"/>
    <x v="0"/>
    <x v="122"/>
    <x v="0"/>
    <m/>
    <x v="0"/>
    <s v="445"/>
    <s v="CONSUMER DEBTORS"/>
    <s v="494"/>
    <s v="PROVISION FOR BAD DEDT: ELECTRICITY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1"/>
    <x v="0"/>
    <x v="122"/>
    <x v="191"/>
    <m/>
    <x v="0"/>
    <s v="445"/>
    <s v="CONSUMER DEBTORS"/>
    <s v="494"/>
    <s v="PROVISION FOR BAD DEDT: ELECTRICITY"/>
    <s v="4105"/>
    <s v="LESS: PROVISION FOR BAD DEBDTS"/>
    <n v="0"/>
    <n v="0"/>
    <n v="0"/>
    <n v="0"/>
    <n v="3288595.45"/>
    <n v="0"/>
    <n v="0"/>
    <n v="0"/>
    <n v="0"/>
    <n v="0"/>
    <n v="0"/>
    <n v="0"/>
    <n v="0"/>
    <n v="0"/>
    <n v="3380672.56"/>
    <n v="-92077.11"/>
    <n v="0"/>
    <n v="0"/>
    <n v="3288595.45"/>
    <e v="#DIV/0!"/>
    <n v="3288595.45"/>
    <n v="6577190.9000000004"/>
  </r>
  <r>
    <n v="14"/>
    <n v="15"/>
    <x v="0"/>
    <x v="141"/>
    <x v="0"/>
    <x v="123"/>
    <x v="0"/>
    <m/>
    <x v="0"/>
    <s v="445"/>
    <s v="CONSUMER DEBTORS"/>
    <s v="496"/>
    <s v="PROVISION FOR BAD DEDT: REFUSE REMOVAL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1"/>
    <x v="0"/>
    <x v="123"/>
    <x v="191"/>
    <m/>
    <x v="0"/>
    <s v="445"/>
    <s v="CONSUMER DEBTORS"/>
    <s v="496"/>
    <s v="PROVISION FOR BAD DEDT: REFUSE REMOVAL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2"/>
    <x v="0"/>
    <x v="124"/>
    <x v="0"/>
    <m/>
    <x v="0"/>
    <s v="448"/>
    <s v="MOPANI DISTRICT"/>
    <s v="470"/>
    <s v="YEAR-END DEBTOR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14"/>
    <x v="0"/>
    <m/>
    <x v="0"/>
    <s v="450"/>
    <s v="OTHER DEBTORS"/>
    <s v="448"/>
    <s v="WAT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14"/>
    <x v="184"/>
    <m/>
    <x v="0"/>
    <s v="450"/>
    <s v="OTHER DEBTORS"/>
    <s v="448"/>
    <s v="WATER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16"/>
    <x v="0"/>
    <m/>
    <x v="0"/>
    <s v="450"/>
    <s v="OTHER DEBTORS"/>
    <s v="451"/>
    <s v="WASTE WATER AND SANIT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16"/>
    <x v="184"/>
    <m/>
    <x v="0"/>
    <s v="450"/>
    <s v="OTHER DEBTORS"/>
    <s v="451"/>
    <s v="WASTE WATER AND SANITATION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17"/>
    <x v="0"/>
    <m/>
    <x v="0"/>
    <s v="450"/>
    <s v="OTHER DEBTORS"/>
    <s v="452"/>
    <s v="ELECTRICITY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17"/>
    <x v="184"/>
    <m/>
    <x v="0"/>
    <s v="450"/>
    <s v="OTHER DEBTORS"/>
    <s v="452"/>
    <s v="ELECTRICITY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18"/>
    <x v="0"/>
    <m/>
    <x v="0"/>
    <s v="450"/>
    <s v="OTHER DEBTORS"/>
    <s v="453"/>
    <s v="REFUSE REMOVAL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18"/>
    <x v="184"/>
    <m/>
    <x v="0"/>
    <s v="450"/>
    <s v="OTHER DEBTORS"/>
    <s v="453"/>
    <s v="REFUSE REMOVAL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25"/>
    <x v="0"/>
    <m/>
    <x v="0"/>
    <s v="450"/>
    <s v="OTHER DEBTORS"/>
    <s v="454"/>
    <s v="PROVINCIAL GOVERNMEN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25"/>
    <x v="184"/>
    <m/>
    <x v="0"/>
    <s v="450"/>
    <s v="OTHER DEBTORS"/>
    <s v="454"/>
    <s v="PROVINCIAL GOVERNMENT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25"/>
    <x v="190"/>
    <m/>
    <x v="0"/>
    <s v="450"/>
    <s v="OTHER DEBTORS"/>
    <s v="454"/>
    <s v="PROVINCIAL GOVERNMENT"/>
    <s v="4100"/>
    <s v="LEVI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26"/>
    <x v="0"/>
    <m/>
    <x v="0"/>
    <s v="450"/>
    <s v="OTHER DEBTORS"/>
    <s v="456"/>
    <s v="REPAYMENT: VEHICLE INSURANCE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26"/>
    <x v="184"/>
    <m/>
    <x v="0"/>
    <s v="450"/>
    <s v="OTHER DEBTORS"/>
    <s v="456"/>
    <s v="REPAYMENT: VEHICLE INSURANCE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26"/>
    <x v="185"/>
    <m/>
    <x v="0"/>
    <s v="450"/>
    <s v="OTHER DEBTORS"/>
    <s v="456"/>
    <s v="REPAYMENT: VEHICLE INSURANCE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27"/>
    <x v="0"/>
    <m/>
    <x v="0"/>
    <s v="450"/>
    <s v="OTHER DEBTORS"/>
    <s v="458"/>
    <s v="AMOUNT PAID IN ADVANCED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27"/>
    <x v="184"/>
    <m/>
    <x v="0"/>
    <s v="450"/>
    <s v="OTHER DEBTORS"/>
    <s v="458"/>
    <s v="AMOUNT PAID IN ADVANCED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27"/>
    <x v="185"/>
    <m/>
    <x v="0"/>
    <s v="450"/>
    <s v="OTHER DEBTORS"/>
    <s v="458"/>
    <s v="AMOUNT PAID IN ADVANCED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28"/>
    <x v="0"/>
    <m/>
    <x v="0"/>
    <s v="450"/>
    <s v="OTHER DEBTORS"/>
    <s v="460"/>
    <s v="ELECTRICITY CONNEC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28"/>
    <x v="184"/>
    <m/>
    <x v="0"/>
    <s v="450"/>
    <s v="OTHER DEBTORS"/>
    <s v="460"/>
    <s v="ELECTRICITY CONNECTION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28"/>
    <x v="185"/>
    <m/>
    <x v="0"/>
    <s v="450"/>
    <s v="OTHER DEBTORS"/>
    <s v="460"/>
    <s v="ELECTRICITY CONNECTION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29"/>
    <x v="0"/>
    <m/>
    <x v="0"/>
    <s v="450"/>
    <s v="OTHER DEBTORS"/>
    <s v="462"/>
    <s v="WATER &amp; SEWER CONNECTIO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29"/>
    <x v="184"/>
    <m/>
    <x v="0"/>
    <s v="450"/>
    <s v="OTHER DEBTORS"/>
    <s v="462"/>
    <s v="WATER &amp; SEWER CONNECTION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29"/>
    <x v="185"/>
    <m/>
    <x v="0"/>
    <s v="450"/>
    <s v="OTHER DEBTORS"/>
    <s v="462"/>
    <s v="WATER &amp; SEWER CONNECTION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30"/>
    <x v="0"/>
    <m/>
    <x v="0"/>
    <s v="450"/>
    <s v="OTHER DEBTORS"/>
    <s v="464"/>
    <s v="RELOCATION LOA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30"/>
    <x v="184"/>
    <m/>
    <x v="0"/>
    <s v="450"/>
    <s v="OTHER DEBTORS"/>
    <s v="464"/>
    <s v="RELOCATION LOAN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30"/>
    <x v="185"/>
    <m/>
    <x v="0"/>
    <s v="450"/>
    <s v="OTHER DEBTORS"/>
    <s v="464"/>
    <s v="RELOCATION LOAN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31"/>
    <x v="0"/>
    <m/>
    <x v="0"/>
    <s v="450"/>
    <s v="OTHER DEBTORS"/>
    <s v="466"/>
    <s v="BURSARY LOA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31"/>
    <x v="17"/>
    <m/>
    <x v="0"/>
    <s v="450"/>
    <s v="OTHER DEBTORS"/>
    <s v="466"/>
    <s v="BURSARY LOAN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31"/>
    <x v="184"/>
    <m/>
    <x v="0"/>
    <s v="450"/>
    <s v="OTHER DEBTORS"/>
    <s v="466"/>
    <s v="BURSARY LOANS"/>
    <s v="4050"/>
    <s v="RECEIPTS"/>
    <n v="0"/>
    <n v="0"/>
    <n v="0"/>
    <n v="0"/>
    <n v="-3972"/>
    <n v="0"/>
    <n v="0"/>
    <n v="0"/>
    <n v="0"/>
    <n v="0"/>
    <n v="0"/>
    <n v="0"/>
    <n v="0"/>
    <n v="-3972"/>
    <n v="0"/>
    <n v="0"/>
    <n v="0"/>
    <n v="0"/>
    <n v="-3972"/>
    <e v="#DIV/0!"/>
    <n v="-3972"/>
    <n v="-7944"/>
  </r>
  <r>
    <n v="14"/>
    <n v="15"/>
    <x v="0"/>
    <x v="143"/>
    <x v="0"/>
    <x v="131"/>
    <x v="185"/>
    <m/>
    <x v="0"/>
    <s v="450"/>
    <s v="OTHER DEBTORS"/>
    <s v="466"/>
    <s v="BURSARY LOAN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32"/>
    <x v="0"/>
    <m/>
    <x v="0"/>
    <s v="450"/>
    <s v="OTHER DEBTORS"/>
    <s v="468"/>
    <s v="ADVANCES: EMPLOYE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32"/>
    <x v="184"/>
    <m/>
    <x v="0"/>
    <s v="450"/>
    <s v="OTHER DEBTORS"/>
    <s v="468"/>
    <s v="ADVANCES: EMPLOYEES"/>
    <s v="4050"/>
    <s v="RECEIPTS"/>
    <n v="0"/>
    <n v="0"/>
    <n v="0"/>
    <n v="0"/>
    <n v="-1164621.75"/>
    <n v="0"/>
    <n v="0"/>
    <n v="0"/>
    <n v="0"/>
    <n v="0"/>
    <n v="0"/>
    <n v="0"/>
    <n v="-120073.73"/>
    <n v="0"/>
    <n v="-241831.94"/>
    <n v="-409429.83"/>
    <n v="-184338.55"/>
    <n v="-208947.7"/>
    <n v="-1164621.75"/>
    <e v="#DIV/0!"/>
    <n v="-1164621.75"/>
    <n v="-2329243.5"/>
  </r>
  <r>
    <n v="14"/>
    <n v="15"/>
    <x v="0"/>
    <x v="143"/>
    <x v="0"/>
    <x v="132"/>
    <x v="185"/>
    <m/>
    <x v="0"/>
    <s v="450"/>
    <s v="OTHER DEBTORS"/>
    <s v="468"/>
    <s v="ADVANCES: EMPLOYEES"/>
    <s v="4060"/>
    <s v="EXPENDITURE"/>
    <n v="0"/>
    <n v="0"/>
    <n v="0"/>
    <n v="0"/>
    <n v="2441106.8499999996"/>
    <n v="0"/>
    <n v="0"/>
    <n v="0"/>
    <n v="0"/>
    <n v="0"/>
    <n v="0"/>
    <n v="0"/>
    <n v="223283.9"/>
    <n v="1030137.72"/>
    <n v="310338.44"/>
    <n v="430061.01"/>
    <n v="198536.44"/>
    <n v="248749.34"/>
    <n v="2441106.8499999996"/>
    <e v="#DIV/0!"/>
    <n v="2441106.85"/>
    <n v="4882213.6999999993"/>
  </r>
  <r>
    <n v="14"/>
    <n v="15"/>
    <x v="0"/>
    <x v="143"/>
    <x v="0"/>
    <x v="124"/>
    <x v="0"/>
    <m/>
    <x v="0"/>
    <s v="450"/>
    <s v="OTHER DEBTORS"/>
    <s v="470"/>
    <s v="YEAR-END DEBTOR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24"/>
    <x v="17"/>
    <m/>
    <x v="0"/>
    <s v="450"/>
    <s v="OTHER DEBTORS"/>
    <s v="470"/>
    <s v="YEAR-END DEBTOR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24"/>
    <x v="184"/>
    <m/>
    <x v="0"/>
    <s v="450"/>
    <s v="OTHER DEBTORS"/>
    <s v="470"/>
    <s v="YEAR-END DEBTORS"/>
    <s v="4050"/>
    <s v="RECEIPTS"/>
    <n v="0"/>
    <n v="0"/>
    <n v="0"/>
    <n v="0"/>
    <n v="-283042.84000000003"/>
    <n v="0"/>
    <n v="0"/>
    <n v="0"/>
    <n v="0"/>
    <n v="0"/>
    <n v="0"/>
    <n v="0"/>
    <n v="0"/>
    <n v="-283042.84000000003"/>
    <n v="0"/>
    <n v="0"/>
    <n v="0"/>
    <n v="0"/>
    <n v="-283042.84000000003"/>
    <e v="#DIV/0!"/>
    <n v="-283042.84000000003"/>
    <n v="-566085.68000000005"/>
  </r>
  <r>
    <n v="14"/>
    <n v="15"/>
    <x v="0"/>
    <x v="143"/>
    <x v="0"/>
    <x v="124"/>
    <x v="185"/>
    <m/>
    <x v="0"/>
    <s v="450"/>
    <s v="OTHER DEBTORS"/>
    <s v="470"/>
    <s v="YEAR-END DEBTOR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33"/>
    <x v="0"/>
    <m/>
    <x v="0"/>
    <s v="450"/>
    <s v="OTHER DEBTORS"/>
    <s v="472"/>
    <s v="VAT CONTROL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33"/>
    <x v="184"/>
    <m/>
    <x v="0"/>
    <s v="450"/>
    <s v="OTHER DEBTORS"/>
    <s v="472"/>
    <s v="VAT CONTROL"/>
    <s v="4050"/>
    <s v="RECEIPTS"/>
    <n v="0"/>
    <n v="0"/>
    <n v="0"/>
    <n v="0"/>
    <n v="-32182401.709999997"/>
    <n v="0"/>
    <n v="0"/>
    <n v="0"/>
    <n v="0"/>
    <n v="0"/>
    <n v="0"/>
    <n v="0"/>
    <n v="-7335157.7000000002"/>
    <n v="-4199310.72"/>
    <n v="-4996703.04"/>
    <n v="-19011362.510000002"/>
    <n v="9283115.9199999999"/>
    <n v="-5922983.6600000001"/>
    <n v="-32182401.709999997"/>
    <e v="#DIV/0!"/>
    <n v="-32182401.710000001"/>
    <n v="-64364803.419999994"/>
  </r>
  <r>
    <n v="14"/>
    <n v="15"/>
    <x v="0"/>
    <x v="143"/>
    <x v="0"/>
    <x v="133"/>
    <x v="185"/>
    <m/>
    <x v="0"/>
    <s v="450"/>
    <s v="OTHER DEBTORS"/>
    <s v="472"/>
    <s v="VAT CONTROL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34"/>
    <x v="0"/>
    <m/>
    <x v="0"/>
    <s v="450"/>
    <s v="OTHER DEBTORS"/>
    <s v="473"/>
    <s v="DEPOSIT CONTROL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35"/>
    <x v="0"/>
    <m/>
    <x v="0"/>
    <s v="450"/>
    <s v="OTHER DEBTORS"/>
    <s v="474"/>
    <s v="OTH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35"/>
    <x v="184"/>
    <m/>
    <x v="0"/>
    <s v="450"/>
    <s v="OTHER DEBTORS"/>
    <s v="474"/>
    <s v="OTHER"/>
    <s v="4050"/>
    <s v="RECEIPTS"/>
    <n v="0"/>
    <n v="0"/>
    <n v="0"/>
    <n v="0"/>
    <n v="-101511.85"/>
    <n v="127544.75"/>
    <n v="0"/>
    <n v="0"/>
    <n v="0"/>
    <n v="0"/>
    <n v="0"/>
    <n v="0"/>
    <n v="-10000"/>
    <n v="-21416.85"/>
    <n v="-22035"/>
    <n v="-8000"/>
    <n v="-26060"/>
    <n v="-14000"/>
    <n v="-101511.85"/>
    <e v="#DIV/0!"/>
    <n v="-101511.85"/>
    <n v="-203023.7"/>
  </r>
  <r>
    <n v="14"/>
    <n v="15"/>
    <x v="0"/>
    <x v="143"/>
    <x v="0"/>
    <x v="135"/>
    <x v="185"/>
    <m/>
    <x v="0"/>
    <s v="450"/>
    <s v="OTHER DEBTORS"/>
    <s v="474"/>
    <s v="OTHER"/>
    <s v="4060"/>
    <s v="EXPENDITURE"/>
    <n v="0"/>
    <n v="0"/>
    <n v="0"/>
    <n v="0"/>
    <n v="72443.98"/>
    <n v="55450.77"/>
    <n v="0"/>
    <n v="0"/>
    <n v="0"/>
    <n v="0"/>
    <n v="0"/>
    <n v="0"/>
    <n v="18818.189999999999"/>
    <n v="15630.01"/>
    <n v="36628.300000000003"/>
    <n v="0"/>
    <n v="350"/>
    <n v="1017.48"/>
    <n v="72443.98"/>
    <e v="#DIV/0!"/>
    <n v="72443.98"/>
    <n v="144887.96"/>
  </r>
  <r>
    <n v="14"/>
    <n v="15"/>
    <x v="0"/>
    <x v="143"/>
    <x v="0"/>
    <x v="135"/>
    <x v="190"/>
    <m/>
    <x v="0"/>
    <s v="450"/>
    <s v="OTHER DEBTORS"/>
    <s v="474"/>
    <s v="OTHER"/>
    <s v="4100"/>
    <s v="LEVIES"/>
    <n v="0"/>
    <n v="0"/>
    <n v="0"/>
    <n v="0"/>
    <n v="3791241.37"/>
    <n v="0"/>
    <n v="0"/>
    <n v="0"/>
    <n v="0"/>
    <n v="0"/>
    <n v="0"/>
    <n v="0"/>
    <n v="1034995.75"/>
    <n v="923741.72"/>
    <n v="33886.870000000003"/>
    <n v="527540.38"/>
    <n v="695469.52"/>
    <n v="575607.13"/>
    <n v="3791241.37"/>
    <e v="#DIV/0!"/>
    <n v="3791241.37"/>
    <n v="7582482.7400000002"/>
  </r>
  <r>
    <n v="14"/>
    <n v="15"/>
    <x v="0"/>
    <x v="143"/>
    <x v="0"/>
    <x v="135"/>
    <x v="191"/>
    <m/>
    <x v="0"/>
    <s v="450"/>
    <s v="OTHER DEBTORS"/>
    <s v="474"/>
    <s v="OTHER"/>
    <s v="4105"/>
    <s v="LESS: PROVISION FOR BAD DEBDTS"/>
    <n v="0"/>
    <n v="0"/>
    <n v="0"/>
    <n v="0"/>
    <n v="668023.84000000008"/>
    <n v="0"/>
    <n v="0"/>
    <n v="0"/>
    <n v="0"/>
    <n v="0"/>
    <n v="0"/>
    <n v="0"/>
    <n v="0"/>
    <n v="0"/>
    <n v="685384.05"/>
    <n v="-17360.21"/>
    <n v="0"/>
    <n v="0"/>
    <n v="668023.84000000008"/>
    <e v="#DIV/0!"/>
    <n v="668023.84"/>
    <n v="1336047.6800000002"/>
  </r>
  <r>
    <n v="14"/>
    <n v="15"/>
    <x v="0"/>
    <x v="143"/>
    <x v="0"/>
    <x v="136"/>
    <x v="0"/>
    <m/>
    <x v="0"/>
    <s v="450"/>
    <s v="OTHER DEBTORS"/>
    <s v="475"/>
    <s v="DEBIT NOT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36"/>
    <x v="185"/>
    <m/>
    <x v="0"/>
    <s v="450"/>
    <s v="OTHER DEBTORS"/>
    <s v="475"/>
    <s v="DEBIT NOTE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36"/>
    <x v="190"/>
    <m/>
    <x v="0"/>
    <s v="450"/>
    <s v="OTHER DEBTORS"/>
    <s v="475"/>
    <s v="DEBIT NOTES"/>
    <s v="4100"/>
    <s v="LEVIES"/>
    <n v="0"/>
    <n v="0"/>
    <n v="0"/>
    <n v="0"/>
    <n v="-74641.069999999992"/>
    <n v="0"/>
    <n v="0"/>
    <n v="0"/>
    <n v="0"/>
    <n v="0"/>
    <n v="0"/>
    <n v="0"/>
    <n v="0"/>
    <n v="-74072.56"/>
    <n v="-737.08"/>
    <n v="0"/>
    <n v="140.05000000000001"/>
    <n v="28.52"/>
    <n v="-74641.069999999992"/>
    <e v="#DIV/0!"/>
    <n v="-74641.070000000007"/>
    <n v="-149282.13999999998"/>
  </r>
  <r>
    <n v="14"/>
    <n v="15"/>
    <x v="0"/>
    <x v="144"/>
    <x v="0"/>
    <x v="137"/>
    <x v="0"/>
    <m/>
    <x v="0"/>
    <s v="451"/>
    <s v="OPERATING LEASE ASSETS"/>
    <s v="479"/>
    <s v="OTH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4"/>
    <x v="0"/>
    <x v="137"/>
    <x v="184"/>
    <m/>
    <x v="0"/>
    <s v="451"/>
    <s v="OPERATING LEASE ASSETS"/>
    <s v="479"/>
    <s v="OTHER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4"/>
    <x v="0"/>
    <x v="137"/>
    <x v="185"/>
    <m/>
    <x v="0"/>
    <s v="451"/>
    <s v="OPERATING LEASE ASSETS"/>
    <s v="479"/>
    <s v="OTHER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4"/>
    <x v="0"/>
    <x v="137"/>
    <x v="190"/>
    <m/>
    <x v="0"/>
    <s v="451"/>
    <s v="OPERATING LEASE ASSETS"/>
    <s v="479"/>
    <s v="OTHER"/>
    <s v="4100"/>
    <s v="LEVI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4"/>
    <x v="0"/>
    <x v="137"/>
    <x v="191"/>
    <m/>
    <x v="0"/>
    <s v="451"/>
    <s v="OPERATING LEASE ASSETS"/>
    <s v="479"/>
    <s v="OTHER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5"/>
    <x v="0"/>
    <x v="138"/>
    <x v="0"/>
    <m/>
    <x v="0"/>
    <s v="455"/>
    <s v="CASH RESOURCES"/>
    <s v="476"/>
    <s v="BANK: EFF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5"/>
    <x v="0"/>
    <x v="138"/>
    <x v="192"/>
    <m/>
    <x v="0"/>
    <s v="455"/>
    <s v="CASH RESOURCES"/>
    <s v="476"/>
    <s v="BANK: EFF"/>
    <s v="4110"/>
    <s v="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5"/>
    <x v="0"/>
    <x v="138"/>
    <x v="193"/>
    <m/>
    <x v="0"/>
    <s v="455"/>
    <s v="CASH RESOURCES"/>
    <s v="476"/>
    <s v="BANK: EFF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5"/>
    <x v="0"/>
    <x v="139"/>
    <x v="0"/>
    <m/>
    <x v="0"/>
    <s v="455"/>
    <s v="CASH RESOURCES"/>
    <s v="477"/>
    <s v="BANK: AFF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5"/>
    <x v="0"/>
    <x v="139"/>
    <x v="192"/>
    <m/>
    <x v="0"/>
    <s v="455"/>
    <s v="CASH RESOURCES"/>
    <s v="477"/>
    <s v="BANK: AFF"/>
    <s v="4110"/>
    <s v="DEPOSITS"/>
    <n v="0"/>
    <n v="0"/>
    <n v="0"/>
    <n v="0"/>
    <n v="-59302719.420000002"/>
    <n v="0"/>
    <n v="0"/>
    <n v="0"/>
    <n v="0"/>
    <n v="0"/>
    <n v="0"/>
    <n v="0"/>
    <n v="0"/>
    <n v="-59302719.420000002"/>
    <n v="0"/>
    <n v="0"/>
    <n v="0"/>
    <n v="0"/>
    <n v="-59302719.420000002"/>
    <e v="#DIV/0!"/>
    <n v="-59302719.420000002"/>
    <n v="-118605438.84"/>
  </r>
  <r>
    <n v="14"/>
    <n v="15"/>
    <x v="0"/>
    <x v="145"/>
    <x v="0"/>
    <x v="139"/>
    <x v="193"/>
    <m/>
    <x v="0"/>
    <s v="455"/>
    <s v="CASH RESOURCES"/>
    <s v="477"/>
    <s v="BANK: AFF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5"/>
    <x v="0"/>
    <x v="140"/>
    <x v="0"/>
    <m/>
    <x v="0"/>
    <s v="455"/>
    <s v="CASH RESOURCES"/>
    <s v="478"/>
    <s v="PETTY CASH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5"/>
    <x v="0"/>
    <x v="140"/>
    <x v="192"/>
    <m/>
    <x v="0"/>
    <s v="455"/>
    <s v="CASH RESOURCES"/>
    <s v="478"/>
    <s v="PETTY CASH"/>
    <s v="4110"/>
    <s v="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5"/>
    <x v="0"/>
    <x v="140"/>
    <x v="193"/>
    <m/>
    <x v="0"/>
    <s v="455"/>
    <s v="CASH RESOURCES"/>
    <s v="478"/>
    <s v="PETTY CASH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5"/>
    <x v="0"/>
    <x v="141"/>
    <x v="0"/>
    <m/>
    <x v="0"/>
    <s v="455"/>
    <s v="CASH RESOURCES"/>
    <s v="480"/>
    <s v="BANK: RATES &amp; GENERAL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5"/>
    <x v="0"/>
    <x v="141"/>
    <x v="192"/>
    <m/>
    <x v="0"/>
    <s v="455"/>
    <s v="CASH RESOURCES"/>
    <s v="480"/>
    <s v="BANK: RATES &amp; GENERAL"/>
    <s v="4110"/>
    <s v="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5"/>
    <x v="0"/>
    <x v="141"/>
    <x v="193"/>
    <m/>
    <x v="0"/>
    <s v="455"/>
    <s v="CASH RESOURCES"/>
    <s v="480"/>
    <s v="BANK: RATES &amp; GENERAL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5"/>
    <x v="0"/>
    <x v="142"/>
    <x v="0"/>
    <m/>
    <x v="0"/>
    <s v="455"/>
    <s v="CASH RESOURCES"/>
    <s v="482"/>
    <s v="BANK: GRAN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5"/>
    <x v="0"/>
    <x v="142"/>
    <x v="192"/>
    <m/>
    <x v="0"/>
    <s v="455"/>
    <s v="CASH RESOURCES"/>
    <s v="482"/>
    <s v="BANK: GRANTS"/>
    <s v="4110"/>
    <s v="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5"/>
    <x v="0"/>
    <x v="142"/>
    <x v="193"/>
    <m/>
    <x v="0"/>
    <s v="455"/>
    <s v="CASH RESOURCES"/>
    <s v="482"/>
    <s v="BANK: GRANTS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5"/>
    <x v="0"/>
    <x v="143"/>
    <x v="0"/>
    <m/>
    <x v="0"/>
    <s v="455"/>
    <s v="CASH RESOURCES"/>
    <s v="484"/>
    <s v="BANK: PUBLIC CONTRIBUTIO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5"/>
    <x v="0"/>
    <x v="143"/>
    <x v="192"/>
    <m/>
    <x v="0"/>
    <s v="455"/>
    <s v="CASH RESOURCES"/>
    <s v="484"/>
    <s v="BANK: PUBLIC CONTRIBUTIONS"/>
    <s v="4110"/>
    <s v="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5"/>
    <x v="0"/>
    <x v="143"/>
    <x v="193"/>
    <m/>
    <x v="0"/>
    <s v="455"/>
    <s v="CASH RESOURCES"/>
    <s v="484"/>
    <s v="BANK: PUBLIC CONTRIBUTIONS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5"/>
    <x v="0"/>
    <x v="144"/>
    <x v="0"/>
    <m/>
    <x v="0"/>
    <s v="455"/>
    <s v="CASH RESOURCES"/>
    <s v="485"/>
    <s v="CASH FLOA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5"/>
    <x v="0"/>
    <x v="144"/>
    <x v="192"/>
    <m/>
    <x v="0"/>
    <s v="455"/>
    <s v="CASH RESOURCES"/>
    <s v="485"/>
    <s v="CASH FLOAT"/>
    <s v="4110"/>
    <s v="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5"/>
    <x v="0"/>
    <x v="144"/>
    <x v="193"/>
    <m/>
    <x v="0"/>
    <s v="455"/>
    <s v="CASH RESOURCES"/>
    <s v="485"/>
    <s v="CASH FLOAT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6"/>
    <x v="0"/>
    <x v="145"/>
    <x v="0"/>
    <m/>
    <x v="0"/>
    <s v="470"/>
    <s v="PROVISIONS"/>
    <s v="497"/>
    <s v="POST - EMPLOYMENT HEALTH CARE BENEFI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6"/>
    <x v="0"/>
    <x v="145"/>
    <x v="17"/>
    <m/>
    <x v="0"/>
    <s v="470"/>
    <s v="PROVISIONS"/>
    <s v="497"/>
    <s v="POST - EMPLOYMENT HEALTH CARE BENEFIT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6"/>
    <x v="0"/>
    <x v="145"/>
    <x v="185"/>
    <m/>
    <x v="0"/>
    <s v="470"/>
    <s v="PROVISIONS"/>
    <s v="497"/>
    <s v="POST - EMPLOYMENT HEALTH CARE BENEFIT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6"/>
    <x v="0"/>
    <x v="145"/>
    <x v="186"/>
    <m/>
    <x v="0"/>
    <s v="470"/>
    <s v="PROVISIONS"/>
    <s v="497"/>
    <s v="POST - EMPLOYMENT HEALTH CARE BENEFITS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6"/>
    <x v="0"/>
    <x v="146"/>
    <x v="0"/>
    <m/>
    <x v="0"/>
    <s v="470"/>
    <s v="PROVISIONS"/>
    <s v="498"/>
    <s v="LONG SERVICE AWARD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6"/>
    <x v="0"/>
    <x v="146"/>
    <x v="17"/>
    <m/>
    <x v="0"/>
    <s v="470"/>
    <s v="PROVISIONS"/>
    <s v="498"/>
    <s v="LONG SERVICE AWARD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6"/>
    <x v="0"/>
    <x v="146"/>
    <x v="185"/>
    <m/>
    <x v="0"/>
    <s v="470"/>
    <s v="PROVISIONS"/>
    <s v="498"/>
    <s v="LONG SERVICE AWARD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6"/>
    <x v="0"/>
    <x v="146"/>
    <x v="186"/>
    <m/>
    <x v="0"/>
    <s v="470"/>
    <s v="PROVISIONS"/>
    <s v="498"/>
    <s v="LONG SERVICE AWARDS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6"/>
    <x v="0"/>
    <x v="147"/>
    <x v="0"/>
    <m/>
    <x v="0"/>
    <s v="470"/>
    <s v="PROVISIONS"/>
    <s v="499"/>
    <s v="NON-CURRENT PROVISIO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6"/>
    <x v="0"/>
    <x v="147"/>
    <x v="186"/>
    <m/>
    <x v="0"/>
    <s v="470"/>
    <s v="PROVISIONS"/>
    <s v="499"/>
    <s v="NON-CURRENT PROVISIONS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6"/>
    <x v="0"/>
    <x v="148"/>
    <x v="0"/>
    <m/>
    <x v="0"/>
    <s v="470"/>
    <s v="PROVISIONS"/>
    <s v="500"/>
    <s v="STAFF LEAVE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6"/>
    <x v="0"/>
    <x v="148"/>
    <x v="17"/>
    <m/>
    <x v="0"/>
    <s v="470"/>
    <s v="PROVISIONS"/>
    <s v="500"/>
    <s v="STAFF LEAVE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6"/>
    <x v="0"/>
    <x v="148"/>
    <x v="185"/>
    <m/>
    <x v="0"/>
    <s v="470"/>
    <s v="PROVISIONS"/>
    <s v="500"/>
    <s v="STAFF LEAVE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6"/>
    <x v="0"/>
    <x v="148"/>
    <x v="186"/>
    <m/>
    <x v="0"/>
    <s v="470"/>
    <s v="PROVISIONS"/>
    <s v="500"/>
    <s v="STAFF LEAVE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6"/>
    <x v="0"/>
    <x v="149"/>
    <x v="0"/>
    <m/>
    <x v="0"/>
    <s v="470"/>
    <s v="PROVISIONS"/>
    <s v="501"/>
    <s v="PROVISION PERFORMANCE BONU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6"/>
    <x v="0"/>
    <x v="149"/>
    <x v="17"/>
    <m/>
    <x v="0"/>
    <s v="470"/>
    <s v="PROVISIONS"/>
    <s v="501"/>
    <s v="PROVISION PERFORMANCE BONU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6"/>
    <x v="0"/>
    <x v="149"/>
    <x v="185"/>
    <m/>
    <x v="0"/>
    <s v="470"/>
    <s v="PROVISIONS"/>
    <s v="501"/>
    <s v="PROVISION PERFORMANCE BONU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6"/>
    <x v="0"/>
    <x v="149"/>
    <x v="186"/>
    <m/>
    <x v="0"/>
    <s v="470"/>
    <s v="PROVISIONS"/>
    <s v="501"/>
    <s v="PROVISION PERFORMANCE BONUS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48"/>
    <x v="0"/>
    <m/>
    <x v="0"/>
    <s v="475"/>
    <s v="CREDITORS"/>
    <s v="500"/>
    <s v="STAFF LEAVE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48"/>
    <x v="186"/>
    <m/>
    <x v="0"/>
    <s v="475"/>
    <s v="CREDITORS"/>
    <s v="500"/>
    <s v="STAFF LEAVE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0"/>
    <x v="0"/>
    <m/>
    <x v="0"/>
    <s v="475"/>
    <s v="CREDITORS"/>
    <s v="502"/>
    <s v="ELECTRICITY DEPOSI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0"/>
    <x v="17"/>
    <m/>
    <x v="0"/>
    <s v="475"/>
    <s v="CREDITORS"/>
    <s v="502"/>
    <s v="ELECTRICITY DEPOSIT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0"/>
    <x v="192"/>
    <m/>
    <x v="0"/>
    <s v="475"/>
    <s v="CREDITORS"/>
    <s v="502"/>
    <s v="ELECTRICITY DEPOSITS"/>
    <s v="4110"/>
    <s v="DEPOSITS"/>
    <n v="0"/>
    <n v="0"/>
    <n v="0"/>
    <n v="0"/>
    <n v="-817221.09"/>
    <n v="0"/>
    <n v="0"/>
    <n v="0"/>
    <n v="0"/>
    <n v="0"/>
    <n v="0"/>
    <n v="0"/>
    <n v="-1148245.56"/>
    <n v="111237.97"/>
    <n v="81562.06"/>
    <n v="59949.75"/>
    <n v="49162.31"/>
    <n v="29112.38"/>
    <n v="-817221.09"/>
    <e v="#DIV/0!"/>
    <n v="-817221.09"/>
    <n v="-1634442.18"/>
  </r>
  <r>
    <n v="14"/>
    <n v="15"/>
    <x v="0"/>
    <x v="147"/>
    <x v="0"/>
    <x v="150"/>
    <x v="193"/>
    <m/>
    <x v="0"/>
    <s v="475"/>
    <s v="CREDITORS"/>
    <s v="502"/>
    <s v="ELECTRICITY DEPOSITS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1"/>
    <x v="0"/>
    <m/>
    <x v="0"/>
    <s v="475"/>
    <s v="CREDITORS"/>
    <s v="503"/>
    <s v="WATER DEPOSI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1"/>
    <x v="192"/>
    <m/>
    <x v="0"/>
    <s v="475"/>
    <s v="CREDITORS"/>
    <s v="503"/>
    <s v="WATER DEPOSITS"/>
    <s v="4110"/>
    <s v="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1"/>
    <x v="193"/>
    <m/>
    <x v="0"/>
    <s v="475"/>
    <s v="CREDITORS"/>
    <s v="503"/>
    <s v="WATER DEPOSITS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2"/>
    <x v="0"/>
    <m/>
    <x v="0"/>
    <s v="475"/>
    <s v="CREDITORS"/>
    <s v="504"/>
    <s v="TRADE CREDITOR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2"/>
    <x v="17"/>
    <m/>
    <x v="0"/>
    <s v="475"/>
    <s v="CREDITORS"/>
    <s v="504"/>
    <s v="TRADE CREDITORE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2"/>
    <x v="184"/>
    <m/>
    <x v="0"/>
    <s v="475"/>
    <s v="CREDITORS"/>
    <s v="504"/>
    <s v="TRADE CREDITORE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2"/>
    <x v="185"/>
    <m/>
    <x v="0"/>
    <s v="475"/>
    <s v="CREDITORS"/>
    <s v="504"/>
    <s v="TRADE CREDITORES"/>
    <s v="4060"/>
    <s v="EXPENDITURE"/>
    <n v="0"/>
    <n v="0"/>
    <n v="0"/>
    <n v="0"/>
    <n v="2345574.36"/>
    <n v="0"/>
    <n v="0"/>
    <n v="0"/>
    <n v="0"/>
    <n v="0"/>
    <n v="0"/>
    <n v="0"/>
    <n v="2318780.36"/>
    <n v="26794"/>
    <n v="0"/>
    <n v="0"/>
    <n v="0"/>
    <n v="0"/>
    <n v="2345574.36"/>
    <e v="#DIV/0!"/>
    <n v="2345574.36"/>
    <n v="4691148.72"/>
  </r>
  <r>
    <n v="14"/>
    <n v="15"/>
    <x v="0"/>
    <x v="147"/>
    <x v="0"/>
    <x v="153"/>
    <x v="0"/>
    <m/>
    <x v="0"/>
    <s v="475"/>
    <s v="CREDITORS"/>
    <s v="506"/>
    <s v="PAYMENTS IN ADVANCE (DEBT)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3"/>
    <x v="184"/>
    <m/>
    <x v="0"/>
    <s v="475"/>
    <s v="CREDITORS"/>
    <s v="506"/>
    <s v="PAYMENTS IN ADVANCE (DEBT)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3"/>
    <x v="185"/>
    <m/>
    <x v="0"/>
    <s v="475"/>
    <s v="CREDITORS"/>
    <s v="506"/>
    <s v="PAYMENTS IN ADVANCE (DEBT)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4"/>
    <x v="0"/>
    <m/>
    <x v="0"/>
    <s v="475"/>
    <s v="CREDITORS"/>
    <s v="508"/>
    <s v="PAYMENTS IN ADVANCE (GENERAL)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4"/>
    <x v="184"/>
    <m/>
    <x v="0"/>
    <s v="475"/>
    <s v="CREDITORS"/>
    <s v="508"/>
    <s v="PAYMENTS IN ADVANCE (GENERAL)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4"/>
    <x v="185"/>
    <m/>
    <x v="0"/>
    <s v="475"/>
    <s v="CREDITORS"/>
    <s v="508"/>
    <s v="PAYMENTS IN ADVANCE (GENERAL)"/>
    <s v="4060"/>
    <s v="EXPENDITURE"/>
    <n v="0"/>
    <n v="0"/>
    <n v="0"/>
    <n v="0"/>
    <n v="72065"/>
    <n v="0"/>
    <n v="0"/>
    <n v="0"/>
    <n v="0"/>
    <n v="0"/>
    <n v="0"/>
    <n v="0"/>
    <n v="72065"/>
    <n v="0"/>
    <n v="0"/>
    <n v="0"/>
    <n v="0"/>
    <n v="0"/>
    <n v="72065"/>
    <e v="#DIV/0!"/>
    <n v="72065"/>
    <n v="144130"/>
  </r>
  <r>
    <n v="14"/>
    <n v="15"/>
    <x v="0"/>
    <x v="147"/>
    <x v="0"/>
    <x v="155"/>
    <x v="0"/>
    <m/>
    <x v="0"/>
    <s v="475"/>
    <s v="CREDITORS"/>
    <s v="510"/>
    <s v="MANAGER SUPPOR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5"/>
    <x v="184"/>
    <m/>
    <x v="0"/>
    <s v="475"/>
    <s v="CREDITORS"/>
    <s v="510"/>
    <s v="MANAGER SUPPORT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5"/>
    <x v="185"/>
    <m/>
    <x v="0"/>
    <s v="475"/>
    <s v="CREDITORS"/>
    <s v="510"/>
    <s v="MANAGER SUPPORT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6"/>
    <x v="0"/>
    <m/>
    <x v="0"/>
    <s v="475"/>
    <s v="CREDITORS"/>
    <s v="512"/>
    <s v="YEAR-END CREDITOR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6"/>
    <x v="184"/>
    <m/>
    <x v="0"/>
    <s v="475"/>
    <s v="CREDITORS"/>
    <s v="512"/>
    <s v="YEAR-END CREDITOR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6"/>
    <x v="185"/>
    <m/>
    <x v="0"/>
    <s v="475"/>
    <s v="CREDITORS"/>
    <s v="512"/>
    <s v="YEAR-END CREDITORS"/>
    <s v="4060"/>
    <s v="EXPENDITURE"/>
    <n v="0"/>
    <n v="0"/>
    <n v="0"/>
    <n v="0"/>
    <n v="38053050.839999996"/>
    <n v="0"/>
    <n v="0"/>
    <n v="0"/>
    <n v="0"/>
    <n v="0"/>
    <n v="0"/>
    <n v="0"/>
    <n v="4863365.6900000004"/>
    <n v="0"/>
    <n v="33189685.149999999"/>
    <n v="0"/>
    <n v="0"/>
    <n v="0"/>
    <n v="38053050.839999996"/>
    <e v="#DIV/0!"/>
    <n v="38053050.840000004"/>
    <n v="76106101.679999992"/>
  </r>
  <r>
    <n v="14"/>
    <n v="15"/>
    <x v="0"/>
    <x v="147"/>
    <x v="0"/>
    <x v="157"/>
    <x v="0"/>
    <m/>
    <x v="0"/>
    <s v="475"/>
    <s v="CREDITORS"/>
    <s v="514"/>
    <s v="VA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7"/>
    <x v="17"/>
    <m/>
    <x v="0"/>
    <s v="475"/>
    <s v="CREDITORS"/>
    <s v="514"/>
    <s v="VA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7"/>
    <x v="184"/>
    <m/>
    <x v="0"/>
    <s v="475"/>
    <s v="CREDITORS"/>
    <s v="514"/>
    <s v="VAT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7"/>
    <x v="185"/>
    <m/>
    <x v="0"/>
    <s v="475"/>
    <s v="CREDITORS"/>
    <s v="514"/>
    <s v="VAT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8"/>
    <x v="0"/>
    <m/>
    <x v="0"/>
    <s v="475"/>
    <s v="CREDITORS"/>
    <s v="516"/>
    <s v="RETENS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8"/>
    <x v="184"/>
    <m/>
    <x v="0"/>
    <s v="475"/>
    <s v="CREDITORS"/>
    <s v="516"/>
    <s v="RETENSION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8"/>
    <x v="185"/>
    <m/>
    <x v="0"/>
    <s v="475"/>
    <s v="CREDITORS"/>
    <s v="516"/>
    <s v="RETENSION"/>
    <s v="4060"/>
    <s v="EXPENDITURE"/>
    <n v="0"/>
    <n v="0"/>
    <n v="0"/>
    <n v="0"/>
    <n v="-2726233.07"/>
    <n v="0"/>
    <n v="0"/>
    <n v="0"/>
    <n v="0"/>
    <n v="0"/>
    <n v="0"/>
    <n v="0"/>
    <n v="-36829.839999999997"/>
    <n v="-722627.84"/>
    <n v="-772670.79"/>
    <n v="-640156.91"/>
    <n v="-130451.23"/>
    <n v="-423496.46"/>
    <n v="-2726233.07"/>
    <e v="#DIV/0!"/>
    <n v="-2726233.07"/>
    <n v="-5452466.1399999997"/>
  </r>
  <r>
    <n v="14"/>
    <n v="15"/>
    <x v="0"/>
    <x v="147"/>
    <x v="0"/>
    <x v="159"/>
    <x v="0"/>
    <m/>
    <x v="0"/>
    <s v="475"/>
    <s v="CREDITORS"/>
    <s v="518"/>
    <s v="MEDICAL CONTRIBU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9"/>
    <x v="184"/>
    <m/>
    <x v="0"/>
    <s v="475"/>
    <s v="CREDITORS"/>
    <s v="518"/>
    <s v="MEDICAL CONTRIBUTION"/>
    <s v="4050"/>
    <s v="RECEIPTS"/>
    <n v="0"/>
    <n v="0"/>
    <n v="0"/>
    <n v="0"/>
    <n v="-235000.2"/>
    <n v="0"/>
    <n v="0"/>
    <n v="0"/>
    <n v="0"/>
    <n v="0"/>
    <n v="0"/>
    <n v="0"/>
    <n v="-38148.199999999997"/>
    <n v="-38148.199999999997"/>
    <n v="-38148.199999999997"/>
    <n v="-40185.199999999997"/>
    <n v="-40185.199999999997"/>
    <n v="-40185.199999999997"/>
    <n v="-235000.2"/>
    <e v="#DIV/0!"/>
    <n v="-235000.2"/>
    <n v="-470000.4"/>
  </r>
  <r>
    <n v="14"/>
    <n v="15"/>
    <x v="0"/>
    <x v="147"/>
    <x v="0"/>
    <x v="159"/>
    <x v="185"/>
    <m/>
    <x v="0"/>
    <s v="475"/>
    <s v="CREDITORS"/>
    <s v="518"/>
    <s v="MEDICAL CONTRIBUTION"/>
    <s v="4060"/>
    <s v="EXPENDITURE"/>
    <n v="0"/>
    <n v="0"/>
    <n v="0"/>
    <n v="0"/>
    <n v="229620.00000000003"/>
    <n v="0"/>
    <n v="0"/>
    <n v="0"/>
    <n v="0"/>
    <n v="0"/>
    <n v="0"/>
    <n v="0"/>
    <n v="37251.4"/>
    <n v="37251.4"/>
    <n v="37251.4"/>
    <n v="39288.6"/>
    <n v="39288.6"/>
    <n v="39288.6"/>
    <n v="229620.00000000003"/>
    <e v="#DIV/0!"/>
    <n v="229620"/>
    <n v="459240.00000000006"/>
  </r>
  <r>
    <n v="14"/>
    <n v="15"/>
    <x v="0"/>
    <x v="147"/>
    <x v="0"/>
    <x v="160"/>
    <x v="0"/>
    <m/>
    <x v="0"/>
    <s v="475"/>
    <s v="CREDITORS"/>
    <s v="520"/>
    <s v="UNCLAIMED WAG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0"/>
    <x v="184"/>
    <m/>
    <x v="0"/>
    <s v="475"/>
    <s v="CREDITORS"/>
    <s v="520"/>
    <s v="UNCLAIMED WAGE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0"/>
    <x v="185"/>
    <m/>
    <x v="0"/>
    <s v="475"/>
    <s v="CREDITORS"/>
    <s v="520"/>
    <s v="UNCLAIMED WAGE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1"/>
    <x v="0"/>
    <m/>
    <x v="0"/>
    <s v="475"/>
    <s v="CREDITORS"/>
    <s v="522"/>
    <s v="UNCLAIMED LOAN PAYMEN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1"/>
    <x v="184"/>
    <m/>
    <x v="0"/>
    <s v="475"/>
    <s v="CREDITORS"/>
    <s v="522"/>
    <s v="UNCLAIMED LOAN PAYMENT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1"/>
    <x v="185"/>
    <m/>
    <x v="0"/>
    <s v="475"/>
    <s v="CREDITORS"/>
    <s v="522"/>
    <s v="UNCLAIMED LOAN PAYMENT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2"/>
    <x v="0"/>
    <m/>
    <x v="0"/>
    <s v="475"/>
    <s v="CREDITORS"/>
    <s v="524"/>
    <s v="DEPOSI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2"/>
    <x v="184"/>
    <m/>
    <x v="0"/>
    <s v="475"/>
    <s v="CREDITORS"/>
    <s v="524"/>
    <s v="DEPOSITS"/>
    <s v="4050"/>
    <s v="RECEIPTS"/>
    <n v="0"/>
    <n v="0"/>
    <n v="0"/>
    <n v="0"/>
    <n v="-222263.32"/>
    <n v="0"/>
    <n v="0"/>
    <n v="0"/>
    <n v="0"/>
    <n v="0"/>
    <n v="0"/>
    <n v="0"/>
    <n v="6532.59"/>
    <n v="-83539.399999999994"/>
    <n v="-10790"/>
    <n v="-91615"/>
    <n v="-32254.51"/>
    <n v="-10597"/>
    <n v="-222263.32"/>
    <e v="#DIV/0!"/>
    <n v="-222263.32"/>
    <n v="-444526.64"/>
  </r>
  <r>
    <n v="14"/>
    <n v="15"/>
    <x v="0"/>
    <x v="147"/>
    <x v="0"/>
    <x v="162"/>
    <x v="185"/>
    <m/>
    <x v="0"/>
    <s v="475"/>
    <s v="CREDITORS"/>
    <s v="524"/>
    <s v="DEPOSITS"/>
    <s v="4060"/>
    <s v="EXPENDITURE"/>
    <n v="0"/>
    <n v="0"/>
    <n v="0"/>
    <n v="0"/>
    <n v="150"/>
    <n v="0"/>
    <n v="0"/>
    <n v="0"/>
    <n v="0"/>
    <n v="0"/>
    <n v="0"/>
    <n v="0"/>
    <n v="0"/>
    <n v="0"/>
    <n v="0"/>
    <n v="0"/>
    <n v="0"/>
    <n v="150"/>
    <n v="150"/>
    <e v="#DIV/0!"/>
    <n v="150"/>
    <n v="300"/>
  </r>
  <r>
    <n v="14"/>
    <n v="15"/>
    <x v="0"/>
    <x v="147"/>
    <x v="0"/>
    <x v="163"/>
    <x v="0"/>
    <m/>
    <x v="0"/>
    <s v="475"/>
    <s v="CREDITORS"/>
    <s v="526"/>
    <s v="UNKOWN CONSUMER DEPOSI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3"/>
    <x v="184"/>
    <m/>
    <x v="0"/>
    <s v="475"/>
    <s v="CREDITORS"/>
    <s v="526"/>
    <s v="UNKOWN CONSUMER DEPOSIT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3"/>
    <x v="185"/>
    <m/>
    <x v="0"/>
    <s v="475"/>
    <s v="CREDITORS"/>
    <s v="526"/>
    <s v="UNKOWN CONSUMER DEPOSIT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4"/>
    <x v="0"/>
    <m/>
    <x v="0"/>
    <s v="475"/>
    <s v="CREDITORS"/>
    <s v="528"/>
    <s v="UNKNOWN DIRECT DEPOSI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4"/>
    <x v="184"/>
    <m/>
    <x v="0"/>
    <s v="475"/>
    <s v="CREDITORS"/>
    <s v="528"/>
    <s v="UNKNOWN DIRECT DEPOSITS"/>
    <s v="4050"/>
    <s v="RECEIPTS"/>
    <n v="0"/>
    <n v="0"/>
    <n v="0"/>
    <n v="0"/>
    <n v="141170.09"/>
    <n v="0"/>
    <n v="0"/>
    <n v="0"/>
    <n v="0"/>
    <n v="0"/>
    <n v="0"/>
    <n v="0"/>
    <n v="122834.22"/>
    <n v="1000"/>
    <n v="17335.87"/>
    <n v="0"/>
    <n v="0"/>
    <n v="0"/>
    <n v="141170.09"/>
    <e v="#DIV/0!"/>
    <n v="141170.09"/>
    <n v="282340.18"/>
  </r>
  <r>
    <n v="14"/>
    <n v="15"/>
    <x v="0"/>
    <x v="147"/>
    <x v="0"/>
    <x v="164"/>
    <x v="185"/>
    <m/>
    <x v="0"/>
    <s v="475"/>
    <s v="CREDITORS"/>
    <s v="528"/>
    <s v="UNKNOWN DIRECT DEPOSITS"/>
    <s v="4060"/>
    <s v="EXPENDITURE"/>
    <n v="0"/>
    <n v="0"/>
    <n v="0"/>
    <n v="0"/>
    <n v="197442.41"/>
    <n v="0"/>
    <n v="0"/>
    <n v="0"/>
    <n v="0"/>
    <n v="0"/>
    <n v="0"/>
    <n v="0"/>
    <n v="0"/>
    <n v="197442.41"/>
    <n v="0"/>
    <n v="0"/>
    <n v="0"/>
    <n v="0"/>
    <n v="197442.41"/>
    <e v="#DIV/0!"/>
    <n v="197442.41"/>
    <n v="394884.82"/>
  </r>
  <r>
    <n v="14"/>
    <n v="15"/>
    <x v="0"/>
    <x v="147"/>
    <x v="0"/>
    <x v="165"/>
    <x v="0"/>
    <m/>
    <x v="0"/>
    <s v="475"/>
    <s v="CREDITORS"/>
    <s v="530"/>
    <s v="UNKOWN CONSUMER PAYMEN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5"/>
    <x v="184"/>
    <m/>
    <x v="0"/>
    <s v="475"/>
    <s v="CREDITORS"/>
    <s v="530"/>
    <s v="UNKOWN CONSUMER PAYMENT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5"/>
    <x v="185"/>
    <m/>
    <x v="0"/>
    <s v="475"/>
    <s v="CREDITORS"/>
    <s v="530"/>
    <s v="UNKOWN CONSUMER PAYMENT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6"/>
    <x v="0"/>
    <m/>
    <x v="0"/>
    <s v="475"/>
    <s v="CREDITORS"/>
    <s v="532"/>
    <s v="FINANCIAL MANAGEMENT SUPPOR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6"/>
    <x v="184"/>
    <m/>
    <x v="0"/>
    <s v="475"/>
    <s v="CREDITORS"/>
    <s v="532"/>
    <s v="FINANCIAL MANAGEMENT SUPPORT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6"/>
    <x v="185"/>
    <m/>
    <x v="0"/>
    <s v="475"/>
    <s v="CREDITORS"/>
    <s v="532"/>
    <s v="FINANCIAL MANAGEMENT SUPPORT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7"/>
    <x v="0"/>
    <m/>
    <x v="0"/>
    <s v="475"/>
    <s v="CREDITORS"/>
    <s v="534"/>
    <s v="IDP DONATIO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7"/>
    <x v="184"/>
    <m/>
    <x v="0"/>
    <s v="475"/>
    <s v="CREDITORS"/>
    <s v="534"/>
    <s v="IDP DONATION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7"/>
    <x v="185"/>
    <m/>
    <x v="0"/>
    <s v="475"/>
    <s v="CREDITORS"/>
    <s v="534"/>
    <s v="IDP DONATION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8"/>
    <x v="0"/>
    <m/>
    <x v="0"/>
    <s v="475"/>
    <s v="CREDITORS"/>
    <s v="536"/>
    <s v="MUNICIPAL SYSTEM UPGRADE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8"/>
    <x v="17"/>
    <m/>
    <x v="0"/>
    <s v="475"/>
    <s v="CREDITORS"/>
    <s v="536"/>
    <s v="MUNICIPAL SYSTEM UPGRADE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8"/>
    <x v="184"/>
    <m/>
    <x v="0"/>
    <s v="475"/>
    <s v="CREDITORS"/>
    <s v="536"/>
    <s v="MUNICIPAL SYSTEM UPGRADE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8"/>
    <x v="185"/>
    <m/>
    <x v="0"/>
    <s v="475"/>
    <s v="CREDITORS"/>
    <s v="536"/>
    <s v="MUNICIPAL SYSTEM UPGRADE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9"/>
    <x v="0"/>
    <m/>
    <x v="0"/>
    <s v="475"/>
    <s v="CREDITORS"/>
    <s v="538"/>
    <s v="GRANTS RSC &amp; OTH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9"/>
    <x v="184"/>
    <m/>
    <x v="0"/>
    <s v="475"/>
    <s v="CREDITORS"/>
    <s v="538"/>
    <s v="GRANTS RSC &amp; OTHER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9"/>
    <x v="185"/>
    <m/>
    <x v="0"/>
    <s v="475"/>
    <s v="CREDITORS"/>
    <s v="538"/>
    <s v="GRANTS RSC &amp; OTHER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1"/>
    <x v="1"/>
    <x v="72"/>
    <x v="177"/>
    <s v="002-Municipal manager"/>
    <x v="1"/>
    <s v="002"/>
    <s v="ADMINISTRATION MUNICIPAL MANAGER"/>
    <s v="078"/>
    <s v="GENERAL EXPENSES - OTHER"/>
    <s v="1341"/>
    <s v="MEMBERSHIP FEES - SALGA"/>
    <n v="18877"/>
    <n v="20638"/>
    <n v="21773.09"/>
    <n v="22927.06377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2"/>
    <x v="2"/>
    <x v="72"/>
    <x v="177"/>
    <s v="007-Other admin"/>
    <x v="1"/>
    <s v="003"/>
    <s v="COMMUNICATIONS"/>
    <s v="078"/>
    <s v="GENERAL EXPENSES - OTHER"/>
    <s v="1341"/>
    <s v="MEMBERSHIP FEES - SALGA"/>
    <n v="25727"/>
    <n v="27059"/>
    <n v="28547.244999999999"/>
    <n v="30060.248984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3"/>
    <x v="1"/>
    <x v="72"/>
    <x v="177"/>
    <s v="007-Other admin"/>
    <x v="1"/>
    <s v="004"/>
    <s v="INTERNAL AUDIT"/>
    <s v="078"/>
    <s v="GENERAL EXPENSES - OTHER"/>
    <s v="1341"/>
    <s v="MEMBERSHIP FEES - SALGA"/>
    <n v="33320"/>
    <n v="36264"/>
    <n v="38258.519999999997"/>
    <n v="40286.22155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4"/>
    <x v="1"/>
    <x v="72"/>
    <x v="177"/>
    <s v="007-Other admin"/>
    <x v="1"/>
    <s v="005"/>
    <s v="STRATEGIC SUPPORT"/>
    <s v="078"/>
    <s v="GENERAL EXPENSES - OTHER"/>
    <s v="1341"/>
    <s v="MEMBERSHIP FEES - SALGA"/>
    <n v="15942"/>
    <n v="14592"/>
    <n v="15394.56"/>
    <n v="16210.47167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4"/>
    <x v="1"/>
    <x v="72"/>
    <x v="194"/>
    <s v="007-Other admin"/>
    <x v="1"/>
    <s v="005"/>
    <s v="STRATEGIC SUPPORT"/>
    <s v="078"/>
    <s v="GENERAL EXPENSES - OTHER"/>
    <s v="1372"/>
    <s v="WATER CHARGES"/>
    <n v="350001"/>
    <n v="350001"/>
    <n v="369251.05499999999"/>
    <n v="388821.36091499997"/>
    <n v="61147.65"/>
    <n v="0"/>
    <n v="0"/>
    <n v="0"/>
    <n v="0"/>
    <n v="0"/>
    <n v="0"/>
    <n v="0"/>
    <n v="61147.65"/>
    <n v="0"/>
    <n v="0"/>
    <n v="0"/>
    <n v="0"/>
    <n v="0"/>
    <n v="61147.65"/>
    <n v="0.17470707226550783"/>
    <n v="61147.65"/>
    <n v="122295.3"/>
  </r>
  <r>
    <n v="14"/>
    <n v="15"/>
    <x v="0"/>
    <x v="75"/>
    <x v="2"/>
    <x v="72"/>
    <x v="177"/>
    <s v="007-Other admin"/>
    <x v="1"/>
    <s v="006"/>
    <s v="PUBLIC PARTICIPATION &amp; PROJECT SUPPORT"/>
    <s v="078"/>
    <s v="GENERAL EXPENSES - OTHER"/>
    <s v="1341"/>
    <s v="MEMBERSHIP FEES - SALGA"/>
    <n v="53138"/>
    <n v="50242"/>
    <n v="53005.31"/>
    <n v="55814.5914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5"/>
    <x v="2"/>
    <x v="93"/>
    <x v="195"/>
    <s v="007-Other admin"/>
    <x v="5"/>
    <s v="006"/>
    <s v="PUBLIC PARTICIPATION &amp; PROJECT SUPPORT"/>
    <s v="087"/>
    <s v="INTERNAL CHARGES"/>
    <s v="1533"/>
    <s v="INTERNAL FACILITIES COSTS"/>
    <n v="125551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6"/>
    <x v="1"/>
    <x v="71"/>
    <x v="86"/>
    <s v="007-Other admin"/>
    <x v="1"/>
    <s v="007"/>
    <s v="RISK MANAGEMENT"/>
    <s v="051"/>
    <s v="EMPLOYEE RELATED COSTS - WAGES &amp; SALARIES"/>
    <s v="1001"/>
    <s v="SALARIES &amp; WAGES - BASIC SCALE"/>
    <n v="443501"/>
    <n v="459395"/>
    <n v="484661.72499999998"/>
    <n v="510348.79642499995"/>
    <n v="341706.97"/>
    <n v="0"/>
    <n v="0"/>
    <n v="0"/>
    <n v="0"/>
    <n v="0"/>
    <n v="0"/>
    <n v="0"/>
    <n v="59094.07"/>
    <n v="55094.07"/>
    <n v="57856.07"/>
    <n v="56858.92"/>
    <n v="55001.919999999998"/>
    <n v="57801.919999999998"/>
    <n v="341706.97"/>
    <n v="0.77047621087663831"/>
    <n v="341706.97"/>
    <n v="683413.94"/>
  </r>
  <r>
    <n v="14"/>
    <n v="15"/>
    <x v="0"/>
    <x v="76"/>
    <x v="1"/>
    <x v="71"/>
    <x v="88"/>
    <s v="007-Other admin"/>
    <x v="1"/>
    <s v="007"/>
    <s v="RISK MANAGEMENT"/>
    <s v="051"/>
    <s v="EMPLOYEE RELATED COSTS - WAGES &amp; SALARIES"/>
    <s v="1004"/>
    <s v="SALARIES &amp; WAGES - ANNUAL BONUS"/>
    <n v="36958"/>
    <n v="38283"/>
    <n v="40388.565000000002"/>
    <n v="42529.158945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6"/>
    <x v="1"/>
    <x v="71"/>
    <x v="89"/>
    <s v="007-Other admin"/>
    <x v="1"/>
    <s v="007"/>
    <s v="RISK MANAGEMENT"/>
    <s v="051"/>
    <s v="EMPLOYEE RELATED COSTS - WAGES &amp; SALARIES"/>
    <s v="1010"/>
    <s v="SALARIES &amp; WAGES - LEAVE PAYMENTS"/>
    <n v="24214"/>
    <n v="23570"/>
    <n v="24866.35"/>
    <n v="26184.2665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6"/>
    <x v="1"/>
    <x v="71"/>
    <x v="90"/>
    <s v="007-Other admin"/>
    <x v="1"/>
    <s v="007"/>
    <s v="RISK MANAGEMENT"/>
    <s v="051"/>
    <s v="EMPLOYEE RELATED COSTS - WAGES &amp; SALARIES"/>
    <s v="1012"/>
    <s v="HOUSING ALLOWANCE"/>
    <n v="25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6"/>
    <x v="1"/>
    <x v="71"/>
    <x v="91"/>
    <s v="007-Other admin"/>
    <x v="1"/>
    <s v="007"/>
    <s v="RISK MANAGEMENT"/>
    <s v="051"/>
    <s v="EMPLOYEE RELATED COSTS - WAGES &amp; SALARIES"/>
    <s v="1013"/>
    <s v="TRAVEL ALLOWANCE"/>
    <n v="132263"/>
    <n v="134227"/>
    <n v="141609.48499999999"/>
    <n v="149114.7877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6"/>
    <x v="1"/>
    <x v="76"/>
    <x v="92"/>
    <s v="007-Other admin"/>
    <x v="1"/>
    <s v="007"/>
    <s v="RISK MANAGEMENT"/>
    <s v="053"/>
    <s v="EMPLOYEE RELATED COSTS - SOCIAL CONTRIBUTIONS"/>
    <s v="1021"/>
    <s v="CONTRIBUTION - MEDICAL AID SCHEME"/>
    <n v="20724"/>
    <n v="21964"/>
    <n v="23172.02"/>
    <n v="24400.13706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6"/>
    <x v="1"/>
    <x v="76"/>
    <x v="93"/>
    <s v="007-Other admin"/>
    <x v="1"/>
    <s v="007"/>
    <s v="RISK MANAGEMENT"/>
    <s v="053"/>
    <s v="EMPLOYEE RELATED COSTS - SOCIAL CONTRIBUTIONS"/>
    <s v="1022"/>
    <s v="CONTRIBUTION - PENSION SCHEMES"/>
    <n v="97570"/>
    <n v="82691"/>
    <n v="87239.005000000005"/>
    <n v="91862.672265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6"/>
    <x v="1"/>
    <x v="76"/>
    <x v="94"/>
    <s v="007-Other admin"/>
    <x v="1"/>
    <s v="007"/>
    <s v="RISK MANAGEMENT"/>
    <s v="053"/>
    <s v="EMPLOYEE RELATED COSTS - SOCIAL CONTRIBUTIONS"/>
    <s v="1023"/>
    <s v="CONTRIBUTION - UIF"/>
    <n v="1910"/>
    <n v="1910"/>
    <n v="2015.05"/>
    <n v="2121.8476500000002"/>
    <n v="892.32"/>
    <n v="0"/>
    <n v="0"/>
    <n v="0"/>
    <n v="0"/>
    <n v="0"/>
    <n v="0"/>
    <n v="0"/>
    <n v="148.72"/>
    <n v="148.72"/>
    <n v="148.72"/>
    <n v="148.72"/>
    <n v="148.72"/>
    <n v="148.72"/>
    <n v="892.32"/>
    <n v="0.46718324607329847"/>
    <n v="892.32"/>
    <n v="1784.64"/>
  </r>
  <r>
    <n v="14"/>
    <n v="15"/>
    <x v="0"/>
    <x v="76"/>
    <x v="1"/>
    <x v="76"/>
    <x v="95"/>
    <s v="007-Other admin"/>
    <x v="1"/>
    <s v="007"/>
    <s v="RISK MANAGEMENT"/>
    <s v="053"/>
    <s v="EMPLOYEE RELATED COSTS - SOCIAL CONTRIBUTIONS"/>
    <s v="1024"/>
    <s v="CONTRIBUTION - GROUP INSURANCE"/>
    <n v="8870"/>
    <n v="9188"/>
    <n v="9693.34"/>
    <n v="10207.08702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6"/>
    <x v="1"/>
    <x v="76"/>
    <x v="97"/>
    <s v="007-Other admin"/>
    <x v="1"/>
    <s v="007"/>
    <s v="RISK MANAGEMENT"/>
    <s v="053"/>
    <s v="EMPLOYEE RELATED COSTS - SOCIAL CONTRIBUTIONS"/>
    <s v="1028"/>
    <s v="LEVIES - SETA"/>
    <n v="6559"/>
    <n v="5671"/>
    <n v="5982.9049999999997"/>
    <n v="6299.9989649999998"/>
    <n v="2764.26"/>
    <n v="0"/>
    <n v="0"/>
    <n v="0"/>
    <n v="0"/>
    <n v="0"/>
    <n v="0"/>
    <n v="0"/>
    <n v="481.46"/>
    <n v="441.46"/>
    <n v="469.15"/>
    <n v="462.75"/>
    <n v="440.72"/>
    <n v="468.72"/>
    <n v="2764.26"/>
    <n v="0.42144534227778629"/>
    <n v="2764.26"/>
    <n v="5528.52"/>
  </r>
  <r>
    <n v="14"/>
    <n v="15"/>
    <x v="0"/>
    <x v="76"/>
    <x v="1"/>
    <x v="76"/>
    <x v="98"/>
    <s v="007-Other admin"/>
    <x v="1"/>
    <s v="007"/>
    <s v="RISK MANAGEMENT"/>
    <s v="053"/>
    <s v="EMPLOYEE RELATED COSTS - SOCIAL CONTRIBUTIONS"/>
    <s v="1029"/>
    <s v="LEVIES - BARGAINING COUNCIL"/>
    <n v="82"/>
    <n v="87"/>
    <n v="91.784999999999997"/>
    <n v="96.649604999999994"/>
    <n v="40.68"/>
    <n v="0"/>
    <n v="0"/>
    <n v="0"/>
    <n v="0"/>
    <n v="0"/>
    <n v="0"/>
    <n v="0"/>
    <n v="6.78"/>
    <n v="6.78"/>
    <n v="6.78"/>
    <n v="6.78"/>
    <n v="6.78"/>
    <n v="6.78"/>
    <n v="40.68"/>
    <n v="0.49609756097560975"/>
    <n v="40.68"/>
    <n v="81.36"/>
  </r>
  <r>
    <n v="14"/>
    <n v="15"/>
    <x v="0"/>
    <x v="76"/>
    <x v="1"/>
    <x v="72"/>
    <x v="177"/>
    <s v="007-Other admin"/>
    <x v="1"/>
    <s v="007"/>
    <s v="RISK MANAGEMENT"/>
    <s v="078"/>
    <s v="GENERAL EXPENSES - OTHER"/>
    <s v="1341"/>
    <s v="MEMBERSHIP FEES - SALGA"/>
    <n v="7301"/>
    <n v="7522"/>
    <n v="7935.71"/>
    <n v="8356.30263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7"/>
    <x v="3"/>
    <x v="72"/>
    <x v="177"/>
    <s v="015-Economic development"/>
    <x v="1"/>
    <s v="012"/>
    <s v="ADMINISTRATION STRATEGY &amp; DEV"/>
    <s v="078"/>
    <s v="GENERAL EXPENSES - OTHER"/>
    <s v="1341"/>
    <s v="MEMBERSHIP FEES - SALGA"/>
    <n v="14460"/>
    <n v="16959"/>
    <n v="17891.744999999999"/>
    <n v="18840.007484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8"/>
    <x v="3"/>
    <x v="72"/>
    <x v="177"/>
    <s v="015-Economic development"/>
    <x v="1"/>
    <s v="014"/>
    <s v="LOCAL ECONOMIC DEVELOPMENT &amp; SOCIAL DEVELOPMENT"/>
    <s v="078"/>
    <s v="GENERAL EXPENSES - OTHER"/>
    <s v="1341"/>
    <s v="MEMBERSHIP FEES - SALGA"/>
    <n v="36142"/>
    <n v="38999"/>
    <n v="41143.945"/>
    <n v="43324.57408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9"/>
    <x v="3"/>
    <x v="72"/>
    <x v="177"/>
    <s v="016-Town planning"/>
    <x v="1"/>
    <s v="015"/>
    <s v="TOWN &amp; REGIONAL PLANNING"/>
    <s v="078"/>
    <s v="GENERAL EXPENSES - OTHER"/>
    <s v="1341"/>
    <s v="MEMBERSHIP FEES - SALGA"/>
    <n v="34292"/>
    <n v="38226"/>
    <n v="40328.43"/>
    <n v="42465.83679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0"/>
    <x v="3"/>
    <x v="72"/>
    <x v="177"/>
    <s v="006-Property service"/>
    <x v="1"/>
    <s v="016"/>
    <s v="HOUSING ADMINISTRATION &amp; PROPERTY VALUATION"/>
    <s v="078"/>
    <s v="GENERAL EXPENSES - OTHER"/>
    <s v="1341"/>
    <s v="MEMBERSHIP FEES - SALGA"/>
    <n v="50336"/>
    <n v="44516"/>
    <n v="46964.38"/>
    <n v="49453.49213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0"/>
    <x v="3"/>
    <x v="93"/>
    <x v="195"/>
    <s v="006-Property service"/>
    <x v="5"/>
    <s v="016"/>
    <s v="HOUSING ADMINISTRATION &amp; PROPERTY VALUATION"/>
    <s v="087"/>
    <s v="INTERNAL CHARGES"/>
    <s v="1533"/>
    <s v="INTERNAL FACILITIES COSTS"/>
    <n v="188330"/>
    <n v="200150"/>
    <n v="211158.25"/>
    <n v="222349.6372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0"/>
    <x v="3"/>
    <x v="78"/>
    <x v="116"/>
    <s v="006-Property service"/>
    <x v="3"/>
    <s v="016"/>
    <s v="HOUSING ADMINISTRATION &amp; PROPERTY VALUATION"/>
    <s v="602"/>
    <s v="COMMUNITY"/>
    <s v="5010"/>
    <s v="OTHER-INFRASTRUCTURE ASSETS"/>
    <n v="350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0"/>
    <x v="3"/>
    <x v="78"/>
    <x v="196"/>
    <s v="006-Property service"/>
    <x v="3"/>
    <s v="016"/>
    <s v="HOUSING ADMINISTRATION &amp; PROPERTY VALUATION"/>
    <s v="602"/>
    <s v="COMMUNITY"/>
    <s v="5018"/>
    <s v="OTHER COMMUNITY ASSETS"/>
    <n v="802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2"/>
    <x v="4"/>
    <x v="72"/>
    <x v="177"/>
    <s v="003-Budget and treasury office"/>
    <x v="1"/>
    <s v="032"/>
    <s v="ADMINISTRATION FINANCE"/>
    <s v="078"/>
    <s v="GENERAL EXPENSES - OTHER"/>
    <s v="1341"/>
    <s v="MEMBERSHIP FEES - SALGA"/>
    <n v="36746"/>
    <n v="34200"/>
    <n v="36081"/>
    <n v="37993.292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3"/>
    <x v="4"/>
    <x v="72"/>
    <x v="177"/>
    <s v="003-Budget and treasury office"/>
    <x v="1"/>
    <s v="033"/>
    <s v="FINANCIAL SERVICES, REPORTING, &amp; BUDGETS"/>
    <s v="078"/>
    <s v="GENERAL EXPENSES - OTHER"/>
    <s v="1341"/>
    <s v="MEMBERSHIP FEES - SALGA"/>
    <n v="39408"/>
    <n v="39874"/>
    <n v="42067.07"/>
    <n v="44296.62470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4"/>
    <x v="4"/>
    <x v="72"/>
    <x v="177"/>
    <s v="003-Budget and treasury office"/>
    <x v="1"/>
    <s v="034"/>
    <s v="REVENUE"/>
    <s v="078"/>
    <s v="GENERAL EXPENSES - OTHER"/>
    <s v="1341"/>
    <s v="MEMBERSHIP FEES - SALGA"/>
    <n v="121701"/>
    <n v="121256"/>
    <n v="127925.08"/>
    <n v="134705.10923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5"/>
    <x v="4"/>
    <x v="72"/>
    <x v="177"/>
    <s v="003-Budget and treasury office"/>
    <x v="1"/>
    <s v="035"/>
    <s v="EXPENDITURE"/>
    <s v="078"/>
    <s v="GENERAL EXPENSES - OTHER"/>
    <s v="1341"/>
    <s v="MEMBERSHIP FEES - SALGA"/>
    <n v="44202"/>
    <n v="52143"/>
    <n v="55010.864999999998"/>
    <n v="57926.440844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6"/>
    <x v="4"/>
    <x v="72"/>
    <x v="177"/>
    <s v="003-Budget and treasury office"/>
    <x v="1"/>
    <s v="036"/>
    <s v="INVENTORY"/>
    <s v="078"/>
    <s v="GENERAL EXPENSES - OTHER"/>
    <s v="1341"/>
    <s v="MEMBERSHIP FEES - SALGA"/>
    <n v="25121"/>
    <n v="27040"/>
    <n v="28527.200000000001"/>
    <n v="30039.1416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7"/>
    <x v="5"/>
    <x v="72"/>
    <x v="177"/>
    <s v="007-Other admin"/>
    <x v="1"/>
    <s v="037"/>
    <s v="FLEET MANAGEMENT"/>
    <s v="078"/>
    <s v="GENERAL EXPENSES - OTHER"/>
    <s v="1341"/>
    <s v="MEMBERSHIP FEES - SALGA"/>
    <n v="31553"/>
    <n v="34722"/>
    <n v="36631.71"/>
    <n v="38573.19062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8"/>
    <x v="2"/>
    <x v="72"/>
    <x v="177"/>
    <s v="005-Information technology"/>
    <x v="1"/>
    <s v="038"/>
    <s v="INFORMATION TECHNOLOGY"/>
    <s v="078"/>
    <s v="GENERAL EXPENSES - OTHER"/>
    <s v="1341"/>
    <s v="MEMBERSHIP FEES - SALGA"/>
    <n v="30173"/>
    <n v="33358"/>
    <n v="35192.69"/>
    <n v="37057.90257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9"/>
    <x v="4"/>
    <x v="72"/>
    <x v="177"/>
    <s v="003-Budget and treasury office"/>
    <x v="1"/>
    <s v="039"/>
    <s v="SUPPLY CHAIN MANAGEMENT UNIT"/>
    <s v="078"/>
    <s v="GENERAL EXPENSES - OTHER"/>
    <s v="1341"/>
    <s v="MEMBERSHIP FEES - SALGA"/>
    <n v="28774"/>
    <n v="28444"/>
    <n v="30008.42"/>
    <n v="31598.86625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0"/>
    <x v="2"/>
    <x v="72"/>
    <x v="177"/>
    <s v="004-Human resource"/>
    <x v="1"/>
    <s v="052"/>
    <s v="ADMINISTRATION HR &amp; CORP"/>
    <s v="078"/>
    <s v="GENERAL EXPENSES - OTHER"/>
    <s v="1341"/>
    <s v="MEMBERSHIP FEES - SALGA"/>
    <n v="14673"/>
    <n v="15584"/>
    <n v="16441.12"/>
    <n v="17312.49935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1"/>
    <x v="2"/>
    <x v="72"/>
    <x v="177"/>
    <s v="004-Human resource"/>
    <x v="1"/>
    <s v="053"/>
    <s v="HUMAN RESOURCES"/>
    <s v="078"/>
    <s v="GENERAL EXPENSES - OTHER"/>
    <s v="1341"/>
    <s v="MEMBERSHIP FEES - SALGA"/>
    <n v="67738"/>
    <n v="64414"/>
    <n v="67956.77"/>
    <n v="71558.47881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3"/>
    <x v="2"/>
    <x v="72"/>
    <x v="177"/>
    <s v="007-Other admin"/>
    <x v="1"/>
    <s v="056"/>
    <s v="CORPORATE SERVICES"/>
    <s v="078"/>
    <s v="GENERAL EXPENSES - OTHER"/>
    <s v="1341"/>
    <s v="MEMBERSHIP FEES - SALGA"/>
    <n v="53256"/>
    <n v="57780"/>
    <n v="60957.9"/>
    <n v="64188.6687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3"/>
    <x v="2"/>
    <x v="74"/>
    <x v="85"/>
    <s v="007-Other admin"/>
    <x v="3"/>
    <s v="056"/>
    <s v="CORPORATE SERVICES"/>
    <s v="608"/>
    <s v="OTHER ASSETS"/>
    <s v="5025"/>
    <s v="OTHER ASSETS"/>
    <n v="500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5"/>
    <x v="2"/>
    <x v="72"/>
    <x v="177"/>
    <s v="007-Other admin"/>
    <x v="1"/>
    <s v="058"/>
    <s v="LEGAL SERVICES"/>
    <s v="078"/>
    <s v="GENERAL EXPENSES - OTHER"/>
    <s v="1341"/>
    <s v="MEMBERSHIP FEES - SALGA"/>
    <n v="15167"/>
    <n v="13447"/>
    <n v="14186.584999999999"/>
    <n v="14938.474004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6"/>
    <x v="5"/>
    <x v="72"/>
    <x v="177"/>
    <s v="017-Roads"/>
    <x v="1"/>
    <s v="062"/>
    <s v="ADMINISTRATION CIVIL ING."/>
    <s v="078"/>
    <s v="GENERAL EXPENSES - OTHER"/>
    <s v="1341"/>
    <s v="MEMBERSHIP FEES - SALGA"/>
    <n v="23289"/>
    <n v="26166"/>
    <n v="27605.13"/>
    <n v="29068.2018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7"/>
    <x v="5"/>
    <x v="72"/>
    <x v="177"/>
    <s v="017-Roads"/>
    <x v="1"/>
    <s v="063"/>
    <s v="ROADS &amp; STORMWATER MANAGEMENT"/>
    <s v="078"/>
    <s v="GENERAL EXPENSES - OTHER"/>
    <s v="1341"/>
    <s v="MEMBERSHIP FEES - SALGA"/>
    <n v="124257"/>
    <n v="133512"/>
    <n v="140855.16"/>
    <n v="148320.4834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7"/>
    <x v="5"/>
    <x v="74"/>
    <x v="85"/>
    <s v="017-Roads"/>
    <x v="3"/>
    <s v="063"/>
    <s v="ROADS &amp; STORMWATER MANAGEMENT"/>
    <s v="608"/>
    <s v="OTHER ASSETS"/>
    <s v="5025"/>
    <s v="OTHER ASSETS"/>
    <n v="235000"/>
    <m/>
    <m/>
    <n v="13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8"/>
    <x v="5"/>
    <x v="72"/>
    <x v="177"/>
    <s v="012-House"/>
    <x v="1"/>
    <s v="103"/>
    <s v="BUILDINGS &amp; HOUSING"/>
    <s v="078"/>
    <s v="GENERAL EXPENSES - OTHER"/>
    <s v="1341"/>
    <s v="MEMBERSHIP FEES - SALGA"/>
    <n v="81047"/>
    <n v="85047"/>
    <n v="89724.585000000006"/>
    <n v="94479.988005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8"/>
    <x v="5"/>
    <x v="74"/>
    <x v="116"/>
    <s v="012-House"/>
    <x v="3"/>
    <s v="103"/>
    <s v="BUILDINGS &amp; HOUSING"/>
    <s v="608"/>
    <s v="OTHER ASSETS"/>
    <s v="5010"/>
    <s v="OTHER-INFRASTRUCTURE ASSETS"/>
    <n v="3368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9"/>
    <x v="6"/>
    <x v="72"/>
    <x v="177"/>
    <s v="009-Sport &amp; recreation"/>
    <x v="1"/>
    <s v="105"/>
    <s v="PARKS &amp; RECREATION"/>
    <s v="078"/>
    <s v="GENERAL EXPENSES - OTHER"/>
    <s v="1341"/>
    <s v="MEMBERSHIP FEES - SALGA"/>
    <n v="142986"/>
    <n v="154505"/>
    <n v="163002.77499999999"/>
    <n v="171641.922074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0"/>
    <x v="6"/>
    <x v="74"/>
    <x v="80"/>
    <s v="021-Solid waste"/>
    <x v="3"/>
    <s v="112"/>
    <s v="ADMINISTRATION PUBLIC SERV."/>
    <s v="608"/>
    <s v="OTHER ASSETS"/>
    <s v="5023"/>
    <s v="OFFICE EQUIPMENT"/>
    <n v="300000"/>
    <m/>
    <m/>
    <m/>
    <n v="1443.41"/>
    <n v="0"/>
    <n v="0"/>
    <n v="0"/>
    <n v="0"/>
    <n v="0"/>
    <n v="0"/>
    <n v="0"/>
    <n v="1443.41"/>
    <n v="0"/>
    <n v="0"/>
    <n v="0"/>
    <n v="0"/>
    <n v="0"/>
    <n v="1443.41"/>
    <n v="4.8113666666666673E-3"/>
    <n v="1443.41"/>
    <n v="2886.82"/>
  </r>
  <r>
    <n v="14"/>
    <n v="15"/>
    <x v="0"/>
    <x v="101"/>
    <x v="6"/>
    <x v="72"/>
    <x v="177"/>
    <s v="008-Libraries"/>
    <x v="1"/>
    <s v="123"/>
    <s v="LIBRARY SERVICES"/>
    <s v="078"/>
    <s v="GENERAL EXPENSES - OTHER"/>
    <s v="1341"/>
    <s v="MEMBERSHIP FEES - SALGA"/>
    <n v="63392"/>
    <n v="63330"/>
    <n v="66813.149999999994"/>
    <n v="70354.2469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2"/>
    <x v="6"/>
    <x v="72"/>
    <x v="177"/>
    <s v="021-Solid waste"/>
    <x v="1"/>
    <s v="133"/>
    <s v="SOLID WASTE"/>
    <s v="078"/>
    <s v="GENERAL EXPENSES - OTHER"/>
    <s v="1341"/>
    <s v="MEMBERSHIP FEES - SALGA"/>
    <n v="108963"/>
    <n v="147920"/>
    <n v="156055.6"/>
    <n v="164326.546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2"/>
    <x v="6"/>
    <x v="87"/>
    <x v="116"/>
    <s v="021-Solid waste"/>
    <x v="3"/>
    <s v="133"/>
    <s v="SOLID WASTE"/>
    <s v="600"/>
    <s v="INFRASTRUCTURE"/>
    <s v="5010"/>
    <s v="OTHER-INFRASTRUCTURE ASSETS"/>
    <n v="100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2"/>
    <x v="6"/>
    <x v="78"/>
    <x v="161"/>
    <s v="021-Solid waste"/>
    <x v="3"/>
    <s v="133"/>
    <s v="SOLID WASTE"/>
    <s v="602"/>
    <s v="COMMUNITY"/>
    <s v="5009"/>
    <s v="REFUSE SITES"/>
    <n v="125000"/>
    <m/>
    <m/>
    <m/>
    <n v="0"/>
    <n v="12500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2"/>
    <x v="6"/>
    <x v="78"/>
    <x v="144"/>
    <s v="021-Solid waste"/>
    <x v="3"/>
    <s v="133"/>
    <s v="SOLID WASTE"/>
    <s v="602"/>
    <s v="COMMUNITY"/>
    <s v="5029"/>
    <s v="R &amp; M RENEWAL OF ASSETS"/>
    <n v="1000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3"/>
    <x v="6"/>
    <x v="72"/>
    <x v="177"/>
    <s v="021-Solid waste"/>
    <x v="1"/>
    <s v="134"/>
    <s v="STREET CLEANSING"/>
    <s v="078"/>
    <s v="GENERAL EXPENSES - OTHER"/>
    <s v="1341"/>
    <s v="MEMBERSHIP FEES - SALGA"/>
    <n v="61832"/>
    <n v="92333"/>
    <n v="97411.315000000002"/>
    <n v="102574.11469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4"/>
    <x v="6"/>
    <x v="72"/>
    <x v="177"/>
    <s v="020-Public toilet"/>
    <x v="1"/>
    <s v="135"/>
    <s v="PUBLIC TOILETS"/>
    <s v="078"/>
    <s v="GENERAL EXPENSES - OTHER"/>
    <s v="1341"/>
    <s v="MEMBERSHIP FEES - SALGA"/>
    <n v="50312"/>
    <n v="72865"/>
    <n v="76872.574999999997"/>
    <n v="80946.821475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4"/>
    <x v="6"/>
    <x v="78"/>
    <x v="113"/>
    <s v="020-Public toilet"/>
    <x v="3"/>
    <s v="135"/>
    <s v="PUBLIC TOILETS"/>
    <s v="602"/>
    <s v="COMMUNITY"/>
    <s v="5001"/>
    <s v="LAND &amp; BUILDINGS - INFRASTRUCTURE"/>
    <n v="400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5"/>
    <x v="6"/>
    <x v="72"/>
    <x v="177"/>
    <s v="018-Vehicle licencing"/>
    <x v="1"/>
    <s v="140"/>
    <s v="ADMINISTRATION TRANSPORT, SAFETY, SECURITY AND LIAISON"/>
    <s v="078"/>
    <s v="GENERAL EXPENSES - OTHER"/>
    <s v="1341"/>
    <s v="MEMBERSHIP FEES - SALGA"/>
    <n v="22141"/>
    <n v="22923"/>
    <n v="24183.764999999999"/>
    <n v="25465.50454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6"/>
    <x v="6"/>
    <x v="72"/>
    <x v="177"/>
    <s v="018-Vehicle licencing"/>
    <x v="1"/>
    <s v="143"/>
    <s v="VEHICLE LICENCING &amp; TESTING"/>
    <s v="078"/>
    <s v="GENERAL EXPENSES - OTHER"/>
    <s v="1341"/>
    <s v="MEMBERSHIP FEES - SALGA"/>
    <n v="127121"/>
    <n v="139298"/>
    <n v="146959.39000000001"/>
    <n v="154748.2376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7"/>
    <x v="6"/>
    <x v="72"/>
    <x v="177"/>
    <s v="010-Public safety"/>
    <x v="1"/>
    <s v="144"/>
    <s v="TRAFFIC SERVICES"/>
    <s v="078"/>
    <s v="GENERAL EXPENSES - OTHER"/>
    <s v="1341"/>
    <s v="MEMBERSHIP FEES - SALGA"/>
    <n v="106038"/>
    <n v="132617"/>
    <n v="139910.935"/>
    <n v="147326.214554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8"/>
    <x v="1"/>
    <x v="72"/>
    <x v="177"/>
    <s v="011-Other public safety"/>
    <x v="1"/>
    <s v="153"/>
    <s v="DISASTER MANAGEMENT"/>
    <s v="078"/>
    <s v="GENERAL EXPENSES - OTHER"/>
    <s v="1341"/>
    <s v="MEMBERSHIP FEES - SALGA"/>
    <n v="15042"/>
    <n v="12817"/>
    <n v="13521.934999999999"/>
    <n v="14238.59755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9"/>
    <x v="7"/>
    <x v="72"/>
    <x v="177"/>
    <s v="019-Electricity distribution"/>
    <x v="1"/>
    <s v="162"/>
    <s v="ADMINISTRATION ELEC. ING."/>
    <s v="078"/>
    <s v="GENERAL EXPENSES - OTHER"/>
    <s v="1341"/>
    <s v="MEMBERSHIP FEES - SALGA"/>
    <n v="44993"/>
    <n v="50149"/>
    <n v="52907.195"/>
    <n v="55711.276335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0"/>
    <x v="7"/>
    <x v="72"/>
    <x v="177"/>
    <s v="019-Electricity distribution"/>
    <x v="1"/>
    <s v="173"/>
    <s v="OPERATIONS &amp; MAINTENANCE: RURAL"/>
    <s v="078"/>
    <s v="GENERAL EXPENSES - OTHER"/>
    <s v="1341"/>
    <s v="MEMBERSHIP FEES - SALGA"/>
    <n v="210675"/>
    <n v="225508"/>
    <n v="237910.94"/>
    <n v="250520.2198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1"/>
    <x v="7"/>
    <x v="72"/>
    <x v="177"/>
    <s v="019-Electricity distribution"/>
    <x v="1"/>
    <s v="183"/>
    <s v="OPERATIONS &amp; MAINTENANCE: TOWN"/>
    <s v="078"/>
    <s v="GENERAL EXPENSES - OTHER"/>
    <s v="1341"/>
    <s v="MEMBERSHIP FEES - SALGA"/>
    <n v="96529"/>
    <n v="98010"/>
    <n v="103400.55"/>
    <n v="108880.77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1"/>
    <x v="7"/>
    <x v="74"/>
    <x v="137"/>
    <s v="019-Electricity distribution"/>
    <x v="3"/>
    <s v="183"/>
    <s v="OPERATIONS &amp; MAINTENANCE: TOWN"/>
    <s v="608"/>
    <s v="OTHER ASSETS"/>
    <s v="5022"/>
    <s v="PLANT &amp; EQUIPMENT"/>
    <n v="150000"/>
    <m/>
    <m/>
    <m/>
    <n v="19359.57"/>
    <n v="130640.43"/>
    <n v="0"/>
    <n v="0"/>
    <n v="0"/>
    <n v="0"/>
    <n v="0"/>
    <n v="0"/>
    <n v="0"/>
    <n v="1690.55"/>
    <n v="0"/>
    <n v="13867.5"/>
    <n v="3801.52"/>
    <n v="0"/>
    <n v="19359.57"/>
    <n v="0.12906380000000001"/>
    <n v="19359.57"/>
    <n v="38719.14"/>
  </r>
  <r>
    <n v="14"/>
    <n v="15"/>
    <x v="0"/>
    <x v="110"/>
    <x v="7"/>
    <x v="72"/>
    <x v="131"/>
    <s v="019-Electricity distribution"/>
    <x v="1"/>
    <s v="173"/>
    <s v="OPERATIONS &amp; MAINTENANCE: RURAL"/>
    <s v="078"/>
    <s v="GENERAL EXPENSES - OTHER"/>
    <s v="1313"/>
    <s v="OTHER GENERAL EXPEN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9"/>
    <x v="6"/>
    <x v="72"/>
    <x v="101"/>
    <s v="009-Sport &amp; recreation"/>
    <x v="1"/>
    <s v="105"/>
    <s v="PARKS &amp; RECREATION"/>
    <s v="078"/>
    <s v="GENERAL EXPENSES - OTHER"/>
    <s v="1310"/>
    <s v="CONSULTANTS &amp; PROFFESIONAL FEES"/>
    <n v="200000"/>
    <n v="200000"/>
    <n v="211000"/>
    <n v="2221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7"/>
    <x v="3"/>
    <x v="77"/>
    <x v="180"/>
    <s v="015-Economic development"/>
    <x v="1"/>
    <s v="012"/>
    <s v="ADMINISTRATION STRATEGY &amp; DEV"/>
    <s v="066"/>
    <s v="REPAIRS AND MAINTENANCE"/>
    <s v="1101"/>
    <s v="FURNITURE &amp; OFFICE EQUIPMENT"/>
    <n v="400"/>
    <n v="400"/>
    <n v="422"/>
    <n v="444.36599999999999"/>
    <n v="300.27999999999997"/>
    <n v="0"/>
    <n v="0"/>
    <n v="0"/>
    <n v="0"/>
    <n v="0"/>
    <n v="0"/>
    <n v="0"/>
    <n v="0"/>
    <n v="0"/>
    <n v="0"/>
    <n v="300.27999999999997"/>
    <n v="0"/>
    <n v="0"/>
    <n v="300.27999999999997"/>
    <n v="0.75069999999999992"/>
    <n v="300.27999999999997"/>
    <n v="400"/>
  </r>
  <r>
    <n v="14"/>
    <n v="15"/>
    <x v="1"/>
    <x v="112"/>
    <x v="5"/>
    <x v="72"/>
    <x v="197"/>
    <s v="017-Roads"/>
    <x v="1"/>
    <s v="195"/>
    <s v="PROJECT MANAGEMENT"/>
    <s v="078"/>
    <s v="GENERAL EXPENSES - OTHER"/>
    <s v="1322"/>
    <s v="ENTERTAINMENT - PUBLIC ENTERTAINMENT"/>
    <n v="20000"/>
    <n v="20000"/>
    <n v="21100"/>
    <n v="22218.3"/>
    <n v="5370.5"/>
    <n v="0"/>
    <n v="0"/>
    <n v="0"/>
    <n v="0"/>
    <n v="0"/>
    <n v="0"/>
    <n v="0"/>
    <n v="0"/>
    <n v="0"/>
    <n v="0"/>
    <n v="5000"/>
    <n v="370.5"/>
    <n v="0"/>
    <n v="5370.5"/>
    <n v="0.26852500000000001"/>
    <n v="5370.5"/>
    <n v="10741"/>
  </r>
  <r>
    <n v="14"/>
    <n v="15"/>
    <x v="0"/>
    <x v="88"/>
    <x v="2"/>
    <x v="72"/>
    <x v="109"/>
    <s v="005-Information technology"/>
    <x v="1"/>
    <s v="038"/>
    <s v="INFORMATION TECHNOLOGY"/>
    <s v="078"/>
    <s v="GENERAL EXPENSES - OTHER"/>
    <s v="1350"/>
    <s v="PROTECTIVE CLOTHING"/>
    <n v="1500"/>
    <n v="1500"/>
    <n v="1582.5"/>
    <n v="1666.3724999999999"/>
    <n v="1237.27"/>
    <n v="0"/>
    <n v="0"/>
    <n v="0"/>
    <n v="0"/>
    <n v="0"/>
    <n v="0"/>
    <n v="0"/>
    <n v="0"/>
    <n v="0"/>
    <n v="0"/>
    <n v="1237.27"/>
    <n v="0"/>
    <n v="0"/>
    <n v="1237.27"/>
    <n v="0.82484666666666662"/>
    <n v="1237.27"/>
    <n v="2474.54"/>
  </r>
  <r>
    <n v="14"/>
    <n v="15"/>
    <x v="0"/>
    <x v="98"/>
    <x v="5"/>
    <x v="74"/>
    <x v="133"/>
    <s v="012-House"/>
    <x v="3"/>
    <s v="103"/>
    <s v="BUILDINGS &amp; HOUSING"/>
    <s v="608"/>
    <s v="OTHER ASSETS"/>
    <s v="5021"/>
    <s v="OTHER MOTOR VEHICLES"/>
    <n v="163200"/>
    <m/>
    <m/>
    <m/>
    <n v="143146.75"/>
    <n v="0"/>
    <n v="0"/>
    <n v="0"/>
    <n v="0"/>
    <n v="0"/>
    <n v="0"/>
    <n v="0"/>
    <n v="0"/>
    <n v="0"/>
    <n v="0"/>
    <n v="0"/>
    <n v="0"/>
    <n v="143146.75"/>
    <n v="143146.75"/>
    <n v="0.87712469362745094"/>
    <n v="143146.75"/>
    <n v="286293.5"/>
  </r>
  <r>
    <n v="14"/>
    <n v="15"/>
    <x v="0"/>
    <x v="77"/>
    <x v="3"/>
    <x v="80"/>
    <x v="117"/>
    <s v="015-Economic development"/>
    <x v="4"/>
    <s v="012"/>
    <s v="ADMINISTRATION STRATEGY &amp; DEV"/>
    <s v="022"/>
    <s v="OPERATING GRANTS &amp; SUBSIDIES"/>
    <s v="0229"/>
    <s v="PROVINCIAL LOCAL GOVERMENT"/>
    <n v="-21951000"/>
    <n v="0"/>
    <n v="0"/>
    <n v="0"/>
    <n v="-21951000"/>
    <n v="0"/>
    <n v="0"/>
    <n v="0"/>
    <n v="0"/>
    <n v="0"/>
    <n v="0"/>
    <n v="0"/>
    <n v="-3440000"/>
    <n v="0"/>
    <n v="-9875000"/>
    <n v="0"/>
    <n v="-8636000"/>
    <n v="0"/>
    <n v="-21951000"/>
    <n v="1"/>
    <n v="-21951000"/>
    <n v="-21951000"/>
  </r>
  <r>
    <n v="14"/>
    <n v="15"/>
    <x v="0"/>
    <x v="83"/>
    <x v="4"/>
    <x v="80"/>
    <x v="122"/>
    <s v="003-Budget and treasury office"/>
    <x v="4"/>
    <s v="033"/>
    <s v="FINANCIAL SERVICES, REPORTING, &amp; BUDGETS"/>
    <s v="022"/>
    <s v="OPERATING GRANTS &amp; SUBSIDIES"/>
    <s v="0222"/>
    <s v="NATIONAL - MSIG GR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3"/>
    <x v="4"/>
    <x v="80"/>
    <x v="198"/>
    <s v="003-Budget and treasury office"/>
    <x v="4"/>
    <s v="033"/>
    <s v="FINANCIAL SERVICES, REPORTING, &amp; BUDGETS"/>
    <s v="022"/>
    <s v="OPERATING GRANTS &amp; SUBSIDIES"/>
    <s v="0225"/>
    <s v="FINANCIAL MANAGEMENT GRANT"/>
    <n v="-1600000"/>
    <n v="-1675000"/>
    <n v="-1810000"/>
    <n v="-2145000"/>
    <n v="-1600000"/>
    <n v="0"/>
    <n v="0"/>
    <n v="0"/>
    <n v="0"/>
    <n v="0"/>
    <n v="0"/>
    <n v="0"/>
    <n v="-1600000"/>
    <n v="0"/>
    <n v="0"/>
    <n v="0"/>
    <n v="0"/>
    <n v="0"/>
    <n v="-1600000"/>
    <n v="1"/>
    <n v="-1600000"/>
    <n v="-1600000"/>
  </r>
  <r>
    <n v="14"/>
    <n v="15"/>
    <x v="0"/>
    <x v="84"/>
    <x v="4"/>
    <x v="80"/>
    <x v="199"/>
    <s v="003-Budget and treasury office"/>
    <x v="4"/>
    <s v="034"/>
    <s v="REVENUE"/>
    <s v="022"/>
    <s v="OPERATING GRANTS &amp; SUBSIDIES"/>
    <s v="0221"/>
    <s v="NATIONAL - EQUITABLE SHARE"/>
    <n v="-225288320"/>
    <n v="-278642000"/>
    <n v="-283032000"/>
    <n v="-281159000"/>
    <n v="-155426000"/>
    <n v="0"/>
    <n v="0"/>
    <n v="0"/>
    <n v="0"/>
    <n v="0"/>
    <n v="0"/>
    <n v="0"/>
    <n v="-93305000"/>
    <n v="0"/>
    <n v="0"/>
    <n v="0"/>
    <n v="0"/>
    <n v="-62121000"/>
    <n v="-155426000"/>
    <n v="0.68989817137435261"/>
    <n v="-155426000"/>
    <n v="-225288320"/>
  </r>
  <r>
    <n v="14"/>
    <n v="15"/>
    <x v="0"/>
    <x v="91"/>
    <x v="2"/>
    <x v="80"/>
    <x v="200"/>
    <s v="004-Human resource"/>
    <x v="4"/>
    <s v="053"/>
    <s v="HUMAN RESOURCES"/>
    <s v="022"/>
    <s v="OPERATING GRANTS &amp; SUBSIDIES"/>
    <s v="0230"/>
    <s v="SETA: GRANT"/>
    <n v="0"/>
    <n v="0"/>
    <n v="0"/>
    <n v="0"/>
    <n v="-448366.83999999997"/>
    <n v="0"/>
    <n v="0"/>
    <n v="0"/>
    <n v="0"/>
    <n v="0"/>
    <n v="0"/>
    <n v="0"/>
    <n v="-276000"/>
    <n v="-98731.74"/>
    <n v="0"/>
    <n v="0"/>
    <n v="-73635.100000000006"/>
    <n v="0"/>
    <n v="-448366.83999999997"/>
    <e v="#DIV/0!"/>
    <n v="-448366.84"/>
    <n v="0"/>
  </r>
  <r>
    <n v="14"/>
    <n v="15"/>
    <x v="0"/>
    <x v="102"/>
    <x v="6"/>
    <x v="80"/>
    <x v="199"/>
    <s v="021-Solid waste"/>
    <x v="4"/>
    <s v="133"/>
    <s v="SOLID WASTE"/>
    <s v="022"/>
    <s v="OPERATING GRANTS &amp; SUBSIDIES"/>
    <s v="0221"/>
    <s v="NATIONAL - EQUITABLE SHARE"/>
    <n v="-10428680"/>
    <n v="-10000000"/>
    <n v="-10500000"/>
    <n v="-11100000"/>
    <n v="0"/>
    <n v="0"/>
    <n v="0"/>
    <n v="0"/>
    <n v="0"/>
    <n v="0"/>
    <n v="0"/>
    <n v="0"/>
    <n v="0"/>
    <n v="0"/>
    <n v="0"/>
    <n v="0"/>
    <n v="0"/>
    <n v="0"/>
    <n v="0"/>
    <n v="0"/>
    <n v="0"/>
    <n v="-10428680"/>
  </r>
  <r>
    <n v="14"/>
    <n v="15"/>
    <x v="0"/>
    <x v="102"/>
    <x v="6"/>
    <x v="80"/>
    <x v="170"/>
    <s v="021-Solid waste"/>
    <x v="4"/>
    <s v="133"/>
    <s v="SOLID WASTE"/>
    <s v="022"/>
    <s v="OPERATING GRANTS &amp; SUBSIDIES"/>
    <s v="0223"/>
    <s v="NATIONAL - GENERAL"/>
    <n v="-2060000"/>
    <n v="-1842000"/>
    <n v="0"/>
    <n v="0"/>
    <n v="-1442000"/>
    <n v="0"/>
    <n v="0"/>
    <n v="0"/>
    <n v="0"/>
    <n v="0"/>
    <n v="0"/>
    <n v="0"/>
    <n v="0"/>
    <n v="-824000"/>
    <n v="0"/>
    <n v="0"/>
    <n v="-618000"/>
    <n v="0"/>
    <n v="-1442000"/>
    <n v="0.7"/>
    <n v="-1442000"/>
    <n v="-2060000"/>
  </r>
  <r>
    <n v="14"/>
    <n v="15"/>
    <x v="0"/>
    <x v="110"/>
    <x v="7"/>
    <x v="80"/>
    <x v="170"/>
    <s v="019-Electricity distribution"/>
    <x v="4"/>
    <s v="173"/>
    <s v="OPERATIONS &amp; MAINTENANCE: RURAL"/>
    <s v="022"/>
    <s v="OPERATING GRANTS &amp; SUBSIDIES"/>
    <s v="0223"/>
    <s v="NATIONAL - GENERAL"/>
    <n v="-6000000"/>
    <n v="-30000000"/>
    <n v="-20000000"/>
    <n v="-25000000"/>
    <n v="-3700000"/>
    <n v="0"/>
    <n v="0"/>
    <n v="0"/>
    <n v="0"/>
    <n v="0"/>
    <n v="0"/>
    <n v="0"/>
    <n v="0"/>
    <n v="0"/>
    <n v="0"/>
    <n v="-2200000"/>
    <n v="0"/>
    <n v="-1500000"/>
    <n v="-3700000"/>
    <n v="0.6166666666666667"/>
    <n v="-3700000"/>
    <n v="-6000000"/>
  </r>
  <r>
    <n v="14"/>
    <n v="15"/>
    <x v="2"/>
    <x v="114"/>
    <x v="5"/>
    <x v="80"/>
    <x v="179"/>
    <m/>
    <x v="4"/>
    <s v="083"/>
    <s v="WATER PURIFICATION"/>
    <s v="022"/>
    <s v="OPERATING GRANTS &amp; SUBSIDIES"/>
    <s v="0218"/>
    <s v="FREE BASIC WATER"/>
    <n v="-28165805"/>
    <n v="-29240164"/>
    <n v="-30848373"/>
    <n v="-32483337"/>
    <n v="0"/>
    <n v="0"/>
    <n v="0"/>
    <n v="0"/>
    <n v="0"/>
    <n v="0"/>
    <n v="0"/>
    <n v="0"/>
    <n v="0"/>
    <n v="0"/>
    <n v="0"/>
    <n v="0"/>
    <n v="0"/>
    <n v="0"/>
    <n v="0"/>
    <n v="0"/>
    <n v="0"/>
    <n v="-28165805"/>
  </r>
  <r>
    <n v="14"/>
    <n v="15"/>
    <x v="0"/>
    <x v="82"/>
    <x v="4"/>
    <x v="170"/>
    <x v="201"/>
    <s v="003-Budget and treasury office"/>
    <x v="4"/>
    <s v="032"/>
    <s v="ADMINISTRATION FINANCE"/>
    <s v="001"/>
    <s v="PROPERTY RATES"/>
    <s v="0001"/>
    <s v="PROPERTY RATES - RESIDENTIAL PROPERTIES"/>
    <n v="-77000000"/>
    <n v="-81583274"/>
    <n v="-86070354.069999993"/>
    <n v="-90632082.835709989"/>
    <n v="-45811713.109999999"/>
    <n v="0"/>
    <n v="0"/>
    <n v="0"/>
    <n v="0"/>
    <n v="0"/>
    <n v="0"/>
    <n v="0"/>
    <n v="-7565015.21"/>
    <n v="-7735027.8399999999"/>
    <n v="-7637725.7199999997"/>
    <n v="-7649283.0199999996"/>
    <n v="-7572863.3099999996"/>
    <n v="-7651798.0099999998"/>
    <n v="-45811713.109999999"/>
    <n v="0.59495731311688316"/>
    <n v="-45811713.109999999"/>
    <n v="-91623426.219999999"/>
  </r>
  <r>
    <n v="14"/>
    <n v="15"/>
    <x v="0"/>
    <x v="84"/>
    <x v="4"/>
    <x v="171"/>
    <x v="202"/>
    <s v="003-Budget and treasury office"/>
    <x v="4"/>
    <s v="034"/>
    <s v="REVENUE"/>
    <s v="003"/>
    <s v="PENALTIES IMPOSED AND COLLECTION CHARGES ON RATES"/>
    <s v="0031"/>
    <s v="LATE PAYMENT - INTEREST"/>
    <n v="-4500000"/>
    <n v="-5000000"/>
    <n v="-5275000"/>
    <n v="-5554575"/>
    <n v="-2830998.44"/>
    <n v="0"/>
    <n v="0"/>
    <n v="0"/>
    <n v="0"/>
    <n v="0"/>
    <n v="0"/>
    <n v="0"/>
    <n v="-459253.71"/>
    <n v="-477324.81"/>
    <n v="-462197.83"/>
    <n v="-430757.39"/>
    <n v="-488094.09"/>
    <n v="-513370.61"/>
    <n v="-2830998.44"/>
    <n v="0.62911076444444447"/>
    <n v="-2830998.44"/>
    <n v="-5661996.8799999999"/>
  </r>
  <r>
    <n v="14"/>
    <n v="15"/>
    <x v="0"/>
    <x v="84"/>
    <x v="4"/>
    <x v="92"/>
    <x v="203"/>
    <s v="003-Budget and treasury office"/>
    <x v="4"/>
    <s v="034"/>
    <s v="REVENUE"/>
    <s v="005"/>
    <s v="SERVICE CHARGES"/>
    <s v="0101"/>
    <s v="USER CHARGES - SALE OF DEVELOPED PROPERTIES"/>
    <n v="-1000000"/>
    <n v="-1000000"/>
    <n v="-1055000"/>
    <n v="-1110915"/>
    <n v="0"/>
    <n v="0"/>
    <n v="0"/>
    <n v="0"/>
    <n v="0"/>
    <n v="0"/>
    <n v="0"/>
    <n v="0"/>
    <n v="0"/>
    <n v="0"/>
    <n v="0"/>
    <n v="0"/>
    <n v="0"/>
    <n v="0"/>
    <n v="0"/>
    <n v="0"/>
    <n v="0"/>
    <n v="-1000000"/>
  </r>
  <r>
    <n v="14"/>
    <n v="15"/>
    <x v="0"/>
    <x v="84"/>
    <x v="4"/>
    <x v="92"/>
    <x v="204"/>
    <s v="003-Budget and treasury office"/>
    <x v="4"/>
    <s v="034"/>
    <s v="REVENUE"/>
    <s v="005"/>
    <s v="SERVICE CHARGES"/>
    <s v="0102"/>
    <s v="INDIGENT CHARGES"/>
    <n v="-210000"/>
    <n v="-210000"/>
    <n v="-221550"/>
    <n v="-233292.15"/>
    <n v="-82957.579999999987"/>
    <n v="0"/>
    <n v="0"/>
    <n v="0"/>
    <n v="0"/>
    <n v="0"/>
    <n v="0"/>
    <n v="0"/>
    <n v="-13573.43"/>
    <n v="-11411.87"/>
    <n v="-9780.92"/>
    <n v="-12594.42"/>
    <n v="-18428.04"/>
    <n v="-17168.900000000001"/>
    <n v="-82957.579999999987"/>
    <n v="0.39503609523809519"/>
    <n v="-82957.58"/>
    <n v="-210000"/>
  </r>
  <r>
    <n v="14"/>
    <n v="15"/>
    <x v="0"/>
    <x v="99"/>
    <x v="6"/>
    <x v="92"/>
    <x v="205"/>
    <s v="009-Sport &amp; recreation"/>
    <x v="4"/>
    <s v="105"/>
    <s v="PARKS &amp; RECREATION"/>
    <s v="005"/>
    <s v="SERVICE CHARGES"/>
    <s v="0087"/>
    <s v="USER CHARGES - LANDING FEES"/>
    <n v="-2000"/>
    <n v="-2000"/>
    <n v="-2110"/>
    <n v="-2221.83"/>
    <n v="-3520"/>
    <n v="0"/>
    <n v="0"/>
    <n v="0"/>
    <n v="0"/>
    <n v="0"/>
    <n v="0"/>
    <n v="0"/>
    <n v="-440"/>
    <n v="-440"/>
    <n v="-770"/>
    <n v="-220"/>
    <n v="-1100"/>
    <n v="-550"/>
    <n v="-3520"/>
    <n v="1.76"/>
    <n v="-3520"/>
    <n v="-2000"/>
  </r>
  <r>
    <n v="14"/>
    <n v="15"/>
    <x v="0"/>
    <x v="99"/>
    <x v="6"/>
    <x v="92"/>
    <x v="206"/>
    <s v="009-Sport &amp; recreation"/>
    <x v="4"/>
    <s v="105"/>
    <s v="PARKS &amp; RECREATION"/>
    <s v="005"/>
    <s v="SERVICE CHARGES"/>
    <s v="0091"/>
    <s v="USER CHARGES - CEMETRY FEES - ONCE OFF"/>
    <n v="-60000"/>
    <n v="-50000"/>
    <n v="-52750"/>
    <n v="-55545.75"/>
    <n v="-21678"/>
    <n v="0"/>
    <n v="0"/>
    <n v="0"/>
    <n v="0"/>
    <n v="0"/>
    <n v="0"/>
    <n v="0"/>
    <n v="-4502"/>
    <n v="-1764"/>
    <n v="-6878"/>
    <n v="-2441"/>
    <n v="-2708"/>
    <n v="-3385"/>
    <n v="-21678"/>
    <n v="0.36130000000000001"/>
    <n v="-21678"/>
    <n v="-60000"/>
  </r>
  <r>
    <n v="14"/>
    <n v="15"/>
    <x v="0"/>
    <x v="101"/>
    <x v="6"/>
    <x v="92"/>
    <x v="207"/>
    <s v="008-Libraries"/>
    <x v="4"/>
    <s v="123"/>
    <s v="LIBRARY SERVICES"/>
    <s v="005"/>
    <s v="SERVICE CHARGES"/>
    <s v="0081"/>
    <s v="USER CHARGES - MEMBERSHIP LIBRARY"/>
    <n v="-93840"/>
    <n v="-93840"/>
    <n v="-99001.2"/>
    <n v="-104248.26359999999"/>
    <n v="-24632"/>
    <n v="0"/>
    <n v="0"/>
    <n v="0"/>
    <n v="0"/>
    <n v="0"/>
    <n v="0"/>
    <n v="0"/>
    <n v="-4460"/>
    <n v="-4820"/>
    <n v="-4875"/>
    <n v="-3332"/>
    <n v="-3280"/>
    <n v="-3865"/>
    <n v="-24632"/>
    <n v="0.26248934356351233"/>
    <n v="-24632"/>
    <n v="-93840"/>
  </r>
  <r>
    <n v="14"/>
    <n v="15"/>
    <x v="0"/>
    <x v="102"/>
    <x v="6"/>
    <x v="92"/>
    <x v="208"/>
    <s v="021-Solid waste"/>
    <x v="4"/>
    <s v="133"/>
    <s v="SOLID WASTE"/>
    <s v="005"/>
    <s v="SERVICE CHARGES"/>
    <s v="0071"/>
    <s v="USER CHARGES - WASTE MANAGEMENT"/>
    <n v="-21412000"/>
    <n v="-22600000"/>
    <n v="-23843000"/>
    <n v="-25106679"/>
    <n v="-11942171.48"/>
    <n v="0"/>
    <n v="0"/>
    <n v="0"/>
    <n v="0"/>
    <n v="0"/>
    <n v="0"/>
    <n v="0"/>
    <n v="-1981188.62"/>
    <n v="-2010962.28"/>
    <n v="-1933327.81"/>
    <n v="-2019069.73"/>
    <n v="-2018211.95"/>
    <n v="-1979411.09"/>
    <n v="-11942171.48"/>
    <n v="0.55773264898187935"/>
    <n v="-11942171.48"/>
    <n v="-21412000"/>
  </r>
  <r>
    <n v="14"/>
    <n v="15"/>
    <x v="0"/>
    <x v="102"/>
    <x v="6"/>
    <x v="92"/>
    <x v="209"/>
    <s v="021-Solid waste"/>
    <x v="4"/>
    <s v="133"/>
    <s v="SOLID WASTE"/>
    <s v="005"/>
    <s v="SERVICE CHARGES"/>
    <s v="0072"/>
    <s v="USER CHARGES - MEDICAL WASTE"/>
    <n v="-200000"/>
    <n v="-200000"/>
    <n v="-211000"/>
    <n v="-222183"/>
    <n v="-176402"/>
    <n v="0"/>
    <n v="0"/>
    <n v="0"/>
    <n v="0"/>
    <n v="0"/>
    <n v="0"/>
    <n v="0"/>
    <n v="-29847"/>
    <n v="-33325"/>
    <n v="-29465"/>
    <n v="-25560"/>
    <n v="-31855"/>
    <n v="-26350"/>
    <n v="-176402"/>
    <n v="0.88200999999999996"/>
    <n v="-176402"/>
    <n v="-200000"/>
  </r>
  <r>
    <n v="14"/>
    <n v="15"/>
    <x v="0"/>
    <x v="102"/>
    <x v="6"/>
    <x v="92"/>
    <x v="210"/>
    <s v="021-Solid waste"/>
    <x v="4"/>
    <s v="133"/>
    <s v="SOLID WASTE"/>
    <s v="005"/>
    <s v="SERVICE CHARGES"/>
    <s v="0074"/>
    <s v="USER CHARGES - LANDFILL TIPPING FEES"/>
    <n v="-2000000"/>
    <n v="-2000000"/>
    <n v="-2110000"/>
    <n v="-2221830"/>
    <n v="-1335500"/>
    <n v="0"/>
    <n v="0"/>
    <n v="0"/>
    <n v="0"/>
    <n v="0"/>
    <n v="0"/>
    <n v="0"/>
    <n v="-181090"/>
    <n v="-176400"/>
    <n v="-240490"/>
    <n v="-260080"/>
    <n v="-251400"/>
    <n v="-226040"/>
    <n v="-1335500"/>
    <n v="0.66774999999999995"/>
    <n v="-1335500"/>
    <n v="-2000000"/>
  </r>
  <r>
    <n v="14"/>
    <n v="15"/>
    <x v="0"/>
    <x v="110"/>
    <x v="7"/>
    <x v="92"/>
    <x v="211"/>
    <s v="019-Electricity distribution"/>
    <x v="4"/>
    <s v="173"/>
    <s v="OPERATIONS &amp; MAINTENANCE: RURAL"/>
    <s v="005"/>
    <s v="SERVICE CHARGES"/>
    <s v="0041"/>
    <s v="USER CHARGES - ELECTRICITY"/>
    <n v="-288354602"/>
    <n v="-328101836"/>
    <n v="-346147436.98000002"/>
    <n v="-364493251.13994002"/>
    <n v="-10822761.93"/>
    <n v="0"/>
    <n v="0"/>
    <n v="0"/>
    <n v="0"/>
    <n v="0"/>
    <n v="0"/>
    <n v="0"/>
    <n v="-1832483.6"/>
    <n v="82367.67"/>
    <n v="94231.98"/>
    <n v="53797.59"/>
    <n v="53939.68"/>
    <n v="-9274615.25"/>
    <n v="-10822761.93"/>
    <n v="3.7532821931518884E-2"/>
    <n v="-10822761.93"/>
    <n v="-288354602"/>
  </r>
  <r>
    <n v="14"/>
    <n v="15"/>
    <x v="0"/>
    <x v="110"/>
    <x v="7"/>
    <x v="92"/>
    <x v="212"/>
    <s v="019-Electricity distribution"/>
    <x v="4"/>
    <s v="173"/>
    <s v="OPERATIONS &amp; MAINTENANCE: RURAL"/>
    <s v="005"/>
    <s v="SERVICE CHARGES"/>
    <s v="0042"/>
    <s v="USER CHARGES - ELECTRICITY CONNECTION FEES"/>
    <n v="-2250000"/>
    <n v="-2250000"/>
    <n v="-2373750"/>
    <n v="-2499558.75"/>
    <n v="-1191979.01"/>
    <n v="0"/>
    <n v="0"/>
    <n v="0"/>
    <n v="0"/>
    <n v="0"/>
    <n v="0"/>
    <n v="0"/>
    <n v="-77899.009999999995"/>
    <n v="-520562"/>
    <n v="-273775"/>
    <n v="-172968"/>
    <n v="-80237"/>
    <n v="-66538"/>
    <n v="-1191979.01"/>
    <n v="0.52976844888888885"/>
    <n v="-1191979.01"/>
    <n v="-2250000"/>
  </r>
  <r>
    <n v="14"/>
    <n v="15"/>
    <x v="0"/>
    <x v="110"/>
    <x v="7"/>
    <x v="92"/>
    <x v="213"/>
    <s v="019-Electricity distribution"/>
    <x v="4"/>
    <s v="173"/>
    <s v="OPERATIONS &amp; MAINTENANCE: RURAL"/>
    <s v="005"/>
    <s v="SERVICE CHARGES"/>
    <s v="0043"/>
    <s v="USER CHARGES - ELECTRICITY RE-CONNCTION FEES"/>
    <n v="-500000"/>
    <n v="-500000"/>
    <n v="-527500"/>
    <n v="-555457.5"/>
    <n v="0"/>
    <n v="0"/>
    <n v="0"/>
    <n v="0"/>
    <n v="0"/>
    <n v="0"/>
    <n v="0"/>
    <n v="0"/>
    <n v="0"/>
    <n v="0"/>
    <n v="0"/>
    <n v="0"/>
    <n v="0"/>
    <n v="0"/>
    <n v="0"/>
    <n v="0"/>
    <n v="0"/>
    <n v="-500000"/>
  </r>
  <r>
    <n v="14"/>
    <n v="15"/>
    <x v="0"/>
    <x v="111"/>
    <x v="7"/>
    <x v="92"/>
    <x v="211"/>
    <s v="019-Electricity distribution"/>
    <x v="4"/>
    <s v="183"/>
    <s v="OPERATIONS &amp; MAINTENANCE: TOWN"/>
    <s v="005"/>
    <s v="SERVICE CHARGES"/>
    <s v="0041"/>
    <s v="USER CHARGES - ELECTRICITY"/>
    <n v="-96118201"/>
    <n v="-109367278"/>
    <n v="-115382478.29000001"/>
    <n v="-121497749.63937001"/>
    <n v="-195386305.69"/>
    <n v="0"/>
    <n v="0"/>
    <n v="0"/>
    <n v="0"/>
    <n v="0"/>
    <n v="0"/>
    <n v="0"/>
    <n v="-35504461.729999997"/>
    <n v="-37148366.200000003"/>
    <n v="-35701127.340000004"/>
    <n v="-130454192.08"/>
    <n v="71106450.799999997"/>
    <n v="-27684609.140000001"/>
    <n v="-195386305.69"/>
    <n v="2.0327711469547793"/>
    <n v="-195386305.69"/>
    <n v="-96118201"/>
  </r>
  <r>
    <n v="14"/>
    <n v="15"/>
    <x v="0"/>
    <x v="111"/>
    <x v="7"/>
    <x v="92"/>
    <x v="212"/>
    <s v="019-Electricity distribution"/>
    <x v="4"/>
    <s v="183"/>
    <s v="OPERATIONS &amp; MAINTENANCE: TOWN"/>
    <s v="005"/>
    <s v="SERVICE CHARGES"/>
    <s v="0042"/>
    <s v="USER CHARGES - ELECTRICITY CONNECTION FEES"/>
    <n v="-750000"/>
    <n v="-750000"/>
    <n v="-791250"/>
    <n v="-833186.25"/>
    <n v="-378519.91"/>
    <n v="0"/>
    <n v="0"/>
    <n v="0"/>
    <n v="0"/>
    <n v="0"/>
    <n v="0"/>
    <n v="0"/>
    <n v="-887.37"/>
    <n v="-295.79000000000002"/>
    <n v="0"/>
    <n v="-326716.76"/>
    <n v="-49732.62"/>
    <n v="-887.37"/>
    <n v="-378519.91"/>
    <n v="0.50469321333333328"/>
    <n v="-378519.91"/>
    <n v="-750000"/>
  </r>
  <r>
    <n v="14"/>
    <n v="15"/>
    <x v="0"/>
    <x v="111"/>
    <x v="7"/>
    <x v="92"/>
    <x v="213"/>
    <s v="019-Electricity distribution"/>
    <x v="4"/>
    <s v="183"/>
    <s v="OPERATIONS &amp; MAINTENANCE: TOWN"/>
    <s v="005"/>
    <s v="SERVICE CHARGES"/>
    <s v="0043"/>
    <s v="USER CHARGES - ELECTRICITY RE-CONNCTION FEES"/>
    <n v="-500000"/>
    <n v="-500000"/>
    <n v="-527500"/>
    <n v="-555457.5"/>
    <n v="-934428"/>
    <n v="0"/>
    <n v="0"/>
    <n v="0"/>
    <n v="0"/>
    <n v="0"/>
    <n v="0"/>
    <n v="0"/>
    <n v="-203690"/>
    <n v="-190573"/>
    <n v="-166840"/>
    <n v="-73990"/>
    <n v="-166285"/>
    <n v="-133050"/>
    <n v="-934428"/>
    <n v="1.8688560000000001"/>
    <n v="-934428"/>
    <n v="-500000"/>
  </r>
  <r>
    <n v="14"/>
    <n v="15"/>
    <x v="0"/>
    <x v="111"/>
    <x v="7"/>
    <x v="92"/>
    <x v="214"/>
    <s v="019-Electricity distribution"/>
    <x v="4"/>
    <s v="183"/>
    <s v="OPERATIONS &amp; MAINTENANCE: TOWN"/>
    <s v="005"/>
    <s v="SERVICE CHARGES"/>
    <s v="0044"/>
    <s v="USER CHARGES - ELECTRICITY PRE-PAID METERS"/>
    <n v="-2300000"/>
    <n v="-2300000"/>
    <n v="-2426500"/>
    <n v="-2555104.5"/>
    <n v="0"/>
    <n v="0"/>
    <n v="0"/>
    <n v="0"/>
    <n v="0"/>
    <n v="0"/>
    <n v="0"/>
    <n v="0"/>
    <n v="0"/>
    <n v="0"/>
    <n v="0"/>
    <n v="0"/>
    <n v="0"/>
    <n v="0"/>
    <n v="0"/>
    <n v="0"/>
    <n v="0"/>
    <n v="-2300000"/>
  </r>
  <r>
    <n v="14"/>
    <n v="15"/>
    <x v="0"/>
    <x v="111"/>
    <x v="7"/>
    <x v="92"/>
    <x v="215"/>
    <s v="019-Electricity distribution"/>
    <x v="4"/>
    <s v="183"/>
    <s v="OPERATIONS &amp; MAINTENANCE: TOWN"/>
    <s v="005"/>
    <s v="SERVICE CHARGES"/>
    <s v="0045"/>
    <s v="USER CHARGES - ELECTRICITY - TESTING OF METERS"/>
    <n v="-1000"/>
    <n v="-1000"/>
    <n v="-1055"/>
    <n v="-1110.915"/>
    <n v="0"/>
    <n v="0"/>
    <n v="0"/>
    <n v="0"/>
    <n v="0"/>
    <n v="0"/>
    <n v="0"/>
    <n v="0"/>
    <n v="0"/>
    <n v="0"/>
    <n v="0"/>
    <n v="0"/>
    <n v="0"/>
    <n v="0"/>
    <n v="0"/>
    <n v="0"/>
    <n v="0"/>
    <n v="-1000"/>
  </r>
  <r>
    <n v="14"/>
    <n v="15"/>
    <x v="2"/>
    <x v="113"/>
    <x v="5"/>
    <x v="92"/>
    <x v="216"/>
    <m/>
    <x v="4"/>
    <s v="073"/>
    <s v="WATER NETWORKS"/>
    <s v="005"/>
    <s v="SERVICE CHARGES"/>
    <s v="0052"/>
    <s v="USER CHARGES - WATER CONNECTION FEES"/>
    <n v="244000"/>
    <n v="-244000"/>
    <n v="-257420"/>
    <n v="-271063.26"/>
    <n v="-137240"/>
    <n v="0"/>
    <n v="0"/>
    <n v="0"/>
    <n v="0"/>
    <n v="0"/>
    <n v="0"/>
    <n v="0"/>
    <n v="-33180"/>
    <n v="-14060"/>
    <n v="-48080"/>
    <n v="-5240"/>
    <n v="-28820"/>
    <n v="-7860"/>
    <n v="-137240"/>
    <n v="-0.56245901639344265"/>
    <n v="-137240"/>
    <n v="244000"/>
  </r>
  <r>
    <n v="14"/>
    <n v="15"/>
    <x v="2"/>
    <x v="113"/>
    <x v="5"/>
    <x v="92"/>
    <x v="217"/>
    <m/>
    <x v="4"/>
    <s v="073"/>
    <s v="WATER NETWORKS"/>
    <s v="005"/>
    <s v="SERVICE CHARGES"/>
    <s v="0053"/>
    <s v="USER CHARGES - WATER RE-CONNECTION FEES"/>
    <n v="900000"/>
    <n v="-900000"/>
    <n v="-949500"/>
    <n v="-999823.5"/>
    <n v="-748574"/>
    <n v="0"/>
    <n v="0"/>
    <n v="0"/>
    <n v="0"/>
    <n v="0"/>
    <n v="0"/>
    <n v="0"/>
    <n v="-200308"/>
    <n v="-182060"/>
    <n v="-137360"/>
    <n v="-56706"/>
    <n v="-94860"/>
    <n v="-77280"/>
    <n v="-748574"/>
    <n v="-0.83174888888888887"/>
    <n v="-748574"/>
    <n v="900000"/>
  </r>
  <r>
    <n v="14"/>
    <n v="15"/>
    <x v="2"/>
    <x v="114"/>
    <x v="5"/>
    <x v="92"/>
    <x v="218"/>
    <m/>
    <x v="4"/>
    <s v="083"/>
    <s v="WATER PURIFICATION"/>
    <s v="005"/>
    <s v="SERVICE CHARGES"/>
    <s v="0051"/>
    <s v="USER CHARGES - WATER"/>
    <n v="-22500000"/>
    <n v="-23850000"/>
    <n v="-25161750"/>
    <n v="-26495322.75"/>
    <n v="-11539757.300000001"/>
    <n v="0"/>
    <n v="0"/>
    <n v="0"/>
    <n v="0"/>
    <n v="0"/>
    <n v="0"/>
    <n v="0"/>
    <n v="-1950242.24"/>
    <n v="-1069011.81"/>
    <n v="-1036635.08"/>
    <n v="-2259775.3199999998"/>
    <n v="-2540528.9700000002"/>
    <n v="-2683563.88"/>
    <n v="-11539757.300000001"/>
    <n v="0.5128781022222223"/>
    <n v="-11539757.300000001"/>
    <n v="-22500000"/>
  </r>
  <r>
    <n v="14"/>
    <n v="15"/>
    <x v="2"/>
    <x v="115"/>
    <x v="5"/>
    <x v="92"/>
    <x v="219"/>
    <m/>
    <x v="4"/>
    <s v="093"/>
    <s v="SEWERAGE PURIFICATION"/>
    <s v="005"/>
    <s v="SERVICE CHARGES"/>
    <s v="0061"/>
    <s v="USER CHARGES - SEWERAGE FEES"/>
    <n v="-6750000"/>
    <n v="-6900000"/>
    <n v="-7279500"/>
    <n v="-7665313.5"/>
    <n v="-3065761.5"/>
    <n v="0"/>
    <n v="0"/>
    <n v="0"/>
    <n v="0"/>
    <n v="0"/>
    <n v="0"/>
    <n v="0"/>
    <n v="-1196372.8"/>
    <n v="149142.76"/>
    <n v="-580995.63"/>
    <n v="-489104.99"/>
    <n v="-444644.19"/>
    <n v="-503786.65"/>
    <n v="-3065761.5"/>
    <n v="0.45418688888888886"/>
    <n v="-3065761.5"/>
    <n v="-6750000"/>
  </r>
  <r>
    <n v="14"/>
    <n v="15"/>
    <x v="2"/>
    <x v="115"/>
    <x v="5"/>
    <x v="92"/>
    <x v="220"/>
    <m/>
    <x v="4"/>
    <s v="093"/>
    <s v="SEWERAGE PURIFICATION"/>
    <s v="005"/>
    <s v="SERVICE CHARGES"/>
    <s v="0066"/>
    <s v="USER CHARGES - CLEARING OF BLOCKED DRAINS"/>
    <n v="-100"/>
    <n v="-100"/>
    <n v="-105.5"/>
    <n v="-111.0915"/>
    <n v="0"/>
    <n v="0"/>
    <n v="0"/>
    <n v="0"/>
    <n v="0"/>
    <n v="0"/>
    <n v="0"/>
    <n v="0"/>
    <n v="0"/>
    <n v="0"/>
    <n v="0"/>
    <n v="0"/>
    <n v="0"/>
    <n v="0"/>
    <n v="0"/>
    <n v="0"/>
    <n v="0"/>
    <n v="-100"/>
  </r>
  <r>
    <n v="14"/>
    <n v="15"/>
    <x v="0"/>
    <x v="98"/>
    <x v="5"/>
    <x v="172"/>
    <x v="221"/>
    <s v="012-House"/>
    <x v="4"/>
    <s v="103"/>
    <s v="BUILDINGS &amp; HOUSING"/>
    <s v="009"/>
    <s v="RENT OF FACILITIES AND EQUIPMENT"/>
    <s v="0125"/>
    <s v="RENT - OLD AGE HOUSING"/>
    <n v="-150000"/>
    <n v="-150000"/>
    <n v="-158250"/>
    <n v="-166637.25"/>
    <n v="-79450"/>
    <n v="0"/>
    <n v="0"/>
    <n v="0"/>
    <n v="0"/>
    <n v="0"/>
    <n v="0"/>
    <n v="0"/>
    <n v="-14000"/>
    <n v="-13300"/>
    <n v="-12250"/>
    <n v="-13300"/>
    <n v="-13300"/>
    <n v="-13300"/>
    <n v="-79450"/>
    <n v="0.52966666666666662"/>
    <n v="-79450"/>
    <n v="-158900"/>
  </r>
  <r>
    <n v="14"/>
    <n v="15"/>
    <x v="0"/>
    <x v="98"/>
    <x v="5"/>
    <x v="172"/>
    <x v="222"/>
    <s v="012-House"/>
    <x v="4"/>
    <s v="103"/>
    <s v="BUILDINGS &amp; HOUSING"/>
    <s v="009"/>
    <s v="RENT OF FACILITIES AND EQUIPMENT"/>
    <s v="0126"/>
    <s v="RENT - CAR PORTS CIVIC CENTRE"/>
    <n v="-8000"/>
    <n v="-8000"/>
    <n v="-8440"/>
    <n v="-8887.32"/>
    <n v="-3590"/>
    <n v="0"/>
    <n v="0"/>
    <n v="0"/>
    <n v="0"/>
    <n v="0"/>
    <n v="0"/>
    <n v="0"/>
    <n v="-590"/>
    <n v="-600"/>
    <n v="-600"/>
    <n v="-600"/>
    <n v="-600"/>
    <n v="-600"/>
    <n v="-3590"/>
    <n v="0.44874999999999998"/>
    <n v="-3590"/>
    <n v="-7180"/>
  </r>
  <r>
    <n v="14"/>
    <n v="15"/>
    <x v="0"/>
    <x v="98"/>
    <x v="5"/>
    <x v="172"/>
    <x v="223"/>
    <s v="012-House"/>
    <x v="4"/>
    <s v="103"/>
    <s v="BUILDINGS &amp; HOUSING"/>
    <s v="009"/>
    <s v="RENT OF FACILITIES AND EQUIPMENT"/>
    <s v="0140"/>
    <s v="RENT - OTHER COUNCIL PROPERTY"/>
    <n v="-598000"/>
    <n v="-798000"/>
    <n v="-841890"/>
    <n v="-886510.17"/>
    <n v="-504181.32000000007"/>
    <n v="0"/>
    <n v="0"/>
    <n v="0"/>
    <n v="0"/>
    <n v="0"/>
    <n v="0"/>
    <n v="0"/>
    <n v="-51843.79"/>
    <n v="-57966.6"/>
    <n v="-110307.16"/>
    <n v="-80982.210000000006"/>
    <n v="-118792.9"/>
    <n v="-84288.66"/>
    <n v="-504181.32000000007"/>
    <n v="0.84311257525083627"/>
    <n v="-504181.32"/>
    <n v="-1008362.6400000001"/>
  </r>
  <r>
    <n v="14"/>
    <n v="15"/>
    <x v="0"/>
    <x v="101"/>
    <x v="6"/>
    <x v="172"/>
    <x v="224"/>
    <s v="008-Libraries"/>
    <x v="4"/>
    <s v="123"/>
    <s v="LIBRARY SERVICES"/>
    <s v="009"/>
    <s v="RENT OF FACILITIES AND EQUIPMENT"/>
    <s v="0132"/>
    <s v="RENT - LIBRARY HALL"/>
    <n v="-1000"/>
    <n v="-1000"/>
    <n v="-1055"/>
    <n v="-1110.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1"/>
    <x v="6"/>
    <x v="172"/>
    <x v="225"/>
    <s v="008-Libraries"/>
    <x v="4"/>
    <s v="123"/>
    <s v="LIBRARY SERVICES"/>
    <s v="009"/>
    <s v="RENT OF FACILITIES AND EQUIPMENT"/>
    <s v="0134"/>
    <s v="RENT - AUDITORIUM"/>
    <n v="-100"/>
    <n v="-100"/>
    <n v="-105.5"/>
    <n v="-111.0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6"/>
    <x v="6"/>
    <x v="172"/>
    <x v="223"/>
    <s v="018-Vehicle licencing"/>
    <x v="4"/>
    <s v="143"/>
    <s v="VEHICLE LICENCING &amp; TESTING"/>
    <s v="009"/>
    <s v="RENT OF FACILITIES AND EQUIPMENT"/>
    <s v="0140"/>
    <s v="RENT - OTHER COUNCIL PROPERTY"/>
    <n v="-1000"/>
    <n v="-1000"/>
    <n v="-1055"/>
    <n v="-1110.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7"/>
    <x v="6"/>
    <x v="172"/>
    <x v="223"/>
    <s v="010-Public safety"/>
    <x v="4"/>
    <s v="144"/>
    <s v="TRAFFIC SERVICES"/>
    <s v="009"/>
    <s v="RENT OF FACILITIES AND EQUIPMENT"/>
    <s v="0140"/>
    <s v="RENT - OTHER COUNCIL PROPERTY"/>
    <n v="-1000"/>
    <n v="-1000"/>
    <n v="-1055"/>
    <n v="-1110.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3"/>
    <x v="4"/>
    <x v="173"/>
    <x v="226"/>
    <s v="003-Budget and treasury office"/>
    <x v="4"/>
    <s v="033"/>
    <s v="FINANCIAL SERVICES, REPORTING, &amp; BUDGETS"/>
    <s v="011"/>
    <s v="INTEREST EARNED - EXTERNAL INVESTMENTS"/>
    <s v="0141"/>
    <s v="INTEREST EARNED - EXTERNAL INVESTMENTS - SHORT TERM"/>
    <n v="-2000000"/>
    <n v="-1800000"/>
    <n v="-1899000"/>
    <n v="-1999647"/>
    <n v="-713642.85"/>
    <n v="0"/>
    <n v="0"/>
    <n v="0"/>
    <n v="0"/>
    <n v="0"/>
    <n v="0"/>
    <n v="0"/>
    <n v="-152616.04"/>
    <n v="-172082.33"/>
    <n v="-226966.42"/>
    <n v="0"/>
    <n v="-92849.59"/>
    <n v="-69128.47"/>
    <n v="-713642.85"/>
    <n v="0.35682142499999997"/>
    <n v="-713642.85"/>
    <n v="-1427285.7"/>
  </r>
  <r>
    <n v="14"/>
    <n v="15"/>
    <x v="0"/>
    <x v="83"/>
    <x v="4"/>
    <x v="173"/>
    <x v="227"/>
    <s v="003-Budget and treasury office"/>
    <x v="4"/>
    <s v="033"/>
    <s v="FINANCIAL SERVICES, REPORTING, &amp; BUDGETS"/>
    <s v="011"/>
    <s v="INTEREST EARNED - EXTERNAL INVESTMENTS"/>
    <s v="0142"/>
    <s v="INTEREST EARNED - EXTERNAL INVESTMENTS - LONG TERM"/>
    <n v="-1000"/>
    <n v="-1000"/>
    <n v="-1055"/>
    <n v="-1110.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4"/>
    <x v="4"/>
    <x v="96"/>
    <x v="181"/>
    <s v="003-Budget and treasury office"/>
    <x v="4"/>
    <s v="034"/>
    <s v="REVENUE"/>
    <s v="012"/>
    <s v="INTEREST EARNED - OUTSTANDING DEBTORS"/>
    <s v="0151"/>
    <s v="INTEREST EARNED - NON PROPERTY RATES - OUTSTANDING DEBTORS"/>
    <n v="-11800000"/>
    <n v="-11400000"/>
    <n v="-12027000"/>
    <n v="-12664431"/>
    <n v="-9614268.8099999987"/>
    <n v="0"/>
    <n v="0"/>
    <n v="0"/>
    <n v="0"/>
    <n v="0"/>
    <n v="0"/>
    <n v="0"/>
    <n v="-1622631.77"/>
    <n v="-1626670.82"/>
    <n v="-1476986.67"/>
    <n v="-1556958.13"/>
    <n v="-1552825.18"/>
    <n v="-1778196.24"/>
    <n v="-9614268.8099999987"/>
    <n v="0.81476854322033887"/>
    <n v="-9614268.8100000005"/>
    <n v="-19228537.619999997"/>
  </r>
  <r>
    <n v="14"/>
    <n v="15"/>
    <x v="0"/>
    <x v="84"/>
    <x v="4"/>
    <x v="91"/>
    <x v="228"/>
    <s v="003-Budget and treasury office"/>
    <x v="4"/>
    <s v="034"/>
    <s v="REVENUE"/>
    <s v="016"/>
    <s v="FINES"/>
    <s v="0180"/>
    <s v="R/D CHEQUE FEES"/>
    <n v="-200000"/>
    <n v="-400000"/>
    <n v="-422000"/>
    <n v="-444366"/>
    <n v="-268403.71999999997"/>
    <n v="0"/>
    <n v="0"/>
    <n v="0"/>
    <n v="0"/>
    <n v="0"/>
    <n v="0"/>
    <n v="0"/>
    <n v="-41565.300000000003"/>
    <n v="-39176.080000000002"/>
    <n v="-23771.01"/>
    <n v="-53493.34"/>
    <n v="-55105.79"/>
    <n v="-55292.2"/>
    <n v="-268403.71999999997"/>
    <n v="1.3420185999999998"/>
    <n v="-268403.71999999997"/>
    <n v="-536807.43999999994"/>
  </r>
  <r>
    <n v="14"/>
    <n v="15"/>
    <x v="0"/>
    <x v="94"/>
    <x v="2"/>
    <x v="91"/>
    <x v="229"/>
    <s v="001-Mayor and council"/>
    <x v="4"/>
    <s v="057"/>
    <s v="COUNCIL EXPENDITURE"/>
    <s v="016"/>
    <s v="FINES"/>
    <s v="0177"/>
    <s v="DISCIPLINARY FINES"/>
    <n v="-100"/>
    <n v="-100"/>
    <n v="-105.5"/>
    <n v="-111.0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7"/>
    <x v="6"/>
    <x v="91"/>
    <x v="230"/>
    <s v="010-Public safety"/>
    <x v="4"/>
    <s v="144"/>
    <s v="TRAFFIC SERVICES"/>
    <s v="016"/>
    <s v="FINES"/>
    <s v="0183"/>
    <s v="TRAFFIC &amp; PARKING FINES"/>
    <n v="-3000000"/>
    <n v="-3300000"/>
    <n v="-3481500"/>
    <n v="-3666019.5"/>
    <n v="-1798648.1600000001"/>
    <n v="0"/>
    <n v="0"/>
    <n v="0"/>
    <n v="0"/>
    <n v="0"/>
    <n v="0"/>
    <n v="0"/>
    <n v="4265.66"/>
    <n v="-8704.4699999999993"/>
    <n v="-532564.62"/>
    <n v="1914.34"/>
    <n v="-1257147.8"/>
    <n v="-6411.27"/>
    <n v="-1798648.1600000001"/>
    <n v="0.59954938666666668"/>
    <n v="-1798648.16"/>
    <n v="-3597296.3200000003"/>
  </r>
  <r>
    <n v="14"/>
    <n v="15"/>
    <x v="0"/>
    <x v="79"/>
    <x v="3"/>
    <x v="88"/>
    <x v="231"/>
    <s v="016-Town planning"/>
    <x v="4"/>
    <s v="015"/>
    <s v="TOWN &amp; REGIONAL PLANNING"/>
    <s v="018"/>
    <s v="LICENSES &amp; PERMITS"/>
    <s v="0205"/>
    <s v="APPLICATION FEE - TOWN PLANNING"/>
    <n v="-100000"/>
    <n v="-100000"/>
    <n v="-105500"/>
    <n v="-111091.5"/>
    <n v="-61420"/>
    <n v="0"/>
    <n v="0"/>
    <n v="0"/>
    <n v="0"/>
    <n v="0"/>
    <n v="0"/>
    <n v="0"/>
    <n v="-8540"/>
    <n v="-5800"/>
    <n v="-8040"/>
    <n v="-13760"/>
    <n v="-17160"/>
    <n v="-8120"/>
    <n v="-61420"/>
    <n v="0.61419999999999997"/>
    <n v="-61420"/>
    <n v="-122840"/>
  </r>
  <r>
    <n v="14"/>
    <n v="15"/>
    <x v="0"/>
    <x v="84"/>
    <x v="4"/>
    <x v="88"/>
    <x v="232"/>
    <s v="003-Budget and treasury office"/>
    <x v="4"/>
    <s v="034"/>
    <s v="REVENUE"/>
    <s v="018"/>
    <s v="LICENSES &amp; PERMITS"/>
    <s v="0202"/>
    <s v="PERMITS - CLEARANCE CERTIFICATES"/>
    <n v="-75000"/>
    <n v="-75000"/>
    <n v="-79125"/>
    <n v="-83318.625"/>
    <n v="-48246"/>
    <n v="0"/>
    <n v="0"/>
    <n v="0"/>
    <n v="0"/>
    <n v="0"/>
    <n v="0"/>
    <n v="0"/>
    <n v="-9703"/>
    <n v="-6951"/>
    <n v="-8755"/>
    <n v="-10335"/>
    <n v="-7470"/>
    <n v="-5032"/>
    <n v="-48246"/>
    <n v="0.64327999999999996"/>
    <n v="-48246"/>
    <n v="-96492"/>
  </r>
  <r>
    <n v="14"/>
    <n v="15"/>
    <x v="0"/>
    <x v="94"/>
    <x v="2"/>
    <x v="88"/>
    <x v="233"/>
    <s v="001-Mayor and council"/>
    <x v="4"/>
    <s v="057"/>
    <s v="COUNCIL EXPENDITURE"/>
    <s v="018"/>
    <s v="LICENSES &amp; PERMITS"/>
    <s v="0196"/>
    <s v="PERMITS - ADVERTISING &amp; BANNER FEES"/>
    <n v="-1000"/>
    <n v="-1000"/>
    <n v="-1055"/>
    <n v="-1110.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6"/>
    <x v="6"/>
    <x v="88"/>
    <x v="233"/>
    <s v="018-Vehicle licencing"/>
    <x v="4"/>
    <s v="143"/>
    <s v="VEHICLE LICENCING &amp; TESTING"/>
    <s v="018"/>
    <s v="LICENSES &amp; PERMITS"/>
    <s v="0196"/>
    <s v="PERMITS - ADVERTISING &amp; BANNER FEES"/>
    <n v="-9000"/>
    <n v="-9000"/>
    <n v="-9495"/>
    <n v="-9998.2350000000006"/>
    <n v="-7670"/>
    <n v="0"/>
    <n v="0"/>
    <n v="0"/>
    <n v="0"/>
    <n v="0"/>
    <n v="0"/>
    <n v="0"/>
    <n v="-1120"/>
    <n v="-1300"/>
    <n v="-2025"/>
    <n v="-1175"/>
    <n v="-1685"/>
    <n v="-365"/>
    <n v="-7670"/>
    <n v="0.85222222222222221"/>
    <n v="-7670"/>
    <n v="-15340"/>
  </r>
  <r>
    <n v="14"/>
    <n v="15"/>
    <x v="0"/>
    <x v="106"/>
    <x v="6"/>
    <x v="88"/>
    <x v="234"/>
    <s v="018-Vehicle licencing"/>
    <x v="4"/>
    <s v="143"/>
    <s v="VEHICLE LICENCING &amp; TESTING"/>
    <s v="018"/>
    <s v="LICENSES &amp; PERMITS"/>
    <s v="0206"/>
    <s v="CERTIFICATES - INTRUCTURES DRIVING SCHOOL"/>
    <n v="-12138"/>
    <n v="-12138"/>
    <n v="-12805.59"/>
    <n v="-13484.286270000001"/>
    <n v="-2184"/>
    <n v="0"/>
    <n v="0"/>
    <n v="0"/>
    <n v="0"/>
    <n v="0"/>
    <n v="0"/>
    <n v="0"/>
    <n v="-686"/>
    <n v="0"/>
    <n v="0"/>
    <n v="-1249"/>
    <n v="-249"/>
    <n v="0"/>
    <n v="-2184"/>
    <n v="0.17993079584775087"/>
    <n v="-2184"/>
    <n v="-4368"/>
  </r>
  <r>
    <n v="14"/>
    <n v="15"/>
    <x v="0"/>
    <x v="106"/>
    <x v="6"/>
    <x v="82"/>
    <x v="235"/>
    <s v="018-Vehicle licencing"/>
    <x v="4"/>
    <s v="143"/>
    <s v="VEHICLE LICENCING &amp; TESTING"/>
    <s v="020"/>
    <s v="INCOME FROM AGENCY SERVICES"/>
    <s v="0209"/>
    <s v="DRIVERS LICENCE INCOME"/>
    <n v="-7500000"/>
    <n v="-7500000"/>
    <n v="-7912500"/>
    <n v="-8331862.5"/>
    <n v="-3892450"/>
    <n v="0"/>
    <n v="0"/>
    <n v="0"/>
    <n v="0"/>
    <n v="0"/>
    <n v="0"/>
    <n v="0"/>
    <n v="-843837"/>
    <n v="-561533"/>
    <n v="-677768"/>
    <n v="-601495"/>
    <n v="-610767"/>
    <n v="-597050"/>
    <n v="-3892450"/>
    <n v="0.51899333333333331"/>
    <n v="-3892450"/>
    <n v="-7500000"/>
  </r>
  <r>
    <n v="14"/>
    <n v="15"/>
    <x v="0"/>
    <x v="106"/>
    <x v="6"/>
    <x v="82"/>
    <x v="236"/>
    <s v="018-Vehicle licencing"/>
    <x v="4"/>
    <s v="143"/>
    <s v="VEHICLE LICENCING &amp; TESTING"/>
    <s v="020"/>
    <s v="INCOME FROM AGENCY SERVICES"/>
    <s v="0210"/>
    <s v="AARTO FINES"/>
    <n v="-100000"/>
    <n v="-100000"/>
    <n v="-105500"/>
    <n v="-111091.5"/>
    <n v="-23203.45"/>
    <n v="0"/>
    <n v="0"/>
    <n v="0"/>
    <n v="0"/>
    <n v="0"/>
    <n v="0"/>
    <n v="0"/>
    <n v="-7900"/>
    <n v="-19417.75"/>
    <n v="-9264.9"/>
    <n v="-4818.25"/>
    <n v="8193.4"/>
    <n v="10004.049999999999"/>
    <n v="-23203.45"/>
    <n v="0.2320345"/>
    <n v="-23203.45"/>
    <n v="-100000"/>
  </r>
  <r>
    <n v="14"/>
    <n v="15"/>
    <x v="0"/>
    <x v="106"/>
    <x v="6"/>
    <x v="82"/>
    <x v="237"/>
    <s v="018-Vehicle licencing"/>
    <x v="4"/>
    <s v="143"/>
    <s v="VEHICLE LICENCING &amp; TESTING"/>
    <s v="020"/>
    <s v="INCOME FROM AGENCY SERVICES"/>
    <s v="0211"/>
    <s v="PRODIBA LICENSE FEE"/>
    <n v="-4000000"/>
    <n v="-4200000"/>
    <n v="-4431000"/>
    <n v="-4665843"/>
    <n v="-2396859.37"/>
    <n v="0"/>
    <n v="0"/>
    <n v="0"/>
    <n v="0"/>
    <n v="0"/>
    <n v="0"/>
    <n v="0"/>
    <n v="0"/>
    <n v="-539014.09"/>
    <n v="-457337.68"/>
    <n v="-440787.82"/>
    <n v="-531445.85"/>
    <n v="-428273.93"/>
    <n v="-2396859.37"/>
    <n v="0.59921484250000001"/>
    <n v="-2396859.37"/>
    <n v="-4000000"/>
  </r>
  <r>
    <n v="14"/>
    <n v="15"/>
    <x v="0"/>
    <x v="106"/>
    <x v="6"/>
    <x v="82"/>
    <x v="238"/>
    <s v="018-Vehicle licencing"/>
    <x v="4"/>
    <s v="143"/>
    <s v="VEHICLE LICENCING &amp; TESTING"/>
    <s v="020"/>
    <s v="INCOME FROM AGENCY SERVICES"/>
    <s v="0212"/>
    <s v="MOTOR VEHICLE LICENCE FEE : OWN INCOME"/>
    <n v="-564291"/>
    <n v="-564291"/>
    <n v="-595327.005"/>
    <n v="-626879.33626500005"/>
    <n v="-307624"/>
    <n v="0"/>
    <n v="0"/>
    <n v="0"/>
    <n v="0"/>
    <n v="0"/>
    <n v="0"/>
    <n v="0"/>
    <n v="-52399"/>
    <n v="-62919"/>
    <n v="-54393"/>
    <n v="-54753"/>
    <n v="-43107"/>
    <n v="-40053"/>
    <n v="-307624"/>
    <n v="0.54515134921520991"/>
    <n v="-307624"/>
    <n v="-564291"/>
  </r>
  <r>
    <n v="14"/>
    <n v="15"/>
    <x v="0"/>
    <x v="106"/>
    <x v="6"/>
    <x v="82"/>
    <x v="239"/>
    <s v="018-Vehicle licencing"/>
    <x v="4"/>
    <s v="143"/>
    <s v="VEHICLE LICENCING &amp; TESTING"/>
    <s v="020"/>
    <s v="INCOME FROM AGENCY SERVICES"/>
    <s v="0213"/>
    <s v="NATIS DEB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6"/>
    <x v="6"/>
    <x v="82"/>
    <x v="240"/>
    <s v="018-Vehicle licencing"/>
    <x v="4"/>
    <s v="143"/>
    <s v="VEHICLE LICENCING &amp; TESTING"/>
    <s v="020"/>
    <s v="INCOME FROM AGENCY SERVICES"/>
    <s v="0214"/>
    <s v="PROVINCIAL MOTOR VEHICLE LICENSES"/>
    <n v="-30828417"/>
    <n v="-30828417"/>
    <n v="-32523979.934999999"/>
    <n v="-34247750.871555001"/>
    <n v="-15826131.75"/>
    <n v="0"/>
    <n v="0"/>
    <n v="0"/>
    <n v="0"/>
    <n v="0"/>
    <n v="0"/>
    <n v="0"/>
    <n v="-3325331.16"/>
    <n v="-2282969.5"/>
    <n v="-2696163.83"/>
    <n v="-3060908.27"/>
    <n v="-2342326.19"/>
    <n v="-2118432.7999999998"/>
    <n v="-15826131.75"/>
    <n v="0.51336180349448368"/>
    <n v="-15826131.75"/>
    <n v="-30828417"/>
  </r>
  <r>
    <n v="14"/>
    <n v="15"/>
    <x v="0"/>
    <x v="78"/>
    <x v="3"/>
    <x v="81"/>
    <x v="241"/>
    <s v="015-Economic development"/>
    <x v="4"/>
    <s v="014"/>
    <s v="LOCAL ECONOMIC DEVELOPMENT &amp; SOCIAL DEVELOPMENT"/>
    <s v="024"/>
    <s v="OTHER REVENUE"/>
    <s v="0231"/>
    <s v="PHOTO COPIES"/>
    <n v="-100"/>
    <n v="-100"/>
    <n v="-105.5"/>
    <n v="-111.0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8"/>
    <x v="3"/>
    <x v="81"/>
    <x v="242"/>
    <s v="015-Economic development"/>
    <x v="4"/>
    <s v="014"/>
    <s v="LOCAL ECONOMIC DEVELOPMENT &amp; SOCIAL DEVELOPMENT"/>
    <s v="024"/>
    <s v="OTHER REVENUE"/>
    <s v="0237"/>
    <s v="FAXES SEND/RECEIVED"/>
    <n v="-25"/>
    <n v="-25"/>
    <n v="-26.375"/>
    <n v="-27.772874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8"/>
    <x v="3"/>
    <x v="81"/>
    <x v="243"/>
    <s v="015-Economic development"/>
    <x v="4"/>
    <s v="014"/>
    <s v="LOCAL ECONOMIC DEVELOPMENT &amp; SOCIAL DEVELOPMENT"/>
    <s v="024"/>
    <s v="OTHER REVENUE"/>
    <s v="0256"/>
    <s v="SUNDRY INCOME"/>
    <n v="-413430"/>
    <n v="-413430"/>
    <n v="-436168.65"/>
    <n v="-459285.58845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2"/>
    <x v="4"/>
    <x v="81"/>
    <x v="243"/>
    <s v="003-Budget and treasury office"/>
    <x v="4"/>
    <s v="032"/>
    <s v="ADMINISTRATION FINANCE"/>
    <s v="024"/>
    <s v="OTHER REVENUE"/>
    <s v="0256"/>
    <s v="SUNDRY INCOME"/>
    <n v="-2400000"/>
    <n v="-2400000"/>
    <n v="-2532000"/>
    <n v="-266619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3"/>
    <x v="4"/>
    <x v="81"/>
    <x v="244"/>
    <s v="003-Budget and treasury office"/>
    <x v="4"/>
    <s v="033"/>
    <s v="FINANCIAL SERVICES, REPORTING, &amp; BUDGETS"/>
    <s v="024"/>
    <s v="OTHER REVENUE"/>
    <s v="0242"/>
    <s v="INCOME INSURANCE CLAIMS"/>
    <n v="-1500000"/>
    <n v="-1500000"/>
    <n v="-1582500"/>
    <n v="-1666372.5"/>
    <n v="-597305.44999999995"/>
    <n v="0"/>
    <n v="0"/>
    <n v="0"/>
    <n v="0"/>
    <n v="0"/>
    <n v="0"/>
    <n v="0"/>
    <n v="-268113.40000000002"/>
    <n v="-100373.29"/>
    <n v="60076.78"/>
    <n v="0"/>
    <n v="-288895.53999999998"/>
    <n v="0"/>
    <n v="-597305.44999999995"/>
    <n v="0.39820363333333331"/>
    <n v="-597305.44999999995"/>
    <n v="-1194610.8999999999"/>
  </r>
  <r>
    <n v="14"/>
    <n v="15"/>
    <x v="0"/>
    <x v="84"/>
    <x v="4"/>
    <x v="81"/>
    <x v="245"/>
    <s v="003-Budget and treasury office"/>
    <x v="4"/>
    <s v="034"/>
    <s v="REVENUE"/>
    <s v="024"/>
    <s v="OTHER REVENUE"/>
    <s v="0240"/>
    <s v="SUPPLY OF INFORMATION"/>
    <n v="-1000"/>
    <n v="-1000"/>
    <n v="-1055"/>
    <n v="-1110.915"/>
    <n v="-12232"/>
    <n v="0"/>
    <n v="0"/>
    <n v="0"/>
    <n v="0"/>
    <n v="0"/>
    <n v="0"/>
    <n v="0"/>
    <n v="-3624"/>
    <n v="-3872"/>
    <n v="-3672"/>
    <n v="-664"/>
    <n v="-344"/>
    <n v="-56"/>
    <n v="-12232"/>
    <n v="12.231999999999999"/>
    <n v="-12232"/>
    <n v="-24464"/>
  </r>
  <r>
    <n v="14"/>
    <n v="15"/>
    <x v="0"/>
    <x v="84"/>
    <x v="4"/>
    <x v="81"/>
    <x v="246"/>
    <s v="003-Budget and treasury office"/>
    <x v="4"/>
    <s v="034"/>
    <s v="REVENUE"/>
    <s v="024"/>
    <s v="OTHER REVENUE"/>
    <s v="0243"/>
    <s v="VALUATION CERTIFICATE"/>
    <n v="-50000"/>
    <n v="-50000"/>
    <n v="-52750"/>
    <n v="-55545.75"/>
    <n v="-28485"/>
    <n v="0"/>
    <n v="0"/>
    <n v="0"/>
    <n v="0"/>
    <n v="0"/>
    <n v="0"/>
    <n v="0"/>
    <n v="-6710"/>
    <n v="-3685"/>
    <n v="-3660"/>
    <n v="-6825"/>
    <n v="-4350"/>
    <n v="-3255"/>
    <n v="-28485"/>
    <n v="0.56969999999999998"/>
    <n v="-28485"/>
    <n v="-56970"/>
  </r>
  <r>
    <n v="14"/>
    <n v="15"/>
    <x v="0"/>
    <x v="84"/>
    <x v="4"/>
    <x v="81"/>
    <x v="247"/>
    <s v="003-Budget and treasury office"/>
    <x v="4"/>
    <s v="034"/>
    <s v="REVENUE"/>
    <s v="024"/>
    <s v="OTHER REVENUE"/>
    <s v="0254"/>
    <s v="NON- REFUNDABLE DEPOSIT"/>
    <n v="-100"/>
    <n v="-100"/>
    <n v="-105.5"/>
    <n v="-111.0915"/>
    <n v="-18"/>
    <n v="0"/>
    <n v="0"/>
    <n v="0"/>
    <n v="0"/>
    <n v="0"/>
    <n v="0"/>
    <n v="0"/>
    <n v="0"/>
    <n v="-6"/>
    <n v="-10"/>
    <n v="0"/>
    <n v="0"/>
    <n v="-2"/>
    <n v="-18"/>
    <n v="0.18"/>
    <n v="-18"/>
    <n v="-36"/>
  </r>
  <r>
    <n v="14"/>
    <n v="15"/>
    <x v="0"/>
    <x v="84"/>
    <x v="4"/>
    <x v="81"/>
    <x v="243"/>
    <s v="003-Budget and treasury office"/>
    <x v="4"/>
    <s v="034"/>
    <s v="REVENUE"/>
    <s v="024"/>
    <s v="OTHER REVENUE"/>
    <s v="0256"/>
    <s v="SUNDRY INCOME"/>
    <n v="-20000"/>
    <n v="-20000"/>
    <n v="-21100"/>
    <n v="-22218.3"/>
    <n v="-1499895.95"/>
    <n v="0"/>
    <n v="0"/>
    <n v="0"/>
    <n v="0"/>
    <n v="0"/>
    <n v="0"/>
    <n v="0"/>
    <n v="-15.67"/>
    <n v="0.08"/>
    <n v="0.03"/>
    <n v="-134.97"/>
    <n v="-1500091.92"/>
    <n v="346.5"/>
    <n v="-1499895.95"/>
    <n v="74.994797500000004"/>
    <n v="-1499895.95"/>
    <n v="-2999791.9"/>
  </r>
  <r>
    <n v="14"/>
    <n v="15"/>
    <x v="0"/>
    <x v="90"/>
    <x v="2"/>
    <x v="81"/>
    <x v="242"/>
    <s v="004-Human resource"/>
    <x v="4"/>
    <s v="052"/>
    <s v="ADMINISTRATION HR &amp; CORP"/>
    <s v="024"/>
    <s v="OTHER REVENUE"/>
    <s v="0237"/>
    <s v="FAXES SEND/RECEIVED"/>
    <n v="-25"/>
    <n v="-25"/>
    <n v="-26.375"/>
    <n v="-27.772874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3"/>
    <x v="2"/>
    <x v="81"/>
    <x v="241"/>
    <s v="007-Other admin"/>
    <x v="4"/>
    <s v="056"/>
    <s v="CORPORATE SERVICES"/>
    <s v="024"/>
    <s v="OTHER REVENUE"/>
    <s v="0231"/>
    <s v="PHOTO COPIES"/>
    <n v="-78"/>
    <n v="-78"/>
    <n v="-82.29"/>
    <n v="-86.6513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3"/>
    <x v="2"/>
    <x v="81"/>
    <x v="242"/>
    <s v="007-Other admin"/>
    <x v="4"/>
    <s v="056"/>
    <s v="CORPORATE SERVICES"/>
    <s v="024"/>
    <s v="OTHER REVENUE"/>
    <s v="0237"/>
    <s v="FAXES SEND/RECEIVED"/>
    <n v="-25"/>
    <n v="-25"/>
    <n v="-26.375"/>
    <n v="-27.772874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5"/>
    <x v="2"/>
    <x v="81"/>
    <x v="241"/>
    <s v="007-Other admin"/>
    <x v="4"/>
    <s v="058"/>
    <s v="LEGAL SERVICES"/>
    <s v="024"/>
    <s v="OTHER REVENUE"/>
    <s v="0231"/>
    <s v="PHOTO COPIES"/>
    <n v="-129"/>
    <n v="-129"/>
    <n v="-136.095"/>
    <n v="-143.308034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6"/>
    <x v="5"/>
    <x v="81"/>
    <x v="241"/>
    <s v="017-Roads"/>
    <x v="4"/>
    <s v="062"/>
    <s v="ADMINISTRATION CIVIL ING."/>
    <s v="024"/>
    <s v="OTHER REVENUE"/>
    <s v="0231"/>
    <s v="PHOTO COPIES"/>
    <n v="-100"/>
    <n v="-100"/>
    <n v="-105.5"/>
    <n v="-111.0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7"/>
    <x v="5"/>
    <x v="81"/>
    <x v="248"/>
    <s v="017-Roads"/>
    <x v="4"/>
    <s v="063"/>
    <s v="ROADS &amp; STORMWATER MANAGEMENT"/>
    <s v="024"/>
    <s v="OTHER REVENUE"/>
    <s v="0248"/>
    <s v="COST RECOVERY - RAILWAY SIDINGS"/>
    <n v="-150000"/>
    <n v="-150000"/>
    <n v="-158250"/>
    <n v="-166637.2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8"/>
    <x v="5"/>
    <x v="81"/>
    <x v="241"/>
    <s v="012-House"/>
    <x v="4"/>
    <s v="103"/>
    <s v="BUILDINGS &amp; HOUSING"/>
    <s v="024"/>
    <s v="OTHER REVENUE"/>
    <s v="0231"/>
    <s v="PHOTO COPIES"/>
    <n v="-100"/>
    <n v="-100"/>
    <n v="-105.5"/>
    <n v="-111.0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8"/>
    <x v="5"/>
    <x v="81"/>
    <x v="242"/>
    <s v="012-House"/>
    <x v="4"/>
    <s v="103"/>
    <s v="BUILDINGS &amp; HOUSING"/>
    <s v="024"/>
    <s v="OTHER REVENUE"/>
    <s v="0237"/>
    <s v="FAXES SEND/RECEIVED"/>
    <n v="-25"/>
    <n v="-25"/>
    <n v="-26.375"/>
    <n v="-27.772874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8"/>
    <x v="5"/>
    <x v="81"/>
    <x v="166"/>
    <s v="012-House"/>
    <x v="4"/>
    <s v="103"/>
    <s v="BUILDINGS &amp; HOUSING"/>
    <s v="024"/>
    <s v="OTHER REVENUE"/>
    <s v="0246"/>
    <s v="PRIVATE WORK"/>
    <n v="-5000"/>
    <n v="-5000"/>
    <n v="-5275"/>
    <n v="-5554.574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8"/>
    <x v="5"/>
    <x v="81"/>
    <x v="249"/>
    <s v="012-House"/>
    <x v="4"/>
    <s v="103"/>
    <s v="BUILDINGS &amp; HOUSING"/>
    <s v="024"/>
    <s v="OTHER REVENUE"/>
    <s v="0251"/>
    <s v="BUILDING INSPECTOR RE-INSPECTION FEES"/>
    <n v="-100"/>
    <n v="-100"/>
    <n v="-105.5"/>
    <n v="-111.0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9"/>
    <x v="6"/>
    <x v="81"/>
    <x v="243"/>
    <s v="009-Sport &amp; recreation"/>
    <x v="4"/>
    <s v="105"/>
    <s v="PARKS &amp; RECREATION"/>
    <s v="024"/>
    <s v="OTHER REVENUE"/>
    <s v="0256"/>
    <s v="SUNDRY INCOME"/>
    <n v="-450766"/>
    <n v="-450766"/>
    <n v="-475558.13"/>
    <n v="-500762.71088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1"/>
    <x v="6"/>
    <x v="81"/>
    <x v="241"/>
    <s v="008-Libraries"/>
    <x v="4"/>
    <s v="123"/>
    <s v="LIBRARY SERVICES"/>
    <s v="024"/>
    <s v="OTHER REVENUE"/>
    <s v="0231"/>
    <s v="PHOTO COPIES"/>
    <n v="-14493"/>
    <n v="-14493"/>
    <n v="-15290.115"/>
    <n v="-16100.491094999999"/>
    <n v="-4046"/>
    <n v="0"/>
    <n v="0"/>
    <n v="0"/>
    <n v="0"/>
    <n v="0"/>
    <n v="0"/>
    <n v="0"/>
    <n v="-544"/>
    <n v="-1277.5"/>
    <n v="-1032"/>
    <n v="-414"/>
    <n v="-624"/>
    <n v="-154.5"/>
    <n v="-4046"/>
    <n v="0.2791692541226799"/>
    <n v="-4046"/>
    <n v="-8092"/>
  </r>
  <r>
    <n v="14"/>
    <n v="15"/>
    <x v="0"/>
    <x v="117"/>
    <x v="6"/>
    <x v="81"/>
    <x v="166"/>
    <s v="014-Other health"/>
    <x v="4"/>
    <s v="115"/>
    <s v="ENVIROMENTAL HEALTH SERVICES"/>
    <s v="024"/>
    <s v="OTHER REVENUE"/>
    <s v="0246"/>
    <s v="PRIVATE WORK"/>
    <n v="0"/>
    <n v="0"/>
    <n v="0"/>
    <n v="0"/>
    <n v="-9240.5"/>
    <n v="0"/>
    <n v="0"/>
    <n v="0"/>
    <n v="0"/>
    <n v="0"/>
    <n v="0"/>
    <n v="0"/>
    <n v="-1516.85"/>
    <n v="-1366.85"/>
    <n v="-2468.35"/>
    <n v="-3738.45"/>
    <n v="-150"/>
    <n v="0"/>
    <n v="-9240.5"/>
    <e v="#DIV/0!"/>
    <n v="-9240.5"/>
    <n v="-18481"/>
  </r>
  <r>
    <n v="14"/>
    <n v="15"/>
    <x v="2"/>
    <x v="117"/>
    <x v="6"/>
    <x v="81"/>
    <x v="166"/>
    <s v="014-Other health"/>
    <x v="4"/>
    <s v="115"/>
    <s v="ENVIROMENTAL HEALTH SERVICES"/>
    <s v="024"/>
    <s v="OTHER REVENUE"/>
    <s v="0246"/>
    <s v="PRIVATE WORK"/>
    <n v="-25000"/>
    <n v="-25000"/>
    <n v="-26375"/>
    <n v="-27772.875"/>
    <n v="-3033.7"/>
    <n v="0"/>
    <n v="0"/>
    <n v="0"/>
    <n v="0"/>
    <n v="0"/>
    <n v="0"/>
    <n v="0"/>
    <n v="0"/>
    <n v="0"/>
    <n v="-750"/>
    <n v="0"/>
    <n v="-1216.8499999999999"/>
    <n v="-1066.8499999999999"/>
    <n v="-3033.7"/>
    <n v="0.121348"/>
    <n v="-3033.7"/>
    <n v="-6067.4"/>
  </r>
  <r>
    <n v="14"/>
    <n v="15"/>
    <x v="0"/>
    <x v="86"/>
    <x v="4"/>
    <x v="174"/>
    <x v="250"/>
    <s v="003-Budget and treasury office"/>
    <x v="4"/>
    <s v="036"/>
    <s v="INVENTORY"/>
    <s v="026"/>
    <s v="GAIN ON DISPOSAL OF PROPERTY PLANT &amp; EQUIPMENT"/>
    <s v="0262"/>
    <s v="SURPLUS ON DISPOSAL OF ASSETS"/>
    <n v="-2300000"/>
    <n v="-2300000"/>
    <n v="-2426500"/>
    <n v="-2555104.5"/>
    <n v="-1750"/>
    <n v="0"/>
    <n v="0"/>
    <n v="0"/>
    <n v="0"/>
    <n v="0"/>
    <n v="0"/>
    <n v="0"/>
    <n v="-300"/>
    <n v="-390"/>
    <n v="-260"/>
    <n v="-440"/>
    <n v="-360"/>
    <n v="0"/>
    <n v="-1750"/>
    <n v="7.6086956521739129E-4"/>
    <n v="-1750"/>
    <n v="-1750"/>
  </r>
  <r>
    <n v="14"/>
    <n v="15"/>
    <x v="0"/>
    <x v="82"/>
    <x v="4"/>
    <x v="89"/>
    <x v="251"/>
    <s v="003-Budget and treasury office"/>
    <x v="4"/>
    <s v="032"/>
    <s v="ADMINISTRATION FINANCE"/>
    <s v="031"/>
    <s v="INCOME FOREGONE"/>
    <s v="0271"/>
    <s v="PROPERTY RATES - RESIDENTIAL PROPERTIES"/>
    <n v="13000000"/>
    <n v="20000000"/>
    <n v="21100000"/>
    <n v="22218300"/>
    <n v="8970669.6999999993"/>
    <n v="0"/>
    <n v="0"/>
    <n v="0"/>
    <n v="0"/>
    <n v="0"/>
    <n v="0"/>
    <n v="0"/>
    <n v="1418148.03"/>
    <n v="1566889.75"/>
    <n v="1511518.84"/>
    <n v="1507267.42"/>
    <n v="1470655.03"/>
    <n v="1496190.63"/>
    <n v="8970669.6999999993"/>
    <n v="0.69005151538461529"/>
    <n v="8970669.6999999993"/>
    <n v="17941339.399999999"/>
  </r>
  <r>
    <n v="14"/>
    <n v="15"/>
    <x v="0"/>
    <x v="102"/>
    <x v="6"/>
    <x v="89"/>
    <x v="153"/>
    <s v="021-Solid waste"/>
    <x v="4"/>
    <s v="133"/>
    <s v="SOLID WASTE"/>
    <s v="031"/>
    <s v="INCOME FOREGONE"/>
    <s v="0291"/>
    <s v="INCOME FOREGONE - USER CHARGES"/>
    <n v="1575000"/>
    <n v="1500000"/>
    <n v="1582500"/>
    <n v="1666372.5"/>
    <n v="588731.31999999995"/>
    <n v="0"/>
    <n v="0"/>
    <n v="0"/>
    <n v="0"/>
    <n v="0"/>
    <n v="0"/>
    <n v="0"/>
    <n v="66645.119999999995"/>
    <n v="127555.2"/>
    <n v="98978.880000000005"/>
    <n v="98484.28"/>
    <n v="98978.880000000005"/>
    <n v="98088.960000000006"/>
    <n v="588731.31999999995"/>
    <n v="0.37379766349206345"/>
    <n v="588731.31999999995"/>
    <n v="1177462.6399999999"/>
  </r>
  <r>
    <n v="14"/>
    <n v="15"/>
    <x v="0"/>
    <x v="110"/>
    <x v="7"/>
    <x v="89"/>
    <x v="153"/>
    <s v="019-Electricity distribution"/>
    <x v="4"/>
    <s v="173"/>
    <s v="OPERATIONS &amp; MAINTENANCE: RURAL"/>
    <s v="031"/>
    <s v="INCOME FOREGONE"/>
    <s v="0291"/>
    <s v="INCOME FOREGONE - USER CHARG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2"/>
    <x v="113"/>
    <x v="5"/>
    <x v="89"/>
    <x v="153"/>
    <m/>
    <x v="4"/>
    <s v="073"/>
    <s v="WATER NETWORKS"/>
    <s v="031"/>
    <s v="INCOME FOREGONE"/>
    <s v="0291"/>
    <s v="INCOME FOREGONE - USER CHARGES"/>
    <n v="730000"/>
    <n v="540000"/>
    <n v="569700"/>
    <n v="599894.1"/>
    <n v="256003.98"/>
    <n v="0"/>
    <n v="0"/>
    <n v="0"/>
    <n v="0"/>
    <n v="0"/>
    <n v="0"/>
    <n v="0"/>
    <n v="32739.96"/>
    <n v="51913.14"/>
    <n v="42878.91"/>
    <n v="42956.58"/>
    <n v="42809.49"/>
    <n v="42705.9"/>
    <n v="256003.98"/>
    <n v="0.35069038356164384"/>
    <n v="256003.98"/>
    <n v="512007.96"/>
  </r>
  <r>
    <n v="14"/>
    <n v="15"/>
    <x v="2"/>
    <x v="115"/>
    <x v="5"/>
    <x v="89"/>
    <x v="153"/>
    <m/>
    <x v="4"/>
    <s v="093"/>
    <s v="SEWERAGE PURIFICATION"/>
    <s v="031"/>
    <s v="INCOME FOREGONE"/>
    <s v="0291"/>
    <s v="INCOME FOREGONE - USER CHARGES"/>
    <n v="160000"/>
    <n v="145000"/>
    <n v="152975"/>
    <n v="161082.67499999999"/>
    <n v="67490.260000000009"/>
    <n v="0"/>
    <n v="0"/>
    <n v="0"/>
    <n v="0"/>
    <n v="0"/>
    <n v="0"/>
    <n v="0"/>
    <n v="7775.67"/>
    <n v="14418.04"/>
    <n v="11456.45"/>
    <n v="11200.92"/>
    <n v="11274.02"/>
    <n v="11365.16"/>
    <n v="67490.260000000009"/>
    <n v="0.42181412500000004"/>
    <n v="67490.259999999995"/>
    <n v="134980.52000000002"/>
  </r>
  <r>
    <n v="14"/>
    <n v="15"/>
    <x v="0"/>
    <x v="71"/>
    <x v="1"/>
    <x v="175"/>
    <x v="252"/>
    <s v="002-Municipal manager"/>
    <x v="5"/>
    <s v="002"/>
    <s v="ADMINISTRATION MUNICIPAL MANAGER"/>
    <s v="043"/>
    <s v="INTERNAL RECOVERIES"/>
    <s v="0331"/>
    <s v="INTERNAL ADMINISTRATION COSTS"/>
    <n v="-3417850"/>
    <n v="-2970365"/>
    <n v="-3133735.0750000002"/>
    <n v="-3299823.03397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2"/>
    <x v="2"/>
    <x v="175"/>
    <x v="252"/>
    <s v="007-Other admin"/>
    <x v="5"/>
    <s v="003"/>
    <s v="COMMUNICATIONS"/>
    <s v="043"/>
    <s v="INTERNAL RECOVERIES"/>
    <s v="0331"/>
    <s v="INTERNAL ADMINISTRATION COSTS"/>
    <n v="-3712905"/>
    <n v="-3996412"/>
    <n v="-4216214.66"/>
    <n v="-4439674.03698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3"/>
    <x v="1"/>
    <x v="175"/>
    <x v="252"/>
    <s v="007-Other admin"/>
    <x v="5"/>
    <s v="004"/>
    <s v="INTERNAL AUDIT"/>
    <s v="043"/>
    <s v="INTERNAL RECOVERIES"/>
    <s v="0331"/>
    <s v="INTERNAL ADMINISTRATION COSTS"/>
    <n v="-5199883"/>
    <n v="-5137582"/>
    <n v="-5420149.0099999998"/>
    <n v="-5707416.90752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4"/>
    <x v="1"/>
    <x v="175"/>
    <x v="252"/>
    <s v="007-Other admin"/>
    <x v="5"/>
    <s v="005"/>
    <s v="STRATEGIC SUPPORT"/>
    <s v="043"/>
    <s v="INTERNAL RECOVERIES"/>
    <s v="0331"/>
    <s v="INTERNAL ADMINISTRATION COSTS"/>
    <n v="-2451628"/>
    <n v="-3893043"/>
    <n v="-4107160.3650000002"/>
    <n v="-4324839.864345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5"/>
    <x v="2"/>
    <x v="175"/>
    <x v="252"/>
    <s v="007-Other admin"/>
    <x v="5"/>
    <s v="006"/>
    <s v="PUBLIC PARTICIPATION &amp; PROJECT SUPPORT"/>
    <s v="043"/>
    <s v="INTERNAL RECOVERIES"/>
    <s v="0331"/>
    <s v="INTERNAL ADMINISTRATION COSTS"/>
    <n v="-10464843"/>
    <n v="-10133015"/>
    <n v="-10690330.824999999"/>
    <n v="-11256918.35872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7"/>
    <x v="3"/>
    <x v="175"/>
    <x v="252"/>
    <s v="015-Economic development"/>
    <x v="5"/>
    <s v="012"/>
    <s v="ADMINISTRATION STRATEGY &amp; DEV"/>
    <s v="043"/>
    <s v="INTERNAL RECOVERIES"/>
    <s v="0331"/>
    <s v="INTERNAL ADMINISTRATION COSTS"/>
    <n v="-1772120"/>
    <n v="-1916340"/>
    <n v="-2021738.7"/>
    <n v="-2128890.8511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8"/>
    <x v="3"/>
    <x v="175"/>
    <x v="252"/>
    <s v="015-Economic development"/>
    <x v="5"/>
    <s v="014"/>
    <s v="LOCAL ECONOMIC DEVELOPMENT &amp; SOCIAL DEVELOPMENT"/>
    <s v="043"/>
    <s v="INTERNAL RECOVERIES"/>
    <s v="0331"/>
    <s v="INTERNAL ADMINISTRATION COSTS"/>
    <n v="-6124725"/>
    <n v="-8501559"/>
    <n v="-8969144.7449999992"/>
    <n v="-9444509.416484998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9"/>
    <x v="3"/>
    <x v="175"/>
    <x v="252"/>
    <s v="016-Town planning"/>
    <x v="5"/>
    <s v="015"/>
    <s v="TOWN &amp; REGIONAL PLANNING"/>
    <s v="043"/>
    <s v="INTERNAL RECOVERIES"/>
    <s v="0331"/>
    <s v="INTERNAL ADMINISTRATION COSTS"/>
    <n v="-4404607"/>
    <n v="-5256750"/>
    <n v="-5545871.25"/>
    <n v="-5839802.42624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0"/>
    <x v="3"/>
    <x v="175"/>
    <x v="252"/>
    <s v="006-Property service"/>
    <x v="5"/>
    <s v="016"/>
    <s v="HOUSING ADMINISTRATION &amp; PROPERTY VALUATION"/>
    <s v="043"/>
    <s v="INTERNAL RECOVERIES"/>
    <s v="0331"/>
    <s v="INTERNAL ADMINISTRATION COSTS"/>
    <n v="-9476291"/>
    <n v="-5872124"/>
    <n v="-6195090.8200000003"/>
    <n v="-6523430.63346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48"/>
    <x v="3"/>
    <x v="175"/>
    <x v="252"/>
    <s v="007-Other admin"/>
    <x v="5"/>
    <s v="023"/>
    <s v="SATELITE OFFICE: NKOWANKOWA"/>
    <s v="043"/>
    <s v="INTERNAL RECOVERIES"/>
    <s v="0331"/>
    <s v="INTERNAL ADMINISTRATION COSTS"/>
    <n v="-259572"/>
    <n v="-347002"/>
    <n v="-366087.11"/>
    <n v="-385489.726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1"/>
    <x v="3"/>
    <x v="175"/>
    <x v="252"/>
    <s v="007-Other admin"/>
    <x v="5"/>
    <s v="024"/>
    <s v="SATELITE OFFICE: LENYENYE"/>
    <s v="043"/>
    <s v="INTERNAL RECOVERIES"/>
    <s v="0331"/>
    <s v="INTERNAL ADMINISTRATION COSTS"/>
    <n v="-296235"/>
    <n v="-396155"/>
    <n v="-417943.52500000002"/>
    <n v="-440094.531825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49"/>
    <x v="3"/>
    <x v="175"/>
    <x v="252"/>
    <s v="007-Other admin"/>
    <x v="5"/>
    <s v="025"/>
    <s v="SATELITE OFFICE: LETSITELE"/>
    <s v="043"/>
    <s v="INTERNAL RECOVERIES"/>
    <s v="0331"/>
    <s v="INTERNAL ADMINISTRATION COSTS"/>
    <n v="-17008"/>
    <n v="-17008"/>
    <n v="-17943.439999999999"/>
    <n v="-18894.44231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2"/>
    <x v="4"/>
    <x v="175"/>
    <x v="252"/>
    <s v="003-Budget and treasury office"/>
    <x v="5"/>
    <s v="032"/>
    <s v="ADMINISTRATION FINANCE"/>
    <s v="043"/>
    <s v="INTERNAL RECOVERIES"/>
    <s v="0331"/>
    <s v="INTERNAL ADMINISTRATION COSTS"/>
    <n v="4944000"/>
    <n v="4944000"/>
    <n v="5215920"/>
    <n v="5492363.75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3"/>
    <x v="4"/>
    <x v="175"/>
    <x v="252"/>
    <s v="003-Budget and treasury office"/>
    <x v="5"/>
    <s v="033"/>
    <s v="FINANCIAL SERVICES, REPORTING, &amp; BUDGETS"/>
    <s v="043"/>
    <s v="INTERNAL RECOVERIES"/>
    <s v="0331"/>
    <s v="INTERNAL ADMINISTRATION COSTS"/>
    <n v="-6632755"/>
    <n v="-7611131"/>
    <n v="-8029743.2050000001"/>
    <n v="-8455319.594864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4"/>
    <x v="4"/>
    <x v="175"/>
    <x v="252"/>
    <s v="003-Budget and treasury office"/>
    <x v="5"/>
    <s v="034"/>
    <s v="REVENUE"/>
    <s v="043"/>
    <s v="INTERNAL RECOVERIES"/>
    <s v="0331"/>
    <s v="INTERNAL ADMINISTRATION COSTS"/>
    <n v="-4326641"/>
    <n v="-4944000"/>
    <n v="-5215920"/>
    <n v="-5492363.75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5"/>
    <x v="4"/>
    <x v="175"/>
    <x v="252"/>
    <s v="003-Budget and treasury office"/>
    <x v="5"/>
    <s v="035"/>
    <s v="EXPENDITURE"/>
    <s v="043"/>
    <s v="INTERNAL RECOVERIES"/>
    <s v="0331"/>
    <s v="INTERNAL ADMINISTRATION COSTS"/>
    <n v="-7723287"/>
    <n v="-9280954"/>
    <n v="-9791406.4700000007"/>
    <n v="-10310351.01291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6"/>
    <x v="4"/>
    <x v="175"/>
    <x v="252"/>
    <s v="003-Budget and treasury office"/>
    <x v="5"/>
    <s v="036"/>
    <s v="INVENTORY"/>
    <s v="043"/>
    <s v="INTERNAL RECOVERIES"/>
    <s v="0331"/>
    <s v="INTERNAL ADMINISTRATION COSTS"/>
    <n v="-912088"/>
    <n v="-1284103"/>
    <n v="-1354728.665"/>
    <n v="-1426529.28424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8"/>
    <x v="2"/>
    <x v="175"/>
    <x v="252"/>
    <s v="005-Information technology"/>
    <x v="5"/>
    <s v="038"/>
    <s v="INFORMATION TECHNOLOGY"/>
    <s v="043"/>
    <s v="INTERNAL RECOVERIES"/>
    <s v="0331"/>
    <s v="INTERNAL ADMINISTRATION COSTS"/>
    <n v="-561084"/>
    <n v="-716444"/>
    <n v="-755848.42"/>
    <n v="-795908.38626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8"/>
    <x v="2"/>
    <x v="175"/>
    <x v="253"/>
    <s v="005-Information technology"/>
    <x v="5"/>
    <s v="038"/>
    <s v="INFORMATION TECHNOLOGY"/>
    <s v="043"/>
    <s v="INTERNAL RECOVERIES"/>
    <s v="0332"/>
    <s v="INTERNAL IT COSTS"/>
    <n v="-7368065"/>
    <n v="-10180426"/>
    <n v="-10740349.43"/>
    <n v="-11309587.94978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9"/>
    <x v="4"/>
    <x v="175"/>
    <x v="252"/>
    <s v="003-Budget and treasury office"/>
    <x v="5"/>
    <s v="039"/>
    <s v="SUPPLY CHAIN MANAGEMENT UNIT"/>
    <s v="043"/>
    <s v="INTERNAL RECOVERIES"/>
    <s v="0331"/>
    <s v="INTERNAL ADMINISTRATION COSTS"/>
    <n v="-3433666"/>
    <n v="-3832751"/>
    <n v="-4043552.3050000002"/>
    <n v="-4257860.577165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0"/>
    <x v="2"/>
    <x v="175"/>
    <x v="252"/>
    <s v="004-Human resource"/>
    <x v="5"/>
    <s v="052"/>
    <s v="ADMINISTRATION HR &amp; CORP"/>
    <s v="043"/>
    <s v="INTERNAL RECOVERIES"/>
    <s v="0331"/>
    <s v="INTERNAL ADMINISTRATION COSTS"/>
    <n v="-2627324"/>
    <n v="-2306202"/>
    <n v="-2433043.11"/>
    <n v="-2561994.39482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1"/>
    <x v="2"/>
    <x v="175"/>
    <x v="252"/>
    <s v="004-Human resource"/>
    <x v="5"/>
    <s v="053"/>
    <s v="HUMAN RESOURCES"/>
    <s v="043"/>
    <s v="INTERNAL RECOVERIES"/>
    <s v="0331"/>
    <s v="INTERNAL ADMINISTRATION COSTS"/>
    <n v="-10189517"/>
    <n v="-10611918"/>
    <n v="-11195573.49"/>
    <n v="-11788938.884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2"/>
    <x v="2"/>
    <x v="175"/>
    <x v="252"/>
    <s v="007-Other admin"/>
    <x v="5"/>
    <s v="054"/>
    <s v="OCCUPATIONAL HEALTH &amp; SAFETY"/>
    <s v="043"/>
    <s v="INTERNAL RECOVERIES"/>
    <s v="0331"/>
    <s v="INTERNAL ADMINISTRATION COSTS"/>
    <n v="-171454"/>
    <n v="-246132"/>
    <n v="-259669.26"/>
    <n v="-273431.73077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3"/>
    <x v="2"/>
    <x v="175"/>
    <x v="252"/>
    <s v="007-Other admin"/>
    <x v="5"/>
    <s v="056"/>
    <s v="CORPORATE SERVICES"/>
    <s v="043"/>
    <s v="INTERNAL RECOVERIES"/>
    <s v="0331"/>
    <s v="INTERNAL ADMINISTRATION COSTS"/>
    <n v="-7745099"/>
    <n v="-7917047"/>
    <n v="-8352484.585"/>
    <n v="-8795166.268005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4"/>
    <x v="2"/>
    <x v="175"/>
    <x v="252"/>
    <s v="001-Mayor and council"/>
    <x v="5"/>
    <s v="057"/>
    <s v="COUNCIL EXPENDITURE"/>
    <s v="043"/>
    <s v="INTERNAL RECOVERIES"/>
    <s v="0331"/>
    <s v="INTERNAL ADMINISTRATION COSTS"/>
    <n v="-30608444"/>
    <n v="-34423434"/>
    <n v="-36316722.869999997"/>
    <n v="-38241509.18210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5"/>
    <x v="2"/>
    <x v="175"/>
    <x v="252"/>
    <s v="007-Other admin"/>
    <x v="5"/>
    <s v="058"/>
    <s v="LEGAL SERVICES"/>
    <s v="043"/>
    <s v="INTERNAL RECOVERIES"/>
    <s v="0331"/>
    <s v="INTERNAL ADMINISTRATION COSTS"/>
    <n v="-7061942"/>
    <n v="-10745098"/>
    <n v="-11336078.390000001"/>
    <n v="-11936890.54467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8"/>
    <x v="5"/>
    <x v="175"/>
    <x v="254"/>
    <s v="012-House"/>
    <x v="5"/>
    <s v="103"/>
    <s v="BUILDINGS &amp; HOUSING"/>
    <s v="043"/>
    <s v="INTERNAL RECOVERIES"/>
    <s v="0333"/>
    <s v="INTERNAL FACILITIES COSTS"/>
    <n v="-14564212"/>
    <n v="-15478249"/>
    <n v="-16329552.695"/>
    <n v="-17195018.987835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2"/>
    <x v="6"/>
    <x v="175"/>
    <x v="255"/>
    <s v="021-Solid waste"/>
    <x v="5"/>
    <s v="133"/>
    <s v="SOLID WASTE"/>
    <s v="043"/>
    <s v="INTERNAL RECOVERIES"/>
    <s v="0338"/>
    <s v="INTERNAL USER CHARGES - SANITATION &amp; REFUSE"/>
    <n v="-360000"/>
    <n v="-385000"/>
    <n v="-406175"/>
    <n v="-427702.27500000002"/>
    <n v="-122506.42000000001"/>
    <n v="0"/>
    <n v="0"/>
    <n v="0"/>
    <n v="0"/>
    <n v="0"/>
    <n v="0"/>
    <n v="0"/>
    <n v="-19899.52"/>
    <n v="-20521.38"/>
    <n v="-20521.38"/>
    <n v="-20521.38"/>
    <n v="-20521.38"/>
    <n v="-20521.38"/>
    <n v="-122506.42000000001"/>
    <n v="0.34029561111111117"/>
    <n v="-122506.42"/>
    <n v="-245012.84000000003"/>
  </r>
  <r>
    <n v="14"/>
    <n v="15"/>
    <x v="0"/>
    <x v="108"/>
    <x v="1"/>
    <x v="175"/>
    <x v="252"/>
    <s v="011-Other public safety"/>
    <x v="5"/>
    <s v="153"/>
    <s v="DISASTER MANAGEMENT"/>
    <s v="043"/>
    <s v="INTERNAL RECOVERIES"/>
    <s v="0331"/>
    <s v="INTERNAL ADMINISTRATION COSTS"/>
    <n v="-2142950"/>
    <n v="-2228528"/>
    <n v="-2351097.04"/>
    <n v="-2475705.18312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1"/>
    <x v="7"/>
    <x v="175"/>
    <x v="256"/>
    <s v="019-Electricity distribution"/>
    <x v="5"/>
    <s v="183"/>
    <s v="OPERATIONS &amp; MAINTENANCE: TOWN"/>
    <s v="043"/>
    <s v="INTERNAL RECOVERIES"/>
    <s v="0334"/>
    <s v="INTERNAL USER CHARGES - ELECTRICITY"/>
    <n v="-2900000"/>
    <n v="-3600000"/>
    <n v="-3798000"/>
    <n v="-3999294"/>
    <n v="-1552703.0099999998"/>
    <n v="0"/>
    <n v="0"/>
    <n v="0"/>
    <n v="0"/>
    <n v="0"/>
    <n v="0"/>
    <n v="0"/>
    <n v="-314621.26"/>
    <n v="-160527.04999999999"/>
    <n v="-267992.65000000002"/>
    <n v="-267033.01"/>
    <n v="-267304.34999999998"/>
    <n v="-275224.69"/>
    <n v="-1552703.0099999998"/>
    <n v="0.53541483103448273"/>
    <n v="-1552703.01"/>
    <n v="-3105406.0199999996"/>
  </r>
  <r>
    <n v="14"/>
    <n v="15"/>
    <x v="0"/>
    <x v="111"/>
    <x v="7"/>
    <x v="175"/>
    <x v="257"/>
    <s v="019-Electricity distribution"/>
    <x v="5"/>
    <s v="183"/>
    <s v="OPERATIONS &amp; MAINTENANCE: TOWN"/>
    <s v="043"/>
    <s v="INTERNAL RECOVERIES"/>
    <s v="0335"/>
    <s v="INTERNAL USER CHARGES - ELECTRICITY (STREETLIGHTS)"/>
    <n v="-800000"/>
    <n v="-400000"/>
    <n v="-422000"/>
    <n v="-44436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3"/>
    <x v="5"/>
    <x v="175"/>
    <x v="258"/>
    <m/>
    <x v="5"/>
    <s v="073"/>
    <s v="WATER NETWORKS"/>
    <s v="043"/>
    <s v="INTERNAL RECOVERIES"/>
    <s v="0337"/>
    <s v="INTERNAL USER CHARGES - WATER"/>
    <n v="-887000"/>
    <n v="-820000"/>
    <n v="-865100"/>
    <n v="-910950.3"/>
    <n v="-385342.11000000004"/>
    <n v="0"/>
    <n v="0"/>
    <n v="0"/>
    <n v="0"/>
    <n v="0"/>
    <n v="0"/>
    <n v="0"/>
    <n v="-44240.72"/>
    <n v="-28026.07"/>
    <n v="-175351.71"/>
    <n v="-51139.28"/>
    <n v="-45117.51"/>
    <n v="-41466.82"/>
    <n v="-385342.11000000004"/>
    <n v="0.43443304396843296"/>
    <n v="-385342.11"/>
    <n v="-770684.22000000009"/>
  </r>
  <r>
    <n v="14"/>
    <n v="15"/>
    <x v="2"/>
    <x v="115"/>
    <x v="5"/>
    <x v="175"/>
    <x v="259"/>
    <m/>
    <x v="5"/>
    <s v="093"/>
    <s v="SEWERAGE PURIFICATION"/>
    <s v="043"/>
    <s v="INTERNAL RECOVERIES"/>
    <s v="0336"/>
    <s v="INTERNAL USER CHARGES - SEWERAGE"/>
    <n v="-34000"/>
    <n v="-35000"/>
    <n v="-36925"/>
    <n v="-38882.025000000001"/>
    <n v="-17791.98"/>
    <n v="0"/>
    <n v="0"/>
    <n v="0"/>
    <n v="0"/>
    <n v="0"/>
    <n v="0"/>
    <n v="0"/>
    <n v="-2272.29"/>
    <n v="-1307.6199999999999"/>
    <n v="-6775.4"/>
    <n v="-2840.37"/>
    <n v="-2503.9"/>
    <n v="-2092.4"/>
    <n v="-17791.98"/>
    <n v="0.52329352941176466"/>
    <n v="-17791.98"/>
    <n v="-35583.96"/>
  </r>
  <r>
    <n v="14"/>
    <n v="15"/>
    <x v="0"/>
    <x v="71"/>
    <x v="1"/>
    <x v="71"/>
    <x v="86"/>
    <s v="002-Municipal manager"/>
    <x v="1"/>
    <s v="002"/>
    <s v="ADMINISTRATION MUNICIPAL MANAGER"/>
    <s v="051"/>
    <s v="EMPLOYEE RELATED COSTS - WAGES &amp; SALARIES"/>
    <s v="1001"/>
    <s v="SALARIES &amp; WAGES - BASIC SCALE"/>
    <n v="1736951"/>
    <n v="1903919"/>
    <n v="2008634.5449999999"/>
    <n v="2115092.1758849998"/>
    <n v="853821.81"/>
    <n v="0"/>
    <n v="0"/>
    <n v="0"/>
    <n v="0"/>
    <n v="0"/>
    <n v="0"/>
    <n v="0"/>
    <n v="143842.91"/>
    <n v="143811.51"/>
    <n v="143978.99"/>
    <n v="143978.99"/>
    <n v="143978.99"/>
    <n v="134230.42000000001"/>
    <n v="853821.81"/>
    <n v="0.4915635559091765"/>
    <n v="853821.81"/>
    <n v="1707643.62"/>
  </r>
  <r>
    <n v="14"/>
    <n v="15"/>
    <x v="0"/>
    <x v="71"/>
    <x v="1"/>
    <x v="71"/>
    <x v="84"/>
    <s v="002-Municipal manager"/>
    <x v="1"/>
    <s v="002"/>
    <s v="ADMINISTRATION MUNICIPAL MANAGER"/>
    <s v="051"/>
    <s v="EMPLOYEE RELATED COSTS - WAGES &amp; SALARIES"/>
    <s v="1002"/>
    <s v="SALARIES &amp; WAGES - OVERTIME"/>
    <n v="0"/>
    <n v="3441"/>
    <n v="3630.2550000000001"/>
    <n v="3822.6585150000001"/>
    <n v="320.43"/>
    <n v="0"/>
    <n v="0"/>
    <n v="0"/>
    <n v="0"/>
    <n v="0"/>
    <n v="0"/>
    <n v="0"/>
    <n v="0"/>
    <n v="0"/>
    <n v="0"/>
    <n v="0"/>
    <n v="320.43"/>
    <n v="0"/>
    <n v="320.43"/>
    <e v="#DIV/0!"/>
    <n v="320.43"/>
    <n v="640.86"/>
  </r>
  <r>
    <n v="14"/>
    <n v="15"/>
    <x v="0"/>
    <x v="71"/>
    <x v="1"/>
    <x v="71"/>
    <x v="87"/>
    <s v="002-Municipal manager"/>
    <x v="1"/>
    <s v="002"/>
    <s v="ADMINISTRATION MUNICIPAL MANAGER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1"/>
    <x v="1"/>
    <x v="71"/>
    <x v="88"/>
    <s v="002-Municipal manager"/>
    <x v="1"/>
    <s v="002"/>
    <s v="ADMINISTRATION MUNICIPAL MANAGER"/>
    <s v="051"/>
    <s v="EMPLOYEE RELATED COSTS - WAGES &amp; SALARIES"/>
    <s v="1004"/>
    <s v="SALARIES &amp; WAGES - ANNUAL BONUS"/>
    <n v="24826"/>
    <n v="146215"/>
    <n v="154256.82500000001"/>
    <n v="162432.43672500001"/>
    <n v="24777.32"/>
    <n v="0"/>
    <n v="0"/>
    <n v="0"/>
    <n v="0"/>
    <n v="0"/>
    <n v="0"/>
    <n v="0"/>
    <n v="0"/>
    <n v="0"/>
    <n v="0"/>
    <n v="0"/>
    <n v="0"/>
    <n v="24777.32"/>
    <n v="24777.32"/>
    <n v="0.99803915250140984"/>
    <n v="24777.32"/>
    <n v="49554.64"/>
  </r>
  <r>
    <n v="14"/>
    <n v="15"/>
    <x v="0"/>
    <x v="71"/>
    <x v="1"/>
    <x v="71"/>
    <x v="89"/>
    <s v="002-Municipal manager"/>
    <x v="1"/>
    <s v="002"/>
    <s v="ADMINISTRATION MUNICIPAL MANAGER"/>
    <s v="051"/>
    <s v="EMPLOYEE RELATED COSTS - WAGES &amp; SALARIES"/>
    <s v="1010"/>
    <s v="SALARIES &amp; WAGES - LEAVE PAYMENTS"/>
    <n v="57306"/>
    <n v="69603"/>
    <n v="73431.164999999994"/>
    <n v="77323.01674499998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1"/>
    <x v="1"/>
    <x v="71"/>
    <x v="90"/>
    <s v="002-Municipal manager"/>
    <x v="1"/>
    <s v="002"/>
    <s v="ADMINISTRATION MUNICIPAL MANAGER"/>
    <s v="051"/>
    <s v="EMPLOYEE RELATED COSTS - WAGES &amp; SALARIES"/>
    <s v="1012"/>
    <s v="HOUSING ALLOWANCE"/>
    <n v="6138"/>
    <n v="6138"/>
    <n v="6475.59"/>
    <n v="6818.7962699999998"/>
    <n v="2868"/>
    <n v="0"/>
    <n v="0"/>
    <n v="0"/>
    <n v="0"/>
    <n v="0"/>
    <n v="0"/>
    <n v="0"/>
    <n v="478"/>
    <n v="0"/>
    <n v="956"/>
    <n v="478"/>
    <n v="478"/>
    <n v="478"/>
    <n v="2868"/>
    <n v="0.46725317693059626"/>
    <n v="2868"/>
    <n v="5736"/>
  </r>
  <r>
    <n v="14"/>
    <n v="15"/>
    <x v="0"/>
    <x v="71"/>
    <x v="1"/>
    <x v="71"/>
    <x v="91"/>
    <s v="002-Municipal manager"/>
    <x v="1"/>
    <s v="002"/>
    <s v="ADMINISTRATION MUNICIPAL MANAGER"/>
    <s v="051"/>
    <s v="EMPLOYEE RELATED COSTS - WAGES &amp; SALARIES"/>
    <s v="1013"/>
    <s v="TRAVEL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2"/>
    <x v="2"/>
    <x v="71"/>
    <x v="86"/>
    <s v="007-Other admin"/>
    <x v="1"/>
    <s v="003"/>
    <s v="COMMUNICATIONS"/>
    <s v="051"/>
    <s v="EMPLOYEE RELATED COSTS - WAGES &amp; SALARIES"/>
    <s v="1001"/>
    <s v="SALARIES &amp; WAGES - BASIC SCALE"/>
    <n v="1555966"/>
    <n v="1661579"/>
    <n v="1752965.845"/>
    <n v="1845873.0347849999"/>
    <n v="568552.5"/>
    <n v="0"/>
    <n v="0"/>
    <n v="0"/>
    <n v="0"/>
    <n v="0"/>
    <n v="0"/>
    <n v="0"/>
    <n v="94758.75"/>
    <n v="94758.75"/>
    <n v="94758.75"/>
    <n v="94758.75"/>
    <n v="94758.75"/>
    <n v="94758.75"/>
    <n v="568552.5"/>
    <n v="0.3654016218863394"/>
    <n v="568552.5"/>
    <n v="1137105"/>
  </r>
  <r>
    <n v="14"/>
    <n v="15"/>
    <x v="0"/>
    <x v="72"/>
    <x v="2"/>
    <x v="71"/>
    <x v="84"/>
    <s v="007-Other admin"/>
    <x v="1"/>
    <s v="003"/>
    <s v="COMMUNICATIONS"/>
    <s v="051"/>
    <s v="EMPLOYEE RELATED COSTS - WAGES &amp; SALARIES"/>
    <s v="1002"/>
    <s v="SALARIES &amp; WAGES - OVERTIME"/>
    <n v="98027"/>
    <n v="66404"/>
    <n v="70056.22"/>
    <n v="73769.199659999998"/>
    <n v="34550.439999999995"/>
    <n v="0"/>
    <n v="0"/>
    <n v="0"/>
    <n v="0"/>
    <n v="0"/>
    <n v="0"/>
    <n v="0"/>
    <n v="0"/>
    <n v="4242.3500000000004"/>
    <n v="3254.07"/>
    <n v="14283.96"/>
    <n v="0"/>
    <n v="12770.06"/>
    <n v="34550.439999999995"/>
    <n v="0.35245840431717784"/>
    <n v="34550.44"/>
    <n v="69100.87999999999"/>
  </r>
  <r>
    <n v="14"/>
    <n v="15"/>
    <x v="0"/>
    <x v="72"/>
    <x v="2"/>
    <x v="71"/>
    <x v="87"/>
    <s v="007-Other admin"/>
    <x v="1"/>
    <s v="003"/>
    <s v="COMMUNICATIONS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2"/>
    <x v="2"/>
    <x v="71"/>
    <x v="88"/>
    <s v="007-Other admin"/>
    <x v="1"/>
    <s v="003"/>
    <s v="COMMUNICATIONS"/>
    <s v="051"/>
    <s v="EMPLOYEE RELATED COSTS - WAGES &amp; SALARIES"/>
    <s v="1004"/>
    <s v="SALARIES &amp; WAGES - ANNUAL BONUS"/>
    <n v="129664"/>
    <n v="138465"/>
    <n v="146080.57500000001"/>
    <n v="153822.84547500001"/>
    <n v="72312.399999999994"/>
    <n v="0"/>
    <n v="0"/>
    <n v="0"/>
    <n v="0"/>
    <n v="0"/>
    <n v="0"/>
    <n v="0"/>
    <n v="0"/>
    <n v="0"/>
    <n v="44892.7"/>
    <n v="27419.7"/>
    <n v="0"/>
    <n v="0"/>
    <n v="72312.399999999994"/>
    <n v="0.55769064659427436"/>
    <n v="72312.399999999994"/>
    <n v="144624.79999999999"/>
  </r>
  <r>
    <n v="14"/>
    <n v="15"/>
    <x v="0"/>
    <x v="72"/>
    <x v="2"/>
    <x v="71"/>
    <x v="89"/>
    <s v="007-Other admin"/>
    <x v="1"/>
    <s v="003"/>
    <s v="COMMUNICATIONS"/>
    <s v="051"/>
    <s v="EMPLOYEE RELATED COSTS - WAGES &amp; SALARIES"/>
    <s v="1010"/>
    <s v="SALARIES &amp; WAGES - LEAVE PAYMENTS"/>
    <n v="67800"/>
    <n v="71644"/>
    <n v="75584.42"/>
    <n v="79590.394260000001"/>
    <n v="68430.16"/>
    <n v="0"/>
    <n v="0"/>
    <n v="0"/>
    <n v="0"/>
    <n v="0"/>
    <n v="0"/>
    <n v="0"/>
    <n v="0"/>
    <n v="0"/>
    <n v="17105.36"/>
    <n v="32342.32"/>
    <n v="18982.48"/>
    <n v="0"/>
    <n v="68430.16"/>
    <n v="1.009294395280236"/>
    <n v="68430.16"/>
    <n v="136860.32"/>
  </r>
  <r>
    <n v="14"/>
    <n v="15"/>
    <x v="0"/>
    <x v="72"/>
    <x v="2"/>
    <x v="71"/>
    <x v="90"/>
    <s v="007-Other admin"/>
    <x v="1"/>
    <s v="003"/>
    <s v="COMMUNICATIONS"/>
    <s v="051"/>
    <s v="EMPLOYEE RELATED COSTS - WAGES &amp; SALARIES"/>
    <s v="1012"/>
    <s v="HOUSING ALLOWANCE"/>
    <n v="26842"/>
    <n v="32781"/>
    <n v="34583.955000000002"/>
    <n v="36416.904614999999"/>
    <n v="31114"/>
    <n v="0"/>
    <n v="0"/>
    <n v="0"/>
    <n v="0"/>
    <n v="0"/>
    <n v="0"/>
    <n v="0"/>
    <n v="0"/>
    <n v="18990"/>
    <n v="2553"/>
    <n v="2553"/>
    <n v="2553"/>
    <n v="4465"/>
    <n v="31114"/>
    <n v="1.1591535653080993"/>
    <n v="31114"/>
    <n v="62228"/>
  </r>
  <r>
    <n v="14"/>
    <n v="15"/>
    <x v="0"/>
    <x v="72"/>
    <x v="2"/>
    <x v="71"/>
    <x v="91"/>
    <s v="007-Other admin"/>
    <x v="1"/>
    <s v="003"/>
    <s v="COMMUNICATIONS"/>
    <s v="051"/>
    <s v="EMPLOYEE RELATED COSTS - WAGES &amp; SALARIES"/>
    <s v="1013"/>
    <s v="TRAVEL ALLOWANCE"/>
    <n v="431727"/>
    <n v="470597"/>
    <n v="496479.83500000002"/>
    <n v="522793.26625500002"/>
    <n v="221335.22999999998"/>
    <n v="0"/>
    <n v="0"/>
    <n v="0"/>
    <n v="0"/>
    <n v="0"/>
    <n v="0"/>
    <n v="0"/>
    <n v="37113.129999999997"/>
    <n v="37113.129999999997"/>
    <n v="36897.129999999997"/>
    <n v="36910.080000000002"/>
    <n v="36650.879999999997"/>
    <n v="36650.879999999997"/>
    <n v="221335.22999999998"/>
    <n v="0.5126740509627612"/>
    <n v="221335.23"/>
    <n v="442670.45999999996"/>
  </r>
  <r>
    <n v="14"/>
    <n v="15"/>
    <x v="0"/>
    <x v="73"/>
    <x v="1"/>
    <x v="71"/>
    <x v="86"/>
    <s v="007-Other admin"/>
    <x v="1"/>
    <s v="004"/>
    <s v="INTERNAL AUDIT"/>
    <s v="051"/>
    <s v="EMPLOYEE RELATED COSTS - WAGES &amp; SALARIES"/>
    <s v="1001"/>
    <s v="SALARIES &amp; WAGES - BASIC SCALE"/>
    <n v="2530030"/>
    <n v="2554844"/>
    <n v="2695360.42"/>
    <n v="2838214.52226"/>
    <n v="1192455.78"/>
    <n v="0"/>
    <n v="0"/>
    <n v="0"/>
    <n v="0"/>
    <n v="0"/>
    <n v="0"/>
    <n v="0"/>
    <n v="198251.24"/>
    <n v="198751.24"/>
    <n v="199251.24"/>
    <n v="198751.24"/>
    <n v="198475.41"/>
    <n v="198975.41"/>
    <n v="1192455.78"/>
    <n v="0.47132080647265051"/>
    <n v="1192455.78"/>
    <n v="2384911.56"/>
  </r>
  <r>
    <n v="14"/>
    <n v="15"/>
    <x v="0"/>
    <x v="73"/>
    <x v="1"/>
    <x v="71"/>
    <x v="87"/>
    <s v="007-Other admin"/>
    <x v="1"/>
    <s v="004"/>
    <s v="INTERNAL AUDI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3"/>
    <x v="1"/>
    <x v="71"/>
    <x v="88"/>
    <s v="007-Other admin"/>
    <x v="1"/>
    <s v="004"/>
    <s v="INTERNAL AUDIT"/>
    <s v="051"/>
    <s v="EMPLOYEE RELATED COSTS - WAGES &amp; SALARIES"/>
    <s v="1004"/>
    <s v="SALARIES &amp; WAGES - ANNUAL BONUS"/>
    <n v="200485"/>
    <n v="212369"/>
    <n v="224049.29500000001"/>
    <n v="235923.90763500001"/>
    <n v="140892.67000000001"/>
    <n v="0"/>
    <n v="0"/>
    <n v="0"/>
    <n v="0"/>
    <n v="0"/>
    <n v="0"/>
    <n v="0"/>
    <n v="113472.97"/>
    <n v="27419.7"/>
    <n v="0"/>
    <n v="0"/>
    <n v="0"/>
    <n v="0"/>
    <n v="140892.67000000001"/>
    <n v="0.70275915903932973"/>
    <n v="140892.67000000001"/>
    <n v="281785.34000000003"/>
  </r>
  <r>
    <n v="14"/>
    <n v="15"/>
    <x v="0"/>
    <x v="73"/>
    <x v="1"/>
    <x v="71"/>
    <x v="89"/>
    <s v="007-Other admin"/>
    <x v="1"/>
    <s v="004"/>
    <s v="INTERNAL AUDIT"/>
    <s v="051"/>
    <s v="EMPLOYEE RELATED COSTS - WAGES &amp; SALARIES"/>
    <s v="1010"/>
    <s v="SALARIES &amp; WAGES - LEAVE PAYMENTS"/>
    <n v="137462"/>
    <n v="219352"/>
    <n v="231416.36"/>
    <n v="243681.42707999999"/>
    <n v="44994.32"/>
    <n v="0"/>
    <n v="0"/>
    <n v="0"/>
    <n v="0"/>
    <n v="0"/>
    <n v="0"/>
    <n v="0"/>
    <n v="0"/>
    <n v="23758.799999999999"/>
    <n v="0"/>
    <n v="0"/>
    <n v="21235.52"/>
    <n v="0"/>
    <n v="44994.32"/>
    <n v="0.32732187804629642"/>
    <n v="44994.32"/>
    <n v="89988.64"/>
  </r>
  <r>
    <n v="14"/>
    <n v="15"/>
    <x v="0"/>
    <x v="73"/>
    <x v="1"/>
    <x v="71"/>
    <x v="90"/>
    <s v="007-Other admin"/>
    <x v="1"/>
    <s v="004"/>
    <s v="INTERNAL AUDIT"/>
    <s v="051"/>
    <s v="EMPLOYEE RELATED COSTS - WAGES &amp; SALARIES"/>
    <s v="1012"/>
    <s v="HOUSING ALLOWANCE"/>
    <n v="0"/>
    <n v="6138"/>
    <n v="6475.59"/>
    <n v="6818.7962699999998"/>
    <n v="2868"/>
    <n v="0"/>
    <n v="0"/>
    <n v="0"/>
    <n v="0"/>
    <n v="0"/>
    <n v="0"/>
    <n v="0"/>
    <n v="478"/>
    <n v="478"/>
    <n v="478"/>
    <n v="478"/>
    <n v="478"/>
    <n v="478"/>
    <n v="2868"/>
    <e v="#DIV/0!"/>
    <n v="2868"/>
    <n v="5736"/>
  </r>
  <r>
    <n v="14"/>
    <n v="15"/>
    <x v="0"/>
    <x v="73"/>
    <x v="1"/>
    <x v="71"/>
    <x v="91"/>
    <s v="007-Other admin"/>
    <x v="1"/>
    <s v="004"/>
    <s v="INTERNAL AUDIT"/>
    <s v="051"/>
    <s v="EMPLOYEE RELATED COSTS - WAGES &amp; SALARIES"/>
    <s v="1013"/>
    <s v="TRAVEL ALLOWANCE"/>
    <n v="372197"/>
    <n v="469726"/>
    <n v="495560.93"/>
    <n v="521825.65928999998"/>
    <n v="220925.32000000004"/>
    <n v="0"/>
    <n v="0"/>
    <n v="0"/>
    <n v="0"/>
    <n v="0"/>
    <n v="0"/>
    <n v="0"/>
    <n v="37044.39"/>
    <n v="37044.39"/>
    <n v="36828.79"/>
    <n v="36841.730000000003"/>
    <n v="36583.01"/>
    <n v="36583.01"/>
    <n v="220925.32000000004"/>
    <n v="0.5935709315228227"/>
    <n v="220925.32"/>
    <n v="441850.64000000007"/>
  </r>
  <r>
    <n v="14"/>
    <n v="15"/>
    <x v="0"/>
    <x v="73"/>
    <x v="1"/>
    <x v="71"/>
    <x v="77"/>
    <s v="007-Other admin"/>
    <x v="1"/>
    <s v="004"/>
    <s v="INTERNAL AUDIT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5"/>
    <x v="2"/>
    <x v="71"/>
    <x v="86"/>
    <s v="007-Other admin"/>
    <x v="1"/>
    <s v="006"/>
    <s v="PUBLIC PARTICIPATION &amp; PROJECT SUPPORT"/>
    <s v="051"/>
    <s v="EMPLOYEE RELATED COSTS - WAGES &amp; SALARIES"/>
    <s v="1001"/>
    <s v="SALARIES &amp; WAGES - BASIC SCALE"/>
    <n v="3202869"/>
    <n v="2784212"/>
    <n v="2937343.66"/>
    <n v="3093022.8739800001"/>
    <n v="1734419.1099999999"/>
    <n v="0"/>
    <n v="0"/>
    <n v="0"/>
    <n v="0"/>
    <n v="0"/>
    <n v="0"/>
    <n v="0"/>
    <n v="280337.45"/>
    <n v="287712.53999999998"/>
    <n v="286722.69"/>
    <n v="284570.39"/>
    <n v="283824.02"/>
    <n v="311252.02"/>
    <n v="1734419.1099999999"/>
    <n v="0.54152046493315831"/>
    <n v="1734419.11"/>
    <n v="3468838.2199999997"/>
  </r>
  <r>
    <n v="14"/>
    <n v="15"/>
    <x v="0"/>
    <x v="75"/>
    <x v="2"/>
    <x v="71"/>
    <x v="84"/>
    <s v="007-Other admin"/>
    <x v="1"/>
    <s v="006"/>
    <s v="PUBLIC PARTICIPATION &amp; PROJECT SUPPORT"/>
    <s v="051"/>
    <s v="EMPLOYEE RELATED COSTS - WAGES &amp; SALARIES"/>
    <s v="1002"/>
    <s v="SALARIES &amp; WAGES - OVERTIME"/>
    <n v="409216"/>
    <n v="657134"/>
    <n v="693276.37"/>
    <n v="730020.01760999998"/>
    <n v="350285.57999999996"/>
    <n v="0"/>
    <n v="0"/>
    <n v="0"/>
    <n v="0"/>
    <n v="0"/>
    <n v="0"/>
    <n v="0"/>
    <n v="52887.77"/>
    <n v="37296.44"/>
    <n v="65395.05"/>
    <n v="69668.62"/>
    <n v="59193.599999999999"/>
    <n v="65844.100000000006"/>
    <n v="350285.57999999996"/>
    <n v="0.85599189670003117"/>
    <n v="350285.58"/>
    <n v="700571.15999999992"/>
  </r>
  <r>
    <n v="14"/>
    <n v="15"/>
    <x v="0"/>
    <x v="75"/>
    <x v="2"/>
    <x v="71"/>
    <x v="87"/>
    <s v="007-Other admin"/>
    <x v="1"/>
    <s v="006"/>
    <s v="PUBLIC PARTICIPATION &amp; PROJECT SUPPOR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5"/>
    <x v="2"/>
    <x v="71"/>
    <x v="88"/>
    <s v="007-Other admin"/>
    <x v="1"/>
    <s v="006"/>
    <s v="PUBLIC PARTICIPATION &amp; PROJECT SUPPORT"/>
    <s v="051"/>
    <s v="EMPLOYEE RELATED COSTS - WAGES &amp; SALARIES"/>
    <s v="1004"/>
    <s v="SALARIES &amp; WAGES - ANNUAL BONUS"/>
    <n v="266906"/>
    <n v="232018"/>
    <n v="244778.99"/>
    <n v="257752.27646999998"/>
    <n v="120642.23000000001"/>
    <n v="0"/>
    <n v="0"/>
    <n v="0"/>
    <n v="0"/>
    <n v="0"/>
    <n v="0"/>
    <n v="0"/>
    <n v="14086.35"/>
    <n v="61663.18"/>
    <n v="0"/>
    <n v="0"/>
    <n v="22446.35"/>
    <n v="22446.35"/>
    <n v="120642.23000000001"/>
    <n v="0.4520026900856482"/>
    <n v="120642.23"/>
    <n v="241284.46000000002"/>
  </r>
  <r>
    <n v="14"/>
    <n v="15"/>
    <x v="0"/>
    <x v="75"/>
    <x v="2"/>
    <x v="71"/>
    <x v="89"/>
    <s v="007-Other admin"/>
    <x v="1"/>
    <s v="006"/>
    <s v="PUBLIC PARTICIPATION &amp; PROJECT SUPPORT"/>
    <s v="051"/>
    <s v="EMPLOYEE RELATED COSTS - WAGES &amp; SALARIES"/>
    <s v="1010"/>
    <s v="SALARIES &amp; WAGES - LEAVE PAYMENTS"/>
    <n v="194837"/>
    <n v="200673"/>
    <n v="211710.01500000001"/>
    <n v="222930.64579500002"/>
    <n v="196002.78"/>
    <n v="0"/>
    <n v="0"/>
    <n v="0"/>
    <n v="0"/>
    <n v="0"/>
    <n v="0"/>
    <n v="0"/>
    <n v="0"/>
    <n v="53843.040000000001"/>
    <n v="22886.7"/>
    <n v="0"/>
    <n v="68005.440000000002"/>
    <n v="51267.6"/>
    <n v="196002.78"/>
    <n v="1.0059833604500172"/>
    <n v="196002.78"/>
    <n v="392005.56"/>
  </r>
  <r>
    <n v="14"/>
    <n v="15"/>
    <x v="0"/>
    <x v="75"/>
    <x v="2"/>
    <x v="71"/>
    <x v="90"/>
    <s v="007-Other admin"/>
    <x v="1"/>
    <s v="006"/>
    <s v="PUBLIC PARTICIPATION &amp; PROJECT SUPPORT"/>
    <s v="051"/>
    <s v="EMPLOYEE RELATED COSTS - WAGES &amp; SALARIES"/>
    <s v="1012"/>
    <s v="HOUSING ALLOWANCE"/>
    <n v="0"/>
    <n v="6138"/>
    <n v="6475.59"/>
    <n v="6818.7962699999998"/>
    <n v="2868"/>
    <n v="0"/>
    <n v="0"/>
    <n v="0"/>
    <n v="0"/>
    <n v="0"/>
    <n v="0"/>
    <n v="0"/>
    <n v="478"/>
    <n v="478"/>
    <n v="478"/>
    <n v="478"/>
    <n v="478"/>
    <n v="478"/>
    <n v="2868"/>
    <e v="#DIV/0!"/>
    <n v="2868"/>
    <n v="5736"/>
  </r>
  <r>
    <n v="14"/>
    <n v="15"/>
    <x v="0"/>
    <x v="75"/>
    <x v="2"/>
    <x v="71"/>
    <x v="91"/>
    <s v="007-Other admin"/>
    <x v="1"/>
    <s v="006"/>
    <s v="PUBLIC PARTICIPATION &amp; PROJECT SUPPORT"/>
    <s v="051"/>
    <s v="EMPLOYEE RELATED COSTS - WAGES &amp; SALARIES"/>
    <s v="1013"/>
    <s v="TRAVEL ALLOWANCE"/>
    <n v="697611"/>
    <n v="685089"/>
    <n v="722768.89500000002"/>
    <n v="761075.646435"/>
    <n v="328814.63"/>
    <n v="0"/>
    <n v="0"/>
    <n v="0"/>
    <n v="0"/>
    <n v="0"/>
    <n v="0"/>
    <n v="0"/>
    <n v="54028.800000000003"/>
    <n v="60626.5"/>
    <n v="53714.35"/>
    <n v="53733.22"/>
    <n v="53355.88"/>
    <n v="53355.88"/>
    <n v="328814.63"/>
    <n v="0.47134381481943377"/>
    <n v="328814.63"/>
    <n v="657629.26"/>
  </r>
  <r>
    <n v="14"/>
    <n v="15"/>
    <x v="0"/>
    <x v="77"/>
    <x v="3"/>
    <x v="71"/>
    <x v="86"/>
    <s v="015-Economic development"/>
    <x v="1"/>
    <s v="012"/>
    <s v="ADMINISTRATION STRATEGY &amp; DEV"/>
    <s v="051"/>
    <s v="EMPLOYEE RELATED COSTS - WAGES &amp; SALARIES"/>
    <s v="1001"/>
    <s v="SALARIES &amp; WAGES - BASIC SCALE"/>
    <n v="1305510"/>
    <n v="1537261"/>
    <n v="1621810.355"/>
    <n v="1707766.303815"/>
    <n v="152123.95000000001"/>
    <n v="0"/>
    <n v="0"/>
    <n v="0"/>
    <n v="0"/>
    <n v="0"/>
    <n v="0"/>
    <n v="0"/>
    <n v="25935.52"/>
    <n v="25935.52"/>
    <n v="25935.52"/>
    <n v="25935.52"/>
    <n v="25935.52"/>
    <n v="22446.35"/>
    <n v="152123.95000000001"/>
    <n v="0.11652453830303867"/>
    <n v="152123.95000000001"/>
    <n v="304247.90000000002"/>
  </r>
  <r>
    <n v="14"/>
    <n v="15"/>
    <x v="0"/>
    <x v="77"/>
    <x v="3"/>
    <x v="71"/>
    <x v="87"/>
    <s v="015-Economic development"/>
    <x v="1"/>
    <s v="012"/>
    <s v="ADMINISTRATION STRATEGY &amp; DEV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7"/>
    <x v="3"/>
    <x v="71"/>
    <x v="88"/>
    <s v="015-Economic development"/>
    <x v="1"/>
    <s v="012"/>
    <s v="ADMINISTRATION STRATEGY &amp; DEV"/>
    <s v="051"/>
    <s v="EMPLOYEE RELATED COSTS - WAGES &amp; SALARIES"/>
    <s v="1004"/>
    <s v="SALARIES &amp; WAGES - ANNUAL BONUS"/>
    <n v="17150"/>
    <n v="115660"/>
    <n v="122021.3"/>
    <n v="128488.4289"/>
    <n v="22446.35"/>
    <n v="0"/>
    <n v="0"/>
    <n v="0"/>
    <n v="0"/>
    <n v="0"/>
    <n v="0"/>
    <n v="0"/>
    <n v="0"/>
    <n v="0"/>
    <n v="0"/>
    <n v="22446.35"/>
    <n v="0"/>
    <n v="0"/>
    <n v="22446.35"/>
    <n v="1.3088250728862973"/>
    <n v="22446.35"/>
    <n v="44892.7"/>
  </r>
  <r>
    <n v="14"/>
    <n v="15"/>
    <x v="0"/>
    <x v="77"/>
    <x v="3"/>
    <x v="71"/>
    <x v="89"/>
    <s v="015-Economic development"/>
    <x v="1"/>
    <s v="012"/>
    <s v="ADMINISTRATION STRATEGY &amp; DEV"/>
    <s v="051"/>
    <s v="EMPLOYEE RELATED COSTS - WAGES &amp; SALARIES"/>
    <s v="1010"/>
    <s v="SALARIES &amp; WAGES - LEAVE PAYMENTS"/>
    <n v="45924"/>
    <n v="57229"/>
    <n v="60376.595000000001"/>
    <n v="63576.554535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7"/>
    <x v="3"/>
    <x v="71"/>
    <x v="90"/>
    <s v="015-Economic development"/>
    <x v="1"/>
    <s v="012"/>
    <s v="ADMINISTRATION STRATEGY &amp; DEV"/>
    <s v="051"/>
    <s v="EMPLOYEE RELATED COSTS - WAGES &amp; SALARIES"/>
    <s v="1012"/>
    <s v="HOUSING ALLOWANCE"/>
    <n v="27555"/>
    <n v="29429"/>
    <n v="31047.595000000001"/>
    <n v="32693.117535000001"/>
    <n v="13752"/>
    <n v="0"/>
    <n v="0"/>
    <n v="0"/>
    <n v="0"/>
    <n v="0"/>
    <n v="0"/>
    <n v="0"/>
    <n v="2292"/>
    <n v="2292"/>
    <n v="2292"/>
    <n v="2292"/>
    <n v="2292"/>
    <n v="2292"/>
    <n v="13752"/>
    <n v="0.49907457811649431"/>
    <n v="13752"/>
    <n v="27504"/>
  </r>
  <r>
    <n v="14"/>
    <n v="15"/>
    <x v="0"/>
    <x v="78"/>
    <x v="3"/>
    <x v="71"/>
    <x v="86"/>
    <s v="015-Economic development"/>
    <x v="1"/>
    <s v="014"/>
    <s v="LOCAL ECONOMIC DEVELOPMENT &amp; SOCIAL DEVELOPMENT"/>
    <s v="051"/>
    <s v="EMPLOYEE RELATED COSTS - WAGES &amp; SALARIES"/>
    <s v="1001"/>
    <s v="SALARIES &amp; WAGES - BASIC SCALE"/>
    <n v="2688114"/>
    <n v="2808687"/>
    <n v="2963164.7850000001"/>
    <n v="3120212.5186050003"/>
    <n v="1259716.98"/>
    <n v="0"/>
    <n v="0"/>
    <n v="0"/>
    <n v="0"/>
    <n v="0"/>
    <n v="0"/>
    <n v="0"/>
    <n v="223094.95"/>
    <n v="223086.57"/>
    <n v="204059.29"/>
    <n v="203254.39"/>
    <n v="202758.38"/>
    <n v="203463.4"/>
    <n v="1259716.98"/>
    <n v="0.46862483510743963"/>
    <n v="1259716.98"/>
    <n v="2519433.96"/>
  </r>
  <r>
    <n v="14"/>
    <n v="15"/>
    <x v="0"/>
    <x v="78"/>
    <x v="3"/>
    <x v="71"/>
    <x v="87"/>
    <s v="015-Economic development"/>
    <x v="1"/>
    <s v="014"/>
    <s v="LOCAL ECONOMIC DEVELOPMENT &amp; SOCIAL DEVELOPMEN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8"/>
    <x v="3"/>
    <x v="71"/>
    <x v="88"/>
    <s v="015-Economic development"/>
    <x v="1"/>
    <s v="014"/>
    <s v="LOCAL ECONOMIC DEVELOPMENT &amp; SOCIAL DEVELOPMENT"/>
    <s v="051"/>
    <s v="EMPLOYEE RELATED COSTS - WAGES &amp; SALARIES"/>
    <s v="1004"/>
    <s v="SALARIES &amp; WAGES - ANNUAL BONUS"/>
    <n v="222939"/>
    <n v="232987"/>
    <n v="245801.285"/>
    <n v="258828.75310500001"/>
    <n v="122568.18"/>
    <n v="0"/>
    <n v="0"/>
    <n v="0"/>
    <n v="0"/>
    <n v="0"/>
    <n v="0"/>
    <n v="0"/>
    <n v="84337.54"/>
    <n v="15784.29"/>
    <n v="0"/>
    <n v="22446.35"/>
    <n v="0"/>
    <n v="0"/>
    <n v="122568.18"/>
    <n v="0.54978348337437588"/>
    <n v="122568.18"/>
    <n v="245136.36"/>
  </r>
  <r>
    <n v="14"/>
    <n v="15"/>
    <x v="0"/>
    <x v="78"/>
    <x v="3"/>
    <x v="71"/>
    <x v="89"/>
    <s v="015-Economic development"/>
    <x v="1"/>
    <s v="014"/>
    <s v="LOCAL ECONOMIC DEVELOPMENT &amp; SOCIAL DEVELOPMENT"/>
    <s v="051"/>
    <s v="EMPLOYEE RELATED COSTS - WAGES &amp; SALARIES"/>
    <s v="1010"/>
    <s v="SALARIES &amp; WAGES - LEAVE PAYMENTS"/>
    <n v="141041"/>
    <n v="130243"/>
    <n v="137406.36499999999"/>
    <n v="144688.90234499998"/>
    <n v="141906.51999999999"/>
    <n v="0"/>
    <n v="0"/>
    <n v="0"/>
    <n v="0"/>
    <n v="0"/>
    <n v="0"/>
    <n v="0"/>
    <n v="23731.200000000001"/>
    <n v="85876.28"/>
    <n v="0"/>
    <n v="11678.48"/>
    <n v="20620.560000000001"/>
    <n v="0"/>
    <n v="141906.51999999999"/>
    <n v="1.0061366552988138"/>
    <n v="141906.51999999999"/>
    <n v="283813.03999999998"/>
  </r>
  <r>
    <n v="14"/>
    <n v="15"/>
    <x v="0"/>
    <x v="78"/>
    <x v="3"/>
    <x v="71"/>
    <x v="90"/>
    <s v="015-Economic development"/>
    <x v="1"/>
    <s v="014"/>
    <s v="LOCAL ECONOMIC DEVELOPMENT &amp; SOCIAL DEVELOPMENT"/>
    <s v="051"/>
    <s v="EMPLOYEE RELATED COSTS - WAGES &amp; SALARIES"/>
    <s v="1012"/>
    <s v="HOUSING ALLOWANCE"/>
    <n v="49742"/>
    <n v="35567"/>
    <n v="37523.184999999998"/>
    <n v="39511.913804999997"/>
    <n v="16620"/>
    <n v="0"/>
    <n v="0"/>
    <n v="0"/>
    <n v="0"/>
    <n v="0"/>
    <n v="0"/>
    <n v="0"/>
    <n v="2770"/>
    <n v="2770"/>
    <n v="2770"/>
    <n v="2770"/>
    <n v="2770"/>
    <n v="2770"/>
    <n v="16620"/>
    <n v="0.33412408025411122"/>
    <n v="16620"/>
    <n v="33240"/>
  </r>
  <r>
    <n v="14"/>
    <n v="15"/>
    <x v="0"/>
    <x v="78"/>
    <x v="3"/>
    <x v="71"/>
    <x v="91"/>
    <s v="015-Economic development"/>
    <x v="1"/>
    <s v="014"/>
    <s v="LOCAL ECONOMIC DEVELOPMENT &amp; SOCIAL DEVELOPMENT"/>
    <s v="051"/>
    <s v="EMPLOYEE RELATED COSTS - WAGES &amp; SALARIES"/>
    <s v="1013"/>
    <s v="TRAVEL ALLOWANCE"/>
    <n v="248615"/>
    <n v="359535"/>
    <n v="379309.42499999999"/>
    <n v="399412.824525"/>
    <n v="147362.94"/>
    <n v="0"/>
    <n v="0"/>
    <n v="0"/>
    <n v="0"/>
    <n v="0"/>
    <n v="0"/>
    <n v="0"/>
    <n v="21099.39"/>
    <n v="21099.39"/>
    <n v="20945.64"/>
    <n v="28216.240000000002"/>
    <n v="28001.14"/>
    <n v="28001.14"/>
    <n v="147362.94"/>
    <n v="0.59273551475172459"/>
    <n v="147362.94"/>
    <n v="294725.88"/>
  </r>
  <r>
    <n v="14"/>
    <n v="15"/>
    <x v="0"/>
    <x v="78"/>
    <x v="3"/>
    <x v="71"/>
    <x v="77"/>
    <s v="015-Economic development"/>
    <x v="1"/>
    <s v="014"/>
    <s v="LOCAL ECONOMIC DEVELOPMENT &amp; SOCIAL DEVELOPMENT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9"/>
    <x v="3"/>
    <x v="71"/>
    <x v="86"/>
    <s v="016-Town planning"/>
    <x v="1"/>
    <s v="015"/>
    <s v="TOWN &amp; REGIONAL PLANNING"/>
    <s v="051"/>
    <s v="EMPLOYEE RELATED COSTS - WAGES &amp; SALARIES"/>
    <s v="1001"/>
    <s v="SALARIES &amp; WAGES - BASIC SCALE"/>
    <n v="2507650"/>
    <n v="2650742"/>
    <n v="2796532.81"/>
    <n v="2944749.04893"/>
    <n v="1275490.07"/>
    <n v="0"/>
    <n v="0"/>
    <n v="0"/>
    <n v="0"/>
    <n v="0"/>
    <n v="0"/>
    <n v="0"/>
    <n v="206444.08"/>
    <n v="206444.08"/>
    <n v="206444.08"/>
    <n v="242012.16"/>
    <n v="207701.59"/>
    <n v="206444.08"/>
    <n v="1275490.07"/>
    <n v="0.50863959085199295"/>
    <n v="1275490.07"/>
    <n v="2550980.14"/>
  </r>
  <r>
    <n v="14"/>
    <n v="15"/>
    <x v="0"/>
    <x v="79"/>
    <x v="3"/>
    <x v="71"/>
    <x v="87"/>
    <s v="016-Town planning"/>
    <x v="1"/>
    <s v="015"/>
    <s v="TOWN &amp; REGIONAL PLANNING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9"/>
    <x v="3"/>
    <x v="71"/>
    <x v="88"/>
    <s v="016-Town planning"/>
    <x v="1"/>
    <s v="015"/>
    <s v="TOWN &amp; REGIONAL PLANNING"/>
    <s v="051"/>
    <s v="EMPLOYEE RELATED COSTS - WAGES &amp; SALARIES"/>
    <s v="1004"/>
    <s v="SALARIES &amp; WAGES - ANNUAL BONUS"/>
    <n v="208469"/>
    <n v="220895"/>
    <n v="233044.22500000001"/>
    <n v="245395.568925"/>
    <n v="70300.59"/>
    <n v="0"/>
    <n v="0"/>
    <n v="0"/>
    <n v="0"/>
    <n v="0"/>
    <n v="0"/>
    <n v="0"/>
    <n v="36885.86"/>
    <n v="33414.730000000003"/>
    <n v="0"/>
    <n v="0"/>
    <n v="0"/>
    <n v="0"/>
    <n v="70300.59"/>
    <n v="0.33722323223117107"/>
    <n v="70300.59"/>
    <n v="140601.18"/>
  </r>
  <r>
    <n v="14"/>
    <n v="15"/>
    <x v="0"/>
    <x v="79"/>
    <x v="3"/>
    <x v="71"/>
    <x v="89"/>
    <s v="016-Town planning"/>
    <x v="1"/>
    <s v="015"/>
    <s v="TOWN &amp; REGIONAL PLANNING"/>
    <s v="051"/>
    <s v="EMPLOYEE RELATED COSTS - WAGES &amp; SALARIES"/>
    <s v="1010"/>
    <s v="SALARIES &amp; WAGES - LEAVE PAYMENTS"/>
    <n v="203260"/>
    <n v="330299"/>
    <n v="348465.44500000001"/>
    <n v="366934.11358499998"/>
    <n v="48093.279999999999"/>
    <n v="0"/>
    <n v="0"/>
    <n v="0"/>
    <n v="0"/>
    <n v="0"/>
    <n v="0"/>
    <n v="0"/>
    <n v="28094.16"/>
    <n v="0"/>
    <n v="0"/>
    <n v="19999.12"/>
    <n v="0"/>
    <n v="0"/>
    <n v="48093.279999999999"/>
    <n v="0.23660966250122994"/>
    <n v="48093.279999999999"/>
    <n v="96186.559999999998"/>
  </r>
  <r>
    <n v="14"/>
    <n v="15"/>
    <x v="0"/>
    <x v="79"/>
    <x v="3"/>
    <x v="71"/>
    <x v="90"/>
    <s v="016-Town planning"/>
    <x v="1"/>
    <s v="015"/>
    <s v="TOWN &amp; REGIONAL PLANNING"/>
    <s v="051"/>
    <s v="EMPLOYEE RELATED COSTS - WAGES &amp; SALARIES"/>
    <s v="1012"/>
    <s v="HOUSING ALLOWANCE"/>
    <n v="17090"/>
    <n v="17090"/>
    <n v="18029.95"/>
    <n v="18985.537350000002"/>
    <n v="7986"/>
    <n v="0"/>
    <n v="0"/>
    <n v="0"/>
    <n v="0"/>
    <n v="0"/>
    <n v="0"/>
    <n v="0"/>
    <n v="1331"/>
    <n v="1331"/>
    <n v="1331"/>
    <n v="1331"/>
    <n v="1331"/>
    <n v="1331"/>
    <n v="7986"/>
    <n v="0.46729081334113515"/>
    <n v="7986"/>
    <n v="15972"/>
  </r>
  <r>
    <n v="14"/>
    <n v="15"/>
    <x v="0"/>
    <x v="79"/>
    <x v="3"/>
    <x v="71"/>
    <x v="91"/>
    <s v="016-Town planning"/>
    <x v="1"/>
    <s v="015"/>
    <s v="TOWN &amp; REGIONAL PLANNING"/>
    <s v="051"/>
    <s v="EMPLOYEE RELATED COSTS - WAGES &amp; SALARIES"/>
    <s v="1013"/>
    <s v="TRAVEL ALLOWANCE"/>
    <n v="311957"/>
    <n v="327073"/>
    <n v="345062.01500000001"/>
    <n v="363350.30179500004"/>
    <n v="153731.25"/>
    <n v="0"/>
    <n v="0"/>
    <n v="0"/>
    <n v="0"/>
    <n v="0"/>
    <n v="0"/>
    <n v="0"/>
    <n v="25758.75"/>
    <n v="25758.75"/>
    <n v="25629.75"/>
    <n v="25638"/>
    <n v="25473"/>
    <n v="25473"/>
    <n v="153731.25"/>
    <n v="0.49279628282102983"/>
    <n v="153731.25"/>
    <n v="307462.5"/>
  </r>
  <r>
    <n v="14"/>
    <n v="15"/>
    <x v="0"/>
    <x v="79"/>
    <x v="3"/>
    <x v="71"/>
    <x v="77"/>
    <s v="016-Town planning"/>
    <x v="1"/>
    <s v="015"/>
    <s v="TOWN &amp; REGIONAL PLANNING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0"/>
    <x v="3"/>
    <x v="71"/>
    <x v="86"/>
    <s v="006-Property service"/>
    <x v="1"/>
    <s v="016"/>
    <s v="HOUSING ADMINISTRATION &amp; PROPERTY VALUATION"/>
    <s v="051"/>
    <s v="EMPLOYEE RELATED COSTS - WAGES &amp; SALARIES"/>
    <s v="1001"/>
    <s v="SALARIES &amp; WAGES - BASIC SCALE"/>
    <n v="3705308"/>
    <n v="3175939"/>
    <n v="3350615.645"/>
    <n v="3528198.274185"/>
    <n v="1508885.42"/>
    <n v="0"/>
    <n v="0"/>
    <n v="0"/>
    <n v="0"/>
    <n v="0"/>
    <n v="0"/>
    <n v="0"/>
    <n v="253971.29"/>
    <n v="242695.02"/>
    <n v="242695.02"/>
    <n v="242695.02"/>
    <n v="284134.05"/>
    <n v="242695.02"/>
    <n v="1508885.42"/>
    <n v="0.40722267082790414"/>
    <n v="1508885.42"/>
    <n v="3017770.84"/>
  </r>
  <r>
    <n v="14"/>
    <n v="15"/>
    <x v="0"/>
    <x v="80"/>
    <x v="3"/>
    <x v="71"/>
    <x v="87"/>
    <s v="006-Property service"/>
    <x v="1"/>
    <s v="016"/>
    <s v="HOUSING ADMINISTRATION &amp; PROPERTY VALUATION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0"/>
    <x v="3"/>
    <x v="71"/>
    <x v="88"/>
    <s v="006-Property service"/>
    <x v="1"/>
    <s v="016"/>
    <s v="HOUSING ADMINISTRATION &amp; PROPERTY VALUATION"/>
    <s v="051"/>
    <s v="EMPLOYEE RELATED COSTS - WAGES &amp; SALARIES"/>
    <s v="1004"/>
    <s v="SALARIES &amp; WAGES - ANNUAL BONUS"/>
    <n v="307772"/>
    <n v="252217"/>
    <n v="266088.935"/>
    <n v="280191.64855500002"/>
    <n v="191180.94"/>
    <n v="0"/>
    <n v="0"/>
    <n v="0"/>
    <n v="0"/>
    <n v="0"/>
    <n v="0"/>
    <n v="0"/>
    <n v="115312.89"/>
    <n v="30975.35"/>
    <n v="22446.35"/>
    <n v="0"/>
    <n v="0"/>
    <n v="22446.35"/>
    <n v="191180.94"/>
    <n v="0.62117717011294071"/>
    <n v="191180.94"/>
    <n v="382361.88"/>
  </r>
  <r>
    <n v="14"/>
    <n v="15"/>
    <x v="0"/>
    <x v="80"/>
    <x v="3"/>
    <x v="71"/>
    <x v="89"/>
    <s v="006-Property service"/>
    <x v="1"/>
    <s v="016"/>
    <s v="HOUSING ADMINISTRATION &amp; PROPERTY VALUATION"/>
    <s v="051"/>
    <s v="EMPLOYEE RELATED COSTS - WAGES &amp; SALARIES"/>
    <s v="1010"/>
    <s v="SALARIES &amp; WAGES - LEAVE PAYMENTS"/>
    <n v="175092"/>
    <n v="222421"/>
    <n v="234654.155"/>
    <n v="247090.82521499999"/>
    <n v="103312.73999999999"/>
    <n v="0"/>
    <n v="0"/>
    <n v="0"/>
    <n v="0"/>
    <n v="0"/>
    <n v="0"/>
    <n v="0"/>
    <n v="29640.48"/>
    <n v="0"/>
    <n v="19391.919999999998"/>
    <n v="54280.34"/>
    <n v="0"/>
    <n v="0"/>
    <n v="103312.73999999999"/>
    <n v="0.59004831745596598"/>
    <n v="103312.74"/>
    <n v="206625.47999999998"/>
  </r>
  <r>
    <n v="14"/>
    <n v="15"/>
    <x v="0"/>
    <x v="80"/>
    <x v="3"/>
    <x v="71"/>
    <x v="90"/>
    <s v="006-Property service"/>
    <x v="1"/>
    <s v="016"/>
    <s v="HOUSING ADMINISTRATION &amp; PROPERTY VALUATION"/>
    <s v="051"/>
    <s v="EMPLOYEE RELATED COSTS - WAGES &amp; SALARIES"/>
    <s v="1012"/>
    <s v="HOUSING ALLOWANCE"/>
    <n v="55738"/>
    <n v="55289"/>
    <n v="58329.894999999997"/>
    <n v="61421.379434999995"/>
    <n v="25928"/>
    <n v="0"/>
    <n v="0"/>
    <n v="0"/>
    <n v="0"/>
    <n v="0"/>
    <n v="0"/>
    <n v="0"/>
    <n v="4352"/>
    <n v="4352"/>
    <n v="4306"/>
    <n v="4306"/>
    <n v="4306"/>
    <n v="4306"/>
    <n v="25928"/>
    <n v="0.46517636083103092"/>
    <n v="25928"/>
    <n v="51856"/>
  </r>
  <r>
    <n v="14"/>
    <n v="15"/>
    <x v="0"/>
    <x v="80"/>
    <x v="3"/>
    <x v="71"/>
    <x v="91"/>
    <s v="006-Property service"/>
    <x v="1"/>
    <s v="016"/>
    <s v="HOUSING ADMINISTRATION &amp; PROPERTY VALUATION"/>
    <s v="051"/>
    <s v="EMPLOYEE RELATED COSTS - WAGES &amp; SALARIES"/>
    <s v="1013"/>
    <s v="TRAVEL ALLOWANCE"/>
    <n v="411869"/>
    <n v="427350"/>
    <n v="450854.25"/>
    <n v="474749.52525000001"/>
    <n v="200994.92000000004"/>
    <n v="0"/>
    <n v="0"/>
    <n v="0"/>
    <n v="0"/>
    <n v="0"/>
    <n v="0"/>
    <n v="0"/>
    <n v="33702.5"/>
    <n v="33702.5"/>
    <n v="33506.35"/>
    <n v="33518.11"/>
    <n v="33282.730000000003"/>
    <n v="33282.730000000003"/>
    <n v="200994.92000000004"/>
    <n v="0.48800691482000352"/>
    <n v="200994.92"/>
    <n v="401989.84000000008"/>
  </r>
  <r>
    <n v="14"/>
    <n v="15"/>
    <x v="0"/>
    <x v="80"/>
    <x v="3"/>
    <x v="71"/>
    <x v="77"/>
    <s v="006-Property service"/>
    <x v="1"/>
    <s v="016"/>
    <s v="HOUSING ADMINISTRATION &amp; PROPERTY VALUATION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8"/>
    <x v="3"/>
    <x v="71"/>
    <x v="86"/>
    <s v="007-Other admin"/>
    <x v="1"/>
    <s v="023"/>
    <s v="SATELITE OFFICE: NKOWANKOWA"/>
    <s v="051"/>
    <s v="EMPLOYEE RELATED COSTS - WAGES &amp; SALARIES"/>
    <s v="1001"/>
    <s v="SALARIES &amp; WAGES - BASIC SCAL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8"/>
    <x v="3"/>
    <x v="71"/>
    <x v="84"/>
    <s v="007-Other admin"/>
    <x v="1"/>
    <s v="023"/>
    <s v="SATELITE OFFICE: NKOWANKOWA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8"/>
    <x v="3"/>
    <x v="71"/>
    <x v="87"/>
    <s v="007-Other admin"/>
    <x v="1"/>
    <s v="023"/>
    <s v="SATELITE OFFICE: NKOWANKOWA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8"/>
    <x v="3"/>
    <x v="71"/>
    <x v="88"/>
    <s v="007-Other admin"/>
    <x v="1"/>
    <s v="023"/>
    <s v="SATELITE OFFICE: NKOWANKOWA"/>
    <s v="051"/>
    <s v="EMPLOYEE RELATED COSTS - WAGES &amp; SALARIES"/>
    <s v="1004"/>
    <s v="SALARIES &amp; WAGES - ANNUAL BONU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8"/>
    <x v="3"/>
    <x v="71"/>
    <x v="89"/>
    <s v="007-Other admin"/>
    <x v="1"/>
    <s v="023"/>
    <s v="SATELITE OFFICE: NKOWANKOWA"/>
    <s v="051"/>
    <s v="EMPLOYEE RELATED COSTS - WAGES &amp; SALARIES"/>
    <s v="1010"/>
    <s v="SALARIES &amp; WAGES - LEAVE PAYMEN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8"/>
    <x v="3"/>
    <x v="71"/>
    <x v="90"/>
    <s v="007-Other admin"/>
    <x v="1"/>
    <s v="023"/>
    <s v="SATELITE OFFICE: NKOWANKOWA"/>
    <s v="051"/>
    <s v="EMPLOYEE RELATED COSTS - WAGES &amp; SALARIES"/>
    <s v="1012"/>
    <s v="HOUSING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8"/>
    <x v="3"/>
    <x v="71"/>
    <x v="91"/>
    <s v="007-Other admin"/>
    <x v="1"/>
    <s v="023"/>
    <s v="SATELITE OFFICE: NKOWANKOWA"/>
    <s v="051"/>
    <s v="EMPLOYEE RELATED COSTS - WAGES &amp; SALARIES"/>
    <s v="1013"/>
    <s v="TRAVEL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6"/>
    <x v="1"/>
    <x v="71"/>
    <x v="77"/>
    <s v="007-Other admin"/>
    <x v="1"/>
    <s v="007"/>
    <s v="RISK MANAGEMENT"/>
    <s v="051"/>
    <s v="EMPLOYEE RELATED COSTS - WAGES &amp; SALARIES"/>
    <s v="1016"/>
    <s v="PERFORMANCE INCENTIVE SCHEMES"/>
    <n v="0"/>
    <n v="45940"/>
    <n v="48466.7"/>
    <n v="51035.435099999995"/>
    <n v="0"/>
    <n v="0"/>
    <n v="0"/>
    <n v="0"/>
    <n v="0"/>
    <n v="0"/>
    <n v="0"/>
    <n v="0"/>
    <n v="59094.07"/>
    <n v="55094.07"/>
    <n v="57856.07"/>
    <n v="56858.92"/>
    <n v="55001.919999999998"/>
    <n v="57801.919999999998"/>
    <n v="341706.97"/>
    <e v="#DIV/0!"/>
    <n v="341706.97"/>
    <n v="0"/>
  </r>
  <r>
    <n v="14"/>
    <n v="15"/>
    <x v="0"/>
    <x v="81"/>
    <x v="3"/>
    <x v="71"/>
    <x v="86"/>
    <s v="007-Other admin"/>
    <x v="1"/>
    <s v="024"/>
    <s v="SATELITE OFFICE: LENYENYE"/>
    <s v="051"/>
    <s v="EMPLOYEE RELATED COSTS - WAGES &amp; SALARIES"/>
    <s v="1001"/>
    <s v="SALARIES &amp; WAGES - BASIC SCAL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1"/>
    <x v="3"/>
    <x v="71"/>
    <x v="84"/>
    <s v="007-Other admin"/>
    <x v="1"/>
    <s v="024"/>
    <s v="SATELITE OFFICE: LENYENYE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1"/>
    <x v="3"/>
    <x v="71"/>
    <x v="87"/>
    <s v="007-Other admin"/>
    <x v="1"/>
    <s v="024"/>
    <s v="SATELITE OFFICE: LENYENYE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1"/>
    <x v="3"/>
    <x v="71"/>
    <x v="88"/>
    <s v="007-Other admin"/>
    <x v="1"/>
    <s v="024"/>
    <s v="SATELITE OFFICE: LENYENYE"/>
    <s v="051"/>
    <s v="EMPLOYEE RELATED COSTS - WAGES &amp; SALARIES"/>
    <s v="1004"/>
    <s v="SALARIES &amp; WAGES - ANNUAL BONU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1"/>
    <x v="3"/>
    <x v="71"/>
    <x v="89"/>
    <s v="007-Other admin"/>
    <x v="1"/>
    <s v="024"/>
    <s v="SATELITE OFFICE: LENYENYE"/>
    <s v="051"/>
    <s v="EMPLOYEE RELATED COSTS - WAGES &amp; SALARIES"/>
    <s v="1010"/>
    <s v="SALARIES &amp; WAGES - LEAVE PAYMEN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1"/>
    <x v="3"/>
    <x v="71"/>
    <x v="90"/>
    <s v="007-Other admin"/>
    <x v="1"/>
    <s v="024"/>
    <s v="SATELITE OFFICE: LENYENYE"/>
    <s v="051"/>
    <s v="EMPLOYEE RELATED COSTS - WAGES &amp; SALARIES"/>
    <s v="1012"/>
    <s v="HOUSING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2"/>
    <x v="4"/>
    <x v="71"/>
    <x v="86"/>
    <s v="003-Budget and treasury office"/>
    <x v="1"/>
    <s v="032"/>
    <s v="ADMINISTRATION FINANCE"/>
    <s v="051"/>
    <s v="EMPLOYEE RELATED COSTS - WAGES &amp; SALARIES"/>
    <s v="1001"/>
    <s v="SALARIES &amp; WAGES - BASIC SCALE"/>
    <n v="3285205"/>
    <n v="3056726"/>
    <n v="3224845.93"/>
    <n v="3395762.7642900003"/>
    <n v="1303392.51"/>
    <n v="0"/>
    <n v="0"/>
    <n v="0"/>
    <n v="0"/>
    <n v="0"/>
    <n v="0"/>
    <n v="0"/>
    <n v="239433.7"/>
    <n v="205635.89"/>
    <n v="242220.41"/>
    <n v="201769.89"/>
    <n v="202248.89"/>
    <n v="212083.73"/>
    <n v="1303392.51"/>
    <n v="0.39674617261327683"/>
    <n v="1303392.51"/>
    <n v="2606785.02"/>
  </r>
  <r>
    <n v="14"/>
    <n v="15"/>
    <x v="0"/>
    <x v="82"/>
    <x v="4"/>
    <x v="71"/>
    <x v="88"/>
    <s v="003-Budget and treasury office"/>
    <x v="1"/>
    <s v="032"/>
    <s v="ADMINISTRATION FINANCE"/>
    <s v="051"/>
    <s v="EMPLOYEE RELATED COSTS - WAGES &amp; SALARIES"/>
    <s v="1004"/>
    <s v="SALARIES &amp; WAGES - ANNUAL BONUS"/>
    <n v="168123"/>
    <n v="254192"/>
    <n v="268172.56"/>
    <n v="282385.7056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2"/>
    <x v="4"/>
    <x v="71"/>
    <x v="89"/>
    <s v="003-Budget and treasury office"/>
    <x v="1"/>
    <s v="032"/>
    <s v="ADMINISTRATION FINANCE"/>
    <s v="051"/>
    <s v="EMPLOYEE RELATED COSTS - WAGES &amp; SALARIES"/>
    <s v="1010"/>
    <s v="SALARIES &amp; WAGES - LEAVE PAYMENTS"/>
    <n v="86124"/>
    <n v="82357"/>
    <n v="86886.634999999995"/>
    <n v="91491.62665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2"/>
    <x v="4"/>
    <x v="71"/>
    <x v="90"/>
    <s v="003-Budget and treasury office"/>
    <x v="1"/>
    <s v="032"/>
    <s v="ADMINISTRATION FINANCE"/>
    <s v="051"/>
    <s v="EMPLOYEE RELATED COSTS - WAGES &amp; SALARIES"/>
    <s v="1012"/>
    <s v="HOUSING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3"/>
    <x v="4"/>
    <x v="71"/>
    <x v="86"/>
    <s v="003-Budget and treasury office"/>
    <x v="1"/>
    <s v="033"/>
    <s v="FINANCIAL SERVICES, REPORTING, &amp; BUDGETS"/>
    <s v="051"/>
    <s v="EMPLOYEE RELATED COSTS - WAGES &amp; SALARIES"/>
    <s v="1001"/>
    <s v="SALARIES &amp; WAGES - BASIC SCALE"/>
    <n v="3409997"/>
    <n v="3337098"/>
    <n v="3520638.39"/>
    <n v="3707232.2246700004"/>
    <n v="1092948.5"/>
    <n v="0"/>
    <n v="0"/>
    <n v="0"/>
    <n v="0"/>
    <n v="0"/>
    <n v="0"/>
    <n v="0"/>
    <n v="202305.03"/>
    <n v="168912.81"/>
    <n v="168912.81"/>
    <n v="214989.23"/>
    <n v="168912.81"/>
    <n v="168915.81"/>
    <n v="1092948.5"/>
    <n v="0.32051303857452074"/>
    <n v="1092948.5"/>
    <n v="2185897"/>
  </r>
  <r>
    <n v="14"/>
    <n v="15"/>
    <x v="0"/>
    <x v="83"/>
    <x v="4"/>
    <x v="71"/>
    <x v="84"/>
    <s v="003-Budget and treasury office"/>
    <x v="1"/>
    <s v="033"/>
    <s v="FINANCIAL SERVICES, REPORTING, &amp; BUDGETS"/>
    <s v="051"/>
    <s v="EMPLOYEE RELATED COSTS - WAGES &amp; SALARIES"/>
    <s v="1002"/>
    <s v="SALARIES &amp; WAGES - OVERTIME"/>
    <n v="21365"/>
    <n v="15662"/>
    <n v="16523.41"/>
    <n v="17399.150730000001"/>
    <n v="37909.199999999997"/>
    <n v="0"/>
    <n v="0"/>
    <n v="0"/>
    <n v="0"/>
    <n v="0"/>
    <n v="0"/>
    <n v="0"/>
    <n v="4170.96"/>
    <n v="3838.4"/>
    <n v="14295.45"/>
    <n v="0"/>
    <n v="8571.15"/>
    <n v="7033.24"/>
    <n v="37909.199999999997"/>
    <n v="1.7743599344722676"/>
    <n v="37909.199999999997"/>
    <n v="75818.399999999994"/>
  </r>
  <r>
    <n v="14"/>
    <n v="15"/>
    <x v="0"/>
    <x v="83"/>
    <x v="4"/>
    <x v="71"/>
    <x v="87"/>
    <s v="003-Budget and treasury office"/>
    <x v="1"/>
    <s v="033"/>
    <s v="FINANCIAL SERVICES, REPORTING, &amp; BUDGETS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3"/>
    <x v="4"/>
    <x v="71"/>
    <x v="88"/>
    <s v="003-Budget and treasury office"/>
    <x v="1"/>
    <s v="033"/>
    <s v="FINANCIAL SERVICES, REPORTING, &amp; BUDGETS"/>
    <s v="051"/>
    <s v="EMPLOYEE RELATED COSTS - WAGES &amp; SALARIES"/>
    <s v="1004"/>
    <s v="SALARIES &amp; WAGES - ANNUAL BONUS"/>
    <n v="214449"/>
    <n v="229011"/>
    <n v="241606.60500000001"/>
    <n v="254411.755065"/>
    <n v="109114.85999999999"/>
    <n v="0"/>
    <n v="0"/>
    <n v="0"/>
    <n v="0"/>
    <n v="0"/>
    <n v="0"/>
    <n v="0"/>
    <n v="84337.54"/>
    <n v="0"/>
    <n v="0"/>
    <n v="0"/>
    <n v="0"/>
    <n v="24777.32"/>
    <n v="109114.85999999999"/>
    <n v="0.50881496299819529"/>
    <n v="109114.86"/>
    <n v="218229.71999999997"/>
  </r>
  <r>
    <n v="14"/>
    <n v="15"/>
    <x v="0"/>
    <x v="83"/>
    <x v="4"/>
    <x v="71"/>
    <x v="89"/>
    <s v="003-Budget and treasury office"/>
    <x v="1"/>
    <s v="033"/>
    <s v="FINANCIAL SERVICES, REPORTING, &amp; BUDGETS"/>
    <s v="051"/>
    <s v="EMPLOYEE RELATED COSTS - WAGES &amp; SALARIES"/>
    <s v="1010"/>
    <s v="SALARIES &amp; WAGES - LEAVE PAYMENTS"/>
    <n v="120064"/>
    <n v="112042"/>
    <n v="118204.31"/>
    <n v="124469.13842999999"/>
    <n v="27460.83"/>
    <n v="0"/>
    <n v="0"/>
    <n v="0"/>
    <n v="0"/>
    <n v="0"/>
    <n v="0"/>
    <n v="0"/>
    <n v="19718.48"/>
    <n v="0"/>
    <n v="0"/>
    <n v="0"/>
    <n v="0"/>
    <n v="7742.35"/>
    <n v="27460.83"/>
    <n v="0.22871826692430705"/>
    <n v="27460.83"/>
    <n v="54921.66"/>
  </r>
  <r>
    <n v="14"/>
    <n v="15"/>
    <x v="0"/>
    <x v="83"/>
    <x v="4"/>
    <x v="71"/>
    <x v="90"/>
    <s v="003-Budget and treasury office"/>
    <x v="1"/>
    <s v="033"/>
    <s v="FINANCIAL SERVICES, REPORTING, &amp; BUDGETS"/>
    <s v="051"/>
    <s v="EMPLOYEE RELATED COSTS - WAGES &amp; SALARIES"/>
    <s v="1012"/>
    <s v="HOUSING ALLOWANCE"/>
    <n v="6138"/>
    <n v="6138"/>
    <n v="6475.59"/>
    <n v="6818.7962699999998"/>
    <n v="2868"/>
    <n v="0"/>
    <n v="0"/>
    <n v="0"/>
    <n v="0"/>
    <n v="0"/>
    <n v="0"/>
    <n v="0"/>
    <n v="478"/>
    <n v="478"/>
    <n v="478"/>
    <n v="478"/>
    <n v="478"/>
    <n v="478"/>
    <n v="2868"/>
    <n v="0.46725317693059626"/>
    <n v="2868"/>
    <n v="5736"/>
  </r>
  <r>
    <n v="14"/>
    <n v="15"/>
    <x v="0"/>
    <x v="83"/>
    <x v="4"/>
    <x v="71"/>
    <x v="77"/>
    <s v="003-Budget and treasury office"/>
    <x v="1"/>
    <s v="033"/>
    <s v="FINANCIAL SERVICES, REPORTING, &amp; BUDGETS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4"/>
    <x v="4"/>
    <x v="71"/>
    <x v="86"/>
    <s v="003-Budget and treasury office"/>
    <x v="1"/>
    <s v="034"/>
    <s v="REVENUE"/>
    <s v="051"/>
    <s v="EMPLOYEE RELATED COSTS - WAGES &amp; SALARIES"/>
    <s v="1001"/>
    <s v="SALARIES &amp; WAGES - BASIC SCALE"/>
    <n v="9160093"/>
    <n v="8835481"/>
    <n v="9321432.4550000001"/>
    <n v="9815468.3751149997"/>
    <n v="3734423.5199999996"/>
    <n v="0"/>
    <n v="0"/>
    <n v="0"/>
    <n v="0"/>
    <n v="0"/>
    <n v="0"/>
    <n v="0"/>
    <n v="639631.01"/>
    <n v="629664.30000000005"/>
    <n v="614423.56999999995"/>
    <n v="615945.13"/>
    <n v="615343.72"/>
    <n v="619415.79"/>
    <n v="3734423.5199999996"/>
    <n v="0.40768401805527515"/>
    <n v="3734423.52"/>
    <n v="7468847.0399999991"/>
  </r>
  <r>
    <n v="14"/>
    <n v="15"/>
    <x v="0"/>
    <x v="84"/>
    <x v="4"/>
    <x v="71"/>
    <x v="84"/>
    <s v="003-Budget and treasury office"/>
    <x v="1"/>
    <s v="034"/>
    <s v="REVENUE"/>
    <s v="051"/>
    <s v="EMPLOYEE RELATED COSTS - WAGES &amp; SALARIES"/>
    <s v="1002"/>
    <s v="SALARIES &amp; WAGES - OVERTIME"/>
    <n v="161304"/>
    <n v="274875"/>
    <n v="289993.125"/>
    <n v="305362.760625"/>
    <n v="259576.04"/>
    <n v="0"/>
    <n v="0"/>
    <n v="0"/>
    <n v="0"/>
    <n v="0"/>
    <n v="0"/>
    <n v="0"/>
    <n v="27044.53"/>
    <n v="24465.86"/>
    <n v="99214.18"/>
    <n v="40461.51"/>
    <n v="33035.519999999997"/>
    <n v="35354.44"/>
    <n v="259576.04"/>
    <n v="1.6092349848732828"/>
    <n v="259576.04"/>
    <n v="519152.08"/>
  </r>
  <r>
    <n v="14"/>
    <n v="15"/>
    <x v="0"/>
    <x v="84"/>
    <x v="4"/>
    <x v="71"/>
    <x v="87"/>
    <s v="003-Budget and treasury office"/>
    <x v="1"/>
    <s v="034"/>
    <s v="REVENUE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4"/>
    <x v="4"/>
    <x v="71"/>
    <x v="88"/>
    <s v="003-Budget and treasury office"/>
    <x v="1"/>
    <s v="034"/>
    <s v="REVENUE"/>
    <s v="051"/>
    <s v="EMPLOYEE RELATED COSTS - WAGES &amp; SALARIES"/>
    <s v="1004"/>
    <s v="SALARIES &amp; WAGES - ANNUAL BONUS"/>
    <n v="743607"/>
    <n v="736290"/>
    <n v="776785.95"/>
    <n v="817955.60534999997"/>
    <n v="277887.57"/>
    <n v="0"/>
    <n v="0"/>
    <n v="0"/>
    <n v="0"/>
    <n v="0"/>
    <n v="0"/>
    <n v="0"/>
    <n v="74643.37"/>
    <n v="0"/>
    <n v="46594.26"/>
    <n v="134203.59"/>
    <n v="22446.35"/>
    <n v="0"/>
    <n v="277887.57"/>
    <n v="0.37370219753176076"/>
    <n v="277887.57"/>
    <n v="555775.14"/>
  </r>
  <r>
    <n v="14"/>
    <n v="15"/>
    <x v="0"/>
    <x v="84"/>
    <x v="4"/>
    <x v="71"/>
    <x v="89"/>
    <s v="003-Budget and treasury office"/>
    <x v="1"/>
    <s v="034"/>
    <s v="REVENUE"/>
    <s v="051"/>
    <s v="EMPLOYEE RELATED COSTS - WAGES &amp; SALARIES"/>
    <s v="1010"/>
    <s v="SALARIES &amp; WAGES - LEAVE PAYMENTS"/>
    <n v="495389"/>
    <n v="519245"/>
    <n v="547803.47499999998"/>
    <n v="576837.05917499994"/>
    <n v="347733.45"/>
    <n v="0"/>
    <n v="0"/>
    <n v="0"/>
    <n v="0"/>
    <n v="0"/>
    <n v="0"/>
    <n v="0"/>
    <n v="112885.32"/>
    <n v="155191.25"/>
    <n v="16055.2"/>
    <n v="11923.76"/>
    <n v="17642.72"/>
    <n v="34035.199999999997"/>
    <n v="347733.45"/>
    <n v="0.70194019245481831"/>
    <n v="347733.45"/>
    <n v="695466.9"/>
  </r>
  <r>
    <n v="14"/>
    <n v="15"/>
    <x v="0"/>
    <x v="84"/>
    <x v="4"/>
    <x v="71"/>
    <x v="90"/>
    <s v="003-Budget and treasury office"/>
    <x v="1"/>
    <s v="034"/>
    <s v="REVENUE"/>
    <s v="051"/>
    <s v="EMPLOYEE RELATED COSTS - WAGES &amp; SALARIES"/>
    <s v="1012"/>
    <s v="HOUSING ALLOWANCE"/>
    <n v="81560"/>
    <n v="118102"/>
    <n v="124597.61"/>
    <n v="131201.28333000001"/>
    <n v="79488"/>
    <n v="0"/>
    <n v="0"/>
    <n v="0"/>
    <n v="0"/>
    <n v="0"/>
    <n v="0"/>
    <n v="0"/>
    <n v="26298"/>
    <n v="6998"/>
    <n v="15698"/>
    <n v="9598"/>
    <n v="11798"/>
    <n v="9098"/>
    <n v="79488"/>
    <n v="0.97459538989700834"/>
    <n v="79488"/>
    <n v="158976"/>
  </r>
  <r>
    <n v="14"/>
    <n v="15"/>
    <x v="0"/>
    <x v="84"/>
    <x v="4"/>
    <x v="71"/>
    <x v="77"/>
    <s v="003-Budget and treasury office"/>
    <x v="1"/>
    <s v="034"/>
    <s v="REVENUE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5"/>
    <x v="4"/>
    <x v="71"/>
    <x v="86"/>
    <s v="003-Budget and treasury office"/>
    <x v="1"/>
    <s v="035"/>
    <s v="EXPENDITURE"/>
    <s v="051"/>
    <s v="EMPLOYEE RELATED COSTS - WAGES &amp; SALARIES"/>
    <s v="1001"/>
    <s v="SALARIES &amp; WAGES - BASIC SCALE"/>
    <n v="3083345"/>
    <n v="3524992"/>
    <n v="3718866.56"/>
    <n v="3915966.4876800003"/>
    <n v="1493941.83"/>
    <n v="0"/>
    <n v="0"/>
    <n v="0"/>
    <n v="0"/>
    <n v="0"/>
    <n v="0"/>
    <n v="0"/>
    <n v="243697.16"/>
    <n v="243697.16"/>
    <n v="243659.16"/>
    <n v="243662.01"/>
    <n v="243605.01"/>
    <n v="275621.33"/>
    <n v="1493941.83"/>
    <n v="0.48451984127627629"/>
    <n v="1493941.83"/>
    <n v="2987883.66"/>
  </r>
  <r>
    <n v="14"/>
    <n v="15"/>
    <x v="0"/>
    <x v="85"/>
    <x v="4"/>
    <x v="71"/>
    <x v="84"/>
    <s v="003-Budget and treasury office"/>
    <x v="1"/>
    <s v="035"/>
    <s v="EXPENDITURE"/>
    <s v="051"/>
    <s v="EMPLOYEE RELATED COSTS - WAGES &amp; SALARIES"/>
    <s v="1002"/>
    <s v="SALARIES &amp; WAGES - OVERTIME"/>
    <n v="74652"/>
    <n v="93155"/>
    <n v="98278.524999999994"/>
    <n v="103487.28682499999"/>
    <n v="86465.139999999985"/>
    <n v="0"/>
    <n v="0"/>
    <n v="0"/>
    <n v="0"/>
    <n v="0"/>
    <n v="0"/>
    <n v="0"/>
    <n v="25038.98"/>
    <n v="18380.259999999998"/>
    <n v="10509.57"/>
    <n v="12274.92"/>
    <n v="11099.45"/>
    <n v="9161.9599999999991"/>
    <n v="86465.139999999985"/>
    <n v="1.1582427798317525"/>
    <n v="86465.14"/>
    <n v="172930.27999999997"/>
  </r>
  <r>
    <n v="14"/>
    <n v="15"/>
    <x v="0"/>
    <x v="85"/>
    <x v="4"/>
    <x v="71"/>
    <x v="87"/>
    <s v="003-Budget and treasury office"/>
    <x v="1"/>
    <s v="035"/>
    <s v="EXPENDITURE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5"/>
    <x v="4"/>
    <x v="71"/>
    <x v="88"/>
    <s v="003-Budget and treasury office"/>
    <x v="1"/>
    <s v="035"/>
    <s v="EXPENDITURE"/>
    <s v="051"/>
    <s v="EMPLOYEE RELATED COSTS - WAGES &amp; SALARIES"/>
    <s v="1004"/>
    <s v="SALARIES &amp; WAGES - ANNUAL BONUS"/>
    <n v="255440"/>
    <n v="293749"/>
    <n v="309905.19500000001"/>
    <n v="326330.17033500003"/>
    <n v="86728.01999999999"/>
    <n v="0"/>
    <n v="0"/>
    <n v="0"/>
    <n v="0"/>
    <n v="0"/>
    <n v="0"/>
    <n v="0"/>
    <n v="0"/>
    <n v="30975.35"/>
    <n v="0"/>
    <n v="30975.35"/>
    <n v="0"/>
    <n v="24777.32"/>
    <n v="86728.01999999999"/>
    <n v="0.33952403695584088"/>
    <n v="86728.02"/>
    <n v="173456.03999999998"/>
  </r>
  <r>
    <n v="14"/>
    <n v="15"/>
    <x v="0"/>
    <x v="85"/>
    <x v="4"/>
    <x v="71"/>
    <x v="89"/>
    <s v="003-Budget and treasury office"/>
    <x v="1"/>
    <s v="035"/>
    <s v="EXPENDITURE"/>
    <s v="051"/>
    <s v="EMPLOYEE RELATED COSTS - WAGES &amp; SALARIES"/>
    <s v="1010"/>
    <s v="SALARIES &amp; WAGES - LEAVE PAYMENTS"/>
    <n v="322348"/>
    <n v="420943"/>
    <n v="444094.86499999999"/>
    <n v="467631.89284499997"/>
    <n v="89164.159999999989"/>
    <n v="0"/>
    <n v="0"/>
    <n v="0"/>
    <n v="0"/>
    <n v="0"/>
    <n v="0"/>
    <n v="0"/>
    <n v="0"/>
    <n v="0"/>
    <n v="43233.760000000002"/>
    <n v="0"/>
    <n v="24227.919999999998"/>
    <n v="21702.48"/>
    <n v="89164.159999999989"/>
    <n v="0.27660838596796006"/>
    <n v="89164.160000000003"/>
    <n v="178328.31999999998"/>
  </r>
  <r>
    <n v="14"/>
    <n v="15"/>
    <x v="0"/>
    <x v="85"/>
    <x v="4"/>
    <x v="71"/>
    <x v="90"/>
    <s v="003-Budget and treasury office"/>
    <x v="1"/>
    <s v="035"/>
    <s v="EXPENDITURE"/>
    <s v="051"/>
    <s v="EMPLOYEE RELATED COSTS - WAGES &amp; SALARIES"/>
    <s v="1012"/>
    <s v="HOUSING ALLOWANCE"/>
    <n v="58101"/>
    <n v="81855"/>
    <n v="86357.024999999994"/>
    <n v="90933.947324999986"/>
    <n v="43944"/>
    <n v="0"/>
    <n v="0"/>
    <n v="0"/>
    <n v="0"/>
    <n v="0"/>
    <n v="0"/>
    <n v="0"/>
    <n v="2625"/>
    <n v="2625"/>
    <n v="2625"/>
    <n v="2625"/>
    <n v="28970"/>
    <n v="4474"/>
    <n v="43944"/>
    <n v="0.75633810089327203"/>
    <n v="43944"/>
    <n v="87888"/>
  </r>
  <r>
    <n v="14"/>
    <n v="15"/>
    <x v="0"/>
    <x v="85"/>
    <x v="4"/>
    <x v="71"/>
    <x v="91"/>
    <s v="003-Budget and treasury office"/>
    <x v="1"/>
    <s v="035"/>
    <s v="EXPENDITURE"/>
    <s v="051"/>
    <s v="EMPLOYEE RELATED COSTS - WAGES &amp; SALARIES"/>
    <s v="1013"/>
    <s v="TRAVEL ALLOWANCE"/>
    <n v="132263"/>
    <n v="134227"/>
    <n v="141609.48499999999"/>
    <n v="149114.7877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5"/>
    <x v="4"/>
    <x v="71"/>
    <x v="77"/>
    <s v="003-Budget and treasury office"/>
    <x v="1"/>
    <s v="035"/>
    <s v="EXPENDITURE"/>
    <s v="051"/>
    <s v="EMPLOYEE RELATED COSTS - WAGES &amp; SALARIES"/>
    <s v="1016"/>
    <s v="PERFORMANCE INCENTIVE SCHEMES"/>
    <n v="0"/>
    <n v="47361"/>
    <n v="49965.855000000003"/>
    <n v="52614.045315000003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6"/>
    <x v="4"/>
    <x v="71"/>
    <x v="86"/>
    <s v="003-Budget and treasury office"/>
    <x v="1"/>
    <s v="036"/>
    <s v="INVENTORY"/>
    <s v="051"/>
    <s v="EMPLOYEE RELATED COSTS - WAGES &amp; SALARIES"/>
    <s v="1001"/>
    <s v="SALARIES &amp; WAGES - BASIC SCALE"/>
    <n v="1792810"/>
    <n v="1905634"/>
    <n v="2010443.87"/>
    <n v="2116997.3951099999"/>
    <n v="895361"/>
    <n v="0"/>
    <n v="0"/>
    <n v="0"/>
    <n v="0"/>
    <n v="0"/>
    <n v="0"/>
    <n v="0"/>
    <n v="148288.18"/>
    <n v="148288.18"/>
    <n v="148288.18"/>
    <n v="148413.82999999999"/>
    <n v="148413.82999999999"/>
    <n v="153668.79999999999"/>
    <n v="895361"/>
    <n v="0.49941767393086828"/>
    <n v="895361"/>
    <n v="1790722"/>
  </r>
  <r>
    <n v="14"/>
    <n v="15"/>
    <x v="0"/>
    <x v="86"/>
    <x v="4"/>
    <x v="71"/>
    <x v="84"/>
    <s v="003-Budget and treasury office"/>
    <x v="1"/>
    <s v="036"/>
    <s v="INVENTORY"/>
    <s v="051"/>
    <s v="EMPLOYEE RELATED COSTS - WAGES &amp; SALARIES"/>
    <s v="1002"/>
    <s v="SALARIES &amp; WAGES - OVERTIME"/>
    <n v="111381"/>
    <n v="14889"/>
    <n v="15707.895"/>
    <n v="16540.413435000002"/>
    <n v="17022.04"/>
    <n v="0"/>
    <n v="0"/>
    <n v="0"/>
    <n v="0"/>
    <n v="0"/>
    <n v="0"/>
    <n v="0"/>
    <n v="2081.31"/>
    <n v="3382.11"/>
    <n v="0"/>
    <n v="0"/>
    <n v="0"/>
    <n v="11558.62"/>
    <n v="17022.04"/>
    <n v="0.15282714286996885"/>
    <n v="17022.04"/>
    <n v="34044.080000000002"/>
  </r>
  <r>
    <n v="14"/>
    <n v="15"/>
    <x v="0"/>
    <x v="86"/>
    <x v="4"/>
    <x v="71"/>
    <x v="87"/>
    <s v="003-Budget and treasury office"/>
    <x v="1"/>
    <s v="036"/>
    <s v="INVENTORY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6"/>
    <x v="4"/>
    <x v="71"/>
    <x v="88"/>
    <s v="003-Budget and treasury office"/>
    <x v="1"/>
    <s v="036"/>
    <s v="INVENTORY"/>
    <s v="051"/>
    <s v="EMPLOYEE RELATED COSTS - WAGES &amp; SALARIES"/>
    <s v="1004"/>
    <s v="SALARIES &amp; WAGES - ANNUAL BONUS"/>
    <n v="149401"/>
    <n v="158803"/>
    <n v="167537.16500000001"/>
    <n v="176416.63474500002"/>
    <n v="53481.45"/>
    <n v="0"/>
    <n v="0"/>
    <n v="0"/>
    <n v="0"/>
    <n v="0"/>
    <n v="0"/>
    <n v="0"/>
    <n v="0"/>
    <n v="20328.59"/>
    <n v="33152.86"/>
    <n v="0"/>
    <n v="0"/>
    <n v="0"/>
    <n v="53481.45"/>
    <n v="0.35797250353076615"/>
    <n v="53481.45"/>
    <n v="106962.9"/>
  </r>
  <r>
    <n v="14"/>
    <n v="15"/>
    <x v="0"/>
    <x v="86"/>
    <x v="4"/>
    <x v="71"/>
    <x v="89"/>
    <s v="003-Budget and treasury office"/>
    <x v="1"/>
    <s v="036"/>
    <s v="INVENTORY"/>
    <s v="051"/>
    <s v="EMPLOYEE RELATED COSTS - WAGES &amp; SALARIES"/>
    <s v="1010"/>
    <s v="SALARIES &amp; WAGES - LEAVE PAYMENTS"/>
    <n v="113528"/>
    <n v="218778"/>
    <n v="230810.79"/>
    <n v="243043.76187000002"/>
    <n v="33823.160000000003"/>
    <n v="0"/>
    <n v="0"/>
    <n v="0"/>
    <n v="0"/>
    <n v="0"/>
    <n v="0"/>
    <n v="0"/>
    <n v="0"/>
    <n v="0"/>
    <n v="9931.36"/>
    <n v="6189.36"/>
    <n v="0"/>
    <n v="17702.439999999999"/>
    <n v="33823.160000000003"/>
    <n v="0.29792791205693753"/>
    <n v="33823.160000000003"/>
    <n v="67646.320000000007"/>
  </r>
  <r>
    <n v="14"/>
    <n v="15"/>
    <x v="0"/>
    <x v="86"/>
    <x v="4"/>
    <x v="71"/>
    <x v="91"/>
    <s v="003-Budget and treasury office"/>
    <x v="1"/>
    <s v="036"/>
    <s v="INVENTORY"/>
    <s v="051"/>
    <s v="EMPLOYEE RELATED COSTS - WAGES &amp; SALARIES"/>
    <s v="1013"/>
    <s v="TRAVEL ALLOWANCE"/>
    <n v="91383"/>
    <n v="92594"/>
    <n v="97686.67"/>
    <n v="102864.06350999999"/>
    <n v="43549.750000000007"/>
    <n v="0"/>
    <n v="0"/>
    <n v="0"/>
    <n v="0"/>
    <n v="0"/>
    <n v="0"/>
    <n v="0"/>
    <n v="7302.35"/>
    <n v="7302.35"/>
    <n v="7259.85"/>
    <n v="7262.4"/>
    <n v="7211.4"/>
    <n v="7211.4"/>
    <n v="43549.750000000007"/>
    <n v="0.47656292745915552"/>
    <n v="43549.75"/>
    <n v="87099.500000000015"/>
  </r>
  <r>
    <n v="14"/>
    <n v="15"/>
    <x v="0"/>
    <x v="87"/>
    <x v="5"/>
    <x v="71"/>
    <x v="86"/>
    <s v="007-Other admin"/>
    <x v="1"/>
    <s v="037"/>
    <s v="FLEET MANAGEMENT"/>
    <s v="051"/>
    <s v="EMPLOYEE RELATED COSTS - WAGES &amp; SALARIES"/>
    <s v="1001"/>
    <s v="SALARIES &amp; WAGES - BASIC SCALE"/>
    <n v="2215497"/>
    <n v="2541856"/>
    <n v="2681658.08"/>
    <n v="2823785.9582400001"/>
    <n v="1070374.18"/>
    <n v="0"/>
    <n v="0"/>
    <n v="0"/>
    <n v="0"/>
    <n v="0"/>
    <n v="0"/>
    <n v="0"/>
    <n v="156519.35999999999"/>
    <n v="182244.5"/>
    <n v="182902.58"/>
    <n v="182902.58"/>
    <n v="182902.58"/>
    <n v="182902.58"/>
    <n v="1070374.18"/>
    <n v="0.48313050299774718"/>
    <n v="1070374.18"/>
    <n v="2140748.36"/>
  </r>
  <r>
    <n v="14"/>
    <n v="15"/>
    <x v="0"/>
    <x v="87"/>
    <x v="5"/>
    <x v="71"/>
    <x v="84"/>
    <s v="007-Other admin"/>
    <x v="1"/>
    <s v="037"/>
    <s v="FLEET MANAGEMENT"/>
    <s v="051"/>
    <s v="EMPLOYEE RELATED COSTS - WAGES &amp; SALARIES"/>
    <s v="1002"/>
    <s v="SALARIES &amp; WAGES - OVERTIME"/>
    <n v="95048"/>
    <n v="75260"/>
    <n v="79399.3"/>
    <n v="83607.462899999999"/>
    <n v="4877.46"/>
    <n v="0"/>
    <n v="0"/>
    <n v="0"/>
    <n v="0"/>
    <n v="0"/>
    <n v="0"/>
    <n v="0"/>
    <n v="0"/>
    <n v="0"/>
    <n v="0"/>
    <n v="82.8"/>
    <n v="1093"/>
    <n v="3701.66"/>
    <n v="4877.46"/>
    <n v="5.1315756249473952E-2"/>
    <n v="4877.46"/>
    <n v="9754.92"/>
  </r>
  <r>
    <n v="14"/>
    <n v="15"/>
    <x v="0"/>
    <x v="87"/>
    <x v="5"/>
    <x v="71"/>
    <x v="87"/>
    <s v="007-Other admin"/>
    <x v="1"/>
    <s v="037"/>
    <s v="FLEET MANAGEMEN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7"/>
    <x v="5"/>
    <x v="71"/>
    <x v="88"/>
    <s v="007-Other admin"/>
    <x v="1"/>
    <s v="037"/>
    <s v="FLEET MANAGEMENT"/>
    <s v="051"/>
    <s v="EMPLOYEE RELATED COSTS - WAGES &amp; SALARIES"/>
    <s v="1004"/>
    <s v="SALARIES &amp; WAGES - ANNUAL BONUS"/>
    <n v="184411"/>
    <n v="211607"/>
    <n v="223245.38500000001"/>
    <n v="235077.39040500001"/>
    <n v="9194.98"/>
    <n v="0"/>
    <n v="0"/>
    <n v="0"/>
    <n v="0"/>
    <n v="0"/>
    <n v="0"/>
    <n v="0"/>
    <n v="0"/>
    <n v="0"/>
    <n v="0"/>
    <n v="0"/>
    <n v="0"/>
    <n v="9194.98"/>
    <n v="9194.98"/>
    <n v="4.9861342327735328E-2"/>
    <n v="9194.98"/>
    <n v="18389.96"/>
  </r>
  <r>
    <n v="14"/>
    <n v="15"/>
    <x v="0"/>
    <x v="87"/>
    <x v="5"/>
    <x v="71"/>
    <x v="89"/>
    <s v="007-Other admin"/>
    <x v="1"/>
    <s v="037"/>
    <s v="FLEET MANAGEMENT"/>
    <s v="051"/>
    <s v="EMPLOYEE RELATED COSTS - WAGES &amp; SALARIES"/>
    <s v="1010"/>
    <s v="SALARIES &amp; WAGES - LEAVE PAYMENTS"/>
    <n v="193400"/>
    <n v="150406"/>
    <n v="158678.32999999999"/>
    <n v="167088.28148999999"/>
    <n v="113837.03"/>
    <n v="0"/>
    <n v="0"/>
    <n v="0"/>
    <n v="0"/>
    <n v="0"/>
    <n v="0"/>
    <n v="0"/>
    <n v="18462.14"/>
    <n v="34329.06"/>
    <n v="13628.55"/>
    <n v="41510.800000000003"/>
    <n v="0"/>
    <n v="5906.48"/>
    <n v="113837.03"/>
    <n v="0.58860925542916231"/>
    <n v="113837.03"/>
    <n v="227674.06"/>
  </r>
  <r>
    <n v="14"/>
    <n v="15"/>
    <x v="0"/>
    <x v="87"/>
    <x v="5"/>
    <x v="71"/>
    <x v="90"/>
    <s v="007-Other admin"/>
    <x v="1"/>
    <s v="037"/>
    <s v="FLEET MANAGEMENT"/>
    <s v="051"/>
    <s v="EMPLOYEE RELATED COSTS - WAGES &amp; SALARIES"/>
    <s v="1012"/>
    <s v="HOUSING ALLOWANCE"/>
    <n v="0"/>
    <n v="0"/>
    <n v="0"/>
    <n v="0"/>
    <n v="6835"/>
    <n v="0"/>
    <n v="0"/>
    <n v="0"/>
    <n v="0"/>
    <n v="0"/>
    <n v="0"/>
    <n v="0"/>
    <n v="1950"/>
    <n v="975"/>
    <n v="975"/>
    <n v="985"/>
    <n v="975"/>
    <n v="975"/>
    <n v="6835"/>
    <e v="#DIV/0!"/>
    <n v="6835"/>
    <n v="13670"/>
  </r>
  <r>
    <n v="14"/>
    <n v="15"/>
    <x v="0"/>
    <x v="87"/>
    <x v="5"/>
    <x v="71"/>
    <x v="91"/>
    <s v="007-Other admin"/>
    <x v="1"/>
    <s v="037"/>
    <s v="FLEET MANAGEMENT"/>
    <s v="051"/>
    <s v="EMPLOYEE RELATED COSTS - WAGES &amp; SALARIES"/>
    <s v="1013"/>
    <s v="TRAVEL ALLOWANCE"/>
    <n v="91383"/>
    <n v="92594"/>
    <n v="97686.67"/>
    <n v="102864.06350999999"/>
    <n v="43549.750000000007"/>
    <n v="0"/>
    <n v="0"/>
    <n v="0"/>
    <n v="0"/>
    <n v="0"/>
    <n v="0"/>
    <n v="0"/>
    <n v="7302.35"/>
    <n v="7302.35"/>
    <n v="7259.85"/>
    <n v="7262.4"/>
    <n v="7211.4"/>
    <n v="7211.4"/>
    <n v="43549.750000000007"/>
    <n v="0.47656292745915552"/>
    <n v="43549.75"/>
    <n v="87099.500000000015"/>
  </r>
  <r>
    <n v="14"/>
    <n v="15"/>
    <x v="0"/>
    <x v="88"/>
    <x v="2"/>
    <x v="71"/>
    <x v="86"/>
    <s v="005-Information technology"/>
    <x v="1"/>
    <s v="038"/>
    <s v="INFORMATION TECHNOLOGY"/>
    <s v="051"/>
    <s v="EMPLOYEE RELATED COSTS - WAGES &amp; SALARIES"/>
    <s v="1001"/>
    <s v="SALARIES &amp; WAGES - BASIC SCALE"/>
    <n v="1979556"/>
    <n v="2103295"/>
    <n v="2218976.2250000001"/>
    <n v="2336581.964925"/>
    <n v="1120118.5"/>
    <n v="0"/>
    <n v="0"/>
    <n v="0"/>
    <n v="0"/>
    <n v="0"/>
    <n v="0"/>
    <n v="0"/>
    <n v="191036.88"/>
    <n v="189313.37"/>
    <n v="189348.91"/>
    <n v="183677.78"/>
    <n v="183620.78"/>
    <n v="183120.78"/>
    <n v="1120118.5"/>
    <n v="0.56584330021479567"/>
    <n v="1120118.5"/>
    <n v="2240237"/>
  </r>
  <r>
    <n v="14"/>
    <n v="15"/>
    <x v="0"/>
    <x v="88"/>
    <x v="2"/>
    <x v="71"/>
    <x v="84"/>
    <s v="005-Information technology"/>
    <x v="1"/>
    <s v="038"/>
    <s v="INFORMATION TECHNOLOGY"/>
    <s v="051"/>
    <s v="EMPLOYEE RELATED COSTS - WAGES &amp; SALARIES"/>
    <s v="1002"/>
    <s v="SALARIES &amp; WAGES - OVERTIME"/>
    <n v="40918"/>
    <n v="0"/>
    <n v="0"/>
    <n v="0"/>
    <n v="13899.9"/>
    <n v="0"/>
    <n v="0"/>
    <n v="0"/>
    <n v="0"/>
    <n v="0"/>
    <n v="0"/>
    <n v="0"/>
    <n v="0"/>
    <n v="0"/>
    <n v="10128.93"/>
    <n v="0"/>
    <n v="3770.97"/>
    <n v="0"/>
    <n v="13899.9"/>
    <n v="0.33970135392736694"/>
    <n v="13899.9"/>
    <n v="27799.8"/>
  </r>
  <r>
    <n v="14"/>
    <n v="15"/>
    <x v="0"/>
    <x v="88"/>
    <x v="2"/>
    <x v="71"/>
    <x v="88"/>
    <s v="005-Information technology"/>
    <x v="1"/>
    <s v="038"/>
    <s v="INFORMATION TECHNOLOGY"/>
    <s v="051"/>
    <s v="EMPLOYEE RELATED COSTS - WAGES &amp; SALARIES"/>
    <s v="1004"/>
    <s v="SALARIES &amp; WAGES - ANNUAL BONUS"/>
    <n v="164263"/>
    <n v="174740"/>
    <n v="184350.7"/>
    <n v="194121.28710000002"/>
    <n v="30975.35"/>
    <n v="0"/>
    <n v="0"/>
    <n v="0"/>
    <n v="0"/>
    <n v="0"/>
    <n v="0"/>
    <n v="0"/>
    <n v="0"/>
    <n v="0"/>
    <n v="0"/>
    <n v="30975.35"/>
    <n v="0"/>
    <n v="0"/>
    <n v="30975.35"/>
    <n v="0.18857168078021222"/>
    <n v="30975.35"/>
    <n v="61950.7"/>
  </r>
  <r>
    <n v="14"/>
    <n v="15"/>
    <x v="0"/>
    <x v="88"/>
    <x v="2"/>
    <x v="71"/>
    <x v="89"/>
    <s v="005-Information technology"/>
    <x v="1"/>
    <s v="038"/>
    <s v="INFORMATION TECHNOLOGY"/>
    <s v="051"/>
    <s v="EMPLOYEE RELATED COSTS - WAGES &amp; SALARIES"/>
    <s v="1010"/>
    <s v="SALARIES &amp; WAGES - LEAVE PAYMENTS"/>
    <n v="82932"/>
    <n v="110042"/>
    <n v="116094.31"/>
    <n v="122247.30843"/>
    <n v="87364.88"/>
    <n v="0"/>
    <n v="0"/>
    <n v="0"/>
    <n v="0"/>
    <n v="0"/>
    <n v="0"/>
    <n v="0"/>
    <n v="25378.799999999999"/>
    <n v="0"/>
    <n v="0"/>
    <n v="16299.28"/>
    <n v="45686.8"/>
    <n v="0"/>
    <n v="87364.88"/>
    <n v="1.0534519847585975"/>
    <n v="87364.88"/>
    <n v="174729.76"/>
  </r>
  <r>
    <n v="14"/>
    <n v="15"/>
    <x v="0"/>
    <x v="88"/>
    <x v="2"/>
    <x v="71"/>
    <x v="90"/>
    <s v="005-Information technology"/>
    <x v="1"/>
    <s v="038"/>
    <s v="INFORMATION TECHNOLOGY"/>
    <s v="051"/>
    <s v="EMPLOYEE RELATED COSTS - WAGES &amp; SALARIES"/>
    <s v="1012"/>
    <s v="HOUSING ALLOWANCE"/>
    <n v="16692"/>
    <n v="17334"/>
    <n v="18287.37"/>
    <n v="19256.600609999998"/>
    <n v="7950"/>
    <n v="0"/>
    <n v="0"/>
    <n v="0"/>
    <n v="0"/>
    <n v="0"/>
    <n v="0"/>
    <n v="0"/>
    <n v="1300"/>
    <n v="1300"/>
    <n v="1300"/>
    <n v="1350"/>
    <n v="1350"/>
    <n v="1350"/>
    <n v="7950"/>
    <n v="0.47627606038820991"/>
    <n v="7950"/>
    <n v="15900"/>
  </r>
  <r>
    <n v="14"/>
    <n v="15"/>
    <x v="0"/>
    <x v="88"/>
    <x v="2"/>
    <x v="71"/>
    <x v="91"/>
    <s v="005-Information technology"/>
    <x v="1"/>
    <s v="038"/>
    <s v="INFORMATION TECHNOLOGY"/>
    <s v="051"/>
    <s v="EMPLOYEE RELATED COSTS - WAGES &amp; SALARIES"/>
    <s v="1013"/>
    <s v="TRAVEL ALLOWANCE"/>
    <n v="422737"/>
    <n v="581839"/>
    <n v="613840.14500000002"/>
    <n v="646373.672685"/>
    <n v="210524.6"/>
    <n v="0"/>
    <n v="0"/>
    <n v="0"/>
    <n v="0"/>
    <n v="0"/>
    <n v="0"/>
    <n v="0"/>
    <n v="35300.42"/>
    <n v="35300.42"/>
    <n v="35094.97"/>
    <n v="35107.29"/>
    <n v="34860.75"/>
    <n v="34860.75"/>
    <n v="210524.6"/>
    <n v="0.498003723355183"/>
    <n v="210524.6"/>
    <n v="421049.2"/>
  </r>
  <r>
    <n v="14"/>
    <n v="15"/>
    <x v="0"/>
    <x v="89"/>
    <x v="4"/>
    <x v="71"/>
    <x v="86"/>
    <s v="003-Budget and treasury office"/>
    <x v="1"/>
    <s v="039"/>
    <s v="SUPPLY CHAIN MANAGEMENT UNIT"/>
    <s v="051"/>
    <s v="EMPLOYEE RELATED COSTS - WAGES &amp; SALARIES"/>
    <s v="1001"/>
    <s v="SALARIES &amp; WAGES - BASIC SCALE"/>
    <n v="2057368"/>
    <n v="2036888"/>
    <n v="2148916.84"/>
    <n v="2262809.4325199998"/>
    <n v="1007937.8899999999"/>
    <n v="0"/>
    <n v="0"/>
    <n v="0"/>
    <n v="0"/>
    <n v="0"/>
    <n v="0"/>
    <n v="0"/>
    <n v="154522.28"/>
    <n v="152322.28"/>
    <n v="157642.28"/>
    <n v="181188.35"/>
    <n v="181131.35"/>
    <n v="181131.35"/>
    <n v="1007937.8899999999"/>
    <n v="0.48991618903375572"/>
    <n v="1007937.89"/>
    <n v="2015875.7799999998"/>
  </r>
  <r>
    <n v="14"/>
    <n v="15"/>
    <x v="0"/>
    <x v="89"/>
    <x v="4"/>
    <x v="71"/>
    <x v="84"/>
    <s v="003-Budget and treasury office"/>
    <x v="1"/>
    <s v="039"/>
    <s v="SUPPLY CHAIN MANAGEMENT UNIT"/>
    <s v="051"/>
    <s v="EMPLOYEE RELATED COSTS - WAGES &amp; SALARIES"/>
    <s v="1002"/>
    <s v="SALARIES &amp; WAGES - OVERTIME"/>
    <n v="139677"/>
    <n v="0"/>
    <n v="0"/>
    <n v="0"/>
    <n v="25242.23"/>
    <n v="0"/>
    <n v="0"/>
    <n v="0"/>
    <n v="0"/>
    <n v="0"/>
    <n v="0"/>
    <n v="0"/>
    <n v="2154.84"/>
    <n v="0"/>
    <n v="16622.849999999999"/>
    <n v="0"/>
    <n v="6464.54"/>
    <n v="0"/>
    <n v="25242.23"/>
    <n v="0.1807185864530309"/>
    <n v="25242.23"/>
    <n v="50484.46"/>
  </r>
  <r>
    <n v="14"/>
    <n v="15"/>
    <x v="0"/>
    <x v="89"/>
    <x v="4"/>
    <x v="71"/>
    <x v="87"/>
    <s v="003-Budget and treasury office"/>
    <x v="1"/>
    <s v="039"/>
    <s v="SUPPLY CHAIN MANAGEMENT UNI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9"/>
    <x v="4"/>
    <x v="71"/>
    <x v="88"/>
    <s v="003-Budget and treasury office"/>
    <x v="1"/>
    <s v="039"/>
    <s v="SUPPLY CHAIN MANAGEMENT UNIT"/>
    <s v="051"/>
    <s v="EMPLOYEE RELATED COSTS - WAGES &amp; SALARIES"/>
    <s v="1004"/>
    <s v="SALARIES &amp; WAGES - ANNUAL BONUS"/>
    <n v="161096"/>
    <n v="169741"/>
    <n v="179076.755"/>
    <n v="188567.823015"/>
    <n v="132252.91"/>
    <n v="0"/>
    <n v="0"/>
    <n v="0"/>
    <n v="0"/>
    <n v="0"/>
    <n v="0"/>
    <n v="0"/>
    <n v="74028.13"/>
    <n v="0"/>
    <n v="0"/>
    <n v="22446.35"/>
    <n v="0"/>
    <n v="35778.43"/>
    <n v="132252.91"/>
    <n v="0.82095713115161151"/>
    <n v="132252.91"/>
    <n v="264505.82"/>
  </r>
  <r>
    <n v="14"/>
    <n v="15"/>
    <x v="0"/>
    <x v="89"/>
    <x v="4"/>
    <x v="71"/>
    <x v="89"/>
    <s v="003-Budget and treasury office"/>
    <x v="1"/>
    <s v="039"/>
    <s v="SUPPLY CHAIN MANAGEMENT UNIT"/>
    <s v="051"/>
    <s v="EMPLOYEE RELATED COSTS - WAGES &amp; SALARIES"/>
    <s v="1010"/>
    <s v="SALARIES &amp; WAGES - LEAVE PAYMENTS"/>
    <n v="77050"/>
    <n v="93780"/>
    <n v="98937.9"/>
    <n v="104181.6087"/>
    <n v="56202.239999999998"/>
    <n v="0"/>
    <n v="0"/>
    <n v="0"/>
    <n v="0"/>
    <n v="0"/>
    <n v="0"/>
    <n v="0"/>
    <n v="0"/>
    <n v="14837.44"/>
    <n v="0"/>
    <n v="0"/>
    <n v="27846.799999999999"/>
    <n v="13518"/>
    <n v="56202.239999999998"/>
    <n v="0.7294255678131083"/>
    <n v="56202.239999999998"/>
    <n v="112404.48"/>
  </r>
  <r>
    <n v="14"/>
    <n v="15"/>
    <x v="0"/>
    <x v="89"/>
    <x v="4"/>
    <x v="71"/>
    <x v="90"/>
    <s v="003-Budget and treasury office"/>
    <x v="1"/>
    <s v="039"/>
    <s v="SUPPLY CHAIN MANAGEMENT UNIT"/>
    <s v="051"/>
    <s v="EMPLOYEE RELATED COSTS - WAGES &amp; SALARIES"/>
    <s v="1012"/>
    <s v="HOUSING ALLOWANCE"/>
    <n v="17334"/>
    <n v="48176"/>
    <n v="50825.68"/>
    <n v="53519.441039999998"/>
    <n v="11170"/>
    <n v="0"/>
    <n v="0"/>
    <n v="0"/>
    <n v="0"/>
    <n v="0"/>
    <n v="0"/>
    <n v="0"/>
    <n v="1828"/>
    <n v="1350"/>
    <n v="2306"/>
    <n v="1350"/>
    <n v="1350"/>
    <n v="2986"/>
    <n v="11170"/>
    <n v="0.64439829237337021"/>
    <n v="11170"/>
    <n v="22340"/>
  </r>
  <r>
    <n v="14"/>
    <n v="15"/>
    <x v="0"/>
    <x v="89"/>
    <x v="4"/>
    <x v="71"/>
    <x v="91"/>
    <s v="003-Budget and treasury office"/>
    <x v="1"/>
    <s v="039"/>
    <s v="SUPPLY CHAIN MANAGEMENT UNIT"/>
    <s v="051"/>
    <s v="EMPLOYEE RELATED COSTS - WAGES &amp; SALARIES"/>
    <s v="1013"/>
    <s v="TRAVEL ALLOWANCE"/>
    <n v="132263"/>
    <n v="134227"/>
    <n v="141609.48499999999"/>
    <n v="149114.7877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9"/>
    <x v="4"/>
    <x v="71"/>
    <x v="77"/>
    <s v="003-Budget and treasury office"/>
    <x v="1"/>
    <s v="039"/>
    <s v="SUPPLY CHAIN MANAGEMENT UNIT"/>
    <s v="051"/>
    <s v="EMPLOYEE RELATED COSTS - WAGES &amp; SALARIES"/>
    <s v="1016"/>
    <s v="PERFORMANCE INCENTIVE SCHEMES"/>
    <n v="0"/>
    <n v="45940"/>
    <n v="48466.7"/>
    <n v="51035.435099999995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0"/>
    <x v="2"/>
    <x v="71"/>
    <x v="86"/>
    <s v="004-Human resource"/>
    <x v="1"/>
    <s v="052"/>
    <s v="ADMINISTRATION HR &amp; CORP"/>
    <s v="051"/>
    <s v="EMPLOYEE RELATED COSTS - WAGES &amp; SALARIES"/>
    <s v="1001"/>
    <s v="SALARIES &amp; WAGES - BASIC SCALE"/>
    <n v="1369599"/>
    <n v="1453907"/>
    <n v="1533871.885"/>
    <n v="1615167.0949049999"/>
    <n v="648562.8600000001"/>
    <n v="0"/>
    <n v="0"/>
    <n v="0"/>
    <n v="0"/>
    <n v="0"/>
    <n v="0"/>
    <n v="0"/>
    <n v="108093.81"/>
    <n v="108093.81"/>
    <n v="108093.81"/>
    <n v="108093.81"/>
    <n v="108093.81"/>
    <n v="108093.81"/>
    <n v="648562.8600000001"/>
    <n v="0.47354215357925938"/>
    <n v="648562.86"/>
    <n v="1297125.7200000002"/>
  </r>
  <r>
    <n v="14"/>
    <n v="15"/>
    <x v="0"/>
    <x v="90"/>
    <x v="2"/>
    <x v="71"/>
    <x v="87"/>
    <s v="004-Human resource"/>
    <x v="1"/>
    <s v="052"/>
    <s v="ADMINISTRATION HR &amp; CORP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0"/>
    <x v="2"/>
    <x v="71"/>
    <x v="88"/>
    <s v="004-Human resource"/>
    <x v="1"/>
    <s v="052"/>
    <s v="ADMINISTRATION HR &amp; CORP"/>
    <s v="051"/>
    <s v="EMPLOYEE RELATED COSTS - WAGES &amp; SALARIES"/>
    <s v="1004"/>
    <s v="SALARIES &amp; WAGES - ANNUAL BONUS"/>
    <n v="22490"/>
    <n v="121159"/>
    <n v="127822.745"/>
    <n v="134597.35048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0"/>
    <x v="2"/>
    <x v="71"/>
    <x v="89"/>
    <s v="004-Human resource"/>
    <x v="1"/>
    <s v="052"/>
    <s v="ADMINISTRATION HR &amp; CORP"/>
    <s v="051"/>
    <s v="EMPLOYEE RELATED COSTS - WAGES &amp; SALARIES"/>
    <s v="1010"/>
    <s v="SALARIES &amp; WAGES - LEAVE PAYMENTS"/>
    <n v="46447"/>
    <n v="52431"/>
    <n v="55314.705000000002"/>
    <n v="58246.384365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1"/>
    <x v="2"/>
    <x v="71"/>
    <x v="86"/>
    <s v="004-Human resource"/>
    <x v="1"/>
    <s v="053"/>
    <s v="HUMAN RESOURCES"/>
    <s v="051"/>
    <s v="EMPLOYEE RELATED COSTS - WAGES &amp; SALARIES"/>
    <s v="1001"/>
    <s v="SALARIES &amp; WAGES - BASIC SCALE"/>
    <n v="4802307"/>
    <n v="4411970"/>
    <n v="4654628.3499999996"/>
    <n v="4901323.6525499998"/>
    <n v="2111741.5700000003"/>
    <n v="0"/>
    <n v="0"/>
    <n v="0"/>
    <n v="0"/>
    <n v="0"/>
    <n v="0"/>
    <n v="0"/>
    <n v="373953.34"/>
    <n v="346103.25"/>
    <n v="350008.41"/>
    <n v="347232.28"/>
    <n v="346465.09"/>
    <n v="347979.2"/>
    <n v="2111741.5700000003"/>
    <n v="0.43973481287223004"/>
    <n v="2111741.5699999998"/>
    <n v="4223483.1400000006"/>
  </r>
  <r>
    <n v="14"/>
    <n v="15"/>
    <x v="0"/>
    <x v="91"/>
    <x v="2"/>
    <x v="71"/>
    <x v="87"/>
    <s v="004-Human resource"/>
    <x v="1"/>
    <s v="053"/>
    <s v="HUMAN RESOURCES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1"/>
    <x v="2"/>
    <x v="71"/>
    <x v="88"/>
    <s v="004-Human resource"/>
    <x v="1"/>
    <s v="053"/>
    <s v="HUMAN RESOURCES"/>
    <s v="051"/>
    <s v="EMPLOYEE RELATED COSTS - WAGES &amp; SALARIES"/>
    <s v="1004"/>
    <s v="SALARIES &amp; WAGES - ANNUAL BONUS"/>
    <n v="396696"/>
    <n v="355219"/>
    <n v="374756.04499999998"/>
    <n v="394618.11538500001"/>
    <n v="199316.97"/>
    <n v="0"/>
    <n v="0"/>
    <n v="0"/>
    <n v="0"/>
    <n v="0"/>
    <n v="0"/>
    <n v="0"/>
    <n v="22446.35"/>
    <n v="120315.49"/>
    <n v="0"/>
    <n v="0"/>
    <n v="56555.13"/>
    <n v="0"/>
    <n v="199316.97"/>
    <n v="0.50244260088329606"/>
    <n v="199316.97"/>
    <n v="398633.94"/>
  </r>
  <r>
    <n v="14"/>
    <n v="15"/>
    <x v="0"/>
    <x v="91"/>
    <x v="2"/>
    <x v="71"/>
    <x v="89"/>
    <s v="004-Human resource"/>
    <x v="1"/>
    <s v="053"/>
    <s v="HUMAN RESOURCES"/>
    <s v="051"/>
    <s v="EMPLOYEE RELATED COSTS - WAGES &amp; SALARIES"/>
    <s v="1010"/>
    <s v="SALARIES &amp; WAGES - LEAVE PAYMENTS"/>
    <n v="189903"/>
    <n v="261932"/>
    <n v="276338.26"/>
    <n v="290984.18778000004"/>
    <n v="92614"/>
    <n v="0"/>
    <n v="0"/>
    <n v="0"/>
    <n v="0"/>
    <n v="0"/>
    <n v="0"/>
    <n v="0"/>
    <n v="21243.52"/>
    <n v="0"/>
    <n v="49570.8"/>
    <n v="0"/>
    <n v="21799.68"/>
    <n v="0"/>
    <n v="92614"/>
    <n v="0.48769108439571779"/>
    <n v="92614"/>
    <n v="185228"/>
  </r>
  <r>
    <n v="14"/>
    <n v="15"/>
    <x v="0"/>
    <x v="91"/>
    <x v="2"/>
    <x v="71"/>
    <x v="90"/>
    <s v="004-Human resource"/>
    <x v="1"/>
    <s v="053"/>
    <s v="HUMAN RESOURCES"/>
    <s v="051"/>
    <s v="EMPLOYEE RELATED COSTS - WAGES &amp; SALARIES"/>
    <s v="1012"/>
    <s v="HOUSING ALLOWANCE"/>
    <n v="80006"/>
    <n v="102155"/>
    <n v="107773.52499999999"/>
    <n v="113485.52182499999"/>
    <n v="49486"/>
    <n v="0"/>
    <n v="0"/>
    <n v="0"/>
    <n v="0"/>
    <n v="0"/>
    <n v="0"/>
    <n v="0"/>
    <n v="8331"/>
    <n v="8231"/>
    <n v="8231"/>
    <n v="8231"/>
    <n v="6406"/>
    <n v="10056"/>
    <n v="49486"/>
    <n v="0.61852861035422346"/>
    <n v="49486"/>
    <n v="98972"/>
  </r>
  <r>
    <n v="14"/>
    <n v="15"/>
    <x v="0"/>
    <x v="91"/>
    <x v="2"/>
    <x v="71"/>
    <x v="91"/>
    <s v="004-Human resource"/>
    <x v="1"/>
    <s v="053"/>
    <s v="HUMAN RESOURCES"/>
    <s v="051"/>
    <s v="EMPLOYEE RELATED COSTS - WAGES &amp; SALARIES"/>
    <s v="1013"/>
    <s v="TRAVEL ALLOWANCE"/>
    <n v="397790"/>
    <n v="504604"/>
    <n v="532357.22"/>
    <n v="560572.15266000002"/>
    <n v="174199.00000000003"/>
    <n v="0"/>
    <n v="0"/>
    <n v="0"/>
    <n v="0"/>
    <n v="0"/>
    <n v="0"/>
    <n v="0"/>
    <n v="29209.4"/>
    <n v="29209.4"/>
    <n v="29039.4"/>
    <n v="29049.599999999999"/>
    <n v="28845.599999999999"/>
    <n v="28845.599999999999"/>
    <n v="174199.00000000003"/>
    <n v="0.43791699137736001"/>
    <n v="174199"/>
    <n v="348398.00000000006"/>
  </r>
  <r>
    <n v="14"/>
    <n v="15"/>
    <x v="0"/>
    <x v="91"/>
    <x v="2"/>
    <x v="71"/>
    <x v="260"/>
    <s v="004-Human resource"/>
    <x v="1"/>
    <s v="053"/>
    <s v="HUMAN RESOURCES"/>
    <s v="051"/>
    <s v="EMPLOYEE RELATED COSTS - WAGES &amp; SALARIES"/>
    <s v="1015"/>
    <s v="MEDICAL EXAMINATION"/>
    <n v="20000"/>
    <n v="20000"/>
    <n v="21100"/>
    <n v="22218.3"/>
    <n v="900"/>
    <n v="0"/>
    <n v="0"/>
    <n v="0"/>
    <n v="0"/>
    <n v="0"/>
    <n v="0"/>
    <n v="0"/>
    <n v="180"/>
    <n v="360"/>
    <n v="0"/>
    <n v="0"/>
    <n v="0"/>
    <n v="360"/>
    <n v="900"/>
    <n v="4.4999999999999998E-2"/>
    <n v="900"/>
    <n v="1800"/>
  </r>
  <r>
    <n v="14"/>
    <n v="15"/>
    <x v="0"/>
    <x v="91"/>
    <x v="2"/>
    <x v="71"/>
    <x v="77"/>
    <s v="004-Human resource"/>
    <x v="1"/>
    <s v="053"/>
    <s v="HUMAN RESOURCES"/>
    <s v="051"/>
    <s v="EMPLOYEE RELATED COSTS - WAGES &amp; SALARIES"/>
    <s v="1016"/>
    <s v="PERFORMANCE INCENTIVE SCHEMES"/>
    <n v="0"/>
    <n v="45940"/>
    <n v="48466.7"/>
    <n v="51035.435099999995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3"/>
    <x v="2"/>
    <x v="71"/>
    <x v="86"/>
    <s v="007-Other admin"/>
    <x v="1"/>
    <s v="056"/>
    <s v="CORPORATE SERVICES"/>
    <s v="051"/>
    <s v="EMPLOYEE RELATED COSTS - WAGES &amp; SALARIES"/>
    <s v="1001"/>
    <s v="SALARIES &amp; WAGES - BASIC SCALE"/>
    <n v="3879884"/>
    <n v="4095699"/>
    <n v="4320962.4450000003"/>
    <n v="4549973.4545849999"/>
    <n v="1884782.4500000002"/>
    <n v="0"/>
    <n v="0"/>
    <n v="0"/>
    <n v="0"/>
    <n v="0"/>
    <n v="0"/>
    <n v="0"/>
    <n v="312111.03000000003"/>
    <n v="310823.59999999998"/>
    <n v="310785.59999999998"/>
    <n v="334157.33"/>
    <n v="304980.82"/>
    <n v="311924.07"/>
    <n v="1884782.4500000002"/>
    <n v="0.48578319609555343"/>
    <n v="1884782.45"/>
    <n v="3769564.9000000004"/>
  </r>
  <r>
    <n v="14"/>
    <n v="15"/>
    <x v="0"/>
    <x v="93"/>
    <x v="2"/>
    <x v="71"/>
    <x v="84"/>
    <s v="007-Other admin"/>
    <x v="1"/>
    <s v="056"/>
    <s v="CORPORATE SERVICES"/>
    <s v="051"/>
    <s v="EMPLOYEE RELATED COSTS - WAGES &amp; SALARIES"/>
    <s v="1002"/>
    <s v="SALARIES &amp; WAGES - OVERTIME"/>
    <n v="18126"/>
    <n v="31666"/>
    <n v="33407.629999999997"/>
    <n v="35178.234389999998"/>
    <n v="40002.83"/>
    <n v="0"/>
    <n v="0"/>
    <n v="0"/>
    <n v="0"/>
    <n v="0"/>
    <n v="0"/>
    <n v="0"/>
    <n v="2504.35"/>
    <n v="3214.09"/>
    <n v="6346.58"/>
    <n v="883.16"/>
    <n v="13379.09"/>
    <n v="13675.56"/>
    <n v="40002.83"/>
    <n v="2.206930927948803"/>
    <n v="40002.83"/>
    <n v="80005.66"/>
  </r>
  <r>
    <n v="14"/>
    <n v="15"/>
    <x v="0"/>
    <x v="93"/>
    <x v="2"/>
    <x v="71"/>
    <x v="87"/>
    <s v="007-Other admin"/>
    <x v="1"/>
    <s v="056"/>
    <s v="CORPORATE SERVICES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3"/>
    <x v="2"/>
    <x v="71"/>
    <x v="88"/>
    <s v="007-Other admin"/>
    <x v="1"/>
    <s v="056"/>
    <s v="CORPORATE SERVICES"/>
    <s v="051"/>
    <s v="EMPLOYEE RELATED COSTS - WAGES &amp; SALARIES"/>
    <s v="1004"/>
    <s v="SALARIES &amp; WAGES - ANNUAL BONUS"/>
    <n v="323324"/>
    <n v="341308"/>
    <n v="360079.94"/>
    <n v="379164.17681999999"/>
    <n v="129505.73999999999"/>
    <n v="0"/>
    <n v="0"/>
    <n v="0"/>
    <n v="0"/>
    <n v="0"/>
    <n v="0"/>
    <n v="0"/>
    <n v="20328.59"/>
    <n v="35778.43"/>
    <n v="21816.94"/>
    <n v="22446.35"/>
    <n v="29135.43"/>
    <n v="0"/>
    <n v="129505.73999999999"/>
    <n v="0.40054477861216609"/>
    <n v="129505.74"/>
    <n v="259011.47999999998"/>
  </r>
  <r>
    <n v="14"/>
    <n v="15"/>
    <x v="0"/>
    <x v="93"/>
    <x v="2"/>
    <x v="71"/>
    <x v="89"/>
    <s v="007-Other admin"/>
    <x v="1"/>
    <s v="056"/>
    <s v="CORPORATE SERVICES"/>
    <s v="051"/>
    <s v="EMPLOYEE RELATED COSTS - WAGES &amp; SALARIES"/>
    <s v="1010"/>
    <s v="SALARIES &amp; WAGES - LEAVE PAYMENTS"/>
    <n v="191021"/>
    <n v="319913"/>
    <n v="337508.21500000003"/>
    <n v="355396.150395"/>
    <n v="85605.680000000008"/>
    <n v="0"/>
    <n v="0"/>
    <n v="0"/>
    <n v="0"/>
    <n v="0"/>
    <n v="0"/>
    <n v="0"/>
    <n v="5856.32"/>
    <n v="17644.080000000002"/>
    <n v="34886"/>
    <n v="0"/>
    <n v="7215.92"/>
    <n v="20003.36"/>
    <n v="85605.680000000008"/>
    <n v="0.44814800466964372"/>
    <n v="85605.68"/>
    <n v="171211.36000000002"/>
  </r>
  <r>
    <n v="14"/>
    <n v="15"/>
    <x v="0"/>
    <x v="93"/>
    <x v="2"/>
    <x v="71"/>
    <x v="90"/>
    <s v="007-Other admin"/>
    <x v="1"/>
    <s v="056"/>
    <s v="CORPORATE SERVICES"/>
    <s v="051"/>
    <s v="EMPLOYEE RELATED COSTS - WAGES &amp; SALARIES"/>
    <s v="1012"/>
    <s v="HOUSING ALLOWANCE"/>
    <n v="12275"/>
    <n v="37955"/>
    <n v="40042.525000000001"/>
    <n v="42164.778825000001"/>
    <n v="14868"/>
    <n v="0"/>
    <n v="0"/>
    <n v="0"/>
    <n v="0"/>
    <n v="0"/>
    <n v="0"/>
    <n v="0"/>
    <n v="478"/>
    <n v="478"/>
    <n v="6478"/>
    <n v="2478"/>
    <n v="2478"/>
    <n v="2478"/>
    <n v="14868"/>
    <n v="1.2112423625254582"/>
    <n v="14868"/>
    <n v="29736"/>
  </r>
  <r>
    <n v="14"/>
    <n v="15"/>
    <x v="0"/>
    <x v="93"/>
    <x v="2"/>
    <x v="71"/>
    <x v="77"/>
    <s v="007-Other admin"/>
    <x v="1"/>
    <s v="056"/>
    <s v="CORPORATE SERVICES"/>
    <s v="051"/>
    <s v="EMPLOYEE RELATED COSTS - WAGES &amp; SALARIES"/>
    <s v="1016"/>
    <s v="PERFORMANCE INCENTIVE SCHEMES"/>
    <n v="0"/>
    <n v="45940"/>
    <n v="48466.7"/>
    <n v="51035.435099999995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4"/>
    <x v="2"/>
    <x v="71"/>
    <x v="86"/>
    <s v="001-Mayor and council"/>
    <x v="1"/>
    <s v="057"/>
    <s v="COUNCIL EXPENDITURE"/>
    <s v="051"/>
    <s v="EMPLOYEE RELATED COSTS - WAGES &amp; SALARIES"/>
    <s v="1001"/>
    <s v="SALARIES &amp; WAGES - BASIC SCALE"/>
    <n v="1889111"/>
    <n v="2218893"/>
    <n v="2340932.1150000002"/>
    <n v="2465001.517095"/>
    <n v="640238.07999999984"/>
    <n v="0"/>
    <n v="0"/>
    <n v="0"/>
    <n v="0"/>
    <n v="0"/>
    <n v="0"/>
    <n v="0"/>
    <n v="107289.68"/>
    <n v="106289.68"/>
    <n v="106789.68"/>
    <n v="106289.68"/>
    <n v="106289.68"/>
    <n v="107289.68"/>
    <n v="640238.07999999984"/>
    <n v="0.33890971996881064"/>
    <n v="640238.07999999996"/>
    <n v="1280476.1599999997"/>
  </r>
  <r>
    <n v="14"/>
    <n v="15"/>
    <x v="0"/>
    <x v="94"/>
    <x v="2"/>
    <x v="71"/>
    <x v="84"/>
    <s v="001-Mayor and council"/>
    <x v="1"/>
    <s v="057"/>
    <s v="COUNCIL EXPENDITURE"/>
    <s v="051"/>
    <s v="EMPLOYEE RELATED COSTS - WAGES &amp; SALARIES"/>
    <s v="1002"/>
    <s v="SALARIES &amp; WAGES - OVERTIME"/>
    <n v="101206"/>
    <n v="110371"/>
    <n v="116441.405"/>
    <n v="122612.799465"/>
    <n v="40784.36"/>
    <n v="0"/>
    <n v="0"/>
    <n v="0"/>
    <n v="0"/>
    <n v="0"/>
    <n v="0"/>
    <n v="0"/>
    <n v="9868.42"/>
    <n v="7408.08"/>
    <n v="2335.52"/>
    <n v="0"/>
    <n v="14833.57"/>
    <n v="6338.77"/>
    <n v="40784.36"/>
    <n v="0.40298361757208073"/>
    <n v="40784.36"/>
    <n v="81568.72"/>
  </r>
  <r>
    <n v="14"/>
    <n v="15"/>
    <x v="0"/>
    <x v="94"/>
    <x v="2"/>
    <x v="71"/>
    <x v="87"/>
    <s v="001-Mayor and council"/>
    <x v="1"/>
    <s v="057"/>
    <s v="COUNCIL EXPENDITURE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4"/>
    <x v="2"/>
    <x v="71"/>
    <x v="88"/>
    <s v="001-Mayor and council"/>
    <x v="1"/>
    <s v="057"/>
    <s v="COUNCIL EXPENDITURE"/>
    <s v="051"/>
    <s v="EMPLOYEE RELATED COSTS - WAGES &amp; SALARIES"/>
    <s v="1004"/>
    <s v="SALARIES &amp; WAGES - ANNUAL BONUS"/>
    <n v="156891"/>
    <n v="184373"/>
    <n v="194513.51500000001"/>
    <n v="204822.73129500001"/>
    <n v="27419.7"/>
    <n v="0"/>
    <n v="0"/>
    <n v="0"/>
    <n v="0"/>
    <n v="0"/>
    <n v="0"/>
    <n v="0"/>
    <n v="0"/>
    <n v="0"/>
    <n v="0"/>
    <n v="0"/>
    <n v="0"/>
    <n v="27419.7"/>
    <n v="27419.7"/>
    <n v="0.17476910721456299"/>
    <n v="27419.7"/>
    <n v="54839.4"/>
  </r>
  <r>
    <n v="14"/>
    <n v="15"/>
    <x v="0"/>
    <x v="94"/>
    <x v="2"/>
    <x v="71"/>
    <x v="89"/>
    <s v="001-Mayor and council"/>
    <x v="1"/>
    <s v="057"/>
    <s v="COUNCIL EXPENDITURE"/>
    <s v="051"/>
    <s v="EMPLOYEE RELATED COSTS - WAGES &amp; SALARIES"/>
    <s v="1010"/>
    <s v="SALARIES &amp; WAGES - LEAVE PAYMENTS"/>
    <n v="62020"/>
    <n v="111325"/>
    <n v="117447.875"/>
    <n v="123672.612375"/>
    <n v="57212.56"/>
    <n v="0"/>
    <n v="0"/>
    <n v="0"/>
    <n v="0"/>
    <n v="0"/>
    <n v="0"/>
    <n v="0"/>
    <n v="12693.52"/>
    <n v="0"/>
    <n v="18713.68"/>
    <n v="0"/>
    <n v="25805.360000000001"/>
    <n v="0"/>
    <n v="57212.56"/>
    <n v="0.92248564979039016"/>
    <n v="57212.56"/>
    <n v="114425.12"/>
  </r>
  <r>
    <n v="14"/>
    <n v="15"/>
    <x v="0"/>
    <x v="94"/>
    <x v="2"/>
    <x v="71"/>
    <x v="90"/>
    <s v="001-Mayor and council"/>
    <x v="1"/>
    <s v="057"/>
    <s v="COUNCIL EXPENDITURE"/>
    <s v="051"/>
    <s v="EMPLOYEE RELATED COSTS - WAGES &amp; SALARIES"/>
    <s v="1012"/>
    <s v="HOUSING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4"/>
    <x v="2"/>
    <x v="71"/>
    <x v="91"/>
    <s v="001-Mayor and council"/>
    <x v="1"/>
    <s v="057"/>
    <s v="COUNCIL EXPENDITURE"/>
    <s v="051"/>
    <s v="EMPLOYEE RELATED COSTS - WAGES &amp; SALARIES"/>
    <s v="1013"/>
    <s v="TRAVEL ALLOWANCE"/>
    <n v="112885"/>
    <n v="273334"/>
    <n v="288367.37"/>
    <n v="303650.84061000001"/>
    <n v="53796.75"/>
    <n v="0"/>
    <n v="0"/>
    <n v="0"/>
    <n v="0"/>
    <n v="0"/>
    <n v="0"/>
    <n v="0"/>
    <n v="9020.5499999999993"/>
    <n v="9020.5499999999993"/>
    <n v="8968.0499999999993"/>
    <n v="8971.2000000000007"/>
    <n v="8908.2000000000007"/>
    <n v="8908.2000000000007"/>
    <n v="53796.75"/>
    <n v="0.47656243079239935"/>
    <n v="53796.75"/>
    <n v="107593.5"/>
  </r>
  <r>
    <n v="14"/>
    <n v="15"/>
    <x v="0"/>
    <x v="95"/>
    <x v="2"/>
    <x v="71"/>
    <x v="86"/>
    <s v="007-Other admin"/>
    <x v="1"/>
    <s v="058"/>
    <s v="LEGAL SERVICES"/>
    <s v="051"/>
    <s v="EMPLOYEE RELATED COSTS - WAGES &amp; SALARIES"/>
    <s v="1001"/>
    <s v="SALARIES &amp; WAGES - BASIC SCALE"/>
    <n v="1043070"/>
    <n v="800856"/>
    <n v="844903.08"/>
    <n v="889682.94323999994"/>
    <n v="518584.75"/>
    <n v="0"/>
    <n v="0"/>
    <n v="0"/>
    <n v="0"/>
    <n v="0"/>
    <n v="0"/>
    <n v="0"/>
    <n v="83978.5"/>
    <n v="81294.42"/>
    <n v="109437.7"/>
    <n v="81259.27"/>
    <n v="81202.27"/>
    <n v="81412.59"/>
    <n v="518584.75"/>
    <n v="0.49717157046027594"/>
    <n v="518584.75"/>
    <n v="1037169.5"/>
  </r>
  <r>
    <n v="14"/>
    <n v="15"/>
    <x v="0"/>
    <x v="95"/>
    <x v="2"/>
    <x v="71"/>
    <x v="84"/>
    <s v="007-Other admin"/>
    <x v="1"/>
    <s v="058"/>
    <s v="LEGAL SERVICES"/>
    <s v="051"/>
    <s v="EMPLOYEE RELATED COSTS - WAGES &amp; SALARIES"/>
    <s v="1002"/>
    <s v="SALARIES &amp; WAGES - OVERTIME"/>
    <n v="40833"/>
    <n v="65561"/>
    <n v="69166.854999999996"/>
    <n v="72832.698315000001"/>
    <n v="14006.05"/>
    <n v="0"/>
    <n v="0"/>
    <n v="0"/>
    <n v="0"/>
    <n v="0"/>
    <n v="0"/>
    <n v="0"/>
    <n v="4432.37"/>
    <n v="0"/>
    <n v="0"/>
    <n v="0"/>
    <n v="0"/>
    <n v="9573.68"/>
    <n v="14006.05"/>
    <n v="0.34300810618862193"/>
    <n v="14006.05"/>
    <n v="28012.1"/>
  </r>
  <r>
    <n v="14"/>
    <n v="15"/>
    <x v="0"/>
    <x v="95"/>
    <x v="2"/>
    <x v="71"/>
    <x v="87"/>
    <s v="007-Other admin"/>
    <x v="1"/>
    <s v="058"/>
    <s v="LEGAL SERVICES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5"/>
    <x v="2"/>
    <x v="71"/>
    <x v="88"/>
    <s v="007-Other admin"/>
    <x v="1"/>
    <s v="058"/>
    <s v="LEGAL SERVICES"/>
    <s v="051"/>
    <s v="EMPLOYEE RELATED COSTS - WAGES &amp; SALARIES"/>
    <s v="1004"/>
    <s v="SALARIES &amp; WAGES - ANNUAL BONUS"/>
    <n v="86922"/>
    <n v="66738"/>
    <n v="70408.59"/>
    <n v="74140.245269999999"/>
    <n v="26383.22"/>
    <n v="0"/>
    <n v="0"/>
    <n v="0"/>
    <n v="0"/>
    <n v="0"/>
    <n v="0"/>
    <n v="0"/>
    <n v="0"/>
    <n v="0"/>
    <n v="0"/>
    <n v="0"/>
    <n v="26383.22"/>
    <n v="0"/>
    <n v="26383.22"/>
    <n v="0.30352753042958058"/>
    <n v="26383.22"/>
    <n v="52766.44"/>
  </r>
  <r>
    <n v="14"/>
    <n v="15"/>
    <x v="0"/>
    <x v="95"/>
    <x v="2"/>
    <x v="71"/>
    <x v="89"/>
    <s v="007-Other admin"/>
    <x v="1"/>
    <s v="058"/>
    <s v="LEGAL SERVICES"/>
    <s v="051"/>
    <s v="EMPLOYEE RELATED COSTS - WAGES &amp; SALARIES"/>
    <s v="1010"/>
    <s v="SALARIES &amp; WAGES - LEAVE PAYMENTS"/>
    <n v="50505"/>
    <n v="43399"/>
    <n v="45785.945"/>
    <n v="48212.600084999998"/>
    <n v="16179.52"/>
    <n v="0"/>
    <n v="0"/>
    <n v="0"/>
    <n v="0"/>
    <n v="0"/>
    <n v="0"/>
    <n v="0"/>
    <n v="0"/>
    <n v="0"/>
    <n v="0"/>
    <n v="0"/>
    <n v="0"/>
    <n v="16179.52"/>
    <n v="16179.52"/>
    <n v="0.32035481635481639"/>
    <n v="16179.52"/>
    <n v="32359.040000000001"/>
  </r>
  <r>
    <n v="14"/>
    <n v="15"/>
    <x v="0"/>
    <x v="95"/>
    <x v="2"/>
    <x v="71"/>
    <x v="90"/>
    <s v="007-Other admin"/>
    <x v="1"/>
    <s v="058"/>
    <s v="LEGAL SERVICES"/>
    <s v="051"/>
    <s v="EMPLOYEE RELATED COSTS - WAGES &amp; SALARIES"/>
    <s v="1012"/>
    <s v="HOUSING ALLOWANCE"/>
    <n v="33692"/>
    <n v="19902"/>
    <n v="20996.61"/>
    <n v="22109.430329999999"/>
    <n v="9300"/>
    <n v="0"/>
    <n v="0"/>
    <n v="0"/>
    <n v="0"/>
    <n v="0"/>
    <n v="0"/>
    <n v="0"/>
    <n v="1550"/>
    <n v="1550"/>
    <n v="1550"/>
    <n v="1550"/>
    <n v="1550"/>
    <n v="1550"/>
    <n v="9300"/>
    <n v="0.27602991808144367"/>
    <n v="9300"/>
    <n v="18600"/>
  </r>
  <r>
    <n v="14"/>
    <n v="15"/>
    <x v="0"/>
    <x v="95"/>
    <x v="2"/>
    <x v="71"/>
    <x v="77"/>
    <s v="007-Other admin"/>
    <x v="1"/>
    <s v="058"/>
    <s v="LEGAL SERVICES"/>
    <s v="051"/>
    <s v="EMPLOYEE RELATED COSTS - WAGES &amp; SALARIES"/>
    <s v="1016"/>
    <s v="PERFORMANCE INCENTIVE SCHEMES"/>
    <n v="0"/>
    <n v="45940"/>
    <n v="48466.7"/>
    <n v="51035.435099999995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6"/>
    <x v="5"/>
    <x v="71"/>
    <x v="86"/>
    <s v="017-Roads"/>
    <x v="1"/>
    <s v="062"/>
    <s v="ADMINISTRATION CIVIL ING."/>
    <s v="051"/>
    <s v="EMPLOYEE RELATED COSTS - WAGES &amp; SALARIES"/>
    <s v="1001"/>
    <s v="SALARIES &amp; WAGES - BASIC SCALE"/>
    <n v="1911403"/>
    <n v="2032499"/>
    <n v="2144286.4449999998"/>
    <n v="2257933.6265849997"/>
    <n v="918933.06"/>
    <n v="0"/>
    <n v="0"/>
    <n v="0"/>
    <n v="0"/>
    <n v="0"/>
    <n v="0"/>
    <n v="0"/>
    <n v="153155.51"/>
    <n v="153155.51"/>
    <n v="153155.51"/>
    <n v="153155.51"/>
    <n v="153155.51"/>
    <n v="153155.51"/>
    <n v="918933.06"/>
    <n v="0.4807636380187747"/>
    <n v="918933.06"/>
    <n v="1837866.12"/>
  </r>
  <r>
    <n v="14"/>
    <n v="15"/>
    <x v="0"/>
    <x v="96"/>
    <x v="5"/>
    <x v="71"/>
    <x v="84"/>
    <s v="017-Roads"/>
    <x v="1"/>
    <s v="062"/>
    <s v="ADMINISTRATION CIVIL ING."/>
    <s v="051"/>
    <s v="EMPLOYEE RELATED COSTS - WAGES &amp; SALARIES"/>
    <s v="1002"/>
    <s v="SALARIES &amp; WAGES - OVERTIME"/>
    <n v="0"/>
    <n v="0"/>
    <n v="0"/>
    <n v="0"/>
    <n v="7733.4000000000005"/>
    <n v="0"/>
    <n v="0"/>
    <n v="0"/>
    <n v="0"/>
    <n v="0"/>
    <n v="0"/>
    <n v="0"/>
    <n v="0"/>
    <n v="2535.5500000000002"/>
    <n v="1267.77"/>
    <n v="1774.88"/>
    <n v="1140.99"/>
    <n v="1014.21"/>
    <n v="7733.4000000000005"/>
    <e v="#DIV/0!"/>
    <n v="7733.4"/>
    <n v="15466.800000000001"/>
  </r>
  <r>
    <n v="14"/>
    <n v="15"/>
    <x v="0"/>
    <x v="96"/>
    <x v="5"/>
    <x v="71"/>
    <x v="87"/>
    <s v="017-Roads"/>
    <x v="1"/>
    <s v="062"/>
    <s v="ADMINISTRATION CIVIL ING.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6"/>
    <x v="5"/>
    <x v="71"/>
    <x v="88"/>
    <s v="017-Roads"/>
    <x v="1"/>
    <s v="062"/>
    <s v="ADMINISTRATION CIVIL ING."/>
    <s v="051"/>
    <s v="EMPLOYEE RELATED COSTS - WAGES &amp; SALARIES"/>
    <s v="1004"/>
    <s v="SALARIES &amp; WAGES - ANNUAL BONUS"/>
    <n v="67641"/>
    <n v="169375"/>
    <n v="178690.625"/>
    <n v="188161.22812499999"/>
    <n v="14086.35"/>
    <n v="0"/>
    <n v="0"/>
    <n v="0"/>
    <n v="0"/>
    <n v="0"/>
    <n v="0"/>
    <n v="0"/>
    <n v="0"/>
    <n v="14086.35"/>
    <n v="0"/>
    <n v="0"/>
    <n v="0"/>
    <n v="0"/>
    <n v="14086.35"/>
    <n v="0.20825165210449284"/>
    <n v="14086.35"/>
    <n v="28172.7"/>
  </r>
  <r>
    <n v="14"/>
    <n v="15"/>
    <x v="0"/>
    <x v="96"/>
    <x v="5"/>
    <x v="71"/>
    <x v="89"/>
    <s v="017-Roads"/>
    <x v="1"/>
    <s v="062"/>
    <s v="ADMINISTRATION CIVIL ING."/>
    <s v="051"/>
    <s v="EMPLOYEE RELATED COSTS - WAGES &amp; SALARIES"/>
    <s v="1010"/>
    <s v="SALARIES &amp; WAGES - LEAVE PAYMENTS"/>
    <n v="98739"/>
    <n v="175864"/>
    <n v="185536.52"/>
    <n v="195369.95556"/>
    <n v="55785.58"/>
    <n v="0"/>
    <n v="0"/>
    <n v="0"/>
    <n v="0"/>
    <n v="0"/>
    <n v="0"/>
    <n v="0"/>
    <n v="0"/>
    <n v="0"/>
    <n v="9198.7199999999993"/>
    <n v="0"/>
    <n v="27858.7"/>
    <n v="18728.16"/>
    <n v="55785.58"/>
    <n v="0.56498020032611229"/>
    <n v="55785.58"/>
    <n v="111571.16"/>
  </r>
  <r>
    <n v="14"/>
    <n v="15"/>
    <x v="0"/>
    <x v="96"/>
    <x v="5"/>
    <x v="71"/>
    <x v="90"/>
    <s v="017-Roads"/>
    <x v="1"/>
    <s v="062"/>
    <s v="ADMINISTRATION CIVIL ING."/>
    <s v="051"/>
    <s v="EMPLOYEE RELATED COSTS - WAGES &amp; SALARIES"/>
    <s v="1012"/>
    <s v="HOUSING ALLOWANCE"/>
    <n v="26682"/>
    <n v="47226"/>
    <n v="49823.43"/>
    <n v="52464.071790000002"/>
    <n v="10768"/>
    <n v="0"/>
    <n v="0"/>
    <n v="0"/>
    <n v="0"/>
    <n v="0"/>
    <n v="0"/>
    <n v="0"/>
    <n v="1978"/>
    <n v="2078"/>
    <n v="2078"/>
    <n v="478"/>
    <n v="3678"/>
    <n v="478"/>
    <n v="10768"/>
    <n v="0.40356794842965293"/>
    <n v="10768"/>
    <n v="21536"/>
  </r>
  <r>
    <n v="14"/>
    <n v="15"/>
    <x v="0"/>
    <x v="96"/>
    <x v="5"/>
    <x v="71"/>
    <x v="91"/>
    <s v="017-Roads"/>
    <x v="1"/>
    <s v="062"/>
    <s v="ADMINISTRATION CIVIL ING."/>
    <s v="051"/>
    <s v="EMPLOYEE RELATED COSTS - WAGES &amp; SALARIES"/>
    <s v="1013"/>
    <s v="TRAVEL ALLOWANCE"/>
    <n v="91383"/>
    <n v="158777"/>
    <n v="167509.73499999999"/>
    <n v="176387.750955"/>
    <n v="59063.950000000012"/>
    <n v="0"/>
    <n v="0"/>
    <n v="0"/>
    <n v="0"/>
    <n v="0"/>
    <n v="0"/>
    <n v="0"/>
    <n v="7302.35"/>
    <n v="7302.35"/>
    <n v="7259.85"/>
    <n v="12467.8"/>
    <n v="12365.8"/>
    <n v="12365.8"/>
    <n v="59063.950000000012"/>
    <n v="0.6463341102830944"/>
    <n v="59063.95"/>
    <n v="118127.90000000002"/>
  </r>
  <r>
    <n v="14"/>
    <n v="15"/>
    <x v="0"/>
    <x v="97"/>
    <x v="5"/>
    <x v="71"/>
    <x v="86"/>
    <s v="017-Roads"/>
    <x v="1"/>
    <s v="063"/>
    <s v="ROADS &amp; STORMWATER MANAGEMENT"/>
    <s v="051"/>
    <s v="EMPLOYEE RELATED COSTS - WAGES &amp; SALARIES"/>
    <s v="1001"/>
    <s v="SALARIES &amp; WAGES - BASIC SCALE"/>
    <n v="8274299"/>
    <n v="8924270"/>
    <n v="9415104.8499999996"/>
    <n v="9914105.4070499986"/>
    <n v="3715511.03"/>
    <n v="0"/>
    <n v="0"/>
    <n v="0"/>
    <n v="0"/>
    <n v="0"/>
    <n v="0"/>
    <n v="0"/>
    <n v="641808.53"/>
    <n v="636630.75"/>
    <n v="622833.64"/>
    <n v="631873.09"/>
    <n v="588584.79"/>
    <n v="593780.23"/>
    <n v="3715511.03"/>
    <n v="0.44904239380278616"/>
    <n v="3715511.03"/>
    <n v="7431022.0599999996"/>
  </r>
  <r>
    <n v="14"/>
    <n v="15"/>
    <x v="0"/>
    <x v="97"/>
    <x v="5"/>
    <x v="71"/>
    <x v="84"/>
    <s v="017-Roads"/>
    <x v="1"/>
    <s v="063"/>
    <s v="ROADS &amp; STORMWATER MANAGEMENT"/>
    <s v="051"/>
    <s v="EMPLOYEE RELATED COSTS - WAGES &amp; SALARIES"/>
    <s v="1002"/>
    <s v="SALARIES &amp; WAGES - OVERTIME"/>
    <n v="1034842"/>
    <n v="980483"/>
    <n v="1034409.5649999999"/>
    <n v="1089233.2719449999"/>
    <n v="386099.06"/>
    <n v="0"/>
    <n v="0"/>
    <n v="0"/>
    <n v="0"/>
    <n v="0"/>
    <n v="0"/>
    <n v="0"/>
    <n v="21472.57"/>
    <n v="2024.4"/>
    <n v="1238.8599999999999"/>
    <n v="110100.08"/>
    <n v="94909.96"/>
    <n v="156353.19"/>
    <n v="386099.06"/>
    <n v="0.37309952630449866"/>
    <n v="386099.06"/>
    <n v="772198.12"/>
  </r>
  <r>
    <n v="14"/>
    <n v="15"/>
    <x v="0"/>
    <x v="97"/>
    <x v="5"/>
    <x v="71"/>
    <x v="87"/>
    <s v="017-Roads"/>
    <x v="1"/>
    <s v="063"/>
    <s v="ROADS &amp; STORMWATER MANAGEMEN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7"/>
    <x v="5"/>
    <x v="71"/>
    <x v="88"/>
    <s v="017-Roads"/>
    <x v="1"/>
    <s v="063"/>
    <s v="ROADS &amp; STORMWATER MANAGEMENT"/>
    <s v="051"/>
    <s v="EMPLOYEE RELATED COSTS - WAGES &amp; SALARIES"/>
    <s v="1004"/>
    <s v="SALARIES &amp; WAGES - ANNUAL BONUS"/>
    <n v="688990"/>
    <n v="743689"/>
    <n v="784591.89500000002"/>
    <n v="826175.26543500007"/>
    <n v="401110.77"/>
    <n v="0"/>
    <n v="0"/>
    <n v="0"/>
    <n v="0"/>
    <n v="0"/>
    <n v="0"/>
    <n v="0"/>
    <n v="48667.81"/>
    <n v="21251.45"/>
    <n v="116037.5"/>
    <n v="139097.45000000001"/>
    <n v="22924.39"/>
    <n v="53132.17"/>
    <n v="401110.77"/>
    <n v="0.58217212151119757"/>
    <n v="401110.77"/>
    <n v="802221.54"/>
  </r>
  <r>
    <n v="14"/>
    <n v="15"/>
    <x v="0"/>
    <x v="97"/>
    <x v="5"/>
    <x v="71"/>
    <x v="134"/>
    <s v="017-Roads"/>
    <x v="1"/>
    <s v="063"/>
    <s v="ROADS &amp; STORMWATER MANAGEMENT"/>
    <s v="051"/>
    <s v="EMPLOYEE RELATED COSTS - WAGES &amp; SALARIES"/>
    <s v="1005"/>
    <s v="SALARIES &amp; WAGES - STANDBY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7"/>
    <x v="5"/>
    <x v="71"/>
    <x v="89"/>
    <s v="017-Roads"/>
    <x v="1"/>
    <s v="063"/>
    <s v="ROADS &amp; STORMWATER MANAGEMENT"/>
    <s v="051"/>
    <s v="EMPLOYEE RELATED COSTS - WAGES &amp; SALARIES"/>
    <s v="1010"/>
    <s v="SALARIES &amp; WAGES - LEAVE PAYMENTS"/>
    <n v="607335"/>
    <n v="552939"/>
    <n v="583350.64500000002"/>
    <n v="614268.22918500006"/>
    <n v="331173.25"/>
    <n v="0"/>
    <n v="0"/>
    <n v="0"/>
    <n v="0"/>
    <n v="0"/>
    <n v="0"/>
    <n v="0"/>
    <n v="25141.040000000001"/>
    <n v="69671.39"/>
    <n v="9180.74"/>
    <n v="122986.56"/>
    <n v="47286.400000000001"/>
    <n v="56907.12"/>
    <n v="331173.25"/>
    <n v="0.54528925551795959"/>
    <n v="331173.25"/>
    <n v="662346.5"/>
  </r>
  <r>
    <n v="14"/>
    <n v="15"/>
    <x v="0"/>
    <x v="97"/>
    <x v="5"/>
    <x v="71"/>
    <x v="90"/>
    <s v="017-Roads"/>
    <x v="1"/>
    <s v="063"/>
    <s v="ROADS &amp; STORMWATER MANAGEMENT"/>
    <s v="051"/>
    <s v="EMPLOYEE RELATED COSTS - WAGES &amp; SALARIES"/>
    <s v="1012"/>
    <s v="HOUSING ALLOWANCE"/>
    <n v="91472"/>
    <n v="108370"/>
    <n v="114330.35"/>
    <n v="120389.85855"/>
    <n v="37890"/>
    <n v="0"/>
    <n v="0"/>
    <n v="0"/>
    <n v="0"/>
    <n v="0"/>
    <n v="0"/>
    <n v="0"/>
    <n v="6315"/>
    <n v="4815"/>
    <n v="7815"/>
    <n v="2523"/>
    <n v="10107"/>
    <n v="6315"/>
    <n v="37890"/>
    <n v="0.41422511806891726"/>
    <n v="37890"/>
    <n v="75780"/>
  </r>
  <r>
    <n v="14"/>
    <n v="15"/>
    <x v="0"/>
    <x v="97"/>
    <x v="5"/>
    <x v="71"/>
    <x v="91"/>
    <s v="017-Roads"/>
    <x v="1"/>
    <s v="063"/>
    <s v="ROADS &amp; STORMWATER MANAGEMENT"/>
    <s v="051"/>
    <s v="EMPLOYEE RELATED COSTS - WAGES &amp; SALARIES"/>
    <s v="1013"/>
    <s v="TRAVEL ALLOWANCE"/>
    <n v="647340"/>
    <n v="563538"/>
    <n v="594532.59"/>
    <n v="626042.81727"/>
    <n v="231044.1"/>
    <n v="0"/>
    <n v="0"/>
    <n v="0"/>
    <n v="0"/>
    <n v="0"/>
    <n v="0"/>
    <n v="0"/>
    <n v="41159.49"/>
    <n v="41159.49"/>
    <n v="40919.94"/>
    <n v="40934.300000000003"/>
    <n v="33435.440000000002"/>
    <n v="33435.440000000002"/>
    <n v="231044.1"/>
    <n v="0.35691305959773845"/>
    <n v="231044.1"/>
    <n v="462088.2"/>
  </r>
  <r>
    <n v="14"/>
    <n v="15"/>
    <x v="0"/>
    <x v="97"/>
    <x v="5"/>
    <x v="71"/>
    <x v="77"/>
    <s v="017-Roads"/>
    <x v="1"/>
    <s v="063"/>
    <s v="ROADS &amp; STORMWATER MANAGEMENT"/>
    <s v="051"/>
    <s v="EMPLOYEE RELATED COSTS - WAGES &amp; SALARIES"/>
    <s v="1016"/>
    <s v="PERFORMANCE INCENTIVE SCHEMES"/>
    <n v="0"/>
    <n v="47361"/>
    <n v="49965.855000000003"/>
    <n v="52614.045315000003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8"/>
    <x v="5"/>
    <x v="71"/>
    <x v="86"/>
    <s v="012-House"/>
    <x v="1"/>
    <s v="103"/>
    <s v="BUILDINGS &amp; HOUSING"/>
    <s v="051"/>
    <s v="EMPLOYEE RELATED COSTS - WAGES &amp; SALARIES"/>
    <s v="1001"/>
    <s v="SALARIES &amp; WAGES - BASIC SCALE"/>
    <n v="5650468"/>
    <n v="6024631"/>
    <n v="6355985.7050000001"/>
    <n v="6692852.9473649999"/>
    <n v="2789129.2699999996"/>
    <n v="0"/>
    <n v="0"/>
    <n v="0"/>
    <n v="0"/>
    <n v="0"/>
    <n v="0"/>
    <n v="0"/>
    <n v="459847.45"/>
    <n v="459847.45"/>
    <n v="460013.05"/>
    <n v="456110.01"/>
    <n v="493298.26"/>
    <n v="460013.05"/>
    <n v="2789129.2699999996"/>
    <n v="0.4936103115706521"/>
    <n v="2789129.27"/>
    <n v="5578258.5399999991"/>
  </r>
  <r>
    <n v="14"/>
    <n v="15"/>
    <x v="0"/>
    <x v="98"/>
    <x v="5"/>
    <x v="71"/>
    <x v="84"/>
    <s v="012-House"/>
    <x v="1"/>
    <s v="103"/>
    <s v="BUILDINGS &amp; HOUSING"/>
    <s v="051"/>
    <s v="EMPLOYEE RELATED COSTS - WAGES &amp; SALARIES"/>
    <s v="1002"/>
    <s v="SALARIES &amp; WAGES - OVERTIME"/>
    <n v="146693"/>
    <n v="0"/>
    <n v="0"/>
    <n v="0"/>
    <n v="37184.68"/>
    <n v="0"/>
    <n v="0"/>
    <n v="0"/>
    <n v="0"/>
    <n v="0"/>
    <n v="0"/>
    <n v="0"/>
    <n v="36237.49"/>
    <n v="0"/>
    <n v="0"/>
    <n v="0"/>
    <n v="0"/>
    <n v="947.19"/>
    <n v="37184.68"/>
    <n v="0.2534863967605816"/>
    <n v="37184.68"/>
    <n v="74369.36"/>
  </r>
  <r>
    <n v="14"/>
    <n v="15"/>
    <x v="0"/>
    <x v="98"/>
    <x v="5"/>
    <x v="71"/>
    <x v="87"/>
    <s v="012-House"/>
    <x v="1"/>
    <s v="103"/>
    <s v="BUILDINGS &amp; HOUSING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8"/>
    <x v="5"/>
    <x v="71"/>
    <x v="88"/>
    <s v="012-House"/>
    <x v="1"/>
    <s v="103"/>
    <s v="BUILDINGS &amp; HOUSING"/>
    <s v="051"/>
    <s v="EMPLOYEE RELATED COSTS - WAGES &amp; SALARIES"/>
    <s v="1004"/>
    <s v="SALARIES &amp; WAGES - ANNUAL BONUS"/>
    <n v="470337"/>
    <n v="501184"/>
    <n v="528749.12"/>
    <n v="556772.82336000004"/>
    <n v="302404.92"/>
    <n v="0"/>
    <n v="0"/>
    <n v="0"/>
    <n v="0"/>
    <n v="0"/>
    <n v="0"/>
    <n v="0"/>
    <n v="111922.48"/>
    <n v="55861.08"/>
    <n v="100649.06"/>
    <n v="0"/>
    <n v="0"/>
    <n v="33972.300000000003"/>
    <n v="302404.92"/>
    <n v="0.64295371191294748"/>
    <n v="302404.92"/>
    <n v="604809.84"/>
  </r>
  <r>
    <n v="14"/>
    <n v="15"/>
    <x v="0"/>
    <x v="98"/>
    <x v="5"/>
    <x v="71"/>
    <x v="89"/>
    <s v="012-House"/>
    <x v="1"/>
    <s v="103"/>
    <s v="BUILDINGS &amp; HOUSING"/>
    <s v="051"/>
    <s v="EMPLOYEE RELATED COSTS - WAGES &amp; SALARIES"/>
    <s v="1010"/>
    <s v="SALARIES &amp; WAGES - LEAVE PAYMENTS"/>
    <n v="391217"/>
    <n v="336893"/>
    <n v="355422.11499999999"/>
    <n v="374259.48709499999"/>
    <n v="259761.34"/>
    <n v="0"/>
    <n v="0"/>
    <n v="0"/>
    <n v="0"/>
    <n v="0"/>
    <n v="0"/>
    <n v="0"/>
    <n v="119139.53"/>
    <n v="6150.56"/>
    <n v="19421.439999999999"/>
    <n v="73074.95"/>
    <n v="23698.16"/>
    <n v="18276.7"/>
    <n v="259761.34"/>
    <n v="0.66398275126080919"/>
    <n v="259761.34"/>
    <n v="519522.68"/>
  </r>
  <r>
    <n v="14"/>
    <n v="15"/>
    <x v="0"/>
    <x v="98"/>
    <x v="5"/>
    <x v="71"/>
    <x v="90"/>
    <s v="012-House"/>
    <x v="1"/>
    <s v="103"/>
    <s v="BUILDINGS &amp; HOUSING"/>
    <s v="051"/>
    <s v="EMPLOYEE RELATED COSTS - WAGES &amp; SALARIES"/>
    <s v="1012"/>
    <s v="HOUSING ALLOWANCE"/>
    <n v="27555"/>
    <n v="54519"/>
    <n v="57517.544999999998"/>
    <n v="60565.974884999996"/>
    <n v="25476"/>
    <n v="0"/>
    <n v="0"/>
    <n v="0"/>
    <n v="0"/>
    <n v="0"/>
    <n v="0"/>
    <n v="0"/>
    <n v="4246"/>
    <n v="4246"/>
    <n v="4246"/>
    <n v="4246"/>
    <n v="4246"/>
    <n v="4246"/>
    <n v="25476"/>
    <n v="0.92455089820359282"/>
    <n v="25476"/>
    <n v="50952"/>
  </r>
  <r>
    <n v="14"/>
    <n v="15"/>
    <x v="0"/>
    <x v="98"/>
    <x v="5"/>
    <x v="71"/>
    <x v="91"/>
    <s v="012-House"/>
    <x v="1"/>
    <s v="103"/>
    <s v="BUILDINGS &amp; HOUSING"/>
    <s v="051"/>
    <s v="EMPLOYEE RELATED COSTS - WAGES &amp; SALARIES"/>
    <s v="1013"/>
    <s v="TRAVEL ALLOWANCE"/>
    <n v="672787"/>
    <n v="649686"/>
    <n v="685418.73"/>
    <n v="721745.92268999992"/>
    <n v="305565.57"/>
    <n v="0"/>
    <n v="0"/>
    <n v="0"/>
    <n v="0"/>
    <n v="0"/>
    <n v="0"/>
    <n v="0"/>
    <n v="51236.73"/>
    <n v="51236.73"/>
    <n v="50938.53"/>
    <n v="50956.42"/>
    <n v="50598.58"/>
    <n v="50598.58"/>
    <n v="305565.57"/>
    <n v="0.45417876683110703"/>
    <n v="305565.57"/>
    <n v="611131.14"/>
  </r>
  <r>
    <n v="14"/>
    <n v="15"/>
    <x v="0"/>
    <x v="98"/>
    <x v="5"/>
    <x v="71"/>
    <x v="77"/>
    <s v="012-House"/>
    <x v="1"/>
    <s v="103"/>
    <s v="BUILDINGS &amp; HOUSING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9"/>
    <x v="6"/>
    <x v="71"/>
    <x v="86"/>
    <s v="009-Sport &amp; recreation"/>
    <x v="1"/>
    <s v="105"/>
    <s v="PARKS &amp; RECREATION"/>
    <s v="051"/>
    <s v="EMPLOYEE RELATED COSTS - WAGES &amp; SALARIES"/>
    <s v="1001"/>
    <s v="SALARIES &amp; WAGES - BASIC SCALE"/>
    <n v="9992337"/>
    <n v="10038629"/>
    <n v="10590753.595000001"/>
    <n v="11152063.535535"/>
    <n v="4707861.09"/>
    <n v="0"/>
    <n v="0"/>
    <n v="0"/>
    <n v="0"/>
    <n v="0"/>
    <n v="0"/>
    <n v="0"/>
    <n v="790197.94"/>
    <n v="776348.75"/>
    <n v="777390.23"/>
    <n v="776096.92"/>
    <n v="781582.75"/>
    <n v="806244.5"/>
    <n v="4707861.09"/>
    <n v="0.4711471490603249"/>
    <n v="4707861.09"/>
    <n v="9415722.1799999997"/>
  </r>
  <r>
    <n v="14"/>
    <n v="15"/>
    <x v="0"/>
    <x v="99"/>
    <x v="6"/>
    <x v="71"/>
    <x v="84"/>
    <s v="009-Sport &amp; recreation"/>
    <x v="1"/>
    <s v="105"/>
    <s v="PARKS &amp; RECREATION"/>
    <s v="051"/>
    <s v="EMPLOYEE RELATED COSTS - WAGES &amp; SALARIES"/>
    <s v="1002"/>
    <s v="SALARIES &amp; WAGES - OVERTIME"/>
    <n v="832861"/>
    <n v="1765268"/>
    <n v="1862357.74"/>
    <n v="1961062.70022"/>
    <n v="835648.04"/>
    <n v="0"/>
    <n v="0"/>
    <n v="0"/>
    <n v="0"/>
    <n v="0"/>
    <n v="0"/>
    <n v="0"/>
    <n v="64969.39"/>
    <n v="153062.76"/>
    <n v="106615.82"/>
    <n v="182542.18"/>
    <n v="146142.16"/>
    <n v="182315.73"/>
    <n v="835648.04"/>
    <n v="1.0033463447081807"/>
    <n v="835648.04"/>
    <n v="1671296.08"/>
  </r>
  <r>
    <n v="14"/>
    <n v="15"/>
    <x v="0"/>
    <x v="99"/>
    <x v="6"/>
    <x v="71"/>
    <x v="87"/>
    <s v="009-Sport &amp; recreation"/>
    <x v="1"/>
    <s v="105"/>
    <s v="PARKS &amp; RECREATION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9"/>
    <x v="6"/>
    <x v="71"/>
    <x v="88"/>
    <s v="009-Sport &amp; recreation"/>
    <x v="1"/>
    <s v="105"/>
    <s v="PARKS &amp; RECREATION"/>
    <s v="051"/>
    <s v="EMPLOYEE RELATED COSTS - WAGES &amp; SALARIES"/>
    <s v="1004"/>
    <s v="SALARIES &amp; WAGES - ANNUAL BONUS"/>
    <n v="832193"/>
    <n v="836552"/>
    <n v="882562.36"/>
    <n v="929338.16507999995"/>
    <n v="305053.65000000002"/>
    <n v="0"/>
    <n v="0"/>
    <n v="0"/>
    <n v="0"/>
    <n v="0"/>
    <n v="0"/>
    <n v="0"/>
    <n v="766.24"/>
    <n v="37804.44"/>
    <n v="92510.49"/>
    <n v="48667.81"/>
    <n v="30975.35"/>
    <n v="94329.32"/>
    <n v="305053.65000000002"/>
    <n v="0.36656598889920972"/>
    <n v="305053.65000000002"/>
    <n v="610107.30000000005"/>
  </r>
  <r>
    <n v="14"/>
    <n v="15"/>
    <x v="0"/>
    <x v="99"/>
    <x v="6"/>
    <x v="71"/>
    <x v="134"/>
    <s v="009-Sport &amp; recreation"/>
    <x v="1"/>
    <s v="105"/>
    <s v="PARKS &amp; RECREATION"/>
    <s v="051"/>
    <s v="EMPLOYEE RELATED COSTS - WAGES &amp; SALARIES"/>
    <s v="1005"/>
    <s v="SALARIES &amp; WAGES - STANDBY ALLOWANCE"/>
    <n v="14586"/>
    <n v="0"/>
    <n v="0"/>
    <n v="0"/>
    <n v="13468.900000000001"/>
    <n v="0"/>
    <n v="0"/>
    <n v="0"/>
    <n v="0"/>
    <n v="0"/>
    <n v="0"/>
    <n v="0"/>
    <n v="3619.05"/>
    <n v="0"/>
    <n v="4853.6000000000004"/>
    <n v="3782.85"/>
    <n v="1213.4000000000001"/>
    <n v="0"/>
    <n v="13468.900000000001"/>
    <n v="0.92341286164815584"/>
    <n v="13468.9"/>
    <n v="26937.800000000003"/>
  </r>
  <r>
    <n v="14"/>
    <n v="15"/>
    <x v="0"/>
    <x v="99"/>
    <x v="6"/>
    <x v="71"/>
    <x v="89"/>
    <s v="009-Sport &amp; recreation"/>
    <x v="1"/>
    <s v="105"/>
    <s v="PARKS &amp; RECREATION"/>
    <s v="051"/>
    <s v="EMPLOYEE RELATED COSTS - WAGES &amp; SALARIES"/>
    <s v="1010"/>
    <s v="SALARIES &amp; WAGES - LEAVE PAYMENTS"/>
    <n v="812372"/>
    <n v="697794"/>
    <n v="736172.67"/>
    <n v="775189.82151000004"/>
    <n v="385041.74"/>
    <n v="0"/>
    <n v="0"/>
    <n v="0"/>
    <n v="0"/>
    <n v="0"/>
    <n v="0"/>
    <n v="0"/>
    <n v="157280.6"/>
    <n v="45840.639999999999"/>
    <n v="50008.56"/>
    <n v="34677.760000000002"/>
    <n v="46384.36"/>
    <n v="50849.82"/>
    <n v="385041.74"/>
    <n v="0.47397219500425913"/>
    <n v="385041.74"/>
    <n v="770083.48"/>
  </r>
  <r>
    <n v="14"/>
    <n v="15"/>
    <x v="0"/>
    <x v="99"/>
    <x v="6"/>
    <x v="71"/>
    <x v="90"/>
    <s v="009-Sport &amp; recreation"/>
    <x v="1"/>
    <s v="105"/>
    <s v="PARKS &amp; RECREATION"/>
    <s v="051"/>
    <s v="EMPLOYEE RELATED COSTS - WAGES &amp; SALARIES"/>
    <s v="1012"/>
    <s v="HOUSING ALLOWANCE"/>
    <n v="72816"/>
    <n v="120388"/>
    <n v="127009.34"/>
    <n v="133740.83502"/>
    <n v="42262"/>
    <n v="0"/>
    <n v="0"/>
    <n v="0"/>
    <n v="0"/>
    <n v="0"/>
    <n v="0"/>
    <n v="0"/>
    <n v="8109"/>
    <n v="5817"/>
    <n v="9376"/>
    <n v="7084"/>
    <n v="7084"/>
    <n v="4792"/>
    <n v="42262"/>
    <n v="0.58039441880905296"/>
    <n v="42262"/>
    <n v="84524"/>
  </r>
  <r>
    <n v="14"/>
    <n v="15"/>
    <x v="0"/>
    <x v="99"/>
    <x v="6"/>
    <x v="71"/>
    <x v="91"/>
    <s v="009-Sport &amp; recreation"/>
    <x v="1"/>
    <s v="105"/>
    <s v="PARKS &amp; RECREATION"/>
    <s v="051"/>
    <s v="EMPLOYEE RELATED COSTS - WAGES &amp; SALARIES"/>
    <s v="1013"/>
    <s v="TRAVEL ALLOWANCE"/>
    <n v="305326"/>
    <n v="617896"/>
    <n v="651880.28"/>
    <n v="686429.93484"/>
    <n v="249291"/>
    <n v="0"/>
    <n v="0"/>
    <n v="0"/>
    <n v="0"/>
    <n v="0"/>
    <n v="0"/>
    <n v="0"/>
    <n v="59951.64"/>
    <n v="38144.04"/>
    <n v="37922.04"/>
    <n v="37935.360000000001"/>
    <n v="37668.959999999999"/>
    <n v="37668.959999999999"/>
    <n v="249291"/>
    <n v="0.81647484983263785"/>
    <n v="249291"/>
    <n v="498582"/>
  </r>
  <r>
    <n v="14"/>
    <n v="15"/>
    <x v="0"/>
    <x v="101"/>
    <x v="6"/>
    <x v="71"/>
    <x v="86"/>
    <s v="008-Libraries"/>
    <x v="1"/>
    <s v="123"/>
    <s v="LIBRARY SERVICES"/>
    <s v="051"/>
    <s v="EMPLOYEE RELATED COSTS - WAGES &amp; SALARIES"/>
    <s v="1001"/>
    <s v="SALARIES &amp; WAGES - BASIC SCALE"/>
    <n v="4859677"/>
    <n v="5086243"/>
    <n v="5365986.3650000002"/>
    <n v="5650383.6423450001"/>
    <n v="2264752.29"/>
    <n v="0"/>
    <n v="0"/>
    <n v="0"/>
    <n v="0"/>
    <n v="0"/>
    <n v="0"/>
    <n v="0"/>
    <n v="360473.24"/>
    <n v="359632.04"/>
    <n v="359632.04"/>
    <n v="360542.52"/>
    <n v="449537.13"/>
    <n v="374935.32"/>
    <n v="2264752.29"/>
    <n v="0.46602938631518104"/>
    <n v="2264752.29"/>
    <n v="4529504.58"/>
  </r>
  <r>
    <n v="14"/>
    <n v="15"/>
    <x v="0"/>
    <x v="101"/>
    <x v="6"/>
    <x v="71"/>
    <x v="84"/>
    <s v="008-Libraries"/>
    <x v="1"/>
    <s v="123"/>
    <s v="LIBRARY SERVICES"/>
    <s v="051"/>
    <s v="EMPLOYEE RELATED COSTS - WAGES &amp; SALARIES"/>
    <s v="1002"/>
    <s v="SALARIES &amp; WAGES - OVERTIME"/>
    <n v="59910"/>
    <n v="124223"/>
    <n v="131055.265"/>
    <n v="138001.19404500001"/>
    <n v="92779.180000000008"/>
    <n v="0"/>
    <n v="0"/>
    <n v="0"/>
    <n v="0"/>
    <n v="0"/>
    <n v="0"/>
    <n v="0"/>
    <n v="16307.36"/>
    <n v="16642"/>
    <n v="9350.77"/>
    <n v="19835.25"/>
    <n v="15045.5"/>
    <n v="15598.3"/>
    <n v="92779.180000000008"/>
    <n v="1.5486426306125858"/>
    <n v="92779.18"/>
    <n v="185558.36000000002"/>
  </r>
  <r>
    <n v="14"/>
    <n v="15"/>
    <x v="0"/>
    <x v="101"/>
    <x v="6"/>
    <x v="71"/>
    <x v="87"/>
    <s v="008-Libraries"/>
    <x v="1"/>
    <s v="123"/>
    <s v="LIBRARY SERVICES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1"/>
    <x v="6"/>
    <x v="71"/>
    <x v="88"/>
    <s v="008-Libraries"/>
    <x v="1"/>
    <s v="123"/>
    <s v="LIBRARY SERVICES"/>
    <s v="051"/>
    <s v="EMPLOYEE RELATED COSTS - WAGES &amp; SALARIES"/>
    <s v="1004"/>
    <s v="SALARIES &amp; WAGES - ANNUAL BONUS"/>
    <n v="404471"/>
    <n v="423854"/>
    <n v="447165.97"/>
    <n v="470865.76640999998"/>
    <n v="211430.30000000002"/>
    <n v="0"/>
    <n v="0"/>
    <n v="0"/>
    <n v="0"/>
    <n v="0"/>
    <n v="0"/>
    <n v="0"/>
    <n v="127868.03"/>
    <n v="42774.94"/>
    <n v="8382.7900000000009"/>
    <n v="8382.7900000000009"/>
    <n v="0"/>
    <n v="24021.75"/>
    <n v="211430.30000000002"/>
    <n v="0.52273290297697494"/>
    <n v="211430.3"/>
    <n v="422860.60000000003"/>
  </r>
  <r>
    <n v="14"/>
    <n v="15"/>
    <x v="0"/>
    <x v="101"/>
    <x v="6"/>
    <x v="71"/>
    <x v="89"/>
    <s v="008-Libraries"/>
    <x v="1"/>
    <s v="123"/>
    <s v="LIBRARY SERVICES"/>
    <s v="051"/>
    <s v="EMPLOYEE RELATED COSTS - WAGES &amp; SALARIES"/>
    <s v="1010"/>
    <s v="SALARIES &amp; WAGES - LEAVE PAYMENTS"/>
    <n v="302822"/>
    <n v="216521"/>
    <n v="228429.655"/>
    <n v="240536.42671500001"/>
    <n v="105576.71"/>
    <n v="0"/>
    <n v="0"/>
    <n v="0"/>
    <n v="0"/>
    <n v="0"/>
    <n v="0"/>
    <n v="0"/>
    <n v="25712.880000000001"/>
    <n v="31956.98"/>
    <n v="23880.720000000001"/>
    <n v="13812.16"/>
    <n v="0"/>
    <n v="10213.969999999999"/>
    <n v="105576.71"/>
    <n v="0.34864280006076181"/>
    <n v="105576.71"/>
    <n v="211153.42"/>
  </r>
  <r>
    <n v="14"/>
    <n v="15"/>
    <x v="0"/>
    <x v="101"/>
    <x v="6"/>
    <x v="71"/>
    <x v="90"/>
    <s v="008-Libraries"/>
    <x v="1"/>
    <s v="123"/>
    <s v="LIBRARY SERVICES"/>
    <s v="051"/>
    <s v="EMPLOYEE RELATED COSTS - WAGES &amp; SALARIES"/>
    <s v="1012"/>
    <s v="HOUSING ALLOWANCE"/>
    <n v="96274"/>
    <n v="78042"/>
    <n v="82334.31"/>
    <n v="86698.028429999991"/>
    <n v="43706"/>
    <n v="0"/>
    <n v="0"/>
    <n v="0"/>
    <n v="0"/>
    <n v="0"/>
    <n v="0"/>
    <n v="0"/>
    <n v="9111"/>
    <n v="7311"/>
    <n v="6483"/>
    <n v="8139"/>
    <n v="7316"/>
    <n v="5346"/>
    <n v="43706"/>
    <n v="0.45397511269917112"/>
    <n v="43706"/>
    <n v="87412"/>
  </r>
  <r>
    <n v="14"/>
    <n v="15"/>
    <x v="0"/>
    <x v="101"/>
    <x v="6"/>
    <x v="71"/>
    <x v="91"/>
    <s v="008-Libraries"/>
    <x v="1"/>
    <s v="123"/>
    <s v="LIBRARY SERVICES"/>
    <s v="051"/>
    <s v="EMPLOYEE RELATED COSTS - WAGES &amp; SALARIES"/>
    <s v="1013"/>
    <s v="TRAVEL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1"/>
    <x v="6"/>
    <x v="71"/>
    <x v="77"/>
    <s v="008-Libraries"/>
    <x v="1"/>
    <s v="123"/>
    <s v="LIBRARY SERVICES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2"/>
    <x v="6"/>
    <x v="71"/>
    <x v="86"/>
    <s v="021-Solid waste"/>
    <x v="1"/>
    <s v="133"/>
    <s v="SOLID WASTE"/>
    <s v="051"/>
    <s v="EMPLOYEE RELATED COSTS - WAGES &amp; SALARIES"/>
    <s v="1001"/>
    <s v="SALARIES &amp; WAGES - BASIC SCALE"/>
    <n v="7416459"/>
    <n v="7473803"/>
    <n v="7884862.165"/>
    <n v="8302759.8597449996"/>
    <n v="3264743.12"/>
    <n v="0"/>
    <n v="0"/>
    <n v="0"/>
    <n v="0"/>
    <n v="0"/>
    <n v="0"/>
    <n v="0"/>
    <n v="543236.37"/>
    <n v="544792.9"/>
    <n v="544792.9"/>
    <n v="544461.69999999995"/>
    <n v="542831.86"/>
    <n v="544627.39"/>
    <n v="3264743.12"/>
    <n v="0.440202409262965"/>
    <n v="3264743.12"/>
    <n v="6529486.2400000002"/>
  </r>
  <r>
    <n v="14"/>
    <n v="15"/>
    <x v="0"/>
    <x v="102"/>
    <x v="6"/>
    <x v="71"/>
    <x v="84"/>
    <s v="021-Solid waste"/>
    <x v="1"/>
    <s v="133"/>
    <s v="SOLID WASTE"/>
    <s v="051"/>
    <s v="EMPLOYEE RELATED COSTS - WAGES &amp; SALARIES"/>
    <s v="1002"/>
    <s v="SALARIES &amp; WAGES - OVERTIME"/>
    <n v="1089348"/>
    <n v="4800723"/>
    <n v="5064762.7649999997"/>
    <n v="5333195.1915449994"/>
    <n v="1117410.67"/>
    <n v="0"/>
    <n v="0"/>
    <n v="0"/>
    <n v="0"/>
    <n v="0"/>
    <n v="0"/>
    <n v="0"/>
    <n v="203739.45"/>
    <n v="160994.68"/>
    <n v="165697.72"/>
    <n v="258768.31"/>
    <n v="162459.95000000001"/>
    <n v="165750.56"/>
    <n v="1117410.67"/>
    <n v="1.0257609781263655"/>
    <n v="1117410.67"/>
    <n v="2234821.34"/>
  </r>
  <r>
    <n v="14"/>
    <n v="15"/>
    <x v="0"/>
    <x v="102"/>
    <x v="6"/>
    <x v="71"/>
    <x v="87"/>
    <s v="021-Solid waste"/>
    <x v="1"/>
    <s v="133"/>
    <s v="SOLID WASTE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2"/>
    <x v="6"/>
    <x v="71"/>
    <x v="88"/>
    <s v="021-Solid waste"/>
    <x v="1"/>
    <s v="133"/>
    <s v="SOLID WASTE"/>
    <s v="051"/>
    <s v="EMPLOYEE RELATED COSTS - WAGES &amp; SALARIES"/>
    <s v="1004"/>
    <s v="SALARIES &amp; WAGES - ANNUAL BONUS"/>
    <n v="617034"/>
    <n v="622282"/>
    <n v="656507.51"/>
    <n v="691302.40803000005"/>
    <n v="350491.23"/>
    <n v="0"/>
    <n v="0"/>
    <n v="0"/>
    <n v="0"/>
    <n v="0"/>
    <n v="0"/>
    <n v="0"/>
    <n v="102727.5"/>
    <n v="56588.87"/>
    <n v="0"/>
    <n v="72887.56"/>
    <n v="60334.95"/>
    <n v="57952.35"/>
    <n v="350491.23"/>
    <n v="0.56802579760596661"/>
    <n v="350491.23"/>
    <n v="700982.46"/>
  </r>
  <r>
    <n v="14"/>
    <n v="15"/>
    <x v="0"/>
    <x v="102"/>
    <x v="6"/>
    <x v="71"/>
    <x v="89"/>
    <s v="021-Solid waste"/>
    <x v="1"/>
    <s v="133"/>
    <s v="SOLID WASTE"/>
    <s v="051"/>
    <s v="EMPLOYEE RELATED COSTS - WAGES &amp; SALARIES"/>
    <s v="1010"/>
    <s v="SALARIES &amp; WAGES - LEAVE PAYMENTS"/>
    <n v="567416"/>
    <n v="777050"/>
    <n v="819787.75"/>
    <n v="863236.50075000001"/>
    <n v="228818.9"/>
    <n v="0"/>
    <n v="0"/>
    <n v="0"/>
    <n v="0"/>
    <n v="0"/>
    <n v="0"/>
    <n v="0"/>
    <n v="80645.84"/>
    <n v="31232.799999999999"/>
    <n v="11152.96"/>
    <n v="32983.199999999997"/>
    <n v="25469.119999999999"/>
    <n v="47334.98"/>
    <n v="228818.9"/>
    <n v="0.40326480042860968"/>
    <n v="228818.9"/>
    <n v="457637.8"/>
  </r>
  <r>
    <n v="14"/>
    <n v="15"/>
    <x v="0"/>
    <x v="102"/>
    <x v="6"/>
    <x v="71"/>
    <x v="90"/>
    <s v="021-Solid waste"/>
    <x v="1"/>
    <s v="133"/>
    <s v="SOLID WASTE"/>
    <s v="051"/>
    <s v="EMPLOYEE RELATED COSTS - WAGES &amp; SALARIES"/>
    <s v="1012"/>
    <s v="HOUSING ALLOWANCE"/>
    <n v="28325"/>
    <n v="12275"/>
    <n v="12950.125"/>
    <n v="13636.481625"/>
    <n v="5736"/>
    <n v="0"/>
    <n v="0"/>
    <n v="0"/>
    <n v="0"/>
    <n v="0"/>
    <n v="0"/>
    <n v="0"/>
    <n v="956"/>
    <n v="956"/>
    <n v="956"/>
    <n v="956"/>
    <n v="956"/>
    <n v="956"/>
    <n v="5736"/>
    <n v="0.20250661959399824"/>
    <n v="5736"/>
    <n v="11472"/>
  </r>
  <r>
    <n v="14"/>
    <n v="15"/>
    <x v="0"/>
    <x v="102"/>
    <x v="6"/>
    <x v="71"/>
    <x v="91"/>
    <s v="021-Solid waste"/>
    <x v="1"/>
    <s v="133"/>
    <s v="SOLID WASTE"/>
    <s v="051"/>
    <s v="EMPLOYEE RELATED COSTS - WAGES &amp; SALARIES"/>
    <s v="1013"/>
    <s v="TRAVEL ALLOWANCE"/>
    <n v="290254"/>
    <n v="395432"/>
    <n v="417180.76"/>
    <n v="439291.34028"/>
    <n v="178680.7"/>
    <n v="0"/>
    <n v="0"/>
    <n v="0"/>
    <n v="0"/>
    <n v="0"/>
    <n v="0"/>
    <n v="0"/>
    <n v="23882.98"/>
    <n v="31185.33"/>
    <n v="31003.83"/>
    <n v="31014.720000000001"/>
    <n v="30796.92"/>
    <n v="30796.92"/>
    <n v="178680.7"/>
    <n v="0.6156011631191991"/>
    <n v="178680.7"/>
    <n v="357361.4"/>
  </r>
  <r>
    <n v="14"/>
    <n v="15"/>
    <x v="0"/>
    <x v="102"/>
    <x v="6"/>
    <x v="71"/>
    <x v="77"/>
    <s v="021-Solid waste"/>
    <x v="1"/>
    <s v="133"/>
    <s v="SOLID WASTE"/>
    <s v="051"/>
    <s v="EMPLOYEE RELATED COSTS - WAGES &amp; SALARIES"/>
    <s v="1016"/>
    <s v="PERFORMANCE INCENTIVE SCHEMES"/>
    <n v="0"/>
    <n v="108289"/>
    <n v="114244.895"/>
    <n v="120299.87443500001"/>
    <n v="25950"/>
    <n v="0"/>
    <n v="0"/>
    <n v="0"/>
    <n v="0"/>
    <n v="0"/>
    <n v="0"/>
    <n v="0"/>
    <n v="4050"/>
    <n v="4650"/>
    <n v="4800"/>
    <n v="4500"/>
    <n v="3600"/>
    <n v="4350"/>
    <n v="25950"/>
    <e v="#DIV/0!"/>
    <n v="25950"/>
    <n v="51900"/>
  </r>
  <r>
    <n v="14"/>
    <n v="15"/>
    <x v="0"/>
    <x v="103"/>
    <x v="6"/>
    <x v="71"/>
    <x v="86"/>
    <s v="021-Solid waste"/>
    <x v="1"/>
    <s v="134"/>
    <s v="STREET CLEANSING"/>
    <s v="051"/>
    <s v="EMPLOYEE RELATED COSTS - WAGES &amp; SALARIES"/>
    <s v="1001"/>
    <s v="SALARIES &amp; WAGES - BASIC SCALE"/>
    <n v="4220114"/>
    <n v="4673345"/>
    <n v="4930378.9749999996"/>
    <n v="5191689.0606749998"/>
    <n v="2038580.65"/>
    <n v="0"/>
    <n v="0"/>
    <n v="0"/>
    <n v="0"/>
    <n v="0"/>
    <n v="0"/>
    <n v="0"/>
    <n v="346284.49"/>
    <n v="340660.14"/>
    <n v="339296.77"/>
    <n v="334545.68"/>
    <n v="338855.41"/>
    <n v="338938.16"/>
    <n v="2038580.65"/>
    <n v="0.48306293384491505"/>
    <n v="2038580.65"/>
    <n v="4077161.3"/>
  </r>
  <r>
    <n v="14"/>
    <n v="15"/>
    <x v="0"/>
    <x v="103"/>
    <x v="6"/>
    <x v="71"/>
    <x v="84"/>
    <s v="021-Solid waste"/>
    <x v="1"/>
    <s v="134"/>
    <s v="STREET CLEANSING"/>
    <s v="051"/>
    <s v="EMPLOYEE RELATED COSTS - WAGES &amp; SALARIES"/>
    <s v="1002"/>
    <s v="SALARIES &amp; WAGES - OVERTIME"/>
    <n v="688031"/>
    <n v="3211933"/>
    <n v="3388589.3149999999"/>
    <n v="3568184.5486949999"/>
    <n v="672143.76"/>
    <n v="0"/>
    <n v="0"/>
    <n v="0"/>
    <n v="0"/>
    <n v="0"/>
    <n v="0"/>
    <n v="0"/>
    <n v="133158.69"/>
    <n v="93959.57"/>
    <n v="88718.02"/>
    <n v="156259.71"/>
    <n v="92810.73"/>
    <n v="107237.04"/>
    <n v="672143.76"/>
    <n v="0.97690912182735956"/>
    <n v="672143.76"/>
    <n v="1344287.52"/>
  </r>
  <r>
    <n v="14"/>
    <n v="15"/>
    <x v="0"/>
    <x v="103"/>
    <x v="6"/>
    <x v="71"/>
    <x v="87"/>
    <s v="021-Solid waste"/>
    <x v="1"/>
    <s v="134"/>
    <s v="STREET CLEANSING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3"/>
    <x v="6"/>
    <x v="71"/>
    <x v="88"/>
    <s v="021-Solid waste"/>
    <x v="1"/>
    <s v="134"/>
    <s v="STREET CLEANSING"/>
    <s v="051"/>
    <s v="EMPLOYEE RELATED COSTS - WAGES &amp; SALARIES"/>
    <s v="1004"/>
    <s v="SALARIES &amp; WAGES - ANNUAL BONUS"/>
    <n v="351676"/>
    <n v="389445"/>
    <n v="410864.47499999998"/>
    <n v="432640.29217499995"/>
    <n v="77564.59"/>
    <n v="0"/>
    <n v="0"/>
    <n v="0"/>
    <n v="0"/>
    <n v="0"/>
    <n v="0"/>
    <n v="0"/>
    <n v="27584.94"/>
    <n v="7813.91"/>
    <n v="0"/>
    <n v="11887.89"/>
    <n v="9194.98"/>
    <n v="21082.87"/>
    <n v="77564.59"/>
    <n v="0.22055696152140036"/>
    <n v="77564.59"/>
    <n v="155129.18"/>
  </r>
  <r>
    <n v="14"/>
    <n v="15"/>
    <x v="0"/>
    <x v="103"/>
    <x v="6"/>
    <x v="71"/>
    <x v="89"/>
    <s v="021-Solid waste"/>
    <x v="1"/>
    <s v="134"/>
    <s v="STREET CLEANSING"/>
    <s v="051"/>
    <s v="EMPLOYEE RELATED COSTS - WAGES &amp; SALARIES"/>
    <s v="1010"/>
    <s v="SALARIES &amp; WAGES - LEAVE PAYMENTS"/>
    <n v="282237"/>
    <n v="374656"/>
    <n v="395262.08"/>
    <n v="416210.97024"/>
    <n v="234632.16999999995"/>
    <n v="0"/>
    <n v="0"/>
    <n v="0"/>
    <n v="0"/>
    <n v="0"/>
    <n v="0"/>
    <n v="0"/>
    <n v="53887.040000000001"/>
    <n v="96722.33"/>
    <n v="45021.36"/>
    <n v="23173.279999999999"/>
    <n v="8770.08"/>
    <n v="7058.08"/>
    <n v="234632.16999999995"/>
    <n v="0.83133030042127698"/>
    <n v="234632.17"/>
    <n v="469264.33999999991"/>
  </r>
  <r>
    <n v="14"/>
    <n v="15"/>
    <x v="0"/>
    <x v="103"/>
    <x v="6"/>
    <x v="71"/>
    <x v="77"/>
    <s v="021-Solid waste"/>
    <x v="1"/>
    <s v="134"/>
    <s v="STREET CLEANSING"/>
    <s v="051"/>
    <s v="EMPLOYEE RELATED COSTS - WAGES &amp; SALARIES"/>
    <s v="1016"/>
    <s v="PERFORMANCE INCENTIVE SCHEMES"/>
    <n v="0"/>
    <n v="0"/>
    <n v="0"/>
    <n v="0"/>
    <n v="27450"/>
    <n v="0"/>
    <n v="0"/>
    <n v="0"/>
    <n v="0"/>
    <n v="0"/>
    <n v="0"/>
    <n v="0"/>
    <n v="5100"/>
    <n v="5400"/>
    <n v="5400"/>
    <n v="3300"/>
    <n v="3300"/>
    <n v="4950"/>
    <n v="27450"/>
    <e v="#DIV/0!"/>
    <n v="27450"/>
    <n v="54900"/>
  </r>
  <r>
    <n v="14"/>
    <n v="15"/>
    <x v="2"/>
    <x v="117"/>
    <x v="6"/>
    <x v="71"/>
    <x v="77"/>
    <s v="014-Other health"/>
    <x v="1"/>
    <s v="115"/>
    <s v="ENVIROMENTAL HEALTH SERVICES"/>
    <s v="051"/>
    <s v="EMPLOYEE RELATED COSTS - WAGES &amp; SALARIES"/>
    <s v="1016"/>
    <s v="PERFORMANCE INCENTIVE SCHEMES"/>
    <n v="0"/>
    <n v="108289"/>
    <n v="114244.895"/>
    <n v="120299.87443500001"/>
    <n v="2162594.1500000004"/>
    <n v="0"/>
    <n v="0"/>
    <n v="0"/>
    <n v="0"/>
    <n v="0"/>
    <n v="0"/>
    <n v="0"/>
    <n v="371165.75"/>
    <n v="379513.05"/>
    <n v="381021.38"/>
    <n v="347274.69"/>
    <n v="342030.32"/>
    <n v="341588.96"/>
    <n v="2162594.1500000004"/>
    <e v="#DIV/0!"/>
    <n v="2162594.15"/>
    <n v="4325188.3000000007"/>
  </r>
  <r>
    <n v="14"/>
    <n v="15"/>
    <x v="2"/>
    <x v="113"/>
    <x v="5"/>
    <x v="71"/>
    <x v="77"/>
    <m/>
    <x v="1"/>
    <s v="073"/>
    <s v="WATER NETWORKS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833080.25"/>
    <n v="844490.16"/>
    <n v="797359.84"/>
    <n v="795994.73"/>
    <n v="797782.82"/>
    <n v="795176.29"/>
    <n v="4863884.09"/>
    <e v="#DIV/0!"/>
    <n v="4863884.09"/>
    <n v="0"/>
  </r>
  <r>
    <n v="14"/>
    <n v="15"/>
    <x v="2"/>
    <x v="114"/>
    <x v="5"/>
    <x v="71"/>
    <x v="77"/>
    <m/>
    <x v="1"/>
    <s v="083"/>
    <s v="WATER PURIFICATION"/>
    <s v="051"/>
    <s v="EMPLOYEE RELATED COSTS - WAGES &amp; SALARIES"/>
    <s v="1016"/>
    <s v="PERFORMANCE INCENTIVE SCHEMES"/>
    <n v="0"/>
    <n v="0"/>
    <n v="0"/>
    <n v="0"/>
    <n v="0"/>
    <n v="0"/>
    <n v="0"/>
    <n v="0"/>
    <n v="0"/>
    <n v="0"/>
    <n v="0"/>
    <n v="0"/>
    <n v="239181.29"/>
    <n v="237567.99"/>
    <n v="237567.99"/>
    <n v="239429.49"/>
    <n v="237567.99"/>
    <n v="237173.79"/>
    <n v="1428488.54"/>
    <e v="#DIV/0!"/>
    <n v="1428488.54"/>
    <n v="0"/>
  </r>
  <r>
    <n v="14"/>
    <n v="15"/>
    <x v="2"/>
    <x v="115"/>
    <x v="5"/>
    <x v="71"/>
    <x v="77"/>
    <m/>
    <x v="1"/>
    <s v="093"/>
    <s v="SEWERAGE PURIFICATION"/>
    <s v="051"/>
    <s v="EMPLOYEE RELATED COSTS - WAGES &amp; SALARIES"/>
    <s v="1016"/>
    <s v="PERFORMANCE INCENTIVE SCHEMES"/>
    <n v="0"/>
    <n v="0"/>
    <n v="0"/>
    <n v="0"/>
    <n v="0"/>
    <n v="0"/>
    <n v="0"/>
    <n v="0"/>
    <n v="0"/>
    <n v="0"/>
    <n v="0"/>
    <n v="0"/>
    <n v="182881.61"/>
    <n v="180403.58"/>
    <n v="181447.77"/>
    <n v="181375.31"/>
    <n v="180699.57"/>
    <n v="181606.99"/>
    <n v="1088414.83"/>
    <e v="#DIV/0!"/>
    <n v="1088414.83"/>
    <n v="0"/>
  </r>
  <r>
    <n v="14"/>
    <n v="15"/>
    <x v="0"/>
    <x v="104"/>
    <x v="6"/>
    <x v="71"/>
    <x v="86"/>
    <s v="020-Public toilet"/>
    <x v="1"/>
    <s v="135"/>
    <s v="PUBLIC TOILETS"/>
    <s v="051"/>
    <s v="EMPLOYEE RELATED COSTS - WAGES &amp; SALARIES"/>
    <s v="1001"/>
    <s v="SALARIES &amp; WAGES - BASIC SCALE"/>
    <n v="3444321"/>
    <n v="3195507"/>
    <n v="3371259.8849999998"/>
    <n v="3549936.658905"/>
    <n v="1528638.37"/>
    <n v="0"/>
    <n v="0"/>
    <n v="0"/>
    <n v="0"/>
    <n v="0"/>
    <n v="0"/>
    <n v="0"/>
    <n v="273121.48"/>
    <n v="276661.52"/>
    <n v="266565.63"/>
    <n v="236104.95"/>
    <n v="237020.4"/>
    <n v="239164.39"/>
    <n v="1528638.37"/>
    <n v="0.44381414217780518"/>
    <n v="1528638.37"/>
    <n v="3057276.74"/>
  </r>
  <r>
    <n v="14"/>
    <n v="15"/>
    <x v="0"/>
    <x v="104"/>
    <x v="6"/>
    <x v="71"/>
    <x v="84"/>
    <s v="020-Public toilet"/>
    <x v="1"/>
    <s v="135"/>
    <s v="PUBLIC TOILETS"/>
    <s v="051"/>
    <s v="EMPLOYEE RELATED COSTS - WAGES &amp; SALARIES"/>
    <s v="1002"/>
    <s v="SALARIES &amp; WAGES - OVERTIME"/>
    <n v="600375"/>
    <n v="3113975"/>
    <n v="3285243.625"/>
    <n v="3459361.5371249998"/>
    <n v="677894.2"/>
    <n v="0"/>
    <n v="0"/>
    <n v="0"/>
    <n v="0"/>
    <n v="0"/>
    <n v="0"/>
    <n v="0"/>
    <n v="122473"/>
    <n v="109112.94"/>
    <n v="104870.8"/>
    <n v="146793.57999999999"/>
    <n v="100340.09"/>
    <n v="94303.79"/>
    <n v="677894.2"/>
    <n v="1.129117967936706"/>
    <n v="677894.2"/>
    <n v="1355788.4"/>
  </r>
  <r>
    <n v="14"/>
    <n v="15"/>
    <x v="0"/>
    <x v="104"/>
    <x v="6"/>
    <x v="71"/>
    <x v="87"/>
    <s v="020-Public toilet"/>
    <x v="1"/>
    <s v="135"/>
    <s v="PUBLIC TOILETS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4"/>
    <x v="6"/>
    <x v="71"/>
    <x v="88"/>
    <s v="020-Public toilet"/>
    <x v="1"/>
    <s v="135"/>
    <s v="PUBLIC TOILETS"/>
    <s v="051"/>
    <s v="EMPLOYEE RELATED COSTS - WAGES &amp; SALARIES"/>
    <s v="1004"/>
    <s v="SALARIES &amp; WAGES - ANNUAL BONUS"/>
    <n v="287027"/>
    <n v="266292"/>
    <n v="280938.06"/>
    <n v="295827.77717999998"/>
    <n v="166325.81"/>
    <n v="0"/>
    <n v="0"/>
    <n v="0"/>
    <n v="0"/>
    <n v="0"/>
    <n v="0"/>
    <n v="0"/>
    <n v="27584.94"/>
    <n v="9194.98"/>
    <n v="32452.41"/>
    <n v="51118.58"/>
    <n v="0"/>
    <n v="45974.9"/>
    <n v="166325.81"/>
    <n v="0.57947792367965378"/>
    <n v="166325.81"/>
    <n v="332651.62"/>
  </r>
  <r>
    <n v="14"/>
    <n v="15"/>
    <x v="0"/>
    <x v="104"/>
    <x v="6"/>
    <x v="71"/>
    <x v="89"/>
    <s v="020-Public toilet"/>
    <x v="1"/>
    <s v="135"/>
    <s v="PUBLIC TOILETS"/>
    <s v="051"/>
    <s v="EMPLOYEE RELATED COSTS - WAGES &amp; SALARIES"/>
    <s v="1010"/>
    <s v="SALARIES &amp; WAGES - LEAVE PAYMENTS"/>
    <n v="271551"/>
    <n v="477432"/>
    <n v="503690.76"/>
    <n v="530386.37028000003"/>
    <n v="266382.37"/>
    <n v="0"/>
    <n v="0"/>
    <n v="0"/>
    <n v="0"/>
    <n v="0"/>
    <n v="0"/>
    <n v="0"/>
    <n v="65309.7"/>
    <n v="23071.439999999999"/>
    <n v="56224.43"/>
    <n v="91538.8"/>
    <n v="14271.36"/>
    <n v="15966.64"/>
    <n v="266382.37"/>
    <n v="0.98096626416400601"/>
    <n v="266382.37"/>
    <n v="532764.74"/>
  </r>
  <r>
    <n v="14"/>
    <n v="15"/>
    <x v="0"/>
    <x v="94"/>
    <x v="2"/>
    <x v="71"/>
    <x v="77"/>
    <s v="001-Mayor and council"/>
    <x v="1"/>
    <s v="057"/>
    <s v="COUNCIL EXPENDITURE"/>
    <s v="051"/>
    <s v="EMPLOYEE RELATED COSTS - WAGES &amp; SALARIES"/>
    <s v="1016"/>
    <s v="PERFORMANCE INCENTIVE SCHEMES"/>
    <n v="0"/>
    <n v="47361"/>
    <n v="49965.855000000003"/>
    <n v="52614.045315000003"/>
    <m/>
    <n v="0"/>
    <n v="0"/>
    <n v="0"/>
    <n v="0"/>
    <n v="0"/>
    <n v="0"/>
    <n v="0"/>
    <n v="107289.68"/>
    <n v="106289.68"/>
    <n v="106789.68"/>
    <n v="106289.68"/>
    <n v="106289.68"/>
    <n v="107289.68"/>
    <n v="640238.07999999984"/>
    <e v="#DIV/0!"/>
    <n v="640238.07999999996"/>
    <n v="0"/>
  </r>
  <r>
    <n v="14"/>
    <n v="15"/>
    <x v="0"/>
    <x v="104"/>
    <x v="6"/>
    <x v="71"/>
    <x v="77"/>
    <s v="020-Public toilet"/>
    <x v="1"/>
    <s v="135"/>
    <s v="PUBLIC TOILETS"/>
    <s v="051"/>
    <s v="EMPLOYEE RELATED COSTS - WAGES &amp; SALARIES"/>
    <s v="1016"/>
    <s v="PERFORMANCE INCENTIVE SCHEMES"/>
    <n v="0"/>
    <n v="0"/>
    <n v="0"/>
    <n v="0"/>
    <n v="16500"/>
    <n v="0"/>
    <n v="0"/>
    <n v="0"/>
    <n v="0"/>
    <n v="0"/>
    <n v="0"/>
    <n v="0"/>
    <n v="3900"/>
    <n v="3450"/>
    <n v="3300"/>
    <n v="1800"/>
    <n v="750"/>
    <n v="3300"/>
    <n v="16500"/>
    <e v="#DIV/0!"/>
    <n v="16500"/>
    <n v="33000"/>
  </r>
  <r>
    <n v="14"/>
    <n v="15"/>
    <x v="0"/>
    <x v="105"/>
    <x v="6"/>
    <x v="71"/>
    <x v="86"/>
    <s v="018-Vehicle licencing"/>
    <x v="1"/>
    <s v="140"/>
    <s v="ADMINISTRATION TRANSPORT, SAFETY, SECURITY AND LIAISON"/>
    <s v="051"/>
    <s v="EMPLOYEE RELATED COSTS - WAGES &amp; SALARIES"/>
    <s v="1001"/>
    <s v="SALARIES &amp; WAGES - BASIC SCALE"/>
    <n v="1909371"/>
    <n v="1961888"/>
    <n v="2069791.84"/>
    <n v="2179490.8075200003"/>
    <n v="979963.44000000006"/>
    <n v="0"/>
    <n v="0"/>
    <n v="0"/>
    <n v="0"/>
    <n v="0"/>
    <n v="0"/>
    <n v="0"/>
    <n v="141758.76"/>
    <n v="191902.23"/>
    <n v="170193.23"/>
    <n v="171148.07"/>
    <n v="163202.39000000001"/>
    <n v="141758.76"/>
    <n v="979963.44000000006"/>
    <n v="0.5132388833809669"/>
    <n v="979963.44"/>
    <n v="1959926.8800000001"/>
  </r>
  <r>
    <n v="14"/>
    <n v="15"/>
    <x v="0"/>
    <x v="105"/>
    <x v="6"/>
    <x v="71"/>
    <x v="84"/>
    <s v="018-Vehicle licencing"/>
    <x v="1"/>
    <s v="140"/>
    <s v="ADMINISTRATION TRANSPORT, SAFETY, SECURITY AND LIAISON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5"/>
    <x v="6"/>
    <x v="71"/>
    <x v="87"/>
    <s v="018-Vehicle licencing"/>
    <x v="1"/>
    <s v="140"/>
    <s v="ADMINISTRATION TRANSPORT, SAFETY, SECURITY AND LIAISON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5"/>
    <x v="6"/>
    <x v="71"/>
    <x v="88"/>
    <s v="018-Vehicle licencing"/>
    <x v="1"/>
    <s v="140"/>
    <s v="ADMINISTRATION TRANSPORT, SAFETY, SECURITY AND LIAISON"/>
    <s v="051"/>
    <s v="EMPLOYEE RELATED COSTS - WAGES &amp; SALARIES"/>
    <s v="1004"/>
    <s v="SALARIES &amp; WAGES - ANNUAL BONUS"/>
    <n v="67471"/>
    <n v="163491"/>
    <n v="172483.005"/>
    <n v="181624.604265"/>
    <n v="77334.549999999988"/>
    <n v="0"/>
    <n v="0"/>
    <n v="0"/>
    <n v="0"/>
    <n v="0"/>
    <n v="0"/>
    <n v="0"/>
    <n v="0"/>
    <n v="0"/>
    <n v="22446.35"/>
    <n v="0"/>
    <n v="0"/>
    <n v="54888.2"/>
    <n v="77334.549999999988"/>
    <n v="1.1461894739962353"/>
    <n v="77334.55"/>
    <n v="154669.09999999998"/>
  </r>
  <r>
    <n v="14"/>
    <n v="15"/>
    <x v="0"/>
    <x v="105"/>
    <x v="6"/>
    <x v="71"/>
    <x v="89"/>
    <s v="018-Vehicle licencing"/>
    <x v="1"/>
    <s v="140"/>
    <s v="ADMINISTRATION TRANSPORT, SAFETY, SECURITY AND LIAISON"/>
    <s v="051"/>
    <s v="EMPLOYEE RELATED COSTS - WAGES &amp; SALARIES"/>
    <s v="1010"/>
    <s v="SALARIES &amp; WAGES - LEAVE PAYMENTS"/>
    <n v="71536"/>
    <n v="89072"/>
    <n v="93970.96"/>
    <n v="98951.420880000005"/>
    <n v="37068.879999999997"/>
    <n v="0"/>
    <n v="0"/>
    <n v="0"/>
    <n v="0"/>
    <n v="0"/>
    <n v="0"/>
    <n v="0"/>
    <n v="10522.16"/>
    <n v="0"/>
    <n v="14771.84"/>
    <n v="11774.88"/>
    <n v="0"/>
    <n v="0"/>
    <n v="37068.879999999997"/>
    <n v="0.51818496980541262"/>
    <n v="37068.879999999997"/>
    <n v="74137.759999999995"/>
  </r>
  <r>
    <n v="14"/>
    <n v="15"/>
    <x v="0"/>
    <x v="105"/>
    <x v="6"/>
    <x v="71"/>
    <x v="90"/>
    <s v="018-Vehicle licencing"/>
    <x v="1"/>
    <s v="140"/>
    <s v="ADMINISTRATION TRANSPORT, SAFETY, SECURITY AND LIAISON"/>
    <s v="051"/>
    <s v="EMPLOYEE RELATED COSTS - WAGES &amp; SALARIES"/>
    <s v="1012"/>
    <s v="HOUSING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6"/>
    <x v="6"/>
    <x v="71"/>
    <x v="86"/>
    <s v="018-Vehicle licencing"/>
    <x v="1"/>
    <s v="143"/>
    <s v="VEHICLE LICENCING &amp; TESTING"/>
    <s v="051"/>
    <s v="EMPLOYEE RELATED COSTS - WAGES &amp; SALARIES"/>
    <s v="1001"/>
    <s v="SALARIES &amp; WAGES - BASIC SCALE"/>
    <n v="9104596"/>
    <n v="9708288"/>
    <n v="10242243.84"/>
    <n v="10785082.763520001"/>
    <n v="4643152.18"/>
    <n v="0"/>
    <n v="0"/>
    <n v="0"/>
    <n v="0"/>
    <n v="0"/>
    <n v="0"/>
    <n v="0"/>
    <n v="757521.8"/>
    <n v="760371.02"/>
    <n v="760371.02"/>
    <n v="761795.63"/>
    <n v="758946.41"/>
    <n v="844146.3"/>
    <n v="4643152.18"/>
    <n v="0.50997893591324639"/>
    <n v="4643152.18"/>
    <n v="9286304.3599999994"/>
  </r>
  <r>
    <n v="14"/>
    <n v="15"/>
    <x v="0"/>
    <x v="106"/>
    <x v="6"/>
    <x v="71"/>
    <x v="84"/>
    <s v="018-Vehicle licencing"/>
    <x v="1"/>
    <s v="143"/>
    <s v="VEHICLE LICENCING &amp; TESTING"/>
    <s v="051"/>
    <s v="EMPLOYEE RELATED COSTS - WAGES &amp; SALARIES"/>
    <s v="1002"/>
    <s v="SALARIES &amp; WAGES - OVERTIME"/>
    <n v="495350"/>
    <n v="868814"/>
    <n v="916598.77"/>
    <n v="965178.50481000007"/>
    <n v="529531.31000000006"/>
    <n v="0"/>
    <n v="0"/>
    <n v="0"/>
    <n v="0"/>
    <n v="0"/>
    <n v="0"/>
    <n v="0"/>
    <n v="110692.39"/>
    <n v="60502.55"/>
    <n v="85391.12"/>
    <n v="104924.37"/>
    <n v="87066.21"/>
    <n v="80954.67"/>
    <n v="529531.31000000006"/>
    <n v="1.0690043605531443"/>
    <n v="529531.31000000006"/>
    <n v="1059062.6200000001"/>
  </r>
  <r>
    <n v="14"/>
    <n v="15"/>
    <x v="0"/>
    <x v="106"/>
    <x v="6"/>
    <x v="71"/>
    <x v="87"/>
    <s v="018-Vehicle licencing"/>
    <x v="1"/>
    <s v="143"/>
    <s v="VEHICLE LICENCING &amp; TESTING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6"/>
    <x v="6"/>
    <x v="71"/>
    <x v="88"/>
    <s v="018-Vehicle licencing"/>
    <x v="1"/>
    <s v="143"/>
    <s v="VEHICLE LICENCING &amp; TESTING"/>
    <s v="051"/>
    <s v="EMPLOYEE RELATED COSTS - WAGES &amp; SALARIES"/>
    <s v="1004"/>
    <s v="SALARIES &amp; WAGES - ANNUAL BONUS"/>
    <n v="758215"/>
    <n v="809024"/>
    <n v="853520.32"/>
    <n v="898756.89695999993"/>
    <n v="395059.79000000004"/>
    <n v="0"/>
    <n v="0"/>
    <n v="0"/>
    <n v="0"/>
    <n v="0"/>
    <n v="0"/>
    <n v="0"/>
    <n v="115978.87"/>
    <n v="74643.37"/>
    <n v="94758.75"/>
    <n v="0"/>
    <n v="54839.4"/>
    <n v="54839.4"/>
    <n v="395059.79000000004"/>
    <n v="0.52103926986408877"/>
    <n v="395059.79"/>
    <n v="790119.58000000007"/>
  </r>
  <r>
    <n v="14"/>
    <n v="15"/>
    <x v="0"/>
    <x v="106"/>
    <x v="6"/>
    <x v="71"/>
    <x v="89"/>
    <s v="018-Vehicle licencing"/>
    <x v="1"/>
    <s v="143"/>
    <s v="VEHICLE LICENCING &amp; TESTING"/>
    <s v="051"/>
    <s v="EMPLOYEE RELATED COSTS - WAGES &amp; SALARIES"/>
    <s v="1010"/>
    <s v="SALARIES &amp; WAGES - LEAVE PAYMENTS"/>
    <n v="623014"/>
    <n v="646152"/>
    <n v="681690.36"/>
    <n v="717819.94907999993"/>
    <n v="444983.89"/>
    <n v="0"/>
    <n v="0"/>
    <n v="0"/>
    <n v="0"/>
    <n v="0"/>
    <n v="0"/>
    <n v="0"/>
    <n v="85640.86"/>
    <n v="95633.84"/>
    <n v="55885.84"/>
    <n v="10398.56"/>
    <n v="80145.19"/>
    <n v="117279.6"/>
    <n v="444983.89"/>
    <n v="0.71424380511513386"/>
    <n v="444983.89"/>
    <n v="889967.78"/>
  </r>
  <r>
    <n v="14"/>
    <n v="15"/>
    <x v="0"/>
    <x v="106"/>
    <x v="6"/>
    <x v="71"/>
    <x v="90"/>
    <s v="018-Vehicle licencing"/>
    <x v="1"/>
    <s v="143"/>
    <s v="VEHICLE LICENCING &amp; TESTING"/>
    <s v="051"/>
    <s v="EMPLOYEE RELATED COSTS - WAGES &amp; SALARIES"/>
    <s v="1012"/>
    <s v="HOUSING ALLOWANCE"/>
    <n v="109885"/>
    <n v="97635"/>
    <n v="103004.925"/>
    <n v="108464.186025"/>
    <n v="52774"/>
    <n v="0"/>
    <n v="0"/>
    <n v="0"/>
    <n v="0"/>
    <n v="0"/>
    <n v="0"/>
    <n v="0"/>
    <n v="8704"/>
    <n v="7604"/>
    <n v="10024"/>
    <n v="8814"/>
    <n v="7604"/>
    <n v="10024"/>
    <n v="52774"/>
    <n v="0.48026573235655456"/>
    <n v="52774"/>
    <n v="105548"/>
  </r>
  <r>
    <n v="14"/>
    <n v="15"/>
    <x v="0"/>
    <x v="106"/>
    <x v="6"/>
    <x v="71"/>
    <x v="91"/>
    <s v="018-Vehicle licencing"/>
    <x v="1"/>
    <s v="143"/>
    <s v="VEHICLE LICENCING &amp; TESTING"/>
    <s v="051"/>
    <s v="EMPLOYEE RELATED COSTS - WAGES &amp; SALARIES"/>
    <s v="1013"/>
    <s v="TRAVEL ALLOWANCE"/>
    <n v="300874"/>
    <n v="311553"/>
    <n v="328688.41499999998"/>
    <n v="346108.90099499997"/>
    <n v="144917.1"/>
    <n v="0"/>
    <n v="0"/>
    <n v="0"/>
    <n v="0"/>
    <n v="0"/>
    <n v="0"/>
    <n v="0"/>
    <n v="24025.41"/>
    <n v="24025.41"/>
    <n v="23901.96"/>
    <n v="24435.84"/>
    <n v="24264.240000000002"/>
    <n v="24264.240000000002"/>
    <n v="144917.1"/>
    <n v="0.48165378198182629"/>
    <n v="144917.1"/>
    <n v="289834.2"/>
  </r>
  <r>
    <n v="14"/>
    <n v="15"/>
    <x v="0"/>
    <x v="106"/>
    <x v="6"/>
    <x v="71"/>
    <x v="77"/>
    <s v="018-Vehicle licencing"/>
    <x v="1"/>
    <s v="143"/>
    <s v="VEHICLE LICENCING &amp; TESTING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7"/>
    <x v="6"/>
    <x v="71"/>
    <x v="86"/>
    <s v="010-Public safety"/>
    <x v="1"/>
    <s v="144"/>
    <s v="TRAFFIC SERVICES"/>
    <s v="051"/>
    <s v="EMPLOYEE RELATED COSTS - WAGES &amp; SALARIES"/>
    <s v="1001"/>
    <s v="SALARIES &amp; WAGES - BASIC SCALE"/>
    <n v="6054452"/>
    <n v="6451840"/>
    <n v="6806691.2000000002"/>
    <n v="7167445.8336000005"/>
    <n v="3018443.7800000003"/>
    <n v="0"/>
    <n v="0"/>
    <n v="0"/>
    <n v="0"/>
    <n v="0"/>
    <n v="0"/>
    <n v="0"/>
    <n v="506045.08"/>
    <n v="502479.74"/>
    <n v="502479.74"/>
    <n v="502479.74"/>
    <n v="502479.74"/>
    <n v="502479.74"/>
    <n v="3018443.7800000003"/>
    <n v="0.49854946079347895"/>
    <n v="3018443.78"/>
    <n v="6036887.5600000005"/>
  </r>
  <r>
    <n v="14"/>
    <n v="15"/>
    <x v="0"/>
    <x v="107"/>
    <x v="6"/>
    <x v="71"/>
    <x v="84"/>
    <s v="010-Public safety"/>
    <x v="1"/>
    <s v="144"/>
    <s v="TRAFFIC SERVICES"/>
    <s v="051"/>
    <s v="EMPLOYEE RELATED COSTS - WAGES &amp; SALARIES"/>
    <s v="1002"/>
    <s v="SALARIES &amp; WAGES - OVERTIME"/>
    <n v="713792"/>
    <n v="2497155"/>
    <n v="2634498.5249999999"/>
    <n v="2774126.946825"/>
    <n v="1134522.3500000001"/>
    <n v="0"/>
    <n v="0"/>
    <n v="0"/>
    <n v="0"/>
    <n v="0"/>
    <n v="0"/>
    <n v="0"/>
    <n v="167854.68"/>
    <n v="197200.13"/>
    <n v="178868.77"/>
    <n v="215931.93"/>
    <n v="228570.53"/>
    <n v="146096.31"/>
    <n v="1134522.3500000001"/>
    <n v="1.58942990394961"/>
    <n v="1134522.3500000001"/>
    <n v="2269044.7000000002"/>
  </r>
  <r>
    <n v="14"/>
    <n v="15"/>
    <x v="0"/>
    <x v="107"/>
    <x v="6"/>
    <x v="71"/>
    <x v="87"/>
    <s v="010-Public safety"/>
    <x v="1"/>
    <s v="144"/>
    <s v="TRAFFIC SERVICES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7"/>
    <x v="6"/>
    <x v="71"/>
    <x v="88"/>
    <s v="010-Public safety"/>
    <x v="1"/>
    <s v="144"/>
    <s v="TRAFFIC SERVICES"/>
    <s v="051"/>
    <s v="EMPLOYEE RELATED COSTS - WAGES &amp; SALARIES"/>
    <s v="1004"/>
    <s v="SALARIES &amp; WAGES - ANNUAL BONUS"/>
    <n v="503468"/>
    <n v="537653"/>
    <n v="567223.91500000004"/>
    <n v="597286.78249500005"/>
    <n v="236739.62000000002"/>
    <n v="0"/>
    <n v="0"/>
    <n v="0"/>
    <n v="0"/>
    <n v="0"/>
    <n v="0"/>
    <n v="0"/>
    <n v="115978.87"/>
    <n v="44892.7"/>
    <n v="0"/>
    <n v="30975.35"/>
    <n v="22446.35"/>
    <n v="22446.35"/>
    <n v="236739.62000000002"/>
    <n v="0.47021780927486956"/>
    <n v="236739.62"/>
    <n v="473479.24000000005"/>
  </r>
  <r>
    <n v="14"/>
    <n v="15"/>
    <x v="0"/>
    <x v="107"/>
    <x v="6"/>
    <x v="71"/>
    <x v="134"/>
    <s v="010-Public safety"/>
    <x v="1"/>
    <s v="144"/>
    <s v="TRAFFIC SERVICES"/>
    <s v="051"/>
    <s v="EMPLOYEE RELATED COSTS - WAGES &amp; SALARIES"/>
    <s v="1005"/>
    <s v="SALARIES &amp; WAGES - STANDBY ALLOWANCE"/>
    <n v="260836"/>
    <n v="373921"/>
    <n v="394486.65500000003"/>
    <n v="415394.44771500002"/>
    <n v="136978.35"/>
    <n v="0"/>
    <n v="0"/>
    <n v="0"/>
    <n v="0"/>
    <n v="0"/>
    <n v="0"/>
    <n v="0"/>
    <n v="25631.200000000001"/>
    <n v="22126.6"/>
    <n v="21341.55"/>
    <n v="28407.8"/>
    <n v="18843.400000000001"/>
    <n v="20627.8"/>
    <n v="136978.35"/>
    <n v="0.52515124446012051"/>
    <n v="136978.35"/>
    <n v="273956.7"/>
  </r>
  <r>
    <n v="14"/>
    <n v="15"/>
    <x v="0"/>
    <x v="107"/>
    <x v="6"/>
    <x v="71"/>
    <x v="89"/>
    <s v="010-Public safety"/>
    <x v="1"/>
    <s v="144"/>
    <s v="TRAFFIC SERVICES"/>
    <s v="051"/>
    <s v="EMPLOYEE RELATED COSTS - WAGES &amp; SALARIES"/>
    <s v="1010"/>
    <s v="SALARIES &amp; WAGES - LEAVE PAYMENTS"/>
    <n v="455826"/>
    <n v="624189"/>
    <n v="658519.39500000002"/>
    <n v="693420.92293500004"/>
    <n v="296368.04000000004"/>
    <n v="0"/>
    <n v="0"/>
    <n v="0"/>
    <n v="0"/>
    <n v="0"/>
    <n v="0"/>
    <n v="0"/>
    <n v="135542.92000000001"/>
    <n v="54242.64"/>
    <n v="40335.199999999997"/>
    <n v="0"/>
    <n v="0"/>
    <n v="66247.28"/>
    <n v="296368.04000000004"/>
    <n v="0.65017800652003188"/>
    <n v="296368.03999999998"/>
    <n v="592736.08000000007"/>
  </r>
  <r>
    <n v="14"/>
    <n v="15"/>
    <x v="0"/>
    <x v="107"/>
    <x v="6"/>
    <x v="71"/>
    <x v="90"/>
    <s v="010-Public safety"/>
    <x v="1"/>
    <s v="144"/>
    <s v="TRAFFIC SERVICES"/>
    <s v="051"/>
    <s v="EMPLOYEE RELATED COSTS - WAGES &amp; SALARIES"/>
    <s v="1012"/>
    <s v="HOUSING ALLOWANCE"/>
    <n v="27555"/>
    <n v="47868"/>
    <n v="50500.74"/>
    <n v="53177.279219999997"/>
    <n v="23186"/>
    <n v="0"/>
    <n v="0"/>
    <n v="0"/>
    <n v="0"/>
    <n v="0"/>
    <n v="0"/>
    <n v="0"/>
    <n v="4971"/>
    <n v="2825"/>
    <n v="4206"/>
    <n v="3728"/>
    <n v="3728"/>
    <n v="3728"/>
    <n v="23186"/>
    <n v="0.84144438395935406"/>
    <n v="23186"/>
    <n v="46372"/>
  </r>
  <r>
    <n v="14"/>
    <n v="15"/>
    <x v="0"/>
    <x v="107"/>
    <x v="6"/>
    <x v="71"/>
    <x v="91"/>
    <s v="010-Public safety"/>
    <x v="1"/>
    <s v="144"/>
    <s v="TRAFFIC SERVICES"/>
    <s v="051"/>
    <s v="EMPLOYEE RELATED COSTS - WAGES &amp; SALARIES"/>
    <s v="1013"/>
    <s v="TRAVEL ALLOWANCE"/>
    <n v="1858918"/>
    <n v="2031412"/>
    <n v="2143139.66"/>
    <n v="2256726.0619800002"/>
    <n v="955430.37"/>
    <n v="0"/>
    <n v="0"/>
    <n v="0"/>
    <n v="0"/>
    <n v="0"/>
    <n v="0"/>
    <n v="0"/>
    <n v="160205"/>
    <n v="160205"/>
    <n v="159272.6"/>
    <n v="159328.51"/>
    <n v="158209.63"/>
    <n v="158209.63"/>
    <n v="955430.37"/>
    <n v="0.5139712295001716"/>
    <n v="955430.37"/>
    <n v="1910860.74"/>
  </r>
  <r>
    <n v="14"/>
    <n v="15"/>
    <x v="0"/>
    <x v="107"/>
    <x v="6"/>
    <x v="71"/>
    <x v="77"/>
    <s v="010-Public safety"/>
    <x v="1"/>
    <s v="144"/>
    <s v="TRAFFIC SERVICES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8"/>
    <x v="1"/>
    <x v="71"/>
    <x v="86"/>
    <s v="011-Other public safety"/>
    <x v="1"/>
    <s v="153"/>
    <s v="DISASTER MANAGEMENT"/>
    <s v="051"/>
    <s v="EMPLOYEE RELATED COSTS - WAGES &amp; SALARIES"/>
    <s v="1001"/>
    <s v="SALARIES &amp; WAGES - BASIC SCALE"/>
    <n v="988872"/>
    <n v="704333"/>
    <n v="743071.31499999994"/>
    <n v="782454.09469499998"/>
    <n v="323996.86"/>
    <n v="0"/>
    <n v="0"/>
    <n v="0"/>
    <n v="0"/>
    <n v="0"/>
    <n v="0"/>
    <n v="0"/>
    <n v="53828.46"/>
    <n v="53828.46"/>
    <n v="53828.46"/>
    <n v="53828.46"/>
    <n v="53828.46"/>
    <n v="54854.559999999998"/>
    <n v="323996.86"/>
    <n v="0.3276428698557548"/>
    <n v="323996.86"/>
    <n v="647993.72"/>
  </r>
  <r>
    <n v="14"/>
    <n v="15"/>
    <x v="0"/>
    <x v="108"/>
    <x v="1"/>
    <x v="71"/>
    <x v="84"/>
    <s v="011-Other public safety"/>
    <x v="1"/>
    <s v="153"/>
    <s v="DISASTER MANAGEMENT"/>
    <s v="051"/>
    <s v="EMPLOYEE RELATED COSTS - WAGES &amp; SALARIES"/>
    <s v="1002"/>
    <s v="SALARIES &amp; WAGES - OVERTIME"/>
    <n v="65631"/>
    <n v="96873"/>
    <n v="102201.015"/>
    <n v="107617.66879500001"/>
    <n v="102487.3"/>
    <n v="0"/>
    <n v="0"/>
    <n v="0"/>
    <n v="0"/>
    <n v="0"/>
    <n v="0"/>
    <n v="0"/>
    <n v="10073.66"/>
    <n v="17228.79"/>
    <n v="17605.38"/>
    <n v="20006.099999999999"/>
    <n v="16475.61"/>
    <n v="21097.759999999998"/>
    <n v="102487.3"/>
    <n v="1.5615684661211928"/>
    <n v="102487.3"/>
    <n v="204974.6"/>
  </r>
  <r>
    <n v="14"/>
    <n v="15"/>
    <x v="0"/>
    <x v="108"/>
    <x v="1"/>
    <x v="71"/>
    <x v="87"/>
    <s v="011-Other public safety"/>
    <x v="1"/>
    <s v="153"/>
    <s v="DISASTER MANAGEMEN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8"/>
    <x v="1"/>
    <x v="71"/>
    <x v="88"/>
    <s v="011-Other public safety"/>
    <x v="1"/>
    <s v="153"/>
    <s v="DISASTER MANAGEMENT"/>
    <s v="051"/>
    <s v="EMPLOYEE RELATED COSTS - WAGES &amp; SALARIES"/>
    <s v="1004"/>
    <s v="SALARIES &amp; WAGES - ANNUAL BONUS"/>
    <n v="82406"/>
    <n v="58694"/>
    <n v="61922.17"/>
    <n v="65204.04501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8"/>
    <x v="1"/>
    <x v="71"/>
    <x v="89"/>
    <s v="011-Other public safety"/>
    <x v="1"/>
    <s v="153"/>
    <s v="DISASTER MANAGEMENT"/>
    <s v="051"/>
    <s v="EMPLOYEE RELATED COSTS - WAGES &amp; SALARIES"/>
    <s v="1010"/>
    <s v="SALARIES &amp; WAGES - LEAVE PAYMENTS"/>
    <n v="66760"/>
    <n v="121760"/>
    <n v="128456.8"/>
    <n v="135265.0104"/>
    <n v="32854.559999999998"/>
    <n v="0"/>
    <n v="0"/>
    <n v="0"/>
    <n v="0"/>
    <n v="0"/>
    <n v="0"/>
    <n v="0"/>
    <n v="0"/>
    <n v="0"/>
    <n v="0"/>
    <n v="0"/>
    <n v="0"/>
    <n v="32854.559999999998"/>
    <n v="32854.559999999998"/>
    <n v="0.49212941881366085"/>
    <n v="32854.559999999998"/>
    <n v="65709.119999999995"/>
  </r>
  <r>
    <n v="14"/>
    <n v="15"/>
    <x v="0"/>
    <x v="108"/>
    <x v="1"/>
    <x v="71"/>
    <x v="90"/>
    <s v="011-Other public safety"/>
    <x v="1"/>
    <s v="153"/>
    <s v="DISASTER MANAGEMENT"/>
    <s v="051"/>
    <s v="EMPLOYEE RELATED COSTS - WAGES &amp; SALARIES"/>
    <s v="1012"/>
    <s v="HOUSING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8"/>
    <x v="1"/>
    <x v="71"/>
    <x v="91"/>
    <s v="011-Other public safety"/>
    <x v="1"/>
    <s v="153"/>
    <s v="DISASTER MANAGEMENT"/>
    <s v="051"/>
    <s v="EMPLOYEE RELATED COSTS - WAGES &amp; SALARIES"/>
    <s v="1013"/>
    <s v="TRAVEL ALLOWANCE"/>
    <n v="120948"/>
    <n v="122551"/>
    <n v="129291.30499999999"/>
    <n v="136143.74416499998"/>
    <n v="57639.39"/>
    <n v="0"/>
    <n v="0"/>
    <n v="0"/>
    <n v="0"/>
    <n v="0"/>
    <n v="0"/>
    <n v="0"/>
    <n v="9664.8799999999992"/>
    <n v="9664.8799999999992"/>
    <n v="9608.6299999999992"/>
    <n v="9612"/>
    <n v="9544.5"/>
    <n v="9544.5"/>
    <n v="57639.39"/>
    <n v="0.47656339914674073"/>
    <n v="57639.39"/>
    <n v="115278.78"/>
  </r>
  <r>
    <n v="14"/>
    <n v="15"/>
    <x v="0"/>
    <x v="109"/>
    <x v="7"/>
    <x v="71"/>
    <x v="86"/>
    <s v="019-Electricity distribution"/>
    <x v="1"/>
    <s v="162"/>
    <s v="ADMINISTRATION ELEC. ING."/>
    <s v="051"/>
    <s v="EMPLOYEE RELATED COSTS - WAGES &amp; SALARIES"/>
    <s v="1001"/>
    <s v="SALARIES &amp; WAGES - BASIC SCALE"/>
    <n v="3669411"/>
    <n v="3889646"/>
    <n v="4103576.53"/>
    <n v="4321066.0860899994"/>
    <n v="1827900.82"/>
    <n v="0"/>
    <n v="0"/>
    <n v="0"/>
    <n v="0"/>
    <n v="0"/>
    <n v="0"/>
    <n v="0"/>
    <n v="297793.11"/>
    <n v="299820.51"/>
    <n v="330825.67"/>
    <n v="299820.51"/>
    <n v="299820.51"/>
    <n v="299820.51"/>
    <n v="1827900.82"/>
    <n v="0.49814556614126904"/>
    <n v="1827900.82"/>
    <n v="3655801.64"/>
  </r>
  <r>
    <n v="14"/>
    <n v="15"/>
    <x v="0"/>
    <x v="109"/>
    <x v="7"/>
    <x v="71"/>
    <x v="84"/>
    <s v="019-Electricity distribution"/>
    <x v="1"/>
    <s v="162"/>
    <s v="ADMINISTRATION ELEC. ING."/>
    <s v="051"/>
    <s v="EMPLOYEE RELATED COSTS - WAGES &amp; SALARIES"/>
    <s v="1002"/>
    <s v="SALARIES &amp; WAGES - OVERTIME"/>
    <n v="52169"/>
    <n v="34926"/>
    <n v="36846.93"/>
    <n v="38799.817289999999"/>
    <n v="23017.13"/>
    <n v="0"/>
    <n v="0"/>
    <n v="0"/>
    <n v="0"/>
    <n v="0"/>
    <n v="0"/>
    <n v="0"/>
    <n v="4951.6400000000003"/>
    <n v="7181.76"/>
    <n v="4010.28"/>
    <n v="2831.17"/>
    <n v="1951.44"/>
    <n v="2090.84"/>
    <n v="23017.13"/>
    <n v="0.44120320496846788"/>
    <n v="23017.13"/>
    <n v="46034.26"/>
  </r>
  <r>
    <n v="14"/>
    <n v="15"/>
    <x v="0"/>
    <x v="109"/>
    <x v="7"/>
    <x v="71"/>
    <x v="87"/>
    <s v="019-Electricity distribution"/>
    <x v="1"/>
    <s v="162"/>
    <s v="ADMINISTRATION ELEC. ING.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9"/>
    <x v="7"/>
    <x v="71"/>
    <x v="88"/>
    <s v="019-Electricity distribution"/>
    <x v="1"/>
    <s v="162"/>
    <s v="ADMINISTRATION ELEC. ING."/>
    <s v="051"/>
    <s v="EMPLOYEE RELATED COSTS - WAGES &amp; SALARIES"/>
    <s v="1004"/>
    <s v="SALARIES &amp; WAGES - ANNUAL BONUS"/>
    <n v="232733"/>
    <n v="346300"/>
    <n v="365346.5"/>
    <n v="384709.86450000003"/>
    <n v="184767.21000000002"/>
    <n v="0"/>
    <n v="0"/>
    <n v="0"/>
    <n v="0"/>
    <n v="0"/>
    <n v="0"/>
    <n v="0"/>
    <n v="84337.54"/>
    <n v="73009.97"/>
    <n v="0"/>
    <n v="27419.7"/>
    <n v="0"/>
    <n v="0"/>
    <n v="184767.21000000002"/>
    <n v="0.79390206803504459"/>
    <n v="184767.21"/>
    <n v="369534.42000000004"/>
  </r>
  <r>
    <n v="14"/>
    <n v="15"/>
    <x v="0"/>
    <x v="109"/>
    <x v="7"/>
    <x v="71"/>
    <x v="134"/>
    <s v="019-Electricity distribution"/>
    <x v="1"/>
    <s v="162"/>
    <s v="ADMINISTRATION ELEC. ING."/>
    <s v="051"/>
    <s v="EMPLOYEE RELATED COSTS - WAGES &amp; SALARIES"/>
    <s v="1005"/>
    <s v="SALARIES &amp; WAGES - STANDBY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9"/>
    <x v="7"/>
    <x v="71"/>
    <x v="89"/>
    <s v="019-Electricity distribution"/>
    <x v="1"/>
    <s v="162"/>
    <s v="ADMINISTRATION ELEC. ING."/>
    <s v="051"/>
    <s v="EMPLOYEE RELATED COSTS - WAGES &amp; SALARIES"/>
    <s v="1010"/>
    <s v="SALARIES &amp; WAGES - LEAVE PAYMENTS"/>
    <n v="148100"/>
    <n v="237089"/>
    <n v="250128.89499999999"/>
    <n v="263385.726434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9"/>
    <x v="7"/>
    <x v="71"/>
    <x v="90"/>
    <s v="019-Electricity distribution"/>
    <x v="1"/>
    <s v="162"/>
    <s v="ADMINISTRATION ELEC. ING."/>
    <s v="051"/>
    <s v="EMPLOYEE RELATED COSTS - WAGES &amp; SALARIES"/>
    <s v="1012"/>
    <s v="HOUSING ALLOWANCE"/>
    <n v="12275"/>
    <n v="12275"/>
    <n v="12950.125"/>
    <n v="13636.481625"/>
    <n v="6692"/>
    <n v="0"/>
    <n v="0"/>
    <n v="0"/>
    <n v="0"/>
    <n v="0"/>
    <n v="0"/>
    <n v="0"/>
    <n v="1434"/>
    <n v="478"/>
    <n v="1912"/>
    <n v="478"/>
    <n v="478"/>
    <n v="1912"/>
    <n v="6692"/>
    <n v="0.54517311608961305"/>
    <n v="6692"/>
    <n v="13384"/>
  </r>
  <r>
    <n v="14"/>
    <n v="15"/>
    <x v="0"/>
    <x v="109"/>
    <x v="7"/>
    <x v="71"/>
    <x v="91"/>
    <s v="019-Electricity distribution"/>
    <x v="1"/>
    <s v="162"/>
    <s v="ADMINISTRATION ELEC. ING."/>
    <s v="051"/>
    <s v="EMPLOYEE RELATED COSTS - WAGES &amp; SALARIES"/>
    <s v="1013"/>
    <s v="TRAVEL ALLOWANCE"/>
    <n v="204268"/>
    <n v="299570"/>
    <n v="316046.34999999998"/>
    <n v="332796.80654999998"/>
    <n v="140896.25"/>
    <n v="0"/>
    <n v="0"/>
    <n v="0"/>
    <n v="0"/>
    <n v="0"/>
    <n v="0"/>
    <n v="0"/>
    <n v="23625.25"/>
    <n v="23625.25"/>
    <n v="23487.75"/>
    <n v="23496"/>
    <n v="23331"/>
    <n v="23331"/>
    <n v="140896.25"/>
    <n v="0.68976173458397794"/>
    <n v="140896.25"/>
    <n v="281792.5"/>
  </r>
  <r>
    <n v="14"/>
    <n v="15"/>
    <x v="0"/>
    <x v="109"/>
    <x v="7"/>
    <x v="71"/>
    <x v="77"/>
    <s v="019-Electricity distribution"/>
    <x v="1"/>
    <s v="162"/>
    <s v="ADMINISTRATION ELEC. ING."/>
    <s v="051"/>
    <s v="EMPLOYEE RELATED COSTS - WAGES &amp; SALARIES"/>
    <s v="1016"/>
    <s v="PERFORMANCE INCENTIVE SCHEMES"/>
    <n v="91643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0"/>
    <x v="7"/>
    <x v="71"/>
    <x v="86"/>
    <s v="019-Electricity distribution"/>
    <x v="1"/>
    <s v="173"/>
    <s v="OPERATIONS &amp; MAINTENANCE: RURAL"/>
    <s v="051"/>
    <s v="EMPLOYEE RELATED COSTS - WAGES &amp; SALARIES"/>
    <s v="1001"/>
    <s v="SALARIES &amp; WAGES - BASIC SCALE"/>
    <n v="13868076"/>
    <n v="14112289"/>
    <n v="14888464.895"/>
    <n v="15677553.534435"/>
    <n v="6332808.4699999997"/>
    <n v="0"/>
    <n v="0"/>
    <n v="0"/>
    <n v="0"/>
    <n v="0"/>
    <n v="0"/>
    <n v="0"/>
    <n v="1064688.77"/>
    <n v="1065130.1299999999"/>
    <n v="1063876.58"/>
    <n v="1048078.9"/>
    <n v="1050476.55"/>
    <n v="1040557.54"/>
    <n v="6332808.4699999997"/>
    <n v="0.45664650741746726"/>
    <n v="6332808.4699999997"/>
    <n v="12665616.939999999"/>
  </r>
  <r>
    <n v="14"/>
    <n v="15"/>
    <x v="0"/>
    <x v="110"/>
    <x v="7"/>
    <x v="71"/>
    <x v="84"/>
    <s v="019-Electricity distribution"/>
    <x v="1"/>
    <s v="173"/>
    <s v="OPERATIONS &amp; MAINTENANCE: RURAL"/>
    <s v="051"/>
    <s v="EMPLOYEE RELATED COSTS - WAGES &amp; SALARIES"/>
    <s v="1002"/>
    <s v="SALARIES &amp; WAGES - OVERTIME"/>
    <n v="2585363"/>
    <n v="3550918"/>
    <n v="3746218.49"/>
    <n v="3944768.0699700001"/>
    <n v="1295793.5699999998"/>
    <n v="0"/>
    <n v="0"/>
    <n v="0"/>
    <n v="0"/>
    <n v="0"/>
    <n v="0"/>
    <n v="0"/>
    <n v="149160.10999999999"/>
    <n v="176636.21"/>
    <n v="232170.46"/>
    <n v="272586.90999999997"/>
    <n v="250169.93"/>
    <n v="215069.95"/>
    <n v="1295793.5699999998"/>
    <n v="0.5012037265173207"/>
    <n v="1295793.57"/>
    <n v="2591587.1399999997"/>
  </r>
  <r>
    <n v="14"/>
    <n v="15"/>
    <x v="0"/>
    <x v="110"/>
    <x v="7"/>
    <x v="71"/>
    <x v="87"/>
    <s v="019-Electricity distribution"/>
    <x v="1"/>
    <s v="173"/>
    <s v="OPERATIONS &amp; MAINTENANCE: RURAL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0"/>
    <x v="7"/>
    <x v="71"/>
    <x v="88"/>
    <s v="019-Electricity distribution"/>
    <x v="1"/>
    <s v="173"/>
    <s v="OPERATIONS &amp; MAINTENANCE: RURAL"/>
    <s v="051"/>
    <s v="EMPLOYEE RELATED COSTS - WAGES &amp; SALARIES"/>
    <s v="1004"/>
    <s v="SALARIES &amp; WAGES - ANNUAL BONUS"/>
    <n v="1172483"/>
    <n v="1174954"/>
    <n v="1239576.47"/>
    <n v="1305274.0229100001"/>
    <n v="472139.90999999992"/>
    <n v="0"/>
    <n v="0"/>
    <n v="0"/>
    <n v="0"/>
    <n v="0"/>
    <n v="0"/>
    <n v="0"/>
    <n v="132840.10999999999"/>
    <n v="11581.3"/>
    <n v="91834.04"/>
    <n v="114513.13"/>
    <n v="82063.740000000005"/>
    <n v="39307.589999999997"/>
    <n v="472139.90999999992"/>
    <n v="0.40268380010627014"/>
    <n v="472139.91"/>
    <n v="944279.81999999983"/>
  </r>
  <r>
    <n v="14"/>
    <n v="15"/>
    <x v="0"/>
    <x v="110"/>
    <x v="7"/>
    <x v="71"/>
    <x v="134"/>
    <s v="019-Electricity distribution"/>
    <x v="1"/>
    <s v="173"/>
    <s v="OPERATIONS &amp; MAINTENANCE: RURAL"/>
    <s v="051"/>
    <s v="EMPLOYEE RELATED COSTS - WAGES &amp; SALARIES"/>
    <s v="1005"/>
    <s v="SALARIES &amp; WAGES - STANDBY ALLOWANCE"/>
    <n v="345780"/>
    <n v="616786"/>
    <n v="650709.23"/>
    <n v="685196.81918999995"/>
    <n v="111132.75000000001"/>
    <n v="0"/>
    <n v="0"/>
    <n v="0"/>
    <n v="0"/>
    <n v="0"/>
    <n v="0"/>
    <n v="0"/>
    <n v="20984.7"/>
    <n v="19485.599999999999"/>
    <n v="16345.25"/>
    <n v="21555.65"/>
    <n v="16559.099999999999"/>
    <n v="16202.45"/>
    <n v="111132.75000000001"/>
    <n v="0.32139727572444909"/>
    <n v="111132.75"/>
    <n v="222265.50000000003"/>
  </r>
  <r>
    <n v="14"/>
    <n v="15"/>
    <x v="0"/>
    <x v="110"/>
    <x v="7"/>
    <x v="71"/>
    <x v="89"/>
    <s v="019-Electricity distribution"/>
    <x v="1"/>
    <s v="173"/>
    <s v="OPERATIONS &amp; MAINTENANCE: RURAL"/>
    <s v="051"/>
    <s v="EMPLOYEE RELATED COSTS - WAGES &amp; SALARIES"/>
    <s v="1010"/>
    <s v="SALARIES &amp; WAGES - LEAVE PAYMENTS"/>
    <n v="939141"/>
    <n v="939029"/>
    <n v="990675.59499999997"/>
    <n v="1043181.401535"/>
    <n v="586910.6"/>
    <n v="0"/>
    <n v="0"/>
    <n v="0"/>
    <n v="0"/>
    <n v="0"/>
    <n v="0"/>
    <n v="0"/>
    <n v="105600.62"/>
    <n v="112733.29"/>
    <n v="28290.16"/>
    <n v="100061.06"/>
    <n v="138934.59"/>
    <n v="101290.88"/>
    <n v="586910.6"/>
    <n v="0.62494407123105045"/>
    <n v="586910.6"/>
    <n v="1173821.2"/>
  </r>
  <r>
    <n v="14"/>
    <n v="15"/>
    <x v="0"/>
    <x v="110"/>
    <x v="7"/>
    <x v="71"/>
    <x v="90"/>
    <s v="019-Electricity distribution"/>
    <x v="1"/>
    <s v="173"/>
    <s v="OPERATIONS &amp; MAINTENANCE: RURAL"/>
    <s v="051"/>
    <s v="EMPLOYEE RELATED COSTS - WAGES &amp; SALARIES"/>
    <s v="1012"/>
    <s v="HOUSING ALLOWANCE"/>
    <n v="34000"/>
    <n v="69593"/>
    <n v="73420.615000000005"/>
    <n v="77311.907595000011"/>
    <n v="43408"/>
    <n v="0"/>
    <n v="0"/>
    <n v="0"/>
    <n v="0"/>
    <n v="0"/>
    <n v="0"/>
    <n v="0"/>
    <n v="7138"/>
    <n v="7138"/>
    <n v="4248"/>
    <n v="7328"/>
    <n v="6368"/>
    <n v="11188"/>
    <n v="43408"/>
    <n v="1.2767058823529411"/>
    <n v="43408"/>
    <n v="86816"/>
  </r>
  <r>
    <n v="14"/>
    <n v="15"/>
    <x v="0"/>
    <x v="110"/>
    <x v="7"/>
    <x v="71"/>
    <x v="91"/>
    <s v="019-Electricity distribution"/>
    <x v="1"/>
    <s v="173"/>
    <s v="OPERATIONS &amp; MAINTENANCE: RURAL"/>
    <s v="051"/>
    <s v="EMPLOYEE RELATED COSTS - WAGES &amp; SALARIES"/>
    <s v="1013"/>
    <s v="TRAVEL ALLOWANCE"/>
    <n v="171692"/>
    <n v="0"/>
    <n v="0"/>
    <n v="0"/>
    <n v="81822.31"/>
    <n v="0"/>
    <n v="0"/>
    <n v="0"/>
    <n v="0"/>
    <n v="0"/>
    <n v="0"/>
    <n v="0"/>
    <n v="13719.83"/>
    <n v="13719.83"/>
    <n v="13639.98"/>
    <n v="13644.77"/>
    <n v="13548.95"/>
    <n v="13548.95"/>
    <n v="81822.31"/>
    <n v="0.47656448757076625"/>
    <n v="81822.31"/>
    <n v="163644.62"/>
  </r>
  <r>
    <n v="14"/>
    <n v="15"/>
    <x v="0"/>
    <x v="110"/>
    <x v="7"/>
    <x v="71"/>
    <x v="77"/>
    <s v="019-Electricity distribution"/>
    <x v="1"/>
    <s v="173"/>
    <s v="OPERATIONS &amp; MAINTENANCE: RURAL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1"/>
    <x v="7"/>
    <x v="71"/>
    <x v="86"/>
    <s v="019-Electricity distribution"/>
    <x v="1"/>
    <s v="183"/>
    <s v="OPERATIONS &amp; MAINTENANCE: TOWN"/>
    <s v="051"/>
    <s v="EMPLOYEE RELATED COSTS - WAGES &amp; SALARIES"/>
    <s v="1001"/>
    <s v="SALARIES &amp; WAGES - BASIC SCALE"/>
    <n v="6755607"/>
    <n v="6242126"/>
    <n v="6585442.9299999997"/>
    <n v="6934471.4052900001"/>
    <n v="2744020.56"/>
    <n v="0"/>
    <n v="0"/>
    <n v="0"/>
    <n v="0"/>
    <n v="0"/>
    <n v="0"/>
    <n v="0"/>
    <n v="447042.74"/>
    <n v="451845.03"/>
    <n v="471138.04"/>
    <n v="461002.22"/>
    <n v="462459.17"/>
    <n v="450533.36"/>
    <n v="2744020.56"/>
    <n v="0.40618416080153863"/>
    <n v="2744020.56"/>
    <n v="5488041.1200000001"/>
  </r>
  <r>
    <n v="14"/>
    <n v="15"/>
    <x v="0"/>
    <x v="111"/>
    <x v="7"/>
    <x v="71"/>
    <x v="84"/>
    <s v="019-Electricity distribution"/>
    <x v="1"/>
    <s v="183"/>
    <s v="OPERATIONS &amp; MAINTENANCE: TOWN"/>
    <s v="051"/>
    <s v="EMPLOYEE RELATED COSTS - WAGES &amp; SALARIES"/>
    <s v="1002"/>
    <s v="SALARIES &amp; WAGES - OVERTIME"/>
    <n v="694669"/>
    <n v="1354909"/>
    <n v="1429428.9950000001"/>
    <n v="1505188.7317350002"/>
    <n v="592932.65"/>
    <n v="0"/>
    <n v="0"/>
    <n v="0"/>
    <n v="0"/>
    <n v="0"/>
    <n v="0"/>
    <n v="0"/>
    <n v="113011.17"/>
    <n v="116457.3"/>
    <n v="102760.96000000001"/>
    <n v="77345.06"/>
    <n v="91795.75"/>
    <n v="91562.41"/>
    <n v="592932.65"/>
    <n v="0.85354701303786407"/>
    <n v="592932.65"/>
    <n v="1185865.3"/>
  </r>
  <r>
    <n v="14"/>
    <n v="15"/>
    <x v="0"/>
    <x v="111"/>
    <x v="7"/>
    <x v="71"/>
    <x v="87"/>
    <s v="019-Electricity distribution"/>
    <x v="1"/>
    <s v="183"/>
    <s v="OPERATIONS &amp; MAINTENANCE: TOWN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1"/>
    <x v="7"/>
    <x v="71"/>
    <x v="88"/>
    <s v="019-Electricity distribution"/>
    <x v="1"/>
    <s v="183"/>
    <s v="OPERATIONS &amp; MAINTENANCE: TOWN"/>
    <s v="051"/>
    <s v="EMPLOYEE RELATED COSTS - WAGES &amp; SALARIES"/>
    <s v="1004"/>
    <s v="SALARIES &amp; WAGES - ANNUAL BONUS"/>
    <n v="561428"/>
    <n v="519642"/>
    <n v="548222.31000000006"/>
    <n v="577278.09243000008"/>
    <n v="322132.2"/>
    <n v="0"/>
    <n v="0"/>
    <n v="0"/>
    <n v="0"/>
    <n v="0"/>
    <n v="0"/>
    <n v="0"/>
    <n v="104666.13"/>
    <n v="30777.33"/>
    <n v="3599.87"/>
    <n v="146474.19"/>
    <n v="27419.7"/>
    <n v="9194.98"/>
    <n v="322132.2"/>
    <n v="0.57377295040503862"/>
    <n v="322132.2"/>
    <n v="644264.4"/>
  </r>
  <r>
    <n v="14"/>
    <n v="15"/>
    <x v="0"/>
    <x v="111"/>
    <x v="7"/>
    <x v="71"/>
    <x v="134"/>
    <s v="019-Electricity distribution"/>
    <x v="1"/>
    <s v="183"/>
    <s v="OPERATIONS &amp; MAINTENANCE: TOWN"/>
    <s v="051"/>
    <s v="EMPLOYEE RELATED COSTS - WAGES &amp; SALARIES"/>
    <s v="1005"/>
    <s v="SALARIES &amp; WAGES - STANDBY ALLOWANCE"/>
    <n v="187047"/>
    <n v="163261"/>
    <n v="172240.35500000001"/>
    <n v="181369.093815"/>
    <n v="70297.45"/>
    <n v="0"/>
    <n v="0"/>
    <n v="0"/>
    <n v="0"/>
    <n v="0"/>
    <n v="0"/>
    <n v="0"/>
    <n v="15970.05"/>
    <n v="10635"/>
    <n v="10930.6"/>
    <n v="11705.75"/>
    <n v="10777.85"/>
    <n v="10278.200000000001"/>
    <n v="70297.45"/>
    <n v="0.37582773313659135"/>
    <n v="70297.45"/>
    <n v="140594.9"/>
  </r>
  <r>
    <n v="14"/>
    <n v="15"/>
    <x v="0"/>
    <x v="111"/>
    <x v="7"/>
    <x v="71"/>
    <x v="89"/>
    <s v="019-Electricity distribution"/>
    <x v="1"/>
    <s v="183"/>
    <s v="OPERATIONS &amp; MAINTENANCE: TOWN"/>
    <s v="051"/>
    <s v="EMPLOYEE RELATED COSTS - WAGES &amp; SALARIES"/>
    <s v="1010"/>
    <s v="SALARIES &amp; WAGES - LEAVE PAYMENTS"/>
    <n v="383108"/>
    <n v="430082"/>
    <n v="453736.51"/>
    <n v="477784.54503000004"/>
    <n v="156157.01"/>
    <n v="0"/>
    <n v="0"/>
    <n v="0"/>
    <n v="0"/>
    <n v="0"/>
    <n v="0"/>
    <n v="0"/>
    <n v="10567.52"/>
    <n v="4910.8"/>
    <n v="52674.07"/>
    <n v="0"/>
    <n v="52277.2"/>
    <n v="35727.42"/>
    <n v="156157.01"/>
    <n v="0.40760571431554549"/>
    <n v="156157.01"/>
    <n v="312314.02"/>
  </r>
  <r>
    <n v="14"/>
    <n v="15"/>
    <x v="0"/>
    <x v="111"/>
    <x v="7"/>
    <x v="71"/>
    <x v="90"/>
    <s v="019-Electricity distribution"/>
    <x v="1"/>
    <s v="183"/>
    <s v="OPERATIONS &amp; MAINTENANCE: TOWN"/>
    <s v="051"/>
    <s v="EMPLOYEE RELATED COSTS - WAGES &amp; SALARIES"/>
    <s v="1012"/>
    <s v="HOUSING ALLOWANCE"/>
    <n v="50949"/>
    <n v="53774"/>
    <n v="56731.57"/>
    <n v="59738.343209999999"/>
    <n v="38098"/>
    <n v="0"/>
    <n v="0"/>
    <n v="0"/>
    <n v="0"/>
    <n v="0"/>
    <n v="0"/>
    <n v="0"/>
    <n v="7558"/>
    <n v="5038"/>
    <n v="4188"/>
    <n v="9438"/>
    <n v="2338"/>
    <n v="9538"/>
    <n v="38098"/>
    <n v="0.74776737521835557"/>
    <n v="38098"/>
    <n v="76196"/>
  </r>
  <r>
    <n v="14"/>
    <n v="15"/>
    <x v="0"/>
    <x v="111"/>
    <x v="7"/>
    <x v="71"/>
    <x v="91"/>
    <s v="019-Electricity distribution"/>
    <x v="1"/>
    <s v="183"/>
    <s v="OPERATIONS &amp; MAINTENANCE: TOWN"/>
    <s v="051"/>
    <s v="EMPLOYEE RELATED COSTS - WAGES &amp; SALARIES"/>
    <s v="1013"/>
    <s v="TRAVEL ALLOWANCE"/>
    <n v="100199"/>
    <n v="194121"/>
    <n v="204797.655"/>
    <n v="215651.93071499999"/>
    <n v="91300.77"/>
    <n v="0"/>
    <n v="0"/>
    <n v="0"/>
    <n v="0"/>
    <n v="0"/>
    <n v="0"/>
    <n v="0"/>
    <n v="15309.16"/>
    <n v="15309.16"/>
    <n v="15220.06"/>
    <n v="15225.41"/>
    <n v="15118.49"/>
    <n v="15118.49"/>
    <n v="91300.77"/>
    <n v="0.911194423098035"/>
    <n v="91300.77"/>
    <n v="182601.54"/>
  </r>
  <r>
    <n v="14"/>
    <n v="15"/>
    <x v="0"/>
    <x v="111"/>
    <x v="7"/>
    <x v="71"/>
    <x v="77"/>
    <s v="019-Electricity distribution"/>
    <x v="1"/>
    <s v="183"/>
    <s v="OPERATIONS &amp; MAINTENANCE: TOWN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1"/>
    <x v="112"/>
    <x v="5"/>
    <x v="71"/>
    <x v="86"/>
    <s v="017-Roads"/>
    <x v="1"/>
    <s v="195"/>
    <s v="PROJECT MANAGEMENT"/>
    <s v="051"/>
    <s v="EMPLOYEE RELATED COSTS - WAGES &amp; SALARIES"/>
    <s v="1001"/>
    <s v="SALARIES &amp; WAGES - BASIC SCALE"/>
    <n v="2772719"/>
    <n v="1941008"/>
    <n v="2047763.44"/>
    <n v="2156294.9023199999"/>
    <n v="907012.92000000016"/>
    <n v="0"/>
    <n v="0"/>
    <n v="0"/>
    <n v="0"/>
    <n v="0"/>
    <n v="0"/>
    <n v="0"/>
    <n v="151168.82"/>
    <n v="151168.82"/>
    <n v="151168.82"/>
    <n v="151168.82"/>
    <n v="151168.82"/>
    <n v="151168.82"/>
    <n v="907012.92000000016"/>
    <n v="0.32712038976903185"/>
    <n v="907012.92"/>
    <n v="1814025.8400000003"/>
  </r>
  <r>
    <n v="14"/>
    <n v="15"/>
    <x v="1"/>
    <x v="112"/>
    <x v="5"/>
    <x v="71"/>
    <x v="87"/>
    <s v="017-Roads"/>
    <x v="1"/>
    <s v="195"/>
    <s v="PROJECT MANAGEMEN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1"/>
    <x v="112"/>
    <x v="5"/>
    <x v="71"/>
    <x v="88"/>
    <s v="017-Roads"/>
    <x v="1"/>
    <s v="195"/>
    <s v="PROJECT MANAGEMENT"/>
    <s v="051"/>
    <s v="EMPLOYEE RELATED COSTS - WAGES &amp; SALARIES"/>
    <s v="1004"/>
    <s v="SALARIES &amp; WAGES - ANNUAL BONUS"/>
    <n v="189891"/>
    <n v="161751"/>
    <n v="170647.30499999999"/>
    <n v="179691.612165"/>
    <n v="93745.87"/>
    <n v="0"/>
    <n v="0"/>
    <n v="0"/>
    <n v="0"/>
    <n v="0"/>
    <n v="0"/>
    <n v="0"/>
    <n v="0"/>
    <n v="93745.87"/>
    <n v="0"/>
    <n v="0"/>
    <n v="0"/>
    <n v="0"/>
    <n v="93745.87"/>
    <n v="0.49368253366404935"/>
    <n v="93745.87"/>
    <n v="187491.74"/>
  </r>
  <r>
    <n v="14"/>
    <n v="15"/>
    <x v="1"/>
    <x v="112"/>
    <x v="5"/>
    <x v="71"/>
    <x v="89"/>
    <s v="017-Roads"/>
    <x v="1"/>
    <s v="195"/>
    <s v="PROJECT MANAGEMENT"/>
    <s v="051"/>
    <s v="EMPLOYEE RELATED COSTS - WAGES &amp; SALARIES"/>
    <s v="1010"/>
    <s v="SALARIES &amp; WAGES - LEAVE PAYMENTS"/>
    <n v="77377"/>
    <n v="78941"/>
    <n v="83282.755000000005"/>
    <n v="87696.741015000007"/>
    <n v="42588.800000000003"/>
    <n v="0"/>
    <n v="0"/>
    <n v="0"/>
    <n v="0"/>
    <n v="0"/>
    <n v="0"/>
    <n v="0"/>
    <n v="42588.800000000003"/>
    <n v="0"/>
    <n v="0"/>
    <n v="0"/>
    <n v="0"/>
    <n v="0"/>
    <n v="42588.800000000003"/>
    <n v="0.55040645152952428"/>
    <n v="42588.800000000003"/>
    <n v="85177.600000000006"/>
  </r>
  <r>
    <n v="14"/>
    <n v="15"/>
    <x v="1"/>
    <x v="112"/>
    <x v="5"/>
    <x v="71"/>
    <x v="90"/>
    <s v="017-Roads"/>
    <x v="1"/>
    <s v="195"/>
    <s v="PROJECT MANAGEMENT"/>
    <s v="051"/>
    <s v="EMPLOYEE RELATED COSTS - WAGES &amp; SALARIES"/>
    <s v="1012"/>
    <s v="HOUSING ALLOWANCE"/>
    <n v="6138"/>
    <n v="6138"/>
    <n v="6475.59"/>
    <n v="6818.7962699999998"/>
    <n v="2868"/>
    <n v="0"/>
    <n v="0"/>
    <n v="0"/>
    <n v="0"/>
    <n v="0"/>
    <n v="0"/>
    <n v="0"/>
    <n v="478"/>
    <n v="478"/>
    <n v="478"/>
    <n v="478"/>
    <n v="478"/>
    <n v="478"/>
    <n v="2868"/>
    <n v="0.46725317693059626"/>
    <n v="2868"/>
    <n v="5736"/>
  </r>
  <r>
    <n v="14"/>
    <n v="15"/>
    <x v="1"/>
    <x v="112"/>
    <x v="5"/>
    <x v="71"/>
    <x v="91"/>
    <s v="017-Roads"/>
    <x v="1"/>
    <s v="195"/>
    <s v="PROJECT MANAGEMENT"/>
    <s v="051"/>
    <s v="EMPLOYEE RELATED COSTS - WAGES &amp; SALARIES"/>
    <s v="1013"/>
    <s v="TRAVEL ALLOWANCE"/>
    <n v="131591"/>
    <n v="133336"/>
    <n v="140669.48000000001"/>
    <n v="148124.96244"/>
    <n v="62711.64"/>
    <n v="0"/>
    <n v="0"/>
    <n v="0"/>
    <n v="0"/>
    <n v="0"/>
    <n v="0"/>
    <n v="0"/>
    <n v="10515.38"/>
    <n v="10515.38"/>
    <n v="10454.18"/>
    <n v="10457.86"/>
    <n v="10384.42"/>
    <n v="10384.42"/>
    <n v="62711.64"/>
    <n v="0.47656481066334322"/>
    <n v="62711.64"/>
    <n v="125423.28"/>
  </r>
  <r>
    <n v="14"/>
    <n v="15"/>
    <x v="1"/>
    <x v="112"/>
    <x v="5"/>
    <x v="71"/>
    <x v="77"/>
    <s v="017-Roads"/>
    <x v="1"/>
    <s v="195"/>
    <s v="PROJECT MANAGEMENT"/>
    <s v="051"/>
    <s v="EMPLOYEE RELATED COSTS - WAGES &amp; SALARIES"/>
    <s v="1016"/>
    <s v="PERFORMANCE INCENTIVE SCHEMES"/>
    <n v="0"/>
    <n v="112716"/>
    <n v="118915.38"/>
    <n v="125217.895140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2"/>
    <x v="113"/>
    <x v="5"/>
    <x v="71"/>
    <x v="86"/>
    <m/>
    <x v="1"/>
    <s v="073"/>
    <s v="WATER NETWORKS"/>
    <s v="051"/>
    <s v="EMPLOYEE RELATED COSTS - WAGES &amp; SALARIES"/>
    <s v="1001"/>
    <s v="SALARIES &amp; WAGES - BASIC SCALE"/>
    <n v="10150734"/>
    <n v="12149099"/>
    <n v="12817299.445"/>
    <n v="13496616.315585"/>
    <n v="4863884.09"/>
    <n v="0"/>
    <n v="0"/>
    <n v="0"/>
    <n v="0"/>
    <n v="0"/>
    <n v="0"/>
    <n v="0"/>
    <n v="833080.25"/>
    <n v="844490.16"/>
    <n v="797359.84"/>
    <n v="795994.73"/>
    <n v="797782.82"/>
    <n v="795176.29"/>
    <n v="4863884.09"/>
    <n v="0.47916575195448918"/>
    <n v="4863884.09"/>
    <n v="9727768.1799999997"/>
  </r>
  <r>
    <n v="14"/>
    <n v="15"/>
    <x v="2"/>
    <x v="113"/>
    <x v="5"/>
    <x v="71"/>
    <x v="84"/>
    <m/>
    <x v="1"/>
    <s v="073"/>
    <s v="WATER NETWORKS"/>
    <s v="051"/>
    <s v="EMPLOYEE RELATED COSTS - WAGES &amp; SALARIES"/>
    <s v="1002"/>
    <s v="SALARIES &amp; WAGES - OVERTIME"/>
    <n v="1358649"/>
    <n v="2708296"/>
    <n v="2857252.28"/>
    <n v="3008686.6508399998"/>
    <n v="1265325.8199999998"/>
    <n v="0"/>
    <n v="0"/>
    <n v="0"/>
    <n v="0"/>
    <n v="0"/>
    <n v="0"/>
    <n v="0"/>
    <n v="201746.9"/>
    <n v="180629.83"/>
    <n v="223881.45"/>
    <n v="241599.49"/>
    <n v="195758.85"/>
    <n v="221709.3"/>
    <n v="1265325.8199999998"/>
    <n v="0.93131178104131374"/>
    <n v="1265325.82"/>
    <n v="2530651.6399999997"/>
  </r>
  <r>
    <n v="14"/>
    <n v="15"/>
    <x v="2"/>
    <x v="113"/>
    <x v="5"/>
    <x v="71"/>
    <x v="88"/>
    <m/>
    <x v="1"/>
    <s v="073"/>
    <s v="WATER NETWORKS"/>
    <s v="051"/>
    <s v="EMPLOYEE RELATED COSTS - WAGES &amp; SALARIES"/>
    <s v="1004"/>
    <s v="SALARIES &amp; WAGES - ANNUAL BONUS"/>
    <n v="845359"/>
    <n v="949311"/>
    <n v="1001523.105"/>
    <n v="1054603.829565"/>
    <n v="423569.04999999993"/>
    <n v="0"/>
    <n v="0"/>
    <n v="0"/>
    <n v="0"/>
    <n v="0"/>
    <n v="0"/>
    <n v="0"/>
    <n v="130657.04"/>
    <n v="60390.46"/>
    <n v="29274.18"/>
    <n v="68882.53"/>
    <n v="39777.599999999999"/>
    <n v="94587.24"/>
    <n v="423569.04999999993"/>
    <n v="0.50105227483234926"/>
    <n v="423569.05"/>
    <n v="847138.09999999986"/>
  </r>
  <r>
    <n v="14"/>
    <n v="15"/>
    <x v="2"/>
    <x v="113"/>
    <x v="5"/>
    <x v="71"/>
    <x v="134"/>
    <m/>
    <x v="1"/>
    <s v="073"/>
    <s v="WATER NETWORKS"/>
    <s v="051"/>
    <s v="EMPLOYEE RELATED COSTS - WAGES &amp; SALARIES"/>
    <s v="1005"/>
    <s v="SALARIES &amp; WAGES - STANDBY ALLOWANCE"/>
    <n v="1035623"/>
    <n v="1595578"/>
    <n v="1683334.79"/>
    <n v="1772551.5338699999"/>
    <n v="626044.6"/>
    <n v="0"/>
    <n v="0"/>
    <n v="0"/>
    <n v="0"/>
    <n v="0"/>
    <n v="0"/>
    <n v="0"/>
    <n v="120719.75"/>
    <n v="89791.15"/>
    <n v="103995.45"/>
    <n v="120982.05"/>
    <n v="92789.55"/>
    <n v="97766.65"/>
    <n v="626044.6"/>
    <n v="0.60451013544504129"/>
    <n v="626044.6"/>
    <n v="1252089.2"/>
  </r>
  <r>
    <n v="14"/>
    <n v="15"/>
    <x v="2"/>
    <x v="113"/>
    <x v="5"/>
    <x v="71"/>
    <x v="89"/>
    <m/>
    <x v="1"/>
    <s v="073"/>
    <s v="WATER NETWORKS"/>
    <s v="051"/>
    <s v="EMPLOYEE RELATED COSTS - WAGES &amp; SALARIES"/>
    <s v="1010"/>
    <s v="SALARIES &amp; WAGES - LEAVE PAYMENTS"/>
    <n v="576215"/>
    <n v="825348"/>
    <n v="870742.14"/>
    <n v="916891.47342000005"/>
    <n v="818727.12"/>
    <n v="0"/>
    <n v="0"/>
    <n v="0"/>
    <n v="0"/>
    <n v="0"/>
    <n v="0"/>
    <n v="0"/>
    <n v="43639.24"/>
    <n v="407423.12"/>
    <n v="93500.32"/>
    <n v="60577.68"/>
    <n v="177839.85"/>
    <n v="35746.910000000003"/>
    <n v="818727.12"/>
    <n v="1.4208708902059126"/>
    <n v="818727.12"/>
    <n v="1637454.24"/>
  </r>
  <r>
    <n v="14"/>
    <n v="15"/>
    <x v="2"/>
    <x v="113"/>
    <x v="5"/>
    <x v="71"/>
    <x v="90"/>
    <m/>
    <x v="1"/>
    <s v="073"/>
    <s v="WATER NETWORKS"/>
    <s v="051"/>
    <s v="EMPLOYEE RELATED COSTS - WAGES &amp; SALARIES"/>
    <s v="1012"/>
    <s v="HOUSING ALLOWANCE"/>
    <n v="6138"/>
    <n v="12275"/>
    <n v="12950.125"/>
    <n v="13636.481625"/>
    <n v="10986"/>
    <n v="0"/>
    <n v="0"/>
    <n v="0"/>
    <n v="0"/>
    <n v="0"/>
    <n v="0"/>
    <n v="0"/>
    <n v="6206"/>
    <n v="956"/>
    <n v="956"/>
    <n v="956"/>
    <n v="956"/>
    <n v="956"/>
    <n v="10986"/>
    <n v="1.7898338220918866"/>
    <n v="10986"/>
    <n v="21972"/>
  </r>
  <r>
    <n v="14"/>
    <n v="15"/>
    <x v="2"/>
    <x v="113"/>
    <x v="5"/>
    <x v="71"/>
    <x v="91"/>
    <m/>
    <x v="1"/>
    <s v="073"/>
    <s v="WATER NETWORKS"/>
    <s v="051"/>
    <s v="EMPLOYEE RELATED COSTS - WAGES &amp; SALARIES"/>
    <s v="1013"/>
    <s v="TRAVEL ALLOWANCE"/>
    <n v="494650"/>
    <n v="381053"/>
    <n v="402010.91499999998"/>
    <n v="423317.493495"/>
    <n v="215783.33"/>
    <n v="0"/>
    <n v="0"/>
    <n v="0"/>
    <n v="0"/>
    <n v="0"/>
    <n v="0"/>
    <n v="0"/>
    <n v="48332.98"/>
    <n v="48332.98"/>
    <n v="29876.43"/>
    <n v="29886.9"/>
    <n v="29677.02"/>
    <n v="29677.02"/>
    <n v="215783.33"/>
    <n v="0.43623436773476193"/>
    <n v="215783.33"/>
    <n v="431566.66"/>
  </r>
  <r>
    <n v="14"/>
    <n v="15"/>
    <x v="2"/>
    <x v="114"/>
    <x v="5"/>
    <x v="71"/>
    <x v="86"/>
    <m/>
    <x v="1"/>
    <s v="083"/>
    <s v="WATER PURIFICATION"/>
    <s v="051"/>
    <s v="EMPLOYEE RELATED COSTS - WAGES &amp; SALARIES"/>
    <s v="1001"/>
    <s v="SALARIES &amp; WAGES - BASIC SCALE"/>
    <n v="3001472"/>
    <n v="3062290"/>
    <n v="3230715.95"/>
    <n v="3401943.8953500004"/>
    <n v="1428488.54"/>
    <n v="0"/>
    <n v="0"/>
    <n v="0"/>
    <n v="0"/>
    <n v="0"/>
    <n v="0"/>
    <n v="0"/>
    <n v="239181.29"/>
    <n v="237567.99"/>
    <n v="237567.99"/>
    <n v="239429.49"/>
    <n v="237567.99"/>
    <n v="237173.79"/>
    <n v="1428488.54"/>
    <n v="0.47592932401168497"/>
    <n v="1428488.54"/>
    <n v="2856977.08"/>
  </r>
  <r>
    <n v="14"/>
    <n v="15"/>
    <x v="2"/>
    <x v="114"/>
    <x v="5"/>
    <x v="71"/>
    <x v="84"/>
    <m/>
    <x v="1"/>
    <s v="083"/>
    <s v="WATER PURIFICATION"/>
    <s v="051"/>
    <s v="EMPLOYEE RELATED COSTS - WAGES &amp; SALARIES"/>
    <s v="1002"/>
    <s v="SALARIES &amp; WAGES - OVERTIME"/>
    <n v="297281"/>
    <n v="1076334"/>
    <n v="1135532.3700000001"/>
    <n v="1195715.5856100002"/>
    <n v="426367.99000000005"/>
    <n v="0"/>
    <n v="0"/>
    <n v="0"/>
    <n v="0"/>
    <n v="0"/>
    <n v="0"/>
    <n v="0"/>
    <n v="92545.48"/>
    <n v="59346.41"/>
    <n v="74915.600000000006"/>
    <n v="96566.47"/>
    <n v="52560.39"/>
    <n v="50433.64"/>
    <n v="426367.99000000005"/>
    <n v="1.4342254970886132"/>
    <n v="426367.99"/>
    <n v="852735.9800000001"/>
  </r>
  <r>
    <n v="14"/>
    <n v="15"/>
    <x v="2"/>
    <x v="114"/>
    <x v="5"/>
    <x v="71"/>
    <x v="88"/>
    <m/>
    <x v="1"/>
    <s v="083"/>
    <s v="WATER PURIFICATION"/>
    <s v="051"/>
    <s v="EMPLOYEE RELATED COSTS - WAGES &amp; SALARIES"/>
    <s v="1004"/>
    <s v="SALARIES &amp; WAGES - ANNUAL BONUS"/>
    <n v="241972"/>
    <n v="245668"/>
    <n v="259179.74"/>
    <n v="272916.26621999999"/>
    <n v="43042.11"/>
    <n v="0"/>
    <n v="0"/>
    <n v="0"/>
    <n v="0"/>
    <n v="0"/>
    <n v="0"/>
    <n v="0"/>
    <n v="10384.74"/>
    <n v="0"/>
    <n v="22272.63"/>
    <n v="0"/>
    <n v="0"/>
    <n v="10384.74"/>
    <n v="43042.11"/>
    <n v="0.1778805398971782"/>
    <n v="43042.11"/>
    <n v="86084.22"/>
  </r>
  <r>
    <n v="14"/>
    <n v="15"/>
    <x v="2"/>
    <x v="114"/>
    <x v="5"/>
    <x v="71"/>
    <x v="134"/>
    <m/>
    <x v="1"/>
    <s v="083"/>
    <s v="WATER PURIFICATION"/>
    <s v="051"/>
    <s v="EMPLOYEE RELATED COSTS - WAGES &amp; SALARIES"/>
    <s v="1005"/>
    <s v="SALARIES &amp; WAGES - STANDBY ALLOWANCE"/>
    <n v="58345"/>
    <n v="32993"/>
    <n v="34807.614999999998"/>
    <n v="36652.418594999996"/>
    <n v="15904.899999999998"/>
    <n v="0"/>
    <n v="0"/>
    <n v="0"/>
    <n v="0"/>
    <n v="0"/>
    <n v="0"/>
    <n v="0"/>
    <n v="4698.8"/>
    <n v="2498.15"/>
    <n v="2426.8000000000002"/>
    <n v="1570.3"/>
    <n v="2426.8000000000002"/>
    <n v="2284.0500000000002"/>
    <n v="15904.899999999998"/>
    <n v="0.2726009083897506"/>
    <n v="15904.9"/>
    <n v="31809.799999999996"/>
  </r>
  <r>
    <n v="14"/>
    <n v="15"/>
    <x v="2"/>
    <x v="114"/>
    <x v="5"/>
    <x v="71"/>
    <x v="89"/>
    <m/>
    <x v="1"/>
    <s v="083"/>
    <s v="WATER PURIFICATION"/>
    <s v="051"/>
    <s v="EMPLOYEE RELATED COSTS - WAGES &amp; SALARIES"/>
    <s v="1010"/>
    <s v="SALARIES &amp; WAGES - LEAVE PAYMENTS"/>
    <n v="221390"/>
    <n v="326019"/>
    <n v="343950.04499999998"/>
    <n v="362179.39738499996"/>
    <n v="130865.31000000001"/>
    <n v="0"/>
    <n v="0"/>
    <n v="0"/>
    <n v="0"/>
    <n v="0"/>
    <n v="0"/>
    <n v="0"/>
    <n v="7086.8"/>
    <n v="70220.240000000005"/>
    <n v="0"/>
    <n v="22143.39"/>
    <n v="31414.880000000001"/>
    <n v="0"/>
    <n v="130865.31000000001"/>
    <n v="0.59110759293554371"/>
    <n v="130865.31"/>
    <n v="261730.62000000002"/>
  </r>
  <r>
    <n v="14"/>
    <n v="15"/>
    <x v="2"/>
    <x v="114"/>
    <x v="5"/>
    <x v="71"/>
    <x v="90"/>
    <m/>
    <x v="1"/>
    <s v="083"/>
    <s v="WATER PURIFICATION"/>
    <s v="051"/>
    <s v="EMPLOYEE RELATED COSTS - WAGES &amp; SALARIES"/>
    <s v="1012"/>
    <s v="HOUSING ALLOWANCE"/>
    <n v="0"/>
    <n v="44940"/>
    <n v="47411.7"/>
    <n v="49924.520099999994"/>
    <n v="5250"/>
    <n v="0"/>
    <n v="0"/>
    <n v="0"/>
    <n v="0"/>
    <n v="0"/>
    <n v="0"/>
    <n v="0"/>
    <n v="0"/>
    <n v="0"/>
    <n v="0"/>
    <n v="5250"/>
    <n v="0"/>
    <n v="0"/>
    <n v="5250"/>
    <e v="#DIV/0!"/>
    <n v="5250"/>
    <n v="10500"/>
  </r>
  <r>
    <n v="14"/>
    <n v="15"/>
    <x v="2"/>
    <x v="114"/>
    <x v="5"/>
    <x v="71"/>
    <x v="91"/>
    <m/>
    <x v="1"/>
    <s v="083"/>
    <s v="WATER PURIFICATION"/>
    <s v="051"/>
    <s v="EMPLOYEE RELATED COSTS - WAGES &amp; SALARIES"/>
    <s v="1013"/>
    <s v="TRAVEL ALLOWANCE"/>
    <n v="209643"/>
    <n v="212422"/>
    <n v="224105.21"/>
    <n v="235982.78612999999"/>
    <n v="99908.250000000015"/>
    <n v="0"/>
    <n v="0"/>
    <n v="0"/>
    <n v="0"/>
    <n v="0"/>
    <n v="0"/>
    <n v="0"/>
    <n v="16752.45"/>
    <n v="16752.45"/>
    <n v="16654.95"/>
    <n v="16660.8"/>
    <n v="16543.8"/>
    <n v="16543.8"/>
    <n v="99908.250000000015"/>
    <n v="0.4765637297691791"/>
    <n v="99908.25"/>
    <n v="199816.50000000003"/>
  </r>
  <r>
    <n v="14"/>
    <n v="15"/>
    <x v="2"/>
    <x v="115"/>
    <x v="5"/>
    <x v="71"/>
    <x v="86"/>
    <m/>
    <x v="1"/>
    <s v="093"/>
    <s v="SEWERAGE PURIFICATION"/>
    <s v="051"/>
    <s v="EMPLOYEE RELATED COSTS - WAGES &amp; SALARIES"/>
    <s v="1001"/>
    <s v="SALARIES &amp; WAGES - BASIC SCALE"/>
    <n v="2535738"/>
    <n v="2650042"/>
    <n v="2795794.31"/>
    <n v="2943971.4084299998"/>
    <n v="1088414.83"/>
    <n v="0"/>
    <n v="0"/>
    <n v="0"/>
    <n v="0"/>
    <n v="0"/>
    <n v="0"/>
    <n v="0"/>
    <n v="182881.61"/>
    <n v="180403.58"/>
    <n v="181447.77"/>
    <n v="181375.31"/>
    <n v="180699.57"/>
    <n v="181606.99"/>
    <n v="1088414.83"/>
    <n v="0.42923000325743438"/>
    <n v="1088414.83"/>
    <n v="2176829.66"/>
  </r>
  <r>
    <n v="14"/>
    <n v="15"/>
    <x v="2"/>
    <x v="115"/>
    <x v="5"/>
    <x v="71"/>
    <x v="84"/>
    <m/>
    <x v="1"/>
    <s v="093"/>
    <s v="SEWERAGE PURIFICATION"/>
    <s v="051"/>
    <s v="EMPLOYEE RELATED COSTS - WAGES &amp; SALARIES"/>
    <s v="1002"/>
    <s v="SALARIES &amp; WAGES - OVERTIME"/>
    <n v="257550"/>
    <n v="746102"/>
    <n v="787137.61"/>
    <n v="828855.90333"/>
    <n v="333392.38"/>
    <n v="0"/>
    <n v="0"/>
    <n v="0"/>
    <n v="0"/>
    <n v="0"/>
    <n v="0"/>
    <n v="0"/>
    <n v="69089.789999999994"/>
    <n v="46824"/>
    <n v="70247.33"/>
    <n v="69019.16"/>
    <n v="40005.83"/>
    <n v="38206.269999999997"/>
    <n v="333392.38"/>
    <n v="1.2944763346922927"/>
    <n v="333392.38"/>
    <n v="666784.76"/>
  </r>
  <r>
    <n v="14"/>
    <n v="15"/>
    <x v="2"/>
    <x v="115"/>
    <x v="5"/>
    <x v="71"/>
    <x v="88"/>
    <m/>
    <x v="1"/>
    <s v="093"/>
    <s v="SEWERAGE PURIFICATION"/>
    <s v="051"/>
    <s v="EMPLOYEE RELATED COSTS - WAGES &amp; SALARIES"/>
    <s v="1004"/>
    <s v="SALARIES &amp; WAGES - ANNUAL BONUS"/>
    <n v="208849"/>
    <n v="217673"/>
    <n v="229645.01500000001"/>
    <n v="241816.20079500001"/>
    <n v="105514.97"/>
    <n v="0"/>
    <n v="0"/>
    <n v="0"/>
    <n v="0"/>
    <n v="0"/>
    <n v="0"/>
    <n v="0"/>
    <n v="0"/>
    <n v="0"/>
    <n v="0"/>
    <n v="0"/>
    <n v="55157.919999999998"/>
    <n v="50357.05"/>
    <n v="105514.97"/>
    <n v="0.50522133215864096"/>
    <n v="105514.97"/>
    <n v="211029.94"/>
  </r>
  <r>
    <n v="14"/>
    <n v="15"/>
    <x v="2"/>
    <x v="115"/>
    <x v="5"/>
    <x v="71"/>
    <x v="134"/>
    <m/>
    <x v="1"/>
    <s v="093"/>
    <s v="SEWERAGE PURIFICATION"/>
    <s v="051"/>
    <s v="EMPLOYEE RELATED COSTS - WAGES &amp; SALARIES"/>
    <s v="1005"/>
    <s v="SALARIES &amp; WAGES - STANDBY ALLOWANCE"/>
    <n v="58345"/>
    <n v="135638"/>
    <n v="143098.09"/>
    <n v="150682.28876999998"/>
    <n v="45366.65"/>
    <n v="0"/>
    <n v="0"/>
    <n v="0"/>
    <n v="0"/>
    <n v="0"/>
    <n v="0"/>
    <n v="0"/>
    <n v="8106.8"/>
    <n v="7280.35"/>
    <n v="7280.4"/>
    <n v="9278.9500000000007"/>
    <n v="6852.15"/>
    <n v="6568"/>
    <n v="45366.65"/>
    <n v="0.77755848830233953"/>
    <n v="45366.65"/>
    <n v="90733.3"/>
  </r>
  <r>
    <n v="14"/>
    <n v="15"/>
    <x v="2"/>
    <x v="115"/>
    <x v="5"/>
    <x v="71"/>
    <x v="89"/>
    <m/>
    <x v="1"/>
    <s v="093"/>
    <s v="SEWERAGE PURIFICATION"/>
    <s v="051"/>
    <s v="EMPLOYEE RELATED COSTS - WAGES &amp; SALARIES"/>
    <s v="1010"/>
    <s v="SALARIES &amp; WAGES - LEAVE PAYMENTS"/>
    <n v="127573"/>
    <n v="286345"/>
    <n v="302093.97499999998"/>
    <n v="318104.95567499998"/>
    <n v="59781.520000000004"/>
    <n v="0"/>
    <n v="0"/>
    <n v="0"/>
    <n v="0"/>
    <n v="0"/>
    <n v="0"/>
    <n v="0"/>
    <n v="13370.56"/>
    <n v="16676.8"/>
    <n v="0"/>
    <n v="25242.080000000002"/>
    <n v="0"/>
    <n v="4492.08"/>
    <n v="59781.520000000004"/>
    <n v="0.46860636655091598"/>
    <n v="59781.52"/>
    <n v="119563.04000000001"/>
  </r>
  <r>
    <n v="14"/>
    <n v="15"/>
    <x v="2"/>
    <x v="115"/>
    <x v="5"/>
    <x v="71"/>
    <x v="90"/>
    <m/>
    <x v="1"/>
    <s v="093"/>
    <s v="SEWERAGE PURIFICATION"/>
    <s v="051"/>
    <s v="EMPLOYEE RELATED COSTS - WAGES &amp; SALARIES"/>
    <s v="1012"/>
    <s v="HOUSING ALLOWANCE"/>
    <n v="143423"/>
    <n v="125627"/>
    <n v="132536.48499999999"/>
    <n v="139560.91870499999"/>
    <n v="57570"/>
    <n v="0"/>
    <n v="0"/>
    <n v="0"/>
    <n v="0"/>
    <n v="0"/>
    <n v="0"/>
    <n v="0"/>
    <n v="9220"/>
    <n v="9574"/>
    <n v="9574"/>
    <n v="9734"/>
    <n v="9256"/>
    <n v="10212"/>
    <n v="57570"/>
    <n v="0.40140005438458265"/>
    <n v="57570"/>
    <n v="115140"/>
  </r>
  <r>
    <n v="14"/>
    <n v="15"/>
    <x v="2"/>
    <x v="115"/>
    <x v="5"/>
    <x v="71"/>
    <x v="91"/>
    <m/>
    <x v="1"/>
    <s v="093"/>
    <s v="SEWERAGE PURIFICATION"/>
    <s v="051"/>
    <s v="EMPLOYEE RELATED COSTS - WAGES &amp; SALARIES"/>
    <s v="1013"/>
    <s v="TRAVEL ALLOWANCE"/>
    <n v="120948"/>
    <n v="122551"/>
    <n v="129291.30499999999"/>
    <n v="136143.74416499998"/>
    <n v="57639.39"/>
    <n v="0"/>
    <n v="0"/>
    <n v="0"/>
    <n v="0"/>
    <n v="0"/>
    <n v="0"/>
    <n v="0"/>
    <n v="9664.8799999999992"/>
    <n v="9664.8799999999992"/>
    <n v="9608.6299999999992"/>
    <n v="9612"/>
    <n v="9544.5"/>
    <n v="9544.5"/>
    <n v="57639.39"/>
    <n v="0.47656339914674073"/>
    <n v="57639.39"/>
    <n v="115278.78"/>
  </r>
  <r>
    <n v="14"/>
    <n v="15"/>
    <x v="2"/>
    <x v="117"/>
    <x v="6"/>
    <x v="71"/>
    <x v="86"/>
    <s v="014-Other health"/>
    <x v="1"/>
    <s v="115"/>
    <s v="ENVIROMENTAL HEALTH SERVICES"/>
    <s v="051"/>
    <s v="EMPLOYEE RELATED COSTS - WAGES &amp; SALARIES"/>
    <s v="1001"/>
    <s v="SALARIES &amp; WAGES - BASIC SCALE"/>
    <n v="4261209"/>
    <n v="4370812"/>
    <n v="4611206.66"/>
    <n v="4855600.6129799997"/>
    <n v="2162594.1500000004"/>
    <n v="0"/>
    <n v="0"/>
    <n v="0"/>
    <n v="0"/>
    <n v="0"/>
    <n v="0"/>
    <n v="0"/>
    <n v="371165.75"/>
    <n v="379513.05"/>
    <n v="381021.38"/>
    <n v="347274.69"/>
    <n v="342030.32"/>
    <n v="341588.96"/>
    <n v="2162594.1500000004"/>
    <n v="0.50750717695377068"/>
    <n v="2162594.15"/>
    <n v="4325188.3000000007"/>
  </r>
  <r>
    <n v="14"/>
    <n v="15"/>
    <x v="2"/>
    <x v="117"/>
    <x v="6"/>
    <x v="71"/>
    <x v="84"/>
    <s v="014-Other health"/>
    <x v="1"/>
    <s v="115"/>
    <s v="ENVIROMENTAL HEALTH SERVICES"/>
    <s v="051"/>
    <s v="EMPLOYEE RELATED COSTS - WAGES &amp; SALARIES"/>
    <s v="1002"/>
    <s v="SALARIES &amp; WAGES - OVERTIME"/>
    <n v="89653"/>
    <n v="89248"/>
    <n v="94156.64"/>
    <n v="99146.941919999997"/>
    <n v="108389.70000000001"/>
    <n v="0"/>
    <n v="0"/>
    <n v="0"/>
    <n v="0"/>
    <n v="0"/>
    <n v="0"/>
    <n v="0"/>
    <n v="15843.58"/>
    <n v="18956.830000000002"/>
    <n v="4504.12"/>
    <n v="22852.14"/>
    <n v="25324.880000000001"/>
    <n v="20908.150000000001"/>
    <n v="108389.70000000001"/>
    <n v="1.2089913332515365"/>
    <n v="108389.7"/>
    <n v="216779.40000000002"/>
  </r>
  <r>
    <n v="14"/>
    <n v="15"/>
    <x v="2"/>
    <x v="117"/>
    <x v="6"/>
    <x v="71"/>
    <x v="88"/>
    <s v="014-Other health"/>
    <x v="1"/>
    <s v="115"/>
    <s v="ENVIROMENTAL HEALTH SERVICES"/>
    <s v="051"/>
    <s v="EMPLOYEE RELATED COSTS - WAGES &amp; SALARIES"/>
    <s v="1004"/>
    <s v="SALARIES &amp; WAGES - ANNUAL BONUS"/>
    <n v="355101"/>
    <n v="364234"/>
    <n v="384266.87"/>
    <n v="404633.01410999999"/>
    <n v="164678.20000000001"/>
    <n v="0"/>
    <n v="0"/>
    <n v="0"/>
    <n v="0"/>
    <n v="0"/>
    <n v="0"/>
    <n v="0"/>
    <n v="115312.89"/>
    <n v="0"/>
    <n v="9194.98"/>
    <n v="0"/>
    <n v="30975.35"/>
    <n v="9194.98"/>
    <n v="164678.20000000001"/>
    <n v="0.46375031329114819"/>
    <n v="164678.20000000001"/>
    <n v="329356.40000000002"/>
  </r>
  <r>
    <n v="14"/>
    <n v="15"/>
    <x v="2"/>
    <x v="117"/>
    <x v="6"/>
    <x v="71"/>
    <x v="89"/>
    <s v="014-Other health"/>
    <x v="1"/>
    <s v="115"/>
    <s v="ENVIROMENTAL HEALTH SERVICES"/>
    <s v="051"/>
    <s v="EMPLOYEE RELATED COSTS - WAGES &amp; SALARIES"/>
    <s v="1010"/>
    <s v="SALARIES &amp; WAGES - LEAVE PAYMENTS"/>
    <n v="227763"/>
    <n v="198484"/>
    <n v="209400.62"/>
    <n v="220498.85285999998"/>
    <n v="149808.18"/>
    <n v="0"/>
    <n v="0"/>
    <n v="0"/>
    <n v="0"/>
    <n v="0"/>
    <n v="0"/>
    <n v="0"/>
    <n v="60300.08"/>
    <n v="15224"/>
    <n v="5653.76"/>
    <n v="43785.7"/>
    <n v="17768.48"/>
    <n v="7076.16"/>
    <n v="149808.18"/>
    <n v="0.65773712148153995"/>
    <n v="149808.18"/>
    <n v="299616.36"/>
  </r>
  <r>
    <n v="14"/>
    <n v="15"/>
    <x v="2"/>
    <x v="117"/>
    <x v="6"/>
    <x v="71"/>
    <x v="90"/>
    <s v="014-Other health"/>
    <x v="1"/>
    <s v="115"/>
    <s v="ENVIROMENTAL HEALTH SERVICES"/>
    <s v="051"/>
    <s v="EMPLOYEE RELATED COSTS - WAGES &amp; SALARIES"/>
    <s v="1012"/>
    <s v="HOUSING ALLOWANCE"/>
    <n v="27555"/>
    <n v="35028"/>
    <n v="36954.54"/>
    <n v="38913.130620000004"/>
    <n v="16368"/>
    <n v="0"/>
    <n v="0"/>
    <n v="0"/>
    <n v="0"/>
    <n v="0"/>
    <n v="0"/>
    <n v="0"/>
    <n v="2250"/>
    <n v="3206"/>
    <n v="2728"/>
    <n v="2250"/>
    <n v="3206"/>
    <n v="2728"/>
    <n v="16368"/>
    <n v="0.59401197604790423"/>
    <n v="16368"/>
    <n v="32736"/>
  </r>
  <r>
    <n v="14"/>
    <n v="15"/>
    <x v="2"/>
    <x v="117"/>
    <x v="6"/>
    <x v="71"/>
    <x v="91"/>
    <s v="014-Other health"/>
    <x v="1"/>
    <s v="115"/>
    <s v="ENVIROMENTAL HEALTH SERVICES"/>
    <s v="051"/>
    <s v="EMPLOYEE RELATED COSTS - WAGES &amp; SALARIES"/>
    <s v="1013"/>
    <s v="TRAVEL ALLOWANCE"/>
    <n v="322958"/>
    <n v="327239"/>
    <n v="345237.14500000002"/>
    <n v="363534.71368500002"/>
    <n v="153909.91"/>
    <n v="0"/>
    <n v="0"/>
    <n v="0"/>
    <n v="0"/>
    <n v="0"/>
    <n v="0"/>
    <n v="0"/>
    <n v="25807.360000000001"/>
    <n v="25807.360000000001"/>
    <n v="25657.16"/>
    <n v="25666.17"/>
    <n v="25485.93"/>
    <n v="25485.93"/>
    <n v="153909.91"/>
    <n v="0.47656323732497724"/>
    <n v="153909.91"/>
    <n v="307819.82"/>
  </r>
  <r>
    <n v="14"/>
    <n v="15"/>
    <x v="0"/>
    <x v="71"/>
    <x v="1"/>
    <x v="76"/>
    <x v="92"/>
    <s v="002-Municipal manager"/>
    <x v="1"/>
    <s v="002"/>
    <s v="ADMINISTRATION MUNICIPAL MANAGER"/>
    <s v="053"/>
    <s v="EMPLOYEE RELATED COSTS - SOCIAL CONTRIBUTIONS"/>
    <s v="1021"/>
    <s v="CONTRIBUTION - MEDICAL AID SCHEME"/>
    <n v="41255"/>
    <n v="45400"/>
    <n v="47897"/>
    <n v="50435.540999999997"/>
    <n v="28644"/>
    <n v="0"/>
    <n v="0"/>
    <n v="0"/>
    <n v="0"/>
    <n v="0"/>
    <n v="0"/>
    <n v="0"/>
    <n v="5086.2"/>
    <n v="5086.2"/>
    <n v="5086.2"/>
    <n v="5086.2"/>
    <n v="5086.2"/>
    <n v="3213"/>
    <n v="28644"/>
    <n v="0.69431584050418127"/>
    <n v="28644"/>
    <n v="57288"/>
  </r>
  <r>
    <n v="14"/>
    <n v="15"/>
    <x v="0"/>
    <x v="71"/>
    <x v="1"/>
    <x v="76"/>
    <x v="93"/>
    <s v="002-Municipal manager"/>
    <x v="1"/>
    <s v="002"/>
    <s v="ADMINISTRATION MUNICIPAL MANAGER"/>
    <s v="053"/>
    <s v="EMPLOYEE RELATED COSTS - SOCIAL CONTRIBUTIONS"/>
    <s v="1022"/>
    <s v="CONTRIBUTION - PENSION SCHEMES"/>
    <n v="65541"/>
    <n v="69991"/>
    <n v="73840.505000000005"/>
    <n v="77754.051765000011"/>
    <n v="41861.310000000005"/>
    <n v="0"/>
    <n v="0"/>
    <n v="0"/>
    <n v="0"/>
    <n v="0"/>
    <n v="0"/>
    <n v="0"/>
    <n v="7282.06"/>
    <n v="7282.06"/>
    <n v="7282.06"/>
    <n v="7282.06"/>
    <n v="7282.06"/>
    <n v="5451.01"/>
    <n v="41861.310000000005"/>
    <n v="0.6387041699089121"/>
    <n v="41861.31"/>
    <n v="83722.62000000001"/>
  </r>
  <r>
    <n v="14"/>
    <n v="15"/>
    <x v="0"/>
    <x v="71"/>
    <x v="1"/>
    <x v="76"/>
    <x v="94"/>
    <s v="002-Municipal manager"/>
    <x v="1"/>
    <s v="002"/>
    <s v="ADMINISTRATION MUNICIPAL MANAGER"/>
    <s v="053"/>
    <s v="EMPLOYEE RELATED COSTS - SOCIAL CONTRIBUTIONS"/>
    <s v="1023"/>
    <s v="CONTRIBUTION - UIF"/>
    <n v="4658"/>
    <n v="4310"/>
    <n v="4547.05"/>
    <n v="4788.0436500000005"/>
    <n v="2601.69"/>
    <n v="0"/>
    <n v="0"/>
    <n v="0"/>
    <n v="0"/>
    <n v="0"/>
    <n v="0"/>
    <n v="0"/>
    <n v="451.43"/>
    <n v="451.12"/>
    <n v="452.79"/>
    <n v="452.79"/>
    <n v="456.99"/>
    <n v="336.57"/>
    <n v="2601.69"/>
    <n v="0.5585422928295406"/>
    <n v="2601.69"/>
    <n v="5203.38"/>
  </r>
  <r>
    <n v="14"/>
    <n v="15"/>
    <x v="0"/>
    <x v="71"/>
    <x v="1"/>
    <x v="76"/>
    <x v="95"/>
    <s v="002-Municipal manager"/>
    <x v="1"/>
    <s v="002"/>
    <s v="ADMINISTRATION MUNICIPAL MANAGER"/>
    <s v="053"/>
    <s v="EMPLOYEE RELATED COSTS - SOCIAL CONTRIBUTIONS"/>
    <s v="1024"/>
    <s v="CONTRIBUTION - GROUP INSURANCE"/>
    <n v="5958"/>
    <n v="6363"/>
    <n v="6712.9650000000001"/>
    <n v="7068.7521450000004"/>
    <n v="3990.55"/>
    <n v="0"/>
    <n v="0"/>
    <n v="0"/>
    <n v="0"/>
    <n v="0"/>
    <n v="0"/>
    <n v="0"/>
    <n v="699"/>
    <n v="699"/>
    <n v="699"/>
    <n v="699"/>
    <n v="699"/>
    <n v="495.55"/>
    <n v="3990.55"/>
    <n v="0.66978012755958383"/>
    <n v="3990.55"/>
    <n v="7981.1"/>
  </r>
  <r>
    <n v="14"/>
    <n v="15"/>
    <x v="0"/>
    <x v="71"/>
    <x v="1"/>
    <x v="76"/>
    <x v="96"/>
    <s v="002-Municipal manager"/>
    <x v="1"/>
    <s v="002"/>
    <s v="ADMINISTRATION MUNICIPAL MANAGER"/>
    <s v="053"/>
    <s v="EMPLOYEE RELATED COSTS - SOCIAL CONTRIBUTIONS"/>
    <s v="1027"/>
    <s v="CONTRIBUTION - WORKERS COMPENSATION"/>
    <n v="0"/>
    <n v="21326"/>
    <n v="22498.93"/>
    <n v="23691.37329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1"/>
    <x v="1"/>
    <x v="76"/>
    <x v="97"/>
    <s v="002-Municipal manager"/>
    <x v="1"/>
    <s v="002"/>
    <s v="ADMINISTRATION MUNICIPAL MANAGER"/>
    <s v="053"/>
    <s v="EMPLOYEE RELATED COSTS - SOCIAL CONTRIBUTIONS"/>
    <s v="1028"/>
    <s v="LEVIES - SETA"/>
    <n v="20397"/>
    <n v="16375"/>
    <n v="17275.625"/>
    <n v="18191.233124999999"/>
    <n v="8429.5400000000009"/>
    <n v="0"/>
    <n v="0"/>
    <n v="0"/>
    <n v="0"/>
    <n v="0"/>
    <n v="0"/>
    <n v="0"/>
    <n v="1380.09"/>
    <n v="1375.05"/>
    <n v="1386.31"/>
    <n v="1381.55"/>
    <n v="1385.77"/>
    <n v="1520.77"/>
    <n v="8429.5400000000009"/>
    <n v="0.41327352061577688"/>
    <n v="8429.5400000000009"/>
    <n v="16859.080000000002"/>
  </r>
  <r>
    <n v="14"/>
    <n v="15"/>
    <x v="0"/>
    <x v="71"/>
    <x v="1"/>
    <x v="76"/>
    <x v="98"/>
    <s v="002-Municipal manager"/>
    <x v="1"/>
    <s v="002"/>
    <s v="ADMINISTRATION MUNICIPAL MANAGER"/>
    <s v="053"/>
    <s v="EMPLOYEE RELATED COSTS - SOCIAL CONTRIBUTIONS"/>
    <s v="1029"/>
    <s v="LEVIES - BARGAINING COUNCIL"/>
    <n v="326"/>
    <n v="174"/>
    <n v="183.57"/>
    <n v="193.29920999999999"/>
    <n v="159.92000000000002"/>
    <n v="0"/>
    <n v="0"/>
    <n v="0"/>
    <n v="0"/>
    <n v="0"/>
    <n v="0"/>
    <n v="0"/>
    <n v="78.56"/>
    <n v="13.56"/>
    <n v="13.56"/>
    <n v="20.34"/>
    <n v="20.34"/>
    <n v="13.56"/>
    <n v="159.92000000000002"/>
    <n v="0.49055214723926382"/>
    <n v="159.91999999999999"/>
    <n v="319.84000000000003"/>
  </r>
  <r>
    <n v="14"/>
    <n v="15"/>
    <x v="0"/>
    <x v="72"/>
    <x v="2"/>
    <x v="76"/>
    <x v="92"/>
    <s v="007-Other admin"/>
    <x v="1"/>
    <s v="003"/>
    <s v="COMMUNICATIONS"/>
    <s v="053"/>
    <s v="EMPLOYEE RELATED COSTS - SOCIAL CONTRIBUTIONS"/>
    <s v="1021"/>
    <s v="CONTRIBUTION - MEDICAL AID SCHEME"/>
    <n v="122882"/>
    <n v="132101"/>
    <n v="139366.55499999999"/>
    <n v="146752.98241500001"/>
    <n v="36075.599999999999"/>
    <n v="0"/>
    <n v="0"/>
    <n v="0"/>
    <n v="0"/>
    <n v="0"/>
    <n v="0"/>
    <n v="0"/>
    <n v="6012.6"/>
    <n v="6012.6"/>
    <n v="6012.6"/>
    <n v="6012.6"/>
    <n v="6012.6"/>
    <n v="6012.6"/>
    <n v="36075.599999999999"/>
    <n v="0.29357920606760957"/>
    <n v="36075.599999999999"/>
    <n v="72151.199999999997"/>
  </r>
  <r>
    <n v="14"/>
    <n v="15"/>
    <x v="0"/>
    <x v="72"/>
    <x v="2"/>
    <x v="76"/>
    <x v="93"/>
    <s v="007-Other admin"/>
    <x v="1"/>
    <s v="003"/>
    <s v="COMMUNICATIONS"/>
    <s v="053"/>
    <s v="EMPLOYEE RELATED COSTS - SOCIAL CONTRIBUTIONS"/>
    <s v="1022"/>
    <s v="CONTRIBUTION - PENSION SCHEMES"/>
    <n v="325647"/>
    <n v="347752"/>
    <n v="366878.36"/>
    <n v="386322.91307999997"/>
    <n v="125081.57999999999"/>
    <n v="0"/>
    <n v="0"/>
    <n v="0"/>
    <n v="0"/>
    <n v="0"/>
    <n v="0"/>
    <n v="0"/>
    <n v="20846.93"/>
    <n v="20846.93"/>
    <n v="20846.93"/>
    <n v="20846.93"/>
    <n v="20846.93"/>
    <n v="20846.93"/>
    <n v="125081.57999999999"/>
    <n v="0.38410174207040132"/>
    <n v="125081.58"/>
    <n v="250163.15999999997"/>
  </r>
  <r>
    <n v="14"/>
    <n v="15"/>
    <x v="0"/>
    <x v="72"/>
    <x v="2"/>
    <x v="76"/>
    <x v="94"/>
    <s v="007-Other admin"/>
    <x v="1"/>
    <s v="003"/>
    <s v="COMMUNICATIONS"/>
    <s v="053"/>
    <s v="EMPLOYEE RELATED COSTS - SOCIAL CONTRIBUTIONS"/>
    <s v="1023"/>
    <s v="CONTRIBUTION - UIF"/>
    <n v="9548"/>
    <n v="9548"/>
    <n v="10073.14"/>
    <n v="10607.01642"/>
    <n v="3569.28"/>
    <n v="0"/>
    <n v="0"/>
    <n v="0"/>
    <n v="0"/>
    <n v="0"/>
    <n v="0"/>
    <n v="0"/>
    <n v="594.88"/>
    <n v="594.88"/>
    <n v="594.88"/>
    <n v="594.88"/>
    <n v="594.88"/>
    <n v="594.88"/>
    <n v="3569.28"/>
    <n v="0.37382488479262677"/>
    <n v="3569.28"/>
    <n v="7138.56"/>
  </r>
  <r>
    <n v="14"/>
    <n v="15"/>
    <x v="0"/>
    <x v="72"/>
    <x v="2"/>
    <x v="76"/>
    <x v="95"/>
    <s v="007-Other admin"/>
    <x v="1"/>
    <s v="003"/>
    <s v="COMMUNICATIONS"/>
    <s v="053"/>
    <s v="EMPLOYEE RELATED COSTS - SOCIAL CONTRIBUTIONS"/>
    <s v="1024"/>
    <s v="CONTRIBUTION - GROUP INSURANCE"/>
    <n v="31119"/>
    <n v="33232"/>
    <n v="35059.760000000002"/>
    <n v="36917.927280000004"/>
    <n v="11371.08"/>
    <n v="0"/>
    <n v="0"/>
    <n v="0"/>
    <n v="0"/>
    <n v="0"/>
    <n v="0"/>
    <n v="0"/>
    <n v="1895.18"/>
    <n v="1895.18"/>
    <n v="1895.18"/>
    <n v="1895.18"/>
    <n v="1895.18"/>
    <n v="1895.18"/>
    <n v="11371.08"/>
    <n v="0.36540634339149713"/>
    <n v="11371.08"/>
    <n v="22742.16"/>
  </r>
  <r>
    <n v="14"/>
    <n v="15"/>
    <x v="0"/>
    <x v="72"/>
    <x v="2"/>
    <x v="76"/>
    <x v="96"/>
    <s v="007-Other admin"/>
    <x v="1"/>
    <s v="003"/>
    <s v="COMMUNICATIONS"/>
    <s v="053"/>
    <s v="EMPLOYEE RELATED COSTS - SOCIAL CONTRIBUTIONS"/>
    <s v="1027"/>
    <s v="CONTRIBUTION - WORKERS COMPENSATION"/>
    <n v="0"/>
    <n v="27961"/>
    <n v="29498.855"/>
    <n v="31062.294314999999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2"/>
    <x v="2"/>
    <x v="76"/>
    <x v="97"/>
    <s v="007-Other admin"/>
    <x v="1"/>
    <s v="003"/>
    <s v="COMMUNICATIONS"/>
    <s v="053"/>
    <s v="EMPLOYEE RELATED COSTS - SOCIAL CONTRIBUTIONS"/>
    <s v="1028"/>
    <s v="LEVIES - SETA"/>
    <n v="25483"/>
    <n v="21458"/>
    <n v="22638.19"/>
    <n v="23838.014069999997"/>
    <n v="9464.06"/>
    <n v="0"/>
    <n v="0"/>
    <n v="0"/>
    <n v="0"/>
    <n v="0"/>
    <n v="0"/>
    <n v="0"/>
    <n v="1233.31"/>
    <n v="1469.13"/>
    <n v="1909.7"/>
    <n v="1998.77"/>
    <n v="1449.07"/>
    <n v="1404.08"/>
    <n v="9464.06"/>
    <n v="0.37138719930934344"/>
    <n v="9464.06"/>
    <n v="18928.12"/>
  </r>
  <r>
    <n v="14"/>
    <n v="15"/>
    <x v="0"/>
    <x v="72"/>
    <x v="2"/>
    <x v="76"/>
    <x v="98"/>
    <s v="007-Other admin"/>
    <x v="1"/>
    <s v="003"/>
    <s v="COMMUNICATIONS"/>
    <s v="053"/>
    <s v="EMPLOYEE RELATED COSTS - SOCIAL CONTRIBUTIONS"/>
    <s v="1029"/>
    <s v="LEVIES - BARGAINING COUNCIL"/>
    <n v="408"/>
    <n v="435"/>
    <n v="458.92500000000001"/>
    <n v="483.24802499999998"/>
    <n v="162.72"/>
    <n v="0"/>
    <n v="0"/>
    <n v="0"/>
    <n v="0"/>
    <n v="0"/>
    <n v="0"/>
    <n v="0"/>
    <n v="27.12"/>
    <n v="27.12"/>
    <n v="27.12"/>
    <n v="27.12"/>
    <n v="27.12"/>
    <n v="27.12"/>
    <n v="162.72"/>
    <n v="0.39882352941176469"/>
    <n v="162.72"/>
    <n v="325.44"/>
  </r>
  <r>
    <n v="14"/>
    <n v="15"/>
    <x v="0"/>
    <x v="73"/>
    <x v="1"/>
    <x v="76"/>
    <x v="92"/>
    <s v="007-Other admin"/>
    <x v="1"/>
    <s v="004"/>
    <s v="INTERNAL AUDIT"/>
    <s v="053"/>
    <s v="EMPLOYEE RELATED COSTS - SOCIAL CONTRIBUTIONS"/>
    <s v="1021"/>
    <s v="CONTRIBUTION - MEDICAL AID SCHEME"/>
    <n v="96943"/>
    <n v="71539"/>
    <n v="75473.645000000004"/>
    <n v="79473.748185000004"/>
    <n v="29574"/>
    <n v="0"/>
    <n v="0"/>
    <n v="0"/>
    <n v="0"/>
    <n v="0"/>
    <n v="0"/>
    <n v="0"/>
    <n v="4929"/>
    <n v="4929"/>
    <n v="4929"/>
    <n v="4929"/>
    <n v="4929"/>
    <n v="4929"/>
    <n v="29574"/>
    <n v="0.30506586344552983"/>
    <n v="29574"/>
    <n v="59148"/>
  </r>
  <r>
    <n v="14"/>
    <n v="15"/>
    <x v="0"/>
    <x v="73"/>
    <x v="1"/>
    <x v="76"/>
    <x v="93"/>
    <s v="007-Other admin"/>
    <x v="1"/>
    <s v="004"/>
    <s v="INTERNAL AUDIT"/>
    <s v="053"/>
    <s v="EMPLOYEE RELATED COSTS - SOCIAL CONTRIBUTIONS"/>
    <s v="1022"/>
    <s v="CONTRIBUTION - PENSION SCHEMES"/>
    <n v="293502"/>
    <n v="308866"/>
    <n v="325853.63"/>
    <n v="343123.87239000003"/>
    <n v="144132.72"/>
    <n v="0"/>
    <n v="0"/>
    <n v="0"/>
    <n v="0"/>
    <n v="0"/>
    <n v="0"/>
    <n v="0"/>
    <n v="24005.68"/>
    <n v="24005.68"/>
    <n v="24005.68"/>
    <n v="24005.68"/>
    <n v="24055"/>
    <n v="24055"/>
    <n v="144132.72"/>
    <n v="0.4910791749289613"/>
    <n v="144132.72"/>
    <n v="288265.44"/>
  </r>
  <r>
    <n v="14"/>
    <n v="15"/>
    <x v="0"/>
    <x v="73"/>
    <x v="1"/>
    <x v="76"/>
    <x v="94"/>
    <s v="007-Other admin"/>
    <x v="1"/>
    <s v="004"/>
    <s v="INTERNAL AUDIT"/>
    <s v="053"/>
    <s v="EMPLOYEE RELATED COSTS - SOCIAL CONTRIBUTIONS"/>
    <s v="1023"/>
    <s v="CONTRIBUTION - UIF"/>
    <n v="10726"/>
    <n v="9548"/>
    <n v="10073.14"/>
    <n v="10607.01642"/>
    <n v="4461.6000000000004"/>
    <n v="0"/>
    <n v="0"/>
    <n v="0"/>
    <n v="0"/>
    <n v="0"/>
    <n v="0"/>
    <n v="0"/>
    <n v="743.6"/>
    <n v="743.6"/>
    <n v="743.6"/>
    <n v="743.6"/>
    <n v="743.6"/>
    <n v="743.6"/>
    <n v="4461.6000000000004"/>
    <n v="0.41596121573746042"/>
    <n v="4461.6000000000004"/>
    <n v="8923.2000000000007"/>
  </r>
  <r>
    <n v="14"/>
    <n v="15"/>
    <x v="0"/>
    <x v="73"/>
    <x v="1"/>
    <x v="76"/>
    <x v="95"/>
    <s v="007-Other admin"/>
    <x v="1"/>
    <s v="004"/>
    <s v="INTERNAL AUDIT"/>
    <s v="053"/>
    <s v="EMPLOYEE RELATED COSTS - SOCIAL CONTRIBUTIONS"/>
    <s v="1024"/>
    <s v="CONTRIBUTION - GROUP INSURANCE"/>
    <n v="27835"/>
    <n v="29311"/>
    <n v="30923.105"/>
    <n v="32562.029565000001"/>
    <n v="13678.58"/>
    <n v="0"/>
    <n v="0"/>
    <n v="0"/>
    <n v="0"/>
    <n v="0"/>
    <n v="0"/>
    <n v="0"/>
    <n v="2278.27"/>
    <n v="2278.27"/>
    <n v="2278.27"/>
    <n v="2278.27"/>
    <n v="2282.75"/>
    <n v="2282.75"/>
    <n v="13678.58"/>
    <n v="0.49141656188252203"/>
    <n v="13678.58"/>
    <n v="27357.16"/>
  </r>
  <r>
    <n v="14"/>
    <n v="15"/>
    <x v="0"/>
    <x v="76"/>
    <x v="1"/>
    <x v="76"/>
    <x v="96"/>
    <s v="007-Other admin"/>
    <x v="1"/>
    <s v="007"/>
    <s v="RISK MANAGEMENT"/>
    <s v="053"/>
    <s v="EMPLOYEE RELATED COSTS - SOCIAL CONTRIBUTIONS"/>
    <s v="1027"/>
    <s v="CONTRIBUTION - WORKERS COMPENSATION"/>
    <n v="0"/>
    <n v="7773"/>
    <n v="8200.5149999999994"/>
    <n v="8635.1422949999996"/>
    <n v="892.32"/>
    <n v="0"/>
    <n v="0"/>
    <n v="0"/>
    <n v="0"/>
    <n v="0"/>
    <n v="0"/>
    <n v="0"/>
    <n v="148.72"/>
    <n v="148.72"/>
    <n v="148.72"/>
    <n v="148.72"/>
    <n v="148.72"/>
    <n v="148.72"/>
    <n v="892.32"/>
    <e v="#DIV/0!"/>
    <n v="892.32"/>
    <n v="1784.64"/>
  </r>
  <r>
    <n v="14"/>
    <n v="15"/>
    <x v="0"/>
    <x v="73"/>
    <x v="1"/>
    <x v="76"/>
    <x v="96"/>
    <s v="007-Other admin"/>
    <x v="1"/>
    <s v="004"/>
    <s v="INTERNAL AUDIT"/>
    <s v="053"/>
    <s v="EMPLOYEE RELATED COSTS - SOCIAL CONTRIBUTIONS"/>
    <s v="1027"/>
    <s v="CONTRIBUTION - WORKERS COMPENSATION"/>
    <n v="0"/>
    <n v="37472"/>
    <n v="39532.959999999999"/>
    <n v="41628.206879999998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3"/>
    <x v="1"/>
    <x v="76"/>
    <x v="97"/>
    <s v="007-Other admin"/>
    <x v="1"/>
    <s v="004"/>
    <s v="INTERNAL AUDIT"/>
    <s v="053"/>
    <s v="EMPLOYEE RELATED COSTS - SOCIAL CONTRIBUTIONS"/>
    <s v="1028"/>
    <s v="LEVIES - SETA"/>
    <n v="26109"/>
    <n v="32453"/>
    <n v="34237.915000000001"/>
    <n v="36052.524494999998"/>
    <n v="14985.070000000002"/>
    <n v="0"/>
    <n v="0"/>
    <n v="0"/>
    <n v="0"/>
    <n v="0"/>
    <n v="0"/>
    <n v="0"/>
    <n v="3324.81"/>
    <n v="2705.88"/>
    <n v="2183.4899999999998"/>
    <n v="2191.19"/>
    <n v="2396.0100000000002"/>
    <n v="2183.69"/>
    <n v="14985.070000000002"/>
    <n v="0.57394270175035433"/>
    <n v="14985.07"/>
    <n v="29970.140000000003"/>
  </r>
  <r>
    <n v="14"/>
    <n v="15"/>
    <x v="0"/>
    <x v="73"/>
    <x v="1"/>
    <x v="76"/>
    <x v="98"/>
    <s v="007-Other admin"/>
    <x v="1"/>
    <s v="004"/>
    <s v="INTERNAL AUDIT"/>
    <s v="053"/>
    <s v="EMPLOYEE RELATED COSTS - SOCIAL CONTRIBUTIONS"/>
    <s v="1029"/>
    <s v="LEVIES - BARGAINING COUNCIL"/>
    <n v="489"/>
    <n v="435"/>
    <n v="458.92500000000001"/>
    <n v="483.24802499999998"/>
    <n v="203.4"/>
    <n v="0"/>
    <n v="0"/>
    <n v="0"/>
    <n v="0"/>
    <n v="0"/>
    <n v="0"/>
    <n v="0"/>
    <n v="33.9"/>
    <n v="33.9"/>
    <n v="33.9"/>
    <n v="33.9"/>
    <n v="33.9"/>
    <n v="33.9"/>
    <n v="203.4"/>
    <n v="0.41595092024539876"/>
    <n v="203.4"/>
    <n v="406.8"/>
  </r>
  <r>
    <n v="14"/>
    <n v="15"/>
    <x v="0"/>
    <x v="75"/>
    <x v="2"/>
    <x v="76"/>
    <x v="92"/>
    <s v="007-Other admin"/>
    <x v="1"/>
    <s v="006"/>
    <s v="PUBLIC PARTICIPATION &amp; PROJECT SUPPORT"/>
    <s v="053"/>
    <s v="EMPLOYEE RELATED COSTS - SOCIAL CONTRIBUTIONS"/>
    <s v="1021"/>
    <s v="CONTRIBUTION - MEDICAL AID SCHEME"/>
    <n v="254305"/>
    <n v="255981"/>
    <n v="270059.95500000002"/>
    <n v="284373.13261500001"/>
    <n v="95140.800000000003"/>
    <n v="0"/>
    <n v="0"/>
    <n v="0"/>
    <n v="0"/>
    <n v="0"/>
    <n v="0"/>
    <n v="0"/>
    <n v="15106.2"/>
    <n v="14704.2"/>
    <n v="16332.6"/>
    <n v="16332.6"/>
    <n v="16332.6"/>
    <n v="16332.6"/>
    <n v="95140.800000000003"/>
    <n v="0.37412083914983979"/>
    <n v="95140.800000000003"/>
    <n v="190281.60000000001"/>
  </r>
  <r>
    <n v="14"/>
    <n v="15"/>
    <x v="0"/>
    <x v="75"/>
    <x v="2"/>
    <x v="76"/>
    <x v="93"/>
    <s v="007-Other admin"/>
    <x v="1"/>
    <s v="006"/>
    <s v="PUBLIC PARTICIPATION &amp; PROJECT SUPPORT"/>
    <s v="053"/>
    <s v="EMPLOYEE RELATED COSTS - SOCIAL CONTRIBUTIONS"/>
    <s v="1022"/>
    <s v="CONTRIBUTION - PENSION SCHEMES"/>
    <n v="687966"/>
    <n v="608186"/>
    <n v="641636.23"/>
    <n v="675642.95019"/>
    <n v="284199"/>
    <n v="0"/>
    <n v="0"/>
    <n v="0"/>
    <n v="0"/>
    <n v="0"/>
    <n v="0"/>
    <n v="0"/>
    <n v="47366.5"/>
    <n v="47366.5"/>
    <n v="47366.5"/>
    <n v="47366.5"/>
    <n v="47366.5"/>
    <n v="47366.5"/>
    <n v="284199"/>
    <n v="0.41310035670367429"/>
    <n v="284199"/>
    <n v="568398"/>
  </r>
  <r>
    <n v="14"/>
    <n v="15"/>
    <x v="0"/>
    <x v="75"/>
    <x v="2"/>
    <x v="76"/>
    <x v="94"/>
    <s v="007-Other admin"/>
    <x v="1"/>
    <s v="006"/>
    <s v="PUBLIC PARTICIPATION &amp; PROJECT SUPPORT"/>
    <s v="053"/>
    <s v="EMPLOYEE RELATED COSTS - SOCIAL CONTRIBUTIONS"/>
    <s v="1023"/>
    <s v="CONTRIBUTION - UIF"/>
    <n v="22548"/>
    <n v="20918"/>
    <n v="22068.49"/>
    <n v="23238.11997"/>
    <n v="10546.29"/>
    <n v="0"/>
    <n v="0"/>
    <n v="0"/>
    <n v="0"/>
    <n v="0"/>
    <n v="0"/>
    <n v="0"/>
    <n v="1752.9"/>
    <n v="1738.67"/>
    <n v="1756.94"/>
    <n v="1756.19"/>
    <n v="1784.64"/>
    <n v="1756.95"/>
    <n v="10546.29"/>
    <n v="0.46772618414050032"/>
    <n v="10546.29"/>
    <n v="21092.58"/>
  </r>
  <r>
    <n v="14"/>
    <n v="15"/>
    <x v="0"/>
    <x v="75"/>
    <x v="2"/>
    <x v="76"/>
    <x v="95"/>
    <s v="007-Other admin"/>
    <x v="1"/>
    <s v="006"/>
    <s v="PUBLIC PARTICIPATION &amp; PROJECT SUPPORT"/>
    <s v="053"/>
    <s v="EMPLOYEE RELATED COSTS - SOCIAL CONTRIBUTIONS"/>
    <s v="1024"/>
    <s v="CONTRIBUTION - GROUP INSURANCE"/>
    <n v="64057"/>
    <n v="55685"/>
    <n v="58747.675000000003"/>
    <n v="61861.301775"/>
    <n v="26020.799999999999"/>
    <n v="0"/>
    <n v="0"/>
    <n v="0"/>
    <n v="0"/>
    <n v="0"/>
    <n v="0"/>
    <n v="0"/>
    <n v="4336.8"/>
    <n v="4336.8"/>
    <n v="4336.8"/>
    <n v="4336.8"/>
    <n v="4336.8"/>
    <n v="4336.8"/>
    <n v="26020.799999999999"/>
    <n v="0.40621321635418456"/>
    <n v="26020.799999999999"/>
    <n v="52041.599999999999"/>
  </r>
  <r>
    <n v="14"/>
    <n v="15"/>
    <x v="0"/>
    <x v="75"/>
    <x v="2"/>
    <x v="76"/>
    <x v="96"/>
    <s v="007-Other admin"/>
    <x v="1"/>
    <s v="006"/>
    <s v="PUBLIC PARTICIPATION &amp; PROJECT SUPPORT"/>
    <s v="053"/>
    <s v="EMPLOYEE RELATED COSTS - SOCIAL CONTRIBUTIONS"/>
    <s v="1027"/>
    <s v="CONTRIBUTION - WORKERS COMPENSATION"/>
    <n v="0"/>
    <n v="51917"/>
    <n v="54772.434999999998"/>
    <n v="57675.374055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5"/>
    <x v="2"/>
    <x v="76"/>
    <x v="97"/>
    <s v="007-Other admin"/>
    <x v="1"/>
    <s v="006"/>
    <s v="PUBLIC PARTICIPATION &amp; PROJECT SUPPORT"/>
    <s v="053"/>
    <s v="EMPLOYEE RELATED COSTS - SOCIAL CONTRIBUTIONS"/>
    <s v="1028"/>
    <s v="LEVIES - SETA"/>
    <n v="56639"/>
    <n v="44620"/>
    <n v="47074.1"/>
    <n v="49569.027300000002"/>
    <n v="45006.739999999991"/>
    <n v="0"/>
    <n v="0"/>
    <n v="0"/>
    <n v="0"/>
    <n v="0"/>
    <n v="0"/>
    <n v="0"/>
    <n v="7041.99"/>
    <n v="8028.47"/>
    <n v="7193.99"/>
    <n v="6915.49"/>
    <n v="7795.92"/>
    <n v="8030.88"/>
    <n v="45006.739999999991"/>
    <n v="0.79462455198714654"/>
    <n v="45006.74"/>
    <n v="90013.479999999981"/>
  </r>
  <r>
    <n v="14"/>
    <n v="15"/>
    <x v="0"/>
    <x v="75"/>
    <x v="2"/>
    <x v="76"/>
    <x v="98"/>
    <s v="007-Other admin"/>
    <x v="1"/>
    <s v="006"/>
    <s v="PUBLIC PARTICIPATION &amp; PROJECT SUPPORT"/>
    <s v="053"/>
    <s v="EMPLOYEE RELATED COSTS - SOCIAL CONTRIBUTIONS"/>
    <s v="1029"/>
    <s v="LEVIES - BARGAINING COUNCIL"/>
    <n v="978"/>
    <n v="958"/>
    <n v="1010.69"/>
    <n v="1064.25657"/>
    <n v="488.16"/>
    <n v="0"/>
    <n v="0"/>
    <n v="0"/>
    <n v="0"/>
    <n v="0"/>
    <n v="0"/>
    <n v="0"/>
    <n v="81.36"/>
    <n v="81.36"/>
    <n v="81.36"/>
    <n v="81.36"/>
    <n v="81.36"/>
    <n v="81.36"/>
    <n v="488.16"/>
    <n v="0.49914110429447855"/>
    <n v="488.16"/>
    <n v="976.32"/>
  </r>
  <r>
    <n v="14"/>
    <n v="15"/>
    <x v="0"/>
    <x v="77"/>
    <x v="3"/>
    <x v="76"/>
    <x v="92"/>
    <s v="015-Economic development"/>
    <x v="1"/>
    <s v="012"/>
    <s v="ADMINISTRATION STRATEGY &amp; DEV"/>
    <s v="053"/>
    <s v="EMPLOYEE RELATED COSTS - SOCIAL CONTRIBUTIONS"/>
    <s v="1021"/>
    <s v="CONTRIBUTION - MEDICAL AID SCHEME"/>
    <n v="39645"/>
    <n v="42634"/>
    <n v="44978.87"/>
    <n v="47362.750110000001"/>
    <n v="18525.599999999999"/>
    <n v="0"/>
    <n v="0"/>
    <n v="0"/>
    <n v="0"/>
    <n v="0"/>
    <n v="0"/>
    <n v="0"/>
    <n v="3087.6"/>
    <n v="3087.6"/>
    <n v="3087.6"/>
    <n v="3087.6"/>
    <n v="3087.6"/>
    <n v="3087.6"/>
    <n v="18525.599999999999"/>
    <n v="0.46728717366628825"/>
    <n v="18525.599999999999"/>
    <n v="37051.199999999997"/>
  </r>
  <r>
    <n v="14"/>
    <n v="15"/>
    <x v="0"/>
    <x v="77"/>
    <x v="3"/>
    <x v="76"/>
    <x v="93"/>
    <s v="015-Economic development"/>
    <x v="1"/>
    <s v="012"/>
    <s v="ADMINISTRATION STRATEGY &amp; DEV"/>
    <s v="053"/>
    <s v="EMPLOYEE RELATED COSTS - SOCIAL CONTRIBUTIONS"/>
    <s v="1022"/>
    <s v="CONTRIBUTION - PENSION SCHEMES"/>
    <n v="45275"/>
    <n v="63406"/>
    <n v="66893.33"/>
    <n v="70438.676489999998"/>
    <n v="29629.200000000001"/>
    <n v="0"/>
    <n v="0"/>
    <n v="0"/>
    <n v="0"/>
    <n v="0"/>
    <n v="0"/>
    <n v="0"/>
    <n v="4938.2"/>
    <n v="4938.2"/>
    <n v="4938.2"/>
    <n v="4938.2"/>
    <n v="4938.2"/>
    <n v="4938.2"/>
    <n v="29629.200000000001"/>
    <n v="0.65442738818332413"/>
    <n v="29629.200000000001"/>
    <n v="59258.400000000001"/>
  </r>
  <r>
    <n v="14"/>
    <n v="15"/>
    <x v="0"/>
    <x v="77"/>
    <x v="3"/>
    <x v="76"/>
    <x v="94"/>
    <s v="015-Economic development"/>
    <x v="1"/>
    <s v="012"/>
    <s v="ADMINISTRATION STRATEGY &amp; DEV"/>
    <s v="053"/>
    <s v="EMPLOYEE RELATED COSTS - SOCIAL CONTRIBUTIONS"/>
    <s v="1023"/>
    <s v="CONTRIBUTION - UIF"/>
    <n v="3819"/>
    <n v="4651"/>
    <n v="4906.8050000000003"/>
    <n v="5166.8656650000003"/>
    <n v="1066.77"/>
    <n v="0"/>
    <n v="0"/>
    <n v="0"/>
    <n v="0"/>
    <n v="0"/>
    <n v="0"/>
    <n v="0"/>
    <n v="183.61"/>
    <n v="183.61"/>
    <n v="183.61"/>
    <n v="183.61"/>
    <n v="183.61"/>
    <n v="148.72"/>
    <n v="1066.77"/>
    <n v="0.27933228593872739"/>
    <n v="1066.77"/>
    <n v="2133.54"/>
  </r>
  <r>
    <n v="14"/>
    <n v="15"/>
    <x v="0"/>
    <x v="77"/>
    <x v="3"/>
    <x v="76"/>
    <x v="95"/>
    <s v="015-Economic development"/>
    <x v="1"/>
    <s v="012"/>
    <s v="ADMINISTRATION STRATEGY &amp; DEV"/>
    <s v="053"/>
    <s v="EMPLOYEE RELATED COSTS - SOCIAL CONTRIBUTIONS"/>
    <s v="1024"/>
    <s v="CONTRIBUTION - GROUP INSURANCE"/>
    <n v="4116"/>
    <n v="5764"/>
    <n v="6081.02"/>
    <n v="6403.3140600000006"/>
    <n v="2693.58"/>
    <n v="0"/>
    <n v="0"/>
    <n v="0"/>
    <n v="0"/>
    <n v="0"/>
    <n v="0"/>
    <n v="0"/>
    <n v="448.93"/>
    <n v="448.93"/>
    <n v="448.93"/>
    <n v="448.93"/>
    <n v="448.93"/>
    <n v="448.93"/>
    <n v="2693.58"/>
    <n v="0.65441690962099119"/>
    <n v="2693.58"/>
    <n v="5387.16"/>
  </r>
  <r>
    <n v="14"/>
    <n v="15"/>
    <x v="0"/>
    <x v="77"/>
    <x v="3"/>
    <x v="76"/>
    <x v="96"/>
    <s v="015-Economic development"/>
    <x v="1"/>
    <s v="012"/>
    <s v="ADMINISTRATION STRATEGY &amp; DEV"/>
    <s v="053"/>
    <s v="EMPLOYEE RELATED COSTS - SOCIAL CONTRIBUTIONS"/>
    <s v="1027"/>
    <s v="CONTRIBUTION - WORKERS COMPENSATION"/>
    <n v="0"/>
    <n v="17524"/>
    <n v="18487.82"/>
    <n v="19467.674459999998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7"/>
    <x v="3"/>
    <x v="76"/>
    <x v="97"/>
    <s v="015-Economic development"/>
    <x v="1"/>
    <s v="012"/>
    <s v="ADMINISTRATION STRATEGY &amp; DEV"/>
    <s v="053"/>
    <s v="EMPLOYEE RELATED COSTS - SOCIAL CONTRIBUTIONS"/>
    <s v="1028"/>
    <s v="LEVIES - SETA"/>
    <n v="13016"/>
    <n v="15305"/>
    <n v="16146.775"/>
    <n v="17002.554075"/>
    <n v="1966.43"/>
    <n v="0"/>
    <n v="0"/>
    <n v="0"/>
    <n v="0"/>
    <n v="0"/>
    <n v="0"/>
    <n v="0"/>
    <n v="296.07"/>
    <n v="296.11"/>
    <n v="296.14"/>
    <n v="520.63"/>
    <n v="296.18"/>
    <n v="261.3"/>
    <n v="1966.43"/>
    <n v="0.15107790411800862"/>
    <n v="1966.43"/>
    <n v="3932.86"/>
  </r>
  <r>
    <n v="14"/>
    <n v="15"/>
    <x v="0"/>
    <x v="77"/>
    <x v="3"/>
    <x v="76"/>
    <x v="98"/>
    <s v="015-Economic development"/>
    <x v="1"/>
    <s v="012"/>
    <s v="ADMINISTRATION STRATEGY &amp; DEV"/>
    <s v="053"/>
    <s v="EMPLOYEE RELATED COSTS - SOCIAL CONTRIBUTIONS"/>
    <s v="1029"/>
    <s v="LEVIES - BARGAINING COUNCIL"/>
    <n v="163"/>
    <n v="174"/>
    <n v="183.57"/>
    <n v="193.29920999999999"/>
    <n v="40.68"/>
    <n v="0"/>
    <n v="0"/>
    <n v="0"/>
    <n v="0"/>
    <n v="0"/>
    <n v="0"/>
    <n v="0"/>
    <n v="6.78"/>
    <n v="6.78"/>
    <n v="6.78"/>
    <n v="6.78"/>
    <n v="6.78"/>
    <n v="6.78"/>
    <n v="40.68"/>
    <n v="0.24957055214723925"/>
    <n v="40.68"/>
    <n v="81.36"/>
  </r>
  <r>
    <n v="14"/>
    <n v="15"/>
    <x v="0"/>
    <x v="78"/>
    <x v="3"/>
    <x v="76"/>
    <x v="92"/>
    <s v="015-Economic development"/>
    <x v="1"/>
    <s v="014"/>
    <s v="LOCAL ECONOMIC DEVELOPMENT &amp; SOCIAL DEVELOPMENT"/>
    <s v="053"/>
    <s v="EMPLOYEE RELATED COSTS - SOCIAL CONTRIBUTIONS"/>
    <s v="1021"/>
    <s v="CONTRIBUTION - MEDICAL AID SCHEME"/>
    <n v="159365"/>
    <n v="205035"/>
    <n v="216311.92499999999"/>
    <n v="227776.45702499998"/>
    <n v="71553.66"/>
    <n v="0"/>
    <n v="0"/>
    <n v="0"/>
    <n v="0"/>
    <n v="0"/>
    <n v="0"/>
    <n v="0"/>
    <n v="12762.01"/>
    <n v="12762.01"/>
    <n v="11507.41"/>
    <n v="11507.41"/>
    <n v="11507.41"/>
    <n v="11507.41"/>
    <n v="71553.66"/>
    <n v="0.44899231324318389"/>
    <n v="71553.66"/>
    <n v="143107.32"/>
  </r>
  <r>
    <n v="14"/>
    <n v="15"/>
    <x v="0"/>
    <x v="78"/>
    <x v="3"/>
    <x v="76"/>
    <x v="93"/>
    <s v="015-Economic development"/>
    <x v="1"/>
    <s v="014"/>
    <s v="LOCAL ECONOMIC DEVELOPMENT &amp; SOCIAL DEVELOPMENT"/>
    <s v="053"/>
    <s v="EMPLOYEE RELATED COSTS - SOCIAL CONTRIBUTIONS"/>
    <s v="1022"/>
    <s v="CONTRIBUTION - PENSION SCHEMES"/>
    <n v="365471"/>
    <n v="369001"/>
    <n v="389296.05499999999"/>
    <n v="409928.74591499998"/>
    <n v="164870.72"/>
    <n v="0"/>
    <n v="0"/>
    <n v="0"/>
    <n v="0"/>
    <n v="0"/>
    <n v="0"/>
    <n v="0"/>
    <n v="30459.98"/>
    <n v="30459.98"/>
    <n v="25987.69"/>
    <n v="25987.69"/>
    <n v="25987.69"/>
    <n v="25987.69"/>
    <n v="164870.72"/>
    <n v="0.45111847451644588"/>
    <n v="164870.72"/>
    <n v="329741.44"/>
  </r>
  <r>
    <n v="14"/>
    <n v="15"/>
    <x v="0"/>
    <x v="78"/>
    <x v="3"/>
    <x v="76"/>
    <x v="94"/>
    <s v="015-Economic development"/>
    <x v="1"/>
    <s v="014"/>
    <s v="LOCAL ECONOMIC DEVELOPMENT &amp; SOCIAL DEVELOPMENT"/>
    <s v="053"/>
    <s v="EMPLOYEE RELATED COSTS - SOCIAL CONTRIBUTIONS"/>
    <s v="1023"/>
    <s v="CONTRIBUTION - UIF"/>
    <n v="13367"/>
    <n v="13367"/>
    <n v="14102.184999999999"/>
    <n v="14849.600805"/>
    <n v="5651.36"/>
    <n v="0"/>
    <n v="0"/>
    <n v="0"/>
    <n v="0"/>
    <n v="0"/>
    <n v="0"/>
    <n v="0"/>
    <n v="1041.04"/>
    <n v="1041.04"/>
    <n v="892.32"/>
    <n v="892.32"/>
    <n v="892.32"/>
    <n v="892.32"/>
    <n v="5651.36"/>
    <n v="0.4227844692152315"/>
    <n v="5651.36"/>
    <n v="11302.72"/>
  </r>
  <r>
    <n v="14"/>
    <n v="15"/>
    <x v="0"/>
    <x v="78"/>
    <x v="3"/>
    <x v="76"/>
    <x v="95"/>
    <s v="015-Economic development"/>
    <x v="1"/>
    <s v="014"/>
    <s v="LOCAL ECONOMIC DEVELOPMENT &amp; SOCIAL DEVELOPMENT"/>
    <s v="053"/>
    <s v="EMPLOYEE RELATED COSTS - SOCIAL CONTRIBUTIONS"/>
    <s v="1024"/>
    <s v="CONTRIBUTION - GROUP INSURANCE"/>
    <n v="33225"/>
    <n v="34259"/>
    <n v="36143.245000000003"/>
    <n v="38058.836985000002"/>
    <n v="14988.2"/>
    <n v="0"/>
    <n v="0"/>
    <n v="0"/>
    <n v="0"/>
    <n v="0"/>
    <n v="0"/>
    <n v="0"/>
    <n v="2769.08"/>
    <n v="2769.08"/>
    <n v="2362.5100000000002"/>
    <n v="2362.5100000000002"/>
    <n v="2362.5100000000002"/>
    <n v="2362.5100000000002"/>
    <n v="14988.2"/>
    <n v="0.45111211437170806"/>
    <n v="14988.2"/>
    <n v="29976.400000000001"/>
  </r>
  <r>
    <n v="14"/>
    <n v="15"/>
    <x v="0"/>
    <x v="78"/>
    <x v="3"/>
    <x v="76"/>
    <x v="96"/>
    <s v="015-Economic development"/>
    <x v="1"/>
    <s v="014"/>
    <s v="LOCAL ECONOMIC DEVELOPMENT &amp; SOCIAL DEVELOPMENT"/>
    <s v="053"/>
    <s v="EMPLOYEE RELATED COSTS - SOCIAL CONTRIBUTIONS"/>
    <s v="1027"/>
    <s v="CONTRIBUTION - WORKERS COMPENSATION"/>
    <n v="0"/>
    <n v="40299"/>
    <n v="42515.445"/>
    <n v="44768.7635850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8"/>
    <x v="3"/>
    <x v="76"/>
    <x v="97"/>
    <s v="015-Economic development"/>
    <x v="1"/>
    <s v="014"/>
    <s v="LOCAL ECONOMIC DEVELOPMENT &amp; SOCIAL DEVELOPMENT"/>
    <s v="053"/>
    <s v="EMPLOYEE RELATED COSTS - SOCIAL CONTRIBUTIONS"/>
    <s v="1028"/>
    <s v="LEVIES - SETA"/>
    <n v="30788"/>
    <n v="30456"/>
    <n v="32131.08"/>
    <n v="33834.027240000003"/>
    <n v="16357.76"/>
    <n v="0"/>
    <n v="0"/>
    <n v="0"/>
    <n v="0"/>
    <n v="0"/>
    <n v="0"/>
    <n v="0"/>
    <n v="3497.39"/>
    <n v="3401.23"/>
    <n v="2187.02"/>
    <n v="2636.03"/>
    <n v="2418.61"/>
    <n v="2217.48"/>
    <n v="16357.76"/>
    <n v="0.53130310510588541"/>
    <n v="16357.76"/>
    <n v="32715.52"/>
  </r>
  <r>
    <n v="14"/>
    <n v="15"/>
    <x v="0"/>
    <x v="78"/>
    <x v="3"/>
    <x v="76"/>
    <x v="98"/>
    <s v="015-Economic development"/>
    <x v="1"/>
    <s v="014"/>
    <s v="LOCAL ECONOMIC DEVELOPMENT &amp; SOCIAL DEVELOPMENT"/>
    <s v="053"/>
    <s v="EMPLOYEE RELATED COSTS - SOCIAL CONTRIBUTIONS"/>
    <s v="1029"/>
    <s v="LEVIES - BARGAINING COUNCIL"/>
    <n v="571"/>
    <n v="609"/>
    <n v="642.495"/>
    <n v="676.547235"/>
    <n v="257.64"/>
    <n v="0"/>
    <n v="0"/>
    <n v="0"/>
    <n v="0"/>
    <n v="0"/>
    <n v="0"/>
    <n v="0"/>
    <n v="47.46"/>
    <n v="47.46"/>
    <n v="40.68"/>
    <n v="40.68"/>
    <n v="40.68"/>
    <n v="40.68"/>
    <n v="257.64"/>
    <n v="0.45120840630472853"/>
    <n v="257.64"/>
    <n v="515.28"/>
  </r>
  <r>
    <n v="14"/>
    <n v="15"/>
    <x v="0"/>
    <x v="79"/>
    <x v="3"/>
    <x v="76"/>
    <x v="92"/>
    <s v="016-Town planning"/>
    <x v="1"/>
    <s v="015"/>
    <s v="TOWN &amp; REGIONAL PLANNING"/>
    <s v="053"/>
    <s v="EMPLOYEE RELATED COSTS - SOCIAL CONTRIBUTIONS"/>
    <s v="1021"/>
    <s v="CONTRIBUTION - MEDICAL AID SCHEME"/>
    <n v="147669"/>
    <n v="167809"/>
    <n v="177038.495"/>
    <n v="186421.53523499999"/>
    <n v="71902.92"/>
    <n v="0"/>
    <n v="0"/>
    <n v="0"/>
    <n v="0"/>
    <n v="0"/>
    <n v="0"/>
    <n v="0"/>
    <n v="11983.82"/>
    <n v="11983.82"/>
    <n v="11983.82"/>
    <n v="11983.82"/>
    <n v="11983.82"/>
    <n v="11983.82"/>
    <n v="71902.92"/>
    <n v="0.48691952948824735"/>
    <n v="71902.92"/>
    <n v="143805.84"/>
  </r>
  <r>
    <n v="14"/>
    <n v="15"/>
    <x v="0"/>
    <x v="79"/>
    <x v="3"/>
    <x v="76"/>
    <x v="93"/>
    <s v="016-Town planning"/>
    <x v="1"/>
    <s v="015"/>
    <s v="TOWN &amp; REGIONAL PLANNING"/>
    <s v="053"/>
    <s v="EMPLOYEE RELATED COSTS - SOCIAL CONTRIBUTIONS"/>
    <s v="1022"/>
    <s v="CONTRIBUTION - PENSION SCHEMES"/>
    <n v="327269"/>
    <n v="329848"/>
    <n v="347989.64"/>
    <n v="366433.09091999999"/>
    <n v="154134.36000000002"/>
    <n v="0"/>
    <n v="0"/>
    <n v="0"/>
    <n v="0"/>
    <n v="0"/>
    <n v="0"/>
    <n v="0"/>
    <n v="25689.06"/>
    <n v="25689.06"/>
    <n v="25689.06"/>
    <n v="25689.06"/>
    <n v="25689.06"/>
    <n v="25689.06"/>
    <n v="154134.36000000002"/>
    <n v="0.4709714638416716"/>
    <n v="154134.35999999999"/>
    <n v="308268.72000000003"/>
  </r>
  <r>
    <n v="14"/>
    <n v="15"/>
    <x v="0"/>
    <x v="79"/>
    <x v="3"/>
    <x v="76"/>
    <x v="94"/>
    <s v="016-Town planning"/>
    <x v="1"/>
    <s v="015"/>
    <s v="TOWN &amp; REGIONAL PLANNING"/>
    <s v="053"/>
    <s v="EMPLOYEE RELATED COSTS - SOCIAL CONTRIBUTIONS"/>
    <s v="1023"/>
    <s v="CONTRIBUTION - UIF"/>
    <n v="9548"/>
    <n v="9548"/>
    <n v="10073.14"/>
    <n v="10607.01642"/>
    <n v="4461.6000000000004"/>
    <n v="0"/>
    <n v="0"/>
    <n v="0"/>
    <n v="0"/>
    <n v="0"/>
    <n v="0"/>
    <n v="0"/>
    <n v="743.6"/>
    <n v="743.6"/>
    <n v="743.6"/>
    <n v="743.6"/>
    <n v="743.6"/>
    <n v="743.6"/>
    <n v="4461.6000000000004"/>
    <n v="0.46728110599078343"/>
    <n v="4461.6000000000004"/>
    <n v="8923.2000000000007"/>
  </r>
  <r>
    <n v="14"/>
    <n v="15"/>
    <x v="0"/>
    <x v="79"/>
    <x v="3"/>
    <x v="76"/>
    <x v="95"/>
    <s v="016-Town planning"/>
    <x v="1"/>
    <s v="015"/>
    <s v="TOWN &amp; REGIONAL PLANNING"/>
    <s v="053"/>
    <s v="EMPLOYEE RELATED COSTS - SOCIAL CONTRIBUTIONS"/>
    <s v="1024"/>
    <s v="CONTRIBUTION - GROUP INSURANCE"/>
    <n v="29752"/>
    <n v="31357"/>
    <n v="33081.635000000002"/>
    <n v="34834.961654999999"/>
    <n v="14652.780000000002"/>
    <n v="0"/>
    <n v="0"/>
    <n v="0"/>
    <n v="0"/>
    <n v="0"/>
    <n v="0"/>
    <n v="0"/>
    <n v="2442.13"/>
    <n v="2442.13"/>
    <n v="2442.13"/>
    <n v="2442.13"/>
    <n v="2442.13"/>
    <n v="2442.13"/>
    <n v="14652.780000000002"/>
    <n v="0.49249731110513589"/>
    <n v="14652.78"/>
    <n v="29305.560000000005"/>
  </r>
  <r>
    <n v="14"/>
    <n v="15"/>
    <x v="0"/>
    <x v="79"/>
    <x v="3"/>
    <x v="76"/>
    <x v="96"/>
    <s v="016-Town planning"/>
    <x v="1"/>
    <s v="015"/>
    <s v="TOWN &amp; REGIONAL PLANNING"/>
    <s v="053"/>
    <s v="EMPLOYEE RELATED COSTS - SOCIAL CONTRIBUTIONS"/>
    <s v="1027"/>
    <s v="CONTRIBUTION - WORKERS COMPENSATION"/>
    <n v="0"/>
    <n v="39500"/>
    <n v="41672.5"/>
    <n v="43881.142500000002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9"/>
    <x v="3"/>
    <x v="76"/>
    <x v="97"/>
    <s v="016-Town planning"/>
    <x v="1"/>
    <s v="015"/>
    <s v="TOWN &amp; REGIONAL PLANNING"/>
    <s v="053"/>
    <s v="EMPLOYEE RELATED COSTS - SOCIAL CONTRIBUTIONS"/>
    <s v="1028"/>
    <s v="LEVIES - SETA"/>
    <n v="27395"/>
    <n v="28169"/>
    <n v="29718.294999999998"/>
    <n v="31293.364634999998"/>
    <n v="14686.739999999998"/>
    <n v="0"/>
    <n v="0"/>
    <n v="0"/>
    <n v="0"/>
    <n v="0"/>
    <n v="0"/>
    <n v="0"/>
    <n v="2834.49"/>
    <n v="2533.87"/>
    <n v="2190.34"/>
    <n v="2747.58"/>
    <n v="2196.4899999999998"/>
    <n v="2183.9699999999998"/>
    <n v="14686.739999999998"/>
    <n v="0.53611023909472522"/>
    <n v="14686.74"/>
    <n v="29373.479999999996"/>
  </r>
  <r>
    <n v="14"/>
    <n v="15"/>
    <x v="0"/>
    <x v="79"/>
    <x v="3"/>
    <x v="76"/>
    <x v="98"/>
    <s v="016-Town planning"/>
    <x v="1"/>
    <s v="015"/>
    <s v="TOWN &amp; REGIONAL PLANNING"/>
    <s v="053"/>
    <s v="EMPLOYEE RELATED COSTS - SOCIAL CONTRIBUTIONS"/>
    <s v="1029"/>
    <s v="LEVIES - BARGAINING COUNCIL"/>
    <n v="408"/>
    <n v="435"/>
    <n v="458.92500000000001"/>
    <n v="483.24802499999998"/>
    <n v="203.4"/>
    <n v="0"/>
    <n v="0"/>
    <n v="0"/>
    <n v="0"/>
    <n v="0"/>
    <n v="0"/>
    <n v="0"/>
    <n v="33.9"/>
    <n v="33.9"/>
    <n v="33.9"/>
    <n v="33.9"/>
    <n v="33.9"/>
    <n v="33.9"/>
    <n v="203.4"/>
    <n v="0.49852941176470589"/>
    <n v="203.4"/>
    <n v="406.8"/>
  </r>
  <r>
    <n v="14"/>
    <n v="15"/>
    <x v="0"/>
    <x v="80"/>
    <x v="3"/>
    <x v="76"/>
    <x v="92"/>
    <s v="006-Property service"/>
    <x v="1"/>
    <s v="016"/>
    <s v="HOUSING ADMINISTRATION &amp; PROPERTY VALUATION"/>
    <s v="053"/>
    <s v="EMPLOYEE RELATED COSTS - SOCIAL CONTRIBUTIONS"/>
    <s v="1021"/>
    <s v="CONTRIBUTION - MEDICAL AID SCHEME"/>
    <n v="279799"/>
    <n v="160282"/>
    <n v="169097.51"/>
    <n v="178059.67803000001"/>
    <n v="70574.460000000006"/>
    <n v="0"/>
    <n v="0"/>
    <n v="0"/>
    <n v="0"/>
    <n v="0"/>
    <n v="0"/>
    <n v="0"/>
    <n v="11579.41"/>
    <n v="11579.41"/>
    <n v="12018.61"/>
    <n v="11799.01"/>
    <n v="11799.01"/>
    <n v="11799.01"/>
    <n v="70574.460000000006"/>
    <n v="0.25223270990961372"/>
    <n v="70574.460000000006"/>
    <n v="141148.92000000001"/>
  </r>
  <r>
    <n v="14"/>
    <n v="15"/>
    <x v="0"/>
    <x v="80"/>
    <x v="3"/>
    <x v="76"/>
    <x v="93"/>
    <s v="006-Property service"/>
    <x v="1"/>
    <s v="016"/>
    <s v="HOUSING ADMINISTRATION &amp; PROPERTY VALUATION"/>
    <s v="053"/>
    <s v="EMPLOYEE RELATED COSTS - SOCIAL CONTRIBUTIONS"/>
    <s v="1022"/>
    <s v="CONTRIBUTION - PENSION SCHEMES"/>
    <n v="516545"/>
    <n v="427616"/>
    <n v="451134.88"/>
    <n v="475045.02864000003"/>
    <n v="199820.51999999996"/>
    <n v="0"/>
    <n v="0"/>
    <n v="0"/>
    <n v="0"/>
    <n v="0"/>
    <n v="0"/>
    <n v="0"/>
    <n v="33303.42"/>
    <n v="33303.42"/>
    <n v="33303.42"/>
    <n v="33303.42"/>
    <n v="33303.42"/>
    <n v="33303.42"/>
    <n v="199820.51999999996"/>
    <n v="0.38684048824400574"/>
    <n v="199820.52"/>
    <n v="399641.03999999992"/>
  </r>
  <r>
    <n v="14"/>
    <n v="15"/>
    <x v="0"/>
    <x v="80"/>
    <x v="3"/>
    <x v="76"/>
    <x v="94"/>
    <s v="006-Property service"/>
    <x v="1"/>
    <s v="016"/>
    <s v="HOUSING ADMINISTRATION &amp; PROPERTY VALUATION"/>
    <s v="053"/>
    <s v="EMPLOYEE RELATED COSTS - SOCIAL CONTRIBUTIONS"/>
    <s v="1023"/>
    <s v="CONTRIBUTION - UIF"/>
    <n v="19096"/>
    <n v="13815"/>
    <n v="14574.825000000001"/>
    <n v="15347.290725000001"/>
    <n v="6771.0099999999984"/>
    <n v="0"/>
    <n v="0"/>
    <n v="0"/>
    <n v="0"/>
    <n v="0"/>
    <n v="0"/>
    <n v="0"/>
    <n v="1218.58"/>
    <n v="1110.82"/>
    <n v="1110.82"/>
    <n v="1110.82"/>
    <n v="1109.1500000000001"/>
    <n v="1110.82"/>
    <n v="6771.0099999999984"/>
    <n v="0.35457739840804348"/>
    <n v="6771.01"/>
    <n v="13542.019999999997"/>
  </r>
  <r>
    <n v="14"/>
    <n v="15"/>
    <x v="0"/>
    <x v="80"/>
    <x v="3"/>
    <x v="76"/>
    <x v="95"/>
    <s v="006-Property service"/>
    <x v="1"/>
    <s v="016"/>
    <s v="HOUSING ADMINISTRATION &amp; PROPERTY VALUATION"/>
    <s v="053"/>
    <s v="EMPLOYEE RELATED COSTS - SOCIAL CONTRIBUTIONS"/>
    <s v="1024"/>
    <s v="CONTRIBUTION - GROUP INSURANCE"/>
    <n v="53584"/>
    <n v="38874"/>
    <n v="41012.07"/>
    <n v="43185.709710000003"/>
    <n v="18165.54"/>
    <n v="0"/>
    <n v="0"/>
    <n v="0"/>
    <n v="0"/>
    <n v="0"/>
    <n v="0"/>
    <n v="0"/>
    <n v="3027.59"/>
    <n v="3027.59"/>
    <n v="3027.59"/>
    <n v="3027.59"/>
    <n v="3027.59"/>
    <n v="3027.59"/>
    <n v="18165.54"/>
    <n v="0.33901052553000899"/>
    <n v="18165.54"/>
    <n v="36331.08"/>
  </r>
  <r>
    <n v="14"/>
    <n v="15"/>
    <x v="0"/>
    <x v="80"/>
    <x v="3"/>
    <x v="76"/>
    <x v="96"/>
    <s v="006-Property service"/>
    <x v="1"/>
    <s v="016"/>
    <s v="HOUSING ADMINISTRATION &amp; PROPERTY VALUATION"/>
    <s v="053"/>
    <s v="EMPLOYEE RELATED COSTS - SOCIAL CONTRIBUTIONS"/>
    <s v="1027"/>
    <s v="CONTRIBUTION - WORKERS COMPENSATION"/>
    <n v="0"/>
    <n v="46000"/>
    <n v="48530"/>
    <n v="51102.09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0"/>
    <x v="3"/>
    <x v="76"/>
    <x v="97"/>
    <s v="006-Property service"/>
    <x v="1"/>
    <s v="016"/>
    <s v="HOUSING ADMINISTRATION &amp; PROPERTY VALUATION"/>
    <s v="053"/>
    <s v="EMPLOYEE RELATED COSTS - SOCIAL CONTRIBUTIONS"/>
    <s v="1028"/>
    <s v="LEVIES - SETA"/>
    <n v="39815"/>
    <n v="35215"/>
    <n v="37151.824999999997"/>
    <n v="39120.871724999997"/>
    <n v="19207.910000000003"/>
    <n v="0"/>
    <n v="0"/>
    <n v="0"/>
    <n v="0"/>
    <n v="0"/>
    <n v="0"/>
    <n v="0"/>
    <n v="4180.59"/>
    <n v="2935.51"/>
    <n v="3045.12"/>
    <n v="3167.43"/>
    <n v="3033.6"/>
    <n v="2845.66"/>
    <n v="19207.910000000003"/>
    <n v="0.48242898405123708"/>
    <n v="19207.91"/>
    <n v="38415.820000000007"/>
  </r>
  <r>
    <n v="14"/>
    <n v="15"/>
    <x v="0"/>
    <x v="80"/>
    <x v="3"/>
    <x v="76"/>
    <x v="98"/>
    <s v="006-Property service"/>
    <x v="1"/>
    <s v="016"/>
    <s v="HOUSING ADMINISTRATION &amp; PROPERTY VALUATION"/>
    <s v="053"/>
    <s v="EMPLOYEE RELATED COSTS - SOCIAL CONTRIBUTIONS"/>
    <s v="1029"/>
    <s v="LEVIES - BARGAINING COUNCIL"/>
    <n v="815"/>
    <n v="609"/>
    <n v="642.495"/>
    <n v="676.547235"/>
    <n v="284.76"/>
    <n v="0"/>
    <n v="0"/>
    <n v="0"/>
    <n v="0"/>
    <n v="0"/>
    <n v="0"/>
    <n v="0"/>
    <n v="47.46"/>
    <n v="47.46"/>
    <n v="47.46"/>
    <n v="47.46"/>
    <n v="47.46"/>
    <n v="47.46"/>
    <n v="284.76"/>
    <n v="0.34939877300613498"/>
    <n v="284.76"/>
    <n v="569.52"/>
  </r>
  <r>
    <n v="14"/>
    <n v="15"/>
    <x v="0"/>
    <x v="148"/>
    <x v="3"/>
    <x v="76"/>
    <x v="92"/>
    <s v="007-Other admin"/>
    <x v="1"/>
    <s v="023"/>
    <s v="SATELITE OFFICE: NKOWANKOWA"/>
    <s v="053"/>
    <s v="EMPLOYEE RELATED COSTS - SOCIAL CONTRIBUTIONS"/>
    <s v="1021"/>
    <s v="CONTRIBUTION - MEDICAL AID SCHE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8"/>
    <x v="3"/>
    <x v="76"/>
    <x v="93"/>
    <s v="007-Other admin"/>
    <x v="1"/>
    <s v="023"/>
    <s v="SATELITE OFFICE: NKOWANKOWA"/>
    <s v="053"/>
    <s v="EMPLOYEE RELATED COSTS - SOCIAL CONTRIBUTIONS"/>
    <s v="1022"/>
    <s v="CONTRIBUTION - PENSION SCHEM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8"/>
    <x v="3"/>
    <x v="76"/>
    <x v="94"/>
    <s v="007-Other admin"/>
    <x v="1"/>
    <s v="023"/>
    <s v="SATELITE OFFICE: NKOWANKOWA"/>
    <s v="053"/>
    <s v="EMPLOYEE RELATED COSTS - SOCIAL CONTRIBUTIONS"/>
    <s v="1023"/>
    <s v="CONTRIBUTION - UIF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8"/>
    <x v="3"/>
    <x v="76"/>
    <x v="95"/>
    <s v="007-Other admin"/>
    <x v="1"/>
    <s v="023"/>
    <s v="SATELITE OFFICE: NKOWANKOWA"/>
    <s v="053"/>
    <s v="EMPLOYEE RELATED COSTS - SOCIAL CONTRIBUTIONS"/>
    <s v="1024"/>
    <s v="CONTRIBUTION - GROUP INSUR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8"/>
    <x v="3"/>
    <x v="76"/>
    <x v="96"/>
    <s v="007-Other admin"/>
    <x v="1"/>
    <s v="023"/>
    <s v="SATELITE OFFICE: NKOWANKOWA"/>
    <s v="053"/>
    <s v="EMPLOYEE RELATED COSTS - SOCIAL CONTRIBUTIONS"/>
    <s v="1027"/>
    <s v="CONTRIBUTION - WORKERS COMPENS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8"/>
    <x v="3"/>
    <x v="76"/>
    <x v="97"/>
    <s v="007-Other admin"/>
    <x v="1"/>
    <s v="023"/>
    <s v="SATELITE OFFICE: NKOWANKOWA"/>
    <s v="053"/>
    <s v="EMPLOYEE RELATED COSTS - SOCIAL CONTRIBUTIONS"/>
    <s v="1028"/>
    <s v="LEVIES - SET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8"/>
    <x v="3"/>
    <x v="76"/>
    <x v="98"/>
    <s v="007-Other admin"/>
    <x v="1"/>
    <s v="023"/>
    <s v="SATELITE OFFICE: NKOWANKOWA"/>
    <s v="053"/>
    <s v="EMPLOYEE RELATED COSTS - SOCIAL CONTRIBUTIONS"/>
    <s v="1029"/>
    <s v="LEVIES - BARGAINING COUNCI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1"/>
    <x v="3"/>
    <x v="76"/>
    <x v="92"/>
    <s v="007-Other admin"/>
    <x v="1"/>
    <s v="024"/>
    <s v="SATELITE OFFICE: LENYENYE"/>
    <s v="053"/>
    <s v="EMPLOYEE RELATED COSTS - SOCIAL CONTRIBUTIONS"/>
    <s v="1021"/>
    <s v="CONTRIBUTION - MEDICAL AID SCHE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1"/>
    <x v="3"/>
    <x v="76"/>
    <x v="93"/>
    <s v="007-Other admin"/>
    <x v="1"/>
    <s v="024"/>
    <s v="SATELITE OFFICE: LENYENYE"/>
    <s v="053"/>
    <s v="EMPLOYEE RELATED COSTS - SOCIAL CONTRIBUTIONS"/>
    <s v="1022"/>
    <s v="CONTRIBUTION - PENSION SCHEM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1"/>
    <x v="3"/>
    <x v="76"/>
    <x v="94"/>
    <s v="007-Other admin"/>
    <x v="1"/>
    <s v="024"/>
    <s v="SATELITE OFFICE: LENYENYE"/>
    <s v="053"/>
    <s v="EMPLOYEE RELATED COSTS - SOCIAL CONTRIBUTIONS"/>
    <s v="1023"/>
    <s v="CONTRIBUTION - UIF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1"/>
    <x v="3"/>
    <x v="76"/>
    <x v="95"/>
    <s v="007-Other admin"/>
    <x v="1"/>
    <s v="024"/>
    <s v="SATELITE OFFICE: LENYENYE"/>
    <s v="053"/>
    <s v="EMPLOYEE RELATED COSTS - SOCIAL CONTRIBUTIONS"/>
    <s v="1024"/>
    <s v="CONTRIBUTION - GROUP INSUR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1"/>
    <x v="3"/>
    <x v="76"/>
    <x v="96"/>
    <s v="007-Other admin"/>
    <x v="1"/>
    <s v="024"/>
    <s v="SATELITE OFFICE: LENYENYE"/>
    <s v="053"/>
    <s v="EMPLOYEE RELATED COSTS - SOCIAL CONTRIBUTIONS"/>
    <s v="1027"/>
    <s v="CONTRIBUTION - WORKERS COMPENS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1"/>
    <x v="3"/>
    <x v="76"/>
    <x v="97"/>
    <s v="007-Other admin"/>
    <x v="1"/>
    <s v="024"/>
    <s v="SATELITE OFFICE: LENYENYE"/>
    <s v="053"/>
    <s v="EMPLOYEE RELATED COSTS - SOCIAL CONTRIBUTIONS"/>
    <s v="1028"/>
    <s v="LEVIES - SET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1"/>
    <x v="3"/>
    <x v="76"/>
    <x v="98"/>
    <s v="007-Other admin"/>
    <x v="1"/>
    <s v="024"/>
    <s v="SATELITE OFFICE: LENYENYE"/>
    <s v="053"/>
    <s v="EMPLOYEE RELATED COSTS - SOCIAL CONTRIBUTIONS"/>
    <s v="1029"/>
    <s v="LEVIES - BARGAINING COUNCI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2"/>
    <x v="4"/>
    <x v="76"/>
    <x v="92"/>
    <s v="003-Budget and treasury office"/>
    <x v="1"/>
    <s v="032"/>
    <s v="ADMINISTRATION FINANCE"/>
    <s v="053"/>
    <s v="EMPLOYEE RELATED COSTS - SOCIAL CONTRIBUTIONS"/>
    <s v="1021"/>
    <s v="CONTRIBUTION - MEDICAL AID SCHEME"/>
    <n v="149067"/>
    <n v="97564"/>
    <n v="102930.02"/>
    <n v="108385.31106000001"/>
    <n v="5619.6"/>
    <n v="0"/>
    <n v="0"/>
    <n v="0"/>
    <n v="0"/>
    <n v="0"/>
    <n v="0"/>
    <n v="0"/>
    <n v="936.6"/>
    <n v="936.6"/>
    <n v="936.6"/>
    <n v="936.6"/>
    <n v="936.6"/>
    <n v="936.6"/>
    <n v="5619.6"/>
    <n v="3.7698484574050596E-2"/>
    <n v="5619.6"/>
    <n v="11239.2"/>
  </r>
  <r>
    <n v="14"/>
    <n v="15"/>
    <x v="0"/>
    <x v="82"/>
    <x v="4"/>
    <x v="76"/>
    <x v="93"/>
    <s v="003-Budget and treasury office"/>
    <x v="1"/>
    <s v="032"/>
    <s v="ADMINISTRATION FINANCE"/>
    <s v="053"/>
    <s v="EMPLOYEE RELATED COSTS - SOCIAL CONTRIBUTIONS"/>
    <s v="1022"/>
    <s v="CONTRIBUTION - PENSION SCHEMES"/>
    <n v="191414"/>
    <n v="121430"/>
    <n v="128108.65"/>
    <n v="134898.40844999999"/>
    <n v="29629.200000000001"/>
    <n v="0"/>
    <n v="0"/>
    <n v="0"/>
    <n v="0"/>
    <n v="0"/>
    <n v="0"/>
    <n v="0"/>
    <n v="4938.2"/>
    <n v="4938.2"/>
    <n v="4938.2"/>
    <n v="4938.2"/>
    <n v="4938.2"/>
    <n v="4938.2"/>
    <n v="29629.200000000001"/>
    <n v="0.15479118559770969"/>
    <n v="29629.200000000001"/>
    <n v="59258.400000000001"/>
  </r>
  <r>
    <n v="14"/>
    <n v="15"/>
    <x v="0"/>
    <x v="82"/>
    <x v="4"/>
    <x v="76"/>
    <x v="94"/>
    <s v="003-Budget and treasury office"/>
    <x v="1"/>
    <s v="032"/>
    <s v="ADMINISTRATION FINANCE"/>
    <s v="053"/>
    <s v="EMPLOYEE RELATED COSTS - SOCIAL CONTRIBUTIONS"/>
    <s v="1023"/>
    <s v="CONTRIBUTION - UIF"/>
    <n v="11877"/>
    <n v="7638"/>
    <n v="8058.09"/>
    <n v="8485.1687700000002"/>
    <n v="2794.67"/>
    <n v="0"/>
    <n v="0"/>
    <n v="0"/>
    <n v="0"/>
    <n v="0"/>
    <n v="0"/>
    <n v="0"/>
    <n v="485.45"/>
    <n v="484.82"/>
    <n v="485.92"/>
    <n v="446.16"/>
    <n v="446.16"/>
    <n v="446.16"/>
    <n v="2794.67"/>
    <n v="0.23530100193651596"/>
    <n v="2794.67"/>
    <n v="5589.34"/>
  </r>
  <r>
    <n v="14"/>
    <n v="15"/>
    <x v="0"/>
    <x v="82"/>
    <x v="4"/>
    <x v="76"/>
    <x v="95"/>
    <s v="003-Budget and treasury office"/>
    <x v="1"/>
    <s v="032"/>
    <s v="ADMINISTRATION FINANCE"/>
    <s v="053"/>
    <s v="EMPLOYEE RELATED COSTS - SOCIAL CONTRIBUTIONS"/>
    <s v="1024"/>
    <s v="CONTRIBUTION - GROUP INSURANCE"/>
    <n v="20069"/>
    <n v="13492"/>
    <n v="14234.06"/>
    <n v="14988.465179999999"/>
    <n v="2693.58"/>
    <n v="0"/>
    <n v="0"/>
    <n v="0"/>
    <n v="0"/>
    <n v="0"/>
    <n v="0"/>
    <n v="0"/>
    <n v="448.93"/>
    <n v="448.93"/>
    <n v="448.93"/>
    <n v="448.93"/>
    <n v="448.93"/>
    <n v="448.93"/>
    <n v="2693.58"/>
    <n v="0.13421595495540387"/>
    <n v="2693.58"/>
    <n v="5387.16"/>
  </r>
  <r>
    <n v="14"/>
    <n v="15"/>
    <x v="0"/>
    <x v="82"/>
    <x v="4"/>
    <x v="76"/>
    <x v="96"/>
    <s v="003-Budget and treasury office"/>
    <x v="1"/>
    <s v="032"/>
    <s v="ADMINISTRATION FINANCE"/>
    <s v="053"/>
    <s v="EMPLOYEE RELATED COSTS - SOCIAL CONTRIBUTIONS"/>
    <s v="1027"/>
    <s v="CONTRIBUTION - WORKERS COMPENSATION"/>
    <n v="0"/>
    <n v="35340"/>
    <n v="37283.699999999997"/>
    <n v="39259.736099999995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2"/>
    <x v="4"/>
    <x v="76"/>
    <x v="97"/>
    <s v="003-Budget and treasury office"/>
    <x v="1"/>
    <s v="032"/>
    <s v="ADMINISTRATION FINANCE"/>
    <s v="053"/>
    <s v="EMPLOYEE RELATED COSTS - SOCIAL CONTRIBUTIONS"/>
    <s v="1028"/>
    <s v="LEVIES - SETA"/>
    <n v="31237"/>
    <n v="38703"/>
    <n v="40831.665000000001"/>
    <n v="42995.743244999998"/>
    <n v="11517.710000000001"/>
    <n v="0"/>
    <n v="0"/>
    <n v="0"/>
    <n v="0"/>
    <n v="0"/>
    <n v="0"/>
    <n v="0"/>
    <n v="2140.9299999999998"/>
    <n v="1813.33"/>
    <n v="2161.2399999999998"/>
    <n v="1769.45"/>
    <n v="1756.74"/>
    <n v="1876.02"/>
    <n v="11517.710000000001"/>
    <n v="0.36872010756474699"/>
    <n v="11517.71"/>
    <n v="23035.420000000002"/>
  </r>
  <r>
    <n v="14"/>
    <n v="15"/>
    <x v="0"/>
    <x v="82"/>
    <x v="4"/>
    <x v="76"/>
    <x v="98"/>
    <s v="003-Budget and treasury office"/>
    <x v="1"/>
    <s v="032"/>
    <s v="ADMINISTRATION FINANCE"/>
    <s v="053"/>
    <s v="EMPLOYEE RELATED COSTS - SOCIAL CONTRIBUTIONS"/>
    <s v="1029"/>
    <s v="LEVIES - BARGAINING COUNCIL"/>
    <n v="571"/>
    <n v="348"/>
    <n v="367.14"/>
    <n v="386.59841999999998"/>
    <n v="101.7"/>
    <n v="0"/>
    <n v="0"/>
    <n v="0"/>
    <n v="0"/>
    <n v="0"/>
    <n v="0"/>
    <n v="0"/>
    <n v="13.56"/>
    <n v="13.56"/>
    <n v="13.56"/>
    <n v="20.34"/>
    <n v="20.34"/>
    <n v="20.34"/>
    <n v="101.7"/>
    <n v="0.17810858143607705"/>
    <n v="101.7"/>
    <n v="203.4"/>
  </r>
  <r>
    <n v="14"/>
    <n v="15"/>
    <x v="0"/>
    <x v="83"/>
    <x v="4"/>
    <x v="76"/>
    <x v="92"/>
    <s v="003-Budget and treasury office"/>
    <x v="1"/>
    <s v="033"/>
    <s v="FINANCIAL SERVICES, REPORTING, &amp; BUDGETS"/>
    <s v="053"/>
    <s v="EMPLOYEE RELATED COSTS - SOCIAL CONTRIBUTIONS"/>
    <s v="1021"/>
    <s v="CONTRIBUTION - MEDICAL AID SCHEME"/>
    <n v="205614"/>
    <n v="186599"/>
    <n v="196861.94500000001"/>
    <n v="207295.628085"/>
    <n v="37663.199999999997"/>
    <n v="0"/>
    <n v="0"/>
    <n v="0"/>
    <n v="0"/>
    <n v="0"/>
    <n v="0"/>
    <n v="0"/>
    <n v="6277.2"/>
    <n v="6277.2"/>
    <n v="6277.2"/>
    <n v="6277.2"/>
    <n v="6277.2"/>
    <n v="6277.2"/>
    <n v="37663.199999999997"/>
    <n v="0.18317429747001662"/>
    <n v="37663.199999999997"/>
    <n v="75326.399999999994"/>
  </r>
  <r>
    <n v="14"/>
    <n v="15"/>
    <x v="0"/>
    <x v="83"/>
    <x v="4"/>
    <x v="76"/>
    <x v="93"/>
    <s v="003-Budget and treasury office"/>
    <x v="1"/>
    <s v="033"/>
    <s v="FINANCIAL SERVICES, REPORTING, &amp; BUDGETS"/>
    <s v="053"/>
    <s v="EMPLOYEE RELATED COSTS - SOCIAL CONTRIBUTIONS"/>
    <s v="1022"/>
    <s v="CONTRIBUTION - PENSION SCHEMES"/>
    <n v="308670"/>
    <n v="329629"/>
    <n v="347758.59499999997"/>
    <n v="366189.80053499999"/>
    <n v="105307.37999999999"/>
    <n v="0"/>
    <n v="0"/>
    <n v="0"/>
    <n v="0"/>
    <n v="0"/>
    <n v="0"/>
    <n v="0"/>
    <n v="17551.23"/>
    <n v="17551.23"/>
    <n v="17551.23"/>
    <n v="17551.23"/>
    <n v="17551.23"/>
    <n v="17551.23"/>
    <n v="105307.37999999999"/>
    <n v="0.34116493342404508"/>
    <n v="105307.38"/>
    <n v="210614.75999999998"/>
  </r>
  <r>
    <n v="14"/>
    <n v="15"/>
    <x v="0"/>
    <x v="83"/>
    <x v="4"/>
    <x v="76"/>
    <x v="94"/>
    <s v="003-Budget and treasury office"/>
    <x v="1"/>
    <s v="033"/>
    <s v="FINANCIAL SERVICES, REPORTING, &amp; BUDGETS"/>
    <s v="053"/>
    <s v="EMPLOYEE RELATED COSTS - SOCIAL CONTRIBUTIONS"/>
    <s v="1023"/>
    <s v="CONTRIBUTION - UIF"/>
    <n v="19703"/>
    <n v="17363"/>
    <n v="18317.965"/>
    <n v="19288.817145000001"/>
    <n v="4030.04"/>
    <n v="0"/>
    <n v="0"/>
    <n v="0"/>
    <n v="0"/>
    <n v="0"/>
    <n v="0"/>
    <n v="0"/>
    <n v="594.88"/>
    <n v="594.88"/>
    <n v="594.88"/>
    <n v="1055.6400000000001"/>
    <n v="594.88"/>
    <n v="594.88"/>
    <n v="4030.04"/>
    <n v="0.2045394102420951"/>
    <n v="4030.04"/>
    <n v="8060.08"/>
  </r>
  <r>
    <n v="14"/>
    <n v="15"/>
    <x v="0"/>
    <x v="83"/>
    <x v="4"/>
    <x v="76"/>
    <x v="95"/>
    <s v="003-Budget and treasury office"/>
    <x v="1"/>
    <s v="033"/>
    <s v="FINANCIAL SERVICES, REPORTING, &amp; BUDGETS"/>
    <s v="053"/>
    <s v="EMPLOYEE RELATED COSTS - SOCIAL CONTRIBUTIONS"/>
    <s v="1024"/>
    <s v="CONTRIBUTION - GROUP INSURANCE"/>
    <n v="31187"/>
    <n v="33304"/>
    <n v="35135.72"/>
    <n v="36997.913160000004"/>
    <n v="10149"/>
    <n v="0"/>
    <n v="0"/>
    <n v="0"/>
    <n v="0"/>
    <n v="0"/>
    <n v="0"/>
    <n v="0"/>
    <n v="1691.5"/>
    <n v="1691.5"/>
    <n v="1691.5"/>
    <n v="1691.5"/>
    <n v="1691.5"/>
    <n v="1691.5"/>
    <n v="10149"/>
    <n v="0.32542405489466764"/>
    <n v="10149"/>
    <n v="20298"/>
  </r>
  <r>
    <n v="14"/>
    <n v="15"/>
    <x v="0"/>
    <x v="83"/>
    <x v="4"/>
    <x v="76"/>
    <x v="96"/>
    <s v="003-Budget and treasury office"/>
    <x v="1"/>
    <s v="033"/>
    <s v="FINANCIAL SERVICES, REPORTING, &amp; BUDGETS"/>
    <s v="053"/>
    <s v="EMPLOYEE RELATED COSTS - SOCIAL CONTRIBUTIONS"/>
    <s v="1027"/>
    <s v="CONTRIBUTION - WORKERS COMPENSATION"/>
    <n v="0"/>
    <n v="41203"/>
    <n v="43469.165000000001"/>
    <n v="45773.030745000004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3"/>
    <x v="4"/>
    <x v="76"/>
    <x v="97"/>
    <s v="003-Budget and treasury office"/>
    <x v="1"/>
    <s v="033"/>
    <s v="FINANCIAL SERVICES, REPORTING, &amp; BUDGETS"/>
    <s v="053"/>
    <s v="EMPLOYEE RELATED COSTS - SOCIAL CONTRIBUTIONS"/>
    <s v="1028"/>
    <s v="LEVIES - SETA"/>
    <n v="34472"/>
    <n v="32223"/>
    <n v="33995.264999999999"/>
    <n v="35797.014044999996"/>
    <n v="11984.47"/>
    <n v="0"/>
    <n v="0"/>
    <n v="0"/>
    <n v="0"/>
    <n v="0"/>
    <n v="0"/>
    <n v="0"/>
    <n v="2988.77"/>
    <n v="1611.06"/>
    <n v="1717.71"/>
    <n v="2033.58"/>
    <n v="1657.58"/>
    <n v="1975.77"/>
    <n v="11984.47"/>
    <n v="0.34765809932698999"/>
    <n v="11984.47"/>
    <n v="23968.94"/>
  </r>
  <r>
    <n v="14"/>
    <n v="15"/>
    <x v="0"/>
    <x v="83"/>
    <x v="4"/>
    <x v="76"/>
    <x v="98"/>
    <s v="003-Budget and treasury office"/>
    <x v="1"/>
    <s v="033"/>
    <s v="FINANCIAL SERVICES, REPORTING, &amp; BUDGETS"/>
    <s v="053"/>
    <s v="EMPLOYEE RELATED COSTS - SOCIAL CONTRIBUTIONS"/>
    <s v="1029"/>
    <s v="LEVIES - BARGAINING COUNCIL"/>
    <n v="1060"/>
    <n v="5131"/>
    <n v="5413.2049999999999"/>
    <n v="5700.1048650000002"/>
    <n v="521.62"/>
    <n v="0"/>
    <n v="0"/>
    <n v="0"/>
    <n v="0"/>
    <n v="0"/>
    <n v="0"/>
    <n v="0"/>
    <n v="27.12"/>
    <n v="27.12"/>
    <n v="27.12"/>
    <n v="386.02"/>
    <n v="27.12"/>
    <n v="27.12"/>
    <n v="521.62"/>
    <n v="0.49209433962264154"/>
    <n v="521.62"/>
    <n v="1043.24"/>
  </r>
  <r>
    <n v="14"/>
    <n v="15"/>
    <x v="0"/>
    <x v="84"/>
    <x v="4"/>
    <x v="76"/>
    <x v="92"/>
    <s v="003-Budget and treasury office"/>
    <x v="1"/>
    <s v="034"/>
    <s v="REVENUE"/>
    <s v="053"/>
    <s v="EMPLOYEE RELATED COSTS - SOCIAL CONTRIBUTIONS"/>
    <s v="1021"/>
    <s v="CONTRIBUTION - MEDICAL AID SCHEME"/>
    <n v="767324"/>
    <n v="705687"/>
    <n v="744499.78500000003"/>
    <n v="783958.27360499999"/>
    <n v="241566"/>
    <n v="0"/>
    <n v="0"/>
    <n v="0"/>
    <n v="0"/>
    <n v="0"/>
    <n v="0"/>
    <n v="0"/>
    <n v="42276"/>
    <n v="42276"/>
    <n v="39448.800000000003"/>
    <n v="39069.599999999999"/>
    <n v="39448.800000000003"/>
    <n v="39046.800000000003"/>
    <n v="241566"/>
    <n v="0.31481616631305681"/>
    <n v="241566"/>
    <n v="483132"/>
  </r>
  <r>
    <n v="14"/>
    <n v="15"/>
    <x v="0"/>
    <x v="84"/>
    <x v="4"/>
    <x v="76"/>
    <x v="93"/>
    <s v="003-Budget and treasury office"/>
    <x v="1"/>
    <s v="034"/>
    <s v="REVENUE"/>
    <s v="053"/>
    <s v="EMPLOYEE RELATED COSTS - SOCIAL CONTRIBUTIONS"/>
    <s v="1022"/>
    <s v="CONTRIBUTION - PENSION SCHEMES"/>
    <n v="1696783"/>
    <n v="1658117"/>
    <n v="1749313.4350000001"/>
    <n v="1842027.047055"/>
    <n v="702433.46"/>
    <n v="0"/>
    <n v="0"/>
    <n v="0"/>
    <n v="0"/>
    <n v="0"/>
    <n v="0"/>
    <n v="0"/>
    <n v="123077.46"/>
    <n v="115871.2"/>
    <n v="115871.2"/>
    <n v="115871.2"/>
    <n v="115871.2"/>
    <n v="115871.2"/>
    <n v="702433.46"/>
    <n v="0.41397954835709688"/>
    <n v="702433.46"/>
    <n v="1404866.92"/>
  </r>
  <r>
    <n v="14"/>
    <n v="15"/>
    <x v="0"/>
    <x v="84"/>
    <x v="4"/>
    <x v="76"/>
    <x v="94"/>
    <s v="003-Budget and treasury office"/>
    <x v="1"/>
    <s v="034"/>
    <s v="REVENUE"/>
    <s v="053"/>
    <s v="EMPLOYEE RELATED COSTS - SOCIAL CONTRIBUTIONS"/>
    <s v="1023"/>
    <s v="CONTRIBUTION - UIF"/>
    <n v="57287"/>
    <n v="51558"/>
    <n v="54393.69"/>
    <n v="57276.555570000004"/>
    <n v="21713.119999999999"/>
    <n v="0"/>
    <n v="0"/>
    <n v="0"/>
    <n v="0"/>
    <n v="0"/>
    <n v="0"/>
    <n v="0"/>
    <n v="3718"/>
    <n v="3718"/>
    <n v="3569.28"/>
    <n v="3569.28"/>
    <n v="3569.28"/>
    <n v="3569.28"/>
    <n v="21713.119999999999"/>
    <n v="0.37902351318798327"/>
    <n v="21713.119999999999"/>
    <n v="43426.239999999998"/>
  </r>
  <r>
    <n v="14"/>
    <n v="15"/>
    <x v="0"/>
    <x v="84"/>
    <x v="4"/>
    <x v="76"/>
    <x v="95"/>
    <s v="003-Budget and treasury office"/>
    <x v="1"/>
    <s v="034"/>
    <s v="REVENUE"/>
    <s v="053"/>
    <s v="EMPLOYEE RELATED COSTS - SOCIAL CONTRIBUTIONS"/>
    <s v="1024"/>
    <s v="CONTRIBUTION - GROUP INSURANCE"/>
    <n v="158185"/>
    <n v="152761"/>
    <n v="161162.85500000001"/>
    <n v="169704.48631500002"/>
    <n v="63195.149999999994"/>
    <n v="0"/>
    <n v="0"/>
    <n v="0"/>
    <n v="0"/>
    <n v="0"/>
    <n v="0"/>
    <n v="0"/>
    <n v="11078.45"/>
    <n v="10423.34"/>
    <n v="10423.34"/>
    <n v="10423.34"/>
    <n v="10423.34"/>
    <n v="10423.34"/>
    <n v="63195.149999999994"/>
    <n v="0.39950153301514046"/>
    <n v="63195.15"/>
    <n v="126390.29999999999"/>
  </r>
  <r>
    <n v="14"/>
    <n v="15"/>
    <x v="0"/>
    <x v="84"/>
    <x v="4"/>
    <x v="76"/>
    <x v="96"/>
    <s v="003-Budget and treasury office"/>
    <x v="1"/>
    <s v="034"/>
    <s v="REVENUE"/>
    <s v="053"/>
    <s v="EMPLOYEE RELATED COSTS - SOCIAL CONTRIBUTIONS"/>
    <s v="1027"/>
    <s v="CONTRIBUTION - WORKERS COMPENSATION"/>
    <n v="0"/>
    <n v="125298"/>
    <n v="132189.39000000001"/>
    <n v="139195.42767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4"/>
    <x v="4"/>
    <x v="76"/>
    <x v="97"/>
    <s v="003-Budget and treasury office"/>
    <x v="1"/>
    <s v="034"/>
    <s v="REVENUE"/>
    <s v="053"/>
    <s v="EMPLOYEE RELATED COSTS - SOCIAL CONTRIBUTIONS"/>
    <s v="1028"/>
    <s v="LEVIES - SETA"/>
    <n v="99334"/>
    <n v="101786"/>
    <n v="107384.23"/>
    <n v="113075.59418999999"/>
    <n v="46490.06"/>
    <n v="0"/>
    <n v="0"/>
    <n v="0"/>
    <n v="0"/>
    <n v="0"/>
    <n v="0"/>
    <n v="0"/>
    <n v="8718.7999999999993"/>
    <n v="8101.76"/>
    <n v="7831.06"/>
    <n v="8032.71"/>
    <n v="6916.45"/>
    <n v="6889.28"/>
    <n v="46490.06"/>
    <n v="0.46801759719733421"/>
    <n v="46490.06"/>
    <n v="92980.12"/>
  </r>
  <r>
    <n v="14"/>
    <n v="15"/>
    <x v="0"/>
    <x v="84"/>
    <x v="4"/>
    <x v="76"/>
    <x v="98"/>
    <s v="003-Budget and treasury office"/>
    <x v="1"/>
    <s v="034"/>
    <s v="REVENUE"/>
    <s v="053"/>
    <s v="EMPLOYEE RELATED COSTS - SOCIAL CONTRIBUTIONS"/>
    <s v="1029"/>
    <s v="LEVIES - BARGAINING COUNCIL"/>
    <n v="2446"/>
    <n v="2350"/>
    <n v="2479.25"/>
    <n v="2610.6502500000001"/>
    <n v="989.88000000000011"/>
    <n v="0"/>
    <n v="0"/>
    <n v="0"/>
    <n v="0"/>
    <n v="0"/>
    <n v="0"/>
    <n v="0"/>
    <n v="169.5"/>
    <n v="169.5"/>
    <n v="162.72"/>
    <n v="162.72"/>
    <n v="162.72"/>
    <n v="162.72"/>
    <n v="989.88000000000011"/>
    <n v="0.40469337694194607"/>
    <n v="989.88"/>
    <n v="1979.7600000000002"/>
  </r>
  <r>
    <n v="14"/>
    <n v="15"/>
    <x v="0"/>
    <x v="85"/>
    <x v="4"/>
    <x v="76"/>
    <x v="92"/>
    <s v="003-Budget and treasury office"/>
    <x v="1"/>
    <s v="035"/>
    <s v="EXPENDITURE"/>
    <s v="053"/>
    <s v="EMPLOYEE RELATED COSTS - SOCIAL CONTRIBUTIONS"/>
    <s v="1021"/>
    <s v="CONTRIBUTION - MEDICAL AID SCHEME"/>
    <n v="202048"/>
    <n v="280988"/>
    <n v="296442.34000000003"/>
    <n v="312153.78402000002"/>
    <n v="64807.199999999997"/>
    <n v="0"/>
    <n v="0"/>
    <n v="0"/>
    <n v="0"/>
    <n v="0"/>
    <n v="0"/>
    <n v="0"/>
    <n v="10801.2"/>
    <n v="10801.2"/>
    <n v="10801.2"/>
    <n v="10801.2"/>
    <n v="10801.2"/>
    <n v="10801.2"/>
    <n v="64807.199999999997"/>
    <n v="0.32075150459296797"/>
    <n v="64807.199999999997"/>
    <n v="129614.39999999999"/>
  </r>
  <r>
    <n v="14"/>
    <n v="15"/>
    <x v="0"/>
    <x v="85"/>
    <x v="4"/>
    <x v="76"/>
    <x v="93"/>
    <s v="003-Budget and treasury office"/>
    <x v="1"/>
    <s v="035"/>
    <s v="EXPENDITURE"/>
    <s v="053"/>
    <s v="EMPLOYEE RELATED COSTS - SOCIAL CONTRIBUTIONS"/>
    <s v="1022"/>
    <s v="CONTRIBUTION - PENSION SCHEMES"/>
    <n v="657896"/>
    <n v="759380"/>
    <n v="801145.9"/>
    <n v="843606.63270000007"/>
    <n v="242639.46000000002"/>
    <n v="0"/>
    <n v="0"/>
    <n v="0"/>
    <n v="0"/>
    <n v="0"/>
    <n v="0"/>
    <n v="0"/>
    <n v="40439.910000000003"/>
    <n v="40439.910000000003"/>
    <n v="40439.910000000003"/>
    <n v="40439.910000000003"/>
    <n v="40439.910000000003"/>
    <n v="40439.910000000003"/>
    <n v="242639.46000000002"/>
    <n v="0.36881127108235956"/>
    <n v="242639.46"/>
    <n v="485278.92000000004"/>
  </r>
  <r>
    <n v="14"/>
    <n v="15"/>
    <x v="0"/>
    <x v="85"/>
    <x v="4"/>
    <x v="76"/>
    <x v="94"/>
    <s v="003-Budget and treasury office"/>
    <x v="1"/>
    <s v="035"/>
    <s v="EXPENDITURE"/>
    <s v="053"/>
    <s v="EMPLOYEE RELATED COSTS - SOCIAL CONTRIBUTIONS"/>
    <s v="1023"/>
    <s v="CONTRIBUTION - UIF"/>
    <n v="17186"/>
    <n v="19096"/>
    <n v="20146.28"/>
    <n v="21214.03284"/>
    <n v="7138.56"/>
    <n v="0"/>
    <n v="0"/>
    <n v="0"/>
    <n v="0"/>
    <n v="0"/>
    <n v="0"/>
    <n v="0"/>
    <n v="1189.76"/>
    <n v="1189.76"/>
    <n v="1189.76"/>
    <n v="1189.76"/>
    <n v="1189.76"/>
    <n v="1189.76"/>
    <n v="7138.56"/>
    <n v="0.41537065052950078"/>
    <n v="7138.56"/>
    <n v="14277.12"/>
  </r>
  <r>
    <n v="14"/>
    <n v="15"/>
    <x v="0"/>
    <x v="85"/>
    <x v="4"/>
    <x v="76"/>
    <x v="95"/>
    <s v="003-Budget and treasury office"/>
    <x v="1"/>
    <s v="035"/>
    <s v="EXPENDITURE"/>
    <s v="053"/>
    <s v="EMPLOYEE RELATED COSTS - SOCIAL CONTRIBUTIONS"/>
    <s v="1024"/>
    <s v="CONTRIBUTION - GROUP INSURANCE"/>
    <n v="61306"/>
    <n v="70500"/>
    <n v="74377.5"/>
    <n v="78319.507500000007"/>
    <n v="22058.219999999998"/>
    <n v="0"/>
    <n v="0"/>
    <n v="0"/>
    <n v="0"/>
    <n v="0"/>
    <n v="0"/>
    <n v="0"/>
    <n v="3676.37"/>
    <n v="3676.37"/>
    <n v="3676.37"/>
    <n v="3676.37"/>
    <n v="3676.37"/>
    <n v="3676.37"/>
    <n v="22058.219999999998"/>
    <n v="0.35980523929142333"/>
    <n v="22058.22"/>
    <n v="44116.439999999995"/>
  </r>
  <r>
    <n v="14"/>
    <n v="15"/>
    <x v="0"/>
    <x v="85"/>
    <x v="4"/>
    <x v="76"/>
    <x v="96"/>
    <s v="003-Budget and treasury office"/>
    <x v="1"/>
    <s v="035"/>
    <s v="EXPENDITURE"/>
    <s v="053"/>
    <s v="EMPLOYEE RELATED COSTS - SOCIAL CONTRIBUTIONS"/>
    <s v="1027"/>
    <s v="CONTRIBUTION - WORKERS COMPENSATION"/>
    <n v="0"/>
    <n v="53881"/>
    <n v="56844.455000000002"/>
    <n v="59857.211114999998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5"/>
    <x v="4"/>
    <x v="76"/>
    <x v="97"/>
    <s v="003-Budget and treasury office"/>
    <x v="1"/>
    <s v="035"/>
    <s v="EXPENDITURE"/>
    <s v="053"/>
    <s v="EMPLOYEE RELATED COSTS - SOCIAL CONTRIBUTIONS"/>
    <s v="1028"/>
    <s v="LEVIES - SETA"/>
    <n v="40990"/>
    <n v="38301"/>
    <n v="40407.555"/>
    <n v="42549.155415000001"/>
    <n v="17029.09"/>
    <n v="0"/>
    <n v="0"/>
    <n v="0"/>
    <n v="0"/>
    <n v="0"/>
    <n v="0"/>
    <n v="0"/>
    <n v="2552.4"/>
    <n v="2794.93"/>
    <n v="2838.76"/>
    <n v="2734.04"/>
    <n v="2915.53"/>
    <n v="3193.43"/>
    <n v="17029.09"/>
    <n v="0.41544498658209322"/>
    <n v="17029.09"/>
    <n v="34058.18"/>
  </r>
  <r>
    <n v="14"/>
    <n v="15"/>
    <x v="0"/>
    <x v="85"/>
    <x v="4"/>
    <x v="76"/>
    <x v="98"/>
    <s v="003-Budget and treasury office"/>
    <x v="1"/>
    <s v="035"/>
    <s v="EXPENDITURE"/>
    <s v="053"/>
    <s v="EMPLOYEE RELATED COSTS - SOCIAL CONTRIBUTIONS"/>
    <s v="1029"/>
    <s v="LEVIES - BARGAINING COUNCIL"/>
    <n v="734"/>
    <n v="871"/>
    <n v="918.90499999999997"/>
    <n v="967.60696499999995"/>
    <n v="390.44"/>
    <n v="0"/>
    <n v="0"/>
    <n v="0"/>
    <n v="0"/>
    <n v="0"/>
    <n v="0"/>
    <n v="0"/>
    <n v="54.24"/>
    <n v="54.24"/>
    <n v="54.24"/>
    <n v="119.24"/>
    <n v="54.24"/>
    <n v="54.24"/>
    <n v="390.44"/>
    <n v="0.53193460490463218"/>
    <n v="390.44"/>
    <n v="780.88"/>
  </r>
  <r>
    <n v="14"/>
    <n v="15"/>
    <x v="0"/>
    <x v="86"/>
    <x v="4"/>
    <x v="76"/>
    <x v="92"/>
    <s v="003-Budget and treasury office"/>
    <x v="1"/>
    <s v="036"/>
    <s v="INVENTORY"/>
    <s v="053"/>
    <s v="EMPLOYEE RELATED COSTS - SOCIAL CONTRIBUTIONS"/>
    <s v="1021"/>
    <s v="CONTRIBUTION - MEDICAL AID SCHEME"/>
    <n v="64860"/>
    <n v="96986"/>
    <n v="102320.23"/>
    <n v="107743.20219"/>
    <n v="41848.199999999997"/>
    <n v="0"/>
    <n v="0"/>
    <n v="0"/>
    <n v="0"/>
    <n v="0"/>
    <n v="0"/>
    <n v="0"/>
    <n v="6624"/>
    <n v="7525.8"/>
    <n v="6924.6"/>
    <n v="9756"/>
    <n v="4093.2"/>
    <n v="6924.6"/>
    <n v="41848.199999999997"/>
    <n v="0.64520814061054577"/>
    <n v="41848.199999999997"/>
    <n v="83696.399999999994"/>
  </r>
  <r>
    <n v="14"/>
    <n v="15"/>
    <x v="0"/>
    <x v="86"/>
    <x v="4"/>
    <x v="76"/>
    <x v="93"/>
    <s v="003-Budget and treasury office"/>
    <x v="1"/>
    <s v="036"/>
    <s v="INVENTORY"/>
    <s v="053"/>
    <s v="EMPLOYEE RELATED COSTS - SOCIAL CONTRIBUTIONS"/>
    <s v="1022"/>
    <s v="CONTRIBUTION - PENSION SCHEMES"/>
    <n v="394418"/>
    <n v="406870"/>
    <n v="429247.85"/>
    <n v="451997.98604999995"/>
    <n v="190058.4"/>
    <n v="0"/>
    <n v="0"/>
    <n v="0"/>
    <n v="0"/>
    <n v="0"/>
    <n v="0"/>
    <n v="0"/>
    <n v="31665.09"/>
    <n v="31665.09"/>
    <n v="31665.09"/>
    <n v="31687.71"/>
    <n v="31687.71"/>
    <n v="31687.71"/>
    <n v="190058.4"/>
    <n v="0.48187050286751615"/>
    <n v="190058.4"/>
    <n v="380116.8"/>
  </r>
  <r>
    <n v="14"/>
    <n v="15"/>
    <x v="0"/>
    <x v="86"/>
    <x v="4"/>
    <x v="76"/>
    <x v="94"/>
    <s v="003-Budget and treasury office"/>
    <x v="1"/>
    <s v="036"/>
    <s v="INVENTORY"/>
    <s v="053"/>
    <s v="EMPLOYEE RELATED COSTS - SOCIAL CONTRIBUTIONS"/>
    <s v="1023"/>
    <s v="CONTRIBUTION - UIF"/>
    <n v="11922"/>
    <n v="11909"/>
    <n v="12563.995000000001"/>
    <n v="13229.886735"/>
    <n v="5735.3099999999995"/>
    <n v="0"/>
    <n v="0"/>
    <n v="0"/>
    <n v="0"/>
    <n v="0"/>
    <n v="0"/>
    <n v="0"/>
    <n v="927.5"/>
    <n v="927.5"/>
    <n v="984.27"/>
    <n v="984.27"/>
    <n v="927.5"/>
    <n v="984.27"/>
    <n v="5735.3099999999995"/>
    <n v="0.48106945143432306"/>
    <n v="5735.31"/>
    <n v="11470.619999999999"/>
  </r>
  <r>
    <n v="14"/>
    <n v="15"/>
    <x v="0"/>
    <x v="86"/>
    <x v="4"/>
    <x v="76"/>
    <x v="95"/>
    <s v="003-Budget and treasury office"/>
    <x v="1"/>
    <s v="036"/>
    <s v="INVENTORY"/>
    <s v="053"/>
    <s v="EMPLOYEE RELATED COSTS - SOCIAL CONTRIBUTIONS"/>
    <s v="1024"/>
    <s v="CONTRIBUTION - GROUP INSURANCE"/>
    <n v="35856"/>
    <n v="38113"/>
    <n v="40209.214999999997"/>
    <n v="42340.303394999995"/>
    <n v="17802.09"/>
    <n v="0"/>
    <n v="0"/>
    <n v="0"/>
    <n v="0"/>
    <n v="0"/>
    <n v="0"/>
    <n v="0"/>
    <n v="2965.76"/>
    <n v="2965.76"/>
    <n v="2965.76"/>
    <n v="2968.27"/>
    <n v="2968.27"/>
    <n v="2968.27"/>
    <n v="17802.09"/>
    <n v="0.49648845381526102"/>
    <n v="17802.09"/>
    <n v="35604.18"/>
  </r>
  <r>
    <n v="14"/>
    <n v="15"/>
    <x v="0"/>
    <x v="86"/>
    <x v="4"/>
    <x v="76"/>
    <x v="96"/>
    <s v="003-Budget and treasury office"/>
    <x v="1"/>
    <s v="036"/>
    <s v="INVENTORY"/>
    <s v="053"/>
    <s v="EMPLOYEE RELATED COSTS - SOCIAL CONTRIBUTIONS"/>
    <s v="1027"/>
    <s v="CONTRIBUTION - WORKERS COMPENSATION"/>
    <n v="0"/>
    <n v="27941"/>
    <n v="29477.755000000001"/>
    <n v="31040.076015000002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6"/>
    <x v="4"/>
    <x v="76"/>
    <x v="97"/>
    <s v="003-Budget and treasury office"/>
    <x v="1"/>
    <s v="036"/>
    <s v="INVENTORY"/>
    <s v="053"/>
    <s v="EMPLOYEE RELATED COSTS - SOCIAL CONTRIBUTIONS"/>
    <s v="1028"/>
    <s v="LEVIES - SETA"/>
    <n v="19956"/>
    <n v="24642"/>
    <n v="25997.31"/>
    <n v="27375.167430000001"/>
    <n v="10233.040000000001"/>
    <n v="0"/>
    <n v="0"/>
    <n v="0"/>
    <n v="0"/>
    <n v="0"/>
    <n v="0"/>
    <n v="0"/>
    <n v="1539.46"/>
    <n v="1764.87"/>
    <n v="1952.33"/>
    <n v="1612.93"/>
    <n v="1494.04"/>
    <n v="1869.41"/>
    <n v="10233.040000000001"/>
    <n v="0.5127801162557627"/>
    <n v="10233.040000000001"/>
    <n v="20466.080000000002"/>
  </r>
  <r>
    <n v="14"/>
    <n v="15"/>
    <x v="0"/>
    <x v="86"/>
    <x v="4"/>
    <x v="76"/>
    <x v="98"/>
    <s v="003-Budget and treasury office"/>
    <x v="1"/>
    <s v="036"/>
    <s v="INVENTORY"/>
    <s v="053"/>
    <s v="EMPLOYEE RELATED COSTS - SOCIAL CONTRIBUTIONS"/>
    <s v="1029"/>
    <s v="LEVIES - BARGAINING COUNCIL"/>
    <n v="571"/>
    <n v="609"/>
    <n v="642.495"/>
    <n v="676.547235"/>
    <n v="284.76"/>
    <n v="0"/>
    <n v="0"/>
    <n v="0"/>
    <n v="0"/>
    <n v="0"/>
    <n v="0"/>
    <n v="0"/>
    <n v="47.46"/>
    <n v="47.46"/>
    <n v="47.46"/>
    <n v="47.46"/>
    <n v="47.46"/>
    <n v="47.46"/>
    <n v="284.76"/>
    <n v="0.49870402802101577"/>
    <n v="284.76"/>
    <n v="569.52"/>
  </r>
  <r>
    <n v="14"/>
    <n v="15"/>
    <x v="0"/>
    <x v="87"/>
    <x v="5"/>
    <x v="76"/>
    <x v="92"/>
    <s v="007-Other admin"/>
    <x v="1"/>
    <s v="037"/>
    <s v="FLEET MANAGEMENT"/>
    <s v="053"/>
    <s v="EMPLOYEE RELATED COSTS - SOCIAL CONTRIBUTIONS"/>
    <s v="1021"/>
    <s v="CONTRIBUTION - MEDICAL AID SCHEME"/>
    <n v="181821"/>
    <n v="182916"/>
    <n v="192976.38"/>
    <n v="203204.12814000002"/>
    <n v="53220"/>
    <n v="0"/>
    <n v="0"/>
    <n v="0"/>
    <n v="0"/>
    <n v="0"/>
    <n v="0"/>
    <n v="0"/>
    <n v="7045.2"/>
    <n v="7045.2"/>
    <n v="10258.200000000001"/>
    <n v="8355"/>
    <n v="10258.200000000001"/>
    <n v="10258.200000000001"/>
    <n v="53220"/>
    <n v="0.29270546306532247"/>
    <n v="53220"/>
    <n v="106440"/>
  </r>
  <r>
    <n v="14"/>
    <n v="15"/>
    <x v="0"/>
    <x v="87"/>
    <x v="5"/>
    <x v="76"/>
    <x v="93"/>
    <s v="007-Other admin"/>
    <x v="1"/>
    <s v="037"/>
    <s v="FLEET MANAGEMENT"/>
    <s v="053"/>
    <s v="EMPLOYEE RELATED COSTS - SOCIAL CONTRIBUTIONS"/>
    <s v="1022"/>
    <s v="CONTRIBUTION - PENSION SCHEMES"/>
    <n v="461467"/>
    <n v="510591"/>
    <n v="538673.505"/>
    <n v="567223.20076499996"/>
    <n v="219714.13999999996"/>
    <n v="0"/>
    <n v="0"/>
    <n v="0"/>
    <n v="0"/>
    <n v="0"/>
    <n v="0"/>
    <n v="0"/>
    <n v="32661.54"/>
    <n v="37410.519999999997"/>
    <n v="37410.519999999997"/>
    <n v="37410.519999999997"/>
    <n v="37410.519999999997"/>
    <n v="37410.519999999997"/>
    <n v="219714.13999999996"/>
    <n v="0.47612102273835388"/>
    <n v="219714.14"/>
    <n v="439428.27999999991"/>
  </r>
  <r>
    <n v="14"/>
    <n v="15"/>
    <x v="0"/>
    <x v="87"/>
    <x v="5"/>
    <x v="76"/>
    <x v="94"/>
    <s v="007-Other admin"/>
    <x v="1"/>
    <s v="037"/>
    <s v="FLEET MANAGEMENT"/>
    <s v="053"/>
    <s v="EMPLOYEE RELATED COSTS - SOCIAL CONTRIBUTIONS"/>
    <s v="1023"/>
    <s v="CONTRIBUTION - UIF"/>
    <n v="17263"/>
    <n v="16189"/>
    <n v="17079.395"/>
    <n v="17984.602934999999"/>
    <n v="7298.81"/>
    <n v="0"/>
    <n v="0"/>
    <n v="0"/>
    <n v="0"/>
    <n v="0"/>
    <n v="0"/>
    <n v="0"/>
    <n v="1132.9100000000001"/>
    <n v="1198.73"/>
    <n v="1241.5899999999999"/>
    <n v="1217.56"/>
    <n v="1209.6600000000001"/>
    <n v="1298.3599999999999"/>
    <n v="7298.81"/>
    <n v="0.42280078781208369"/>
    <n v="7298.81"/>
    <n v="14597.62"/>
  </r>
  <r>
    <n v="14"/>
    <n v="15"/>
    <x v="0"/>
    <x v="87"/>
    <x v="5"/>
    <x v="76"/>
    <x v="95"/>
    <s v="007-Other admin"/>
    <x v="1"/>
    <s v="037"/>
    <s v="FLEET MANAGEMENT"/>
    <s v="053"/>
    <s v="EMPLOYEE RELATED COSTS - SOCIAL CONTRIBUTIONS"/>
    <s v="1024"/>
    <s v="CONTRIBUTION - GROUP INSURANCE"/>
    <n v="35454"/>
    <n v="43744"/>
    <n v="46149.919999999998"/>
    <n v="48595.865760000001"/>
    <n v="18106.239999999998"/>
    <n v="0"/>
    <n v="0"/>
    <n v="0"/>
    <n v="0"/>
    <n v="0"/>
    <n v="0"/>
    <n v="0"/>
    <n v="2577.9899999999998"/>
    <n v="3105.65"/>
    <n v="3105.65"/>
    <n v="3105.65"/>
    <n v="3105.65"/>
    <n v="3105.65"/>
    <n v="18106.239999999998"/>
    <n v="0.5106966773847802"/>
    <n v="18106.240000000002"/>
    <n v="36212.479999999996"/>
  </r>
  <r>
    <n v="14"/>
    <n v="15"/>
    <x v="0"/>
    <x v="87"/>
    <x v="5"/>
    <x v="76"/>
    <x v="96"/>
    <s v="007-Other admin"/>
    <x v="1"/>
    <s v="037"/>
    <s v="FLEET MANAGEMENT"/>
    <s v="053"/>
    <s v="EMPLOYEE RELATED COSTS - SOCIAL CONTRIBUTIONS"/>
    <s v="1027"/>
    <s v="CONTRIBUTION - WORKERS COMPENSATION"/>
    <n v="0"/>
    <n v="35879"/>
    <n v="37852.345000000001"/>
    <n v="39858.519285000002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7"/>
    <x v="5"/>
    <x v="76"/>
    <x v="97"/>
    <s v="007-Other admin"/>
    <x v="1"/>
    <s v="037"/>
    <s v="FLEET MANAGEMENT"/>
    <s v="053"/>
    <s v="EMPLOYEE RELATED COSTS - SOCIAL CONTRIBUTIONS"/>
    <s v="1028"/>
    <s v="LEVIES - SETA"/>
    <n v="24224"/>
    <n v="26768"/>
    <n v="28240.240000000002"/>
    <n v="29736.972720000002"/>
    <n v="12134.06"/>
    <n v="0"/>
    <n v="0"/>
    <n v="0"/>
    <n v="0"/>
    <n v="0"/>
    <n v="0"/>
    <n v="0"/>
    <n v="1783.37"/>
    <n v="2167.39"/>
    <n v="1998.74"/>
    <n v="2259.48"/>
    <n v="1872.99"/>
    <n v="2052.09"/>
    <n v="12134.06"/>
    <n v="0.50091066710700127"/>
    <n v="12134.06"/>
    <n v="24268.12"/>
  </r>
  <r>
    <n v="14"/>
    <n v="15"/>
    <x v="0"/>
    <x v="87"/>
    <x v="5"/>
    <x v="76"/>
    <x v="98"/>
    <s v="007-Other admin"/>
    <x v="1"/>
    <s v="037"/>
    <s v="FLEET MANAGEMENT"/>
    <s v="053"/>
    <s v="EMPLOYEE RELATED COSTS - SOCIAL CONTRIBUTIONS"/>
    <s v="1029"/>
    <s v="LEVIES - BARGAINING COUNCIL"/>
    <n v="815"/>
    <n v="871"/>
    <n v="918.90499999999997"/>
    <n v="967.60696499999995"/>
    <n v="400.02000000000004"/>
    <n v="0"/>
    <n v="0"/>
    <n v="0"/>
    <n v="0"/>
    <n v="0"/>
    <n v="0"/>
    <n v="0"/>
    <n v="61.02"/>
    <n v="67.8"/>
    <n v="67.8"/>
    <n v="67.8"/>
    <n v="67.8"/>
    <n v="67.8"/>
    <n v="400.02000000000004"/>
    <n v="0.4908220858895706"/>
    <n v="400.02"/>
    <n v="800.04000000000008"/>
  </r>
  <r>
    <n v="14"/>
    <n v="15"/>
    <x v="0"/>
    <x v="88"/>
    <x v="2"/>
    <x v="76"/>
    <x v="92"/>
    <s v="005-Information technology"/>
    <x v="1"/>
    <s v="038"/>
    <s v="INFORMATION TECHNOLOGY"/>
    <s v="053"/>
    <s v="EMPLOYEE RELATED COSTS - SOCIAL CONTRIBUTIONS"/>
    <s v="1021"/>
    <s v="CONTRIBUTION - MEDICAL AID SCHEME"/>
    <n v="130894"/>
    <n v="135721"/>
    <n v="143185.655"/>
    <n v="150774.49471500001"/>
    <n v="44541.599999999999"/>
    <n v="0"/>
    <n v="0"/>
    <n v="0"/>
    <n v="0"/>
    <n v="0"/>
    <n v="0"/>
    <n v="0"/>
    <n v="7758.6"/>
    <n v="7356.6"/>
    <n v="7356.6"/>
    <n v="7356.6"/>
    <n v="7356.6"/>
    <n v="7356.6"/>
    <n v="44541.599999999999"/>
    <n v="0.34028756092716245"/>
    <n v="44541.599999999999"/>
    <n v="89083.199999999997"/>
  </r>
  <r>
    <n v="14"/>
    <n v="15"/>
    <x v="0"/>
    <x v="88"/>
    <x v="2"/>
    <x v="76"/>
    <x v="93"/>
    <s v="005-Information technology"/>
    <x v="1"/>
    <s v="038"/>
    <s v="INFORMATION TECHNOLOGY"/>
    <s v="053"/>
    <s v="EMPLOYEE RELATED COSTS - SOCIAL CONTRIBUTIONS"/>
    <s v="1022"/>
    <s v="CONTRIBUTION - PENSION SCHEMES"/>
    <n v="416988"/>
    <n v="432313"/>
    <n v="456090.21500000003"/>
    <n v="480262.99639500002"/>
    <n v="164595.65999999997"/>
    <n v="0"/>
    <n v="0"/>
    <n v="0"/>
    <n v="0"/>
    <n v="0"/>
    <n v="0"/>
    <n v="0"/>
    <n v="27432.61"/>
    <n v="27432.61"/>
    <n v="27432.61"/>
    <n v="27432.61"/>
    <n v="27432.61"/>
    <n v="27432.61"/>
    <n v="164595.65999999997"/>
    <n v="0.39472517194739409"/>
    <n v="164595.66"/>
    <n v="329191.31999999995"/>
  </r>
  <r>
    <n v="14"/>
    <n v="15"/>
    <x v="0"/>
    <x v="88"/>
    <x v="2"/>
    <x v="76"/>
    <x v="94"/>
    <s v="005-Information technology"/>
    <x v="1"/>
    <s v="038"/>
    <s v="INFORMATION TECHNOLOGY"/>
    <s v="053"/>
    <s v="EMPLOYEE RELATED COSTS - SOCIAL CONTRIBUTIONS"/>
    <s v="1023"/>
    <s v="CONTRIBUTION - UIF"/>
    <n v="11457"/>
    <n v="11457"/>
    <n v="12087.135"/>
    <n v="12727.753155"/>
    <n v="5353.92"/>
    <n v="0"/>
    <n v="0"/>
    <n v="0"/>
    <n v="0"/>
    <n v="0"/>
    <n v="0"/>
    <n v="0"/>
    <n v="892.32"/>
    <n v="892.32"/>
    <n v="892.32"/>
    <n v="892.32"/>
    <n v="892.32"/>
    <n v="892.32"/>
    <n v="5353.92"/>
    <n v="0.46730557737627654"/>
    <n v="5353.92"/>
    <n v="10707.84"/>
  </r>
  <r>
    <n v="14"/>
    <n v="15"/>
    <x v="0"/>
    <x v="88"/>
    <x v="2"/>
    <x v="76"/>
    <x v="95"/>
    <s v="005-Information technology"/>
    <x v="1"/>
    <s v="038"/>
    <s v="INFORMATION TECHNOLOGY"/>
    <s v="053"/>
    <s v="EMPLOYEE RELATED COSTS - SOCIAL CONTRIBUTIONS"/>
    <s v="1024"/>
    <s v="CONTRIBUTION - GROUP INSURANCE"/>
    <n v="39423"/>
    <n v="41938"/>
    <n v="44244.59"/>
    <n v="46589.553269999997"/>
    <n v="15439.319999999998"/>
    <n v="0"/>
    <n v="0"/>
    <n v="0"/>
    <n v="0"/>
    <n v="0"/>
    <n v="0"/>
    <n v="0"/>
    <n v="2573.2199999999998"/>
    <n v="2573.2199999999998"/>
    <n v="2573.2199999999998"/>
    <n v="2573.2199999999998"/>
    <n v="2573.2199999999998"/>
    <n v="2573.2199999999998"/>
    <n v="15439.319999999998"/>
    <n v="0.39163229586789433"/>
    <n v="15439.32"/>
    <n v="30878.639999999996"/>
  </r>
  <r>
    <n v="14"/>
    <n v="15"/>
    <x v="0"/>
    <x v="88"/>
    <x v="2"/>
    <x v="76"/>
    <x v="96"/>
    <s v="005-Information technology"/>
    <x v="1"/>
    <s v="038"/>
    <s v="INFORMATION TECHNOLOGY"/>
    <s v="053"/>
    <s v="EMPLOYEE RELATED COSTS - SOCIAL CONTRIBUTIONS"/>
    <s v="1027"/>
    <s v="CONTRIBUTION - WORKERS COMPENSATION"/>
    <n v="0"/>
    <n v="34470"/>
    <n v="36365.85"/>
    <n v="38293.24005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8"/>
    <x v="2"/>
    <x v="76"/>
    <x v="97"/>
    <s v="005-Information technology"/>
    <x v="1"/>
    <s v="038"/>
    <s v="INFORMATION TECHNOLOGY"/>
    <s v="053"/>
    <s v="EMPLOYEE RELATED COSTS - SOCIAL CONTRIBUTIONS"/>
    <s v="1028"/>
    <s v="LEVIES - SETA"/>
    <n v="21219"/>
    <n v="25705"/>
    <n v="27118.775000000001"/>
    <n v="28556.070075000003"/>
    <n v="13491.769999999999"/>
    <n v="0"/>
    <n v="0"/>
    <n v="0"/>
    <n v="0"/>
    <n v="0"/>
    <n v="0"/>
    <n v="0"/>
    <n v="2333.37"/>
    <n v="2061.9299999999998"/>
    <n v="2138.66"/>
    <n v="2470.09"/>
    <n v="2491.12"/>
    <n v="1996.6"/>
    <n v="13491.769999999999"/>
    <n v="0.63583439370375605"/>
    <n v="13491.77"/>
    <n v="26983.539999999997"/>
  </r>
  <r>
    <n v="14"/>
    <n v="15"/>
    <x v="0"/>
    <x v="88"/>
    <x v="2"/>
    <x v="76"/>
    <x v="98"/>
    <s v="005-Information technology"/>
    <x v="1"/>
    <s v="038"/>
    <s v="INFORMATION TECHNOLOGY"/>
    <s v="053"/>
    <s v="EMPLOYEE RELATED COSTS - SOCIAL CONTRIBUTIONS"/>
    <s v="1029"/>
    <s v="LEVIES - BARGAINING COUNCIL"/>
    <n v="489"/>
    <n v="522"/>
    <n v="550.71"/>
    <n v="579.89763000000005"/>
    <n v="244.08"/>
    <n v="0"/>
    <n v="0"/>
    <n v="0"/>
    <n v="0"/>
    <n v="0"/>
    <n v="0"/>
    <n v="0"/>
    <n v="40.68"/>
    <n v="40.68"/>
    <n v="40.68"/>
    <n v="40.68"/>
    <n v="40.68"/>
    <n v="40.68"/>
    <n v="244.08"/>
    <n v="0.49914110429447855"/>
    <n v="244.08"/>
    <n v="488.16"/>
  </r>
  <r>
    <n v="14"/>
    <n v="15"/>
    <x v="0"/>
    <x v="89"/>
    <x v="4"/>
    <x v="76"/>
    <x v="92"/>
    <s v="003-Budget and treasury office"/>
    <x v="1"/>
    <s v="039"/>
    <s v="SUPPLY CHAIN MANAGEMENT UNIT"/>
    <s v="053"/>
    <s v="EMPLOYEE RELATED COSTS - SOCIAL CONTRIBUTIONS"/>
    <s v="1021"/>
    <s v="CONTRIBUTION - MEDICAL AID SCHEME"/>
    <n v="115948"/>
    <n v="107016"/>
    <n v="112901.88"/>
    <n v="118885.67964"/>
    <n v="30589.200000000001"/>
    <n v="0"/>
    <n v="0"/>
    <n v="0"/>
    <n v="0"/>
    <n v="0"/>
    <n v="0"/>
    <n v="0"/>
    <n v="5098.2"/>
    <n v="5098.2"/>
    <n v="5098.2"/>
    <n v="5098.2"/>
    <n v="5098.2"/>
    <n v="5098.2"/>
    <n v="30589.200000000001"/>
    <n v="0.26381826335943698"/>
    <n v="30589.200000000001"/>
    <n v="61178.400000000001"/>
  </r>
  <r>
    <n v="14"/>
    <n v="15"/>
    <x v="0"/>
    <x v="89"/>
    <x v="4"/>
    <x v="76"/>
    <x v="93"/>
    <s v="003-Budget and treasury office"/>
    <x v="1"/>
    <s v="039"/>
    <s v="SUPPLY CHAIN MANAGEMENT UNIT"/>
    <s v="053"/>
    <s v="EMPLOYEE RELATED COSTS - SOCIAL CONTRIBUTIONS"/>
    <s v="1022"/>
    <s v="CONTRIBUTION - PENSION SCHEMES"/>
    <n v="411281"/>
    <n v="434565"/>
    <n v="458466.07500000001"/>
    <n v="482764.77697499999"/>
    <n v="141593.28"/>
    <n v="0"/>
    <n v="0"/>
    <n v="0"/>
    <n v="0"/>
    <n v="0"/>
    <n v="0"/>
    <n v="0"/>
    <n v="21224.39"/>
    <n v="21224.39"/>
    <n v="21224.39"/>
    <n v="25973.37"/>
    <n v="25973.37"/>
    <n v="25973.37"/>
    <n v="141593.28"/>
    <n v="0.34427381765751397"/>
    <n v="141593.28"/>
    <n v="283186.56"/>
  </r>
  <r>
    <n v="14"/>
    <n v="15"/>
    <x v="0"/>
    <x v="89"/>
    <x v="4"/>
    <x v="76"/>
    <x v="94"/>
    <s v="003-Budget and treasury office"/>
    <x v="1"/>
    <s v="039"/>
    <s v="SUPPLY CHAIN MANAGEMENT UNIT"/>
    <s v="053"/>
    <s v="EMPLOYEE RELATED COSTS - SOCIAL CONTRIBUTIONS"/>
    <s v="1023"/>
    <s v="CONTRIBUTION - UIF"/>
    <n v="12635"/>
    <n v="11457"/>
    <n v="12087.135"/>
    <n v="12727.753155"/>
    <n v="4907.76"/>
    <n v="0"/>
    <n v="0"/>
    <n v="0"/>
    <n v="0"/>
    <n v="0"/>
    <n v="0"/>
    <n v="0"/>
    <n v="743.6"/>
    <n v="743.6"/>
    <n v="743.6"/>
    <n v="892.32"/>
    <n v="892.32"/>
    <n v="892.32"/>
    <n v="4907.76"/>
    <n v="0.38842580134546895"/>
    <n v="4907.76"/>
    <n v="9815.52"/>
  </r>
  <r>
    <n v="14"/>
    <n v="15"/>
    <x v="0"/>
    <x v="89"/>
    <x v="4"/>
    <x v="76"/>
    <x v="95"/>
    <s v="003-Budget and treasury office"/>
    <x v="1"/>
    <s v="039"/>
    <s v="SUPPLY CHAIN MANAGEMENT UNIT"/>
    <s v="053"/>
    <s v="EMPLOYEE RELATED COSTS - SOCIAL CONTRIBUTIONS"/>
    <s v="1024"/>
    <s v="CONTRIBUTION - GROUP INSURANCE"/>
    <n v="38663"/>
    <n v="40738"/>
    <n v="42978.59"/>
    <n v="45256.455269999999"/>
    <n v="13159.98"/>
    <n v="0"/>
    <n v="0"/>
    <n v="0"/>
    <n v="0"/>
    <n v="0"/>
    <n v="0"/>
    <n v="0"/>
    <n v="1929.5"/>
    <n v="1929.5"/>
    <n v="1929.5"/>
    <n v="2457.16"/>
    <n v="2457.16"/>
    <n v="2457.16"/>
    <n v="13159.98"/>
    <n v="0.34037658743501537"/>
    <n v="13159.98"/>
    <n v="26319.96"/>
  </r>
  <r>
    <n v="14"/>
    <n v="15"/>
    <x v="0"/>
    <x v="89"/>
    <x v="4"/>
    <x v="76"/>
    <x v="96"/>
    <s v="003-Budget and treasury office"/>
    <x v="1"/>
    <s v="039"/>
    <s v="SUPPLY CHAIN MANAGEMENT UNIT"/>
    <s v="053"/>
    <s v="EMPLOYEE RELATED COSTS - SOCIAL CONTRIBUTIONS"/>
    <s v="1027"/>
    <s v="CONTRIBUTION - WORKERS COMPENSATION"/>
    <n v="0"/>
    <n v="29392"/>
    <n v="31008.560000000001"/>
    <n v="32652.01368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9"/>
    <x v="4"/>
    <x v="76"/>
    <x v="97"/>
    <s v="003-Budget and treasury office"/>
    <x v="1"/>
    <s v="039"/>
    <s v="SUPPLY CHAIN MANAGEMENT UNIT"/>
    <s v="053"/>
    <s v="EMPLOYEE RELATED COSTS - SOCIAL CONTRIBUTIONS"/>
    <s v="1028"/>
    <s v="LEVIES - SETA"/>
    <n v="26813"/>
    <n v="24552"/>
    <n v="25902.36"/>
    <n v="27275.185079999999"/>
    <n v="11399.89"/>
    <n v="0"/>
    <n v="0"/>
    <n v="0"/>
    <n v="0"/>
    <n v="0"/>
    <n v="0"/>
    <n v="0"/>
    <n v="2179.77"/>
    <n v="1542.04"/>
    <n v="1610.75"/>
    <n v="1884.69"/>
    <n v="2013.49"/>
    <n v="2169.15"/>
    <n v="11399.89"/>
    <n v="0.42516279416700853"/>
    <n v="11399.89"/>
    <n v="22799.78"/>
  </r>
  <r>
    <n v="14"/>
    <n v="15"/>
    <x v="0"/>
    <x v="89"/>
    <x v="4"/>
    <x v="76"/>
    <x v="98"/>
    <s v="003-Budget and treasury office"/>
    <x v="1"/>
    <s v="039"/>
    <s v="SUPPLY CHAIN MANAGEMENT UNIT"/>
    <s v="053"/>
    <s v="EMPLOYEE RELATED COSTS - SOCIAL CONTRIBUTIONS"/>
    <s v="1029"/>
    <s v="LEVIES - BARGAINING COUNCIL"/>
    <n v="571"/>
    <n v="522"/>
    <n v="550.71"/>
    <n v="579.89763000000005"/>
    <n v="223.74"/>
    <n v="0"/>
    <n v="0"/>
    <n v="0"/>
    <n v="0"/>
    <n v="0"/>
    <n v="0"/>
    <n v="0"/>
    <n v="33.9"/>
    <n v="33.9"/>
    <n v="33.9"/>
    <n v="40.68"/>
    <n v="40.68"/>
    <n v="40.68"/>
    <n v="223.74"/>
    <n v="0.39183887915936955"/>
    <n v="223.74"/>
    <n v="447.48"/>
  </r>
  <r>
    <n v="14"/>
    <n v="15"/>
    <x v="0"/>
    <x v="90"/>
    <x v="2"/>
    <x v="76"/>
    <x v="93"/>
    <s v="004-Human resource"/>
    <x v="1"/>
    <s v="052"/>
    <s v="ADMINISTRATION HR &amp; CORP"/>
    <s v="053"/>
    <s v="EMPLOYEE RELATED COSTS - SOCIAL CONTRIBUTIONS"/>
    <s v="1022"/>
    <s v="CONTRIBUTION - PENSION SCHEMES"/>
    <n v="59375"/>
    <n v="63406"/>
    <n v="66893.33"/>
    <n v="70438.676489999998"/>
    <n v="29629.200000000001"/>
    <n v="0"/>
    <n v="0"/>
    <n v="0"/>
    <n v="0"/>
    <n v="0"/>
    <n v="0"/>
    <n v="0"/>
    <n v="4938.2"/>
    <n v="4938.2"/>
    <n v="4938.2"/>
    <n v="4938.2"/>
    <n v="4938.2"/>
    <n v="4938.2"/>
    <n v="29629.200000000001"/>
    <n v="0.49901810526315793"/>
    <n v="29629.200000000001"/>
    <n v="59258.400000000001"/>
  </r>
  <r>
    <n v="14"/>
    <n v="15"/>
    <x v="0"/>
    <x v="90"/>
    <x v="2"/>
    <x v="76"/>
    <x v="94"/>
    <s v="004-Human resource"/>
    <x v="1"/>
    <s v="052"/>
    <s v="ADMINISTRATION HR &amp; CORP"/>
    <s v="053"/>
    <s v="EMPLOYEE RELATED COSTS - SOCIAL CONTRIBUTIONS"/>
    <s v="1023"/>
    <s v="CONTRIBUTION - UIF"/>
    <n v="3819"/>
    <n v="3819"/>
    <n v="4029.0450000000001"/>
    <n v="4242.5843850000001"/>
    <n v="1784.64"/>
    <n v="0"/>
    <n v="0"/>
    <n v="0"/>
    <n v="0"/>
    <n v="0"/>
    <n v="0"/>
    <n v="0"/>
    <n v="297.44"/>
    <n v="297.44"/>
    <n v="297.44"/>
    <n v="297.44"/>
    <n v="297.44"/>
    <n v="297.44"/>
    <n v="1784.64"/>
    <n v="0.46730557737627654"/>
    <n v="1784.64"/>
    <n v="3569.28"/>
  </r>
  <r>
    <n v="14"/>
    <n v="15"/>
    <x v="0"/>
    <x v="90"/>
    <x v="2"/>
    <x v="76"/>
    <x v="95"/>
    <s v="004-Human resource"/>
    <x v="1"/>
    <s v="052"/>
    <s v="ADMINISTRATION HR &amp; CORP"/>
    <s v="053"/>
    <s v="EMPLOYEE RELATED COSTS - SOCIAL CONTRIBUTIONS"/>
    <s v="1024"/>
    <s v="CONTRIBUTION - GROUP INSURANCE"/>
    <n v="5398"/>
    <n v="5764"/>
    <n v="6081.02"/>
    <n v="6403.3140600000006"/>
    <n v="2693.58"/>
    <n v="0"/>
    <n v="0"/>
    <n v="0"/>
    <n v="0"/>
    <n v="0"/>
    <n v="0"/>
    <n v="0"/>
    <n v="448.93"/>
    <n v="448.93"/>
    <n v="448.93"/>
    <n v="448.93"/>
    <n v="448.93"/>
    <n v="448.93"/>
    <n v="2693.58"/>
    <n v="0.49899592441645052"/>
    <n v="2693.58"/>
    <n v="5387.16"/>
  </r>
  <r>
    <n v="14"/>
    <n v="15"/>
    <x v="0"/>
    <x v="90"/>
    <x v="2"/>
    <x v="76"/>
    <x v="96"/>
    <s v="004-Human resource"/>
    <x v="1"/>
    <s v="052"/>
    <s v="ADMINISTRATION HR &amp; CORP"/>
    <s v="053"/>
    <s v="EMPLOYEE RELATED COSTS - SOCIAL CONTRIBUTIONS"/>
    <s v="1027"/>
    <s v="CONTRIBUTION - WORKERS COMPENSATION"/>
    <n v="0"/>
    <n v="16104"/>
    <n v="16989.72"/>
    <n v="17890.175160000003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0"/>
    <x v="2"/>
    <x v="76"/>
    <x v="97"/>
    <s v="004-Human resource"/>
    <x v="1"/>
    <s v="052"/>
    <s v="ADMINISTRATION HR &amp; CORP"/>
    <s v="053"/>
    <s v="EMPLOYEE RELATED COSTS - SOCIAL CONTRIBUTIONS"/>
    <s v="1028"/>
    <s v="LEVIES - SETA"/>
    <n v="13422"/>
    <n v="12961"/>
    <n v="13673.855"/>
    <n v="14398.569314999999"/>
    <n v="6047.74"/>
    <n v="0"/>
    <n v="0"/>
    <n v="0"/>
    <n v="0"/>
    <n v="0"/>
    <n v="0"/>
    <n v="0"/>
    <n v="1005.86"/>
    <n v="1010.35"/>
    <n v="1008.5"/>
    <n v="1008.52"/>
    <n v="1008.53"/>
    <n v="1005.98"/>
    <n v="6047.74"/>
    <n v="0.45058411563105349"/>
    <n v="6047.74"/>
    <n v="12095.48"/>
  </r>
  <r>
    <n v="14"/>
    <n v="15"/>
    <x v="0"/>
    <x v="90"/>
    <x v="2"/>
    <x v="76"/>
    <x v="98"/>
    <s v="004-Human resource"/>
    <x v="1"/>
    <s v="052"/>
    <s v="ADMINISTRATION HR &amp; CORP"/>
    <s v="053"/>
    <s v="EMPLOYEE RELATED COSTS - SOCIAL CONTRIBUTIONS"/>
    <s v="1029"/>
    <s v="LEVIES - BARGAINING COUNCIL"/>
    <n v="163"/>
    <n v="174"/>
    <n v="183.57"/>
    <n v="193.29920999999999"/>
    <n v="61.02"/>
    <n v="0"/>
    <n v="0"/>
    <n v="0"/>
    <n v="0"/>
    <n v="0"/>
    <n v="0"/>
    <n v="0"/>
    <n v="6.78"/>
    <n v="6.78"/>
    <n v="6.78"/>
    <n v="13.56"/>
    <n v="13.56"/>
    <n v="13.56"/>
    <n v="61.02"/>
    <n v="0.37435582822085889"/>
    <n v="61.02"/>
    <n v="122.04"/>
  </r>
  <r>
    <n v="14"/>
    <n v="15"/>
    <x v="0"/>
    <x v="91"/>
    <x v="2"/>
    <x v="76"/>
    <x v="92"/>
    <s v="004-Human resource"/>
    <x v="1"/>
    <s v="053"/>
    <s v="HUMAN RESOURCES"/>
    <s v="053"/>
    <s v="EMPLOYEE RELATED COSTS - SOCIAL CONTRIBUTIONS"/>
    <s v="1021"/>
    <s v="CONTRIBUTION - MEDICAL AID SCHEME"/>
    <n v="454022"/>
    <n v="403682"/>
    <n v="425884.51"/>
    <n v="448456.38903000002"/>
    <n v="140322.6"/>
    <n v="0"/>
    <n v="0"/>
    <n v="0"/>
    <n v="0"/>
    <n v="0"/>
    <n v="0"/>
    <n v="0"/>
    <n v="23251.200000000001"/>
    <n v="23251.200000000001"/>
    <n v="23251.200000000001"/>
    <n v="23251.200000000001"/>
    <n v="23251.200000000001"/>
    <n v="24066.6"/>
    <n v="140322.6"/>
    <n v="0.30906563999101366"/>
    <n v="140322.6"/>
    <n v="280645.2"/>
  </r>
  <r>
    <n v="14"/>
    <n v="15"/>
    <x v="0"/>
    <x v="91"/>
    <x v="2"/>
    <x v="76"/>
    <x v="93"/>
    <s v="004-Human resource"/>
    <x v="1"/>
    <s v="053"/>
    <s v="HUMAN RESOURCES"/>
    <s v="053"/>
    <s v="EMPLOYEE RELATED COSTS - SOCIAL CONTRIBUTIONS"/>
    <s v="1022"/>
    <s v="CONTRIBUTION - PENSION SCHEMES"/>
    <n v="1014604"/>
    <n v="887172"/>
    <n v="935966.46"/>
    <n v="985572.68238000001"/>
    <n v="355580.24"/>
    <n v="0"/>
    <n v="0"/>
    <n v="0"/>
    <n v="0"/>
    <n v="0"/>
    <n v="0"/>
    <n v="0"/>
    <n v="59079.88"/>
    <n v="59079.88"/>
    <n v="59342.79"/>
    <n v="59342.79"/>
    <n v="59342.79"/>
    <n v="59392.11"/>
    <n v="355580.24"/>
    <n v="0.35046209161406816"/>
    <n v="355580.24"/>
    <n v="711160.48"/>
  </r>
  <r>
    <n v="14"/>
    <n v="15"/>
    <x v="0"/>
    <x v="91"/>
    <x v="2"/>
    <x v="76"/>
    <x v="94"/>
    <s v="004-Human resource"/>
    <x v="1"/>
    <s v="053"/>
    <s v="HUMAN RESOURCES"/>
    <s v="053"/>
    <s v="EMPLOYEE RELATED COSTS - SOCIAL CONTRIBUTIONS"/>
    <s v="1023"/>
    <s v="CONTRIBUTION - UIF"/>
    <n v="27851"/>
    <n v="24268"/>
    <n v="25602.74"/>
    <n v="26959.685220000003"/>
    <n v="10756.53"/>
    <n v="0"/>
    <n v="0"/>
    <n v="0"/>
    <n v="0"/>
    <n v="0"/>
    <n v="0"/>
    <n v="0"/>
    <n v="1819.53"/>
    <n v="1788.2"/>
    <n v="1787.2"/>
    <n v="1787.2"/>
    <n v="1787.2"/>
    <n v="1787.2"/>
    <n v="10756.53"/>
    <n v="0.38621701195648273"/>
    <n v="10756.53"/>
    <n v="21513.06"/>
  </r>
  <r>
    <n v="14"/>
    <n v="15"/>
    <x v="0"/>
    <x v="91"/>
    <x v="2"/>
    <x v="76"/>
    <x v="95"/>
    <s v="004-Human resource"/>
    <x v="1"/>
    <s v="053"/>
    <s v="HUMAN RESOURCES"/>
    <s v="053"/>
    <s v="EMPLOYEE RELATED COSTS - SOCIAL CONTRIBUTIONS"/>
    <s v="1024"/>
    <s v="CONTRIBUTION - GROUP INSURANCE"/>
    <n v="95207"/>
    <n v="85252"/>
    <n v="89940.86"/>
    <n v="94707.725579999998"/>
    <n v="34242.660000000003"/>
    <n v="0"/>
    <n v="0"/>
    <n v="0"/>
    <n v="0"/>
    <n v="0"/>
    <n v="0"/>
    <n v="0"/>
    <n v="5686.89"/>
    <n v="5686.89"/>
    <n v="5716.1"/>
    <n v="5716.1"/>
    <n v="5716.1"/>
    <n v="5720.58"/>
    <n v="34242.660000000003"/>
    <n v="0.35966536074028171"/>
    <n v="34242.660000000003"/>
    <n v="68485.320000000007"/>
  </r>
  <r>
    <n v="14"/>
    <n v="15"/>
    <x v="0"/>
    <x v="91"/>
    <x v="2"/>
    <x v="76"/>
    <x v="96"/>
    <s v="004-Human resource"/>
    <x v="1"/>
    <s v="053"/>
    <s v="HUMAN RESOURCES"/>
    <s v="053"/>
    <s v="EMPLOYEE RELATED COSTS - SOCIAL CONTRIBUTIONS"/>
    <s v="1027"/>
    <s v="CONTRIBUTION - WORKERS COMPENSATION"/>
    <n v="0"/>
    <n v="66562"/>
    <n v="70222.91"/>
    <n v="73944.724230000007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1"/>
    <x v="2"/>
    <x v="76"/>
    <x v="97"/>
    <s v="004-Human resource"/>
    <x v="1"/>
    <s v="053"/>
    <s v="HUMAN RESOURCES"/>
    <s v="053"/>
    <s v="EMPLOYEE RELATED COSTS - SOCIAL CONTRIBUTIONS"/>
    <s v="1028"/>
    <s v="LEVIES - SETA"/>
    <n v="48805"/>
    <n v="50695"/>
    <n v="53483.224999999999"/>
    <n v="56317.835924999999"/>
    <n v="25294.63"/>
    <n v="0"/>
    <n v="0"/>
    <n v="0"/>
    <n v="0"/>
    <n v="0"/>
    <n v="0"/>
    <n v="0"/>
    <n v="4385.63"/>
    <n v="4875.28"/>
    <n v="4203.24"/>
    <n v="3675.57"/>
    <n v="4444.3599999999997"/>
    <n v="3710.55"/>
    <n v="25294.63"/>
    <n v="0.51827947956152032"/>
    <n v="25294.63"/>
    <n v="50589.26"/>
  </r>
  <r>
    <n v="14"/>
    <n v="15"/>
    <x v="0"/>
    <x v="91"/>
    <x v="2"/>
    <x v="76"/>
    <x v="98"/>
    <s v="004-Human resource"/>
    <x v="1"/>
    <s v="053"/>
    <s v="HUMAN RESOURCES"/>
    <s v="053"/>
    <s v="EMPLOYEE RELATED COSTS - SOCIAL CONTRIBUTIONS"/>
    <s v="1029"/>
    <s v="LEVIES - BARGAINING COUNCIL"/>
    <n v="1305"/>
    <n v="1132"/>
    <n v="1194.26"/>
    <n v="1257.5557799999999"/>
    <n v="423.16"/>
    <n v="0"/>
    <n v="0"/>
    <n v="0"/>
    <n v="0"/>
    <n v="0"/>
    <n v="0"/>
    <n v="0"/>
    <n v="81.36"/>
    <n v="81.36"/>
    <n v="16.36"/>
    <n v="81.36"/>
    <n v="81.36"/>
    <n v="81.36"/>
    <n v="423.16"/>
    <n v="0.32426053639846747"/>
    <n v="423.16"/>
    <n v="846.32"/>
  </r>
  <r>
    <n v="14"/>
    <n v="15"/>
    <x v="0"/>
    <x v="93"/>
    <x v="2"/>
    <x v="76"/>
    <x v="92"/>
    <s v="007-Other admin"/>
    <x v="1"/>
    <s v="056"/>
    <s v="CORPORATE SERVICES"/>
    <s v="053"/>
    <s v="EMPLOYEE RELATED COSTS - SOCIAL CONTRIBUTIONS"/>
    <s v="1021"/>
    <s v="CONTRIBUTION - MEDICAL AID SCHEME"/>
    <n v="356566"/>
    <n v="366125"/>
    <n v="386261.875"/>
    <n v="406733.75437500002"/>
    <n v="113856.06"/>
    <n v="0"/>
    <n v="0"/>
    <n v="0"/>
    <n v="0"/>
    <n v="0"/>
    <n v="0"/>
    <n v="0"/>
    <n v="18292.810000000001"/>
    <n v="19246.810000000001"/>
    <n v="18610.810000000001"/>
    <n v="18610.810000000001"/>
    <n v="18610.810000000001"/>
    <n v="20484.009999999998"/>
    <n v="113856.06"/>
    <n v="0.31931272190842647"/>
    <n v="113856.06"/>
    <n v="227712.12"/>
  </r>
  <r>
    <n v="14"/>
    <n v="15"/>
    <x v="0"/>
    <x v="93"/>
    <x v="2"/>
    <x v="76"/>
    <x v="93"/>
    <s v="007-Other admin"/>
    <x v="1"/>
    <s v="056"/>
    <s v="CORPORATE SERVICES"/>
    <s v="053"/>
    <s v="EMPLOYEE RELATED COSTS - SOCIAL CONTRIBUTIONS"/>
    <s v="1022"/>
    <s v="CONTRIBUTION - PENSION SCHEMES"/>
    <n v="833589"/>
    <n v="864632"/>
    <n v="912186.76"/>
    <n v="960532.65827999997"/>
    <n v="312688"/>
    <n v="0"/>
    <n v="0"/>
    <n v="0"/>
    <n v="0"/>
    <n v="0"/>
    <n v="0"/>
    <n v="0"/>
    <n v="51657.83"/>
    <n v="51802.81"/>
    <n v="51802.81"/>
    <n v="51802.81"/>
    <n v="51802.81"/>
    <n v="53818.93"/>
    <n v="312688"/>
    <n v="0.37511051609366247"/>
    <n v="312688"/>
    <n v="625376"/>
  </r>
  <r>
    <n v="14"/>
    <n v="15"/>
    <x v="0"/>
    <x v="93"/>
    <x v="2"/>
    <x v="76"/>
    <x v="94"/>
    <s v="007-Other admin"/>
    <x v="1"/>
    <s v="056"/>
    <s v="CORPORATE SERVICES"/>
    <s v="053"/>
    <s v="EMPLOYEE RELATED COSTS - SOCIAL CONTRIBUTIONS"/>
    <s v="1023"/>
    <s v="CONTRIBUTION - UIF"/>
    <n v="28489"/>
    <n v="28067"/>
    <n v="29610.685000000001"/>
    <n v="31180.051305000001"/>
    <n v="11821.4"/>
    <n v="0"/>
    <n v="0"/>
    <n v="0"/>
    <n v="0"/>
    <n v="0"/>
    <n v="0"/>
    <n v="0"/>
    <n v="1966.87"/>
    <n v="1910.59"/>
    <n v="1951.1"/>
    <n v="1920.04"/>
    <n v="1973.53"/>
    <n v="2099.27"/>
    <n v="11821.4"/>
    <n v="0.41494611955491589"/>
    <n v="11821.4"/>
    <n v="23642.799999999999"/>
  </r>
  <r>
    <n v="14"/>
    <n v="15"/>
    <x v="0"/>
    <x v="93"/>
    <x v="2"/>
    <x v="76"/>
    <x v="95"/>
    <s v="007-Other admin"/>
    <x v="1"/>
    <s v="056"/>
    <s v="CORPORATE SERVICES"/>
    <s v="053"/>
    <s v="EMPLOYEE RELATED COSTS - SOCIAL CONTRIBUTIONS"/>
    <s v="1024"/>
    <s v="CONTRIBUTION - GROUP INSURANCE"/>
    <n v="77598"/>
    <n v="81914"/>
    <n v="86419.27"/>
    <n v="90999.491309999998"/>
    <n v="29099.589999999997"/>
    <n v="0"/>
    <n v="0"/>
    <n v="0"/>
    <n v="0"/>
    <n v="0"/>
    <n v="0"/>
    <n v="0"/>
    <n v="4802.1000000000004"/>
    <n v="4815.28"/>
    <n v="4815.28"/>
    <n v="4815.28"/>
    <n v="4815.28"/>
    <n v="5036.37"/>
    <n v="29099.589999999997"/>
    <n v="0.37500438155622562"/>
    <n v="29099.59"/>
    <n v="58199.179999999993"/>
  </r>
  <r>
    <n v="14"/>
    <n v="15"/>
    <x v="0"/>
    <x v="93"/>
    <x v="2"/>
    <x v="76"/>
    <x v="96"/>
    <s v="007-Other admin"/>
    <x v="1"/>
    <s v="056"/>
    <s v="CORPORATE SERVICES"/>
    <s v="053"/>
    <s v="EMPLOYEE RELATED COSTS - SOCIAL CONTRIBUTIONS"/>
    <s v="1027"/>
    <s v="CONTRIBUTION - WORKERS COMPENSATION"/>
    <n v="0"/>
    <n v="59706"/>
    <n v="62989.83"/>
    <n v="66328.290990000009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3"/>
    <x v="2"/>
    <x v="76"/>
    <x v="97"/>
    <s v="007-Other admin"/>
    <x v="1"/>
    <s v="056"/>
    <s v="CORPORATE SERVICES"/>
    <s v="053"/>
    <s v="EMPLOYEE RELATED COSTS - SOCIAL CONTRIBUTIONS"/>
    <s v="1028"/>
    <s v="LEVIES - SETA"/>
    <n v="39812"/>
    <n v="48012"/>
    <n v="50652.66"/>
    <n v="53337.250980000004"/>
    <n v="20974.5"/>
    <n v="0"/>
    <n v="0"/>
    <n v="0"/>
    <n v="0"/>
    <n v="0"/>
    <n v="0"/>
    <n v="0"/>
    <n v="3368.17"/>
    <n v="3572.06"/>
    <n v="3695.61"/>
    <n v="3488.34"/>
    <n v="3460.23"/>
    <n v="3390.09"/>
    <n v="20974.5"/>
    <n v="0.52683864161559324"/>
    <n v="20974.5"/>
    <n v="41949"/>
  </r>
  <r>
    <n v="14"/>
    <n v="15"/>
    <x v="0"/>
    <x v="93"/>
    <x v="2"/>
    <x v="76"/>
    <x v="98"/>
    <s v="007-Other admin"/>
    <x v="1"/>
    <s v="056"/>
    <s v="CORPORATE SERVICES"/>
    <s v="053"/>
    <s v="EMPLOYEE RELATED COSTS - SOCIAL CONTRIBUTIONS"/>
    <s v="1029"/>
    <s v="LEVIES - BARGAINING COUNCIL"/>
    <n v="1305"/>
    <n v="1393"/>
    <n v="1469.615"/>
    <n v="1547.5045950000001"/>
    <n v="576.30000000000007"/>
    <n v="0"/>
    <n v="0"/>
    <n v="0"/>
    <n v="0"/>
    <n v="0"/>
    <n v="0"/>
    <n v="0"/>
    <n v="94.92"/>
    <n v="94.92"/>
    <n v="94.92"/>
    <n v="94.92"/>
    <n v="94.92"/>
    <n v="101.7"/>
    <n v="576.30000000000007"/>
    <n v="0.44160919540229893"/>
    <n v="576.29999999999995"/>
    <n v="1152.6000000000001"/>
  </r>
  <r>
    <n v="14"/>
    <n v="15"/>
    <x v="0"/>
    <x v="94"/>
    <x v="2"/>
    <x v="76"/>
    <x v="92"/>
    <s v="001-Mayor and council"/>
    <x v="1"/>
    <s v="057"/>
    <s v="COUNCIL EXPENDITURE"/>
    <s v="053"/>
    <s v="EMPLOYEE RELATED COSTS - SOCIAL CONTRIBUTIONS"/>
    <s v="1021"/>
    <s v="CONTRIBUTION - MEDICAL AID SCHEME"/>
    <n v="1837143"/>
    <n v="1882501"/>
    <n v="1986038.5549999999"/>
    <n v="2091298.5984149999"/>
    <n v="764360.8"/>
    <n v="0"/>
    <n v="0"/>
    <n v="0"/>
    <n v="0"/>
    <n v="0"/>
    <n v="0"/>
    <n v="0"/>
    <n v="131313.20000000001"/>
    <n v="108492.6"/>
    <n v="128846.9"/>
    <n v="131902.70000000001"/>
    <n v="131902.70000000001"/>
    <n v="131902.70000000001"/>
    <n v="764360.8"/>
    <n v="0.41605950108402018"/>
    <n v="764360.8"/>
    <n v="1528721.6"/>
  </r>
  <r>
    <n v="14"/>
    <n v="15"/>
    <x v="0"/>
    <x v="94"/>
    <x v="2"/>
    <x v="76"/>
    <x v="93"/>
    <s v="001-Mayor and council"/>
    <x v="1"/>
    <s v="057"/>
    <s v="COUNCIL EXPENDITURE"/>
    <s v="053"/>
    <s v="EMPLOYEE RELATED COSTS - SOCIAL CONTRIBUTIONS"/>
    <s v="1022"/>
    <s v="CONTRIBUTION - PENSION SCHEMES"/>
    <n v="351484"/>
    <n v="471780"/>
    <n v="497727.9"/>
    <n v="524107.47870000004"/>
    <n v="140302.38"/>
    <n v="0"/>
    <n v="0"/>
    <n v="0"/>
    <n v="0"/>
    <n v="0"/>
    <n v="0"/>
    <n v="0"/>
    <n v="23383.73"/>
    <n v="23383.73"/>
    <n v="23383.73"/>
    <n v="23383.73"/>
    <n v="23383.73"/>
    <n v="23383.73"/>
    <n v="140302.38"/>
    <n v="0.39917145588419389"/>
    <n v="140302.38"/>
    <n v="280604.76"/>
  </r>
  <r>
    <n v="14"/>
    <n v="15"/>
    <x v="0"/>
    <x v="94"/>
    <x v="2"/>
    <x v="76"/>
    <x v="94"/>
    <s v="001-Mayor and council"/>
    <x v="1"/>
    <s v="057"/>
    <s v="COUNCIL EXPENDITURE"/>
    <s v="053"/>
    <s v="EMPLOYEE RELATED COSTS - SOCIAL CONTRIBUTIONS"/>
    <s v="1023"/>
    <s v="CONTRIBUTION - UIF"/>
    <n v="13367"/>
    <n v="13367"/>
    <n v="14102.184999999999"/>
    <n v="14849.600805"/>
    <n v="4444.3500000000004"/>
    <n v="0"/>
    <n v="0"/>
    <n v="0"/>
    <n v="0"/>
    <n v="0"/>
    <n v="0"/>
    <n v="0"/>
    <n v="743.6"/>
    <n v="742.72"/>
    <n v="736.83"/>
    <n v="734"/>
    <n v="743.6"/>
    <n v="743.6"/>
    <n v="4444.3500000000004"/>
    <n v="0.3324867210294008"/>
    <n v="4444.3500000000004"/>
    <n v="8888.7000000000007"/>
  </r>
  <r>
    <n v="14"/>
    <n v="15"/>
    <x v="0"/>
    <x v="94"/>
    <x v="2"/>
    <x v="76"/>
    <x v="95"/>
    <s v="001-Mayor and council"/>
    <x v="1"/>
    <s v="057"/>
    <s v="COUNCIL EXPENDITURE"/>
    <s v="053"/>
    <s v="EMPLOYEE RELATED COSTS - SOCIAL CONTRIBUTIONS"/>
    <s v="1024"/>
    <s v="CONTRIBUTION - GROUP INSURANCE"/>
    <n v="37654"/>
    <n v="44249"/>
    <n v="46682.695"/>
    <n v="49156.877834999999"/>
    <n v="12754.740000000002"/>
    <n v="0"/>
    <n v="0"/>
    <n v="0"/>
    <n v="0"/>
    <n v="0"/>
    <n v="0"/>
    <n v="0"/>
    <n v="2125.79"/>
    <n v="2125.79"/>
    <n v="2125.79"/>
    <n v="2125.79"/>
    <n v="2125.79"/>
    <n v="2125.79"/>
    <n v="12754.740000000002"/>
    <n v="0.33873532692409841"/>
    <n v="12754.74"/>
    <n v="25509.480000000003"/>
  </r>
  <r>
    <n v="14"/>
    <n v="15"/>
    <x v="0"/>
    <x v="94"/>
    <x v="2"/>
    <x v="76"/>
    <x v="96"/>
    <s v="001-Mayor and council"/>
    <x v="1"/>
    <s v="057"/>
    <s v="COUNCIL EXPENDITURE"/>
    <s v="053"/>
    <s v="EMPLOYEE RELATED COSTS - SOCIAL CONTRIBUTIONS"/>
    <s v="1027"/>
    <s v="CONTRIBUTION - WORKERS COMPENSATION"/>
    <n v="2698225"/>
    <n v="200796"/>
    <n v="211839.78"/>
    <n v="223067.2883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4"/>
    <x v="2"/>
    <x v="76"/>
    <x v="97"/>
    <s v="001-Mayor and council"/>
    <x v="1"/>
    <s v="057"/>
    <s v="COUNCIL EXPENDITURE"/>
    <s v="053"/>
    <s v="EMPLOYEE RELATED COSTS - SOCIAL CONTRIBUTIONS"/>
    <s v="1028"/>
    <s v="LEVIES - SETA"/>
    <n v="22055"/>
    <n v="25000"/>
    <n v="26375"/>
    <n v="27772.875"/>
    <n v="7711.49"/>
    <n v="0"/>
    <n v="0"/>
    <n v="0"/>
    <n v="0"/>
    <n v="0"/>
    <n v="0"/>
    <n v="0"/>
    <n v="1299.54"/>
    <n v="1152.0899999999999"/>
    <n v="1284.1600000000001"/>
    <n v="1085.1400000000001"/>
    <n v="1477.66"/>
    <n v="1412.9"/>
    <n v="7711.49"/>
    <n v="0.34964815234640673"/>
    <n v="7711.49"/>
    <n v="15422.98"/>
  </r>
  <r>
    <n v="14"/>
    <n v="15"/>
    <x v="0"/>
    <x v="94"/>
    <x v="2"/>
    <x v="76"/>
    <x v="98"/>
    <s v="001-Mayor and council"/>
    <x v="1"/>
    <s v="057"/>
    <s v="COUNCIL EXPENDITURE"/>
    <s v="053"/>
    <s v="EMPLOYEE RELATED COSTS - SOCIAL CONTRIBUTIONS"/>
    <s v="1029"/>
    <s v="LEVIES - BARGAINING COUNCIL"/>
    <n v="571"/>
    <n v="609"/>
    <n v="642.495"/>
    <n v="676.547235"/>
    <n v="203.4"/>
    <n v="0"/>
    <n v="0"/>
    <n v="0"/>
    <n v="0"/>
    <n v="0"/>
    <n v="0"/>
    <n v="0"/>
    <n v="33.9"/>
    <n v="33.9"/>
    <n v="33.9"/>
    <n v="33.9"/>
    <n v="33.9"/>
    <n v="33.9"/>
    <n v="203.4"/>
    <n v="0.3562171628721541"/>
    <n v="203.4"/>
    <n v="406.8"/>
  </r>
  <r>
    <n v="14"/>
    <n v="15"/>
    <x v="0"/>
    <x v="95"/>
    <x v="2"/>
    <x v="76"/>
    <x v="93"/>
    <s v="007-Other admin"/>
    <x v="1"/>
    <s v="058"/>
    <s v="LEGAL SERVICES"/>
    <s v="053"/>
    <s v="EMPLOYEE RELATED COSTS - SOCIAL CONTRIBUTIONS"/>
    <s v="1022"/>
    <s v="CONTRIBUTION - PENSION SCHEMES"/>
    <n v="229475"/>
    <n v="162530"/>
    <n v="171469.15"/>
    <n v="180557.01494999998"/>
    <n v="28531.739999999998"/>
    <n v="0"/>
    <n v="0"/>
    <n v="0"/>
    <n v="0"/>
    <n v="0"/>
    <n v="0"/>
    <n v="0"/>
    <n v="4748.9799999999996"/>
    <n v="4748.9799999999996"/>
    <n v="4748.9799999999996"/>
    <n v="4748.9799999999996"/>
    <n v="4748.9799999999996"/>
    <n v="4786.84"/>
    <n v="28531.739999999998"/>
    <n v="0.1243348512909903"/>
    <n v="28531.74"/>
    <n v="57063.479999999996"/>
  </r>
  <r>
    <n v="14"/>
    <n v="15"/>
    <x v="0"/>
    <x v="95"/>
    <x v="2"/>
    <x v="76"/>
    <x v="94"/>
    <s v="007-Other admin"/>
    <x v="1"/>
    <s v="058"/>
    <s v="LEGAL SERVICES"/>
    <s v="053"/>
    <s v="EMPLOYEE RELATED COSTS - SOCIAL CONTRIBUTIONS"/>
    <s v="1023"/>
    <s v="CONTRIBUTION - UIF"/>
    <n v="5729"/>
    <n v="3819"/>
    <n v="4029.0450000000001"/>
    <n v="4242.5843850000001"/>
    <n v="1784.64"/>
    <n v="0"/>
    <n v="0"/>
    <n v="0"/>
    <n v="0"/>
    <n v="0"/>
    <n v="0"/>
    <n v="0"/>
    <n v="297.44"/>
    <n v="297.44"/>
    <n v="297.44"/>
    <n v="297.44"/>
    <n v="297.44"/>
    <n v="297.44"/>
    <n v="1784.64"/>
    <n v="0.31150986210507942"/>
    <n v="1784.64"/>
    <n v="3569.28"/>
  </r>
  <r>
    <n v="14"/>
    <n v="15"/>
    <x v="0"/>
    <x v="95"/>
    <x v="2"/>
    <x v="76"/>
    <x v="95"/>
    <s v="007-Other admin"/>
    <x v="1"/>
    <s v="058"/>
    <s v="LEGAL SERVICES"/>
    <s v="053"/>
    <s v="EMPLOYEE RELATED COSTS - SOCIAL CONTRIBUTIONS"/>
    <s v="1024"/>
    <s v="CONTRIBUTION - GROUP INSURANCE"/>
    <n v="20861"/>
    <n v="16017"/>
    <n v="16897.935000000001"/>
    <n v="17793.525555"/>
    <n v="3170.1699999999996"/>
    <n v="0"/>
    <n v="0"/>
    <n v="0"/>
    <n v="0"/>
    <n v="0"/>
    <n v="0"/>
    <n v="0"/>
    <n v="527.66"/>
    <n v="527.66"/>
    <n v="527.66"/>
    <n v="527.66"/>
    <n v="527.66"/>
    <n v="531.87"/>
    <n v="3170.1699999999996"/>
    <n v="0.15196634868894107"/>
    <n v="3170.17"/>
    <n v="6340.3399999999992"/>
  </r>
  <r>
    <n v="14"/>
    <n v="15"/>
    <x v="0"/>
    <x v="95"/>
    <x v="2"/>
    <x v="76"/>
    <x v="96"/>
    <s v="007-Other admin"/>
    <x v="1"/>
    <s v="058"/>
    <s v="LEGAL SERVICES"/>
    <s v="053"/>
    <s v="EMPLOYEE RELATED COSTS - SOCIAL CONTRIBUTIONS"/>
    <s v="1027"/>
    <s v="CONTRIBUTION - WORKERS COMPENSATION"/>
    <n v="0"/>
    <n v="13895"/>
    <n v="14659.225"/>
    <n v="15436.1639250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5"/>
    <x v="2"/>
    <x v="76"/>
    <x v="97"/>
    <s v="007-Other admin"/>
    <x v="1"/>
    <s v="058"/>
    <s v="LEGAL SERVICES"/>
    <s v="053"/>
    <s v="EMPLOYEE RELATED COSTS - SOCIAL CONTRIBUTIONS"/>
    <s v="1028"/>
    <s v="LEVIES - SETA"/>
    <n v="11602"/>
    <n v="10536"/>
    <n v="11115.48"/>
    <n v="11704.60044"/>
    <n v="5398.92"/>
    <n v="0"/>
    <n v="0"/>
    <n v="0"/>
    <n v="0"/>
    <n v="0"/>
    <n v="0"/>
    <n v="0"/>
    <n v="830.56"/>
    <n v="753.29"/>
    <n v="1036.08"/>
    <n v="751.78"/>
    <n v="1016.77"/>
    <n v="1010.44"/>
    <n v="5398.92"/>
    <n v="0.46534390622306498"/>
    <n v="5398.92"/>
    <n v="10797.84"/>
  </r>
  <r>
    <n v="14"/>
    <n v="15"/>
    <x v="0"/>
    <x v="95"/>
    <x v="2"/>
    <x v="76"/>
    <x v="98"/>
    <s v="007-Other admin"/>
    <x v="1"/>
    <s v="058"/>
    <s v="LEGAL SERVICES"/>
    <s v="053"/>
    <s v="EMPLOYEE RELATED COSTS - SOCIAL CONTRIBUTIONS"/>
    <s v="1029"/>
    <s v="LEVIES - BARGAINING COUNCIL"/>
    <n v="245"/>
    <n v="174"/>
    <n v="183.57"/>
    <n v="193.29920999999999"/>
    <n v="81.36"/>
    <n v="0"/>
    <n v="0"/>
    <n v="0"/>
    <n v="0"/>
    <n v="0"/>
    <n v="0"/>
    <n v="0"/>
    <n v="13.56"/>
    <n v="13.56"/>
    <n v="13.56"/>
    <n v="13.56"/>
    <n v="13.56"/>
    <n v="13.56"/>
    <n v="81.36"/>
    <n v="0.33208163265306123"/>
    <n v="81.36"/>
    <n v="162.72"/>
  </r>
  <r>
    <n v="14"/>
    <n v="15"/>
    <x v="0"/>
    <x v="96"/>
    <x v="5"/>
    <x v="76"/>
    <x v="92"/>
    <s v="017-Roads"/>
    <x v="1"/>
    <s v="062"/>
    <s v="ADMINISTRATION CIVIL ING."/>
    <s v="053"/>
    <s v="EMPLOYEE RELATED COSTS - SOCIAL CONTRIBUTIONS"/>
    <s v="1021"/>
    <s v="CONTRIBUTION - MEDICAL AID SCHEME"/>
    <n v="59344"/>
    <n v="64683"/>
    <n v="68240.565000000002"/>
    <n v="71857.314945000006"/>
    <n v="27730.799999999999"/>
    <n v="0"/>
    <n v="0"/>
    <n v="0"/>
    <n v="0"/>
    <n v="0"/>
    <n v="0"/>
    <n v="0"/>
    <n v="4621.8"/>
    <n v="4621.8"/>
    <n v="4621.8"/>
    <n v="4621.8"/>
    <n v="4621.8"/>
    <n v="4621.8"/>
    <n v="27730.799999999999"/>
    <n v="0.46728902669183064"/>
    <n v="27730.799999999999"/>
    <n v="55461.599999999999"/>
  </r>
  <r>
    <n v="14"/>
    <n v="15"/>
    <x v="0"/>
    <x v="96"/>
    <x v="5"/>
    <x v="76"/>
    <x v="93"/>
    <s v="017-Roads"/>
    <x v="1"/>
    <s v="062"/>
    <s v="ADMINISTRATION CIVIL ING."/>
    <s v="053"/>
    <s v="EMPLOYEE RELATED COSTS - SOCIAL CONTRIBUTIONS"/>
    <s v="1022"/>
    <s v="CONTRIBUTION - PENSION SCHEMES"/>
    <n v="178572"/>
    <n v="190697"/>
    <n v="201185.33499999999"/>
    <n v="211848.15775499999"/>
    <n v="89110.680000000008"/>
    <n v="0"/>
    <n v="0"/>
    <n v="0"/>
    <n v="0"/>
    <n v="0"/>
    <n v="0"/>
    <n v="0"/>
    <n v="14851.78"/>
    <n v="14851.78"/>
    <n v="14851.78"/>
    <n v="14851.78"/>
    <n v="14851.78"/>
    <n v="14851.78"/>
    <n v="89110.680000000008"/>
    <n v="0.4990182111417244"/>
    <n v="89110.68"/>
    <n v="178221.36000000002"/>
  </r>
  <r>
    <n v="14"/>
    <n v="15"/>
    <x v="0"/>
    <x v="96"/>
    <x v="5"/>
    <x v="76"/>
    <x v="94"/>
    <s v="017-Roads"/>
    <x v="1"/>
    <s v="062"/>
    <s v="ADMINISTRATION CIVIL ING."/>
    <s v="053"/>
    <s v="EMPLOYEE RELATED COSTS - SOCIAL CONTRIBUTIONS"/>
    <s v="1023"/>
    <s v="CONTRIBUTION - UIF"/>
    <n v="7638"/>
    <n v="7638"/>
    <n v="8058.09"/>
    <n v="8485.1687700000002"/>
    <n v="3569.28"/>
    <n v="0"/>
    <n v="0"/>
    <n v="0"/>
    <n v="0"/>
    <n v="0"/>
    <n v="0"/>
    <n v="0"/>
    <n v="594.88"/>
    <n v="594.88"/>
    <n v="594.88"/>
    <n v="594.88"/>
    <n v="594.88"/>
    <n v="594.88"/>
    <n v="3569.28"/>
    <n v="0.46730557737627654"/>
    <n v="3569.28"/>
    <n v="7138.56"/>
  </r>
  <r>
    <n v="14"/>
    <n v="15"/>
    <x v="0"/>
    <x v="96"/>
    <x v="5"/>
    <x v="76"/>
    <x v="95"/>
    <s v="017-Roads"/>
    <x v="1"/>
    <s v="062"/>
    <s v="ADMINISTRATION CIVIL ING."/>
    <s v="053"/>
    <s v="EMPLOYEE RELATED COSTS - SOCIAL CONTRIBUTIONS"/>
    <s v="1024"/>
    <s v="CONTRIBUTION - GROUP INSURANCE"/>
    <n v="16234"/>
    <n v="17336"/>
    <n v="18289.48"/>
    <n v="19258.82244"/>
    <n v="8101.02"/>
    <n v="0"/>
    <n v="0"/>
    <n v="0"/>
    <n v="0"/>
    <n v="0"/>
    <n v="0"/>
    <n v="0"/>
    <n v="1350.17"/>
    <n v="1350.17"/>
    <n v="1350.17"/>
    <n v="1350.17"/>
    <n v="1350.17"/>
    <n v="1350.17"/>
    <n v="8101.02"/>
    <n v="0.49901564617469513"/>
    <n v="8101.02"/>
    <n v="16202.04"/>
  </r>
  <r>
    <n v="14"/>
    <n v="15"/>
    <x v="0"/>
    <x v="96"/>
    <x v="5"/>
    <x v="76"/>
    <x v="96"/>
    <s v="017-Roads"/>
    <x v="1"/>
    <s v="062"/>
    <s v="ADMINISTRATION CIVIL ING."/>
    <s v="053"/>
    <s v="EMPLOYEE RELATED COSTS - SOCIAL CONTRIBUTIONS"/>
    <s v="1027"/>
    <s v="CONTRIBUTION - WORKERS COMPENSATION"/>
    <n v="0"/>
    <n v="27038"/>
    <n v="28525.09"/>
    <n v="30036.91977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6"/>
    <x v="5"/>
    <x v="76"/>
    <x v="97"/>
    <s v="017-Roads"/>
    <x v="1"/>
    <s v="062"/>
    <s v="ADMINISTRATION CIVIL ING."/>
    <s v="053"/>
    <s v="EMPLOYEE RELATED COSTS - SOCIAL CONTRIBUTIONS"/>
    <s v="1028"/>
    <s v="LEVIES - SETA"/>
    <n v="20113"/>
    <n v="24851"/>
    <n v="26217.805"/>
    <n v="27607.348665000001"/>
    <n v="9873.7200000000012"/>
    <n v="0"/>
    <n v="0"/>
    <n v="0"/>
    <n v="0"/>
    <n v="0"/>
    <n v="0"/>
    <n v="0"/>
    <n v="1486.53"/>
    <n v="1660.78"/>
    <n v="1620.03"/>
    <n v="1533.47"/>
    <n v="1854.9"/>
    <n v="1718.01"/>
    <n v="9873.7200000000012"/>
    <n v="0.4909123452493413"/>
    <n v="9873.7199999999993"/>
    <n v="19747.440000000002"/>
  </r>
  <r>
    <n v="14"/>
    <n v="15"/>
    <x v="0"/>
    <x v="96"/>
    <x v="5"/>
    <x v="76"/>
    <x v="98"/>
    <s v="017-Roads"/>
    <x v="1"/>
    <s v="062"/>
    <s v="ADMINISTRATION CIVIL ING."/>
    <s v="053"/>
    <s v="EMPLOYEE RELATED COSTS - SOCIAL CONTRIBUTIONS"/>
    <s v="1029"/>
    <s v="LEVIES - BARGAINING COUNCIL"/>
    <n v="326"/>
    <n v="348"/>
    <n v="367.14"/>
    <n v="386.59841999999998"/>
    <n v="162.72"/>
    <n v="0"/>
    <n v="0"/>
    <n v="0"/>
    <n v="0"/>
    <n v="0"/>
    <n v="0"/>
    <n v="0"/>
    <n v="27.12"/>
    <n v="27.12"/>
    <n v="27.12"/>
    <n v="27.12"/>
    <n v="27.12"/>
    <n v="27.12"/>
    <n v="162.72"/>
    <n v="0.4991411042944785"/>
    <n v="162.72"/>
    <n v="325.44"/>
  </r>
  <r>
    <n v="14"/>
    <n v="15"/>
    <x v="0"/>
    <x v="97"/>
    <x v="5"/>
    <x v="76"/>
    <x v="92"/>
    <s v="017-Roads"/>
    <x v="1"/>
    <s v="063"/>
    <s v="ROADS &amp; STORMWATER MANAGEMENT"/>
    <s v="053"/>
    <s v="EMPLOYEE RELATED COSTS - SOCIAL CONTRIBUTIONS"/>
    <s v="1021"/>
    <s v="CONTRIBUTION - MEDICAL AID SCHEME"/>
    <n v="294222"/>
    <n v="687730"/>
    <n v="725555.15"/>
    <n v="764009.57295000006"/>
    <n v="96477"/>
    <n v="0"/>
    <n v="0"/>
    <n v="0"/>
    <n v="0"/>
    <n v="0"/>
    <n v="0"/>
    <n v="0"/>
    <n v="16809.599999999999"/>
    <n v="16809.599999999999"/>
    <n v="16809.599999999999"/>
    <n v="17505"/>
    <n v="14271.6"/>
    <n v="14271.6"/>
    <n v="96477"/>
    <n v="0.32790545914309605"/>
    <n v="96477"/>
    <n v="192954"/>
  </r>
  <r>
    <n v="14"/>
    <n v="15"/>
    <x v="0"/>
    <x v="97"/>
    <x v="5"/>
    <x v="76"/>
    <x v="93"/>
    <s v="017-Roads"/>
    <x v="1"/>
    <s v="063"/>
    <s v="ROADS &amp; STORMWATER MANAGEMENT"/>
    <s v="053"/>
    <s v="EMPLOYEE RELATED COSTS - SOCIAL CONTRIBUTIONS"/>
    <s v="1022"/>
    <s v="CONTRIBUTION - PENSION SCHEMES"/>
    <n v="1799958"/>
    <n v="1827596"/>
    <n v="1928113.78"/>
    <n v="2030303.8103400001"/>
    <n v="707187.22000000009"/>
    <n v="0"/>
    <n v="0"/>
    <n v="0"/>
    <n v="0"/>
    <n v="0"/>
    <n v="0"/>
    <n v="0"/>
    <n v="122442"/>
    <n v="122442"/>
    <n v="119826.66"/>
    <n v="118158.99"/>
    <n v="112126.66"/>
    <n v="112190.91"/>
    <n v="707187.22000000009"/>
    <n v="0.39289095634453697"/>
    <n v="707187.22"/>
    <n v="1414374.4400000002"/>
  </r>
  <r>
    <n v="14"/>
    <n v="15"/>
    <x v="0"/>
    <x v="97"/>
    <x v="5"/>
    <x v="76"/>
    <x v="94"/>
    <s v="017-Roads"/>
    <x v="1"/>
    <s v="063"/>
    <s v="ROADS &amp; STORMWATER MANAGEMENT"/>
    <s v="053"/>
    <s v="EMPLOYEE RELATED COSTS - SOCIAL CONTRIBUTIONS"/>
    <s v="1023"/>
    <s v="CONTRIBUTION - UIF"/>
    <n v="81304"/>
    <n v="82287"/>
    <n v="86812.785000000003"/>
    <n v="91413.862605000002"/>
    <n v="32948.21"/>
    <n v="0"/>
    <n v="0"/>
    <n v="0"/>
    <n v="0"/>
    <n v="0"/>
    <n v="0"/>
    <n v="0"/>
    <n v="5679.34"/>
    <n v="5497.07"/>
    <n v="5334.72"/>
    <n v="5516.71"/>
    <n v="5362.51"/>
    <n v="5557.86"/>
    <n v="32948.21"/>
    <n v="0.40524709731378528"/>
    <n v="32948.21"/>
    <n v="65896.42"/>
  </r>
  <r>
    <n v="14"/>
    <n v="15"/>
    <x v="0"/>
    <x v="97"/>
    <x v="5"/>
    <x v="76"/>
    <x v="95"/>
    <s v="017-Roads"/>
    <x v="1"/>
    <s v="063"/>
    <s v="ROADS &amp; STORMWATER MANAGEMENT"/>
    <s v="053"/>
    <s v="EMPLOYEE RELATED COSTS - SOCIAL CONTRIBUTIONS"/>
    <s v="1024"/>
    <s v="CONTRIBUTION - GROUP INSURANCE"/>
    <n v="138951"/>
    <n v="170146"/>
    <n v="179504.03"/>
    <n v="189017.74359"/>
    <n v="60367.640000000007"/>
    <n v="0"/>
    <n v="0"/>
    <n v="0"/>
    <n v="0"/>
    <n v="0"/>
    <n v="0"/>
    <n v="0"/>
    <n v="10223.14"/>
    <n v="10223.14"/>
    <n v="10223.14"/>
    <n v="10262.620000000001"/>
    <n v="9714.23"/>
    <n v="9721.3700000000008"/>
    <n v="60367.640000000007"/>
    <n v="0.43445272074328367"/>
    <n v="60367.64"/>
    <n v="120735.28000000001"/>
  </r>
  <r>
    <n v="14"/>
    <n v="15"/>
    <x v="0"/>
    <x v="97"/>
    <x v="5"/>
    <x v="76"/>
    <x v="96"/>
    <s v="017-Roads"/>
    <x v="1"/>
    <s v="063"/>
    <s v="ROADS &amp; STORMWATER MANAGEMENT"/>
    <s v="053"/>
    <s v="EMPLOYEE RELATED COSTS - SOCIAL CONTRIBUTIONS"/>
    <s v="1027"/>
    <s v="CONTRIBUTION - WORKERS COMPENSATION"/>
    <n v="0"/>
    <n v="137962"/>
    <n v="145549.91"/>
    <n v="153264.05523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7"/>
    <x v="5"/>
    <x v="76"/>
    <x v="97"/>
    <s v="017-Roads"/>
    <x v="1"/>
    <s v="063"/>
    <s v="ROADS &amp; STORMWATER MANAGEMENT"/>
    <s v="053"/>
    <s v="EMPLOYEE RELATED COSTS - SOCIAL CONTRIBUTIONS"/>
    <s v="1028"/>
    <s v="LEVIES - SETA"/>
    <n v="121814"/>
    <n v="113706"/>
    <n v="119959.83"/>
    <n v="126317.70099"/>
    <n v="48232.53"/>
    <n v="0"/>
    <n v="0"/>
    <n v="0"/>
    <n v="0"/>
    <n v="0"/>
    <n v="0"/>
    <n v="0"/>
    <n v="7366.1"/>
    <n v="7274.38"/>
    <n v="7509.89"/>
    <n v="10018.700000000001"/>
    <n v="7517.76"/>
    <n v="8545.7000000000007"/>
    <n v="48232.53"/>
    <n v="0.39595227149588719"/>
    <n v="48232.53"/>
    <n v="96465.06"/>
  </r>
  <r>
    <n v="14"/>
    <n v="15"/>
    <x v="0"/>
    <x v="97"/>
    <x v="5"/>
    <x v="76"/>
    <x v="98"/>
    <s v="017-Roads"/>
    <x v="1"/>
    <s v="063"/>
    <s v="ROADS &amp; STORMWATER MANAGEMENT"/>
    <s v="053"/>
    <s v="EMPLOYEE RELATED COSTS - SOCIAL CONTRIBUTIONS"/>
    <s v="1029"/>
    <s v="LEVIES - BARGAINING COUNCIL"/>
    <n v="3914"/>
    <n v="4266"/>
    <n v="4500.63"/>
    <n v="4739.1633899999997"/>
    <n v="1647.5400000000002"/>
    <n v="0"/>
    <n v="0"/>
    <n v="0"/>
    <n v="0"/>
    <n v="0"/>
    <n v="0"/>
    <n v="0"/>
    <n v="277.98"/>
    <n v="277.98"/>
    <n v="271.2"/>
    <n v="277.98"/>
    <n v="271.2"/>
    <n v="271.2"/>
    <n v="1647.5400000000002"/>
    <n v="0.42093510475217172"/>
    <n v="1647.54"/>
    <n v="3295.0800000000004"/>
  </r>
  <r>
    <n v="14"/>
    <n v="15"/>
    <x v="0"/>
    <x v="98"/>
    <x v="5"/>
    <x v="76"/>
    <x v="92"/>
    <s v="012-House"/>
    <x v="1"/>
    <s v="103"/>
    <s v="BUILDINGS &amp; HOUSING"/>
    <s v="053"/>
    <s v="EMPLOYEE RELATED COSTS - SOCIAL CONTRIBUTIONS"/>
    <s v="1021"/>
    <s v="CONTRIBUTION - MEDICAL AID SCHEME"/>
    <n v="398738"/>
    <n v="455892"/>
    <n v="480966.06"/>
    <n v="506457.26117999997"/>
    <n v="174660.12"/>
    <n v="0"/>
    <n v="0"/>
    <n v="0"/>
    <n v="0"/>
    <n v="0"/>
    <n v="0"/>
    <n v="0"/>
    <n v="29170.22"/>
    <n v="29170.22"/>
    <n v="29170.22"/>
    <n v="29170.22"/>
    <n v="28809.02"/>
    <n v="29170.22"/>
    <n v="174660.12"/>
    <n v="0.43803229188088416"/>
    <n v="174660.12"/>
    <n v="349320.24"/>
  </r>
  <r>
    <n v="14"/>
    <n v="15"/>
    <x v="0"/>
    <x v="98"/>
    <x v="5"/>
    <x v="76"/>
    <x v="93"/>
    <s v="012-House"/>
    <x v="1"/>
    <s v="103"/>
    <s v="BUILDINGS &amp; HOUSING"/>
    <s v="053"/>
    <s v="EMPLOYEE RELATED COSTS - SOCIAL CONTRIBUTIONS"/>
    <s v="1022"/>
    <s v="CONTRIBUTION - PENSION SCHEMES"/>
    <n v="1018602"/>
    <n v="1074583"/>
    <n v="1133685.0649999999"/>
    <n v="1193770.373445"/>
    <n v="493088.28"/>
    <n v="0"/>
    <n v="0"/>
    <n v="0"/>
    <n v="0"/>
    <n v="0"/>
    <n v="0"/>
    <n v="0"/>
    <n v="82181.38"/>
    <n v="82181.38"/>
    <n v="82181.38"/>
    <n v="82181.38"/>
    <n v="82181.38"/>
    <n v="82181.38"/>
    <n v="493088.28"/>
    <n v="0.48408336131285823"/>
    <n v="493088.28"/>
    <n v="986176.56"/>
  </r>
  <r>
    <n v="14"/>
    <n v="15"/>
    <x v="0"/>
    <x v="98"/>
    <x v="5"/>
    <x v="76"/>
    <x v="94"/>
    <s v="012-House"/>
    <x v="1"/>
    <s v="103"/>
    <s v="BUILDINGS &amp; HOUSING"/>
    <s v="053"/>
    <s v="EMPLOYEE RELATED COSTS - SOCIAL CONTRIBUTIONS"/>
    <s v="1023"/>
    <s v="CONTRIBUTION - UIF"/>
    <n v="40262"/>
    <n v="39137"/>
    <n v="41289.535000000003"/>
    <n v="43477.880355000001"/>
    <n v="17811.57"/>
    <n v="0"/>
    <n v="0"/>
    <n v="0"/>
    <n v="0"/>
    <n v="0"/>
    <n v="0"/>
    <n v="0"/>
    <n v="3091.13"/>
    <n v="2829.42"/>
    <n v="3043.37"/>
    <n v="3024.28"/>
    <n v="2853.88"/>
    <n v="2969.49"/>
    <n v="17811.57"/>
    <n v="0.4423915851174805"/>
    <n v="17811.57"/>
    <n v="35623.14"/>
  </r>
  <r>
    <n v="14"/>
    <n v="15"/>
    <x v="0"/>
    <x v="98"/>
    <x v="5"/>
    <x v="76"/>
    <x v="95"/>
    <s v="012-House"/>
    <x v="1"/>
    <s v="103"/>
    <s v="BUILDINGS &amp; HOUSING"/>
    <s v="053"/>
    <s v="EMPLOYEE RELATED COSTS - SOCIAL CONTRIBUTIONS"/>
    <s v="1024"/>
    <s v="CONTRIBUTION - GROUP INSURANCE"/>
    <n v="88484"/>
    <n v="94231"/>
    <n v="99413.705000000002"/>
    <n v="104682.63136500001"/>
    <n v="43027.08"/>
    <n v="0"/>
    <n v="0"/>
    <n v="0"/>
    <n v="0"/>
    <n v="0"/>
    <n v="0"/>
    <n v="0"/>
    <n v="7171.18"/>
    <n v="7171.18"/>
    <n v="7171.18"/>
    <n v="7171.18"/>
    <n v="7171.18"/>
    <n v="7171.18"/>
    <n v="43027.08"/>
    <n v="0.4862696080647349"/>
    <n v="43027.08"/>
    <n v="86054.16"/>
  </r>
  <r>
    <n v="14"/>
    <n v="15"/>
    <x v="0"/>
    <x v="98"/>
    <x v="5"/>
    <x v="76"/>
    <x v="96"/>
    <s v="012-House"/>
    <x v="1"/>
    <s v="103"/>
    <s v="BUILDINGS &amp; HOUSING"/>
    <s v="053"/>
    <s v="EMPLOYEE RELATED COSTS - SOCIAL CONTRIBUTIONS"/>
    <s v="1027"/>
    <s v="CONTRIBUTION - WORKERS COMPENSATION"/>
    <n v="0"/>
    <n v="87882"/>
    <n v="92715.51"/>
    <n v="97629.432029999996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8"/>
    <x v="5"/>
    <x v="76"/>
    <x v="97"/>
    <s v="012-House"/>
    <x v="1"/>
    <s v="103"/>
    <s v="BUILDINGS &amp; HOUSING"/>
    <s v="053"/>
    <s v="EMPLOYEE RELATED COSTS - SOCIAL CONTRIBUTIONS"/>
    <s v="1028"/>
    <s v="LEVIES - SETA"/>
    <n v="71228"/>
    <n v="74320"/>
    <n v="78407.600000000006"/>
    <n v="82563.202799999999"/>
    <n v="36350.990000000005"/>
    <n v="0"/>
    <n v="0"/>
    <n v="0"/>
    <n v="0"/>
    <n v="0"/>
    <n v="0"/>
    <n v="0"/>
    <n v="7683.8"/>
    <n v="5631.62"/>
    <n v="6217.66"/>
    <n v="5703.43"/>
    <n v="5573.55"/>
    <n v="5540.93"/>
    <n v="36350.990000000005"/>
    <n v="0.51034691413489086"/>
    <n v="36350.99"/>
    <n v="72701.98000000001"/>
  </r>
  <r>
    <n v="14"/>
    <n v="15"/>
    <x v="0"/>
    <x v="98"/>
    <x v="5"/>
    <x v="76"/>
    <x v="98"/>
    <s v="012-House"/>
    <x v="1"/>
    <s v="103"/>
    <s v="BUILDINGS &amp; HOUSING"/>
    <s v="053"/>
    <s v="EMPLOYEE RELATED COSTS - SOCIAL CONTRIBUTIONS"/>
    <s v="1029"/>
    <s v="LEVIES - BARGAINING COUNCIL"/>
    <n v="1875"/>
    <n v="2837"/>
    <n v="2993.0349999999999"/>
    <n v="3151.6658549999997"/>
    <n v="894.95999999999992"/>
    <n v="0"/>
    <n v="0"/>
    <n v="0"/>
    <n v="0"/>
    <n v="0"/>
    <n v="0"/>
    <n v="0"/>
    <n v="149.16"/>
    <n v="149.16"/>
    <n v="149.16"/>
    <n v="149.16"/>
    <n v="149.16"/>
    <n v="149.16"/>
    <n v="894.95999999999992"/>
    <n v="0.47731199999999996"/>
    <n v="894.96"/>
    <n v="1789.9199999999998"/>
  </r>
  <r>
    <n v="14"/>
    <n v="15"/>
    <x v="0"/>
    <x v="99"/>
    <x v="6"/>
    <x v="76"/>
    <x v="92"/>
    <s v="009-Sport &amp; recreation"/>
    <x v="1"/>
    <s v="105"/>
    <s v="PARKS &amp; RECREATION"/>
    <s v="053"/>
    <s v="EMPLOYEE RELATED COSTS - SOCIAL CONTRIBUTIONS"/>
    <s v="1021"/>
    <s v="CONTRIBUTION - MEDICAL AID SCHEME"/>
    <n v="408494"/>
    <n v="450985"/>
    <n v="475789.17499999999"/>
    <n v="501006.00127499999"/>
    <n v="150659.4"/>
    <n v="0"/>
    <n v="0"/>
    <n v="0"/>
    <n v="0"/>
    <n v="0"/>
    <n v="0"/>
    <n v="0"/>
    <n v="28333.8"/>
    <n v="24502.799999999999"/>
    <n v="24820.799999999999"/>
    <n v="24820.799999999999"/>
    <n v="23931.599999999999"/>
    <n v="24249.599999999999"/>
    <n v="150659.4"/>
    <n v="0.36881667784594141"/>
    <n v="150659.4"/>
    <n v="301318.8"/>
  </r>
  <r>
    <n v="14"/>
    <n v="15"/>
    <x v="0"/>
    <x v="99"/>
    <x v="6"/>
    <x v="76"/>
    <x v="93"/>
    <s v="009-Sport &amp; recreation"/>
    <x v="1"/>
    <s v="105"/>
    <s v="PARKS &amp; RECREATION"/>
    <s v="053"/>
    <s v="EMPLOYEE RELATED COSTS - SOCIAL CONTRIBUTIONS"/>
    <s v="1022"/>
    <s v="CONTRIBUTION - PENSION SCHEMES"/>
    <n v="2188926"/>
    <n v="2143457"/>
    <n v="2261347.1349999998"/>
    <n v="2381198.5331549998"/>
    <n v="938303.93999999983"/>
    <n v="0"/>
    <n v="0"/>
    <n v="0"/>
    <n v="0"/>
    <n v="0"/>
    <n v="0"/>
    <n v="0"/>
    <n v="158069.74"/>
    <n v="156046.84"/>
    <n v="156046.84"/>
    <n v="156046.84"/>
    <n v="156046.84"/>
    <n v="156046.84"/>
    <n v="938303.93999999983"/>
    <n v="0.42865950699109967"/>
    <n v="938303.94"/>
    <n v="1876607.8799999997"/>
  </r>
  <r>
    <n v="14"/>
    <n v="15"/>
    <x v="0"/>
    <x v="99"/>
    <x v="6"/>
    <x v="76"/>
    <x v="94"/>
    <s v="009-Sport &amp; recreation"/>
    <x v="1"/>
    <s v="105"/>
    <s v="PARKS &amp; RECREATION"/>
    <s v="053"/>
    <s v="EMPLOYEE RELATED COSTS - SOCIAL CONTRIBUTIONS"/>
    <s v="1023"/>
    <s v="CONTRIBUTION - UIF"/>
    <n v="108875"/>
    <n v="117584"/>
    <n v="124051.12"/>
    <n v="130625.82935999999"/>
    <n v="51925.32"/>
    <n v="0"/>
    <n v="0"/>
    <n v="0"/>
    <n v="0"/>
    <n v="0"/>
    <n v="0"/>
    <n v="0"/>
    <n v="8378.56"/>
    <n v="8738.24"/>
    <n v="8541.1200000000008"/>
    <n v="8815"/>
    <n v="8516.08"/>
    <n v="8936.32"/>
    <n v="51925.32"/>
    <n v="0.47692601607347873"/>
    <n v="51925.32"/>
    <n v="103850.64"/>
  </r>
  <r>
    <n v="14"/>
    <n v="15"/>
    <x v="0"/>
    <x v="99"/>
    <x v="6"/>
    <x v="76"/>
    <x v="95"/>
    <s v="009-Sport &amp; recreation"/>
    <x v="1"/>
    <s v="105"/>
    <s v="PARKS &amp; RECREATION"/>
    <s v="053"/>
    <s v="EMPLOYEE RELATED COSTS - SOCIAL CONTRIBUTIONS"/>
    <s v="1024"/>
    <s v="CONTRIBUTION - GROUP INSURANCE"/>
    <n v="162195"/>
    <n v="167776"/>
    <n v="177003.68"/>
    <n v="186384.87503999998"/>
    <n v="70991.520000000004"/>
    <n v="0"/>
    <n v="0"/>
    <n v="0"/>
    <n v="0"/>
    <n v="0"/>
    <n v="0"/>
    <n v="0"/>
    <n v="11831.92"/>
    <n v="11831.92"/>
    <n v="11831.92"/>
    <n v="11831.92"/>
    <n v="11831.92"/>
    <n v="11831.92"/>
    <n v="70991.520000000004"/>
    <n v="0.43769240728752429"/>
    <n v="70991.520000000004"/>
    <n v="141983.04000000001"/>
  </r>
  <r>
    <n v="14"/>
    <n v="15"/>
    <x v="0"/>
    <x v="99"/>
    <x v="6"/>
    <x v="76"/>
    <x v="96"/>
    <s v="009-Sport &amp; recreation"/>
    <x v="1"/>
    <s v="105"/>
    <s v="PARKS &amp; RECREATION"/>
    <s v="053"/>
    <s v="EMPLOYEE RELATED COSTS - SOCIAL CONTRIBUTIONS"/>
    <s v="1027"/>
    <s v="CONTRIBUTION - WORKERS COMPENSATION"/>
    <n v="0"/>
    <n v="159656"/>
    <n v="168437.08"/>
    <n v="177364.24523999999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9"/>
    <x v="6"/>
    <x v="76"/>
    <x v="97"/>
    <s v="009-Sport &amp; recreation"/>
    <x v="1"/>
    <s v="105"/>
    <s v="PARKS &amp; RECREATION"/>
    <s v="053"/>
    <s v="EMPLOYEE RELATED COSTS - SOCIAL CONTRIBUTIONS"/>
    <s v="1028"/>
    <s v="LEVIES - SETA"/>
    <n v="132992"/>
    <n v="135499"/>
    <n v="142951.44500000001"/>
    <n v="150527.87158500002"/>
    <n v="62422.23"/>
    <n v="0"/>
    <n v="0"/>
    <n v="0"/>
    <n v="0"/>
    <n v="0"/>
    <n v="0"/>
    <n v="0"/>
    <n v="10339.469999999999"/>
    <n v="10092.790000000001"/>
    <n v="10296.08"/>
    <n v="10431.61"/>
    <n v="10004.93"/>
    <n v="11257.35"/>
    <n v="62422.23"/>
    <n v="0.46936830786814249"/>
    <n v="62422.23"/>
    <n v="124844.46"/>
  </r>
  <r>
    <n v="14"/>
    <n v="15"/>
    <x v="0"/>
    <x v="99"/>
    <x v="6"/>
    <x v="76"/>
    <x v="98"/>
    <s v="009-Sport &amp; recreation"/>
    <x v="1"/>
    <s v="105"/>
    <s v="PARKS &amp; RECREATION"/>
    <s v="053"/>
    <s v="EMPLOYEE RELATED COSTS - SOCIAL CONTRIBUTIONS"/>
    <s v="1029"/>
    <s v="LEVIES - BARGAINING COUNCIL"/>
    <n v="6278"/>
    <n v="6355"/>
    <n v="6704.5249999999996"/>
    <n v="7059.8648249999997"/>
    <n v="2895.0600000000004"/>
    <n v="0"/>
    <n v="0"/>
    <n v="0"/>
    <n v="0"/>
    <n v="0"/>
    <n v="0"/>
    <n v="0"/>
    <n v="488.16"/>
    <n v="481.38"/>
    <n v="481.38"/>
    <n v="481.38"/>
    <n v="481.38"/>
    <n v="481.38"/>
    <n v="2895.0600000000004"/>
    <n v="0.4611436763300415"/>
    <n v="2895.06"/>
    <n v="5790.1200000000008"/>
  </r>
  <r>
    <n v="14"/>
    <n v="15"/>
    <x v="0"/>
    <x v="101"/>
    <x v="6"/>
    <x v="76"/>
    <x v="92"/>
    <s v="008-Libraries"/>
    <x v="1"/>
    <s v="123"/>
    <s v="LIBRARY SERVICES"/>
    <s v="053"/>
    <s v="EMPLOYEE RELATED COSTS - SOCIAL CONTRIBUTIONS"/>
    <s v="1021"/>
    <s v="CONTRIBUTION - MEDICAL AID SCHEME"/>
    <n v="328423"/>
    <n v="314890"/>
    <n v="332208.95"/>
    <n v="349816.02435000002"/>
    <n v="105597"/>
    <n v="0"/>
    <n v="0"/>
    <n v="0"/>
    <n v="0"/>
    <n v="0"/>
    <n v="0"/>
    <n v="0"/>
    <n v="17829"/>
    <n v="17829"/>
    <n v="17829"/>
    <n v="17370"/>
    <n v="17370"/>
    <n v="17370"/>
    <n v="105597"/>
    <n v="0.32152742043035965"/>
    <n v="105597"/>
    <n v="211194"/>
  </r>
  <r>
    <n v="14"/>
    <n v="15"/>
    <x v="0"/>
    <x v="101"/>
    <x v="6"/>
    <x v="76"/>
    <x v="93"/>
    <s v="008-Libraries"/>
    <x v="1"/>
    <s v="123"/>
    <s v="LIBRARY SERVICES"/>
    <s v="053"/>
    <s v="EMPLOYEE RELATED COSTS - SOCIAL CONTRIBUTIONS"/>
    <s v="1022"/>
    <s v="CONTRIBUTION - PENSION SCHEMES"/>
    <n v="825549"/>
    <n v="821205"/>
    <n v="866371.27500000002"/>
    <n v="912288.952575"/>
    <n v="345183.9"/>
    <n v="0"/>
    <n v="0"/>
    <n v="0"/>
    <n v="0"/>
    <n v="0"/>
    <n v="0"/>
    <n v="0"/>
    <n v="57173.67"/>
    <n v="57173.67"/>
    <n v="57173.67"/>
    <n v="57186.14"/>
    <n v="57198.61"/>
    <n v="59278.14"/>
    <n v="345183.9"/>
    <n v="0.41812648310397083"/>
    <n v="345183.9"/>
    <n v="690367.8"/>
  </r>
  <r>
    <n v="14"/>
    <n v="15"/>
    <x v="0"/>
    <x v="101"/>
    <x v="6"/>
    <x v="76"/>
    <x v="94"/>
    <s v="008-Libraries"/>
    <x v="1"/>
    <s v="123"/>
    <s v="LIBRARY SERVICES"/>
    <s v="053"/>
    <s v="EMPLOYEE RELATED COSTS - SOCIAL CONTRIBUTIONS"/>
    <s v="1023"/>
    <s v="CONTRIBUTION - UIF"/>
    <n v="30750"/>
    <n v="30575"/>
    <n v="32256.625"/>
    <n v="33966.226125000001"/>
    <n v="12950.23"/>
    <n v="0"/>
    <n v="0"/>
    <n v="0"/>
    <n v="0"/>
    <n v="0"/>
    <n v="0"/>
    <n v="0"/>
    <n v="2141.6799999999998"/>
    <n v="2115.88"/>
    <n v="2173.4499999999998"/>
    <n v="2182.9499999999998"/>
    <n v="2121.2199999999998"/>
    <n v="2215.0500000000002"/>
    <n v="12950.23"/>
    <n v="0.42114569105691058"/>
    <n v="12950.23"/>
    <n v="25900.46"/>
  </r>
  <r>
    <n v="14"/>
    <n v="15"/>
    <x v="0"/>
    <x v="101"/>
    <x v="6"/>
    <x v="76"/>
    <x v="95"/>
    <s v="008-Libraries"/>
    <x v="1"/>
    <s v="123"/>
    <s v="LIBRARY SERVICES"/>
    <s v="053"/>
    <s v="EMPLOYEE RELATED COSTS - SOCIAL CONTRIBUTIONS"/>
    <s v="1024"/>
    <s v="CONTRIBUTION - GROUP INSURANCE"/>
    <n v="76792"/>
    <n v="80067"/>
    <n v="84470.684999999998"/>
    <n v="88947.631305000003"/>
    <n v="32972.89"/>
    <n v="0"/>
    <n v="0"/>
    <n v="0"/>
    <n v="0"/>
    <n v="0"/>
    <n v="0"/>
    <n v="0"/>
    <n v="5489.08"/>
    <n v="5489.08"/>
    <n v="5489.08"/>
    <n v="5490.46"/>
    <n v="5491.84"/>
    <n v="5523.35"/>
    <n v="32972.89"/>
    <n v="0.42937923221168872"/>
    <n v="32972.89"/>
    <n v="65945.78"/>
  </r>
  <r>
    <n v="14"/>
    <n v="15"/>
    <x v="0"/>
    <x v="101"/>
    <x v="6"/>
    <x v="76"/>
    <x v="96"/>
    <s v="008-Libraries"/>
    <x v="1"/>
    <s v="123"/>
    <s v="LIBRARY SERVICES"/>
    <s v="053"/>
    <s v="EMPLOYEE RELATED COSTS - SOCIAL CONTRIBUTIONS"/>
    <s v="1027"/>
    <s v="CONTRIBUTION - WORKERS COMPENSATION"/>
    <n v="0"/>
    <n v="65440"/>
    <n v="69039.199999999997"/>
    <n v="72698.2776000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1"/>
    <x v="6"/>
    <x v="76"/>
    <x v="97"/>
    <s v="008-Libraries"/>
    <x v="1"/>
    <s v="123"/>
    <s v="LIBRARY SERVICES"/>
    <s v="053"/>
    <s v="EMPLOYEE RELATED COSTS - SOCIAL CONTRIBUTIONS"/>
    <s v="1028"/>
    <s v="LEVIES - SETA"/>
    <n v="50687"/>
    <n v="54960"/>
    <n v="57982.8"/>
    <n v="61055.888400000003"/>
    <n v="26668.03"/>
    <n v="0"/>
    <n v="0"/>
    <n v="0"/>
    <n v="0"/>
    <n v="0"/>
    <n v="0"/>
    <n v="0"/>
    <n v="5312.16"/>
    <n v="4498.57"/>
    <n v="3991.67"/>
    <n v="4019.46"/>
    <n v="4640.1899999999996"/>
    <n v="4205.9799999999996"/>
    <n v="26668.03"/>
    <n v="0.52613155246907484"/>
    <n v="26668.03"/>
    <n v="53336.06"/>
  </r>
  <r>
    <n v="14"/>
    <n v="15"/>
    <x v="0"/>
    <x v="101"/>
    <x v="6"/>
    <x v="76"/>
    <x v="98"/>
    <s v="008-Libraries"/>
    <x v="1"/>
    <s v="123"/>
    <s v="LIBRARY SERVICES"/>
    <s v="053"/>
    <s v="EMPLOYEE RELATED COSTS - SOCIAL CONTRIBUTIONS"/>
    <s v="1029"/>
    <s v="LEVIES - BARGAINING COUNCIL"/>
    <n v="1386"/>
    <n v="1463"/>
    <n v="1543.4649999999999"/>
    <n v="1625.2686449999999"/>
    <n v="610.20000000000005"/>
    <n v="0"/>
    <n v="0"/>
    <n v="0"/>
    <n v="0"/>
    <n v="0"/>
    <n v="0"/>
    <n v="0"/>
    <n v="101.7"/>
    <n v="101.7"/>
    <n v="101.7"/>
    <n v="101.7"/>
    <n v="101.7"/>
    <n v="101.7"/>
    <n v="610.20000000000005"/>
    <n v="0.4402597402597403"/>
    <n v="610.20000000000005"/>
    <n v="1220.4000000000001"/>
  </r>
  <r>
    <n v="14"/>
    <n v="15"/>
    <x v="0"/>
    <x v="102"/>
    <x v="6"/>
    <x v="76"/>
    <x v="92"/>
    <s v="021-Solid waste"/>
    <x v="1"/>
    <s v="133"/>
    <s v="SOLID WASTE"/>
    <s v="053"/>
    <s v="EMPLOYEE RELATED COSTS - SOCIAL CONTRIBUTIONS"/>
    <s v="1021"/>
    <s v="CONTRIBUTION - MEDICAL AID SCHEME"/>
    <n v="413428"/>
    <n v="508133"/>
    <n v="536080.31499999994"/>
    <n v="564492.57169499993"/>
    <n v="120936.65999999999"/>
    <n v="0"/>
    <n v="0"/>
    <n v="0"/>
    <n v="0"/>
    <n v="0"/>
    <n v="0"/>
    <n v="0"/>
    <n v="19350.009999999998"/>
    <n v="19744.21"/>
    <n v="20362.810000000001"/>
    <n v="20362.810000000001"/>
    <n v="20362.810000000001"/>
    <n v="20754.009999999998"/>
    <n v="120936.65999999999"/>
    <n v="0.29252169664367189"/>
    <n v="120936.66"/>
    <n v="241873.31999999998"/>
  </r>
  <r>
    <n v="14"/>
    <n v="15"/>
    <x v="0"/>
    <x v="102"/>
    <x v="6"/>
    <x v="76"/>
    <x v="93"/>
    <s v="021-Solid waste"/>
    <x v="1"/>
    <s v="133"/>
    <s v="SOLID WASTE"/>
    <s v="053"/>
    <s v="EMPLOYEE RELATED COSTS - SOCIAL CONTRIBUTIONS"/>
    <s v="1022"/>
    <s v="CONTRIBUTION - PENSION SCHEMES"/>
    <n v="1373212"/>
    <n v="1377017"/>
    <n v="1452752.9350000001"/>
    <n v="1529748.8405550001"/>
    <n v="603695.58000000007"/>
    <n v="0"/>
    <n v="0"/>
    <n v="0"/>
    <n v="0"/>
    <n v="0"/>
    <n v="0"/>
    <n v="0"/>
    <n v="100574.83"/>
    <n v="100624.15"/>
    <n v="100624.15"/>
    <n v="100624.15"/>
    <n v="100624.15"/>
    <n v="100624.15"/>
    <n v="603695.58000000007"/>
    <n v="0.43962300067287502"/>
    <n v="603695.57999999996"/>
    <n v="1207391.1600000001"/>
  </r>
  <r>
    <n v="14"/>
    <n v="15"/>
    <x v="0"/>
    <x v="102"/>
    <x v="6"/>
    <x v="76"/>
    <x v="94"/>
    <s v="021-Solid waste"/>
    <x v="1"/>
    <s v="133"/>
    <s v="SOLID WASTE"/>
    <s v="053"/>
    <s v="EMPLOYEE RELATED COSTS - SOCIAL CONTRIBUTIONS"/>
    <s v="1023"/>
    <s v="CONTRIBUTION - UIF"/>
    <n v="71865"/>
    <n v="79964"/>
    <n v="84362.02"/>
    <n v="88833.207060000001"/>
    <n v="32563.99"/>
    <n v="0"/>
    <n v="0"/>
    <n v="0"/>
    <n v="0"/>
    <n v="0"/>
    <n v="0"/>
    <n v="0"/>
    <n v="5547.8"/>
    <n v="5407.65"/>
    <n v="5234.41"/>
    <n v="5688.52"/>
    <n v="5323.59"/>
    <n v="5362.02"/>
    <n v="32563.99"/>
    <n v="0.45312725248730262"/>
    <n v="32563.99"/>
    <n v="65127.98"/>
  </r>
  <r>
    <n v="14"/>
    <n v="15"/>
    <x v="0"/>
    <x v="102"/>
    <x v="6"/>
    <x v="76"/>
    <x v="95"/>
    <s v="021-Solid waste"/>
    <x v="1"/>
    <s v="133"/>
    <s v="SOLID WASTE"/>
    <s v="053"/>
    <s v="EMPLOYEE RELATED COSTS - SOCIAL CONTRIBUTIONS"/>
    <s v="1024"/>
    <s v="CONTRIBUTION - GROUP INSURANCE"/>
    <n v="118963"/>
    <n v="118245"/>
    <n v="124748.47500000001"/>
    <n v="131360.14417499999"/>
    <n v="50836.640000000014"/>
    <n v="0"/>
    <n v="0"/>
    <n v="0"/>
    <n v="0"/>
    <n v="0"/>
    <n v="0"/>
    <n v="0"/>
    <n v="8469.0400000000009"/>
    <n v="8473.52"/>
    <n v="8473.52"/>
    <n v="8473.52"/>
    <n v="8473.52"/>
    <n v="8473.52"/>
    <n v="50836.640000000014"/>
    <n v="0.42733152324672391"/>
    <n v="50836.639999999999"/>
    <n v="101673.28000000003"/>
  </r>
  <r>
    <n v="14"/>
    <n v="15"/>
    <x v="0"/>
    <x v="102"/>
    <x v="6"/>
    <x v="76"/>
    <x v="96"/>
    <s v="021-Solid waste"/>
    <x v="1"/>
    <s v="133"/>
    <s v="SOLID WASTE"/>
    <s v="053"/>
    <s v="EMPLOYEE RELATED COSTS - SOCIAL CONTRIBUTIONS"/>
    <s v="1027"/>
    <s v="CONTRIBUTION - WORKERS COMPENSATION"/>
    <n v="0"/>
    <n v="152851"/>
    <n v="161257.80499999999"/>
    <n v="169804.46866499999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2"/>
    <x v="6"/>
    <x v="76"/>
    <x v="97"/>
    <s v="021-Solid waste"/>
    <x v="1"/>
    <s v="133"/>
    <s v="SOLID WASTE"/>
    <s v="053"/>
    <s v="EMPLOYEE RELATED COSTS - SOCIAL CONTRIBUTIONS"/>
    <s v="1028"/>
    <s v="LEVIES - SETA"/>
    <n v="106063"/>
    <n v="141812"/>
    <n v="149611.66"/>
    <n v="157541.07798"/>
    <n v="49946.100000000006"/>
    <n v="0"/>
    <n v="0"/>
    <n v="0"/>
    <n v="0"/>
    <n v="0"/>
    <n v="0"/>
    <n v="0"/>
    <n v="9303.26"/>
    <n v="7999.52"/>
    <n v="7284.61"/>
    <n v="9159.4699999999993"/>
    <n v="7975.3"/>
    <n v="8223.94"/>
    <n v="49946.100000000006"/>
    <n v="0.47090974232295907"/>
    <n v="49946.1"/>
    <n v="99892.200000000012"/>
  </r>
  <r>
    <n v="14"/>
    <n v="15"/>
    <x v="0"/>
    <x v="102"/>
    <x v="6"/>
    <x v="76"/>
    <x v="98"/>
    <s v="021-Solid waste"/>
    <x v="1"/>
    <s v="133"/>
    <s v="SOLID WASTE"/>
    <s v="053"/>
    <s v="EMPLOYEE RELATED COSTS - SOCIAL CONTRIBUTIONS"/>
    <s v="1029"/>
    <s v="LEVIES - BARGAINING COUNCIL"/>
    <n v="3587"/>
    <n v="3830"/>
    <n v="4040.65"/>
    <n v="4254.8044499999996"/>
    <n v="1627.2"/>
    <n v="0"/>
    <n v="0"/>
    <n v="0"/>
    <n v="0"/>
    <n v="0"/>
    <n v="0"/>
    <n v="0"/>
    <n v="271.2"/>
    <n v="271.2"/>
    <n v="271.2"/>
    <n v="271.2"/>
    <n v="271.2"/>
    <n v="271.2"/>
    <n v="1627.2"/>
    <n v="0.45363813771954281"/>
    <n v="1627.2"/>
    <n v="3254.4"/>
  </r>
  <r>
    <n v="14"/>
    <n v="15"/>
    <x v="0"/>
    <x v="103"/>
    <x v="6"/>
    <x v="76"/>
    <x v="92"/>
    <s v="021-Solid waste"/>
    <x v="1"/>
    <s v="134"/>
    <s v="STREET CLEANSING"/>
    <s v="053"/>
    <s v="EMPLOYEE RELATED COSTS - SOCIAL CONTRIBUTIONS"/>
    <s v="1021"/>
    <s v="CONTRIBUTION - MEDICAL AID SCHEME"/>
    <n v="201860"/>
    <n v="356950"/>
    <n v="376582.25"/>
    <n v="396541.10924999998"/>
    <n v="80020.800000000003"/>
    <n v="0"/>
    <n v="0"/>
    <n v="0"/>
    <n v="0"/>
    <n v="0"/>
    <n v="0"/>
    <n v="0"/>
    <n v="13336.8"/>
    <n v="13336.8"/>
    <n v="13336.8"/>
    <n v="13336.8"/>
    <n v="13336.8"/>
    <n v="13336.8"/>
    <n v="80020.800000000003"/>
    <n v="0.39641731893391463"/>
    <n v="80020.800000000003"/>
    <n v="160041.60000000001"/>
  </r>
  <r>
    <n v="14"/>
    <n v="15"/>
    <x v="0"/>
    <x v="103"/>
    <x v="6"/>
    <x v="76"/>
    <x v="93"/>
    <s v="021-Solid waste"/>
    <x v="1"/>
    <s v="134"/>
    <s v="STREET CLEANSING"/>
    <s v="053"/>
    <s v="EMPLOYEE RELATED COSTS - SOCIAL CONTRIBUTIONS"/>
    <s v="1022"/>
    <s v="CONTRIBUTION - PENSION SCHEMES"/>
    <n v="928425"/>
    <n v="997857"/>
    <n v="1052739.135"/>
    <n v="1108534.3091549999"/>
    <n v="441151.1399999999"/>
    <n v="0"/>
    <n v="0"/>
    <n v="0"/>
    <n v="0"/>
    <n v="0"/>
    <n v="0"/>
    <n v="0"/>
    <n v="75210.94"/>
    <n v="73188.039999999994"/>
    <n v="73188.039999999994"/>
    <n v="73188.039999999994"/>
    <n v="73188.039999999994"/>
    <n v="73188.039999999994"/>
    <n v="441151.1399999999"/>
    <n v="0.47516077227562797"/>
    <n v="441151.14"/>
    <n v="882302.2799999998"/>
  </r>
  <r>
    <n v="14"/>
    <n v="15"/>
    <x v="0"/>
    <x v="103"/>
    <x v="6"/>
    <x v="76"/>
    <x v="94"/>
    <s v="021-Solid waste"/>
    <x v="1"/>
    <s v="134"/>
    <s v="STREET CLEANSING"/>
    <s v="053"/>
    <s v="EMPLOYEE RELATED COSTS - SOCIAL CONTRIBUTIONS"/>
    <s v="1023"/>
    <s v="CONTRIBUTION - UIF"/>
    <n v="55842"/>
    <n v="71842"/>
    <n v="75793.31"/>
    <n v="79810.355429999996"/>
    <n v="28158.83"/>
    <n v="0"/>
    <n v="0"/>
    <n v="0"/>
    <n v="0"/>
    <n v="0"/>
    <n v="0"/>
    <n v="0"/>
    <n v="5054.32"/>
    <n v="4742.72"/>
    <n v="4589.13"/>
    <n v="4819.68"/>
    <n v="4365.78"/>
    <n v="4587.2"/>
    <n v="28158.83"/>
    <n v="0.50425898069553388"/>
    <n v="28158.83"/>
    <n v="56317.66"/>
  </r>
  <r>
    <n v="14"/>
    <n v="15"/>
    <x v="0"/>
    <x v="103"/>
    <x v="6"/>
    <x v="76"/>
    <x v="95"/>
    <s v="021-Solid waste"/>
    <x v="1"/>
    <s v="134"/>
    <s v="STREET CLEANSING"/>
    <s v="053"/>
    <s v="EMPLOYEE RELATED COSTS - SOCIAL CONTRIBUTIONS"/>
    <s v="1024"/>
    <s v="CONTRIBUTION - GROUP INSURANCE"/>
    <n v="82191"/>
    <n v="91106"/>
    <n v="96116.83"/>
    <n v="101211.02199000001"/>
    <n v="39738.9"/>
    <n v="0"/>
    <n v="0"/>
    <n v="0"/>
    <n v="0"/>
    <n v="0"/>
    <n v="0"/>
    <n v="0"/>
    <n v="6776.4"/>
    <n v="6592.5"/>
    <n v="6592.5"/>
    <n v="6592.5"/>
    <n v="6592.5"/>
    <n v="6592.5"/>
    <n v="39738.9"/>
    <n v="0.48349454319816038"/>
    <n v="39738.9"/>
    <n v="79477.8"/>
  </r>
  <r>
    <n v="14"/>
    <n v="15"/>
    <x v="0"/>
    <x v="103"/>
    <x v="6"/>
    <x v="76"/>
    <x v="96"/>
    <s v="021-Solid waste"/>
    <x v="1"/>
    <s v="134"/>
    <s v="STREET CLEANSING"/>
    <s v="053"/>
    <s v="EMPLOYEE RELATED COSTS - SOCIAL CONTRIBUTIONS"/>
    <s v="1027"/>
    <s v="CONTRIBUTION - WORKERS COMPENSATION"/>
    <n v="0"/>
    <n v="95411"/>
    <n v="100658.605"/>
    <n v="105993.511065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3"/>
    <x v="6"/>
    <x v="76"/>
    <x v="97"/>
    <s v="021-Solid waste"/>
    <x v="1"/>
    <s v="134"/>
    <s v="STREET CLEANSING"/>
    <s v="053"/>
    <s v="EMPLOYEE RELATED COSTS - SOCIAL CONTRIBUTIONS"/>
    <s v="1028"/>
    <s v="LEVIES - SETA"/>
    <n v="56777"/>
    <n v="88734"/>
    <n v="93614.37"/>
    <n v="98575.93161"/>
    <n v="29474.150000000005"/>
    <n v="0"/>
    <n v="0"/>
    <n v="0"/>
    <n v="0"/>
    <n v="0"/>
    <n v="0"/>
    <n v="0"/>
    <n v="5478.08"/>
    <n v="5269.34"/>
    <n v="4604.55"/>
    <n v="5133.3100000000004"/>
    <n v="4370.99"/>
    <n v="4617.88"/>
    <n v="29474.150000000005"/>
    <n v="0.51912129911760052"/>
    <n v="29474.15"/>
    <n v="58948.30000000001"/>
  </r>
  <r>
    <n v="14"/>
    <n v="15"/>
    <x v="0"/>
    <x v="103"/>
    <x v="6"/>
    <x v="76"/>
    <x v="98"/>
    <s v="021-Solid waste"/>
    <x v="1"/>
    <s v="134"/>
    <s v="STREET CLEANSING"/>
    <s v="053"/>
    <s v="EMPLOYEE RELATED COSTS - SOCIAL CONTRIBUTIONS"/>
    <s v="1029"/>
    <s v="LEVIES - BARGAINING COUNCIL"/>
    <n v="3017"/>
    <n v="3395"/>
    <n v="3581.7249999999999"/>
    <n v="3771.5564249999998"/>
    <n v="1471.26"/>
    <n v="0"/>
    <n v="0"/>
    <n v="0"/>
    <n v="0"/>
    <n v="0"/>
    <n v="0"/>
    <n v="0"/>
    <n v="250.86"/>
    <n v="244.08"/>
    <n v="244.08"/>
    <n v="244.08"/>
    <n v="244.08"/>
    <n v="244.08"/>
    <n v="1471.26"/>
    <n v="0.48765661252900233"/>
    <n v="1471.26"/>
    <n v="2942.52"/>
  </r>
  <r>
    <n v="14"/>
    <n v="15"/>
    <x v="2"/>
    <x v="113"/>
    <x v="5"/>
    <x v="76"/>
    <x v="96"/>
    <m/>
    <x v="1"/>
    <s v="073"/>
    <s v="WATER NETWORKS"/>
    <s v="053"/>
    <s v="EMPLOYEE RELATED COSTS - SOCIAL CONTRIBUTIONS"/>
    <s v="1027"/>
    <s v="CONTRIBUTION - WORKERS COMPENSATION"/>
    <n v="0"/>
    <n v="206388"/>
    <n v="217739.34"/>
    <n v="229279.52502"/>
    <n v="220948.26"/>
    <n v="0"/>
    <n v="0"/>
    <n v="0"/>
    <n v="0"/>
    <n v="0"/>
    <n v="0"/>
    <n v="0"/>
    <n v="40725.61"/>
    <n v="38984.410000000003"/>
    <n v="35526.01"/>
    <n v="35526.01"/>
    <n v="35526.01"/>
    <n v="34660.21"/>
    <n v="220948.26"/>
    <e v="#DIV/0!"/>
    <n v="220948.26"/>
    <n v="441896.52"/>
  </r>
  <r>
    <n v="14"/>
    <n v="15"/>
    <x v="2"/>
    <x v="114"/>
    <x v="5"/>
    <x v="76"/>
    <x v="96"/>
    <m/>
    <x v="1"/>
    <s v="083"/>
    <s v="WATER PURIFICATION"/>
    <s v="053"/>
    <s v="EMPLOYEE RELATED COSTS - SOCIAL CONTRIBUTIONS"/>
    <s v="1027"/>
    <s v="CONTRIBUTION - WORKERS COMPENSATION"/>
    <n v="0"/>
    <n v="54590"/>
    <n v="57592.45"/>
    <n v="60644.849849999999"/>
    <n v="39960"/>
    <n v="0"/>
    <n v="0"/>
    <n v="0"/>
    <n v="0"/>
    <n v="0"/>
    <n v="0"/>
    <n v="0"/>
    <n v="6660"/>
    <n v="6660"/>
    <n v="6660"/>
    <n v="6660"/>
    <n v="6660"/>
    <n v="6660"/>
    <n v="39960"/>
    <e v="#DIV/0!"/>
    <n v="39960"/>
    <n v="79920"/>
  </r>
  <r>
    <n v="14"/>
    <n v="15"/>
    <x v="2"/>
    <x v="115"/>
    <x v="5"/>
    <x v="76"/>
    <x v="96"/>
    <m/>
    <x v="1"/>
    <s v="093"/>
    <s v="SEWERAGE PURIFICATION"/>
    <s v="053"/>
    <s v="EMPLOYEE RELATED COSTS - SOCIAL CONTRIBUTIONS"/>
    <s v="1027"/>
    <s v="CONTRIBUTION - WORKERS COMPENSATION"/>
    <n v="0"/>
    <n v="47958"/>
    <n v="50595.69"/>
    <n v="53277.261570000002"/>
    <n v="83435.459999999992"/>
    <n v="0"/>
    <n v="0"/>
    <n v="0"/>
    <n v="0"/>
    <n v="0"/>
    <n v="0"/>
    <n v="0"/>
    <n v="12990.01"/>
    <n v="13892.41"/>
    <n v="13892.41"/>
    <n v="13512.61"/>
    <n v="14415.01"/>
    <n v="14733.01"/>
    <n v="83435.459999999992"/>
    <e v="#DIV/0!"/>
    <n v="83435.460000000006"/>
    <n v="166870.91999999998"/>
  </r>
  <r>
    <n v="14"/>
    <n v="15"/>
    <x v="0"/>
    <x v="104"/>
    <x v="6"/>
    <x v="76"/>
    <x v="92"/>
    <s v="020-Public toilet"/>
    <x v="1"/>
    <s v="135"/>
    <s v="PUBLIC TOILETS"/>
    <s v="053"/>
    <s v="EMPLOYEE RELATED COSTS - SOCIAL CONTRIBUTIONS"/>
    <s v="1021"/>
    <s v="CONTRIBUTION - MEDICAL AID SCHEME"/>
    <n v="96993"/>
    <n v="190566"/>
    <n v="201047.13"/>
    <n v="211702.62789"/>
    <n v="57639"/>
    <n v="0"/>
    <n v="0"/>
    <n v="0"/>
    <n v="0"/>
    <n v="0"/>
    <n v="0"/>
    <n v="0"/>
    <n v="8443.2000000000007"/>
    <n v="9643.7999999999993"/>
    <n v="9888"/>
    <n v="9888"/>
    <n v="9888"/>
    <n v="9888"/>
    <n v="57639"/>
    <n v="0.59425937954285357"/>
    <n v="57639"/>
    <n v="115278"/>
  </r>
  <r>
    <n v="14"/>
    <n v="15"/>
    <x v="0"/>
    <x v="104"/>
    <x v="6"/>
    <x v="76"/>
    <x v="93"/>
    <s v="020-Public toilet"/>
    <x v="1"/>
    <s v="135"/>
    <s v="PUBLIC TOILETS"/>
    <s v="053"/>
    <s v="EMPLOYEE RELATED COSTS - SOCIAL CONTRIBUTIONS"/>
    <s v="1022"/>
    <s v="CONTRIBUTION - PENSION SCHEMES"/>
    <n v="757751"/>
    <n v="698707"/>
    <n v="737135.88500000001"/>
    <n v="776204.08690500003"/>
    <n v="341720.22"/>
    <n v="0"/>
    <n v="0"/>
    <n v="0"/>
    <n v="0"/>
    <n v="0"/>
    <n v="0"/>
    <n v="0"/>
    <n v="60999.17"/>
    <n v="60999.17"/>
    <n v="58976.27"/>
    <n v="54930.47"/>
    <n v="52907.57"/>
    <n v="52907.57"/>
    <n v="341720.22"/>
    <n v="0.45096637285863028"/>
    <n v="341720.22"/>
    <n v="683440.44"/>
  </r>
  <r>
    <n v="14"/>
    <n v="15"/>
    <x v="0"/>
    <x v="104"/>
    <x v="6"/>
    <x v="76"/>
    <x v="94"/>
    <s v="020-Public toilet"/>
    <x v="1"/>
    <s v="135"/>
    <s v="PUBLIC TOILETS"/>
    <s v="053"/>
    <s v="EMPLOYEE RELATED COSTS - SOCIAL CONTRIBUTIONS"/>
    <s v="1023"/>
    <s v="CONTRIBUTION - UIF"/>
    <n v="48145"/>
    <n v="48768"/>
    <n v="51450.239999999998"/>
    <n v="54177.102719999995"/>
    <n v="21884.130000000005"/>
    <n v="0"/>
    <n v="0"/>
    <n v="0"/>
    <n v="0"/>
    <n v="0"/>
    <n v="0"/>
    <n v="0"/>
    <n v="3992.11"/>
    <n v="3829.08"/>
    <n v="3667.56"/>
    <n v="3674.11"/>
    <n v="3288.01"/>
    <n v="3433.26"/>
    <n v="21884.130000000005"/>
    <n v="0.45454626648665497"/>
    <n v="21884.13"/>
    <n v="43768.260000000009"/>
  </r>
  <r>
    <n v="14"/>
    <n v="15"/>
    <x v="0"/>
    <x v="104"/>
    <x v="6"/>
    <x v="76"/>
    <x v="95"/>
    <s v="020-Public toilet"/>
    <x v="1"/>
    <s v="135"/>
    <s v="PUBLIC TOILETS"/>
    <s v="053"/>
    <s v="EMPLOYEE RELATED COSTS - SOCIAL CONTRIBUTIONS"/>
    <s v="1024"/>
    <s v="CONTRIBUTION - GROUP INSURANCE"/>
    <n v="31297"/>
    <n v="30852"/>
    <n v="32548.86"/>
    <n v="34273.94958"/>
    <n v="13962.78"/>
    <n v="0"/>
    <n v="0"/>
    <n v="0"/>
    <n v="0"/>
    <n v="0"/>
    <n v="0"/>
    <n v="0"/>
    <n v="2419.08"/>
    <n v="2419.08"/>
    <n v="2419.08"/>
    <n v="2235.1799999999998"/>
    <n v="2235.1799999999998"/>
    <n v="2235.1799999999998"/>
    <n v="13962.78"/>
    <n v="0.44613796849538295"/>
    <n v="13962.78"/>
    <n v="27925.56"/>
  </r>
  <r>
    <n v="14"/>
    <n v="15"/>
    <x v="0"/>
    <x v="104"/>
    <x v="6"/>
    <x v="76"/>
    <x v="96"/>
    <s v="020-Public toilet"/>
    <x v="1"/>
    <s v="135"/>
    <s v="PUBLIC TOILETS"/>
    <s v="053"/>
    <s v="EMPLOYEE RELATED COSTS - SOCIAL CONTRIBUTIONS"/>
    <s v="1027"/>
    <s v="CONTRIBUTION - WORKERS COMPENSATION"/>
    <n v="0"/>
    <n v="75294"/>
    <n v="79435.17"/>
    <n v="83645.234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4"/>
    <x v="6"/>
    <x v="76"/>
    <x v="97"/>
    <s v="020-Public toilet"/>
    <x v="1"/>
    <s v="135"/>
    <s v="PUBLIC TOILETS"/>
    <s v="053"/>
    <s v="EMPLOYEE RELATED COSTS - SOCIAL CONTRIBUTIONS"/>
    <s v="1028"/>
    <s v="LEVIES - SETA"/>
    <n v="50266"/>
    <n v="71778"/>
    <n v="75725.789999999994"/>
    <n v="79739.256869999997"/>
    <n v="25827.480000000003"/>
    <n v="0"/>
    <n v="0"/>
    <n v="0"/>
    <n v="0"/>
    <n v="0"/>
    <n v="0"/>
    <n v="0"/>
    <n v="4763.8"/>
    <n v="4070.92"/>
    <n v="4501.25"/>
    <n v="5179.55"/>
    <n v="3437.15"/>
    <n v="3874.81"/>
    <n v="25827.480000000003"/>
    <n v="0.51381609835674225"/>
    <n v="25827.48"/>
    <n v="51654.960000000006"/>
  </r>
  <r>
    <n v="14"/>
    <n v="15"/>
    <x v="0"/>
    <x v="104"/>
    <x v="6"/>
    <x v="76"/>
    <x v="98"/>
    <s v="020-Public toilet"/>
    <x v="1"/>
    <s v="135"/>
    <s v="PUBLIC TOILETS"/>
    <s v="053"/>
    <s v="EMPLOYEE RELATED COSTS - SOCIAL CONTRIBUTIONS"/>
    <s v="1029"/>
    <s v="LEVIES - BARGAINING COUNCIL"/>
    <n v="2446"/>
    <n v="2263"/>
    <n v="2387.4650000000001"/>
    <n v="2514.0006450000001"/>
    <n v="1098.3600000000001"/>
    <n v="0"/>
    <n v="0"/>
    <n v="0"/>
    <n v="0"/>
    <n v="0"/>
    <n v="0"/>
    <n v="0"/>
    <n v="196.62"/>
    <n v="196.62"/>
    <n v="189.84"/>
    <n v="176.28"/>
    <n v="169.5"/>
    <n v="169.5"/>
    <n v="1098.3600000000001"/>
    <n v="0.4490433360588717"/>
    <n v="1098.3599999999999"/>
    <n v="2196.7200000000003"/>
  </r>
  <r>
    <n v="14"/>
    <n v="15"/>
    <x v="0"/>
    <x v="105"/>
    <x v="6"/>
    <x v="76"/>
    <x v="92"/>
    <s v="018-Vehicle licencing"/>
    <x v="1"/>
    <s v="140"/>
    <s v="ADMINISTRATION TRANSPORT, SAFETY, SECURITY AND LIAISON"/>
    <s v="053"/>
    <s v="EMPLOYEE RELATED COSTS - SOCIAL CONTRIBUTIONS"/>
    <s v="1021"/>
    <s v="CONTRIBUTION - MEDICAL AID SCHEME"/>
    <n v="80545"/>
    <n v="96300"/>
    <n v="101596.5"/>
    <n v="106981.1145"/>
    <n v="39546"/>
    <n v="0"/>
    <n v="0"/>
    <n v="0"/>
    <n v="0"/>
    <n v="0"/>
    <n v="0"/>
    <n v="0"/>
    <n v="6591"/>
    <n v="6591"/>
    <n v="6591"/>
    <n v="6591"/>
    <n v="6591"/>
    <n v="6591"/>
    <n v="39546"/>
    <n v="0.49098019740517723"/>
    <n v="39546"/>
    <n v="79092"/>
  </r>
  <r>
    <n v="14"/>
    <n v="15"/>
    <x v="0"/>
    <x v="105"/>
    <x v="6"/>
    <x v="76"/>
    <x v="93"/>
    <s v="018-Vehicle licencing"/>
    <x v="1"/>
    <s v="140"/>
    <s v="ADMINISTRATION TRANSPORT, SAFETY, SECURITY AND LIAISON"/>
    <s v="053"/>
    <s v="EMPLOYEE RELATED COSTS - SOCIAL CONTRIBUTIONS"/>
    <s v="1022"/>
    <s v="CONTRIBUTION - PENSION SCHEMES"/>
    <n v="178125"/>
    <n v="175162"/>
    <n v="184795.91"/>
    <n v="194590.09323"/>
    <n v="81851.579999999987"/>
    <n v="0"/>
    <n v="0"/>
    <n v="0"/>
    <n v="0"/>
    <n v="0"/>
    <n v="0"/>
    <n v="0"/>
    <n v="13641.93"/>
    <n v="13641.93"/>
    <n v="13641.93"/>
    <n v="13641.93"/>
    <n v="13641.93"/>
    <n v="13641.93"/>
    <n v="81851.579999999987"/>
    <n v="0.45951764210526308"/>
    <n v="81851.58"/>
    <n v="163703.15999999997"/>
  </r>
  <r>
    <n v="14"/>
    <n v="15"/>
    <x v="0"/>
    <x v="105"/>
    <x v="6"/>
    <x v="76"/>
    <x v="94"/>
    <s v="018-Vehicle licencing"/>
    <x v="1"/>
    <s v="140"/>
    <s v="ADMINISTRATION TRANSPORT, SAFETY, SECURITY AND LIAISON"/>
    <s v="053"/>
    <s v="EMPLOYEE RELATED COSTS - SOCIAL CONTRIBUTIONS"/>
    <s v="1023"/>
    <s v="CONTRIBUTION - UIF"/>
    <n v="7638"/>
    <n v="7638"/>
    <n v="8058.09"/>
    <n v="8485.1687700000002"/>
    <n v="3832.17"/>
    <n v="0"/>
    <n v="0"/>
    <n v="0"/>
    <n v="0"/>
    <n v="0"/>
    <n v="0"/>
    <n v="0"/>
    <n v="594.88"/>
    <n v="666.64"/>
    <n v="678.71"/>
    <n v="678.71"/>
    <n v="618.35"/>
    <n v="594.88"/>
    <n v="3832.17"/>
    <n v="0.50172427336999215"/>
    <n v="3832.17"/>
    <n v="7664.34"/>
  </r>
  <r>
    <n v="14"/>
    <n v="15"/>
    <x v="0"/>
    <x v="105"/>
    <x v="6"/>
    <x v="76"/>
    <x v="95"/>
    <s v="018-Vehicle licencing"/>
    <x v="1"/>
    <s v="140"/>
    <s v="ADMINISTRATION TRANSPORT, SAFETY, SECURITY AND LIAISON"/>
    <s v="053"/>
    <s v="EMPLOYEE RELATED COSTS - SOCIAL CONTRIBUTIONS"/>
    <s v="1024"/>
    <s v="CONTRIBUTION - GROUP INSURANCE"/>
    <n v="16193"/>
    <n v="15924"/>
    <n v="16799.82"/>
    <n v="17690.210459999998"/>
    <n v="7441.0800000000008"/>
    <n v="0"/>
    <n v="0"/>
    <n v="0"/>
    <n v="0"/>
    <n v="0"/>
    <n v="0"/>
    <n v="0"/>
    <n v="1240.18"/>
    <n v="1240.18"/>
    <n v="1240.18"/>
    <n v="1240.18"/>
    <n v="1240.18"/>
    <n v="1240.18"/>
    <n v="7441.0800000000008"/>
    <n v="0.45952448588896444"/>
    <n v="7441.08"/>
    <n v="14882.160000000002"/>
  </r>
  <r>
    <n v="14"/>
    <n v="15"/>
    <x v="0"/>
    <x v="105"/>
    <x v="6"/>
    <x v="76"/>
    <x v="96"/>
    <s v="018-Vehicle licencing"/>
    <x v="1"/>
    <s v="140"/>
    <s v="ADMINISTRATION TRANSPORT, SAFETY, SECURITY AND LIAISON"/>
    <s v="053"/>
    <s v="EMPLOYEE RELATED COSTS - SOCIAL CONTRIBUTIONS"/>
    <s v="1027"/>
    <s v="CONTRIBUTION - WORKERS COMPENSATION"/>
    <n v="0"/>
    <n v="23687"/>
    <n v="24989.785"/>
    <n v="26314.243605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5"/>
    <x v="6"/>
    <x v="76"/>
    <x v="97"/>
    <s v="018-Vehicle licencing"/>
    <x v="1"/>
    <s v="140"/>
    <s v="ADMINISTRATION TRANSPORT, SAFETY, SECURITY AND LIAISON"/>
    <s v="053"/>
    <s v="EMPLOYEE RELATED COSTS - SOCIAL CONTRIBUTIONS"/>
    <s v="1028"/>
    <s v="LEVIES - SETA"/>
    <n v="19223"/>
    <n v="19214"/>
    <n v="20270.77"/>
    <n v="21345.12081"/>
    <n v="10081.470000000001"/>
    <n v="0"/>
    <n v="0"/>
    <n v="0"/>
    <n v="0"/>
    <n v="0"/>
    <n v="0"/>
    <n v="0"/>
    <n v="1378.07"/>
    <n v="1780.23"/>
    <n v="1932.55"/>
    <n v="1688.27"/>
    <n v="1483.95"/>
    <n v="1818.4"/>
    <n v="10081.470000000001"/>
    <n v="0.52444831712011664"/>
    <n v="10081.469999999999"/>
    <n v="20162.940000000002"/>
  </r>
  <r>
    <n v="14"/>
    <n v="15"/>
    <x v="0"/>
    <x v="105"/>
    <x v="6"/>
    <x v="76"/>
    <x v="98"/>
    <s v="018-Vehicle licencing"/>
    <x v="1"/>
    <s v="140"/>
    <s v="ADMINISTRATION TRANSPORT, SAFETY, SECURITY AND LIAISON"/>
    <s v="053"/>
    <s v="EMPLOYEE RELATED COSTS - SOCIAL CONTRIBUTIONS"/>
    <s v="1029"/>
    <s v="LEVIES - BARGAINING COUNCIL"/>
    <n v="326"/>
    <n v="348"/>
    <n v="367.14"/>
    <n v="386.59841999999998"/>
    <n v="162.72"/>
    <n v="0"/>
    <n v="0"/>
    <n v="0"/>
    <n v="0"/>
    <n v="0"/>
    <n v="0"/>
    <n v="0"/>
    <n v="27.12"/>
    <n v="27.12"/>
    <n v="27.12"/>
    <n v="27.12"/>
    <n v="27.12"/>
    <n v="27.12"/>
    <n v="162.72"/>
    <n v="0.4991411042944785"/>
    <n v="162.72"/>
    <n v="325.44"/>
  </r>
  <r>
    <n v="14"/>
    <n v="15"/>
    <x v="0"/>
    <x v="106"/>
    <x v="6"/>
    <x v="76"/>
    <x v="92"/>
    <s v="018-Vehicle licencing"/>
    <x v="1"/>
    <s v="143"/>
    <s v="VEHICLE LICENCING &amp; TESTING"/>
    <s v="053"/>
    <s v="EMPLOYEE RELATED COSTS - SOCIAL CONTRIBUTIONS"/>
    <s v="1021"/>
    <s v="CONTRIBUTION - MEDICAL AID SCHEME"/>
    <n v="604358"/>
    <n v="665171"/>
    <n v="701755.40500000003"/>
    <n v="738948.44146500004"/>
    <n v="294210.12"/>
    <n v="0"/>
    <n v="0"/>
    <n v="0"/>
    <n v="0"/>
    <n v="0"/>
    <n v="0"/>
    <n v="0"/>
    <n v="49035.02"/>
    <n v="49035.02"/>
    <n v="49035.02"/>
    <n v="49035.02"/>
    <n v="49035.02"/>
    <n v="49035.02"/>
    <n v="294210.12"/>
    <n v="0.48681430542823956"/>
    <n v="294210.12"/>
    <n v="588420.24"/>
  </r>
  <r>
    <n v="14"/>
    <n v="15"/>
    <x v="0"/>
    <x v="106"/>
    <x v="6"/>
    <x v="76"/>
    <x v="93"/>
    <s v="018-Vehicle licencing"/>
    <x v="1"/>
    <s v="143"/>
    <s v="VEHICLE LICENCING &amp; TESTING"/>
    <s v="053"/>
    <s v="EMPLOYEE RELATED COSTS - SOCIAL CONTRIBUTIONS"/>
    <s v="1022"/>
    <s v="CONTRIBUTION - PENSION SCHEMES"/>
    <n v="1778597"/>
    <n v="1886382"/>
    <n v="1990133.01"/>
    <n v="2095610.05953"/>
    <n v="881486.75999999989"/>
    <n v="0"/>
    <n v="0"/>
    <n v="0"/>
    <n v="0"/>
    <n v="0"/>
    <n v="0"/>
    <n v="0"/>
    <n v="146914.46"/>
    <n v="146914.46"/>
    <n v="146914.46"/>
    <n v="146914.46"/>
    <n v="146914.46"/>
    <n v="146914.46"/>
    <n v="881486.75999999989"/>
    <n v="0.49560792017528416"/>
    <n v="881486.76"/>
    <n v="1762973.5199999998"/>
  </r>
  <r>
    <n v="14"/>
    <n v="15"/>
    <x v="0"/>
    <x v="106"/>
    <x v="6"/>
    <x v="76"/>
    <x v="94"/>
    <s v="018-Vehicle licencing"/>
    <x v="1"/>
    <s v="143"/>
    <s v="VEHICLE LICENCING &amp; TESTING"/>
    <s v="053"/>
    <s v="EMPLOYEE RELATED COSTS - SOCIAL CONTRIBUTIONS"/>
    <s v="1023"/>
    <s v="CONTRIBUTION - UIF"/>
    <n v="54730"/>
    <n v="56281"/>
    <n v="59376.455000000002"/>
    <n v="62523.407115000002"/>
    <n v="26247.88"/>
    <n v="0"/>
    <n v="0"/>
    <n v="0"/>
    <n v="0"/>
    <n v="0"/>
    <n v="0"/>
    <n v="0"/>
    <n v="4395.25"/>
    <n v="4394.72"/>
    <n v="4338.4799999999996"/>
    <n v="4442.47"/>
    <n v="4338.4799999999996"/>
    <n v="4338.4799999999996"/>
    <n v="26247.88"/>
    <n v="0.47958852548876302"/>
    <n v="26247.88"/>
    <n v="52495.76"/>
  </r>
  <r>
    <n v="14"/>
    <n v="15"/>
    <x v="0"/>
    <x v="106"/>
    <x v="6"/>
    <x v="76"/>
    <x v="95"/>
    <s v="018-Vehicle licencing"/>
    <x v="1"/>
    <s v="143"/>
    <s v="VEHICLE LICENCING &amp; TESTING"/>
    <s v="053"/>
    <s v="EMPLOYEE RELATED COSTS - SOCIAL CONTRIBUTIONS"/>
    <s v="1024"/>
    <s v="CONTRIBUTION - GROUP INSURANCE"/>
    <n v="161691"/>
    <n v="172508"/>
    <n v="181995.94"/>
    <n v="191641.72482"/>
    <n v="80611.199999999997"/>
    <n v="0"/>
    <n v="0"/>
    <n v="0"/>
    <n v="0"/>
    <n v="0"/>
    <n v="0"/>
    <n v="0"/>
    <n v="13435.2"/>
    <n v="13435.2"/>
    <n v="13435.2"/>
    <n v="13435.2"/>
    <n v="13435.2"/>
    <n v="13435.2"/>
    <n v="80611.199999999997"/>
    <n v="0.49855093975545944"/>
    <n v="80611.199999999997"/>
    <n v="161222.39999999999"/>
  </r>
  <r>
    <n v="14"/>
    <n v="15"/>
    <x v="0"/>
    <x v="106"/>
    <x v="6"/>
    <x v="76"/>
    <x v="96"/>
    <s v="018-Vehicle licencing"/>
    <x v="1"/>
    <s v="143"/>
    <s v="VEHICLE LICENCING &amp; TESTING"/>
    <s v="053"/>
    <s v="EMPLOYEE RELATED COSTS - SOCIAL CONTRIBUTIONS"/>
    <s v="1027"/>
    <s v="CONTRIBUTION - WORKERS COMPENSATION"/>
    <n v="0"/>
    <n v="143941"/>
    <n v="151857.755"/>
    <n v="159906.21601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6"/>
    <x v="6"/>
    <x v="76"/>
    <x v="97"/>
    <s v="018-Vehicle licencing"/>
    <x v="1"/>
    <s v="143"/>
    <s v="VEHICLE LICENCING &amp; TESTING"/>
    <s v="053"/>
    <s v="EMPLOYEE RELATED COSTS - SOCIAL CONTRIBUTIONS"/>
    <s v="1028"/>
    <s v="LEVIES - SETA"/>
    <n v="118699"/>
    <n v="126761"/>
    <n v="133732.85500000001"/>
    <n v="140820.69631500001"/>
    <n v="61328.62"/>
    <n v="0"/>
    <n v="0"/>
    <n v="0"/>
    <n v="0"/>
    <n v="0"/>
    <n v="0"/>
    <n v="0"/>
    <n v="10893.66"/>
    <n v="10096.379999999999"/>
    <n v="10178.959999999999"/>
    <n v="8970.7900000000009"/>
    <n v="10000.620000000001"/>
    <n v="11188.21"/>
    <n v="61328.62"/>
    <n v="0.51667343448554748"/>
    <n v="61328.62"/>
    <n v="122657.24"/>
  </r>
  <r>
    <n v="14"/>
    <n v="15"/>
    <x v="0"/>
    <x v="106"/>
    <x v="6"/>
    <x v="76"/>
    <x v="98"/>
    <s v="018-Vehicle licencing"/>
    <x v="1"/>
    <s v="143"/>
    <s v="VEHICLE LICENCING &amp; TESTING"/>
    <s v="053"/>
    <s v="EMPLOYEE RELATED COSTS - SOCIAL CONTRIBUTIONS"/>
    <s v="1029"/>
    <s v="LEVIES - BARGAINING COUNCIL"/>
    <n v="2528"/>
    <n v="2699"/>
    <n v="2847.4450000000002"/>
    <n v="2998.3595850000002"/>
    <n v="1261.0800000000002"/>
    <n v="0"/>
    <n v="0"/>
    <n v="0"/>
    <n v="0"/>
    <n v="0"/>
    <n v="0"/>
    <n v="0"/>
    <n v="210.18"/>
    <n v="210.18"/>
    <n v="210.18"/>
    <n v="210.18"/>
    <n v="210.18"/>
    <n v="210.18"/>
    <n v="1261.0800000000002"/>
    <n v="0.49884493670886082"/>
    <n v="1261.08"/>
    <n v="2522.1600000000003"/>
  </r>
  <r>
    <n v="14"/>
    <n v="15"/>
    <x v="0"/>
    <x v="107"/>
    <x v="6"/>
    <x v="76"/>
    <x v="92"/>
    <s v="010-Public safety"/>
    <x v="1"/>
    <s v="144"/>
    <s v="TRAFFIC SERVICES"/>
    <s v="053"/>
    <s v="EMPLOYEE RELATED COSTS - SOCIAL CONTRIBUTIONS"/>
    <s v="1021"/>
    <s v="CONTRIBUTION - MEDICAL AID SCHEME"/>
    <n v="525361"/>
    <n v="568794"/>
    <n v="600077.67000000004"/>
    <n v="631881.78651000001"/>
    <n v="252408.78"/>
    <n v="0"/>
    <n v="0"/>
    <n v="0"/>
    <n v="0"/>
    <n v="0"/>
    <n v="0"/>
    <n v="0"/>
    <n v="42066.63"/>
    <n v="42066.63"/>
    <n v="42066.63"/>
    <n v="42066.63"/>
    <n v="42075.63"/>
    <n v="42066.63"/>
    <n v="252408.78"/>
    <n v="0.48044826319426071"/>
    <n v="252408.78"/>
    <n v="504817.56"/>
  </r>
  <r>
    <n v="14"/>
    <n v="15"/>
    <x v="0"/>
    <x v="107"/>
    <x v="6"/>
    <x v="76"/>
    <x v="93"/>
    <s v="010-Public safety"/>
    <x v="1"/>
    <s v="144"/>
    <s v="TRAFFIC SERVICES"/>
    <s v="053"/>
    <s v="EMPLOYEE RELATED COSTS - SOCIAL CONTRIBUTIONS"/>
    <s v="1022"/>
    <s v="CONTRIBUTION - PENSION SCHEMES"/>
    <n v="1106066"/>
    <n v="1181169"/>
    <n v="1246133.2949999999"/>
    <n v="1312178.3596349999"/>
    <n v="551947.98"/>
    <n v="0"/>
    <n v="0"/>
    <n v="0"/>
    <n v="0"/>
    <n v="0"/>
    <n v="0"/>
    <n v="0"/>
    <n v="91991.33"/>
    <n v="91991.33"/>
    <n v="91991.33"/>
    <n v="91991.33"/>
    <n v="91991.33"/>
    <n v="91991.33"/>
    <n v="551947.98"/>
    <n v="0.49901902779761786"/>
    <n v="551947.98"/>
    <n v="1103895.96"/>
  </r>
  <r>
    <n v="14"/>
    <n v="15"/>
    <x v="0"/>
    <x v="107"/>
    <x v="6"/>
    <x v="76"/>
    <x v="94"/>
    <s v="010-Public safety"/>
    <x v="1"/>
    <s v="144"/>
    <s v="TRAFFIC SERVICES"/>
    <s v="053"/>
    <s v="EMPLOYEE RELATED COSTS - SOCIAL CONTRIBUTIONS"/>
    <s v="1023"/>
    <s v="CONTRIBUTION - UIF"/>
    <n v="36514"/>
    <n v="36861"/>
    <n v="38888.355000000003"/>
    <n v="40949.437815000005"/>
    <n v="17384.86"/>
    <n v="0"/>
    <n v="0"/>
    <n v="0"/>
    <n v="0"/>
    <n v="0"/>
    <n v="0"/>
    <n v="0"/>
    <n v="2954.24"/>
    <n v="2931.43"/>
    <n v="2860.86"/>
    <n v="2887.35"/>
    <n v="2888.46"/>
    <n v="2862.52"/>
    <n v="17384.86"/>
    <n v="0.47611491482718959"/>
    <n v="17384.86"/>
    <n v="34769.72"/>
  </r>
  <r>
    <n v="14"/>
    <n v="15"/>
    <x v="0"/>
    <x v="107"/>
    <x v="6"/>
    <x v="76"/>
    <x v="95"/>
    <s v="010-Public safety"/>
    <x v="1"/>
    <s v="144"/>
    <s v="TRAFFIC SERVICES"/>
    <s v="053"/>
    <s v="EMPLOYEE RELATED COSTS - SOCIAL CONTRIBUTIONS"/>
    <s v="1024"/>
    <s v="CONTRIBUTION - GROUP INSURANCE"/>
    <n v="96129"/>
    <n v="102657"/>
    <n v="108303.13499999999"/>
    <n v="114043.20115499999"/>
    <n v="47970.539999999994"/>
    <n v="0"/>
    <n v="0"/>
    <n v="0"/>
    <n v="0"/>
    <n v="0"/>
    <n v="0"/>
    <n v="0"/>
    <n v="7995.09"/>
    <n v="7995.09"/>
    <n v="7995.09"/>
    <n v="7995.09"/>
    <n v="7995.09"/>
    <n v="7995.09"/>
    <n v="47970.539999999994"/>
    <n v="0.49902256343039036"/>
    <n v="47970.54"/>
    <n v="95941.079999999987"/>
  </r>
  <r>
    <n v="14"/>
    <n v="15"/>
    <x v="0"/>
    <x v="107"/>
    <x v="6"/>
    <x v="76"/>
    <x v="96"/>
    <s v="010-Public safety"/>
    <x v="1"/>
    <s v="144"/>
    <s v="TRAFFIC SERVICES"/>
    <s v="053"/>
    <s v="EMPLOYEE RELATED COSTS - SOCIAL CONTRIBUTIONS"/>
    <s v="1027"/>
    <s v="CONTRIBUTION - WORKERS COMPENSATION"/>
    <n v="0"/>
    <n v="137037"/>
    <n v="144574.035"/>
    <n v="152236.458855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7"/>
    <x v="6"/>
    <x v="76"/>
    <x v="97"/>
    <s v="010-Public safety"/>
    <x v="1"/>
    <s v="144"/>
    <s v="TRAFFIC SERVICES"/>
    <s v="053"/>
    <s v="EMPLOYEE RELATED COSTS - SOCIAL CONTRIBUTIONS"/>
    <s v="1028"/>
    <s v="LEVIES - SETA"/>
    <n v="110578"/>
    <n v="122781"/>
    <n v="129533.955"/>
    <n v="136399.25461500001"/>
    <n v="56368.070000000007"/>
    <n v="0"/>
    <n v="0"/>
    <n v="0"/>
    <n v="0"/>
    <n v="0"/>
    <n v="0"/>
    <n v="0"/>
    <n v="10880.09"/>
    <n v="9558.57"/>
    <n v="8797.31"/>
    <n v="9135.4"/>
    <n v="9067.7900000000009"/>
    <n v="8928.91"/>
    <n v="56368.070000000007"/>
    <n v="0.509758451048129"/>
    <n v="56368.07"/>
    <n v="112736.14000000001"/>
  </r>
  <r>
    <n v="14"/>
    <n v="15"/>
    <x v="0"/>
    <x v="107"/>
    <x v="6"/>
    <x v="76"/>
    <x v="98"/>
    <s v="010-Public safety"/>
    <x v="1"/>
    <s v="144"/>
    <s v="TRAFFIC SERVICES"/>
    <s v="053"/>
    <s v="EMPLOYEE RELATED COSTS - SOCIAL CONTRIBUTIONS"/>
    <s v="1029"/>
    <s v="LEVIES - BARGAINING COUNCIL"/>
    <n v="1631"/>
    <n v="1741"/>
    <n v="1836.7550000000001"/>
    <n v="1934.1030150000001"/>
    <n v="813.6"/>
    <n v="0"/>
    <n v="0"/>
    <n v="0"/>
    <n v="0"/>
    <n v="0"/>
    <n v="0"/>
    <n v="0"/>
    <n v="135.6"/>
    <n v="135.6"/>
    <n v="135.6"/>
    <n v="135.6"/>
    <n v="135.6"/>
    <n v="135.6"/>
    <n v="813.6"/>
    <n v="0.49883507050889025"/>
    <n v="813.6"/>
    <n v="1627.2"/>
  </r>
  <r>
    <n v="14"/>
    <n v="15"/>
    <x v="2"/>
    <x v="117"/>
    <x v="6"/>
    <x v="76"/>
    <x v="96"/>
    <s v="014-Other health"/>
    <x v="1"/>
    <s v="115"/>
    <s v="ENVIROMENTAL HEALTH SERVICES"/>
    <s v="053"/>
    <s v="EMPLOYEE RELATED COSTS - SOCIAL CONTRIBUTIONS"/>
    <s v="1027"/>
    <s v="CONTRIBUTION - WORKERS COMPENSATION"/>
    <n v="0"/>
    <n v="62041"/>
    <n v="65453.254999999997"/>
    <n v="68922.277514999994"/>
    <n v="89568"/>
    <n v="0"/>
    <n v="0"/>
    <n v="0"/>
    <n v="0"/>
    <n v="0"/>
    <n v="0"/>
    <n v="0"/>
    <n v="13256.4"/>
    <n v="14684.4"/>
    <n v="15406.8"/>
    <n v="15406.8"/>
    <n v="15406.8"/>
    <n v="15406.8"/>
    <n v="89568"/>
    <e v="#DIV/0!"/>
    <n v="89568"/>
    <n v="179136"/>
  </r>
  <r>
    <n v="14"/>
    <n v="15"/>
    <x v="0"/>
    <x v="108"/>
    <x v="1"/>
    <x v="76"/>
    <x v="92"/>
    <s v="011-Other public safety"/>
    <x v="1"/>
    <s v="153"/>
    <s v="DISASTER MANAGEMENT"/>
    <s v="053"/>
    <s v="EMPLOYEE RELATED COSTS - SOCIAL CONTRIBUTIONS"/>
    <s v="1021"/>
    <s v="CONTRIBUTION - MEDICAL AID SCHEME"/>
    <n v="99839"/>
    <n v="62094"/>
    <n v="65509.17"/>
    <n v="68981.156009999992"/>
    <n v="25308"/>
    <n v="0"/>
    <n v="0"/>
    <n v="0"/>
    <n v="0"/>
    <n v="0"/>
    <n v="0"/>
    <n v="0"/>
    <n v="4218"/>
    <n v="4218"/>
    <n v="4218"/>
    <n v="4218"/>
    <n v="4218"/>
    <n v="4218"/>
    <n v="25308"/>
    <n v="0.25348811586654513"/>
    <n v="25308"/>
    <n v="50616"/>
  </r>
  <r>
    <n v="14"/>
    <n v="15"/>
    <x v="0"/>
    <x v="108"/>
    <x v="1"/>
    <x v="76"/>
    <x v="93"/>
    <s v="011-Other public safety"/>
    <x v="1"/>
    <s v="153"/>
    <s v="DISASTER MANAGEMENT"/>
    <s v="053"/>
    <s v="EMPLOYEE RELATED COSTS - SOCIAL CONTRIBUTIONS"/>
    <s v="1022"/>
    <s v="CONTRIBUTION - PENSION SCHEMES"/>
    <n v="204863"/>
    <n v="154953"/>
    <n v="163475.41500000001"/>
    <n v="172139.61199500001"/>
    <n v="71279.31"/>
    <n v="0"/>
    <n v="0"/>
    <n v="0"/>
    <n v="0"/>
    <n v="0"/>
    <n v="0"/>
    <n v="0"/>
    <n v="11842.26"/>
    <n v="11842.26"/>
    <n v="11842.26"/>
    <n v="11842.26"/>
    <n v="11842.26"/>
    <n v="12068.01"/>
    <n v="71279.31"/>
    <n v="0.34793647461962385"/>
    <n v="71279.31"/>
    <n v="142558.62"/>
  </r>
  <r>
    <n v="14"/>
    <n v="15"/>
    <x v="0"/>
    <x v="108"/>
    <x v="1"/>
    <x v="76"/>
    <x v="94"/>
    <s v="011-Other public safety"/>
    <x v="1"/>
    <s v="153"/>
    <s v="DISASTER MANAGEMENT"/>
    <s v="053"/>
    <s v="EMPLOYEE RELATED COSTS - SOCIAL CONTRIBUTIONS"/>
    <s v="1023"/>
    <s v="CONTRIBUTION - UIF"/>
    <n v="5729"/>
    <n v="3819"/>
    <n v="4029.0450000000001"/>
    <n v="4242.5843850000001"/>
    <n v="1784.64"/>
    <n v="0"/>
    <n v="0"/>
    <n v="0"/>
    <n v="0"/>
    <n v="0"/>
    <n v="0"/>
    <n v="0"/>
    <n v="297.44"/>
    <n v="297.44"/>
    <n v="297.44"/>
    <n v="297.44"/>
    <n v="297.44"/>
    <n v="297.44"/>
    <n v="1784.64"/>
    <n v="0.31150986210507942"/>
    <n v="1784.64"/>
    <n v="3569.28"/>
  </r>
  <r>
    <n v="14"/>
    <n v="15"/>
    <x v="0"/>
    <x v="108"/>
    <x v="1"/>
    <x v="76"/>
    <x v="95"/>
    <s v="011-Other public safety"/>
    <x v="1"/>
    <s v="153"/>
    <s v="DISASTER MANAGEMENT"/>
    <s v="053"/>
    <s v="EMPLOYEE RELATED COSTS - SOCIAL CONTRIBUTIONS"/>
    <s v="1024"/>
    <s v="CONTRIBUTION - GROUP INSURANCE"/>
    <n v="19777"/>
    <n v="14087"/>
    <n v="14861.785"/>
    <n v="15649.459605"/>
    <n v="6479.94"/>
    <n v="0"/>
    <n v="0"/>
    <n v="0"/>
    <n v="0"/>
    <n v="0"/>
    <n v="0"/>
    <n v="0"/>
    <n v="1076.57"/>
    <n v="1076.57"/>
    <n v="1076.57"/>
    <n v="1076.57"/>
    <n v="1076.57"/>
    <n v="1097.0899999999999"/>
    <n v="6479.94"/>
    <n v="0.32765030085452795"/>
    <n v="6479.94"/>
    <n v="12959.88"/>
  </r>
  <r>
    <n v="14"/>
    <n v="15"/>
    <x v="0"/>
    <x v="108"/>
    <x v="1"/>
    <x v="76"/>
    <x v="96"/>
    <s v="011-Other public safety"/>
    <x v="1"/>
    <s v="153"/>
    <s v="DISASTER MANAGEMENT"/>
    <s v="053"/>
    <s v="EMPLOYEE RELATED COSTS - SOCIAL CONTRIBUTIONS"/>
    <s v="1027"/>
    <s v="CONTRIBUTION - WORKERS COMPENSATION"/>
    <n v="0"/>
    <n v="13244"/>
    <n v="13972.42"/>
    <n v="14712.958259999999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8"/>
    <x v="1"/>
    <x v="76"/>
    <x v="97"/>
    <s v="011-Other public safety"/>
    <x v="1"/>
    <s v="153"/>
    <s v="DISASTER MANAGEMENT"/>
    <s v="053"/>
    <s v="EMPLOYEE RELATED COSTS - SOCIAL CONTRIBUTIONS"/>
    <s v="1028"/>
    <s v="LEVIES - SETA"/>
    <n v="11165"/>
    <n v="9960"/>
    <n v="10507.8"/>
    <n v="11064.713399999999"/>
    <n v="5283.6900000000005"/>
    <n v="0"/>
    <n v="0"/>
    <n v="0"/>
    <n v="0"/>
    <n v="0"/>
    <n v="0"/>
    <n v="0"/>
    <n v="737.42"/>
    <n v="833.95"/>
    <n v="836.55"/>
    <n v="812.05"/>
    <n v="866.85"/>
    <n v="1196.8699999999999"/>
    <n v="5283.6900000000005"/>
    <n v="0.47323690103000454"/>
    <n v="5283.69"/>
    <n v="10567.380000000001"/>
  </r>
  <r>
    <n v="14"/>
    <n v="15"/>
    <x v="0"/>
    <x v="108"/>
    <x v="1"/>
    <x v="76"/>
    <x v="98"/>
    <s v="011-Other public safety"/>
    <x v="1"/>
    <s v="153"/>
    <s v="DISASTER MANAGEMENT"/>
    <s v="053"/>
    <s v="EMPLOYEE RELATED COSTS - SOCIAL CONTRIBUTIONS"/>
    <s v="1029"/>
    <s v="LEVIES - BARGAINING COUNCIL"/>
    <n v="245"/>
    <n v="174"/>
    <n v="183.57"/>
    <n v="193.29920999999999"/>
    <n v="81.36"/>
    <n v="0"/>
    <n v="0"/>
    <n v="0"/>
    <n v="0"/>
    <n v="0"/>
    <n v="0"/>
    <n v="0"/>
    <n v="13.56"/>
    <n v="13.56"/>
    <n v="13.56"/>
    <n v="13.56"/>
    <n v="13.56"/>
    <n v="13.56"/>
    <n v="81.36"/>
    <n v="0.33208163265306123"/>
    <n v="81.36"/>
    <n v="162.72"/>
  </r>
  <r>
    <n v="14"/>
    <n v="15"/>
    <x v="0"/>
    <x v="109"/>
    <x v="7"/>
    <x v="76"/>
    <x v="92"/>
    <s v="019-Electricity distribution"/>
    <x v="1"/>
    <s v="162"/>
    <s v="ADMINISTRATION ELEC. ING."/>
    <s v="053"/>
    <s v="EMPLOYEE RELATED COSTS - SOCIAL CONTRIBUTIONS"/>
    <s v="1021"/>
    <s v="CONTRIBUTION - MEDICAL AID SCHEME"/>
    <n v="139592"/>
    <n v="149589"/>
    <n v="157816.39499999999"/>
    <n v="166180.66393499999"/>
    <n v="66679.259999999995"/>
    <n v="0"/>
    <n v="0"/>
    <n v="0"/>
    <n v="0"/>
    <n v="0"/>
    <n v="0"/>
    <n v="0"/>
    <n v="11113.21"/>
    <n v="11113.21"/>
    <n v="11113.21"/>
    <n v="11113.21"/>
    <n v="11113.21"/>
    <n v="11113.21"/>
    <n v="66679.259999999995"/>
    <n v="0.47767250272221901"/>
    <n v="66679.259999999995"/>
    <n v="133358.51999999999"/>
  </r>
  <r>
    <n v="14"/>
    <n v="15"/>
    <x v="0"/>
    <x v="109"/>
    <x v="7"/>
    <x v="76"/>
    <x v="93"/>
    <s v="019-Electricity distribution"/>
    <x v="1"/>
    <s v="162"/>
    <s v="ADMINISTRATION ELEC. ING."/>
    <s v="053"/>
    <s v="EMPLOYEE RELATED COSTS - SOCIAL CONTRIBUTIONS"/>
    <s v="1022"/>
    <s v="CONTRIBUTION - PENSION SCHEMES"/>
    <n v="337812"/>
    <n v="360750"/>
    <n v="380591.25"/>
    <n v="400762.58624999999"/>
    <n v="168574.68"/>
    <n v="0"/>
    <n v="0"/>
    <n v="0"/>
    <n v="0"/>
    <n v="0"/>
    <n v="0"/>
    <n v="0"/>
    <n v="28095.78"/>
    <n v="28095.78"/>
    <n v="28095.78"/>
    <n v="28095.78"/>
    <n v="28095.78"/>
    <n v="28095.78"/>
    <n v="168574.68"/>
    <n v="0.49901921778977654"/>
    <n v="168574.68"/>
    <n v="337149.36"/>
  </r>
  <r>
    <n v="14"/>
    <n v="15"/>
    <x v="0"/>
    <x v="109"/>
    <x v="7"/>
    <x v="76"/>
    <x v="94"/>
    <s v="019-Electricity distribution"/>
    <x v="1"/>
    <s v="162"/>
    <s v="ADMINISTRATION ELEC. ING."/>
    <s v="053"/>
    <s v="EMPLOYEE RELATED COSTS - SOCIAL CONTRIBUTIONS"/>
    <s v="1023"/>
    <s v="CONTRIBUTION - UIF"/>
    <n v="13367"/>
    <n v="13367"/>
    <n v="14102.184999999999"/>
    <n v="14849.600805"/>
    <n v="6246.24"/>
    <n v="0"/>
    <n v="0"/>
    <n v="0"/>
    <n v="0"/>
    <n v="0"/>
    <n v="0"/>
    <n v="0"/>
    <n v="1041.04"/>
    <n v="1041.04"/>
    <n v="1041.04"/>
    <n v="1041.04"/>
    <n v="1041.04"/>
    <n v="1041.04"/>
    <n v="6246.24"/>
    <n v="0.46728809755367695"/>
    <n v="6246.24"/>
    <n v="12492.48"/>
  </r>
  <r>
    <n v="14"/>
    <n v="15"/>
    <x v="0"/>
    <x v="109"/>
    <x v="7"/>
    <x v="76"/>
    <x v="95"/>
    <s v="019-Electricity distribution"/>
    <x v="1"/>
    <s v="162"/>
    <s v="ADMINISTRATION ELEC. ING."/>
    <s v="053"/>
    <s v="EMPLOYEE RELATED COSTS - SOCIAL CONTRIBUTIONS"/>
    <s v="1024"/>
    <s v="CONTRIBUTION - GROUP INSURANCE"/>
    <n v="30710"/>
    <n v="30636"/>
    <n v="32320.98"/>
    <n v="34033.99194"/>
    <n v="14315.939999999999"/>
    <n v="0"/>
    <n v="0"/>
    <n v="0"/>
    <n v="0"/>
    <n v="0"/>
    <n v="0"/>
    <n v="0"/>
    <n v="2385.9899999999998"/>
    <n v="2385.9899999999998"/>
    <n v="2385.9899999999998"/>
    <n v="2385.9899999999998"/>
    <n v="2385.9899999999998"/>
    <n v="2385.9899999999998"/>
    <n v="14315.939999999999"/>
    <n v="0.46616541843047865"/>
    <n v="14315.94"/>
    <n v="28631.879999999997"/>
  </r>
  <r>
    <n v="14"/>
    <n v="15"/>
    <x v="0"/>
    <x v="109"/>
    <x v="7"/>
    <x v="76"/>
    <x v="96"/>
    <s v="019-Electricity distribution"/>
    <x v="1"/>
    <s v="162"/>
    <s v="ADMINISTRATION ELEC. ING."/>
    <s v="053"/>
    <s v="EMPLOYEE RELATED COSTS - SOCIAL CONTRIBUTIONS"/>
    <s v="1027"/>
    <s v="CONTRIBUTION - WORKERS COMPENSATION"/>
    <n v="0"/>
    <n v="51821"/>
    <n v="54671.154999999999"/>
    <n v="57568.726215000002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9"/>
    <x v="7"/>
    <x v="76"/>
    <x v="97"/>
    <s v="019-Electricity distribution"/>
    <x v="1"/>
    <s v="162"/>
    <s v="ADMINISTRATION ELEC. ING."/>
    <s v="053"/>
    <s v="EMPLOYEE RELATED COSTS - SOCIAL CONTRIBUTIONS"/>
    <s v="1028"/>
    <s v="LEVIES - SETA"/>
    <n v="39210"/>
    <n v="42808"/>
    <n v="45162.44"/>
    <n v="47556.049320000006"/>
    <n v="20373.88"/>
    <n v="0"/>
    <n v="0"/>
    <n v="0"/>
    <n v="0"/>
    <n v="0"/>
    <n v="0"/>
    <n v="0"/>
    <n v="3848.55"/>
    <n v="3771.9"/>
    <n v="3391.61"/>
    <n v="3306.56"/>
    <n v="3019.74"/>
    <n v="3035.52"/>
    <n v="20373.88"/>
    <n v="0.51960928334608525"/>
    <n v="20373.88"/>
    <n v="40747.760000000002"/>
  </r>
  <r>
    <n v="14"/>
    <n v="15"/>
    <x v="0"/>
    <x v="109"/>
    <x v="7"/>
    <x v="76"/>
    <x v="98"/>
    <s v="019-Electricity distribution"/>
    <x v="1"/>
    <s v="162"/>
    <s v="ADMINISTRATION ELEC. ING."/>
    <s v="053"/>
    <s v="EMPLOYEE RELATED COSTS - SOCIAL CONTRIBUTIONS"/>
    <s v="1029"/>
    <s v="LEVIES - BARGAINING COUNCIL"/>
    <n v="571"/>
    <n v="609"/>
    <n v="642.495"/>
    <n v="676.547235"/>
    <n v="284.76"/>
    <n v="0"/>
    <n v="0"/>
    <n v="0"/>
    <n v="0"/>
    <n v="0"/>
    <n v="0"/>
    <n v="0"/>
    <n v="47.46"/>
    <n v="47.46"/>
    <n v="47.46"/>
    <n v="47.46"/>
    <n v="47.46"/>
    <n v="47.46"/>
    <n v="284.76"/>
    <n v="0.49870402802101577"/>
    <n v="284.76"/>
    <n v="569.52"/>
  </r>
  <r>
    <n v="14"/>
    <n v="15"/>
    <x v="0"/>
    <x v="110"/>
    <x v="7"/>
    <x v="76"/>
    <x v="92"/>
    <s v="019-Electricity distribution"/>
    <x v="1"/>
    <s v="173"/>
    <s v="OPERATIONS &amp; MAINTENANCE: RURAL"/>
    <s v="053"/>
    <s v="EMPLOYEE RELATED COSTS - SOCIAL CONTRIBUTIONS"/>
    <s v="1021"/>
    <s v="CONTRIBUTION - MEDICAL AID SCHEME"/>
    <n v="903906"/>
    <n v="1131249"/>
    <n v="1193467.6950000001"/>
    <n v="1256721.4828350001"/>
    <n v="396618.72"/>
    <n v="0"/>
    <n v="0"/>
    <n v="0"/>
    <n v="0"/>
    <n v="0"/>
    <n v="0"/>
    <n v="0"/>
    <n v="64411.22"/>
    <n v="66284.42"/>
    <n v="69692.42"/>
    <n v="66948.02"/>
    <n v="64280.42"/>
    <n v="65002.22"/>
    <n v="396618.72"/>
    <n v="0.43878314780519212"/>
    <n v="396618.72"/>
    <n v="793237.44"/>
  </r>
  <r>
    <n v="14"/>
    <n v="15"/>
    <x v="0"/>
    <x v="110"/>
    <x v="7"/>
    <x v="76"/>
    <x v="93"/>
    <s v="019-Electricity distribution"/>
    <x v="1"/>
    <s v="173"/>
    <s v="OPERATIONS &amp; MAINTENANCE: RURAL"/>
    <s v="053"/>
    <s v="EMPLOYEE RELATED COSTS - SOCIAL CONTRIBUTIONS"/>
    <s v="1022"/>
    <s v="CONTRIBUTION - PENSION SCHEMES"/>
    <n v="2784538"/>
    <n v="2745723"/>
    <n v="2896737.7650000001"/>
    <n v="3050264.8665450001"/>
    <n v="1249331.04"/>
    <n v="0"/>
    <n v="0"/>
    <n v="0"/>
    <n v="0"/>
    <n v="0"/>
    <n v="0"/>
    <n v="0"/>
    <n v="210621.45"/>
    <n v="210621.45"/>
    <n v="210107.45"/>
    <n v="206678.15"/>
    <n v="206678.15"/>
    <n v="204624.39"/>
    <n v="1249331.04"/>
    <n v="0.44866726185816103"/>
    <n v="1249331.04"/>
    <n v="2498662.08"/>
  </r>
  <r>
    <n v="14"/>
    <n v="15"/>
    <x v="0"/>
    <x v="110"/>
    <x v="7"/>
    <x v="76"/>
    <x v="94"/>
    <s v="019-Electricity distribution"/>
    <x v="1"/>
    <s v="173"/>
    <s v="OPERATIONS &amp; MAINTENANCE: RURAL"/>
    <s v="053"/>
    <s v="EMPLOYEE RELATED COSTS - SOCIAL CONTRIBUTIONS"/>
    <s v="1023"/>
    <s v="CONTRIBUTION - UIF"/>
    <n v="122821"/>
    <n v="126061"/>
    <n v="132994.35500000001"/>
    <n v="140043.055815"/>
    <n v="56316.740000000005"/>
    <n v="0"/>
    <n v="0"/>
    <n v="0"/>
    <n v="0"/>
    <n v="0"/>
    <n v="0"/>
    <n v="0"/>
    <n v="9451.52"/>
    <n v="9482.56"/>
    <n v="9449.7800000000007"/>
    <n v="9222.2800000000007"/>
    <n v="9539.19"/>
    <n v="9171.41"/>
    <n v="56316.740000000005"/>
    <n v="0.45852696200161214"/>
    <n v="56316.74"/>
    <n v="112633.48000000001"/>
  </r>
  <r>
    <n v="14"/>
    <n v="15"/>
    <x v="0"/>
    <x v="110"/>
    <x v="7"/>
    <x v="76"/>
    <x v="95"/>
    <s v="019-Electricity distribution"/>
    <x v="1"/>
    <s v="173"/>
    <s v="OPERATIONS &amp; MAINTENANCE: RURAL"/>
    <s v="053"/>
    <s v="EMPLOYEE RELATED COSTS - SOCIAL CONTRIBUTIONS"/>
    <s v="1024"/>
    <s v="CONTRIBUTION - GROUP INSURANCE"/>
    <n v="225180"/>
    <n v="226926"/>
    <n v="239406.93"/>
    <n v="252095.49729"/>
    <n v="98251.73"/>
    <n v="0"/>
    <n v="0"/>
    <n v="0"/>
    <n v="0"/>
    <n v="0"/>
    <n v="0"/>
    <n v="0"/>
    <n v="16402.689999999999"/>
    <n v="16402.689999999999"/>
    <n v="16570.349999999999"/>
    <n v="16289.08"/>
    <n v="16289.08"/>
    <n v="16297.84"/>
    <n v="98251.73"/>
    <n v="0.43632529531930009"/>
    <n v="98251.73"/>
    <n v="196503.46"/>
  </r>
  <r>
    <n v="14"/>
    <n v="15"/>
    <x v="0"/>
    <x v="110"/>
    <x v="7"/>
    <x v="76"/>
    <x v="96"/>
    <s v="019-Electricity distribution"/>
    <x v="1"/>
    <s v="173"/>
    <s v="OPERATIONS &amp; MAINTENANCE: RURAL"/>
    <s v="053"/>
    <s v="EMPLOYEE RELATED COSTS - SOCIAL CONTRIBUTIONS"/>
    <s v="1027"/>
    <s v="CONTRIBUTION - WORKERS COMPENSATION"/>
    <n v="0"/>
    <n v="233025"/>
    <n v="245841.375"/>
    <n v="258870.967875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0"/>
    <x v="7"/>
    <x v="76"/>
    <x v="97"/>
    <s v="019-Electricity distribution"/>
    <x v="1"/>
    <s v="173"/>
    <s v="OPERATIONS &amp; MAINTENANCE: RURAL"/>
    <s v="053"/>
    <s v="EMPLOYEE RELATED COSTS - SOCIAL CONTRIBUTIONS"/>
    <s v="1028"/>
    <s v="LEVIES - SETA"/>
    <n v="201811"/>
    <n v="195105"/>
    <n v="205835.77499999999"/>
    <n v="216745.07107499999"/>
    <n v="87773.8"/>
    <n v="0"/>
    <n v="0"/>
    <n v="0"/>
    <n v="0"/>
    <n v="0"/>
    <n v="0"/>
    <n v="0"/>
    <n v="14671.09"/>
    <n v="13808.08"/>
    <n v="14288.44"/>
    <n v="15559.74"/>
    <n v="15322.65"/>
    <n v="14123.8"/>
    <n v="87773.8"/>
    <n v="0.43493070248896248"/>
    <n v="87773.8"/>
    <n v="175547.6"/>
  </r>
  <r>
    <n v="14"/>
    <n v="15"/>
    <x v="0"/>
    <x v="110"/>
    <x v="7"/>
    <x v="76"/>
    <x v="98"/>
    <s v="019-Electricity distribution"/>
    <x v="1"/>
    <s v="173"/>
    <s v="OPERATIONS &amp; MAINTENANCE: RURAL"/>
    <s v="053"/>
    <s v="EMPLOYEE RELATED COSTS - SOCIAL CONTRIBUTIONS"/>
    <s v="1029"/>
    <s v="LEVIES - BARGAINING COUNCIL"/>
    <n v="6604"/>
    <n v="6790"/>
    <n v="7163.45"/>
    <n v="7543.1128499999995"/>
    <n v="3023.88"/>
    <n v="0"/>
    <n v="0"/>
    <n v="0"/>
    <n v="0"/>
    <n v="0"/>
    <n v="0"/>
    <n v="0"/>
    <n v="508.5"/>
    <n v="508.5"/>
    <n v="501.72"/>
    <n v="501.72"/>
    <n v="501.72"/>
    <n v="501.72"/>
    <n v="3023.88"/>
    <n v="0.45788612961841307"/>
    <n v="3023.88"/>
    <n v="6047.76"/>
  </r>
  <r>
    <n v="14"/>
    <n v="15"/>
    <x v="0"/>
    <x v="111"/>
    <x v="7"/>
    <x v="76"/>
    <x v="92"/>
    <s v="019-Electricity distribution"/>
    <x v="1"/>
    <s v="183"/>
    <s v="OPERATIONS &amp; MAINTENANCE: TOWN"/>
    <s v="053"/>
    <s v="EMPLOYEE RELATED COSTS - SOCIAL CONTRIBUTIONS"/>
    <s v="1021"/>
    <s v="CONTRIBUTION - MEDICAL AID SCHEME"/>
    <n v="512261"/>
    <n v="454937"/>
    <n v="479958.53499999997"/>
    <n v="505396.33735499997"/>
    <n v="156495.65999999997"/>
    <n v="0"/>
    <n v="0"/>
    <n v="0"/>
    <n v="0"/>
    <n v="0"/>
    <n v="0"/>
    <n v="0"/>
    <n v="22948.21"/>
    <n v="25038.01"/>
    <n v="27439.21"/>
    <n v="27439.21"/>
    <n v="26693.41"/>
    <n v="26937.61"/>
    <n v="156495.65999999997"/>
    <n v="0.30549985261419466"/>
    <n v="156495.66"/>
    <n v="312991.31999999995"/>
  </r>
  <r>
    <n v="14"/>
    <n v="15"/>
    <x v="0"/>
    <x v="111"/>
    <x v="7"/>
    <x v="76"/>
    <x v="93"/>
    <s v="019-Electricity distribution"/>
    <x v="1"/>
    <s v="183"/>
    <s v="OPERATIONS &amp; MAINTENANCE: TOWN"/>
    <s v="053"/>
    <s v="EMPLOYEE RELATED COSTS - SOCIAL CONTRIBUTIONS"/>
    <s v="1022"/>
    <s v="CONTRIBUTION - PENSION SCHEMES"/>
    <n v="1210814"/>
    <n v="1097364"/>
    <n v="1157719.02"/>
    <n v="1219078.12806"/>
    <n v="477704.83999999997"/>
    <n v="0"/>
    <n v="0"/>
    <n v="0"/>
    <n v="0"/>
    <n v="0"/>
    <n v="0"/>
    <n v="0"/>
    <n v="79677.929999999993"/>
    <n v="79677.929999999993"/>
    <n v="81186.83"/>
    <n v="79054.05"/>
    <n v="79054.05"/>
    <n v="79054.05"/>
    <n v="477704.83999999997"/>
    <n v="0.39453197600952744"/>
    <n v="477704.84"/>
    <n v="955409.67999999993"/>
  </r>
  <r>
    <n v="14"/>
    <n v="15"/>
    <x v="0"/>
    <x v="111"/>
    <x v="7"/>
    <x v="76"/>
    <x v="94"/>
    <s v="019-Electricity distribution"/>
    <x v="1"/>
    <s v="183"/>
    <s v="OPERATIONS &amp; MAINTENANCE: TOWN"/>
    <s v="053"/>
    <s v="EMPLOYEE RELATED COSTS - SOCIAL CONTRIBUTIONS"/>
    <s v="1023"/>
    <s v="CONTRIBUTION - UIF"/>
    <n v="49591"/>
    <n v="44622"/>
    <n v="47076.21"/>
    <n v="49571.249129999997"/>
    <n v="20137.900000000001"/>
    <n v="0"/>
    <n v="0"/>
    <n v="0"/>
    <n v="0"/>
    <n v="0"/>
    <n v="0"/>
    <n v="0"/>
    <n v="3344.18"/>
    <n v="3305.71"/>
    <n v="3477.95"/>
    <n v="3370.6"/>
    <n v="3311.31"/>
    <n v="3328.15"/>
    <n v="20137.900000000001"/>
    <n v="0.40607973220947352"/>
    <n v="20137.900000000001"/>
    <n v="40275.800000000003"/>
  </r>
  <r>
    <n v="14"/>
    <n v="15"/>
    <x v="0"/>
    <x v="111"/>
    <x v="7"/>
    <x v="76"/>
    <x v="95"/>
    <s v="019-Electricity distribution"/>
    <x v="1"/>
    <s v="183"/>
    <s v="OPERATIONS &amp; MAINTENANCE: TOWN"/>
    <s v="053"/>
    <s v="EMPLOYEE RELATED COSTS - SOCIAL CONTRIBUTIONS"/>
    <s v="1024"/>
    <s v="CONTRIBUTION - GROUP INSURANCE"/>
    <n v="90046"/>
    <n v="77044"/>
    <n v="81281.42"/>
    <n v="85589.335259999993"/>
    <n v="31393.1"/>
    <n v="0"/>
    <n v="0"/>
    <n v="0"/>
    <n v="0"/>
    <n v="0"/>
    <n v="0"/>
    <n v="0"/>
    <n v="5120.41"/>
    <n v="5120.41"/>
    <n v="5288.07"/>
    <n v="5288.07"/>
    <n v="5288.07"/>
    <n v="5288.07"/>
    <n v="31393.1"/>
    <n v="0.34863403149501365"/>
    <n v="31393.1"/>
    <n v="62786.2"/>
  </r>
  <r>
    <n v="14"/>
    <n v="15"/>
    <x v="0"/>
    <x v="111"/>
    <x v="7"/>
    <x v="76"/>
    <x v="96"/>
    <s v="019-Electricity distribution"/>
    <x v="1"/>
    <s v="183"/>
    <s v="OPERATIONS &amp; MAINTENANCE: TOWN"/>
    <s v="053"/>
    <s v="EMPLOYEE RELATED COSTS - SOCIAL CONTRIBUTIONS"/>
    <s v="1027"/>
    <s v="CONTRIBUTION - WORKERS COMPENSATION"/>
    <n v="0"/>
    <n v="101277"/>
    <n v="106847.235"/>
    <n v="112510.13845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1"/>
    <x v="7"/>
    <x v="76"/>
    <x v="97"/>
    <s v="019-Electricity distribution"/>
    <x v="1"/>
    <s v="183"/>
    <s v="OPERATIONS &amp; MAINTENANCE: TOWN"/>
    <s v="053"/>
    <s v="EMPLOYEE RELATED COSTS - SOCIAL CONTRIBUTIONS"/>
    <s v="1028"/>
    <s v="LEVIES - SETA"/>
    <n v="85230"/>
    <n v="88272"/>
    <n v="93126.96"/>
    <n v="98062.688880000002"/>
    <n v="39565.050000000003"/>
    <n v="0"/>
    <n v="0"/>
    <n v="0"/>
    <n v="0"/>
    <n v="0"/>
    <n v="0"/>
    <n v="0"/>
    <n v="7015.32"/>
    <n v="6242.44"/>
    <n v="6515.85"/>
    <n v="7128.6"/>
    <n v="6528.76"/>
    <n v="6134.08"/>
    <n v="39565.050000000003"/>
    <n v="0.46421506511791627"/>
    <n v="39565.050000000003"/>
    <n v="79130.100000000006"/>
  </r>
  <r>
    <n v="14"/>
    <n v="15"/>
    <x v="0"/>
    <x v="111"/>
    <x v="7"/>
    <x v="76"/>
    <x v="98"/>
    <s v="019-Electricity distribution"/>
    <x v="1"/>
    <s v="183"/>
    <s v="OPERATIONS &amp; MAINTENANCE: TOWN"/>
    <s v="053"/>
    <s v="EMPLOYEE RELATED COSTS - SOCIAL CONTRIBUTIONS"/>
    <s v="1029"/>
    <s v="LEVIES - BARGAINING COUNCIL"/>
    <n v="2528"/>
    <n v="2350"/>
    <n v="2479.25"/>
    <n v="2610.6502500000001"/>
    <n v="1003.44"/>
    <n v="0"/>
    <n v="0"/>
    <n v="0"/>
    <n v="0"/>
    <n v="0"/>
    <n v="0"/>
    <n v="0"/>
    <n v="162.72"/>
    <n v="162.72"/>
    <n v="169.5"/>
    <n v="169.5"/>
    <n v="169.5"/>
    <n v="169.5"/>
    <n v="1003.44"/>
    <n v="0.39693037974683548"/>
    <n v="1003.44"/>
    <n v="2006.88"/>
  </r>
  <r>
    <n v="14"/>
    <n v="15"/>
    <x v="1"/>
    <x v="112"/>
    <x v="5"/>
    <x v="76"/>
    <x v="92"/>
    <s v="017-Roads"/>
    <x v="1"/>
    <s v="195"/>
    <s v="PROJECT MANAGEMENT"/>
    <s v="053"/>
    <s v="EMPLOYEE RELATED COSTS - SOCIAL CONTRIBUTIONS"/>
    <s v="1021"/>
    <s v="CONTRIBUTION - MEDICAL AID SCHEME"/>
    <n v="95841"/>
    <n v="62279"/>
    <n v="65704.345000000001"/>
    <n v="69186.675285000005"/>
    <n v="25312.799999999999"/>
    <n v="0"/>
    <n v="0"/>
    <n v="0"/>
    <n v="0"/>
    <n v="0"/>
    <n v="0"/>
    <n v="0"/>
    <n v="3906.6"/>
    <n v="3906.6"/>
    <n v="3906.6"/>
    <n v="3906.6"/>
    <n v="4843.2"/>
    <n v="4843.2"/>
    <n v="25312.799999999999"/>
    <n v="0.26411243622249347"/>
    <n v="25312.799999999999"/>
    <n v="50625.599999999999"/>
  </r>
  <r>
    <n v="14"/>
    <n v="15"/>
    <x v="1"/>
    <x v="112"/>
    <x v="5"/>
    <x v="76"/>
    <x v="93"/>
    <s v="017-Roads"/>
    <x v="1"/>
    <s v="195"/>
    <s v="PROJECT MANAGEMENT"/>
    <s v="053"/>
    <s v="EMPLOYEE RELATED COSTS - SOCIAL CONTRIBUTIONS"/>
    <s v="1022"/>
    <s v="CONTRIBUTION - PENSION SCHEMES"/>
    <n v="238243"/>
    <n v="162401"/>
    <n v="171333.05499999999"/>
    <n v="180413.70691499999"/>
    <n v="75888.36"/>
    <n v="0"/>
    <n v="0"/>
    <n v="0"/>
    <n v="0"/>
    <n v="0"/>
    <n v="0"/>
    <n v="0"/>
    <n v="12648.06"/>
    <n v="12648.06"/>
    <n v="12648.06"/>
    <n v="12648.06"/>
    <n v="12648.06"/>
    <n v="12648.06"/>
    <n v="75888.36"/>
    <n v="0.31853343015324692"/>
    <n v="75888.36"/>
    <n v="151776.72"/>
  </r>
  <r>
    <n v="14"/>
    <n v="15"/>
    <x v="1"/>
    <x v="112"/>
    <x v="5"/>
    <x v="76"/>
    <x v="94"/>
    <s v="017-Roads"/>
    <x v="1"/>
    <s v="195"/>
    <s v="PROJECT MANAGEMENT"/>
    <s v="053"/>
    <s v="EMPLOYEE RELATED COSTS - SOCIAL CONTRIBUTIONS"/>
    <s v="1023"/>
    <s v="CONTRIBUTION - UIF"/>
    <n v="7638"/>
    <n v="5729"/>
    <n v="6044.0950000000003"/>
    <n v="6364.4320349999998"/>
    <n v="2676.96"/>
    <n v="0"/>
    <n v="0"/>
    <n v="0"/>
    <n v="0"/>
    <n v="0"/>
    <n v="0"/>
    <n v="0"/>
    <n v="446.16"/>
    <n v="446.16"/>
    <n v="446.16"/>
    <n v="446.16"/>
    <n v="446.16"/>
    <n v="446.16"/>
    <n v="2676.96"/>
    <n v="0.35047918303220738"/>
    <n v="2676.96"/>
    <n v="5353.92"/>
  </r>
  <r>
    <n v="14"/>
    <n v="15"/>
    <x v="1"/>
    <x v="112"/>
    <x v="5"/>
    <x v="76"/>
    <x v="95"/>
    <s v="017-Roads"/>
    <x v="1"/>
    <s v="195"/>
    <s v="PROJECT MANAGEMENT"/>
    <s v="053"/>
    <s v="EMPLOYEE RELATED COSTS - SOCIAL CONTRIBUTIONS"/>
    <s v="1024"/>
    <s v="CONTRIBUTION - GROUP INSURANCE"/>
    <n v="23030"/>
    <n v="16277"/>
    <n v="17172.235000000001"/>
    <n v="18082.363454999999"/>
    <n v="7606.02"/>
    <n v="0"/>
    <n v="0"/>
    <n v="0"/>
    <n v="0"/>
    <n v="0"/>
    <n v="0"/>
    <n v="0"/>
    <n v="1267.67"/>
    <n v="1267.67"/>
    <n v="1267.67"/>
    <n v="1267.67"/>
    <n v="1267.67"/>
    <n v="1267.67"/>
    <n v="7606.02"/>
    <n v="0.33026574033868866"/>
    <n v="7606.02"/>
    <n v="15212.04"/>
  </r>
  <r>
    <n v="14"/>
    <n v="15"/>
    <x v="1"/>
    <x v="112"/>
    <x v="5"/>
    <x v="76"/>
    <x v="96"/>
    <s v="017-Roads"/>
    <x v="1"/>
    <s v="195"/>
    <s v="PROJECT MANAGEMENT"/>
    <s v="053"/>
    <s v="EMPLOYEE RELATED COSTS - SOCIAL CONTRIBUTIONS"/>
    <s v="1027"/>
    <s v="CONTRIBUTION - WORKERS COMPENSATION"/>
    <n v="0"/>
    <n v="25305"/>
    <n v="26696.775000000001"/>
    <n v="28111.7040750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1"/>
    <x v="112"/>
    <x v="5"/>
    <x v="76"/>
    <x v="97"/>
    <s v="017-Roads"/>
    <x v="1"/>
    <s v="195"/>
    <s v="PROJECT MANAGEMENT"/>
    <s v="053"/>
    <s v="EMPLOYEE RELATED COSTS - SOCIAL CONTRIBUTIONS"/>
    <s v="1028"/>
    <s v="LEVIES - SETA"/>
    <n v="21514"/>
    <n v="22101"/>
    <n v="23316.555"/>
    <n v="24552.332415000001"/>
    <n v="11802.560000000001"/>
    <n v="0"/>
    <n v="0"/>
    <n v="0"/>
    <n v="0"/>
    <n v="0"/>
    <n v="0"/>
    <n v="0"/>
    <n v="2176.6799999999998"/>
    <n v="2560.23"/>
    <n v="1766.89"/>
    <n v="1750.94"/>
    <n v="1780.78"/>
    <n v="1767.04"/>
    <n v="11802.560000000001"/>
    <n v="0.54859905178023616"/>
    <n v="11802.56"/>
    <n v="23605.120000000003"/>
  </r>
  <r>
    <n v="14"/>
    <n v="15"/>
    <x v="1"/>
    <x v="112"/>
    <x v="5"/>
    <x v="76"/>
    <x v="98"/>
    <s v="017-Roads"/>
    <x v="1"/>
    <s v="195"/>
    <s v="PROJECT MANAGEMENT"/>
    <s v="053"/>
    <s v="EMPLOYEE RELATED COSTS - SOCIAL CONTRIBUTIONS"/>
    <s v="1029"/>
    <s v="LEVIES - BARGAINING COUNCIL"/>
    <n v="326"/>
    <n v="261"/>
    <n v="275.35500000000002"/>
    <n v="289.94881500000002"/>
    <n v="187.04000000000002"/>
    <n v="0"/>
    <n v="0"/>
    <n v="0"/>
    <n v="0"/>
    <n v="0"/>
    <n v="0"/>
    <n v="0"/>
    <n v="85.34"/>
    <n v="20.34"/>
    <n v="20.34"/>
    <n v="20.34"/>
    <n v="20.34"/>
    <n v="20.34"/>
    <n v="187.04000000000002"/>
    <n v="0.57374233128834362"/>
    <n v="187.04"/>
    <n v="374.08000000000004"/>
  </r>
  <r>
    <n v="14"/>
    <n v="15"/>
    <x v="2"/>
    <x v="113"/>
    <x v="5"/>
    <x v="76"/>
    <x v="92"/>
    <m/>
    <x v="1"/>
    <s v="073"/>
    <s v="WATER NETWORKS"/>
    <s v="053"/>
    <s v="EMPLOYEE RELATED COSTS - SOCIAL CONTRIBUTIONS"/>
    <s v="1021"/>
    <s v="CONTRIBUTION - MEDICAL AID SCHEME"/>
    <n v="606087"/>
    <n v="781834"/>
    <n v="824834.87"/>
    <n v="868551.11811000004"/>
    <n v="220948.26"/>
    <n v="0"/>
    <n v="0"/>
    <n v="0"/>
    <n v="0"/>
    <n v="0"/>
    <n v="0"/>
    <n v="0"/>
    <n v="40725.61"/>
    <n v="38984.410000000003"/>
    <n v="35526.01"/>
    <n v="35526.01"/>
    <n v="35526.01"/>
    <n v="34660.21"/>
    <n v="220948.26"/>
    <n v="0.36454875290181116"/>
    <n v="220948.26"/>
    <n v="441896.52"/>
  </r>
  <r>
    <n v="14"/>
    <n v="15"/>
    <x v="2"/>
    <x v="113"/>
    <x v="5"/>
    <x v="76"/>
    <x v="93"/>
    <m/>
    <x v="1"/>
    <s v="073"/>
    <s v="WATER NETWORKS"/>
    <s v="053"/>
    <s v="EMPLOYEE RELATED COSTS - SOCIAL CONTRIBUTIONS"/>
    <s v="1022"/>
    <s v="CONTRIBUTION - PENSION SCHEMES"/>
    <n v="1996780"/>
    <n v="2167678"/>
    <n v="2286900.29"/>
    <n v="2408106.0053699999"/>
    <n v="928213.73"/>
    <n v="0"/>
    <n v="0"/>
    <n v="0"/>
    <n v="0"/>
    <n v="0"/>
    <n v="0"/>
    <n v="0"/>
    <n v="162451.79999999999"/>
    <n v="164545.29999999999"/>
    <n v="150290"/>
    <n v="150290"/>
    <n v="150290"/>
    <n v="150346.63"/>
    <n v="928213.73"/>
    <n v="0.46485528200402648"/>
    <n v="928213.73"/>
    <n v="1856427.46"/>
  </r>
  <r>
    <n v="14"/>
    <n v="15"/>
    <x v="2"/>
    <x v="113"/>
    <x v="5"/>
    <x v="76"/>
    <x v="94"/>
    <m/>
    <x v="1"/>
    <s v="073"/>
    <s v="WATER NETWORKS"/>
    <s v="053"/>
    <s v="EMPLOYEE RELATED COSTS - SOCIAL CONTRIBUTIONS"/>
    <s v="1023"/>
    <s v="CONTRIBUTION - UIF"/>
    <n v="100059"/>
    <n v="111568"/>
    <n v="117704.24"/>
    <n v="123942.56472000001"/>
    <n v="48682.179999999993"/>
    <n v="0"/>
    <n v="0"/>
    <n v="0"/>
    <n v="0"/>
    <n v="0"/>
    <n v="0"/>
    <n v="0"/>
    <n v="8182.25"/>
    <n v="8189.8"/>
    <n v="8176.89"/>
    <n v="8093.44"/>
    <n v="8061.13"/>
    <n v="7978.67"/>
    <n v="48682.179999999993"/>
    <n v="0.48653474450074446"/>
    <n v="48682.18"/>
    <n v="97364.359999999986"/>
  </r>
  <r>
    <n v="14"/>
    <n v="15"/>
    <x v="2"/>
    <x v="113"/>
    <x v="5"/>
    <x v="76"/>
    <x v="95"/>
    <m/>
    <x v="1"/>
    <s v="073"/>
    <s v="WATER NETWORKS"/>
    <s v="053"/>
    <s v="EMPLOYEE RELATED COSTS - SOCIAL CONTRIBUTIONS"/>
    <s v="1024"/>
    <s v="CONTRIBUTION - GROUP INSURANCE"/>
    <n v="170902"/>
    <n v="192068"/>
    <n v="202631.74"/>
    <n v="213371.22222"/>
    <n v="79083.12"/>
    <n v="0"/>
    <n v="0"/>
    <n v="0"/>
    <n v="0"/>
    <n v="0"/>
    <n v="0"/>
    <n v="0"/>
    <n v="13876.03"/>
    <n v="14108.64"/>
    <n v="12812.71"/>
    <n v="12812.71"/>
    <n v="12812.71"/>
    <n v="12660.32"/>
    <n v="79083.12"/>
    <n v="0.46273958174860441"/>
    <n v="79083.12"/>
    <n v="158166.24"/>
  </r>
  <r>
    <n v="14"/>
    <n v="15"/>
    <x v="2"/>
    <x v="113"/>
    <x v="5"/>
    <x v="76"/>
    <x v="97"/>
    <m/>
    <x v="1"/>
    <s v="073"/>
    <s v="WATER NETWORKS"/>
    <s v="053"/>
    <s v="EMPLOYEE RELATED COSTS - SOCIAL CONTRIBUTIONS"/>
    <s v="1028"/>
    <s v="LEVIES - SETA"/>
    <n v="152742"/>
    <n v="171071"/>
    <n v="180479.905"/>
    <n v="190045.33996499999"/>
    <n v="80532.03"/>
    <n v="0"/>
    <n v="0"/>
    <n v="0"/>
    <n v="0"/>
    <n v="0"/>
    <n v="0"/>
    <n v="0"/>
    <n v="13502.11"/>
    <n v="16008.73"/>
    <n v="12526.88"/>
    <n v="12928.39"/>
    <n v="13079.3"/>
    <n v="12486.62"/>
    <n v="80532.03"/>
    <n v="0.52724221235809399"/>
    <n v="80532.03"/>
    <n v="161064.06"/>
  </r>
  <r>
    <n v="14"/>
    <n v="15"/>
    <x v="2"/>
    <x v="113"/>
    <x v="5"/>
    <x v="76"/>
    <x v="98"/>
    <m/>
    <x v="1"/>
    <s v="073"/>
    <s v="WATER NETWORKS"/>
    <s v="053"/>
    <s v="EMPLOYEE RELATED COSTS - SOCIAL CONTRIBUTIONS"/>
    <s v="1029"/>
    <s v="LEVIES - BARGAINING COUNCIL"/>
    <n v="4647"/>
    <n v="5310"/>
    <n v="5602.05"/>
    <n v="5898.9586500000005"/>
    <n v="2291.6400000000003"/>
    <n v="0"/>
    <n v="0"/>
    <n v="0"/>
    <n v="0"/>
    <n v="0"/>
    <n v="0"/>
    <n v="0"/>
    <n v="386.46"/>
    <n v="393.24"/>
    <n v="379.68"/>
    <n v="379.68"/>
    <n v="379.68"/>
    <n v="372.9"/>
    <n v="2291.6400000000003"/>
    <n v="0.4931439638476437"/>
    <n v="2291.64"/>
    <n v="4583.2800000000007"/>
  </r>
  <r>
    <n v="14"/>
    <n v="15"/>
    <x v="2"/>
    <x v="114"/>
    <x v="5"/>
    <x v="76"/>
    <x v="92"/>
    <m/>
    <x v="1"/>
    <s v="083"/>
    <s v="WATER PURIFICATION"/>
    <s v="053"/>
    <s v="EMPLOYEE RELATED COSTS - SOCIAL CONTRIBUTIONS"/>
    <s v="1021"/>
    <s v="CONTRIBUTION - MEDICAL AID SCHEME"/>
    <n v="84128"/>
    <n v="97278"/>
    <n v="102628.29"/>
    <n v="108067.58936999999"/>
    <n v="39960"/>
    <n v="0"/>
    <n v="0"/>
    <n v="0"/>
    <n v="0"/>
    <n v="0"/>
    <n v="0"/>
    <n v="0"/>
    <n v="6660"/>
    <n v="6660"/>
    <n v="6660"/>
    <n v="6660"/>
    <n v="6660"/>
    <n v="6660"/>
    <n v="39960"/>
    <n v="0.47499049068086724"/>
    <n v="39960"/>
    <n v="79920"/>
  </r>
  <r>
    <n v="14"/>
    <n v="15"/>
    <x v="2"/>
    <x v="114"/>
    <x v="5"/>
    <x v="76"/>
    <x v="93"/>
    <m/>
    <x v="1"/>
    <s v="083"/>
    <s v="WATER PURIFICATION"/>
    <s v="053"/>
    <s v="EMPLOYEE RELATED COSTS - SOCIAL CONTRIBUTIONS"/>
    <s v="1022"/>
    <s v="CONTRIBUTION - PENSION SCHEMES"/>
    <n v="638807"/>
    <n v="637903"/>
    <n v="672987.66500000004"/>
    <n v="708656.01124500006"/>
    <n v="298085.64"/>
    <n v="0"/>
    <n v="0"/>
    <n v="0"/>
    <n v="0"/>
    <n v="0"/>
    <n v="0"/>
    <n v="0"/>
    <n v="49680.94"/>
    <n v="49680.94"/>
    <n v="49680.94"/>
    <n v="49680.94"/>
    <n v="49680.94"/>
    <n v="49680.94"/>
    <n v="298085.64"/>
    <n v="0.4666286374444864"/>
    <n v="298085.64"/>
    <n v="596171.28"/>
  </r>
  <r>
    <n v="14"/>
    <n v="15"/>
    <x v="2"/>
    <x v="114"/>
    <x v="5"/>
    <x v="76"/>
    <x v="94"/>
    <m/>
    <x v="1"/>
    <s v="083"/>
    <s v="WATER PURIFICATION"/>
    <s v="053"/>
    <s v="EMPLOYEE RELATED COSTS - SOCIAL CONTRIBUTIONS"/>
    <s v="1023"/>
    <s v="CONTRIBUTION - UIF"/>
    <n v="32362"/>
    <n v="32758"/>
    <n v="34559.69"/>
    <n v="36391.353569999999"/>
    <n v="14944.259999999998"/>
    <n v="0"/>
    <n v="0"/>
    <n v="0"/>
    <n v="0"/>
    <n v="0"/>
    <n v="0"/>
    <n v="0"/>
    <n v="2512.5100000000002"/>
    <n v="2451.7399999999998"/>
    <n v="2514.8200000000002"/>
    <n v="2597.39"/>
    <n v="2461.59"/>
    <n v="2406.21"/>
    <n v="14944.259999999998"/>
    <n v="0.4617841913355169"/>
    <n v="14944.26"/>
    <n v="29888.519999999997"/>
  </r>
  <r>
    <n v="14"/>
    <n v="15"/>
    <x v="2"/>
    <x v="114"/>
    <x v="5"/>
    <x v="76"/>
    <x v="95"/>
    <m/>
    <x v="1"/>
    <s v="083"/>
    <s v="WATER PURIFICATION"/>
    <s v="053"/>
    <s v="EMPLOYEE RELATED COSTS - SOCIAL CONTRIBUTIONS"/>
    <s v="1024"/>
    <s v="CONTRIBUTION - GROUP INSURANCE"/>
    <n v="47723"/>
    <n v="47907"/>
    <n v="50541.885000000002"/>
    <n v="53220.604905"/>
    <n v="22386.240000000002"/>
    <n v="0"/>
    <n v="0"/>
    <n v="0"/>
    <n v="0"/>
    <n v="0"/>
    <n v="0"/>
    <n v="0"/>
    <n v="3731.04"/>
    <n v="3731.04"/>
    <n v="3731.04"/>
    <n v="3731.04"/>
    <n v="3731.04"/>
    <n v="3731.04"/>
    <n v="22386.240000000002"/>
    <n v="0.46908702302872834"/>
    <n v="22386.240000000002"/>
    <n v="44772.480000000003"/>
  </r>
  <r>
    <n v="14"/>
    <n v="15"/>
    <x v="2"/>
    <x v="114"/>
    <x v="5"/>
    <x v="76"/>
    <x v="97"/>
    <m/>
    <x v="1"/>
    <s v="083"/>
    <s v="WATER PURIFICATION"/>
    <s v="053"/>
    <s v="EMPLOYEE RELATED COSTS - SOCIAL CONTRIBUTIONS"/>
    <s v="1028"/>
    <s v="LEVIES - SETA"/>
    <n v="38709"/>
    <n v="46645"/>
    <n v="49210.474999999999"/>
    <n v="51818.630174999998"/>
    <n v="20732.149999999998"/>
    <n v="0"/>
    <n v="0"/>
    <n v="0"/>
    <n v="0"/>
    <n v="0"/>
    <n v="0"/>
    <n v="0"/>
    <n v="3628.9"/>
    <n v="3723.91"/>
    <n v="3405.72"/>
    <n v="3678.68"/>
    <n v="3265.91"/>
    <n v="3029.03"/>
    <n v="20732.149999999998"/>
    <n v="0.53558991449017024"/>
    <n v="20732.150000000001"/>
    <n v="41464.299999999996"/>
  </r>
  <r>
    <n v="14"/>
    <n v="15"/>
    <x v="2"/>
    <x v="114"/>
    <x v="5"/>
    <x v="76"/>
    <x v="98"/>
    <m/>
    <x v="1"/>
    <s v="083"/>
    <s v="WATER PURIFICATION"/>
    <s v="053"/>
    <s v="EMPLOYEE RELATED COSTS - SOCIAL CONTRIBUTIONS"/>
    <s v="1029"/>
    <s v="LEVIES - BARGAINING COUNCIL"/>
    <n v="1549"/>
    <n v="1567"/>
    <n v="1653.1849999999999"/>
    <n v="1740.803805"/>
    <n v="732.24"/>
    <n v="0"/>
    <n v="0"/>
    <n v="0"/>
    <n v="0"/>
    <n v="0"/>
    <n v="0"/>
    <n v="0"/>
    <n v="122.04"/>
    <n v="122.04"/>
    <n v="122.04"/>
    <n v="122.04"/>
    <n v="122.04"/>
    <n v="122.04"/>
    <n v="732.24"/>
    <n v="0.47271788250484181"/>
    <n v="732.24"/>
    <n v="1464.48"/>
  </r>
  <r>
    <n v="14"/>
    <n v="15"/>
    <x v="2"/>
    <x v="115"/>
    <x v="5"/>
    <x v="76"/>
    <x v="92"/>
    <m/>
    <x v="1"/>
    <s v="093"/>
    <s v="SEWERAGE PURIFICATION"/>
    <s v="053"/>
    <s v="EMPLOYEE RELATED COSTS - SOCIAL CONTRIBUTIONS"/>
    <s v="1021"/>
    <s v="CONTRIBUTION - MEDICAL AID SCHEME"/>
    <n v="198350"/>
    <n v="203840"/>
    <n v="215051.2"/>
    <n v="226448.9136"/>
    <n v="83435.459999999992"/>
    <n v="0"/>
    <n v="0"/>
    <n v="0"/>
    <n v="0"/>
    <n v="0"/>
    <n v="0"/>
    <n v="0"/>
    <n v="12990.01"/>
    <n v="13892.41"/>
    <n v="13892.41"/>
    <n v="13512.61"/>
    <n v="14415.01"/>
    <n v="14733.01"/>
    <n v="83435.459999999992"/>
    <n v="0.42064764305520541"/>
    <n v="83435.460000000006"/>
    <n v="166870.91999999998"/>
  </r>
  <r>
    <n v="14"/>
    <n v="15"/>
    <x v="2"/>
    <x v="115"/>
    <x v="5"/>
    <x v="76"/>
    <x v="93"/>
    <m/>
    <x v="1"/>
    <s v="093"/>
    <s v="SEWERAGE PURIFICATION"/>
    <s v="053"/>
    <s v="EMPLOYEE RELATED COSTS - SOCIAL CONTRIBUTIONS"/>
    <s v="1022"/>
    <s v="CONTRIBUTION - PENSION SCHEMES"/>
    <n v="551361"/>
    <n v="547449"/>
    <n v="577558.69499999995"/>
    <n v="608169.30583499989"/>
    <n v="227134.13999999998"/>
    <n v="0"/>
    <n v="0"/>
    <n v="0"/>
    <n v="0"/>
    <n v="0"/>
    <n v="0"/>
    <n v="0"/>
    <n v="37849.379999999997"/>
    <n v="37849.379999999997"/>
    <n v="37849.379999999997"/>
    <n v="37849.379999999997"/>
    <n v="37849.379999999997"/>
    <n v="37887.24"/>
    <n v="227134.13999999998"/>
    <n v="0.41195177025578522"/>
    <n v="227134.14"/>
    <n v="454268.27999999997"/>
  </r>
  <r>
    <n v="14"/>
    <n v="15"/>
    <x v="2"/>
    <x v="115"/>
    <x v="5"/>
    <x v="76"/>
    <x v="94"/>
    <m/>
    <x v="1"/>
    <s v="093"/>
    <s v="SEWERAGE PURIFICATION"/>
    <s v="053"/>
    <s v="EMPLOYEE RELATED COSTS - SOCIAL CONTRIBUTIONS"/>
    <s v="1023"/>
    <s v="CONTRIBUTION - UIF"/>
    <n v="26608"/>
    <n v="27252"/>
    <n v="28750.86"/>
    <n v="30274.655579999999"/>
    <n v="11567.96"/>
    <n v="0"/>
    <n v="0"/>
    <n v="0"/>
    <n v="0"/>
    <n v="0"/>
    <n v="0"/>
    <n v="0"/>
    <n v="1909.56"/>
    <n v="1911.57"/>
    <n v="1878.38"/>
    <n v="1900.85"/>
    <n v="2002.12"/>
    <n v="1965.48"/>
    <n v="11567.96"/>
    <n v="0.43475496091401078"/>
    <n v="11567.96"/>
    <n v="23135.919999999998"/>
  </r>
  <r>
    <n v="14"/>
    <n v="15"/>
    <x v="2"/>
    <x v="115"/>
    <x v="5"/>
    <x v="76"/>
    <x v="95"/>
    <m/>
    <x v="1"/>
    <s v="093"/>
    <s v="SEWERAGE PURIFICATION"/>
    <s v="053"/>
    <s v="EMPLOYEE RELATED COSTS - SOCIAL CONTRIBUTIONS"/>
    <s v="1024"/>
    <s v="CONTRIBUTION - GROUP INSURANCE"/>
    <n v="40135"/>
    <n v="42491"/>
    <n v="44828.004999999997"/>
    <n v="47203.889264999998"/>
    <n v="16668.490000000002"/>
    <n v="0"/>
    <n v="0"/>
    <n v="0"/>
    <n v="0"/>
    <n v="0"/>
    <n v="0"/>
    <n v="0"/>
    <n v="2777.38"/>
    <n v="2777.38"/>
    <n v="2777.38"/>
    <n v="2777.38"/>
    <n v="2777.38"/>
    <n v="2781.59"/>
    <n v="16668.490000000002"/>
    <n v="0.41531057680328892"/>
    <n v="16668.490000000002"/>
    <n v="33336.980000000003"/>
  </r>
  <r>
    <n v="14"/>
    <n v="15"/>
    <x v="2"/>
    <x v="115"/>
    <x v="5"/>
    <x v="76"/>
    <x v="97"/>
    <m/>
    <x v="1"/>
    <s v="093"/>
    <s v="SEWERAGE PURIFICATION"/>
    <s v="053"/>
    <s v="EMPLOYEE RELATED COSTS - SOCIAL CONTRIBUTIONS"/>
    <s v="1028"/>
    <s v="LEVIES - SETA"/>
    <n v="42783"/>
    <n v="40167"/>
    <n v="42376.184999999998"/>
    <n v="44622.122804999999"/>
    <n v="17427.48"/>
    <n v="0"/>
    <n v="0"/>
    <n v="0"/>
    <n v="0"/>
    <n v="0"/>
    <n v="0"/>
    <n v="0"/>
    <n v="2908.93"/>
    <n v="2694.64"/>
    <n v="2772.14"/>
    <n v="3033.85"/>
    <n v="3010.29"/>
    <n v="3007.63"/>
    <n v="17427.48"/>
    <n v="0.40734590842156931"/>
    <n v="17427.48"/>
    <n v="34854.959999999999"/>
  </r>
  <r>
    <n v="14"/>
    <n v="15"/>
    <x v="2"/>
    <x v="115"/>
    <x v="5"/>
    <x v="76"/>
    <x v="98"/>
    <m/>
    <x v="1"/>
    <s v="093"/>
    <s v="SEWERAGE PURIFICATION"/>
    <s v="053"/>
    <s v="EMPLOYEE RELATED COSTS - SOCIAL CONTRIBUTIONS"/>
    <s v="1029"/>
    <s v="LEVIES - BARGAINING COUNCIL"/>
    <n v="1223"/>
    <n v="1306"/>
    <n v="1377.83"/>
    <n v="1450.8549899999998"/>
    <n v="569.52"/>
    <n v="0"/>
    <n v="0"/>
    <n v="0"/>
    <n v="0"/>
    <n v="0"/>
    <n v="0"/>
    <n v="0"/>
    <n v="94.92"/>
    <n v="94.92"/>
    <n v="94.92"/>
    <n v="94.92"/>
    <n v="94.92"/>
    <n v="94.92"/>
    <n v="569.52"/>
    <n v="0.46567457072771873"/>
    <n v="569.52"/>
    <n v="1139.04"/>
  </r>
  <r>
    <n v="14"/>
    <n v="15"/>
    <x v="2"/>
    <x v="117"/>
    <x v="6"/>
    <x v="76"/>
    <x v="92"/>
    <s v="014-Other health"/>
    <x v="1"/>
    <s v="115"/>
    <s v="ENVIROMENTAL HEALTH SERVICES"/>
    <s v="053"/>
    <s v="EMPLOYEE RELATED COSTS - SOCIAL CONTRIBUTIONS"/>
    <s v="1021"/>
    <s v="CONTRIBUTION - MEDICAL AID SCHEME"/>
    <n v="221200"/>
    <n v="290518"/>
    <n v="306496.49"/>
    <n v="322740.80397000001"/>
    <n v="89568"/>
    <n v="0"/>
    <n v="0"/>
    <n v="0"/>
    <n v="0"/>
    <n v="0"/>
    <n v="0"/>
    <n v="0"/>
    <n v="13256.4"/>
    <n v="14684.4"/>
    <n v="15406.8"/>
    <n v="15406.8"/>
    <n v="15406.8"/>
    <n v="15406.8"/>
    <n v="89568"/>
    <n v="0.40491862567811937"/>
    <n v="89568"/>
    <n v="179136"/>
  </r>
  <r>
    <n v="14"/>
    <n v="15"/>
    <x v="2"/>
    <x v="117"/>
    <x v="6"/>
    <x v="76"/>
    <x v="93"/>
    <s v="014-Other health"/>
    <x v="1"/>
    <s v="115"/>
    <s v="ENVIROMENTAL HEALTH SERVICES"/>
    <s v="053"/>
    <s v="EMPLOYEE RELATED COSTS - SOCIAL CONTRIBUTIONS"/>
    <s v="1022"/>
    <s v="CONTRIBUTION - PENSION SCHEMES"/>
    <n v="708783"/>
    <n v="710391"/>
    <n v="749462.505"/>
    <n v="789184.017765"/>
    <n v="338126.46000000008"/>
    <n v="0"/>
    <n v="0"/>
    <n v="0"/>
    <n v="0"/>
    <n v="0"/>
    <n v="0"/>
    <n v="0"/>
    <n v="56354.41"/>
    <n v="56354.41"/>
    <n v="56354.41"/>
    <n v="56354.41"/>
    <n v="56354.41"/>
    <n v="56354.41"/>
    <n v="338126.46000000008"/>
    <n v="0.47705215841802084"/>
    <n v="338126.46"/>
    <n v="676252.92000000016"/>
  </r>
  <r>
    <n v="14"/>
    <n v="15"/>
    <x v="2"/>
    <x v="117"/>
    <x v="6"/>
    <x v="76"/>
    <x v="94"/>
    <s v="014-Other health"/>
    <x v="1"/>
    <s v="115"/>
    <s v="ENVIROMENTAL HEALTH SERVICES"/>
    <s v="053"/>
    <s v="EMPLOYEE RELATED COSTS - SOCIAL CONTRIBUTIONS"/>
    <s v="1023"/>
    <s v="CONTRIBUTION - UIF"/>
    <n v="29842"/>
    <n v="30313"/>
    <n v="31980.215"/>
    <n v="33675.166395"/>
    <n v="15386.1"/>
    <n v="0"/>
    <n v="0"/>
    <n v="0"/>
    <n v="0"/>
    <n v="0"/>
    <n v="0"/>
    <n v="0"/>
    <n v="2578.42"/>
    <n v="2615.02"/>
    <n v="2576.7800000000002"/>
    <n v="2640.24"/>
    <n v="2527.42"/>
    <n v="2448.2199999999998"/>
    <n v="15386.1"/>
    <n v="0.51558541652704248"/>
    <n v="15386.1"/>
    <n v="30772.2"/>
  </r>
  <r>
    <n v="14"/>
    <n v="15"/>
    <x v="2"/>
    <x v="117"/>
    <x v="6"/>
    <x v="76"/>
    <x v="95"/>
    <s v="014-Other health"/>
    <x v="1"/>
    <s v="115"/>
    <s v="ENVIROMENTAL HEALTH SERVICES"/>
    <s v="053"/>
    <s v="EMPLOYEE RELATED COSTS - SOCIAL CONTRIBUTIONS"/>
    <s v="1024"/>
    <s v="CONTRIBUTION - GROUP INSURANCE"/>
    <n v="64943"/>
    <n v="65758"/>
    <n v="69374.69"/>
    <n v="73051.548569999999"/>
    <n v="30923.219999999998"/>
    <n v="0"/>
    <n v="0"/>
    <n v="0"/>
    <n v="0"/>
    <n v="0"/>
    <n v="0"/>
    <n v="0"/>
    <n v="5153.87"/>
    <n v="5153.87"/>
    <n v="5153.87"/>
    <n v="5153.87"/>
    <n v="5153.87"/>
    <n v="5153.87"/>
    <n v="30923.219999999998"/>
    <n v="0.47615940132115853"/>
    <n v="30923.22"/>
    <n v="61846.439999999995"/>
  </r>
  <r>
    <n v="14"/>
    <n v="15"/>
    <x v="2"/>
    <x v="117"/>
    <x v="6"/>
    <x v="76"/>
    <x v="97"/>
    <s v="014-Other health"/>
    <x v="1"/>
    <s v="115"/>
    <s v="ENVIROMENTAL HEALTH SERVICES"/>
    <s v="053"/>
    <s v="EMPLOYEE RELATED COSTS - SOCIAL CONTRIBUTIONS"/>
    <s v="1028"/>
    <s v="LEVIES - SETA"/>
    <n v="47403"/>
    <n v="50608"/>
    <n v="53391.44"/>
    <n v="56221.186320000001"/>
    <n v="26651.56"/>
    <n v="0"/>
    <n v="0"/>
    <n v="0"/>
    <n v="0"/>
    <n v="0"/>
    <n v="0"/>
    <n v="0"/>
    <n v="5750.47"/>
    <n v="4256.5600000000004"/>
    <n v="4189.1499999999996"/>
    <n v="4255.4399999999996"/>
    <n v="4287.49"/>
    <n v="3912.45"/>
    <n v="26651.56"/>
    <n v="0.5622336139062929"/>
    <n v="26651.56"/>
    <n v="53303.12"/>
  </r>
  <r>
    <n v="14"/>
    <n v="15"/>
    <x v="2"/>
    <x v="117"/>
    <x v="6"/>
    <x v="76"/>
    <x v="98"/>
    <s v="014-Other health"/>
    <x v="1"/>
    <s v="115"/>
    <s v="ENVIROMENTAL HEALTH SERVICES"/>
    <s v="053"/>
    <s v="EMPLOYEE RELATED COSTS - SOCIAL CONTRIBUTIONS"/>
    <s v="1029"/>
    <s v="LEVIES - BARGAINING COUNCIL"/>
    <n v="1875"/>
    <n v="1915"/>
    <n v="2020.325"/>
    <n v="2127.4022249999998"/>
    <n v="894.95999999999992"/>
    <n v="0"/>
    <n v="0"/>
    <n v="0"/>
    <n v="0"/>
    <n v="0"/>
    <n v="0"/>
    <n v="0"/>
    <n v="149.16"/>
    <n v="149.16"/>
    <n v="149.16"/>
    <n v="149.16"/>
    <n v="149.16"/>
    <n v="149.16"/>
    <n v="894.95999999999992"/>
    <n v="0.47731199999999996"/>
    <n v="894.96"/>
    <n v="1789.9199999999998"/>
  </r>
  <r>
    <n v="14"/>
    <n v="15"/>
    <x v="0"/>
    <x v="97"/>
    <x v="5"/>
    <x v="176"/>
    <x v="261"/>
    <s v="017-Roads"/>
    <x v="1"/>
    <s v="063"/>
    <s v="ROADS &amp; STORMWATER MANAGEMENT"/>
    <s v="055"/>
    <s v="EMPLOYEE COSTS CAPITALIZED"/>
    <s v="1035"/>
    <s v="EMPLOYEE COSTS CAPITALIZED - SALARIES &amp; WAGES"/>
    <n v="-1899645"/>
    <n v="-2063970"/>
    <n v="-2177488.35"/>
    <n v="-2292895.2325500003"/>
    <n v="0"/>
    <n v="0"/>
    <n v="0"/>
    <n v="0"/>
    <n v="0"/>
    <n v="0"/>
    <n v="0"/>
    <n v="0"/>
    <n v="0"/>
    <n v="0"/>
    <n v="0"/>
    <n v="0"/>
    <n v="0"/>
    <n v="0"/>
    <n v="0"/>
    <n v="0"/>
    <n v="0"/>
    <n v="-1899645"/>
  </r>
  <r>
    <n v="14"/>
    <n v="15"/>
    <x v="0"/>
    <x v="109"/>
    <x v="7"/>
    <x v="176"/>
    <x v="261"/>
    <s v="019-Electricity distribution"/>
    <x v="1"/>
    <s v="162"/>
    <s v="ADMINISTRATION ELEC. ING."/>
    <s v="055"/>
    <s v="EMPLOYEE COSTS CAPITALIZED"/>
    <s v="1035"/>
    <s v="EMPLOYEE COSTS CAPITALIZED - SALARIES &amp; WAGES"/>
    <n v="-2278822"/>
    <n v="-2704249"/>
    <n v="-2852982.6949999998"/>
    <n v="-3004190.7778349998"/>
    <n v="0"/>
    <n v="0"/>
    <n v="0"/>
    <n v="0"/>
    <n v="0"/>
    <n v="0"/>
    <n v="0"/>
    <n v="0"/>
    <n v="0"/>
    <n v="0"/>
    <n v="0"/>
    <n v="0"/>
    <n v="0"/>
    <n v="0"/>
    <n v="0"/>
    <n v="0"/>
    <n v="0"/>
    <n v="-2278822"/>
  </r>
  <r>
    <n v="14"/>
    <n v="15"/>
    <x v="0"/>
    <x v="110"/>
    <x v="7"/>
    <x v="176"/>
    <x v="261"/>
    <s v="019-Electricity distribution"/>
    <x v="1"/>
    <s v="173"/>
    <s v="OPERATIONS &amp; MAINTENANCE: RURAL"/>
    <s v="055"/>
    <s v="EMPLOYEE COSTS CAPITALIZED"/>
    <s v="1035"/>
    <s v="EMPLOYEE COSTS CAPITALIZED - SALARIES &amp; WAGES"/>
    <n v="-1704855"/>
    <n v="-2261913"/>
    <n v="-2386318.2149999999"/>
    <n v="-2512793.0803950001"/>
    <n v="0"/>
    <n v="0"/>
    <n v="0"/>
    <n v="0"/>
    <n v="0"/>
    <n v="0"/>
    <n v="0"/>
    <n v="0"/>
    <n v="0"/>
    <n v="0"/>
    <n v="0"/>
    <n v="0"/>
    <n v="0"/>
    <n v="0"/>
    <n v="0"/>
    <n v="0"/>
    <n v="0"/>
    <n v="-1704855"/>
  </r>
  <r>
    <n v="14"/>
    <n v="15"/>
    <x v="0"/>
    <x v="111"/>
    <x v="7"/>
    <x v="176"/>
    <x v="261"/>
    <s v="019-Electricity distribution"/>
    <x v="1"/>
    <s v="183"/>
    <s v="OPERATIONS &amp; MAINTENANCE: TOWN"/>
    <s v="055"/>
    <s v="EMPLOYEE COSTS CAPITALIZED"/>
    <s v="1035"/>
    <s v="EMPLOYEE COSTS CAPITALIZED - SALARIES &amp; WAGES"/>
    <n v="-2086456"/>
    <n v="-2485639"/>
    <n v="-2622349.145"/>
    <n v="-2761333.6496850001"/>
    <n v="0"/>
    <n v="0"/>
    <n v="0"/>
    <n v="0"/>
    <n v="0"/>
    <n v="0"/>
    <n v="0"/>
    <n v="0"/>
    <n v="0"/>
    <n v="0"/>
    <n v="0"/>
    <n v="0"/>
    <n v="0"/>
    <n v="0"/>
    <n v="0"/>
    <n v="0"/>
    <n v="0"/>
    <n v="-2086456"/>
  </r>
  <r>
    <n v="14"/>
    <n v="15"/>
    <x v="0"/>
    <x v="87"/>
    <x v="5"/>
    <x v="177"/>
    <x v="262"/>
    <s v="007-Other admin"/>
    <x v="1"/>
    <s v="037"/>
    <s v="FLEET MANAGEMENT"/>
    <s v="056"/>
    <s v="EMPLOYEE COSTS ALLOCATED TO OTHER OPERATING ITEMS"/>
    <s v="1041"/>
    <s v="EMPLOYEE COSTS ALLOCATED - SALARIES &amp; WAGES"/>
    <n v="-3661154"/>
    <n v="-4514934"/>
    <n v="-4763255.37"/>
    <n v="-5015707.9046100006"/>
    <n v="0"/>
    <n v="0"/>
    <n v="0"/>
    <n v="0"/>
    <n v="0"/>
    <n v="0"/>
    <n v="0"/>
    <n v="0"/>
    <n v="0"/>
    <n v="0"/>
    <n v="0"/>
    <n v="0"/>
    <n v="0"/>
    <n v="0"/>
    <n v="0"/>
    <n v="0"/>
    <n v="0"/>
    <n v="-3661154"/>
  </r>
  <r>
    <n v="14"/>
    <n v="15"/>
    <x v="0"/>
    <x v="87"/>
    <x v="5"/>
    <x v="177"/>
    <x v="263"/>
    <s v="007-Other admin"/>
    <x v="1"/>
    <s v="037"/>
    <s v="FLEET MANAGEMENT"/>
    <s v="056"/>
    <s v="EMPLOYEE COSTS ALLOCATED TO OTHER OPERATING ITEMS"/>
    <s v="1043"/>
    <s v="INTERNAL VEHICLES"/>
    <n v="-21013156"/>
    <n v="-22209328"/>
    <n v="-23430841.039999999"/>
    <n v="-24672675.615119997"/>
    <n v="-7369701.1699999999"/>
    <n v="0"/>
    <n v="0"/>
    <n v="0"/>
    <n v="0"/>
    <n v="0"/>
    <n v="0"/>
    <n v="0"/>
    <n v="-998745.11"/>
    <n v="-579140.89"/>
    <n v="-1905757.17"/>
    <n v="-2025248.6"/>
    <n v="-962695.92"/>
    <n v="-898113.48"/>
    <n v="-7369701.1699999999"/>
    <n v="0.35071843420379117"/>
    <n v="-7369701.1699999999"/>
    <n v="-21013156"/>
  </r>
  <r>
    <n v="14"/>
    <n v="15"/>
    <x v="0"/>
    <x v="97"/>
    <x v="5"/>
    <x v="177"/>
    <x v="262"/>
    <s v="017-Roads"/>
    <x v="1"/>
    <s v="063"/>
    <s v="ROADS &amp; STORMWATER MANAGEMENT"/>
    <s v="056"/>
    <s v="EMPLOYEE COSTS ALLOCATED TO OTHER OPERATING ITEMS"/>
    <s v="1041"/>
    <s v="EMPLOYEE COSTS ALLOCATED - SALARIES &amp; WAGES"/>
    <n v="-13449412"/>
    <n v="-14621112"/>
    <n v="-15425273.16"/>
    <n v="-16242812.63748"/>
    <n v="0"/>
    <n v="0"/>
    <n v="0"/>
    <n v="0"/>
    <n v="0"/>
    <n v="0"/>
    <n v="0"/>
    <n v="0"/>
    <n v="0"/>
    <n v="0"/>
    <n v="0"/>
    <n v="0"/>
    <n v="0"/>
    <n v="0"/>
    <n v="0"/>
    <n v="0"/>
    <n v="0"/>
    <n v="-13449412"/>
  </r>
  <r>
    <n v="14"/>
    <n v="15"/>
    <x v="0"/>
    <x v="98"/>
    <x v="5"/>
    <x v="177"/>
    <x v="262"/>
    <s v="012-House"/>
    <x v="1"/>
    <s v="103"/>
    <s v="BUILDINGS &amp; HOUSING"/>
    <s v="056"/>
    <s v="EMPLOYEE COSTS ALLOCATED TO OTHER OPERATING ITEMS"/>
    <s v="1041"/>
    <s v="EMPLOYEE COSTS ALLOCATED - SALARIES &amp; WAGES"/>
    <n v="-9498605"/>
    <n v="-9865023"/>
    <n v="-10407599.265000001"/>
    <n v="-10959202.026045"/>
    <n v="0"/>
    <n v="0"/>
    <n v="0"/>
    <n v="0"/>
    <n v="0"/>
    <n v="0"/>
    <n v="0"/>
    <n v="0"/>
    <n v="0"/>
    <n v="0"/>
    <n v="0"/>
    <n v="0"/>
    <n v="0"/>
    <n v="0"/>
    <n v="0"/>
    <n v="0"/>
    <n v="0"/>
    <n v="-9498605"/>
  </r>
  <r>
    <n v="14"/>
    <n v="15"/>
    <x v="0"/>
    <x v="99"/>
    <x v="6"/>
    <x v="177"/>
    <x v="262"/>
    <s v="009-Sport &amp; recreation"/>
    <x v="1"/>
    <s v="105"/>
    <s v="PARKS &amp; RECREATION"/>
    <s v="056"/>
    <s v="EMPLOYEE COSTS ALLOCATED TO OTHER OPERATING ITEMS"/>
    <s v="1041"/>
    <s v="EMPLOYEE COSTS ALLOCATED - SALARIES &amp; WAGES"/>
    <n v="-14893732"/>
    <n v="-16135539"/>
    <n v="-17022993.645"/>
    <n v="-17925212.308185"/>
    <n v="0"/>
    <n v="0"/>
    <n v="0"/>
    <n v="0"/>
    <n v="0"/>
    <n v="0"/>
    <n v="0"/>
    <n v="0"/>
    <n v="0"/>
    <n v="0"/>
    <n v="0"/>
    <n v="0"/>
    <n v="0"/>
    <n v="0"/>
    <n v="0"/>
    <n v="0"/>
    <n v="0"/>
    <n v="-14893732"/>
  </r>
  <r>
    <n v="14"/>
    <n v="15"/>
    <x v="0"/>
    <x v="109"/>
    <x v="7"/>
    <x v="177"/>
    <x v="262"/>
    <s v="019-Electricity distribution"/>
    <x v="1"/>
    <s v="162"/>
    <s v="ADMINISTRATION ELEC. ING."/>
    <s v="056"/>
    <s v="EMPLOYEE COSTS ALLOCATED TO OTHER OPERATING ITEMS"/>
    <s v="1041"/>
    <s v="EMPLOYEE COSTS ALLOCATED - SALARIES &amp; WAGES"/>
    <n v="-5176676"/>
    <n v="-4667935"/>
    <n v="-4924671.4249999998"/>
    <n v="-5185679.0105249994"/>
    <n v="0"/>
    <n v="0"/>
    <n v="0"/>
    <n v="0"/>
    <n v="0"/>
    <n v="0"/>
    <n v="0"/>
    <n v="0"/>
    <n v="0"/>
    <n v="0"/>
    <n v="0"/>
    <n v="0"/>
    <n v="0"/>
    <n v="0"/>
    <n v="0"/>
    <n v="0"/>
    <n v="0"/>
    <n v="-5176676"/>
  </r>
  <r>
    <n v="14"/>
    <n v="15"/>
    <x v="0"/>
    <x v="110"/>
    <x v="7"/>
    <x v="177"/>
    <x v="262"/>
    <s v="019-Electricity distribution"/>
    <x v="1"/>
    <s v="173"/>
    <s v="OPERATIONS &amp; MAINTENANCE: RURAL"/>
    <s v="056"/>
    <s v="EMPLOYEE COSTS ALLOCATED TO OTHER OPERATING ITEMS"/>
    <s v="1041"/>
    <s v="EMPLOYEE COSTS ALLOCATED - SALARIES &amp; WAGES"/>
    <n v="-18691266"/>
    <n v="-19658910"/>
    <n v="-20740150.050000001"/>
    <n v="-21839378.00265"/>
    <n v="0"/>
    <n v="0"/>
    <n v="0"/>
    <n v="0"/>
    <n v="0"/>
    <n v="0"/>
    <n v="0"/>
    <n v="0"/>
    <n v="0"/>
    <n v="0"/>
    <n v="0"/>
    <n v="0"/>
    <n v="0"/>
    <n v="0"/>
    <n v="0"/>
    <n v="0"/>
    <n v="0"/>
    <n v="-18691266"/>
  </r>
  <r>
    <n v="14"/>
    <n v="15"/>
    <x v="0"/>
    <x v="111"/>
    <x v="7"/>
    <x v="177"/>
    <x v="262"/>
    <s v="019-Electricity distribution"/>
    <x v="1"/>
    <s v="183"/>
    <s v="OPERATIONS &amp; MAINTENANCE: TOWN"/>
    <s v="056"/>
    <s v="EMPLOYEE COSTS ALLOCATED TO OTHER OPERATING ITEMS"/>
    <s v="1041"/>
    <s v="EMPLOYEE COSTS ALLOCATED - SALARIES &amp; WAGES"/>
    <n v="-8562209"/>
    <n v="-9903438"/>
    <n v="-10448127.09"/>
    <n v="-11001877.82577"/>
    <n v="0"/>
    <n v="0"/>
    <n v="0"/>
    <n v="0"/>
    <n v="0"/>
    <n v="0"/>
    <n v="0"/>
    <n v="0"/>
    <n v="0"/>
    <n v="0"/>
    <n v="0"/>
    <n v="0"/>
    <n v="0"/>
    <n v="0"/>
    <n v="0"/>
    <n v="0"/>
    <n v="0"/>
    <n v="-8562209"/>
  </r>
  <r>
    <n v="14"/>
    <n v="15"/>
    <x v="2"/>
    <x v="113"/>
    <x v="5"/>
    <x v="177"/>
    <x v="262"/>
    <m/>
    <x v="1"/>
    <s v="073"/>
    <s v="WATER NETWORKS"/>
    <s v="056"/>
    <s v="EMPLOYEE COSTS ALLOCATED TO OTHER OPERATING ITEMS"/>
    <s v="1041"/>
    <s v="EMPLOYEE COSTS ALLOCATED - SALARIES &amp; WAGES"/>
    <n v="-11624009"/>
    <n v="-12326758"/>
    <n v="-13004729.689999999"/>
    <n v="-13693980.363569999"/>
    <n v="0"/>
    <n v="0"/>
    <n v="0"/>
    <n v="0"/>
    <n v="0"/>
    <n v="0"/>
    <n v="0"/>
    <n v="0"/>
    <n v="0"/>
    <n v="0"/>
    <n v="0"/>
    <n v="0"/>
    <n v="0"/>
    <n v="0"/>
    <n v="0"/>
    <n v="0"/>
    <n v="0"/>
    <n v="-11624009"/>
  </r>
  <r>
    <n v="14"/>
    <n v="15"/>
    <x v="2"/>
    <x v="114"/>
    <x v="5"/>
    <x v="177"/>
    <x v="262"/>
    <m/>
    <x v="1"/>
    <s v="083"/>
    <s v="WATER PURIFICATION"/>
    <s v="056"/>
    <s v="EMPLOYEE COSTS ALLOCATED TO OTHER OPERATING ITEMS"/>
    <s v="1041"/>
    <s v="EMPLOYEE COSTS ALLOCATED - SALARIES &amp; WAGES"/>
    <n v="-11559134"/>
    <n v="-12243862"/>
    <n v="-12917274.41"/>
    <n v="-13601889.95373"/>
    <n v="0"/>
    <n v="0"/>
    <n v="0"/>
    <n v="0"/>
    <n v="0"/>
    <n v="0"/>
    <n v="0"/>
    <n v="0"/>
    <n v="0"/>
    <n v="0"/>
    <n v="0"/>
    <n v="0"/>
    <n v="0"/>
    <n v="0"/>
    <n v="0"/>
    <n v="0"/>
    <n v="0"/>
    <n v="-11559134"/>
  </r>
  <r>
    <n v="14"/>
    <n v="15"/>
    <x v="2"/>
    <x v="115"/>
    <x v="5"/>
    <x v="177"/>
    <x v="262"/>
    <m/>
    <x v="1"/>
    <s v="093"/>
    <s v="SEWERAGE PURIFICATION"/>
    <s v="056"/>
    <s v="EMPLOYEE COSTS ALLOCATED TO OTHER OPERATING ITEMS"/>
    <s v="1041"/>
    <s v="EMPLOYEE COSTS ALLOCATED - SALARIES &amp; WAGES"/>
    <n v="-6206359"/>
    <n v="-7372167"/>
    <n v="-7777636.1849999996"/>
    <n v="-8189850.9028049996"/>
    <n v="0"/>
    <n v="0"/>
    <n v="0"/>
    <n v="0"/>
    <n v="0"/>
    <n v="0"/>
    <n v="0"/>
    <n v="0"/>
    <n v="0"/>
    <n v="0"/>
    <n v="0"/>
    <n v="0"/>
    <n v="0"/>
    <n v="0"/>
    <n v="0"/>
    <n v="0"/>
    <n v="0"/>
    <n v="-6206359"/>
  </r>
  <r>
    <n v="14"/>
    <n v="15"/>
    <x v="0"/>
    <x v="94"/>
    <x v="2"/>
    <x v="178"/>
    <x v="264"/>
    <s v="001-Mayor and council"/>
    <x v="1"/>
    <s v="057"/>
    <s v="COUNCIL EXPENDITURE"/>
    <s v="058"/>
    <s v="REMUNERATIONS OF COUNCILLORS"/>
    <s v="1051"/>
    <s v="ALLOWANCE - MAYOR"/>
    <n v="568652"/>
    <n v="608188"/>
    <n v="641638.34"/>
    <n v="675645.17201999994"/>
    <n v="6561836.4500000002"/>
    <n v="0"/>
    <n v="0"/>
    <n v="0"/>
    <n v="0"/>
    <n v="0"/>
    <n v="0"/>
    <n v="0"/>
    <n v="1093639.74"/>
    <n v="1093639.74"/>
    <n v="1093639.75"/>
    <n v="1093639.74"/>
    <n v="1093638.74"/>
    <n v="1093638.74"/>
    <n v="6561836.4500000002"/>
    <n v="11.539283164395799"/>
    <n v="6561836.4500000002"/>
    <n v="568652"/>
  </r>
  <r>
    <n v="14"/>
    <n v="15"/>
    <x v="0"/>
    <x v="94"/>
    <x v="2"/>
    <x v="178"/>
    <x v="265"/>
    <s v="001-Mayor and council"/>
    <x v="1"/>
    <s v="057"/>
    <s v="COUNCIL EXPENDITURE"/>
    <s v="058"/>
    <s v="REMUNERATIONS OF COUNCILLORS"/>
    <s v="1052"/>
    <s v="ALLOWANCE - FULL TIME COUNCILLORS"/>
    <n v="3020406"/>
    <n v="3229945"/>
    <n v="3407591.9750000001"/>
    <n v="3588194.3496750002"/>
    <n v="0"/>
    <n v="0"/>
    <n v="0"/>
    <n v="0"/>
    <n v="0"/>
    <n v="0"/>
    <n v="0"/>
    <n v="0"/>
    <n v="0"/>
    <n v="0"/>
    <n v="0"/>
    <n v="0"/>
    <n v="0"/>
    <n v="0"/>
    <n v="0"/>
    <n v="0"/>
    <n v="0"/>
    <n v="3020406"/>
  </r>
  <r>
    <n v="14"/>
    <n v="15"/>
    <x v="0"/>
    <x v="94"/>
    <x v="2"/>
    <x v="178"/>
    <x v="266"/>
    <s v="001-Mayor and council"/>
    <x v="1"/>
    <s v="057"/>
    <s v="COUNCIL EXPENDITURE"/>
    <s v="058"/>
    <s v="REMUNERATIONS OF COUNCILLORS"/>
    <s v="1053"/>
    <s v="ALLOWANCE - EXECUTIVE COMMITTEE"/>
    <n v="1184161"/>
    <n v="1265703"/>
    <n v="1335316.665"/>
    <n v="1406088.4482450001"/>
    <n v="0"/>
    <n v="0"/>
    <n v="0"/>
    <n v="0"/>
    <n v="0"/>
    <n v="0"/>
    <n v="0"/>
    <n v="0"/>
    <n v="0"/>
    <n v="0"/>
    <n v="0"/>
    <n v="0"/>
    <n v="0"/>
    <n v="0"/>
    <n v="0"/>
    <n v="0"/>
    <n v="0"/>
    <n v="1184161"/>
  </r>
  <r>
    <n v="14"/>
    <n v="15"/>
    <x v="0"/>
    <x v="94"/>
    <x v="2"/>
    <x v="178"/>
    <x v="267"/>
    <s v="001-Mayor and council"/>
    <x v="1"/>
    <s v="057"/>
    <s v="COUNCIL EXPENDITURE"/>
    <s v="058"/>
    <s v="REMUNERATIONS OF COUNCILLORS"/>
    <s v="1054"/>
    <s v="ALLOWANCE - OTHER COUNCILLORS"/>
    <n v="9531052"/>
    <n v="10183390"/>
    <n v="10743476.449999999"/>
    <n v="11312880.701849999"/>
    <n v="709512"/>
    <n v="0"/>
    <n v="0"/>
    <n v="0"/>
    <n v="0"/>
    <n v="0"/>
    <n v="0"/>
    <n v="0"/>
    <n v="118252"/>
    <n v="118252"/>
    <n v="118252"/>
    <n v="118252"/>
    <n v="118252"/>
    <n v="118252"/>
    <n v="709512"/>
    <n v="7.4442149722821788E-2"/>
    <n v="709512"/>
    <n v="9531052"/>
  </r>
  <r>
    <n v="14"/>
    <n v="15"/>
    <x v="0"/>
    <x v="94"/>
    <x v="2"/>
    <x v="178"/>
    <x v="268"/>
    <s v="001-Mayor and council"/>
    <x v="1"/>
    <s v="057"/>
    <s v="COUNCIL EXPENDITURE"/>
    <s v="058"/>
    <s v="REMUNERATIONS OF COUNCILLORS"/>
    <s v="1057"/>
    <s v="COUNCILLORS ALLOWANCE - TRAVEL"/>
    <n v="6299134"/>
    <n v="6472150"/>
    <n v="6828118.25"/>
    <n v="7190008.5172499996"/>
    <n v="2310479.36"/>
    <n v="0"/>
    <n v="0"/>
    <n v="0"/>
    <n v="0"/>
    <n v="0"/>
    <n v="0"/>
    <n v="0"/>
    <n v="400246.56"/>
    <n v="382046.56"/>
    <n v="382046.56"/>
    <n v="382046.56"/>
    <n v="382046.56"/>
    <n v="382046.56"/>
    <n v="2310479.36"/>
    <n v="0.36679317506184184"/>
    <n v="2310479.36"/>
    <n v="6299134"/>
  </r>
  <r>
    <n v="14"/>
    <n v="15"/>
    <x v="0"/>
    <x v="94"/>
    <x v="2"/>
    <x v="178"/>
    <x v="269"/>
    <s v="001-Mayor and council"/>
    <x v="1"/>
    <s v="057"/>
    <s v="COUNCIL EXPENDITURE"/>
    <s v="058"/>
    <s v="REMUNERATIONS OF COUNCILLORS"/>
    <s v="1070"/>
    <s v="CONTRIBUTION - COUNCILLORS - OTHER"/>
    <n v="69273"/>
    <n v="93480"/>
    <n v="98621.4"/>
    <n v="103848.3342"/>
    <n v="53139.630000000005"/>
    <n v="0"/>
    <n v="0"/>
    <n v="0"/>
    <n v="0"/>
    <n v="0"/>
    <n v="0"/>
    <n v="0"/>
    <n v="10336.35"/>
    <n v="9625.66"/>
    <n v="8938.19"/>
    <n v="8237.64"/>
    <n v="7758.45"/>
    <n v="8243.34"/>
    <n v="53139.630000000005"/>
    <n v="0.7671044995885844"/>
    <n v="53139.63"/>
    <n v="69273"/>
  </r>
  <r>
    <n v="14"/>
    <n v="15"/>
    <x v="0"/>
    <x v="82"/>
    <x v="4"/>
    <x v="179"/>
    <x v="270"/>
    <s v="003-Budget and treasury office"/>
    <x v="1"/>
    <s v="032"/>
    <s v="ADMINISTRATION FINANCE"/>
    <s v="060"/>
    <s v="BAD DEBTS"/>
    <s v="1071"/>
    <s v="PROVISION FOR BAD DEBTS"/>
    <n v="6500000"/>
    <n v="8200000"/>
    <n v="8651000"/>
    <n v="9109503"/>
    <n v="0"/>
    <n v="0"/>
    <n v="0"/>
    <n v="0"/>
    <n v="0"/>
    <n v="0"/>
    <n v="0"/>
    <n v="0"/>
    <n v="0"/>
    <n v="0"/>
    <n v="0"/>
    <n v="0"/>
    <n v="0"/>
    <n v="0"/>
    <n v="0"/>
    <n v="0"/>
    <n v="0"/>
    <n v="6500000"/>
  </r>
  <r>
    <n v="14"/>
    <n v="15"/>
    <x v="0"/>
    <x v="84"/>
    <x v="4"/>
    <x v="179"/>
    <x v="270"/>
    <s v="003-Budget and treasury office"/>
    <x v="1"/>
    <s v="034"/>
    <s v="REVENUE"/>
    <s v="060"/>
    <s v="BAD DEBTS"/>
    <s v="1071"/>
    <s v="PROVISION FOR BAD DEBTS"/>
    <n v="3283459"/>
    <n v="3583459"/>
    <n v="3780549.2450000001"/>
    <n v="3980918.3549850001"/>
    <n v="0"/>
    <n v="0"/>
    <n v="0"/>
    <n v="0"/>
    <n v="0"/>
    <n v="0"/>
    <n v="0"/>
    <n v="0"/>
    <n v="0"/>
    <n v="0"/>
    <n v="0"/>
    <n v="0"/>
    <n v="0"/>
    <n v="0"/>
    <n v="0"/>
    <n v="0"/>
    <n v="0"/>
    <n v="3283459"/>
  </r>
  <r>
    <n v="14"/>
    <n v="15"/>
    <x v="0"/>
    <x v="102"/>
    <x v="6"/>
    <x v="179"/>
    <x v="270"/>
    <s v="021-Solid waste"/>
    <x v="1"/>
    <s v="133"/>
    <s v="SOLID WASTE"/>
    <s v="060"/>
    <s v="BAD DEBTS"/>
    <s v="1071"/>
    <s v="PROVISION FOR BAD DEBTS"/>
    <n v="3100000"/>
    <n v="3600000"/>
    <n v="3798000"/>
    <n v="3999294"/>
    <n v="0"/>
    <n v="0"/>
    <n v="0"/>
    <n v="0"/>
    <n v="0"/>
    <n v="0"/>
    <n v="0"/>
    <n v="0"/>
    <n v="0"/>
    <n v="0"/>
    <n v="0"/>
    <n v="0"/>
    <n v="0"/>
    <n v="0"/>
    <n v="0"/>
    <n v="0"/>
    <n v="0"/>
    <n v="3100000"/>
  </r>
  <r>
    <n v="14"/>
    <n v="15"/>
    <x v="0"/>
    <x v="110"/>
    <x v="7"/>
    <x v="179"/>
    <x v="270"/>
    <s v="019-Electricity distribution"/>
    <x v="1"/>
    <s v="173"/>
    <s v="OPERATIONS &amp; MAINTENANCE: RURAL"/>
    <s v="060"/>
    <s v="BAD DEBTS"/>
    <s v="1071"/>
    <s v="PROVISION FOR BAD DEBTS"/>
    <n v="3600000"/>
    <n v="5200000"/>
    <n v="5486000"/>
    <n v="5776758"/>
    <n v="0"/>
    <n v="0"/>
    <n v="0"/>
    <n v="0"/>
    <n v="0"/>
    <n v="0"/>
    <n v="0"/>
    <n v="0"/>
    <n v="0"/>
    <n v="0"/>
    <n v="0"/>
    <n v="0"/>
    <n v="0"/>
    <n v="0"/>
    <n v="0"/>
    <n v="0"/>
    <n v="0"/>
    <n v="3600000"/>
  </r>
  <r>
    <n v="14"/>
    <n v="15"/>
    <x v="2"/>
    <x v="113"/>
    <x v="5"/>
    <x v="179"/>
    <x v="270"/>
    <m/>
    <x v="1"/>
    <s v="073"/>
    <s v="WATER NETWORKS"/>
    <s v="060"/>
    <s v="BAD DEBTS"/>
    <s v="1071"/>
    <s v="PROVISION FOR BAD DEBTS"/>
    <n v="6300000"/>
    <n v="6300000"/>
    <n v="6646500"/>
    <n v="6998764.5"/>
    <n v="0"/>
    <n v="0"/>
    <n v="0"/>
    <n v="0"/>
    <n v="0"/>
    <n v="0"/>
    <n v="0"/>
    <n v="0"/>
    <n v="0"/>
    <n v="0"/>
    <n v="0"/>
    <n v="0"/>
    <n v="0"/>
    <n v="0"/>
    <n v="0"/>
    <n v="0"/>
    <n v="0"/>
    <n v="6300000"/>
  </r>
  <r>
    <n v="14"/>
    <n v="15"/>
    <x v="2"/>
    <x v="115"/>
    <x v="5"/>
    <x v="179"/>
    <x v="270"/>
    <m/>
    <x v="1"/>
    <s v="093"/>
    <s v="SEWERAGE PURIFICATION"/>
    <s v="060"/>
    <s v="BAD DEBTS"/>
    <s v="1071"/>
    <s v="PROVISION FOR BAD DEBTS"/>
    <n v="1340000"/>
    <n v="1500000"/>
    <n v="1582500"/>
    <n v="1666372.5"/>
    <n v="0"/>
    <n v="0"/>
    <n v="0"/>
    <n v="0"/>
    <n v="0"/>
    <n v="0"/>
    <n v="0"/>
    <n v="0"/>
    <n v="0"/>
    <n v="0"/>
    <n v="0"/>
    <n v="0"/>
    <n v="0"/>
    <n v="0"/>
    <n v="0"/>
    <n v="0"/>
    <n v="0"/>
    <n v="1340000"/>
  </r>
  <r>
    <n v="14"/>
    <n v="15"/>
    <x v="0"/>
    <x v="84"/>
    <x v="4"/>
    <x v="180"/>
    <x v="271"/>
    <s v="003-Budget and treasury office"/>
    <x v="1"/>
    <s v="034"/>
    <s v="REVENUE"/>
    <s v="062"/>
    <s v="COLLECTION COSTS"/>
    <s v="1082"/>
    <s v="COLLECTION COSTS - LEGAL FEES"/>
    <n v="600000"/>
    <n v="600000"/>
    <n v="633000"/>
    <n v="666549"/>
    <n v="258142.54"/>
    <n v="0"/>
    <n v="0"/>
    <n v="0"/>
    <n v="0"/>
    <n v="0"/>
    <n v="0"/>
    <n v="0"/>
    <n v="181287.66"/>
    <n v="14296.21"/>
    <n v="48740.6"/>
    <n v="0"/>
    <n v="0"/>
    <n v="13818.07"/>
    <n v="258142.54"/>
    <n v="0.43023756666666668"/>
    <n v="258142.54"/>
    <n v="515401.08"/>
  </r>
  <r>
    <n v="14"/>
    <n v="15"/>
    <x v="0"/>
    <x v="84"/>
    <x v="4"/>
    <x v="180"/>
    <x v="272"/>
    <s v="003-Budget and treasury office"/>
    <x v="1"/>
    <s v="034"/>
    <s v="REVENUE"/>
    <s v="062"/>
    <s v="COLLECTION COSTS"/>
    <s v="1090"/>
    <s v="COLLECTION COSTS - RECOVERED"/>
    <n v="-400000"/>
    <n v="-400000"/>
    <n v="-422000"/>
    <n v="-444366"/>
    <n v="-56700.350000000006"/>
    <n v="0"/>
    <n v="0"/>
    <n v="0"/>
    <n v="0"/>
    <n v="0"/>
    <n v="0"/>
    <n v="0"/>
    <n v="-7826.67"/>
    <n v="-18118.080000000002"/>
    <n v="0"/>
    <n v="-17917.330000000002"/>
    <n v="-3527.05"/>
    <n v="-9311.2199999999993"/>
    <n v="-56700.350000000006"/>
    <n v="0.14175087500000003"/>
    <n v="-56700.35"/>
    <n v="-113400.70000000001"/>
  </r>
  <r>
    <n v="14"/>
    <n v="15"/>
    <x v="0"/>
    <x v="71"/>
    <x v="1"/>
    <x v="86"/>
    <x v="140"/>
    <s v="002-Municipal manager"/>
    <x v="1"/>
    <s v="002"/>
    <s v="ADMINISTRATION MUNICIPAL MANAGER"/>
    <s v="064"/>
    <s v="DEPRECIATION"/>
    <s v="1091"/>
    <s v="DEPRECIATION"/>
    <n v="142312"/>
    <n v="33240"/>
    <n v="33240"/>
    <n v="33240"/>
    <n v="0"/>
    <n v="0"/>
    <n v="0"/>
    <n v="0"/>
    <n v="0"/>
    <n v="0"/>
    <n v="0"/>
    <n v="0"/>
    <n v="0"/>
    <n v="0"/>
    <n v="0"/>
    <n v="0"/>
    <n v="0"/>
    <n v="0"/>
    <n v="0"/>
    <n v="0"/>
    <n v="0"/>
    <n v="142312"/>
  </r>
  <r>
    <n v="14"/>
    <n v="15"/>
    <x v="0"/>
    <x v="72"/>
    <x v="2"/>
    <x v="86"/>
    <x v="140"/>
    <s v="007-Other admin"/>
    <x v="1"/>
    <s v="003"/>
    <s v="COMMUNICATIONS"/>
    <s v="064"/>
    <s v="DEPRECIATION"/>
    <s v="1091"/>
    <s v="DEPRECIATION"/>
    <n v="519"/>
    <n v="519"/>
    <n v="519"/>
    <n v="519"/>
    <n v="0"/>
    <n v="0"/>
    <n v="0"/>
    <n v="0"/>
    <n v="0"/>
    <n v="0"/>
    <n v="0"/>
    <n v="0"/>
    <n v="0"/>
    <n v="0"/>
    <n v="0"/>
    <n v="0"/>
    <n v="0"/>
    <n v="0"/>
    <n v="0"/>
    <n v="0"/>
    <n v="0"/>
    <n v="519"/>
  </r>
  <r>
    <n v="14"/>
    <n v="15"/>
    <x v="0"/>
    <x v="73"/>
    <x v="1"/>
    <x v="86"/>
    <x v="140"/>
    <s v="007-Other admin"/>
    <x v="1"/>
    <s v="004"/>
    <s v="INTERNAL AUDIT"/>
    <s v="064"/>
    <s v="DEPRECIATION"/>
    <s v="1091"/>
    <s v="DEPRECIATION"/>
    <n v="56265"/>
    <n v="16265"/>
    <n v="16265"/>
    <n v="16265"/>
    <n v="0"/>
    <n v="0"/>
    <n v="0"/>
    <n v="0"/>
    <n v="0"/>
    <n v="0"/>
    <n v="0"/>
    <n v="0"/>
    <n v="0"/>
    <n v="0"/>
    <n v="0"/>
    <n v="0"/>
    <n v="0"/>
    <n v="0"/>
    <n v="0"/>
    <n v="0"/>
    <n v="0"/>
    <n v="56265"/>
  </r>
  <r>
    <n v="14"/>
    <n v="15"/>
    <x v="0"/>
    <x v="74"/>
    <x v="1"/>
    <x v="86"/>
    <x v="140"/>
    <s v="007-Other admin"/>
    <x v="1"/>
    <s v="005"/>
    <s v="STRATEGIC SUPPORT"/>
    <s v="064"/>
    <s v="DEPRECIATION"/>
    <s v="1091"/>
    <s v="DEPRECIATION"/>
    <n v="48917"/>
    <n v="18917"/>
    <n v="18917"/>
    <n v="18917"/>
    <n v="0"/>
    <n v="0"/>
    <n v="0"/>
    <n v="0"/>
    <n v="0"/>
    <n v="0"/>
    <n v="0"/>
    <n v="0"/>
    <n v="0"/>
    <n v="0"/>
    <n v="0"/>
    <n v="0"/>
    <n v="0"/>
    <n v="0"/>
    <n v="0"/>
    <n v="0"/>
    <n v="0"/>
    <n v="48917"/>
  </r>
  <r>
    <n v="14"/>
    <n v="15"/>
    <x v="0"/>
    <x v="75"/>
    <x v="2"/>
    <x v="86"/>
    <x v="140"/>
    <s v="007-Other admin"/>
    <x v="1"/>
    <s v="006"/>
    <s v="PUBLIC PARTICIPATION &amp; PROJECT SUPPORT"/>
    <s v="064"/>
    <s v="DEPRECIATION"/>
    <s v="1091"/>
    <s v="DEPRECIATION"/>
    <n v="23288"/>
    <n v="23288"/>
    <n v="23288"/>
    <n v="23288"/>
    <n v="0"/>
    <n v="0"/>
    <n v="0"/>
    <n v="0"/>
    <n v="0"/>
    <n v="0"/>
    <n v="0"/>
    <n v="0"/>
    <n v="0"/>
    <n v="0"/>
    <n v="0"/>
    <n v="0"/>
    <n v="0"/>
    <n v="0"/>
    <n v="0"/>
    <n v="0"/>
    <n v="0"/>
    <n v="23288"/>
  </r>
  <r>
    <n v="14"/>
    <n v="15"/>
    <x v="0"/>
    <x v="77"/>
    <x v="3"/>
    <x v="86"/>
    <x v="140"/>
    <s v="015-Economic development"/>
    <x v="1"/>
    <s v="012"/>
    <s v="ADMINISTRATION STRATEGY &amp; DEV"/>
    <s v="064"/>
    <s v="DEPRECIATION"/>
    <s v="1091"/>
    <s v="DEPRECIATION"/>
    <n v="294425"/>
    <n v="398755"/>
    <n v="398755"/>
    <n v="398755"/>
    <n v="0"/>
    <n v="0"/>
    <n v="0"/>
    <n v="0"/>
    <n v="0"/>
    <n v="0"/>
    <n v="0"/>
    <n v="0"/>
    <n v="0"/>
    <n v="0"/>
    <n v="0"/>
    <n v="0"/>
    <n v="0"/>
    <n v="0"/>
    <n v="0"/>
    <n v="0"/>
    <n v="0"/>
    <n v="294425"/>
  </r>
  <r>
    <n v="14"/>
    <n v="15"/>
    <x v="0"/>
    <x v="78"/>
    <x v="3"/>
    <x v="86"/>
    <x v="140"/>
    <s v="015-Economic development"/>
    <x v="1"/>
    <s v="014"/>
    <s v="LOCAL ECONOMIC DEVELOPMENT &amp; SOCIAL DEVELOPMENT"/>
    <s v="064"/>
    <s v="DEPRECIATION"/>
    <s v="1091"/>
    <s v="DEPRECIATION"/>
    <n v="1880"/>
    <n v="1880"/>
    <n v="1880"/>
    <n v="1880"/>
    <n v="0"/>
    <n v="0"/>
    <n v="0"/>
    <n v="0"/>
    <n v="0"/>
    <n v="0"/>
    <n v="0"/>
    <n v="0"/>
    <n v="0"/>
    <n v="0"/>
    <n v="0"/>
    <n v="0"/>
    <n v="0"/>
    <n v="0"/>
    <n v="0"/>
    <n v="0"/>
    <n v="0"/>
    <n v="1880"/>
  </r>
  <r>
    <n v="14"/>
    <n v="15"/>
    <x v="0"/>
    <x v="79"/>
    <x v="3"/>
    <x v="86"/>
    <x v="140"/>
    <s v="016-Town planning"/>
    <x v="1"/>
    <s v="015"/>
    <s v="TOWN &amp; REGIONAL PLANNING"/>
    <s v="064"/>
    <s v="DEPRECIATION"/>
    <s v="1091"/>
    <s v="DEPRECIATION"/>
    <n v="8330"/>
    <n v="8330"/>
    <n v="8330"/>
    <n v="8330"/>
    <n v="0"/>
    <n v="0"/>
    <n v="0"/>
    <n v="0"/>
    <n v="0"/>
    <n v="0"/>
    <n v="0"/>
    <n v="0"/>
    <n v="0"/>
    <n v="0"/>
    <n v="0"/>
    <n v="0"/>
    <n v="0"/>
    <n v="0"/>
    <n v="0"/>
    <n v="0"/>
    <n v="0"/>
    <n v="8330"/>
  </r>
  <r>
    <n v="14"/>
    <n v="15"/>
    <x v="0"/>
    <x v="80"/>
    <x v="3"/>
    <x v="86"/>
    <x v="140"/>
    <s v="006-Property service"/>
    <x v="1"/>
    <s v="016"/>
    <s v="HOUSING ADMINISTRATION &amp; PROPERTY VALUATION"/>
    <s v="064"/>
    <s v="DEPRECIATION"/>
    <s v="1091"/>
    <s v="DEPRECIATION"/>
    <n v="8199"/>
    <n v="84865"/>
    <n v="84865"/>
    <n v="84865"/>
    <n v="0"/>
    <n v="0"/>
    <n v="0"/>
    <n v="0"/>
    <n v="0"/>
    <n v="0"/>
    <n v="0"/>
    <n v="0"/>
    <n v="0"/>
    <n v="0"/>
    <n v="0"/>
    <n v="0"/>
    <n v="0"/>
    <n v="0"/>
    <n v="0"/>
    <n v="0"/>
    <n v="0"/>
    <n v="8199"/>
  </r>
  <r>
    <n v="14"/>
    <n v="15"/>
    <x v="0"/>
    <x v="148"/>
    <x v="3"/>
    <x v="86"/>
    <x v="140"/>
    <s v="007-Other admin"/>
    <x v="1"/>
    <s v="023"/>
    <s v="SATELITE OFFICE: NKOWANKOWA"/>
    <s v="064"/>
    <s v="DEPRECIATION"/>
    <s v="1091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1"/>
    <x v="3"/>
    <x v="86"/>
    <x v="140"/>
    <s v="007-Other admin"/>
    <x v="1"/>
    <s v="024"/>
    <s v="SATELITE OFFICE: LENYENYE"/>
    <s v="064"/>
    <s v="DEPRECIATION"/>
    <s v="1091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2"/>
    <x v="4"/>
    <x v="86"/>
    <x v="140"/>
    <s v="003-Budget and treasury office"/>
    <x v="1"/>
    <s v="032"/>
    <s v="ADMINISTRATION FINANCE"/>
    <s v="064"/>
    <s v="DEPRECIATION"/>
    <s v="1091"/>
    <s v="DEPRECIATION"/>
    <n v="103212"/>
    <n v="3212"/>
    <n v="3212"/>
    <n v="3212"/>
    <n v="0"/>
    <n v="0"/>
    <n v="0"/>
    <n v="0"/>
    <n v="0"/>
    <n v="0"/>
    <n v="0"/>
    <n v="0"/>
    <n v="0"/>
    <n v="0"/>
    <n v="0"/>
    <n v="0"/>
    <n v="0"/>
    <n v="0"/>
    <n v="0"/>
    <n v="0"/>
    <n v="0"/>
    <n v="103212"/>
  </r>
  <r>
    <n v="14"/>
    <n v="15"/>
    <x v="0"/>
    <x v="83"/>
    <x v="4"/>
    <x v="86"/>
    <x v="140"/>
    <s v="003-Budget and treasury office"/>
    <x v="1"/>
    <s v="033"/>
    <s v="FINANCIAL SERVICES, REPORTING, &amp; BUDGETS"/>
    <s v="064"/>
    <s v="DEPRECIATION"/>
    <s v="1091"/>
    <s v="DEPRECIATION"/>
    <n v="399101"/>
    <n v="405229"/>
    <n v="405229"/>
    <n v="405229"/>
    <n v="0"/>
    <n v="0"/>
    <n v="0"/>
    <n v="0"/>
    <n v="0"/>
    <n v="0"/>
    <n v="0"/>
    <n v="0"/>
    <n v="0"/>
    <n v="0"/>
    <n v="0"/>
    <n v="0"/>
    <n v="0"/>
    <n v="0"/>
    <n v="0"/>
    <n v="0"/>
    <n v="0"/>
    <n v="399101"/>
  </r>
  <r>
    <n v="14"/>
    <n v="15"/>
    <x v="0"/>
    <x v="84"/>
    <x v="4"/>
    <x v="86"/>
    <x v="140"/>
    <s v="003-Budget and treasury office"/>
    <x v="1"/>
    <s v="034"/>
    <s v="REVENUE"/>
    <s v="064"/>
    <s v="DEPRECIATION"/>
    <s v="1091"/>
    <s v="DEPRECIATION"/>
    <n v="96811"/>
    <n v="96811"/>
    <n v="96811"/>
    <n v="96811"/>
    <n v="0"/>
    <n v="0"/>
    <n v="0"/>
    <n v="0"/>
    <n v="0"/>
    <n v="0"/>
    <n v="0"/>
    <n v="0"/>
    <n v="0"/>
    <n v="0"/>
    <n v="0"/>
    <n v="0"/>
    <n v="0"/>
    <n v="0"/>
    <n v="0"/>
    <n v="0"/>
    <n v="0"/>
    <n v="96811"/>
  </r>
  <r>
    <n v="14"/>
    <n v="15"/>
    <x v="0"/>
    <x v="85"/>
    <x v="4"/>
    <x v="86"/>
    <x v="140"/>
    <s v="003-Budget and treasury office"/>
    <x v="1"/>
    <s v="035"/>
    <s v="EXPENDITURE"/>
    <s v="064"/>
    <s v="DEPRECIATION"/>
    <s v="1091"/>
    <s v="DEPRECIATION"/>
    <n v="39053"/>
    <n v="39053"/>
    <n v="39053"/>
    <n v="39053"/>
    <n v="0"/>
    <n v="0"/>
    <n v="0"/>
    <n v="0"/>
    <n v="0"/>
    <n v="0"/>
    <n v="0"/>
    <n v="0"/>
    <n v="0"/>
    <n v="0"/>
    <n v="0"/>
    <n v="0"/>
    <n v="0"/>
    <n v="0"/>
    <n v="0"/>
    <n v="0"/>
    <n v="0"/>
    <n v="39053"/>
  </r>
  <r>
    <n v="14"/>
    <n v="15"/>
    <x v="0"/>
    <x v="86"/>
    <x v="4"/>
    <x v="181"/>
    <x v="273"/>
    <s v="003-Budget and treasury office"/>
    <x v="1"/>
    <s v="036"/>
    <s v="INVENTORY"/>
    <s v="063"/>
    <s v="INVENTORY SURPLUS/LOSS"/>
    <s v="1095"/>
    <s v="STORES SURPLUSSES"/>
    <n v="-5000"/>
    <n v="-5000"/>
    <n v="-5275"/>
    <n v="-5554.574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6"/>
    <x v="4"/>
    <x v="181"/>
    <x v="274"/>
    <s v="003-Budget and treasury office"/>
    <x v="1"/>
    <s v="036"/>
    <s v="INVENTORY"/>
    <s v="063"/>
    <s v="INVENTORY SURPLUS/LOSS"/>
    <s v="1096"/>
    <s v="STORE LOSSES"/>
    <n v="5000"/>
    <n v="5000"/>
    <n v="5275"/>
    <n v="5554.574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6"/>
    <x v="4"/>
    <x v="86"/>
    <x v="140"/>
    <s v="003-Budget and treasury office"/>
    <x v="1"/>
    <s v="036"/>
    <s v="INVENTORY"/>
    <s v="064"/>
    <s v="DEPRECIATION"/>
    <s v="1091"/>
    <s v="DEPRECIATION"/>
    <n v="6712"/>
    <n v="6712"/>
    <n v="6712"/>
    <n v="6712"/>
    <n v="0"/>
    <n v="0"/>
    <n v="0"/>
    <n v="0"/>
    <n v="0"/>
    <n v="0"/>
    <n v="0"/>
    <n v="0"/>
    <n v="0"/>
    <n v="0"/>
    <n v="0"/>
    <n v="0"/>
    <n v="0"/>
    <n v="0"/>
    <n v="0"/>
    <n v="0"/>
    <n v="0"/>
    <n v="6712"/>
  </r>
  <r>
    <n v="14"/>
    <n v="15"/>
    <x v="0"/>
    <x v="87"/>
    <x v="5"/>
    <x v="86"/>
    <x v="140"/>
    <s v="007-Other admin"/>
    <x v="1"/>
    <s v="037"/>
    <s v="FLEET MANAGEMENT"/>
    <s v="064"/>
    <s v="DEPRECIATION"/>
    <s v="1091"/>
    <s v="DEPRECIATION"/>
    <n v="8721516"/>
    <n v="8721516"/>
    <n v="8721516"/>
    <n v="8721516"/>
    <n v="0"/>
    <n v="0"/>
    <n v="0"/>
    <n v="0"/>
    <n v="0"/>
    <n v="0"/>
    <n v="0"/>
    <n v="0"/>
    <n v="0"/>
    <n v="0"/>
    <n v="0"/>
    <n v="0"/>
    <n v="0"/>
    <n v="0"/>
    <n v="0"/>
    <n v="0"/>
    <n v="0"/>
    <n v="8721516"/>
  </r>
  <r>
    <n v="14"/>
    <n v="15"/>
    <x v="0"/>
    <x v="88"/>
    <x v="2"/>
    <x v="86"/>
    <x v="140"/>
    <s v="005-Information technology"/>
    <x v="1"/>
    <s v="038"/>
    <s v="INFORMATION TECHNOLOGY"/>
    <s v="064"/>
    <s v="DEPRECIATION"/>
    <s v="1091"/>
    <s v="DEPRECIATION"/>
    <n v="156041"/>
    <n v="156041"/>
    <n v="156041"/>
    <n v="156041"/>
    <n v="0"/>
    <n v="0"/>
    <n v="0"/>
    <n v="0"/>
    <n v="0"/>
    <n v="0"/>
    <n v="0"/>
    <n v="0"/>
    <n v="0"/>
    <n v="0"/>
    <n v="0"/>
    <n v="0"/>
    <n v="0"/>
    <n v="0"/>
    <n v="0"/>
    <n v="0"/>
    <n v="0"/>
    <n v="156041"/>
  </r>
  <r>
    <n v="14"/>
    <n v="15"/>
    <x v="0"/>
    <x v="89"/>
    <x v="4"/>
    <x v="86"/>
    <x v="140"/>
    <s v="003-Budget and treasury office"/>
    <x v="1"/>
    <s v="039"/>
    <s v="SUPPLY CHAIN MANAGEMENT UNIT"/>
    <s v="064"/>
    <s v="DEPRECIATION"/>
    <s v="1091"/>
    <s v="DEPRECIATION"/>
    <n v="21571"/>
    <n v="21571"/>
    <n v="21571"/>
    <n v="21571"/>
    <n v="0"/>
    <n v="0"/>
    <n v="0"/>
    <n v="0"/>
    <n v="0"/>
    <n v="0"/>
    <n v="0"/>
    <n v="0"/>
    <n v="0"/>
    <n v="0"/>
    <n v="0"/>
    <n v="0"/>
    <n v="0"/>
    <n v="0"/>
    <n v="0"/>
    <n v="0"/>
    <n v="0"/>
    <n v="21571"/>
  </r>
  <r>
    <n v="14"/>
    <n v="15"/>
    <x v="0"/>
    <x v="90"/>
    <x v="2"/>
    <x v="86"/>
    <x v="140"/>
    <s v="004-Human resource"/>
    <x v="1"/>
    <s v="052"/>
    <s v="ADMINISTRATION HR &amp; CORP"/>
    <s v="064"/>
    <s v="DEPRECIATION"/>
    <s v="1091"/>
    <s v="DEPRECIATION"/>
    <n v="209419"/>
    <n v="9419"/>
    <n v="9419"/>
    <n v="9419"/>
    <n v="0"/>
    <n v="0"/>
    <n v="0"/>
    <n v="0"/>
    <n v="0"/>
    <n v="0"/>
    <n v="0"/>
    <n v="0"/>
    <n v="0"/>
    <n v="0"/>
    <n v="0"/>
    <n v="0"/>
    <n v="0"/>
    <n v="0"/>
    <n v="0"/>
    <n v="0"/>
    <n v="0"/>
    <n v="209419"/>
  </r>
  <r>
    <n v="14"/>
    <n v="15"/>
    <x v="0"/>
    <x v="91"/>
    <x v="2"/>
    <x v="86"/>
    <x v="140"/>
    <s v="004-Human resource"/>
    <x v="1"/>
    <s v="053"/>
    <s v="HUMAN RESOURCES"/>
    <s v="064"/>
    <s v="DEPRECIATION"/>
    <s v="1091"/>
    <s v="DEPRECIATION"/>
    <n v="3018"/>
    <n v="3018"/>
    <n v="3018"/>
    <n v="3018"/>
    <n v="0"/>
    <n v="0"/>
    <n v="0"/>
    <n v="0"/>
    <n v="0"/>
    <n v="0"/>
    <n v="0"/>
    <n v="0"/>
    <n v="0"/>
    <n v="0"/>
    <n v="0"/>
    <n v="0"/>
    <n v="0"/>
    <n v="0"/>
    <n v="0"/>
    <n v="0"/>
    <n v="0"/>
    <n v="3018"/>
  </r>
  <r>
    <n v="14"/>
    <n v="15"/>
    <x v="0"/>
    <x v="93"/>
    <x v="2"/>
    <x v="86"/>
    <x v="140"/>
    <s v="007-Other admin"/>
    <x v="1"/>
    <s v="056"/>
    <s v="CORPORATE SERVICES"/>
    <s v="064"/>
    <s v="DEPRECIATION"/>
    <s v="1091"/>
    <s v="DEPRECIATION"/>
    <n v="591815"/>
    <n v="658036"/>
    <n v="658036"/>
    <n v="658036"/>
    <n v="0"/>
    <n v="0"/>
    <n v="0"/>
    <n v="0"/>
    <n v="0"/>
    <n v="0"/>
    <n v="0"/>
    <n v="0"/>
    <n v="0"/>
    <n v="0"/>
    <n v="0"/>
    <n v="0"/>
    <n v="0"/>
    <n v="0"/>
    <n v="0"/>
    <n v="0"/>
    <n v="0"/>
    <n v="591815"/>
  </r>
  <r>
    <n v="14"/>
    <n v="15"/>
    <x v="0"/>
    <x v="94"/>
    <x v="2"/>
    <x v="86"/>
    <x v="140"/>
    <s v="001-Mayor and council"/>
    <x v="1"/>
    <s v="057"/>
    <s v="COUNCIL EXPENDITURE"/>
    <s v="064"/>
    <s v="DEPRECIATION"/>
    <s v="1091"/>
    <s v="DEPRECIATION"/>
    <n v="19311"/>
    <n v="7306"/>
    <n v="7306"/>
    <n v="7306"/>
    <n v="0"/>
    <n v="0"/>
    <n v="0"/>
    <n v="0"/>
    <n v="0"/>
    <n v="0"/>
    <n v="0"/>
    <n v="0"/>
    <n v="0"/>
    <n v="0"/>
    <n v="0"/>
    <n v="0"/>
    <n v="0"/>
    <n v="0"/>
    <n v="0"/>
    <n v="0"/>
    <n v="0"/>
    <n v="19311"/>
  </r>
  <r>
    <n v="14"/>
    <n v="15"/>
    <x v="0"/>
    <x v="95"/>
    <x v="2"/>
    <x v="86"/>
    <x v="140"/>
    <s v="007-Other admin"/>
    <x v="1"/>
    <s v="058"/>
    <s v="LEGAL SERVICES"/>
    <s v="064"/>
    <s v="DEPRECIATION"/>
    <s v="1091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6"/>
    <x v="5"/>
    <x v="86"/>
    <x v="140"/>
    <s v="017-Roads"/>
    <x v="1"/>
    <s v="062"/>
    <s v="ADMINISTRATION CIVIL ING."/>
    <s v="064"/>
    <s v="DEPRECIATION"/>
    <s v="1091"/>
    <s v="DEPRECIATION"/>
    <n v="2598951"/>
    <n v="2498951"/>
    <n v="2498951"/>
    <n v="2498951"/>
    <n v="0"/>
    <n v="0"/>
    <n v="0"/>
    <n v="0"/>
    <n v="0"/>
    <n v="0"/>
    <n v="0"/>
    <n v="0"/>
    <n v="0"/>
    <n v="0"/>
    <n v="0"/>
    <n v="0"/>
    <n v="0"/>
    <n v="0"/>
    <n v="0"/>
    <n v="0"/>
    <n v="0"/>
    <n v="2598951"/>
  </r>
  <r>
    <n v="14"/>
    <n v="15"/>
    <x v="0"/>
    <x v="97"/>
    <x v="5"/>
    <x v="86"/>
    <x v="140"/>
    <s v="017-Roads"/>
    <x v="1"/>
    <s v="063"/>
    <s v="ROADS &amp; STORMWATER MANAGEMENT"/>
    <s v="064"/>
    <s v="DEPRECIATION"/>
    <s v="1091"/>
    <s v="DEPRECIATION"/>
    <n v="57557760"/>
    <n v="61154820"/>
    <n v="67152040"/>
    <n v="73429355"/>
    <n v="0"/>
    <n v="0"/>
    <n v="0"/>
    <n v="0"/>
    <n v="0"/>
    <n v="0"/>
    <n v="0"/>
    <n v="0"/>
    <n v="0"/>
    <n v="0"/>
    <n v="0"/>
    <n v="0"/>
    <n v="0"/>
    <n v="0"/>
    <n v="0"/>
    <n v="0"/>
    <n v="0"/>
    <n v="57557760"/>
  </r>
  <r>
    <n v="14"/>
    <n v="15"/>
    <x v="0"/>
    <x v="98"/>
    <x v="5"/>
    <x v="86"/>
    <x v="140"/>
    <s v="012-House"/>
    <x v="1"/>
    <s v="103"/>
    <s v="BUILDINGS &amp; HOUSING"/>
    <s v="064"/>
    <s v="DEPRECIATION"/>
    <s v="1091"/>
    <s v="DEPRECIATION"/>
    <n v="2536248"/>
    <n v="2659581"/>
    <n v="2659581"/>
    <n v="2706247"/>
    <n v="0"/>
    <n v="0"/>
    <n v="0"/>
    <n v="0"/>
    <n v="0"/>
    <n v="0"/>
    <n v="0"/>
    <n v="0"/>
    <n v="0"/>
    <n v="0"/>
    <n v="0"/>
    <n v="0"/>
    <n v="0"/>
    <n v="0"/>
    <n v="0"/>
    <n v="0"/>
    <n v="0"/>
    <n v="2536248"/>
  </r>
  <r>
    <n v="14"/>
    <n v="15"/>
    <x v="0"/>
    <x v="99"/>
    <x v="6"/>
    <x v="86"/>
    <x v="140"/>
    <s v="009-Sport &amp; recreation"/>
    <x v="1"/>
    <s v="105"/>
    <s v="PARKS &amp; RECREATION"/>
    <s v="064"/>
    <s v="DEPRECIATION"/>
    <s v="1091"/>
    <s v="DEPRECIATION"/>
    <n v="1527523"/>
    <n v="1527523"/>
    <n v="1527523"/>
    <n v="1527523"/>
    <n v="0"/>
    <n v="0"/>
    <n v="0"/>
    <n v="0"/>
    <n v="0"/>
    <n v="0"/>
    <n v="0"/>
    <n v="0"/>
    <n v="0"/>
    <n v="0"/>
    <n v="0"/>
    <n v="0"/>
    <n v="0"/>
    <n v="0"/>
    <n v="0"/>
    <n v="0"/>
    <n v="0"/>
    <n v="1527523"/>
  </r>
  <r>
    <n v="14"/>
    <n v="15"/>
    <x v="0"/>
    <x v="100"/>
    <x v="6"/>
    <x v="86"/>
    <x v="140"/>
    <s v="021-Solid waste"/>
    <x v="1"/>
    <s v="112"/>
    <s v="ADMINISTRATION PUBLIC SERV."/>
    <s v="064"/>
    <s v="DEPRECIATION"/>
    <s v="1091"/>
    <s v="DEPRECIATION"/>
    <n v="220951"/>
    <n v="200951"/>
    <n v="200951"/>
    <n v="200951"/>
    <n v="0"/>
    <n v="0"/>
    <n v="0"/>
    <n v="0"/>
    <n v="0"/>
    <n v="0"/>
    <n v="0"/>
    <n v="0"/>
    <n v="0"/>
    <n v="0"/>
    <n v="0"/>
    <n v="0"/>
    <n v="0"/>
    <n v="0"/>
    <n v="0"/>
    <n v="0"/>
    <n v="0"/>
    <n v="220951"/>
  </r>
  <r>
    <n v="14"/>
    <n v="15"/>
    <x v="0"/>
    <x v="101"/>
    <x v="6"/>
    <x v="86"/>
    <x v="140"/>
    <s v="008-Libraries"/>
    <x v="1"/>
    <s v="123"/>
    <s v="LIBRARY SERVICES"/>
    <s v="064"/>
    <s v="DEPRECIATION"/>
    <s v="1091"/>
    <s v="DEPRECIATION"/>
    <n v="136470"/>
    <n v="136470"/>
    <n v="136470"/>
    <n v="136470"/>
    <n v="0"/>
    <n v="0"/>
    <n v="0"/>
    <n v="0"/>
    <n v="0"/>
    <n v="0"/>
    <n v="0"/>
    <n v="0"/>
    <n v="0"/>
    <n v="0"/>
    <n v="0"/>
    <n v="0"/>
    <n v="0"/>
    <n v="0"/>
    <n v="0"/>
    <n v="0"/>
    <n v="0"/>
    <n v="136470"/>
  </r>
  <r>
    <n v="14"/>
    <n v="15"/>
    <x v="0"/>
    <x v="102"/>
    <x v="6"/>
    <x v="86"/>
    <x v="140"/>
    <s v="021-Solid waste"/>
    <x v="1"/>
    <s v="133"/>
    <s v="SOLID WASTE"/>
    <s v="064"/>
    <s v="DEPRECIATION"/>
    <s v="1091"/>
    <s v="DEPRECIATION"/>
    <n v="1699751"/>
    <n v="1548501"/>
    <n v="1548501"/>
    <n v="1548501"/>
    <n v="0"/>
    <n v="0"/>
    <n v="0"/>
    <n v="0"/>
    <n v="0"/>
    <n v="0"/>
    <n v="0"/>
    <n v="0"/>
    <n v="0"/>
    <n v="0"/>
    <n v="0"/>
    <n v="0"/>
    <n v="0"/>
    <n v="0"/>
    <n v="0"/>
    <n v="0"/>
    <n v="0"/>
    <n v="1699751"/>
  </r>
  <r>
    <n v="14"/>
    <n v="15"/>
    <x v="0"/>
    <x v="103"/>
    <x v="6"/>
    <x v="86"/>
    <x v="140"/>
    <s v="021-Solid waste"/>
    <x v="1"/>
    <s v="134"/>
    <s v="STREET CLEANSING"/>
    <s v="064"/>
    <s v="DEPRECIATION"/>
    <s v="1091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4"/>
    <x v="6"/>
    <x v="86"/>
    <x v="140"/>
    <s v="020-Public toilet"/>
    <x v="1"/>
    <s v="135"/>
    <s v="PUBLIC TOILETS"/>
    <s v="064"/>
    <s v="DEPRECIATION"/>
    <s v="1091"/>
    <s v="DEPRECIATION"/>
    <n v="181999"/>
    <n v="1999"/>
    <n v="1999"/>
    <n v="1999"/>
    <n v="0"/>
    <n v="0"/>
    <n v="0"/>
    <n v="0"/>
    <n v="0"/>
    <n v="0"/>
    <n v="0"/>
    <n v="0"/>
    <n v="0"/>
    <n v="0"/>
    <n v="0"/>
    <n v="0"/>
    <n v="0"/>
    <n v="0"/>
    <n v="0"/>
    <n v="0"/>
    <n v="0"/>
    <n v="181999"/>
  </r>
  <r>
    <n v="14"/>
    <n v="15"/>
    <x v="0"/>
    <x v="105"/>
    <x v="6"/>
    <x v="86"/>
    <x v="140"/>
    <s v="018-Vehicle licencing"/>
    <x v="1"/>
    <s v="140"/>
    <s v="ADMINISTRATION TRANSPORT, SAFETY, SECURITY AND LIAISON"/>
    <s v="064"/>
    <s v="DEPRECIATION"/>
    <s v="1091"/>
    <s v="DEPRECIATION"/>
    <n v="126470"/>
    <n v="26470"/>
    <n v="26470"/>
    <n v="26470"/>
    <n v="0"/>
    <n v="0"/>
    <n v="0"/>
    <n v="0"/>
    <n v="0"/>
    <n v="0"/>
    <n v="0"/>
    <n v="0"/>
    <n v="0"/>
    <n v="0"/>
    <n v="0"/>
    <n v="0"/>
    <n v="0"/>
    <n v="0"/>
    <n v="0"/>
    <n v="0"/>
    <n v="0"/>
    <n v="126470"/>
  </r>
  <r>
    <n v="14"/>
    <n v="15"/>
    <x v="0"/>
    <x v="106"/>
    <x v="6"/>
    <x v="86"/>
    <x v="140"/>
    <s v="018-Vehicle licencing"/>
    <x v="1"/>
    <s v="143"/>
    <s v="VEHICLE LICENCING &amp; TESTING"/>
    <s v="064"/>
    <s v="DEPRECIATION"/>
    <s v="1091"/>
    <s v="DEPRECIATION"/>
    <n v="59491"/>
    <n v="59491"/>
    <n v="59491"/>
    <n v="59491"/>
    <n v="0"/>
    <n v="0"/>
    <n v="0"/>
    <n v="0"/>
    <n v="0"/>
    <n v="0"/>
    <n v="0"/>
    <n v="0"/>
    <n v="0"/>
    <n v="0"/>
    <n v="0"/>
    <n v="0"/>
    <n v="0"/>
    <n v="0"/>
    <n v="0"/>
    <n v="0"/>
    <n v="0"/>
    <n v="59491"/>
  </r>
  <r>
    <n v="14"/>
    <n v="15"/>
    <x v="0"/>
    <x v="107"/>
    <x v="6"/>
    <x v="86"/>
    <x v="140"/>
    <s v="010-Public safety"/>
    <x v="1"/>
    <s v="144"/>
    <s v="TRAFFIC SERVICES"/>
    <s v="064"/>
    <s v="DEPRECIATION"/>
    <s v="1091"/>
    <s v="DEPRECIATION"/>
    <n v="2945209"/>
    <n v="3499102"/>
    <n v="3499102"/>
    <n v="3499102"/>
    <n v="0"/>
    <n v="0"/>
    <n v="0"/>
    <n v="0"/>
    <n v="0"/>
    <n v="0"/>
    <n v="0"/>
    <n v="0"/>
    <n v="0"/>
    <n v="0"/>
    <n v="0"/>
    <n v="0"/>
    <n v="0"/>
    <n v="0"/>
    <n v="0"/>
    <n v="0"/>
    <n v="0"/>
    <n v="2945209"/>
  </r>
  <r>
    <n v="14"/>
    <n v="15"/>
    <x v="0"/>
    <x v="108"/>
    <x v="1"/>
    <x v="86"/>
    <x v="140"/>
    <s v="011-Other public safety"/>
    <x v="1"/>
    <s v="153"/>
    <s v="DISASTER MANAGEMENT"/>
    <s v="064"/>
    <s v="DEPRECIATION"/>
    <s v="1091"/>
    <s v="DEPRECIATION"/>
    <n v="3951"/>
    <n v="3951"/>
    <n v="3951"/>
    <n v="3951"/>
    <n v="0"/>
    <n v="0"/>
    <n v="0"/>
    <n v="0"/>
    <n v="0"/>
    <n v="0"/>
    <n v="0"/>
    <n v="0"/>
    <n v="0"/>
    <n v="0"/>
    <n v="0"/>
    <n v="0"/>
    <n v="0"/>
    <n v="0"/>
    <n v="0"/>
    <n v="0"/>
    <n v="0"/>
    <n v="3951"/>
  </r>
  <r>
    <n v="14"/>
    <n v="15"/>
    <x v="0"/>
    <x v="109"/>
    <x v="7"/>
    <x v="86"/>
    <x v="140"/>
    <s v="019-Electricity distribution"/>
    <x v="1"/>
    <s v="162"/>
    <s v="ADMINISTRATION ELEC. ING."/>
    <s v="064"/>
    <s v="DEPRECIATION"/>
    <s v="1091"/>
    <s v="DEPRECIATION"/>
    <n v="32407931"/>
    <n v="32564411"/>
    <n v="32581077"/>
    <n v="32601077"/>
    <n v="0"/>
    <n v="0"/>
    <n v="0"/>
    <n v="0"/>
    <n v="0"/>
    <n v="0"/>
    <n v="0"/>
    <n v="0"/>
    <n v="0"/>
    <n v="0"/>
    <n v="0"/>
    <n v="0"/>
    <n v="0"/>
    <n v="0"/>
    <n v="0"/>
    <n v="0"/>
    <n v="0"/>
    <n v="32407931"/>
  </r>
  <r>
    <n v="14"/>
    <n v="15"/>
    <x v="0"/>
    <x v="110"/>
    <x v="7"/>
    <x v="86"/>
    <x v="140"/>
    <s v="019-Electricity distribution"/>
    <x v="1"/>
    <s v="173"/>
    <s v="OPERATIONS &amp; MAINTENANCE: RURAL"/>
    <s v="064"/>
    <s v="DEPRECIATION"/>
    <s v="1091"/>
    <s v="DEPRECIATION"/>
    <n v="3775325"/>
    <n v="3913083"/>
    <n v="4049749"/>
    <n v="4186415"/>
    <n v="0"/>
    <n v="0"/>
    <n v="0"/>
    <n v="0"/>
    <n v="0"/>
    <n v="0"/>
    <n v="0"/>
    <n v="0"/>
    <n v="0"/>
    <n v="0"/>
    <n v="0"/>
    <n v="0"/>
    <n v="0"/>
    <n v="0"/>
    <n v="0"/>
    <n v="0"/>
    <n v="0"/>
    <n v="3775325"/>
  </r>
  <r>
    <n v="14"/>
    <n v="15"/>
    <x v="0"/>
    <x v="111"/>
    <x v="7"/>
    <x v="86"/>
    <x v="140"/>
    <s v="019-Electricity distribution"/>
    <x v="1"/>
    <s v="183"/>
    <s v="OPERATIONS &amp; MAINTENANCE: TOWN"/>
    <s v="064"/>
    <s v="DEPRECIATION"/>
    <s v="1091"/>
    <s v="DEPRECIATION"/>
    <n v="2838939"/>
    <n v="2230151"/>
    <n v="2776817"/>
    <n v="3353483"/>
    <n v="0"/>
    <n v="0"/>
    <n v="0"/>
    <n v="0"/>
    <n v="0"/>
    <n v="0"/>
    <n v="0"/>
    <n v="0"/>
    <n v="0"/>
    <n v="0"/>
    <n v="0"/>
    <n v="0"/>
    <n v="0"/>
    <n v="0"/>
    <n v="0"/>
    <n v="0"/>
    <n v="0"/>
    <n v="2838939"/>
  </r>
  <r>
    <n v="14"/>
    <n v="15"/>
    <x v="1"/>
    <x v="112"/>
    <x v="5"/>
    <x v="86"/>
    <x v="140"/>
    <s v="017-Roads"/>
    <x v="1"/>
    <s v="195"/>
    <s v="PROJECT MANAGEMENT"/>
    <s v="064"/>
    <s v="DEPRECIATION"/>
    <s v="1091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2"/>
    <x v="117"/>
    <x v="6"/>
    <x v="86"/>
    <x v="140"/>
    <s v="014-Other health"/>
    <x v="1"/>
    <s v="115"/>
    <s v="ENVIROMENTAL HEALTH SERVICES"/>
    <s v="064"/>
    <s v="DEPRECIATION"/>
    <s v="1091"/>
    <s v="DEPRECIATION"/>
    <n v="434110"/>
    <n v="434110"/>
    <n v="434110"/>
    <n v="434110"/>
    <n v="0"/>
    <n v="0"/>
    <n v="0"/>
    <n v="0"/>
    <n v="0"/>
    <n v="0"/>
    <n v="0"/>
    <n v="0"/>
    <n v="0"/>
    <n v="0"/>
    <n v="0"/>
    <n v="0"/>
    <n v="0"/>
    <n v="0"/>
    <n v="0"/>
    <n v="0"/>
    <n v="0"/>
    <n v="434110"/>
  </r>
  <r>
    <n v="14"/>
    <n v="15"/>
    <x v="0"/>
    <x v="71"/>
    <x v="1"/>
    <x v="75"/>
    <x v="81"/>
    <s v="002-Municipal manager"/>
    <x v="1"/>
    <s v="002"/>
    <s v="ADMINISTRATION MUNICIPAL MANAGER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7"/>
    <x v="3"/>
    <x v="75"/>
    <x v="81"/>
    <s v="015-Economic development"/>
    <x v="1"/>
    <s v="012"/>
    <s v="ADMINISTRATION STRATEGY &amp; DEV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9"/>
    <x v="3"/>
    <x v="75"/>
    <x v="81"/>
    <s v="016-Town planning"/>
    <x v="1"/>
    <s v="015"/>
    <s v="TOWN &amp; REGIONAL PLANNING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2"/>
    <x v="4"/>
    <x v="75"/>
    <x v="81"/>
    <s v="003-Budget and treasury office"/>
    <x v="1"/>
    <s v="032"/>
    <s v="ADMINISTRATION FINANCE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7"/>
    <x v="5"/>
    <x v="75"/>
    <x v="81"/>
    <s v="007-Other admin"/>
    <x v="1"/>
    <s v="037"/>
    <s v="FLEET MANAGEMENT"/>
    <s v="068"/>
    <s v="INTEREST EXPENSE - EXTERNAL BORROWINGS"/>
    <s v="1231"/>
    <s v="INTEREST EXTERNAL LOANS"/>
    <n v="43936"/>
    <n v="36903"/>
    <n v="38932.665000000001"/>
    <n v="40996.096245000001"/>
    <n v="22984.04"/>
    <n v="0"/>
    <n v="0"/>
    <n v="0"/>
    <n v="0"/>
    <n v="0"/>
    <n v="0"/>
    <n v="0"/>
    <n v="0"/>
    <n v="0"/>
    <n v="0"/>
    <n v="0"/>
    <n v="0"/>
    <n v="22984.04"/>
    <n v="22984.04"/>
    <n v="0.5231254552075747"/>
    <n v="22984.04"/>
    <n v="43936"/>
  </r>
  <r>
    <n v="14"/>
    <n v="15"/>
    <x v="0"/>
    <x v="88"/>
    <x v="2"/>
    <x v="75"/>
    <x v="81"/>
    <s v="005-Information technology"/>
    <x v="1"/>
    <s v="038"/>
    <s v="INFORMATION TECHNOLOGY"/>
    <s v="068"/>
    <s v="INTEREST EXPENSE - EXTERNAL BORROWINGS"/>
    <s v="1231"/>
    <s v="INTEREST EXTERNAL LOANS"/>
    <n v="50358"/>
    <n v="50358"/>
    <n v="53127.69"/>
    <n v="55943.457569999999"/>
    <n v="25622.080000000002"/>
    <n v="0"/>
    <n v="0"/>
    <n v="0"/>
    <n v="0"/>
    <n v="0"/>
    <n v="0"/>
    <n v="0"/>
    <n v="4343.8599999999997"/>
    <n v="4332.1099999999997"/>
    <n v="0"/>
    <n v="8505.0400000000009"/>
    <n v="4157.07"/>
    <n v="4284"/>
    <n v="25622.080000000002"/>
    <n v="0.50879860200961124"/>
    <n v="25622.080000000002"/>
    <n v="50358"/>
  </r>
  <r>
    <n v="14"/>
    <n v="15"/>
    <x v="0"/>
    <x v="90"/>
    <x v="2"/>
    <x v="75"/>
    <x v="81"/>
    <s v="004-Human resource"/>
    <x v="1"/>
    <s v="052"/>
    <s v="ADMINISTRATION HR &amp; CORP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6"/>
    <x v="5"/>
    <x v="75"/>
    <x v="81"/>
    <s v="017-Roads"/>
    <x v="1"/>
    <s v="062"/>
    <s v="ADMINISTRATION CIVIL ING.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7"/>
    <x v="5"/>
    <x v="75"/>
    <x v="81"/>
    <s v="017-Roads"/>
    <x v="1"/>
    <s v="063"/>
    <s v="ROADS &amp; STORMWATER MANAGEMENT"/>
    <s v="068"/>
    <s v="INTEREST EXPENSE - EXTERNAL BORROWINGS"/>
    <s v="1231"/>
    <s v="INTEREST EXTERNAL LOANS"/>
    <n v="2682411"/>
    <n v="2082161"/>
    <n v="2196679.855"/>
    <n v="2313103.8873149999"/>
    <n v="1422187.0899999999"/>
    <n v="0"/>
    <n v="0"/>
    <n v="0"/>
    <n v="0"/>
    <n v="0"/>
    <n v="0"/>
    <n v="0"/>
    <n v="0"/>
    <n v="0"/>
    <n v="0"/>
    <n v="125318.42"/>
    <n v="0"/>
    <n v="1296868.67"/>
    <n v="1422187.0899999999"/>
    <n v="0.53018985159246657"/>
    <n v="1422187.09"/>
    <n v="2682411"/>
  </r>
  <r>
    <n v="14"/>
    <n v="15"/>
    <x v="0"/>
    <x v="98"/>
    <x v="5"/>
    <x v="75"/>
    <x v="81"/>
    <s v="012-House"/>
    <x v="1"/>
    <s v="103"/>
    <s v="BUILDINGS &amp; HOUSING"/>
    <s v="068"/>
    <s v="INTEREST EXPENSE - EXTERNAL BORROWINGS"/>
    <s v="1231"/>
    <s v="INTEREST EXTERNAL LOANS"/>
    <n v="412080"/>
    <n v="336344"/>
    <n v="354842.92"/>
    <n v="373649.59476000001"/>
    <n v="216690.6"/>
    <n v="0"/>
    <n v="0"/>
    <n v="0"/>
    <n v="0"/>
    <n v="0"/>
    <n v="0"/>
    <n v="0"/>
    <n v="0"/>
    <n v="0"/>
    <n v="0"/>
    <n v="0"/>
    <n v="0"/>
    <n v="216690.6"/>
    <n v="216690.6"/>
    <n v="0.52584595224228303"/>
    <n v="216690.6"/>
    <n v="412080"/>
  </r>
  <r>
    <n v="14"/>
    <n v="15"/>
    <x v="0"/>
    <x v="99"/>
    <x v="6"/>
    <x v="75"/>
    <x v="81"/>
    <s v="009-Sport &amp; recreation"/>
    <x v="1"/>
    <s v="105"/>
    <s v="PARKS &amp; RECREATION"/>
    <s v="068"/>
    <s v="INTEREST EXPENSE - EXTERNAL BORROWINGS"/>
    <s v="1231"/>
    <s v="INTEREST EXTERNAL LOANS"/>
    <n v="147024"/>
    <n v="123491"/>
    <n v="130283.005"/>
    <n v="137188.004265"/>
    <n v="76911.960000000006"/>
    <n v="0"/>
    <n v="0"/>
    <n v="0"/>
    <n v="0"/>
    <n v="0"/>
    <n v="0"/>
    <n v="0"/>
    <n v="0"/>
    <n v="0"/>
    <n v="0"/>
    <n v="0"/>
    <n v="0"/>
    <n v="76911.960000000006"/>
    <n v="76911.960000000006"/>
    <n v="0.52312520404831864"/>
    <n v="76911.960000000006"/>
    <n v="147024"/>
  </r>
  <r>
    <n v="14"/>
    <n v="15"/>
    <x v="0"/>
    <x v="100"/>
    <x v="6"/>
    <x v="75"/>
    <x v="81"/>
    <s v="021-Solid waste"/>
    <x v="1"/>
    <s v="112"/>
    <s v="ADMINISTRATION PUBLIC SERV.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9"/>
    <x v="7"/>
    <x v="75"/>
    <x v="81"/>
    <s v="019-Electricity distribution"/>
    <x v="1"/>
    <s v="162"/>
    <s v="ADMINISTRATION ELEC. ING.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0"/>
    <x v="7"/>
    <x v="75"/>
    <x v="81"/>
    <s v="019-Electricity distribution"/>
    <x v="1"/>
    <s v="173"/>
    <s v="OPERATIONS &amp; MAINTENANCE: RURAL"/>
    <s v="068"/>
    <s v="INTEREST EXPENSE - EXTERNAL BORROWINGS"/>
    <s v="1231"/>
    <s v="INTEREST EXTERNAL LOANS"/>
    <n v="2240377"/>
    <n v="2109862"/>
    <n v="2225904.41"/>
    <n v="2343877.3437300003"/>
    <n v="1145185.76"/>
    <n v="0"/>
    <n v="0"/>
    <n v="0"/>
    <n v="0"/>
    <n v="0"/>
    <n v="0"/>
    <n v="0"/>
    <n v="54298.28"/>
    <n v="54151.360000000001"/>
    <n v="0"/>
    <n v="106313"/>
    <n v="51963.44"/>
    <n v="878459.68"/>
    <n v="1145185.76"/>
    <n v="0.51115761320527753"/>
    <n v="1145185.76"/>
    <n v="2240377"/>
  </r>
  <r>
    <n v="14"/>
    <n v="15"/>
    <x v="0"/>
    <x v="111"/>
    <x v="7"/>
    <x v="75"/>
    <x v="81"/>
    <s v="019-Electricity distribution"/>
    <x v="1"/>
    <s v="183"/>
    <s v="OPERATIONS &amp; MAINTENANCE: TOWN"/>
    <s v="068"/>
    <s v="INTEREST EXPENSE - EXTERNAL BORROWINGS"/>
    <s v="1231"/>
    <s v="INTEREST EXTERNAL LOANS"/>
    <n v="4232103"/>
    <n v="4105502"/>
    <n v="4331304.6100000003"/>
    <n v="4560863.7543299999"/>
    <n v="2151906.5"/>
    <n v="0"/>
    <n v="0"/>
    <n v="0"/>
    <n v="0"/>
    <n v="0"/>
    <n v="0"/>
    <n v="0"/>
    <n v="158550.98000000001"/>
    <n v="158121.95000000001"/>
    <n v="0"/>
    <n v="561070.80000000005"/>
    <n v="151733.23000000001"/>
    <n v="1122429.54"/>
    <n v="2151906.5"/>
    <n v="0.50847214729887247"/>
    <n v="2151906.5"/>
    <n v="4232103"/>
  </r>
  <r>
    <n v="14"/>
    <n v="15"/>
    <x v="2"/>
    <x v="115"/>
    <x v="5"/>
    <x v="75"/>
    <x v="81"/>
    <m/>
    <x v="1"/>
    <s v="093"/>
    <s v="SEWERAGE PURIFICATION"/>
    <s v="068"/>
    <s v="INTEREST EXPENSE - EXTERNAL BORROWINGS"/>
    <s v="1231"/>
    <s v="INTEREST EXTERNAL LOANS"/>
    <n v="218982"/>
    <n v="118535"/>
    <n v="125054.425"/>
    <n v="131682.30952499999"/>
    <n v="121958.08"/>
    <n v="0"/>
    <n v="0"/>
    <n v="0"/>
    <n v="0"/>
    <n v="0"/>
    <n v="0"/>
    <n v="0"/>
    <n v="0"/>
    <n v="0"/>
    <n v="0"/>
    <n v="0"/>
    <n v="0"/>
    <n v="121958.08"/>
    <n v="121958.08"/>
    <n v="0.55693198527732879"/>
    <n v="121958.08"/>
    <n v="218982"/>
  </r>
  <r>
    <n v="14"/>
    <n v="15"/>
    <x v="0"/>
    <x v="110"/>
    <x v="7"/>
    <x v="182"/>
    <x v="275"/>
    <s v="019-Electricity distribution"/>
    <x v="1"/>
    <s v="173"/>
    <s v="OPERATIONS &amp; MAINTENANCE: RURAL"/>
    <s v="072"/>
    <s v="BULK PURCHASES"/>
    <s v="1251"/>
    <s v="BULK PURCHASES - ELECTRICITY"/>
    <n v="201615431"/>
    <n v="230325468"/>
    <n v="242993368.74000001"/>
    <n v="255872017.28322002"/>
    <n v="96631158.980000004"/>
    <n v="0"/>
    <n v="0"/>
    <n v="0"/>
    <n v="0"/>
    <n v="0"/>
    <n v="0"/>
    <n v="0"/>
    <n v="0"/>
    <n v="26029047.140000001"/>
    <n v="13312509.060000001"/>
    <n v="13919754.84"/>
    <n v="28886718.170000002"/>
    <n v="14483129.77"/>
    <n v="96631158.980000004"/>
    <n v="0.47928453938627347"/>
    <n v="96631158.980000004"/>
    <n v="212515237"/>
  </r>
  <r>
    <n v="14"/>
    <n v="15"/>
    <x v="0"/>
    <x v="111"/>
    <x v="7"/>
    <x v="182"/>
    <x v="275"/>
    <s v="019-Electricity distribution"/>
    <x v="1"/>
    <s v="183"/>
    <s v="OPERATIONS &amp; MAINTENANCE: TOWN"/>
    <s v="072"/>
    <s v="BULK PURCHASES"/>
    <s v="1251"/>
    <s v="BULK PURCHASES - ELECTRICITY"/>
    <n v="67205143"/>
    <n v="76775156"/>
    <n v="80997789.579999998"/>
    <n v="85290672.427739993"/>
    <n v="32210386.310000002"/>
    <n v="0"/>
    <n v="0"/>
    <n v="0"/>
    <n v="0"/>
    <n v="0"/>
    <n v="0"/>
    <n v="0"/>
    <n v="0"/>
    <n v="8676349.0399999991"/>
    <n v="4437503.0199999996"/>
    <n v="4639918.28"/>
    <n v="9628906.0500000007"/>
    <n v="4827709.92"/>
    <n v="32210386.310000002"/>
    <n v="0.47928454389271968"/>
    <n v="32210386.309999999"/>
    <n v="67205143"/>
  </r>
  <r>
    <n v="14"/>
    <n v="15"/>
    <x v="2"/>
    <x v="114"/>
    <x v="5"/>
    <x v="182"/>
    <x v="276"/>
    <m/>
    <x v="1"/>
    <s v="083"/>
    <s v="WATER PURIFICATION"/>
    <s v="072"/>
    <s v="BULK PURCHASES"/>
    <s v="1252"/>
    <s v="BULK PURCHASES - WATER"/>
    <n v="2675378"/>
    <n v="2675378"/>
    <n v="2822523.79"/>
    <n v="2972117.5508699999"/>
    <n v="1356333.3199999998"/>
    <n v="0"/>
    <n v="0"/>
    <n v="0"/>
    <n v="0"/>
    <n v="0"/>
    <n v="0"/>
    <n v="0"/>
    <n v="0"/>
    <n v="50361.64"/>
    <n v="236826.33"/>
    <n v="284707.5"/>
    <n v="503376.43"/>
    <n v="281061.42"/>
    <n v="1356333.3199999998"/>
    <n v="0.50696885449457973"/>
    <n v="1356333.32"/>
    <n v="2675378"/>
  </r>
  <r>
    <n v="14"/>
    <n v="15"/>
    <x v="0"/>
    <x v="71"/>
    <x v="1"/>
    <x v="77"/>
    <x v="118"/>
    <s v="002-Municipal manager"/>
    <x v="1"/>
    <s v="002"/>
    <s v="ADMINISTRATION MUNICIPAL MANAGER"/>
    <s v="066"/>
    <s v="REPAIRS AND MAINTENANCE"/>
    <s v="1222"/>
    <s v="COUNCIL-OWNED VEHICLES - COUNCIL-OWNED VEHICLE USA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2"/>
    <x v="2"/>
    <x v="77"/>
    <x v="180"/>
    <s v="007-Other admin"/>
    <x v="1"/>
    <s v="003"/>
    <s v="COMMUNICATIONS"/>
    <s v="066"/>
    <s v="REPAIRS AND MAINTENANCE"/>
    <s v="1101"/>
    <s v="FURNITURE &amp; OFFICE EQUIPMENT"/>
    <n v="1814"/>
    <n v="1814"/>
    <n v="1913.77"/>
    <n v="2015.1998100000001"/>
    <n v="0"/>
    <n v="0"/>
    <n v="0"/>
    <n v="0"/>
    <n v="0"/>
    <n v="0"/>
    <n v="0"/>
    <n v="0"/>
    <n v="0"/>
    <n v="0"/>
    <n v="0"/>
    <n v="0"/>
    <n v="0"/>
    <n v="0"/>
    <n v="0"/>
    <n v="0"/>
    <n v="0"/>
    <n v="1814"/>
  </r>
  <r>
    <n v="14"/>
    <n v="15"/>
    <x v="0"/>
    <x v="72"/>
    <x v="2"/>
    <x v="77"/>
    <x v="118"/>
    <s v="007-Other admin"/>
    <x v="1"/>
    <s v="003"/>
    <s v="COMMUNICATIONS"/>
    <s v="066"/>
    <s v="REPAIRS AND MAINTENANCE"/>
    <s v="1222"/>
    <s v="COUNCIL-OWNED VEHICLES - COUNCIL-OWNED VEHICLE USAGE"/>
    <n v="241779"/>
    <n v="185000"/>
    <n v="195175"/>
    <n v="205519.27499999999"/>
    <n v="52487.600000000006"/>
    <n v="0"/>
    <n v="0"/>
    <n v="0"/>
    <n v="0"/>
    <n v="0"/>
    <n v="0"/>
    <n v="0"/>
    <n v="6763.38"/>
    <n v="3843.06"/>
    <n v="0"/>
    <n v="27442.22"/>
    <n v="14438.94"/>
    <n v="0"/>
    <n v="52487.600000000006"/>
    <n v="0.21708915993531286"/>
    <n v="52487.6"/>
    <n v="241779"/>
  </r>
  <r>
    <n v="14"/>
    <n v="15"/>
    <x v="0"/>
    <x v="74"/>
    <x v="1"/>
    <x v="77"/>
    <x v="180"/>
    <s v="007-Other admin"/>
    <x v="1"/>
    <s v="005"/>
    <s v="STRATEGIC SUPPORT"/>
    <s v="066"/>
    <s v="REPAIRS AND MAINTENANCE"/>
    <s v="1101"/>
    <s v="FURNITURE &amp; OFFICE EQUIPMENT"/>
    <n v="815"/>
    <n v="815"/>
    <n v="859.82500000000005"/>
    <n v="905.39572500000008"/>
    <n v="0"/>
    <n v="0"/>
    <n v="0"/>
    <n v="0"/>
    <n v="0"/>
    <n v="0"/>
    <n v="0"/>
    <n v="0"/>
    <n v="0"/>
    <n v="0"/>
    <n v="0"/>
    <n v="0"/>
    <n v="0"/>
    <n v="0"/>
    <n v="0"/>
    <n v="0"/>
    <n v="0"/>
    <n v="815"/>
  </r>
  <r>
    <n v="14"/>
    <n v="15"/>
    <x v="0"/>
    <x v="75"/>
    <x v="2"/>
    <x v="77"/>
    <x v="118"/>
    <s v="007-Other admin"/>
    <x v="1"/>
    <s v="006"/>
    <s v="PUBLIC PARTICIPATION &amp; PROJECT SUPPORT"/>
    <s v="066"/>
    <s v="REPAIRS AND MAINTENANCE"/>
    <s v="1222"/>
    <s v="COUNCIL-OWNED VEHICLES - COUNCIL-OWNED VEHICLE USAGE"/>
    <n v="307649"/>
    <n v="185000"/>
    <n v="195175"/>
    <n v="205519.27499999999"/>
    <n v="35780.94"/>
    <n v="0"/>
    <n v="0"/>
    <n v="0"/>
    <n v="0"/>
    <n v="0"/>
    <n v="0"/>
    <n v="0"/>
    <n v="17279.080000000002"/>
    <n v="0"/>
    <n v="0"/>
    <n v="5245.76"/>
    <n v="13256.1"/>
    <n v="0"/>
    <n v="35780.94"/>
    <n v="0.11630442484779734"/>
    <n v="35780.94"/>
    <n v="307649"/>
  </r>
  <r>
    <n v="14"/>
    <n v="15"/>
    <x v="0"/>
    <x v="80"/>
    <x v="3"/>
    <x v="77"/>
    <x v="112"/>
    <s v="006-Property service"/>
    <x v="1"/>
    <s v="016"/>
    <s v="HOUSING ADMINISTRATION &amp; PROPERTY VALUATION"/>
    <s v="066"/>
    <s v="REPAIRS AND MAINTENANCE"/>
    <s v="1211"/>
    <s v="COUNCIL-OWNED LAND"/>
    <n v="114987"/>
    <n v="114987"/>
    <n v="121311.285"/>
    <n v="127740.78310500001"/>
    <n v="0"/>
    <n v="0"/>
    <n v="0"/>
    <n v="0"/>
    <n v="0"/>
    <n v="0"/>
    <n v="0"/>
    <n v="0"/>
    <n v="0"/>
    <n v="0"/>
    <n v="0"/>
    <n v="0"/>
    <n v="0"/>
    <n v="0"/>
    <n v="0"/>
    <n v="0"/>
    <n v="0"/>
    <n v="114987"/>
  </r>
  <r>
    <n v="14"/>
    <n v="15"/>
    <x v="0"/>
    <x v="148"/>
    <x v="3"/>
    <x v="77"/>
    <x v="180"/>
    <s v="007-Other admin"/>
    <x v="1"/>
    <s v="023"/>
    <s v="SATELITE OFFICE: NKOWANKOWA"/>
    <s v="066"/>
    <s v="REPAIRS AND MAINTENANCE"/>
    <s v="1101"/>
    <s v="FURNITURE &amp; OFFICE EQUIPMENT"/>
    <n v="1323"/>
    <n v="1323"/>
    <n v="1395.7650000000001"/>
    <n v="1469.7405450000001"/>
    <n v="0"/>
    <n v="0"/>
    <n v="0"/>
    <n v="0"/>
    <n v="0"/>
    <n v="0"/>
    <n v="0"/>
    <n v="0"/>
    <n v="0"/>
    <n v="0"/>
    <n v="0"/>
    <n v="0"/>
    <n v="0"/>
    <n v="0"/>
    <n v="0"/>
    <n v="0"/>
    <n v="0"/>
    <n v="1323"/>
  </r>
  <r>
    <n v="14"/>
    <n v="15"/>
    <x v="0"/>
    <x v="81"/>
    <x v="3"/>
    <x v="77"/>
    <x v="180"/>
    <s v="007-Other admin"/>
    <x v="1"/>
    <s v="024"/>
    <s v="SATELITE OFFICE: LENYENYE"/>
    <s v="066"/>
    <s v="REPAIRS AND MAINTENANCE"/>
    <s v="1101"/>
    <s v="FURNITURE &amp; OFFICE EQUIPMENT"/>
    <n v="1323"/>
    <n v="1323"/>
    <n v="1395.7650000000001"/>
    <n v="1469.7405450000001"/>
    <n v="0"/>
    <n v="0"/>
    <n v="0"/>
    <n v="0"/>
    <n v="0"/>
    <n v="0"/>
    <n v="0"/>
    <n v="0"/>
    <n v="0"/>
    <n v="0"/>
    <n v="0"/>
    <n v="0"/>
    <n v="0"/>
    <n v="0"/>
    <n v="0"/>
    <n v="0"/>
    <n v="0"/>
    <n v="1323"/>
  </r>
  <r>
    <n v="14"/>
    <n v="15"/>
    <x v="0"/>
    <x v="149"/>
    <x v="3"/>
    <x v="77"/>
    <x v="180"/>
    <s v="007-Other admin"/>
    <x v="1"/>
    <s v="025"/>
    <s v="SATELITE OFFICE: LETSITELE"/>
    <s v="066"/>
    <s v="REPAIRS AND MAINTENANCE"/>
    <s v="1101"/>
    <s v="FURNITURE &amp; OFFICE EQUIPMENT"/>
    <n v="815"/>
    <n v="815"/>
    <n v="859.82500000000005"/>
    <n v="905.39572500000008"/>
    <n v="0"/>
    <n v="0"/>
    <n v="0"/>
    <n v="0"/>
    <n v="0"/>
    <n v="0"/>
    <n v="0"/>
    <n v="0"/>
    <n v="0"/>
    <n v="0"/>
    <n v="0"/>
    <n v="0"/>
    <n v="0"/>
    <n v="0"/>
    <n v="0"/>
    <n v="0"/>
    <n v="0"/>
    <n v="815"/>
  </r>
  <r>
    <n v="14"/>
    <n v="15"/>
    <x v="0"/>
    <x v="149"/>
    <x v="3"/>
    <x v="77"/>
    <x v="277"/>
    <s v="007-Other admin"/>
    <x v="1"/>
    <s v="025"/>
    <s v="SATELITE OFFICE: LETSITELE"/>
    <s v="066"/>
    <s v="REPAIRS AND MAINTENANCE"/>
    <s v="1111"/>
    <s v="MACHINERY &amp; EQUIPMENT"/>
    <n v="1473"/>
    <n v="1473"/>
    <n v="1554.0150000000001"/>
    <n v="1636.3777950000001"/>
    <n v="0"/>
    <n v="0"/>
    <n v="0"/>
    <n v="0"/>
    <n v="0"/>
    <n v="0"/>
    <n v="0"/>
    <n v="0"/>
    <n v="0"/>
    <n v="0"/>
    <n v="0"/>
    <n v="0"/>
    <n v="0"/>
    <n v="0"/>
    <n v="0"/>
    <n v="0"/>
    <n v="0"/>
    <n v="1473"/>
  </r>
  <r>
    <n v="14"/>
    <n v="15"/>
    <x v="0"/>
    <x v="82"/>
    <x v="4"/>
    <x v="77"/>
    <x v="180"/>
    <s v="003-Budget and treasury office"/>
    <x v="1"/>
    <s v="032"/>
    <s v="ADMINISTRATION FINANCE"/>
    <s v="066"/>
    <s v="REPAIRS AND MAINTENANCE"/>
    <s v="1101"/>
    <s v="FURNITURE &amp; OFFICE EQUIPMENT"/>
    <n v="193"/>
    <n v="193"/>
    <n v="203.61500000000001"/>
    <n v="214.40659500000001"/>
    <n v="0"/>
    <n v="0"/>
    <n v="0"/>
    <n v="0"/>
    <n v="0"/>
    <n v="0"/>
    <n v="0"/>
    <n v="0"/>
    <n v="0"/>
    <n v="0"/>
    <n v="0"/>
    <n v="0"/>
    <n v="0"/>
    <n v="0"/>
    <n v="0"/>
    <n v="0"/>
    <n v="0"/>
    <n v="193"/>
  </r>
  <r>
    <n v="14"/>
    <n v="15"/>
    <x v="0"/>
    <x v="82"/>
    <x v="4"/>
    <x v="77"/>
    <x v="277"/>
    <s v="003-Budget and treasury office"/>
    <x v="1"/>
    <s v="032"/>
    <s v="ADMINISTRATION FINANCE"/>
    <s v="066"/>
    <s v="REPAIRS AND MAINTENANCE"/>
    <s v="1111"/>
    <s v="MACHINERY &amp; EQUIPMENT"/>
    <n v="193"/>
    <n v="193"/>
    <n v="203.61500000000001"/>
    <n v="214.40659500000001"/>
    <n v="0"/>
    <n v="0"/>
    <n v="0"/>
    <n v="0"/>
    <n v="0"/>
    <n v="0"/>
    <n v="0"/>
    <n v="0"/>
    <n v="0"/>
    <n v="0"/>
    <n v="0"/>
    <n v="0"/>
    <n v="0"/>
    <n v="0"/>
    <n v="0"/>
    <n v="0"/>
    <n v="0"/>
    <n v="193"/>
  </r>
  <r>
    <n v="14"/>
    <n v="15"/>
    <x v="0"/>
    <x v="82"/>
    <x v="4"/>
    <x v="77"/>
    <x v="278"/>
    <s v="003-Budget and treasury office"/>
    <x v="1"/>
    <s v="032"/>
    <s v="ADMINISTRATION FINANCE"/>
    <s v="066"/>
    <s v="REPAIRS AND MAINTENANCE"/>
    <s v="1215"/>
    <s v="COUNCIL-OWNED BUILDINGS"/>
    <n v="445"/>
    <n v="445"/>
    <n v="469.47500000000002"/>
    <n v="494.35717500000004"/>
    <n v="0"/>
    <n v="0"/>
    <n v="0"/>
    <n v="0"/>
    <n v="0"/>
    <n v="0"/>
    <n v="0"/>
    <n v="0"/>
    <n v="0"/>
    <n v="0"/>
    <n v="0"/>
    <n v="0"/>
    <n v="0"/>
    <n v="0"/>
    <n v="0"/>
    <n v="0"/>
    <n v="0"/>
    <n v="445"/>
  </r>
  <r>
    <n v="14"/>
    <n v="15"/>
    <x v="0"/>
    <x v="83"/>
    <x v="4"/>
    <x v="77"/>
    <x v="180"/>
    <s v="003-Budget and treasury office"/>
    <x v="1"/>
    <s v="033"/>
    <s v="FINANCIAL SERVICES, REPORTING, &amp; BUDGETS"/>
    <s v="066"/>
    <s v="REPAIRS AND MAINTENANCE"/>
    <s v="1101"/>
    <s v="FURNITURE &amp; OFFICE EQUIPMENT"/>
    <n v="24"/>
    <n v="24"/>
    <n v="25.32"/>
    <n v="26.6619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24"/>
  </r>
  <r>
    <n v="14"/>
    <n v="15"/>
    <x v="0"/>
    <x v="83"/>
    <x v="4"/>
    <x v="77"/>
    <x v="277"/>
    <s v="003-Budget and treasury office"/>
    <x v="1"/>
    <s v="033"/>
    <s v="FINANCIAL SERVICES, REPORTING, &amp; BUDGETS"/>
    <s v="066"/>
    <s v="REPAIRS AND MAINTENANCE"/>
    <s v="1111"/>
    <s v="MACHINERY &amp; EQUIPMENT"/>
    <n v="132"/>
    <n v="132"/>
    <n v="139.26"/>
    <n v="146.64077999999998"/>
    <n v="0"/>
    <n v="0"/>
    <n v="0"/>
    <n v="0"/>
    <n v="0"/>
    <n v="0"/>
    <n v="0"/>
    <n v="0"/>
    <n v="0"/>
    <n v="0"/>
    <n v="0"/>
    <n v="0"/>
    <n v="0"/>
    <n v="0"/>
    <n v="0"/>
    <n v="0"/>
    <n v="0"/>
    <n v="132"/>
  </r>
  <r>
    <n v="14"/>
    <n v="15"/>
    <x v="0"/>
    <x v="83"/>
    <x v="4"/>
    <x v="77"/>
    <x v="278"/>
    <s v="003-Budget and treasury office"/>
    <x v="1"/>
    <s v="033"/>
    <s v="FINANCIAL SERVICES, REPORTING, &amp; BUDGETS"/>
    <s v="066"/>
    <s v="REPAIRS AND MAINTENANCE"/>
    <s v="1215"/>
    <s v="COUNCIL-OWNED BUILDINGS"/>
    <n v="447"/>
    <n v="447"/>
    <n v="471.58499999999998"/>
    <n v="496.579005"/>
    <n v="0"/>
    <n v="0"/>
    <n v="0"/>
    <n v="0"/>
    <n v="0"/>
    <n v="0"/>
    <n v="0"/>
    <n v="0"/>
    <n v="0"/>
    <n v="0"/>
    <n v="0"/>
    <n v="0"/>
    <n v="0"/>
    <n v="0"/>
    <n v="0"/>
    <n v="0"/>
    <n v="0"/>
    <n v="447"/>
  </r>
  <r>
    <n v="14"/>
    <n v="15"/>
    <x v="0"/>
    <x v="84"/>
    <x v="4"/>
    <x v="77"/>
    <x v="180"/>
    <s v="003-Budget and treasury office"/>
    <x v="1"/>
    <s v="034"/>
    <s v="REVENUE"/>
    <s v="066"/>
    <s v="REPAIRS AND MAINTENANCE"/>
    <s v="1101"/>
    <s v="FURNITURE &amp; OFFICE EQUIPMENT"/>
    <n v="2222"/>
    <n v="2222"/>
    <n v="2344.21"/>
    <n v="2468.4531299999999"/>
    <n v="1157.8899999999999"/>
    <n v="0"/>
    <n v="0"/>
    <n v="0"/>
    <n v="0"/>
    <n v="0"/>
    <n v="0"/>
    <n v="0"/>
    <n v="657.89"/>
    <n v="0"/>
    <n v="500"/>
    <n v="0"/>
    <n v="0"/>
    <n v="0"/>
    <n v="1157.8899999999999"/>
    <n v="0.521102610261026"/>
    <n v="1157.8900000000001"/>
    <n v="2222"/>
  </r>
  <r>
    <n v="14"/>
    <n v="15"/>
    <x v="0"/>
    <x v="84"/>
    <x v="4"/>
    <x v="77"/>
    <x v="277"/>
    <s v="003-Budget and treasury office"/>
    <x v="1"/>
    <s v="034"/>
    <s v="REVENUE"/>
    <s v="066"/>
    <s v="REPAIRS AND MAINTENANCE"/>
    <s v="1111"/>
    <s v="MACHINERY &amp; EQUIPMENT"/>
    <n v="1111"/>
    <n v="1111"/>
    <n v="1172.105"/>
    <n v="1234.2265649999999"/>
    <n v="0"/>
    <n v="0"/>
    <n v="0"/>
    <n v="0"/>
    <n v="0"/>
    <n v="0"/>
    <n v="0"/>
    <n v="0"/>
    <n v="0"/>
    <n v="0"/>
    <n v="0"/>
    <n v="0"/>
    <n v="0"/>
    <n v="0"/>
    <n v="0"/>
    <n v="0"/>
    <n v="0"/>
    <n v="1111"/>
  </r>
  <r>
    <n v="14"/>
    <n v="15"/>
    <x v="0"/>
    <x v="84"/>
    <x v="4"/>
    <x v="77"/>
    <x v="118"/>
    <s v="003-Budget and treasury office"/>
    <x v="1"/>
    <s v="034"/>
    <s v="REVENUE"/>
    <s v="066"/>
    <s v="REPAIRS AND MAINTENANCE"/>
    <s v="1222"/>
    <s v="COUNCIL-OWNED VEHICLES - COUNCIL-OWNED VEHICLE USAGE"/>
    <n v="173814"/>
    <n v="137680"/>
    <n v="145252.4"/>
    <n v="152950.77719999998"/>
    <n v="1217.52"/>
    <n v="0"/>
    <n v="0"/>
    <n v="0"/>
    <n v="0"/>
    <n v="0"/>
    <n v="0"/>
    <n v="0"/>
    <n v="0"/>
    <n v="0"/>
    <n v="0"/>
    <n v="0"/>
    <n v="1217.52"/>
    <n v="0"/>
    <n v="1217.52"/>
    <n v="7.0047291932755704E-3"/>
    <n v="1217.52"/>
    <n v="173814"/>
  </r>
  <r>
    <n v="14"/>
    <n v="15"/>
    <x v="0"/>
    <x v="84"/>
    <x v="4"/>
    <x v="77"/>
    <x v="279"/>
    <s v="003-Budget and treasury office"/>
    <x v="1"/>
    <s v="034"/>
    <s v="REVENUE"/>
    <s v="066"/>
    <s v="REPAIRS AND MAINTENANCE"/>
    <s v="1224"/>
    <s v="NON-COUNCIL-OWNED ASSETS - CONTRACTORS"/>
    <n v="30000"/>
    <n v="30000"/>
    <n v="31650"/>
    <n v="33327.449999999997"/>
    <n v="0"/>
    <n v="0"/>
    <n v="0"/>
    <n v="0"/>
    <n v="0"/>
    <n v="0"/>
    <n v="0"/>
    <n v="0"/>
    <n v="0"/>
    <n v="0"/>
    <n v="0"/>
    <n v="0"/>
    <n v="0"/>
    <n v="0"/>
    <n v="0"/>
    <n v="0"/>
    <n v="0"/>
    <n v="30000"/>
  </r>
  <r>
    <n v="14"/>
    <n v="15"/>
    <x v="0"/>
    <x v="85"/>
    <x v="4"/>
    <x v="77"/>
    <x v="180"/>
    <s v="003-Budget and treasury office"/>
    <x v="1"/>
    <s v="035"/>
    <s v="EXPENDITURE"/>
    <s v="066"/>
    <s v="REPAIRS AND MAINTENANCE"/>
    <s v="1101"/>
    <s v="FURNITURE &amp; OFFICE EQUIPMENT"/>
    <n v="2290"/>
    <n v="2290"/>
    <n v="2415.9499999999998"/>
    <n v="2543.9953499999997"/>
    <n v="0"/>
    <n v="0"/>
    <n v="0"/>
    <n v="0"/>
    <n v="0"/>
    <n v="0"/>
    <n v="0"/>
    <n v="0"/>
    <n v="0"/>
    <n v="0"/>
    <n v="0"/>
    <n v="0"/>
    <n v="0"/>
    <n v="0"/>
    <n v="0"/>
    <n v="0"/>
    <n v="0"/>
    <n v="2290"/>
  </r>
  <r>
    <n v="14"/>
    <n v="15"/>
    <x v="0"/>
    <x v="85"/>
    <x v="4"/>
    <x v="77"/>
    <x v="277"/>
    <s v="003-Budget and treasury office"/>
    <x v="1"/>
    <s v="035"/>
    <s v="EXPENDITURE"/>
    <s v="066"/>
    <s v="REPAIRS AND MAINTENANCE"/>
    <s v="1111"/>
    <s v="MACHINERY &amp; EQUIPMENT"/>
    <n v="7910"/>
    <n v="7910"/>
    <n v="8345.0499999999993"/>
    <n v="8787.3376499999995"/>
    <n v="0"/>
    <n v="0"/>
    <n v="0"/>
    <n v="0"/>
    <n v="0"/>
    <n v="0"/>
    <n v="0"/>
    <n v="0"/>
    <n v="0"/>
    <n v="0"/>
    <n v="0"/>
    <n v="0"/>
    <n v="0"/>
    <n v="0"/>
    <n v="0"/>
    <n v="0"/>
    <n v="0"/>
    <n v="7910"/>
  </r>
  <r>
    <n v="14"/>
    <n v="15"/>
    <x v="0"/>
    <x v="86"/>
    <x v="4"/>
    <x v="77"/>
    <x v="180"/>
    <s v="003-Budget and treasury office"/>
    <x v="1"/>
    <s v="036"/>
    <s v="INVENTORY"/>
    <s v="066"/>
    <s v="REPAIRS AND MAINTENANCE"/>
    <s v="1101"/>
    <s v="FURNITURE &amp; OFFICE EQUIPMENT"/>
    <n v="1455"/>
    <n v="1455"/>
    <n v="1535.0250000000001"/>
    <n v="1616.3813250000001"/>
    <n v="0"/>
    <n v="0"/>
    <n v="0"/>
    <n v="0"/>
    <n v="0"/>
    <n v="0"/>
    <n v="0"/>
    <n v="0"/>
    <n v="0"/>
    <n v="0"/>
    <n v="0"/>
    <n v="0"/>
    <n v="0"/>
    <n v="0"/>
    <n v="0"/>
    <n v="0"/>
    <n v="0"/>
    <n v="1455"/>
  </r>
  <r>
    <n v="14"/>
    <n v="15"/>
    <x v="0"/>
    <x v="86"/>
    <x v="4"/>
    <x v="77"/>
    <x v="277"/>
    <s v="003-Budget and treasury office"/>
    <x v="1"/>
    <s v="036"/>
    <s v="INVENTORY"/>
    <s v="066"/>
    <s v="REPAIRS AND MAINTENANCE"/>
    <s v="1111"/>
    <s v="MACHINERY &amp; EQUIPMENT"/>
    <n v="5317"/>
    <n v="5317"/>
    <n v="5609.4350000000004"/>
    <n v="5906.7350550000001"/>
    <n v="0"/>
    <n v="0"/>
    <n v="0"/>
    <n v="0"/>
    <n v="0"/>
    <n v="0"/>
    <n v="0"/>
    <n v="0"/>
    <n v="0"/>
    <n v="0"/>
    <n v="0"/>
    <n v="0"/>
    <n v="0"/>
    <n v="0"/>
    <n v="0"/>
    <n v="0"/>
    <n v="0"/>
    <n v="5317"/>
  </r>
  <r>
    <n v="14"/>
    <n v="15"/>
    <x v="0"/>
    <x v="86"/>
    <x v="4"/>
    <x v="77"/>
    <x v="112"/>
    <s v="003-Budget and treasury office"/>
    <x v="1"/>
    <s v="036"/>
    <s v="INVENTORY"/>
    <s v="066"/>
    <s v="REPAIRS AND MAINTENANCE"/>
    <s v="1211"/>
    <s v="COUNCIL-OWNED LAND"/>
    <n v="3507"/>
    <n v="3507"/>
    <n v="3699.8850000000002"/>
    <n v="3895.9789050000004"/>
    <n v="0"/>
    <n v="0"/>
    <n v="0"/>
    <n v="0"/>
    <n v="0"/>
    <n v="0"/>
    <n v="0"/>
    <n v="0"/>
    <n v="0"/>
    <n v="0"/>
    <n v="0"/>
    <n v="0"/>
    <n v="0"/>
    <n v="0"/>
    <n v="0"/>
    <n v="0"/>
    <n v="0"/>
    <n v="3507"/>
  </r>
  <r>
    <n v="14"/>
    <n v="15"/>
    <x v="0"/>
    <x v="86"/>
    <x v="4"/>
    <x v="77"/>
    <x v="278"/>
    <s v="003-Budget and treasury office"/>
    <x v="1"/>
    <s v="036"/>
    <s v="INVENTORY"/>
    <s v="066"/>
    <s v="REPAIRS AND MAINTENANCE"/>
    <s v="1215"/>
    <s v="COUNCIL-OWNED BUILDINGS"/>
    <n v="19767"/>
    <n v="19767"/>
    <n v="20854.185000000001"/>
    <n v="21959.456805000002"/>
    <n v="481.3"/>
    <n v="0"/>
    <n v="0"/>
    <n v="0"/>
    <n v="0"/>
    <n v="0"/>
    <n v="0"/>
    <n v="0"/>
    <n v="0"/>
    <n v="0"/>
    <n v="0"/>
    <n v="481.3"/>
    <n v="0"/>
    <n v="0"/>
    <n v="481.3"/>
    <n v="2.4348661911266254E-2"/>
    <n v="481.3"/>
    <n v="19767"/>
  </r>
  <r>
    <n v="14"/>
    <n v="15"/>
    <x v="0"/>
    <x v="86"/>
    <x v="4"/>
    <x v="77"/>
    <x v="279"/>
    <s v="003-Budget and treasury office"/>
    <x v="1"/>
    <s v="036"/>
    <s v="INVENTORY"/>
    <s v="066"/>
    <s v="REPAIRS AND MAINTENANCE"/>
    <s v="1224"/>
    <s v="NON-COUNCIL-OWNED ASSETS - CONTRACTORS"/>
    <n v="549"/>
    <n v="549"/>
    <n v="579.19500000000005"/>
    <n v="609.892335"/>
    <n v="0"/>
    <n v="0"/>
    <n v="0"/>
    <n v="0"/>
    <n v="0"/>
    <n v="0"/>
    <n v="0"/>
    <n v="0"/>
    <n v="0"/>
    <n v="0"/>
    <n v="0"/>
    <n v="0"/>
    <n v="0"/>
    <n v="0"/>
    <n v="0"/>
    <n v="0"/>
    <n v="0"/>
    <n v="549"/>
  </r>
  <r>
    <n v="14"/>
    <n v="15"/>
    <x v="0"/>
    <x v="87"/>
    <x v="5"/>
    <x v="77"/>
    <x v="180"/>
    <s v="007-Other admin"/>
    <x v="1"/>
    <s v="037"/>
    <s v="FLEET MANAGEMENT"/>
    <s v="066"/>
    <s v="REPAIRS AND MAINTENANCE"/>
    <s v="1101"/>
    <s v="FURNITURE &amp; OFFICE EQUIPMENT"/>
    <n v="565"/>
    <n v="565"/>
    <n v="596.07500000000005"/>
    <n v="627.66697500000009"/>
    <n v="0"/>
    <n v="0"/>
    <n v="0"/>
    <n v="0"/>
    <n v="0"/>
    <n v="0"/>
    <n v="0"/>
    <n v="0"/>
    <n v="0"/>
    <n v="0"/>
    <n v="0"/>
    <n v="0"/>
    <n v="0"/>
    <n v="0"/>
    <n v="0"/>
    <n v="0"/>
    <n v="0"/>
    <n v="565"/>
  </r>
  <r>
    <n v="14"/>
    <n v="15"/>
    <x v="0"/>
    <x v="87"/>
    <x v="5"/>
    <x v="77"/>
    <x v="277"/>
    <s v="007-Other admin"/>
    <x v="1"/>
    <s v="037"/>
    <s v="FLEET MANAGEMENT"/>
    <s v="066"/>
    <s v="REPAIRS AND MAINTENANCE"/>
    <s v="1111"/>
    <s v="MACHINERY &amp; EQUIPMENT"/>
    <n v="7616"/>
    <n v="7616"/>
    <n v="8034.88"/>
    <n v="8460.7286399999994"/>
    <n v="0"/>
    <n v="0"/>
    <n v="0"/>
    <n v="0"/>
    <n v="0"/>
    <n v="0"/>
    <n v="0"/>
    <n v="0"/>
    <n v="0"/>
    <n v="0"/>
    <n v="0"/>
    <n v="0"/>
    <n v="0"/>
    <n v="0"/>
    <n v="0"/>
    <n v="0"/>
    <n v="0"/>
    <n v="7616"/>
  </r>
  <r>
    <n v="14"/>
    <n v="15"/>
    <x v="0"/>
    <x v="87"/>
    <x v="5"/>
    <x v="77"/>
    <x v="280"/>
    <s v="007-Other admin"/>
    <x v="1"/>
    <s v="037"/>
    <s v="FLEET MANAGEMENT"/>
    <s v="066"/>
    <s v="REPAIRS AND MAINTENANCE"/>
    <s v="1117"/>
    <s v="LAWNMOWERS"/>
    <n v="360000"/>
    <n v="360000"/>
    <n v="379800"/>
    <n v="399929.4"/>
    <n v="14644.94"/>
    <n v="1187.3499999999999"/>
    <n v="0"/>
    <n v="0"/>
    <n v="0"/>
    <n v="0"/>
    <n v="0"/>
    <n v="0"/>
    <n v="1997.51"/>
    <n v="0"/>
    <n v="7047.1"/>
    <n v="62.6"/>
    <n v="5537.73"/>
    <n v="0"/>
    <n v="14644.94"/>
    <n v="4.0680388888888891E-2"/>
    <n v="14644.94"/>
    <n v="360000"/>
  </r>
  <r>
    <n v="14"/>
    <n v="15"/>
    <x v="0"/>
    <x v="87"/>
    <x v="5"/>
    <x v="77"/>
    <x v="281"/>
    <s v="007-Other admin"/>
    <x v="1"/>
    <s v="037"/>
    <s v="FLEET MANAGEMENT"/>
    <s v="066"/>
    <s v="REPAIRS AND MAINTENANCE"/>
    <s v="1118"/>
    <s v="LAWNMOWERS - INTERNAL LABOUR"/>
    <n v="46317"/>
    <n v="57033"/>
    <n v="60169.815000000002"/>
    <n v="63358.815195000003"/>
    <n v="0"/>
    <n v="0"/>
    <n v="0"/>
    <n v="0"/>
    <n v="0"/>
    <n v="0"/>
    <n v="0"/>
    <n v="0"/>
    <n v="0"/>
    <n v="0"/>
    <n v="0"/>
    <n v="0"/>
    <n v="0"/>
    <n v="0"/>
    <n v="0"/>
    <n v="0"/>
    <n v="0"/>
    <n v="46317"/>
  </r>
  <r>
    <n v="14"/>
    <n v="15"/>
    <x v="0"/>
    <x v="87"/>
    <x v="5"/>
    <x v="77"/>
    <x v="282"/>
    <s v="007-Other admin"/>
    <x v="1"/>
    <s v="037"/>
    <s v="FLEET MANAGEMENT"/>
    <s v="066"/>
    <s v="REPAIRS AND MAINTENANCE"/>
    <s v="1212"/>
    <s v="COUNCIL OWNED LAND - INTERNAL LABOUR"/>
    <n v="128116"/>
    <n v="144836"/>
    <n v="152801.98000000001"/>
    <n v="160900.48494000002"/>
    <n v="0"/>
    <n v="0"/>
    <n v="0"/>
    <n v="0"/>
    <n v="0"/>
    <n v="0"/>
    <n v="0"/>
    <n v="0"/>
    <n v="0"/>
    <n v="0"/>
    <n v="0"/>
    <n v="0"/>
    <n v="0"/>
    <n v="0"/>
    <n v="0"/>
    <n v="0"/>
    <n v="0"/>
    <n v="128116"/>
  </r>
  <r>
    <n v="14"/>
    <n v="15"/>
    <x v="0"/>
    <x v="87"/>
    <x v="5"/>
    <x v="77"/>
    <x v="278"/>
    <s v="007-Other admin"/>
    <x v="1"/>
    <s v="037"/>
    <s v="FLEET MANAGEMENT"/>
    <s v="066"/>
    <s v="REPAIRS AND MAINTENANCE"/>
    <s v="1215"/>
    <s v="COUNCIL-OWNED BUILDINGS"/>
    <n v="2431"/>
    <n v="2431"/>
    <n v="2564.7049999999999"/>
    <n v="2700.6343649999999"/>
    <n v="0"/>
    <n v="0"/>
    <n v="0"/>
    <n v="0"/>
    <n v="0"/>
    <n v="0"/>
    <n v="0"/>
    <n v="0"/>
    <n v="0"/>
    <n v="0"/>
    <n v="0"/>
    <n v="0"/>
    <n v="0"/>
    <n v="0"/>
    <n v="0"/>
    <n v="0"/>
    <n v="0"/>
    <n v="2431"/>
  </r>
  <r>
    <n v="14"/>
    <n v="15"/>
    <x v="0"/>
    <x v="87"/>
    <x v="5"/>
    <x v="77"/>
    <x v="283"/>
    <s v="007-Other admin"/>
    <x v="1"/>
    <s v="037"/>
    <s v="FLEET MANAGEMENT"/>
    <s v="066"/>
    <s v="REPAIRS AND MAINTENANCE"/>
    <s v="1219"/>
    <s v="COUNCIL-OWNED VEHICLES - MATERIALS"/>
    <n v="1807010"/>
    <n v="2500334"/>
    <n v="2637852.37"/>
    <n v="2777658.5456099999"/>
    <n v="993763.28000000014"/>
    <n v="240745.67"/>
    <n v="6768.37"/>
    <n v="0"/>
    <n v="0"/>
    <n v="0"/>
    <n v="0"/>
    <n v="0"/>
    <n v="146657.29"/>
    <n v="17671.580000000002"/>
    <n v="168884.42"/>
    <n v="198397.17"/>
    <n v="370515.91"/>
    <n v="91636.91"/>
    <n v="993763.28000000014"/>
    <n v="0.54994896541801108"/>
    <n v="1000531.65"/>
    <n v="1807010"/>
  </r>
  <r>
    <n v="14"/>
    <n v="15"/>
    <x v="0"/>
    <x v="87"/>
    <x v="5"/>
    <x v="77"/>
    <x v="284"/>
    <s v="007-Other admin"/>
    <x v="1"/>
    <s v="037"/>
    <s v="FLEET MANAGEMENT"/>
    <s v="066"/>
    <s v="REPAIRS AND MAINTENANCE"/>
    <s v="1220"/>
    <s v="COUNCIL-OWNED VEHICLES - COUNCIL-OWNED VEHICLE - GENERAL"/>
    <n v="995610"/>
    <n v="996301"/>
    <n v="1051097.5549999999"/>
    <n v="1106805.725415"/>
    <n v="24290.300000000003"/>
    <n v="16661.7"/>
    <n v="0"/>
    <n v="0"/>
    <n v="0"/>
    <n v="0"/>
    <n v="0"/>
    <n v="0"/>
    <n v="951"/>
    <n v="7666.43"/>
    <n v="7311.91"/>
    <n v="7803.24"/>
    <n v="557.72"/>
    <n v="0"/>
    <n v="24290.300000000003"/>
    <n v="2.4397404606221314E-2"/>
    <n v="24290.3"/>
    <n v="995610"/>
  </r>
  <r>
    <n v="14"/>
    <n v="15"/>
    <x v="0"/>
    <x v="87"/>
    <x v="5"/>
    <x v="77"/>
    <x v="285"/>
    <s v="007-Other admin"/>
    <x v="1"/>
    <s v="037"/>
    <s v="FLEET MANAGEMENT"/>
    <s v="066"/>
    <s v="REPAIRS AND MAINTENANCE"/>
    <s v="1221"/>
    <s v="COUNCIL-OWNED VEHICLES - INTERNAL LABOUR"/>
    <n v="3486721"/>
    <n v="4313065"/>
    <n v="4550283.5750000002"/>
    <n v="4791448.6044749999"/>
    <n v="0"/>
    <n v="0"/>
    <n v="0"/>
    <n v="0"/>
    <n v="0"/>
    <n v="0"/>
    <n v="0"/>
    <n v="0"/>
    <n v="0"/>
    <n v="0"/>
    <n v="0"/>
    <n v="0"/>
    <n v="0"/>
    <n v="0"/>
    <n v="0"/>
    <n v="0"/>
    <n v="0"/>
    <n v="3486721"/>
  </r>
  <r>
    <n v="14"/>
    <n v="15"/>
    <x v="0"/>
    <x v="87"/>
    <x v="5"/>
    <x v="77"/>
    <x v="118"/>
    <s v="007-Other admin"/>
    <x v="1"/>
    <s v="037"/>
    <s v="FLEET MANAGEMENT"/>
    <s v="066"/>
    <s v="REPAIRS AND MAINTENANCE"/>
    <s v="1222"/>
    <s v="COUNCIL-OWNED VEHICLES - COUNCIL-OWNED VEHICLE USAGE"/>
    <n v="251957"/>
    <n v="173278"/>
    <n v="182808.29"/>
    <n v="192497.12937000001"/>
    <n v="91933.449999999983"/>
    <n v="0"/>
    <n v="0"/>
    <n v="0"/>
    <n v="0"/>
    <n v="0"/>
    <n v="0"/>
    <n v="0"/>
    <n v="11628.14"/>
    <n v="6154.61"/>
    <n v="22258.51"/>
    <n v="20251.7"/>
    <n v="12937.96"/>
    <n v="18702.53"/>
    <n v="91933.449999999983"/>
    <n v="0.3648775386276229"/>
    <n v="91933.45"/>
    <n v="251957"/>
  </r>
  <r>
    <n v="14"/>
    <n v="15"/>
    <x v="0"/>
    <x v="87"/>
    <x v="5"/>
    <x v="77"/>
    <x v="286"/>
    <s v="007-Other admin"/>
    <x v="1"/>
    <s v="037"/>
    <s v="FLEET MANAGEMENT"/>
    <s v="066"/>
    <s v="REPAIRS AND MAINTENANCE"/>
    <s v="1223"/>
    <s v="COUNCIL-OWNED VEHICLES - CONTRACTORS"/>
    <n v="32810"/>
    <n v="32810"/>
    <n v="34614.550000000003"/>
    <n v="36449.121150000006"/>
    <n v="7900.5"/>
    <n v="0"/>
    <n v="0"/>
    <n v="0"/>
    <n v="0"/>
    <n v="0"/>
    <n v="0"/>
    <n v="0"/>
    <n v="2093.5"/>
    <n v="2663.5"/>
    <n v="1763"/>
    <n v="0"/>
    <n v="0"/>
    <n v="1380.5"/>
    <n v="7900.5"/>
    <n v="0.240795489180128"/>
    <n v="7900.5"/>
    <n v="32810"/>
  </r>
  <r>
    <n v="14"/>
    <n v="15"/>
    <x v="0"/>
    <x v="88"/>
    <x v="2"/>
    <x v="77"/>
    <x v="287"/>
    <s v="005-Information technology"/>
    <x v="1"/>
    <s v="038"/>
    <s v="INFORMATION TECHNOLOGY"/>
    <s v="066"/>
    <s v="REPAIRS AND MAINTENANCE"/>
    <s v="1106"/>
    <s v="COMPUTER EQUIPMENT &amp; SOFTWARE - CONTRACTORS"/>
    <n v="371000"/>
    <n v="371000"/>
    <n v="391405"/>
    <n v="412149.46500000003"/>
    <n v="102442.71999999999"/>
    <n v="5912.29"/>
    <n v="0"/>
    <n v="0"/>
    <n v="0"/>
    <n v="0"/>
    <n v="0"/>
    <n v="0"/>
    <n v="438.6"/>
    <n v="17060.28"/>
    <n v="75144.61"/>
    <n v="0"/>
    <n v="7293.7"/>
    <n v="2505.5300000000002"/>
    <n v="102442.71999999999"/>
    <n v="0.27612592991913743"/>
    <n v="102442.72"/>
    <n v="371000"/>
  </r>
  <r>
    <n v="14"/>
    <n v="15"/>
    <x v="0"/>
    <x v="88"/>
    <x v="2"/>
    <x v="77"/>
    <x v="279"/>
    <s v="005-Information technology"/>
    <x v="1"/>
    <s v="038"/>
    <s v="INFORMATION TECHNOLOGY"/>
    <s v="066"/>
    <s v="REPAIRS AND MAINTENANCE"/>
    <s v="1224"/>
    <s v="NON-COUNCIL-OWNED ASSETS - CONTRACTORS"/>
    <n v="150000"/>
    <n v="150000"/>
    <n v="158250"/>
    <n v="166637.25"/>
    <n v="91111.7"/>
    <n v="0"/>
    <n v="0"/>
    <n v="0"/>
    <n v="0"/>
    <n v="0"/>
    <n v="0"/>
    <n v="0"/>
    <n v="45555.85"/>
    <n v="0"/>
    <n v="0"/>
    <n v="0"/>
    <n v="0"/>
    <n v="45555.85"/>
    <n v="91111.7"/>
    <n v="0.6074113333333333"/>
    <n v="91111.7"/>
    <n v="150000"/>
  </r>
  <r>
    <n v="14"/>
    <n v="15"/>
    <x v="0"/>
    <x v="89"/>
    <x v="4"/>
    <x v="77"/>
    <x v="180"/>
    <s v="003-Budget and treasury office"/>
    <x v="1"/>
    <s v="039"/>
    <s v="SUPPLY CHAIN MANAGEMENT UNIT"/>
    <s v="066"/>
    <s v="REPAIRS AND MAINTENANCE"/>
    <s v="1101"/>
    <s v="FURNITURE &amp; OFFICE EQUIPMENT"/>
    <n v="24"/>
    <n v="24"/>
    <n v="25.32"/>
    <n v="26.6619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24"/>
  </r>
  <r>
    <n v="14"/>
    <n v="15"/>
    <x v="0"/>
    <x v="89"/>
    <x v="4"/>
    <x v="77"/>
    <x v="277"/>
    <s v="003-Budget and treasury office"/>
    <x v="1"/>
    <s v="039"/>
    <s v="SUPPLY CHAIN MANAGEMENT UNIT"/>
    <s v="066"/>
    <s v="REPAIRS AND MAINTENANCE"/>
    <s v="1111"/>
    <s v="MACHINERY &amp; EQUIPMENT"/>
    <n v="132"/>
    <n v="132"/>
    <n v="139.26"/>
    <n v="146.64077999999998"/>
    <n v="0"/>
    <n v="0"/>
    <n v="0"/>
    <n v="0"/>
    <n v="0"/>
    <n v="0"/>
    <n v="0"/>
    <n v="0"/>
    <n v="0"/>
    <n v="0"/>
    <n v="0"/>
    <n v="0"/>
    <n v="0"/>
    <n v="0"/>
    <n v="0"/>
    <n v="0"/>
    <n v="0"/>
    <n v="132"/>
  </r>
  <r>
    <n v="14"/>
    <n v="15"/>
    <x v="0"/>
    <x v="89"/>
    <x v="4"/>
    <x v="77"/>
    <x v="278"/>
    <s v="003-Budget and treasury office"/>
    <x v="1"/>
    <s v="039"/>
    <s v="SUPPLY CHAIN MANAGEMENT UNIT"/>
    <s v="066"/>
    <s v="REPAIRS AND MAINTENANCE"/>
    <s v="1215"/>
    <s v="COUNCIL-OWNED BUILDINGS"/>
    <n v="447"/>
    <n v="447"/>
    <n v="471.58499999999998"/>
    <n v="496.579005"/>
    <n v="0"/>
    <n v="0"/>
    <n v="0"/>
    <n v="0"/>
    <n v="0"/>
    <n v="0"/>
    <n v="0"/>
    <n v="0"/>
    <n v="0"/>
    <n v="0"/>
    <n v="0"/>
    <n v="0"/>
    <n v="0"/>
    <n v="0"/>
    <n v="0"/>
    <n v="0"/>
    <n v="0"/>
    <n v="447"/>
  </r>
  <r>
    <n v="14"/>
    <n v="15"/>
    <x v="0"/>
    <x v="89"/>
    <x v="4"/>
    <x v="77"/>
    <x v="118"/>
    <s v="003-Budget and treasury office"/>
    <x v="1"/>
    <s v="039"/>
    <s v="SUPPLY CHAIN MANAGEMENT UNIT"/>
    <s v="066"/>
    <s v="REPAIRS AND MAINTENANCE"/>
    <s v="1222"/>
    <s v="COUNCIL-OWNED VEHICLES - COUNCIL-OWNED VEHICLE USA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0"/>
    <x v="2"/>
    <x v="77"/>
    <x v="180"/>
    <s v="004-Human resource"/>
    <x v="1"/>
    <s v="052"/>
    <s v="ADMINISTRATION HR &amp; CORP"/>
    <s v="066"/>
    <s v="REPAIRS AND MAINTENANCE"/>
    <s v="1101"/>
    <s v="FURNITURE &amp; OFFICE EQUIPMENT"/>
    <n v="69"/>
    <n v="69"/>
    <n v="72.795000000000002"/>
    <n v="76.653135000000006"/>
    <n v="0"/>
    <n v="0"/>
    <n v="0"/>
    <n v="0"/>
    <n v="0"/>
    <n v="0"/>
    <n v="0"/>
    <n v="0"/>
    <n v="0"/>
    <n v="0"/>
    <n v="0"/>
    <n v="0"/>
    <n v="0"/>
    <n v="0"/>
    <n v="0"/>
    <n v="0"/>
    <n v="0"/>
    <n v="69"/>
  </r>
  <r>
    <n v="14"/>
    <n v="15"/>
    <x v="0"/>
    <x v="91"/>
    <x v="2"/>
    <x v="77"/>
    <x v="180"/>
    <s v="004-Human resource"/>
    <x v="1"/>
    <s v="053"/>
    <s v="HUMAN RESOURCES"/>
    <s v="066"/>
    <s v="REPAIRS AND MAINTENANCE"/>
    <s v="1101"/>
    <s v="FURNITURE &amp; OFFICE EQUIPMENT"/>
    <n v="3000"/>
    <n v="3000"/>
    <n v="3165"/>
    <n v="3332.74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3000"/>
  </r>
  <r>
    <n v="14"/>
    <n v="15"/>
    <x v="0"/>
    <x v="91"/>
    <x v="2"/>
    <x v="77"/>
    <x v="277"/>
    <s v="004-Human resource"/>
    <x v="1"/>
    <s v="053"/>
    <s v="HUMAN RESOURCES"/>
    <s v="066"/>
    <s v="REPAIRS AND MAINTENANCE"/>
    <s v="1111"/>
    <s v="MACHINERY &amp; EQUIPMENT"/>
    <n v="2345"/>
    <n v="2345"/>
    <n v="2473.9749999999999"/>
    <n v="2605.095675"/>
    <n v="0"/>
    <n v="0"/>
    <n v="0"/>
    <n v="0"/>
    <n v="0"/>
    <n v="0"/>
    <n v="0"/>
    <n v="0"/>
    <n v="0"/>
    <n v="0"/>
    <n v="0"/>
    <n v="0"/>
    <n v="0"/>
    <n v="0"/>
    <n v="0"/>
    <n v="0"/>
    <n v="0"/>
    <n v="2345"/>
  </r>
  <r>
    <n v="14"/>
    <n v="15"/>
    <x v="0"/>
    <x v="92"/>
    <x v="2"/>
    <x v="77"/>
    <x v="277"/>
    <s v="007-Other admin"/>
    <x v="1"/>
    <s v="054"/>
    <s v="OCCUPATIONAL HEALTH &amp; SAFETY"/>
    <s v="066"/>
    <s v="REPAIRS AND MAINTENANCE"/>
    <s v="1111"/>
    <s v="MACHINERY &amp; EQUIPMENT"/>
    <n v="722"/>
    <n v="722"/>
    <n v="761.71"/>
    <n v="802.08063000000004"/>
    <n v="0"/>
    <n v="0"/>
    <n v="0"/>
    <n v="0"/>
    <n v="0"/>
    <n v="0"/>
    <n v="0"/>
    <n v="0"/>
    <n v="0"/>
    <n v="0"/>
    <n v="0"/>
    <n v="0"/>
    <n v="0"/>
    <n v="0"/>
    <n v="0"/>
    <n v="0"/>
    <n v="0"/>
    <n v="722"/>
  </r>
  <r>
    <n v="14"/>
    <n v="15"/>
    <x v="0"/>
    <x v="96"/>
    <x v="5"/>
    <x v="77"/>
    <x v="180"/>
    <s v="017-Roads"/>
    <x v="1"/>
    <s v="062"/>
    <s v="ADMINISTRATION CIVIL ING."/>
    <s v="066"/>
    <s v="REPAIRS AND MAINTENANCE"/>
    <s v="1101"/>
    <s v="FURNITURE &amp; OFFICE EQUIPMENT"/>
    <n v="3168"/>
    <n v="3168"/>
    <n v="3342.24"/>
    <n v="3519.3787199999997"/>
    <n v="2300"/>
    <n v="0"/>
    <n v="0"/>
    <n v="0"/>
    <n v="0"/>
    <n v="0"/>
    <n v="0"/>
    <n v="0"/>
    <n v="0"/>
    <n v="0"/>
    <n v="0"/>
    <n v="0"/>
    <n v="2300"/>
    <n v="0"/>
    <n v="2300"/>
    <n v="0.72601010101010099"/>
    <n v="2300"/>
    <n v="3168"/>
  </r>
  <r>
    <n v="14"/>
    <n v="15"/>
    <x v="0"/>
    <x v="96"/>
    <x v="5"/>
    <x v="77"/>
    <x v="277"/>
    <s v="017-Roads"/>
    <x v="1"/>
    <s v="062"/>
    <s v="ADMINISTRATION CIVIL ING."/>
    <s v="066"/>
    <s v="REPAIRS AND MAINTENANCE"/>
    <s v="1111"/>
    <s v="MACHINERY &amp; EQUIPMENT"/>
    <n v="822"/>
    <n v="822"/>
    <n v="867.21"/>
    <n v="913.17213000000004"/>
    <n v="0"/>
    <n v="0"/>
    <n v="0"/>
    <n v="0"/>
    <n v="0"/>
    <n v="0"/>
    <n v="0"/>
    <n v="0"/>
    <n v="0"/>
    <n v="0"/>
    <n v="0"/>
    <n v="0"/>
    <n v="0"/>
    <n v="0"/>
    <n v="0"/>
    <n v="0"/>
    <n v="0"/>
    <n v="822"/>
  </r>
  <r>
    <n v="14"/>
    <n v="15"/>
    <x v="0"/>
    <x v="97"/>
    <x v="5"/>
    <x v="77"/>
    <x v="180"/>
    <s v="017-Roads"/>
    <x v="1"/>
    <s v="063"/>
    <s v="ROADS &amp; STORMWATER MANAGEMENT"/>
    <s v="066"/>
    <s v="REPAIRS AND MAINTENANCE"/>
    <s v="1101"/>
    <s v="FURNITURE &amp; OFFICE EQUIPMENT"/>
    <n v="4000"/>
    <n v="4000"/>
    <n v="4220"/>
    <n v="4443.66"/>
    <n v="0"/>
    <n v="0"/>
    <n v="0"/>
    <n v="0"/>
    <n v="0"/>
    <n v="0"/>
    <n v="0"/>
    <n v="0"/>
    <n v="0"/>
    <n v="0"/>
    <n v="0"/>
    <n v="0"/>
    <n v="0"/>
    <n v="0"/>
    <n v="0"/>
    <n v="0"/>
    <n v="0"/>
    <n v="4000"/>
  </r>
  <r>
    <n v="14"/>
    <n v="15"/>
    <x v="0"/>
    <x v="97"/>
    <x v="5"/>
    <x v="77"/>
    <x v="277"/>
    <s v="017-Roads"/>
    <x v="1"/>
    <s v="063"/>
    <s v="ROADS &amp; STORMWATER MANAGEMENT"/>
    <s v="066"/>
    <s v="REPAIRS AND MAINTENANCE"/>
    <s v="1111"/>
    <s v="MACHINERY &amp; EQUIPMENT"/>
    <n v="23549"/>
    <n v="23549"/>
    <n v="24844.195"/>
    <n v="26160.937334999999"/>
    <n v="10090.040000000001"/>
    <n v="3109.88"/>
    <n v="175.44"/>
    <n v="0"/>
    <n v="0"/>
    <n v="0"/>
    <n v="0"/>
    <n v="0"/>
    <n v="0"/>
    <n v="0"/>
    <n v="223.06"/>
    <n v="0"/>
    <n v="5838.98"/>
    <n v="4028"/>
    <n v="10090.040000000001"/>
    <n v="0.42846999872606062"/>
    <n v="10265.48"/>
    <n v="23549"/>
  </r>
  <r>
    <n v="14"/>
    <n v="15"/>
    <x v="0"/>
    <x v="97"/>
    <x v="5"/>
    <x v="77"/>
    <x v="288"/>
    <s v="017-Roads"/>
    <x v="1"/>
    <s v="063"/>
    <s v="ROADS &amp; STORMWATER MANAGEMENT"/>
    <s v="066"/>
    <s v="REPAIRS AND MAINTENANCE"/>
    <s v="1131"/>
    <s v="DISTRIBUTION NETWORK - INTERNAL LABOUR"/>
    <n v="138950"/>
    <n v="171099"/>
    <n v="180509.44500000001"/>
    <n v="190076.44558500001"/>
    <n v="0"/>
    <n v="0"/>
    <n v="0"/>
    <n v="0"/>
    <n v="0"/>
    <n v="0"/>
    <n v="0"/>
    <n v="0"/>
    <n v="0"/>
    <n v="0"/>
    <n v="0"/>
    <n v="0"/>
    <n v="0"/>
    <n v="0"/>
    <n v="0"/>
    <n v="0"/>
    <n v="0"/>
    <n v="138950"/>
  </r>
  <r>
    <n v="14"/>
    <n v="15"/>
    <x v="0"/>
    <x v="97"/>
    <x v="5"/>
    <x v="77"/>
    <x v="289"/>
    <s v="017-Roads"/>
    <x v="1"/>
    <s v="063"/>
    <s v="ROADS &amp; STORMWATER MANAGEMENT"/>
    <s v="066"/>
    <s v="REPAIRS AND MAINTENANCE"/>
    <s v="1132"/>
    <s v="RAILWAY SIDINGS"/>
    <n v="150000"/>
    <n v="150000"/>
    <n v="158250"/>
    <n v="166637.25"/>
    <n v="3320"/>
    <n v="0"/>
    <n v="0"/>
    <n v="0"/>
    <n v="0"/>
    <n v="0"/>
    <n v="0"/>
    <n v="0"/>
    <n v="1660"/>
    <n v="0"/>
    <n v="0"/>
    <n v="0"/>
    <n v="1660"/>
    <n v="0"/>
    <n v="3320"/>
    <n v="2.2133333333333335E-2"/>
    <n v="3320"/>
    <n v="150000"/>
  </r>
  <r>
    <n v="14"/>
    <n v="15"/>
    <x v="0"/>
    <x v="97"/>
    <x v="5"/>
    <x v="77"/>
    <x v="290"/>
    <s v="017-Roads"/>
    <x v="1"/>
    <s v="063"/>
    <s v="ROADS &amp; STORMWATER MANAGEMENT"/>
    <s v="066"/>
    <s v="REPAIRS AND MAINTENANCE"/>
    <s v="1134"/>
    <s v="STORMWATER DRAINAGE &amp; BRIDGES"/>
    <n v="2530432"/>
    <n v="2530432"/>
    <n v="2669605.7599999998"/>
    <n v="2811094.8652799996"/>
    <n v="1409440.4200000002"/>
    <n v="1120588.8899999999"/>
    <n v="0"/>
    <n v="0"/>
    <n v="0"/>
    <n v="0"/>
    <n v="0"/>
    <n v="0"/>
    <n v="560392.55000000005"/>
    <n v="413440.92"/>
    <n v="251865.34"/>
    <n v="181977.27"/>
    <n v="0"/>
    <n v="1764.34"/>
    <n v="1409440.4200000002"/>
    <n v="0.55699596748697466"/>
    <n v="1409440.42"/>
    <n v="2530432"/>
  </r>
  <r>
    <n v="14"/>
    <n v="15"/>
    <x v="0"/>
    <x v="97"/>
    <x v="5"/>
    <x v="77"/>
    <x v="291"/>
    <s v="017-Roads"/>
    <x v="1"/>
    <s v="063"/>
    <s v="ROADS &amp; STORMWATER MANAGEMENT"/>
    <s v="066"/>
    <s v="REPAIRS AND MAINTENANCE"/>
    <s v="1135"/>
    <s v="STORMWATER DRAINAGE &amp; BRIDGES - INTERNAL LABOUR"/>
    <n v="4965798"/>
    <n v="5388956"/>
    <n v="5685348.5800000001"/>
    <n v="5986672.0547400005"/>
    <n v="0"/>
    <n v="0"/>
    <n v="0"/>
    <n v="0"/>
    <n v="0"/>
    <n v="0"/>
    <n v="0"/>
    <n v="0"/>
    <n v="0"/>
    <n v="0"/>
    <n v="0"/>
    <n v="0"/>
    <n v="0"/>
    <n v="0"/>
    <n v="0"/>
    <n v="0"/>
    <n v="0"/>
    <n v="4965798"/>
  </r>
  <r>
    <n v="14"/>
    <n v="15"/>
    <x v="0"/>
    <x v="97"/>
    <x v="5"/>
    <x v="77"/>
    <x v="292"/>
    <s v="017-Roads"/>
    <x v="1"/>
    <s v="063"/>
    <s v="ROADS &amp; STORMWATER MANAGEMENT"/>
    <s v="066"/>
    <s v="REPAIRS AND MAINTENANCE"/>
    <s v="1138"/>
    <s v="TARRED ROADS"/>
    <n v="6675697"/>
    <n v="8675697"/>
    <n v="9152860.3350000009"/>
    <n v="9637961.9327550009"/>
    <n v="4618412.58"/>
    <n v="1798836"/>
    <n v="0"/>
    <n v="0"/>
    <n v="0"/>
    <n v="0"/>
    <n v="0"/>
    <n v="0"/>
    <n v="0"/>
    <n v="1397628"/>
    <n v="1390157.11"/>
    <n v="1804588.87"/>
    <n v="26038.6"/>
    <n v="0"/>
    <n v="4618412.58"/>
    <n v="0.69182477575000789"/>
    <n v="4618412.58"/>
    <n v="10422659"/>
  </r>
  <r>
    <n v="14"/>
    <n v="15"/>
    <x v="0"/>
    <x v="97"/>
    <x v="5"/>
    <x v="77"/>
    <x v="293"/>
    <s v="017-Roads"/>
    <x v="1"/>
    <s v="063"/>
    <s v="ROADS &amp; STORMWATER MANAGEMENT"/>
    <s v="066"/>
    <s v="REPAIRS AND MAINTENANCE"/>
    <s v="1139"/>
    <s v="TARRED ROAD - INTERNAL LABOUR"/>
    <n v="403445"/>
    <n v="451971"/>
    <n v="476829.40500000003"/>
    <n v="502101.363465"/>
    <n v="0"/>
    <n v="0"/>
    <n v="0"/>
    <n v="0"/>
    <n v="0"/>
    <n v="0"/>
    <n v="0"/>
    <n v="0"/>
    <n v="0"/>
    <n v="0"/>
    <n v="0"/>
    <n v="0"/>
    <n v="0"/>
    <n v="0"/>
    <n v="0"/>
    <n v="0"/>
    <n v="0"/>
    <n v="403445"/>
  </r>
  <r>
    <n v="14"/>
    <n v="15"/>
    <x v="0"/>
    <x v="97"/>
    <x v="5"/>
    <x v="77"/>
    <x v="294"/>
    <s v="017-Roads"/>
    <x v="1"/>
    <s v="063"/>
    <s v="ROADS &amp; STORMWATER MANAGEMENT"/>
    <s v="066"/>
    <s v="REPAIRS AND MAINTENANCE"/>
    <s v="1142"/>
    <s v="GRAVEL ROADS"/>
    <n v="6270313"/>
    <n v="8270313"/>
    <n v="8725180.2149999999"/>
    <n v="9187614.7663949989"/>
    <n v="4097981"/>
    <n v="829497.8"/>
    <n v="0"/>
    <n v="0"/>
    <n v="0"/>
    <n v="0"/>
    <n v="0"/>
    <n v="0"/>
    <n v="249841"/>
    <n v="606960"/>
    <n v="975360"/>
    <n v="767660"/>
    <n v="1479240"/>
    <n v="18920"/>
    <n v="4097981"/>
    <n v="0.6535528609177883"/>
    <n v="4097981"/>
    <n v="6270313"/>
  </r>
  <r>
    <n v="14"/>
    <n v="15"/>
    <x v="0"/>
    <x v="97"/>
    <x v="5"/>
    <x v="77"/>
    <x v="295"/>
    <s v="017-Roads"/>
    <x v="1"/>
    <s v="063"/>
    <s v="ROADS &amp; STORMWATER MANAGEMENT"/>
    <s v="066"/>
    <s v="REPAIRS AND MAINTENANCE"/>
    <s v="1143"/>
    <s v="GRAVEL ROAD - INTERNAL LABOUR"/>
    <n v="1129846"/>
    <n v="1262192"/>
    <n v="1331612.56"/>
    <n v="1402188.02568"/>
    <n v="0"/>
    <n v="0"/>
    <n v="0"/>
    <n v="0"/>
    <n v="0"/>
    <n v="0"/>
    <n v="0"/>
    <n v="0"/>
    <n v="0"/>
    <n v="0"/>
    <n v="0"/>
    <n v="0"/>
    <n v="0"/>
    <n v="0"/>
    <n v="0"/>
    <n v="0"/>
    <n v="0"/>
    <n v="1129846"/>
  </r>
  <r>
    <n v="14"/>
    <n v="15"/>
    <x v="0"/>
    <x v="97"/>
    <x v="5"/>
    <x v="77"/>
    <x v="296"/>
    <s v="017-Roads"/>
    <x v="1"/>
    <s v="063"/>
    <s v="ROADS &amp; STORMWATER MANAGEMENT"/>
    <s v="066"/>
    <s v="REPAIRS AND MAINTENANCE"/>
    <s v="1147"/>
    <s v="SIDEWALK &amp; PAVEMENTS - INTERNAL LABOUR"/>
    <n v="6811373"/>
    <n v="7346894"/>
    <n v="7750973.1699999999"/>
    <n v="8161774.7480100002"/>
    <n v="0"/>
    <n v="0"/>
    <n v="0"/>
    <n v="0"/>
    <n v="0"/>
    <n v="0"/>
    <n v="0"/>
    <n v="0"/>
    <n v="0"/>
    <n v="0"/>
    <n v="0"/>
    <n v="0"/>
    <n v="0"/>
    <n v="0"/>
    <n v="0"/>
    <n v="0"/>
    <n v="0"/>
    <n v="6811373"/>
  </r>
  <r>
    <n v="14"/>
    <n v="15"/>
    <x v="0"/>
    <x v="97"/>
    <x v="5"/>
    <x v="77"/>
    <x v="278"/>
    <s v="017-Roads"/>
    <x v="1"/>
    <s v="063"/>
    <s v="ROADS &amp; STORMWATER MANAGEMENT"/>
    <s v="066"/>
    <s v="REPAIRS AND MAINTENANCE"/>
    <s v="1215"/>
    <s v="COUNCIL-OWNED BUILDINGS"/>
    <n v="44543"/>
    <n v="44543"/>
    <n v="46992.864999999998"/>
    <n v="49483.486844999999"/>
    <n v="0"/>
    <n v="0"/>
    <n v="0"/>
    <n v="0"/>
    <n v="0"/>
    <n v="0"/>
    <n v="0"/>
    <n v="0"/>
    <n v="0"/>
    <n v="0"/>
    <n v="0"/>
    <n v="0"/>
    <n v="0"/>
    <n v="0"/>
    <n v="0"/>
    <n v="0"/>
    <n v="0"/>
    <n v="44543"/>
  </r>
  <r>
    <n v="14"/>
    <n v="15"/>
    <x v="0"/>
    <x v="97"/>
    <x v="5"/>
    <x v="77"/>
    <x v="118"/>
    <s v="017-Roads"/>
    <x v="1"/>
    <s v="063"/>
    <s v="ROADS &amp; STORMWATER MANAGEMENT"/>
    <s v="066"/>
    <s v="REPAIRS AND MAINTENANCE"/>
    <s v="1222"/>
    <s v="COUNCIL-OWNED VEHICLES - COUNCIL-OWNED VEHICLE USAGE"/>
    <n v="8829066"/>
    <n v="6937630"/>
    <n v="7319199.6500000004"/>
    <n v="7707117.2314500008"/>
    <n v="2344289.65"/>
    <n v="0"/>
    <n v="0"/>
    <n v="0"/>
    <n v="0"/>
    <n v="0"/>
    <n v="0"/>
    <n v="0"/>
    <n v="282315.2"/>
    <n v="126148.34"/>
    <n v="589641.43000000005"/>
    <n v="770361.83"/>
    <n v="336231.99"/>
    <n v="239590.86"/>
    <n v="2344289.65"/>
    <n v="0.26551955212476608"/>
    <n v="2344289.65"/>
    <n v="8829066"/>
  </r>
  <r>
    <n v="14"/>
    <n v="15"/>
    <x v="0"/>
    <x v="98"/>
    <x v="5"/>
    <x v="77"/>
    <x v="180"/>
    <s v="012-House"/>
    <x v="1"/>
    <s v="103"/>
    <s v="BUILDINGS &amp; HOUSING"/>
    <s v="066"/>
    <s v="REPAIRS AND MAINTENANCE"/>
    <s v="1101"/>
    <s v="FURNITURE &amp; OFFICE EQUIPMENT"/>
    <n v="5000"/>
    <n v="5000"/>
    <n v="5275"/>
    <n v="5554.5749999999998"/>
    <n v="0"/>
    <n v="0"/>
    <n v="0"/>
    <n v="0"/>
    <n v="0"/>
    <n v="0"/>
    <n v="0"/>
    <n v="0"/>
    <n v="0"/>
    <n v="0"/>
    <n v="0"/>
    <n v="0"/>
    <n v="0"/>
    <n v="0"/>
    <n v="0"/>
    <n v="0"/>
    <n v="0"/>
    <n v="5000"/>
  </r>
  <r>
    <n v="14"/>
    <n v="15"/>
    <x v="0"/>
    <x v="98"/>
    <x v="5"/>
    <x v="77"/>
    <x v="277"/>
    <s v="012-House"/>
    <x v="1"/>
    <s v="103"/>
    <s v="BUILDINGS &amp; HOUSING"/>
    <s v="066"/>
    <s v="REPAIRS AND MAINTENANCE"/>
    <s v="1111"/>
    <s v="MACHINERY &amp; EQUIPMENT"/>
    <n v="19020"/>
    <n v="19020"/>
    <n v="20066.099999999999"/>
    <n v="21129.603299999999"/>
    <n v="0"/>
    <n v="0"/>
    <n v="0"/>
    <n v="0"/>
    <n v="0"/>
    <n v="0"/>
    <n v="0"/>
    <n v="0"/>
    <n v="0"/>
    <n v="0"/>
    <n v="0"/>
    <n v="0"/>
    <n v="0"/>
    <n v="0"/>
    <n v="0"/>
    <n v="0"/>
    <n v="0"/>
    <n v="19020"/>
  </r>
  <r>
    <n v="14"/>
    <n v="15"/>
    <x v="0"/>
    <x v="98"/>
    <x v="5"/>
    <x v="77"/>
    <x v="112"/>
    <s v="012-House"/>
    <x v="1"/>
    <s v="103"/>
    <s v="BUILDINGS &amp; HOUSING"/>
    <s v="066"/>
    <s v="REPAIRS AND MAINTENANCE"/>
    <s v="1211"/>
    <s v="COUNCIL-OWNED LAND"/>
    <n v="50000"/>
    <n v="50000"/>
    <n v="52750"/>
    <n v="55545.75"/>
    <n v="0"/>
    <n v="0"/>
    <n v="0"/>
    <n v="0"/>
    <n v="0"/>
    <n v="0"/>
    <n v="0"/>
    <n v="0"/>
    <n v="0"/>
    <n v="0"/>
    <n v="0"/>
    <n v="0"/>
    <n v="0"/>
    <n v="0"/>
    <n v="0"/>
    <n v="0"/>
    <n v="0"/>
    <n v="50000"/>
  </r>
  <r>
    <n v="14"/>
    <n v="15"/>
    <x v="0"/>
    <x v="98"/>
    <x v="5"/>
    <x v="77"/>
    <x v="278"/>
    <s v="012-House"/>
    <x v="1"/>
    <s v="103"/>
    <s v="BUILDINGS &amp; HOUSING"/>
    <s v="066"/>
    <s v="REPAIRS AND MAINTENANCE"/>
    <s v="1215"/>
    <s v="COUNCIL-OWNED BUILDINGS"/>
    <n v="1440000"/>
    <n v="1440000"/>
    <n v="1519200"/>
    <n v="1599717.6"/>
    <n v="113727.37"/>
    <n v="81389.399999999994"/>
    <n v="0"/>
    <n v="0"/>
    <n v="0"/>
    <n v="0"/>
    <n v="0"/>
    <n v="0"/>
    <n v="3483.12"/>
    <n v="16639.8"/>
    <n v="21563.200000000001"/>
    <n v="5461.88"/>
    <n v="60265.85"/>
    <n v="6313.52"/>
    <n v="113727.37"/>
    <n v="7.897734027777778E-2"/>
    <n v="113727.37"/>
    <n v="1440000"/>
  </r>
  <r>
    <n v="14"/>
    <n v="15"/>
    <x v="0"/>
    <x v="98"/>
    <x v="5"/>
    <x v="77"/>
    <x v="297"/>
    <s v="012-House"/>
    <x v="1"/>
    <s v="103"/>
    <s v="BUILDINGS &amp; HOUSING"/>
    <s v="066"/>
    <s v="REPAIRS AND MAINTENANCE"/>
    <s v="1216"/>
    <s v="COUNCIL OWNED BUILDING - INTERNAL LABOUR"/>
    <n v="9498605"/>
    <n v="9865023"/>
    <n v="10407599.265000001"/>
    <n v="10959202.026045"/>
    <n v="0"/>
    <n v="0"/>
    <n v="0"/>
    <n v="0"/>
    <n v="0"/>
    <n v="0"/>
    <n v="0"/>
    <n v="0"/>
    <n v="0"/>
    <n v="0"/>
    <n v="0"/>
    <n v="0"/>
    <n v="0"/>
    <n v="0"/>
    <n v="0"/>
    <n v="0"/>
    <n v="0"/>
    <n v="9498605"/>
  </r>
  <r>
    <n v="14"/>
    <n v="15"/>
    <x v="0"/>
    <x v="98"/>
    <x v="5"/>
    <x v="77"/>
    <x v="118"/>
    <s v="012-House"/>
    <x v="1"/>
    <s v="103"/>
    <s v="BUILDINGS &amp; HOUSING"/>
    <s v="066"/>
    <s v="REPAIRS AND MAINTENANCE"/>
    <s v="1222"/>
    <s v="COUNCIL-OWNED VEHICLES - COUNCIL-OWNED VEHICLE USAGE"/>
    <n v="437776"/>
    <n v="371184"/>
    <n v="391599.12"/>
    <n v="412353.87335999997"/>
    <n v="77684.2"/>
    <n v="0"/>
    <n v="0"/>
    <n v="0"/>
    <n v="0"/>
    <n v="0"/>
    <n v="0"/>
    <n v="0"/>
    <n v="10643.8"/>
    <n v="2809.52"/>
    <n v="43300.27"/>
    <n v="0"/>
    <n v="7435.03"/>
    <n v="13495.58"/>
    <n v="77684.2"/>
    <n v="0.1774519388911224"/>
    <n v="77684.2"/>
    <n v="437776"/>
  </r>
  <r>
    <n v="14"/>
    <n v="15"/>
    <x v="0"/>
    <x v="99"/>
    <x v="6"/>
    <x v="77"/>
    <x v="180"/>
    <s v="009-Sport &amp; recreation"/>
    <x v="1"/>
    <s v="105"/>
    <s v="PARKS &amp; RECREATION"/>
    <s v="066"/>
    <s v="REPAIRS AND MAINTENANCE"/>
    <s v="1101"/>
    <s v="FURNITURE &amp; OFFICE EQUIPMENT"/>
    <n v="8000"/>
    <n v="8000"/>
    <n v="8440"/>
    <n v="8887.32"/>
    <n v="0"/>
    <n v="0"/>
    <n v="0"/>
    <n v="0"/>
    <n v="0"/>
    <n v="0"/>
    <n v="0"/>
    <n v="0"/>
    <n v="0"/>
    <n v="0"/>
    <n v="0"/>
    <n v="0"/>
    <n v="0"/>
    <n v="0"/>
    <n v="0"/>
    <n v="0"/>
    <n v="0"/>
    <n v="8000"/>
  </r>
  <r>
    <n v="14"/>
    <n v="15"/>
    <x v="0"/>
    <x v="99"/>
    <x v="6"/>
    <x v="77"/>
    <x v="277"/>
    <s v="009-Sport &amp; recreation"/>
    <x v="1"/>
    <s v="105"/>
    <s v="PARKS &amp; RECREATION"/>
    <s v="066"/>
    <s v="REPAIRS AND MAINTENANCE"/>
    <s v="1111"/>
    <s v="MACHINERY &amp; EQUIPMENT"/>
    <n v="49953"/>
    <n v="49953"/>
    <n v="52700.415000000001"/>
    <n v="55493.536995000002"/>
    <n v="2683.6400000000003"/>
    <n v="144.74"/>
    <n v="550.65"/>
    <n v="0"/>
    <n v="0"/>
    <n v="0"/>
    <n v="0"/>
    <n v="0"/>
    <n v="0"/>
    <n v="0"/>
    <n v="368.47"/>
    <n v="2315.17"/>
    <n v="0"/>
    <n v="0"/>
    <n v="2683.6400000000003"/>
    <n v="5.3723299901907801E-2"/>
    <n v="3234.29"/>
    <n v="49953"/>
  </r>
  <r>
    <n v="14"/>
    <n v="15"/>
    <x v="0"/>
    <x v="99"/>
    <x v="6"/>
    <x v="77"/>
    <x v="298"/>
    <s v="009-Sport &amp; recreation"/>
    <x v="1"/>
    <s v="105"/>
    <s v="PARKS &amp; RECREATION"/>
    <s v="066"/>
    <s v="REPAIRS AND MAINTENANCE"/>
    <s v="1112"/>
    <s v="MACHINERY &amp; EQUIPMENT - INTERNAL LABOUR"/>
    <n v="55967"/>
    <n v="54158"/>
    <n v="57136.69"/>
    <n v="60164.934570000005"/>
    <n v="0"/>
    <n v="0"/>
    <n v="0"/>
    <n v="0"/>
    <n v="0"/>
    <n v="0"/>
    <n v="0"/>
    <n v="0"/>
    <n v="0"/>
    <n v="0"/>
    <n v="0"/>
    <n v="0"/>
    <n v="0"/>
    <n v="0"/>
    <n v="0"/>
    <n v="0"/>
    <n v="0"/>
    <n v="55967"/>
  </r>
  <r>
    <n v="14"/>
    <n v="15"/>
    <x v="0"/>
    <x v="99"/>
    <x v="6"/>
    <x v="77"/>
    <x v="281"/>
    <s v="009-Sport &amp; recreation"/>
    <x v="1"/>
    <s v="105"/>
    <s v="PARKS &amp; RECREATION"/>
    <s v="066"/>
    <s v="REPAIRS AND MAINTENANCE"/>
    <s v="1118"/>
    <s v="LAWNMOWERS - INTERNAL LABOUR"/>
    <n v="3860046"/>
    <n v="4344619"/>
    <n v="4583573.0449999999"/>
    <n v="4826502.4163849996"/>
    <n v="0"/>
    <n v="0"/>
    <n v="0"/>
    <n v="0"/>
    <n v="0"/>
    <n v="0"/>
    <n v="0"/>
    <n v="0"/>
    <n v="0"/>
    <n v="0"/>
    <n v="0"/>
    <n v="0"/>
    <n v="0"/>
    <n v="0"/>
    <n v="0"/>
    <n v="0"/>
    <n v="0"/>
    <n v="3860046"/>
  </r>
  <r>
    <n v="14"/>
    <n v="15"/>
    <x v="0"/>
    <x v="99"/>
    <x v="6"/>
    <x v="77"/>
    <x v="299"/>
    <s v="009-Sport &amp; recreation"/>
    <x v="1"/>
    <s v="105"/>
    <s v="PARKS &amp; RECREATION"/>
    <s v="066"/>
    <s v="REPAIRS AND MAINTENANCE"/>
    <s v="1130"/>
    <s v="DISTRIBUTION NETWORKS"/>
    <n v="8245"/>
    <n v="8245"/>
    <n v="8698.4750000000004"/>
    <n v="9159.4941749999998"/>
    <n v="13.67"/>
    <n v="0"/>
    <n v="0"/>
    <n v="0"/>
    <n v="0"/>
    <n v="0"/>
    <n v="0"/>
    <n v="0"/>
    <n v="0"/>
    <n v="0"/>
    <n v="0"/>
    <n v="0"/>
    <n v="13.67"/>
    <n v="0"/>
    <n v="13.67"/>
    <n v="1.6579745300181927E-3"/>
    <n v="13.67"/>
    <n v="8245"/>
  </r>
  <r>
    <n v="14"/>
    <n v="15"/>
    <x v="0"/>
    <x v="99"/>
    <x v="6"/>
    <x v="77"/>
    <x v="300"/>
    <s v="009-Sport &amp; recreation"/>
    <x v="1"/>
    <s v="105"/>
    <s v="PARKS &amp; RECREATION"/>
    <s v="066"/>
    <s v="REPAIRS AND MAINTENANCE"/>
    <s v="1182"/>
    <s v="SWIMMING POOL - INTERNAL LABOUR"/>
    <n v="52759"/>
    <n v="58051"/>
    <n v="61243.805"/>
    <n v="64489.726665000002"/>
    <n v="0"/>
    <n v="0"/>
    <n v="0"/>
    <n v="0"/>
    <n v="0"/>
    <n v="0"/>
    <n v="0"/>
    <n v="0"/>
    <n v="0"/>
    <n v="0"/>
    <n v="0"/>
    <n v="0"/>
    <n v="0"/>
    <n v="0"/>
    <n v="0"/>
    <n v="0"/>
    <n v="0"/>
    <n v="52759"/>
  </r>
  <r>
    <n v="14"/>
    <n v="15"/>
    <x v="0"/>
    <x v="99"/>
    <x v="6"/>
    <x v="77"/>
    <x v="112"/>
    <s v="009-Sport &amp; recreation"/>
    <x v="1"/>
    <s v="105"/>
    <s v="PARKS &amp; RECREATION"/>
    <s v="066"/>
    <s v="REPAIRS AND MAINTENANCE"/>
    <s v="1211"/>
    <s v="COUNCIL-OWNED 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9"/>
    <x v="6"/>
    <x v="77"/>
    <x v="282"/>
    <s v="009-Sport &amp; recreation"/>
    <x v="1"/>
    <s v="105"/>
    <s v="PARKS &amp; RECREATION"/>
    <s v="066"/>
    <s v="REPAIRS AND MAINTENANCE"/>
    <s v="1212"/>
    <s v="COUNCIL OWNED LAND - INTERNAL LABOUR"/>
    <n v="10924960"/>
    <n v="11678712"/>
    <n v="12321041.16"/>
    <n v="12974056.34148"/>
    <n v="0"/>
    <n v="0"/>
    <n v="0"/>
    <n v="0"/>
    <n v="0"/>
    <n v="0"/>
    <n v="0"/>
    <n v="0"/>
    <n v="0"/>
    <n v="0"/>
    <n v="0"/>
    <n v="0"/>
    <n v="0"/>
    <n v="0"/>
    <n v="0"/>
    <n v="0"/>
    <n v="0"/>
    <n v="10924960"/>
  </r>
  <r>
    <n v="14"/>
    <n v="15"/>
    <x v="0"/>
    <x v="99"/>
    <x v="6"/>
    <x v="77"/>
    <x v="278"/>
    <s v="009-Sport &amp; recreation"/>
    <x v="1"/>
    <s v="105"/>
    <s v="PARKS &amp; RECREATION"/>
    <s v="066"/>
    <s v="REPAIRS AND MAINTENANCE"/>
    <s v="1215"/>
    <s v="COUNCIL-OWNED BUILDINGS"/>
    <n v="50000"/>
    <n v="50000"/>
    <n v="52750"/>
    <n v="55545.75"/>
    <n v="3737.21"/>
    <n v="0"/>
    <n v="0"/>
    <n v="0"/>
    <n v="0"/>
    <n v="0"/>
    <n v="0"/>
    <n v="0"/>
    <n v="106.68"/>
    <n v="163.87"/>
    <n v="93.96"/>
    <n v="1631.94"/>
    <n v="195.97"/>
    <n v="1544.79"/>
    <n v="3737.21"/>
    <n v="7.4744199999999997E-2"/>
    <n v="3737.21"/>
    <n v="50000"/>
  </r>
  <r>
    <n v="14"/>
    <n v="15"/>
    <x v="0"/>
    <x v="99"/>
    <x v="6"/>
    <x v="77"/>
    <x v="118"/>
    <s v="009-Sport &amp; recreation"/>
    <x v="1"/>
    <s v="105"/>
    <s v="PARKS &amp; RECREATION"/>
    <s v="066"/>
    <s v="REPAIRS AND MAINTENANCE"/>
    <s v="1222"/>
    <s v="COUNCIL-OWNED VEHICLES - COUNCIL-OWNED VEHICLE USAGE"/>
    <n v="1076531"/>
    <n v="838325"/>
    <n v="884432.875"/>
    <n v="931307.81737499998"/>
    <n v="460762.17"/>
    <n v="0"/>
    <n v="0"/>
    <n v="0"/>
    <n v="0"/>
    <n v="0"/>
    <n v="0"/>
    <n v="0"/>
    <n v="75995.460000000006"/>
    <n v="41349.449999999997"/>
    <n v="121405.37"/>
    <n v="152599.97"/>
    <n v="39903.79"/>
    <n v="29508.13"/>
    <n v="460762.17"/>
    <n v="0.4280064113341836"/>
    <n v="460762.17"/>
    <n v="1076531"/>
  </r>
  <r>
    <n v="14"/>
    <n v="15"/>
    <x v="0"/>
    <x v="99"/>
    <x v="6"/>
    <x v="77"/>
    <x v="279"/>
    <s v="009-Sport &amp; recreation"/>
    <x v="1"/>
    <s v="105"/>
    <s v="PARKS &amp; RECREATION"/>
    <s v="066"/>
    <s v="REPAIRS AND MAINTENANCE"/>
    <s v="1224"/>
    <s v="NON-COUNCIL-OWNED ASSETS - CONTRACTORS"/>
    <n v="2341"/>
    <n v="2341"/>
    <n v="2469.7550000000001"/>
    <n v="2600.6520150000001"/>
    <n v="0"/>
    <n v="0"/>
    <n v="0"/>
    <n v="0"/>
    <n v="0"/>
    <n v="0"/>
    <n v="0"/>
    <n v="0"/>
    <n v="0"/>
    <n v="0"/>
    <n v="0"/>
    <n v="0"/>
    <n v="0"/>
    <n v="0"/>
    <n v="0"/>
    <n v="0"/>
    <n v="0"/>
    <n v="2341"/>
  </r>
  <r>
    <n v="14"/>
    <n v="15"/>
    <x v="0"/>
    <x v="100"/>
    <x v="6"/>
    <x v="77"/>
    <x v="180"/>
    <s v="021-Solid waste"/>
    <x v="1"/>
    <s v="112"/>
    <s v="ADMINISTRATION PUBLIC SERV."/>
    <s v="066"/>
    <s v="REPAIRS AND MAINTENANCE"/>
    <s v="1101"/>
    <s v="FURNITURE &amp; OFFICE EQUIPMENT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2000"/>
  </r>
  <r>
    <n v="14"/>
    <n v="15"/>
    <x v="0"/>
    <x v="101"/>
    <x v="6"/>
    <x v="77"/>
    <x v="180"/>
    <s v="008-Libraries"/>
    <x v="1"/>
    <s v="123"/>
    <s v="LIBRARY SERVICES"/>
    <s v="066"/>
    <s v="REPAIRS AND MAINTENANCE"/>
    <s v="1101"/>
    <s v="FURNITURE &amp; OFFICE EQUIPMENT"/>
    <n v="13000"/>
    <n v="13000"/>
    <n v="13715"/>
    <n v="14441.895"/>
    <n v="0"/>
    <n v="0"/>
    <n v="0"/>
    <n v="0"/>
    <n v="0"/>
    <n v="0"/>
    <n v="0"/>
    <n v="0"/>
    <n v="0"/>
    <n v="0"/>
    <n v="0"/>
    <n v="0"/>
    <n v="0"/>
    <n v="0"/>
    <n v="0"/>
    <n v="0"/>
    <n v="0"/>
    <n v="13000"/>
  </r>
  <r>
    <n v="14"/>
    <n v="15"/>
    <x v="0"/>
    <x v="102"/>
    <x v="6"/>
    <x v="77"/>
    <x v="180"/>
    <s v="021-Solid waste"/>
    <x v="1"/>
    <s v="133"/>
    <s v="SOLID WASTE"/>
    <s v="066"/>
    <s v="REPAIRS AND MAINTENANCE"/>
    <s v="1101"/>
    <s v="FURNITURE &amp; OFFICE EQUIPMENT"/>
    <n v="10000"/>
    <n v="10000"/>
    <n v="10550"/>
    <n v="11109.15"/>
    <n v="0"/>
    <n v="0"/>
    <n v="0"/>
    <n v="0"/>
    <n v="0"/>
    <n v="0"/>
    <n v="0"/>
    <n v="0"/>
    <n v="0"/>
    <n v="0"/>
    <n v="0"/>
    <n v="0"/>
    <n v="0"/>
    <n v="0"/>
    <n v="0"/>
    <n v="0"/>
    <n v="0"/>
    <n v="10000"/>
  </r>
  <r>
    <n v="14"/>
    <n v="15"/>
    <x v="0"/>
    <x v="102"/>
    <x v="6"/>
    <x v="77"/>
    <x v="277"/>
    <s v="021-Solid waste"/>
    <x v="1"/>
    <s v="133"/>
    <s v="SOLID WASTE"/>
    <s v="066"/>
    <s v="REPAIRS AND MAINTENANCE"/>
    <s v="1111"/>
    <s v="MACHINERY &amp; EQUIPMENT"/>
    <n v="4800"/>
    <n v="4800"/>
    <n v="5064"/>
    <n v="5332.3919999999998"/>
    <n v="0"/>
    <n v="0"/>
    <n v="0"/>
    <n v="0"/>
    <n v="0"/>
    <n v="0"/>
    <n v="0"/>
    <n v="0"/>
    <n v="0"/>
    <n v="0"/>
    <n v="0"/>
    <n v="0"/>
    <n v="0"/>
    <n v="0"/>
    <n v="0"/>
    <n v="0"/>
    <n v="0"/>
    <n v="4800"/>
  </r>
  <r>
    <n v="14"/>
    <n v="15"/>
    <x v="0"/>
    <x v="102"/>
    <x v="6"/>
    <x v="77"/>
    <x v="112"/>
    <s v="021-Solid waste"/>
    <x v="1"/>
    <s v="133"/>
    <s v="SOLID WASTE"/>
    <s v="066"/>
    <s v="REPAIRS AND MAINTENANCE"/>
    <s v="1211"/>
    <s v="COUNCIL-OWNED LAND"/>
    <n v="209000"/>
    <n v="209000"/>
    <n v="220495"/>
    <n v="232181.23499999999"/>
    <n v="0"/>
    <n v="0"/>
    <n v="0"/>
    <n v="0"/>
    <n v="0"/>
    <n v="0"/>
    <n v="0"/>
    <n v="0"/>
    <n v="0"/>
    <n v="0"/>
    <n v="0"/>
    <n v="0"/>
    <n v="0"/>
    <n v="0"/>
    <n v="0"/>
    <n v="0"/>
    <n v="0"/>
    <n v="209000"/>
  </r>
  <r>
    <n v="14"/>
    <n v="15"/>
    <x v="0"/>
    <x v="102"/>
    <x v="6"/>
    <x v="77"/>
    <x v="118"/>
    <s v="021-Solid waste"/>
    <x v="1"/>
    <s v="133"/>
    <s v="SOLID WASTE"/>
    <s v="066"/>
    <s v="REPAIRS AND MAINTENANCE"/>
    <s v="1222"/>
    <s v="COUNCIL-OWNED VEHICLES - COUNCIL-OWNED VEHICLE USAGE"/>
    <n v="3456621"/>
    <n v="3071594"/>
    <n v="3240531.67"/>
    <n v="3412279.8485099999"/>
    <n v="1005940.93"/>
    <n v="0"/>
    <n v="0"/>
    <n v="0"/>
    <n v="0"/>
    <n v="0"/>
    <n v="0"/>
    <n v="0"/>
    <n v="159832.59"/>
    <n v="40615.449999999997"/>
    <n v="248389.1"/>
    <n v="349545.91"/>
    <n v="25392.46"/>
    <n v="182165.42"/>
    <n v="1005940.93"/>
    <n v="0.2910185785482412"/>
    <n v="1005940.93"/>
    <n v="3456621"/>
  </r>
  <r>
    <n v="14"/>
    <n v="15"/>
    <x v="0"/>
    <x v="102"/>
    <x v="6"/>
    <x v="77"/>
    <x v="279"/>
    <s v="021-Solid waste"/>
    <x v="1"/>
    <s v="133"/>
    <s v="SOLID WASTE"/>
    <s v="066"/>
    <s v="REPAIRS AND MAINTENANCE"/>
    <s v="1224"/>
    <s v="NON-COUNCIL-OWNED ASSETS - CONTRACTORS"/>
    <n v="150650"/>
    <n v="150650"/>
    <n v="158935.75"/>
    <n v="167359.34474999999"/>
    <n v="0"/>
    <n v="0"/>
    <n v="0"/>
    <n v="0"/>
    <n v="0"/>
    <n v="0"/>
    <n v="0"/>
    <n v="0"/>
    <n v="0"/>
    <n v="0"/>
    <n v="0"/>
    <n v="0"/>
    <n v="0"/>
    <n v="0"/>
    <n v="0"/>
    <n v="0"/>
    <n v="0"/>
    <n v="150650"/>
  </r>
  <r>
    <n v="14"/>
    <n v="15"/>
    <x v="0"/>
    <x v="103"/>
    <x v="6"/>
    <x v="77"/>
    <x v="180"/>
    <s v="021-Solid waste"/>
    <x v="1"/>
    <s v="134"/>
    <s v="STREET CLEANSING"/>
    <s v="066"/>
    <s v="REPAIRS AND MAINTENANCE"/>
    <s v="1101"/>
    <s v="FURNITURE &amp; OFFICE EQUIPMENT"/>
    <n v="400"/>
    <n v="400"/>
    <n v="422"/>
    <n v="444.36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400"/>
  </r>
  <r>
    <n v="14"/>
    <n v="15"/>
    <x v="0"/>
    <x v="103"/>
    <x v="6"/>
    <x v="77"/>
    <x v="277"/>
    <s v="021-Solid waste"/>
    <x v="1"/>
    <s v="134"/>
    <s v="STREET CLEANSING"/>
    <s v="066"/>
    <s v="REPAIRS AND MAINTENANCE"/>
    <s v="1111"/>
    <s v="MACHINERY &amp; EQUIPMENT"/>
    <n v="2561"/>
    <n v="2561"/>
    <n v="2701.855"/>
    <n v="2845.0533150000001"/>
    <n v="0"/>
    <n v="0"/>
    <n v="0"/>
    <n v="0"/>
    <n v="0"/>
    <n v="0"/>
    <n v="0"/>
    <n v="0"/>
    <n v="0"/>
    <n v="0"/>
    <n v="0"/>
    <n v="0"/>
    <n v="0"/>
    <n v="0"/>
    <n v="0"/>
    <n v="0"/>
    <n v="0"/>
    <n v="2561"/>
  </r>
  <r>
    <n v="14"/>
    <n v="15"/>
    <x v="0"/>
    <x v="103"/>
    <x v="6"/>
    <x v="77"/>
    <x v="301"/>
    <s v="021-Solid waste"/>
    <x v="1"/>
    <s v="134"/>
    <s v="STREET CLEANSING"/>
    <s v="066"/>
    <s v="REPAIRS AND MAINTENANCE"/>
    <s v="1120"/>
    <s v="REFUSE BINS"/>
    <n v="54900"/>
    <n v="54900"/>
    <n v="57919.5"/>
    <n v="60989.233500000002"/>
    <n v="0"/>
    <n v="0"/>
    <n v="0"/>
    <n v="0"/>
    <n v="0"/>
    <n v="0"/>
    <n v="0"/>
    <n v="0"/>
    <n v="0"/>
    <n v="0"/>
    <n v="0"/>
    <n v="0"/>
    <n v="0"/>
    <n v="0"/>
    <n v="0"/>
    <n v="0"/>
    <n v="0"/>
    <n v="54900"/>
  </r>
  <r>
    <n v="14"/>
    <n v="15"/>
    <x v="0"/>
    <x v="103"/>
    <x v="6"/>
    <x v="77"/>
    <x v="118"/>
    <s v="021-Solid waste"/>
    <x v="1"/>
    <s v="134"/>
    <s v="STREET CLEANSING"/>
    <s v="066"/>
    <s v="REPAIRS AND MAINTENANCE"/>
    <s v="1222"/>
    <s v="COUNCIL-OWNED VEHICLES - COUNCIL-OWNED VEHICLE USAGE"/>
    <n v="1728311"/>
    <n v="1535797"/>
    <n v="1620265.835"/>
    <n v="1706139.924255"/>
    <n v="300176.81"/>
    <n v="0"/>
    <n v="0"/>
    <n v="0"/>
    <n v="0"/>
    <n v="0"/>
    <n v="0"/>
    <n v="0"/>
    <n v="36785.74"/>
    <n v="22742.92"/>
    <n v="68500.45"/>
    <n v="88334.64"/>
    <n v="16221.85"/>
    <n v="67591.210000000006"/>
    <n v="300176.81"/>
    <n v="0.17368217294225402"/>
    <n v="300176.81"/>
    <n v="1728311"/>
  </r>
  <r>
    <n v="14"/>
    <n v="15"/>
    <x v="0"/>
    <x v="104"/>
    <x v="6"/>
    <x v="77"/>
    <x v="180"/>
    <s v="020-Public toilet"/>
    <x v="1"/>
    <s v="135"/>
    <s v="PUBLIC TOILETS"/>
    <s v="066"/>
    <s v="REPAIRS AND MAINTENANCE"/>
    <s v="1101"/>
    <s v="FURNITURE &amp; OFFICE EQUIPMENT"/>
    <n v="400"/>
    <n v="400"/>
    <n v="422"/>
    <n v="444.36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400"/>
  </r>
  <r>
    <n v="14"/>
    <n v="15"/>
    <x v="0"/>
    <x v="104"/>
    <x v="6"/>
    <x v="77"/>
    <x v="277"/>
    <s v="020-Public toilet"/>
    <x v="1"/>
    <s v="135"/>
    <s v="PUBLIC TOILETS"/>
    <s v="066"/>
    <s v="REPAIRS AND MAINTENANCE"/>
    <s v="1111"/>
    <s v="MACHINERY &amp; EQUIPMENT"/>
    <n v="1700"/>
    <n v="1700"/>
    <n v="1793.5"/>
    <n v="1888.5554999999999"/>
    <n v="0"/>
    <n v="0"/>
    <n v="0"/>
    <n v="0"/>
    <n v="0"/>
    <n v="0"/>
    <n v="0"/>
    <n v="0"/>
    <n v="0"/>
    <n v="0"/>
    <n v="0"/>
    <n v="0"/>
    <n v="0"/>
    <n v="0"/>
    <n v="0"/>
    <n v="0"/>
    <n v="0"/>
    <n v="1700"/>
  </r>
  <r>
    <n v="14"/>
    <n v="15"/>
    <x v="0"/>
    <x v="104"/>
    <x v="6"/>
    <x v="77"/>
    <x v="278"/>
    <s v="020-Public toilet"/>
    <x v="1"/>
    <s v="135"/>
    <s v="PUBLIC TOILETS"/>
    <s v="066"/>
    <s v="REPAIRS AND MAINTENANCE"/>
    <s v="1215"/>
    <s v="COUNCIL-OWNED BUILDINGS"/>
    <n v="30699"/>
    <n v="30699"/>
    <n v="32387.445"/>
    <n v="34103.979585000001"/>
    <n v="1529.8000000000002"/>
    <n v="0"/>
    <n v="0"/>
    <n v="0"/>
    <n v="0"/>
    <n v="0"/>
    <n v="0"/>
    <n v="0"/>
    <n v="0"/>
    <n v="0"/>
    <n v="0"/>
    <n v="0"/>
    <n v="308.64"/>
    <n v="1221.1600000000001"/>
    <n v="1529.8000000000002"/>
    <n v="4.9832242092576313E-2"/>
    <n v="1529.8"/>
    <n v="30699"/>
  </r>
  <r>
    <n v="14"/>
    <n v="15"/>
    <x v="0"/>
    <x v="104"/>
    <x v="6"/>
    <x v="77"/>
    <x v="118"/>
    <s v="020-Public toilet"/>
    <x v="1"/>
    <s v="135"/>
    <s v="PUBLIC TOILETS"/>
    <s v="066"/>
    <s v="REPAIRS AND MAINTENANCE"/>
    <s v="1222"/>
    <s v="COUNCIL-OWNED VEHICLES - COUNCIL-OWNED VEHICLE USAGE"/>
    <n v="576104"/>
    <n v="511932"/>
    <n v="540088.26"/>
    <n v="568712.93778000004"/>
    <n v="28717.809999999998"/>
    <n v="0"/>
    <n v="0"/>
    <n v="0"/>
    <n v="0"/>
    <n v="0"/>
    <n v="0"/>
    <n v="0"/>
    <n v="5397.45"/>
    <n v="2554.87"/>
    <n v="5569.65"/>
    <n v="7555.72"/>
    <n v="3648.76"/>
    <n v="3991.36"/>
    <n v="28717.809999999998"/>
    <n v="4.9848308638718003E-2"/>
    <n v="28717.81"/>
    <n v="576104"/>
  </r>
  <r>
    <n v="14"/>
    <n v="15"/>
    <x v="0"/>
    <x v="105"/>
    <x v="6"/>
    <x v="77"/>
    <x v="180"/>
    <s v="018-Vehicle licencing"/>
    <x v="1"/>
    <s v="140"/>
    <s v="ADMINISTRATION TRANSPORT, SAFETY, SECURITY AND LIAISON"/>
    <s v="066"/>
    <s v="REPAIRS AND MAINTENANCE"/>
    <s v="1101"/>
    <s v="FURNITURE &amp; OFFICE EQUIPMENT"/>
    <n v="500"/>
    <n v="500"/>
    <n v="527.5"/>
    <n v="555.45749999999998"/>
    <n v="0"/>
    <n v="0"/>
    <n v="0"/>
    <n v="0"/>
    <n v="0"/>
    <n v="0"/>
    <n v="0"/>
    <n v="0"/>
    <n v="0"/>
    <n v="0"/>
    <n v="0"/>
    <n v="0"/>
    <n v="0"/>
    <n v="0"/>
    <n v="0"/>
    <n v="0"/>
    <n v="0"/>
    <n v="500"/>
  </r>
  <r>
    <n v="14"/>
    <n v="15"/>
    <x v="0"/>
    <x v="106"/>
    <x v="6"/>
    <x v="77"/>
    <x v="180"/>
    <s v="018-Vehicle licencing"/>
    <x v="1"/>
    <s v="143"/>
    <s v="VEHICLE LICENCING &amp; TESTING"/>
    <s v="066"/>
    <s v="REPAIRS AND MAINTENANCE"/>
    <s v="1101"/>
    <s v="FURNITURE &amp; OFFICE EQUIPMENT"/>
    <n v="18750"/>
    <n v="18750"/>
    <n v="19781.25"/>
    <n v="20829.65625"/>
    <n v="1686.8400000000001"/>
    <n v="0"/>
    <n v="0"/>
    <n v="0"/>
    <n v="0"/>
    <n v="0"/>
    <n v="0"/>
    <n v="0"/>
    <n v="0"/>
    <n v="1156.1400000000001"/>
    <n v="185.7"/>
    <n v="0"/>
    <n v="345"/>
    <n v="0"/>
    <n v="1686.8400000000001"/>
    <n v="8.9964800000000011E-2"/>
    <n v="1686.84"/>
    <n v="18750"/>
  </r>
  <r>
    <n v="14"/>
    <n v="15"/>
    <x v="0"/>
    <x v="106"/>
    <x v="6"/>
    <x v="77"/>
    <x v="277"/>
    <s v="018-Vehicle licencing"/>
    <x v="1"/>
    <s v="143"/>
    <s v="VEHICLE LICENCING &amp; TESTING"/>
    <s v="066"/>
    <s v="REPAIRS AND MAINTENANCE"/>
    <s v="1111"/>
    <s v="MACHINERY &amp; EQUIPMENT"/>
    <n v="11500"/>
    <n v="11500"/>
    <n v="12132.5"/>
    <n v="12775.522499999999"/>
    <n v="0"/>
    <n v="0"/>
    <n v="0"/>
    <n v="0"/>
    <n v="0"/>
    <n v="0"/>
    <n v="0"/>
    <n v="0"/>
    <n v="0"/>
    <n v="0"/>
    <n v="0"/>
    <n v="0"/>
    <n v="0"/>
    <n v="0"/>
    <n v="0"/>
    <n v="0"/>
    <n v="0"/>
    <n v="11500"/>
  </r>
  <r>
    <n v="14"/>
    <n v="15"/>
    <x v="0"/>
    <x v="106"/>
    <x v="6"/>
    <x v="77"/>
    <x v="112"/>
    <s v="018-Vehicle licencing"/>
    <x v="1"/>
    <s v="143"/>
    <s v="VEHICLE LICENCING &amp; TESTING"/>
    <s v="066"/>
    <s v="REPAIRS AND MAINTENANCE"/>
    <s v="1211"/>
    <s v="COUNCIL-OWNED LAND"/>
    <n v="16666"/>
    <n v="16666"/>
    <n v="17582.63"/>
    <n v="18514.509389999999"/>
    <n v="0"/>
    <n v="0"/>
    <n v="0"/>
    <n v="0"/>
    <n v="0"/>
    <n v="0"/>
    <n v="0"/>
    <n v="0"/>
    <n v="0"/>
    <n v="0"/>
    <n v="0"/>
    <n v="0"/>
    <n v="0"/>
    <n v="0"/>
    <n v="0"/>
    <n v="0"/>
    <n v="0"/>
    <n v="16666"/>
  </r>
  <r>
    <n v="14"/>
    <n v="15"/>
    <x v="0"/>
    <x v="107"/>
    <x v="6"/>
    <x v="77"/>
    <x v="180"/>
    <s v="010-Public safety"/>
    <x v="1"/>
    <s v="144"/>
    <s v="TRAFFIC SERVICES"/>
    <s v="066"/>
    <s v="REPAIRS AND MAINTENANCE"/>
    <s v="1101"/>
    <s v="FURNITURE &amp; OFFICE EQUIPMENT"/>
    <n v="539"/>
    <n v="539"/>
    <n v="568.64499999999998"/>
    <n v="598.783185"/>
    <n v="0"/>
    <n v="0"/>
    <n v="0"/>
    <n v="0"/>
    <n v="0"/>
    <n v="0"/>
    <n v="0"/>
    <n v="0"/>
    <n v="0"/>
    <n v="0"/>
    <n v="0"/>
    <n v="0"/>
    <n v="0"/>
    <n v="0"/>
    <n v="0"/>
    <n v="0"/>
    <n v="0"/>
    <n v="539"/>
  </r>
  <r>
    <n v="14"/>
    <n v="15"/>
    <x v="0"/>
    <x v="107"/>
    <x v="6"/>
    <x v="77"/>
    <x v="277"/>
    <s v="010-Public safety"/>
    <x v="1"/>
    <s v="144"/>
    <s v="TRAFFIC SERVICES"/>
    <s v="066"/>
    <s v="REPAIRS AND MAINTENANCE"/>
    <s v="1111"/>
    <s v="MACHINERY &amp; EQUIPMENT"/>
    <n v="30000"/>
    <n v="30000"/>
    <n v="31650"/>
    <n v="33327.449999999997"/>
    <n v="9651.369999999999"/>
    <n v="2090"/>
    <n v="0"/>
    <n v="0"/>
    <n v="0"/>
    <n v="0"/>
    <n v="0"/>
    <n v="0"/>
    <n v="405"/>
    <n v="3808.93"/>
    <n v="0"/>
    <n v="5437.44"/>
    <n v="0"/>
    <n v="0"/>
    <n v="9651.369999999999"/>
    <n v="0.32171233333333332"/>
    <n v="9651.3700000000008"/>
    <n v="30000"/>
  </r>
  <r>
    <n v="14"/>
    <n v="15"/>
    <x v="0"/>
    <x v="107"/>
    <x v="6"/>
    <x v="77"/>
    <x v="302"/>
    <s v="010-Public safety"/>
    <x v="1"/>
    <s v="144"/>
    <s v="TRAFFIC SERVICES"/>
    <s v="066"/>
    <s v="REPAIRS AND MAINTENANCE"/>
    <s v="1150"/>
    <s v="TRAFFIC LIGHTS"/>
    <n v="849"/>
    <n v="849"/>
    <n v="895.69500000000005"/>
    <n v="943.16683499999999"/>
    <n v="0"/>
    <n v="0"/>
    <n v="0"/>
    <n v="0"/>
    <n v="0"/>
    <n v="0"/>
    <n v="0"/>
    <n v="0"/>
    <n v="0"/>
    <n v="0"/>
    <n v="0"/>
    <n v="0"/>
    <n v="0"/>
    <n v="0"/>
    <n v="0"/>
    <n v="0"/>
    <n v="0"/>
    <n v="849"/>
  </r>
  <r>
    <n v="14"/>
    <n v="15"/>
    <x v="0"/>
    <x v="107"/>
    <x v="6"/>
    <x v="77"/>
    <x v="303"/>
    <s v="010-Public safety"/>
    <x v="1"/>
    <s v="144"/>
    <s v="TRAFFIC SERVICES"/>
    <s v="066"/>
    <s v="REPAIRS AND MAINTENANCE"/>
    <s v="1154"/>
    <s v="TRAFFIC &amp; ROAD SIGNS"/>
    <n v="20000"/>
    <n v="20000"/>
    <n v="21100"/>
    <n v="22218.3"/>
    <n v="2192.92"/>
    <n v="0"/>
    <n v="0"/>
    <n v="0"/>
    <n v="0"/>
    <n v="0"/>
    <n v="0"/>
    <n v="0"/>
    <n v="384.3"/>
    <n v="28.07"/>
    <n v="0"/>
    <n v="1229.75"/>
    <n v="550.79999999999995"/>
    <n v="0"/>
    <n v="2192.92"/>
    <n v="0.10964600000000001"/>
    <n v="2192.92"/>
    <n v="20000"/>
  </r>
  <r>
    <n v="14"/>
    <n v="15"/>
    <x v="0"/>
    <x v="107"/>
    <x v="6"/>
    <x v="77"/>
    <x v="118"/>
    <s v="010-Public safety"/>
    <x v="1"/>
    <s v="144"/>
    <s v="TRAFFIC SERVICES"/>
    <s v="066"/>
    <s v="REPAIRS AND MAINTENANCE"/>
    <s v="1222"/>
    <s v="COUNCIL-OWNED VEHICLES - COUNCIL-OWNED VEHICLE USA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8"/>
    <x v="1"/>
    <x v="77"/>
    <x v="180"/>
    <s v="011-Other public safety"/>
    <x v="1"/>
    <s v="153"/>
    <s v="DISASTER MANAGEMENT"/>
    <s v="066"/>
    <s v="REPAIRS AND MAINTENANCE"/>
    <s v="1101"/>
    <s v="FURNITURE &amp; OFFICE EQUIPMENT"/>
    <n v="392"/>
    <n v="392"/>
    <n v="413.56"/>
    <n v="435.47868"/>
    <n v="0"/>
    <n v="0"/>
    <n v="0"/>
    <n v="0"/>
    <n v="0"/>
    <n v="0"/>
    <n v="0"/>
    <n v="0"/>
    <n v="0"/>
    <n v="0"/>
    <n v="0"/>
    <n v="0"/>
    <n v="0"/>
    <n v="0"/>
    <n v="0"/>
    <n v="0"/>
    <n v="0"/>
    <n v="392"/>
  </r>
  <r>
    <n v="14"/>
    <n v="15"/>
    <x v="0"/>
    <x v="108"/>
    <x v="1"/>
    <x v="77"/>
    <x v="277"/>
    <s v="011-Other public safety"/>
    <x v="1"/>
    <s v="153"/>
    <s v="DISASTER MANAGEMENT"/>
    <s v="066"/>
    <s v="REPAIRS AND MAINTENANCE"/>
    <s v="1111"/>
    <s v="MACHINERY &amp; EQUIPMENT"/>
    <n v="799"/>
    <n v="799"/>
    <n v="842.94500000000005"/>
    <n v="887.62108499999999"/>
    <n v="0"/>
    <n v="0"/>
    <n v="0"/>
    <n v="0"/>
    <n v="0"/>
    <n v="0"/>
    <n v="0"/>
    <n v="0"/>
    <n v="0"/>
    <n v="0"/>
    <n v="0"/>
    <n v="0"/>
    <n v="0"/>
    <n v="0"/>
    <n v="0"/>
    <n v="0"/>
    <n v="0"/>
    <n v="799"/>
  </r>
  <r>
    <n v="14"/>
    <n v="15"/>
    <x v="0"/>
    <x v="109"/>
    <x v="7"/>
    <x v="77"/>
    <x v="277"/>
    <s v="019-Electricity distribution"/>
    <x v="1"/>
    <s v="162"/>
    <s v="ADMINISTRATION ELEC. ING."/>
    <s v="066"/>
    <s v="REPAIRS AND MAINTENANCE"/>
    <s v="1111"/>
    <s v="MACHINERY &amp; EQUIPMENT"/>
    <n v="2322"/>
    <n v="2322"/>
    <n v="2449.71"/>
    <n v="2579.5446299999999"/>
    <n v="356.31"/>
    <n v="0"/>
    <n v="0"/>
    <n v="0"/>
    <n v="0"/>
    <n v="0"/>
    <n v="0"/>
    <n v="0"/>
    <n v="0"/>
    <n v="356.31"/>
    <n v="0"/>
    <n v="0"/>
    <n v="0"/>
    <n v="0"/>
    <n v="356.31"/>
    <n v="0.15344961240310079"/>
    <n v="356.31"/>
    <n v="2322"/>
  </r>
  <r>
    <n v="14"/>
    <n v="15"/>
    <x v="0"/>
    <x v="109"/>
    <x v="7"/>
    <x v="77"/>
    <x v="298"/>
    <s v="019-Electricity distribution"/>
    <x v="1"/>
    <s v="162"/>
    <s v="ADMINISTRATION ELEC. ING."/>
    <s v="066"/>
    <s v="REPAIRS AND MAINTENANCE"/>
    <s v="1112"/>
    <s v="MACHINERY &amp; EQUIPMENT - INTERNAL LABOUR"/>
    <n v="12524"/>
    <n v="13273"/>
    <n v="14003.014999999999"/>
    <n v="14745.174794999999"/>
    <n v="0"/>
    <n v="0"/>
    <n v="0"/>
    <n v="0"/>
    <n v="0"/>
    <n v="0"/>
    <n v="0"/>
    <n v="0"/>
    <n v="0"/>
    <n v="0"/>
    <n v="0"/>
    <n v="0"/>
    <n v="0"/>
    <n v="0"/>
    <n v="0"/>
    <n v="0"/>
    <n v="0"/>
    <n v="12524"/>
  </r>
  <r>
    <n v="14"/>
    <n v="15"/>
    <x v="0"/>
    <x v="109"/>
    <x v="7"/>
    <x v="77"/>
    <x v="299"/>
    <s v="019-Electricity distribution"/>
    <x v="1"/>
    <s v="162"/>
    <s v="ADMINISTRATION ELEC. ING."/>
    <s v="066"/>
    <s v="REPAIRS AND MAINTENANCE"/>
    <s v="1130"/>
    <s v="DISTRIBUTION NETWORKS"/>
    <n v="350000"/>
    <n v="1850000"/>
    <n v="1951750"/>
    <n v="2055192.75"/>
    <n v="0"/>
    <n v="200000"/>
    <n v="0"/>
    <n v="0"/>
    <n v="0"/>
    <n v="0"/>
    <n v="0"/>
    <n v="0"/>
    <n v="0"/>
    <n v="0"/>
    <n v="0"/>
    <n v="0"/>
    <n v="0"/>
    <n v="0"/>
    <n v="0"/>
    <n v="0"/>
    <n v="0"/>
    <n v="350000"/>
  </r>
  <r>
    <n v="14"/>
    <n v="15"/>
    <x v="0"/>
    <x v="109"/>
    <x v="7"/>
    <x v="77"/>
    <x v="288"/>
    <s v="019-Electricity distribution"/>
    <x v="1"/>
    <s v="162"/>
    <s v="ADMINISTRATION ELEC. ING."/>
    <s v="066"/>
    <s v="REPAIRS AND MAINTENANCE"/>
    <s v="1131"/>
    <s v="DISTRIBUTION NETWORK - INTERNAL LABOUR"/>
    <n v="5126580"/>
    <n v="4614842"/>
    <n v="4868658.3099999996"/>
    <n v="5126697.2004299993"/>
    <n v="0"/>
    <n v="0"/>
    <n v="0"/>
    <n v="0"/>
    <n v="0"/>
    <n v="0"/>
    <n v="0"/>
    <n v="0"/>
    <n v="0"/>
    <n v="0"/>
    <n v="0"/>
    <n v="0"/>
    <n v="0"/>
    <n v="0"/>
    <n v="0"/>
    <n v="0"/>
    <n v="0"/>
    <n v="5126580"/>
  </r>
  <r>
    <n v="14"/>
    <n v="15"/>
    <x v="0"/>
    <x v="109"/>
    <x v="7"/>
    <x v="77"/>
    <x v="304"/>
    <s v="019-Electricity distribution"/>
    <x v="1"/>
    <s v="162"/>
    <s v="ADMINISTRATION ELEC. ING."/>
    <s v="066"/>
    <s v="REPAIRS AND MAINTENANCE"/>
    <s v="1151"/>
    <s v="TRAFFIC LIGHTS - INTERNAL LABOUR"/>
    <n v="12524"/>
    <n v="13273"/>
    <n v="14003.014999999999"/>
    <n v="14745.174794999999"/>
    <n v="0"/>
    <n v="0"/>
    <n v="0"/>
    <n v="0"/>
    <n v="0"/>
    <n v="0"/>
    <n v="0"/>
    <n v="0"/>
    <n v="0"/>
    <n v="0"/>
    <n v="0"/>
    <n v="0"/>
    <n v="0"/>
    <n v="0"/>
    <n v="0"/>
    <n v="0"/>
    <n v="0"/>
    <n v="12524"/>
  </r>
  <r>
    <n v="14"/>
    <n v="15"/>
    <x v="0"/>
    <x v="109"/>
    <x v="7"/>
    <x v="77"/>
    <x v="305"/>
    <s v="019-Electricity distribution"/>
    <x v="1"/>
    <s v="162"/>
    <s v="ADMINISTRATION ELEC. ING."/>
    <s v="066"/>
    <s v="REPAIRS AND MAINTENANCE"/>
    <s v="1159"/>
    <s v="STREETLIGHTS - INTERNAL LABOUR"/>
    <n v="12524"/>
    <n v="13273"/>
    <n v="14003.014999999999"/>
    <n v="14745.174794999999"/>
    <n v="0"/>
    <n v="0"/>
    <n v="0"/>
    <n v="0"/>
    <n v="0"/>
    <n v="0"/>
    <n v="0"/>
    <n v="0"/>
    <n v="0"/>
    <n v="0"/>
    <n v="0"/>
    <n v="0"/>
    <n v="0"/>
    <n v="0"/>
    <n v="0"/>
    <n v="0"/>
    <n v="0"/>
    <n v="12524"/>
  </r>
  <r>
    <n v="14"/>
    <n v="15"/>
    <x v="0"/>
    <x v="109"/>
    <x v="7"/>
    <x v="77"/>
    <x v="297"/>
    <s v="019-Electricity distribution"/>
    <x v="1"/>
    <s v="162"/>
    <s v="ADMINISTRATION ELEC. ING."/>
    <s v="066"/>
    <s v="REPAIRS AND MAINTENANCE"/>
    <s v="1216"/>
    <s v="COUNCIL OWNED BUILDING - INTERNAL LABOUR"/>
    <n v="12524"/>
    <n v="13273"/>
    <n v="14003.014999999999"/>
    <n v="14745.174794999999"/>
    <n v="0"/>
    <n v="0"/>
    <n v="0"/>
    <n v="0"/>
    <n v="0"/>
    <n v="0"/>
    <n v="0"/>
    <n v="0"/>
    <n v="0"/>
    <n v="0"/>
    <n v="0"/>
    <n v="0"/>
    <n v="0"/>
    <n v="0"/>
    <n v="0"/>
    <n v="0"/>
    <n v="0"/>
    <n v="12524"/>
  </r>
  <r>
    <n v="14"/>
    <n v="15"/>
    <x v="0"/>
    <x v="110"/>
    <x v="7"/>
    <x v="77"/>
    <x v="277"/>
    <s v="019-Electricity distribution"/>
    <x v="1"/>
    <s v="173"/>
    <s v="OPERATIONS &amp; MAINTENANCE: RURAL"/>
    <s v="066"/>
    <s v="REPAIRS AND MAINTENANCE"/>
    <s v="1111"/>
    <s v="MACHINERY &amp; EQUIPMENT"/>
    <n v="14280"/>
    <n v="14280"/>
    <n v="15065.4"/>
    <n v="15863.8662"/>
    <n v="431.55"/>
    <n v="110"/>
    <n v="0"/>
    <n v="0"/>
    <n v="0"/>
    <n v="0"/>
    <n v="0"/>
    <n v="0"/>
    <n v="0"/>
    <n v="119"/>
    <n v="312.55"/>
    <n v="0"/>
    <n v="0"/>
    <n v="0"/>
    <n v="431.55"/>
    <n v="3.0220588235294117E-2"/>
    <n v="431.55"/>
    <n v="14280"/>
  </r>
  <r>
    <n v="14"/>
    <n v="15"/>
    <x v="0"/>
    <x v="110"/>
    <x v="7"/>
    <x v="77"/>
    <x v="306"/>
    <s v="019-Electricity distribution"/>
    <x v="1"/>
    <s v="173"/>
    <s v="OPERATIONS &amp; MAINTENANCE: RURAL"/>
    <s v="066"/>
    <s v="REPAIRS AND MAINTENANCE"/>
    <s v="1114"/>
    <s v="METERS"/>
    <n v="29981"/>
    <n v="29981"/>
    <n v="31629.955000000002"/>
    <n v="33306.342615000001"/>
    <n v="0"/>
    <n v="0"/>
    <n v="0"/>
    <n v="0"/>
    <n v="0"/>
    <n v="0"/>
    <n v="0"/>
    <n v="0"/>
    <n v="0"/>
    <n v="0"/>
    <n v="0"/>
    <n v="0"/>
    <n v="0"/>
    <n v="0"/>
    <n v="0"/>
    <n v="0"/>
    <n v="0"/>
    <n v="29981"/>
  </r>
  <r>
    <n v="14"/>
    <n v="15"/>
    <x v="0"/>
    <x v="110"/>
    <x v="7"/>
    <x v="77"/>
    <x v="299"/>
    <s v="019-Electricity distribution"/>
    <x v="1"/>
    <s v="173"/>
    <s v="OPERATIONS &amp; MAINTENANCE: RURAL"/>
    <s v="066"/>
    <s v="REPAIRS AND MAINTENANCE"/>
    <s v="1130"/>
    <s v="DISTRIBUTION NETWORKS"/>
    <n v="1979358"/>
    <n v="4179358"/>
    <n v="4409222.6900000004"/>
    <n v="4642911.4925700007"/>
    <n v="1408059.19"/>
    <n v="475787.99"/>
    <n v="57744.79"/>
    <n v="0"/>
    <n v="0"/>
    <n v="0"/>
    <n v="0"/>
    <n v="0"/>
    <n v="99512.19"/>
    <n v="113221.1"/>
    <n v="195032.89"/>
    <n v="357690.8"/>
    <n v="316110.43"/>
    <n v="326491.78000000003"/>
    <n v="1408059.19"/>
    <n v="0.71137166192270418"/>
    <n v="1465803.98"/>
    <n v="1979358"/>
  </r>
  <r>
    <n v="14"/>
    <n v="15"/>
    <x v="0"/>
    <x v="110"/>
    <x v="7"/>
    <x v="77"/>
    <x v="288"/>
    <s v="019-Electricity distribution"/>
    <x v="1"/>
    <s v="173"/>
    <s v="OPERATIONS &amp; MAINTENANCE: RURAL"/>
    <s v="066"/>
    <s v="REPAIRS AND MAINTENANCE"/>
    <s v="1131"/>
    <s v="DISTRIBUTION NETWORK - INTERNAL LABOUR"/>
    <n v="18691268"/>
    <n v="19658910"/>
    <n v="20740150.050000001"/>
    <n v="21839378.00265"/>
    <n v="48150"/>
    <n v="0"/>
    <n v="0"/>
    <n v="0"/>
    <n v="0"/>
    <n v="0"/>
    <n v="0"/>
    <n v="0"/>
    <n v="0"/>
    <n v="0"/>
    <n v="0"/>
    <n v="0"/>
    <n v="48150"/>
    <n v="0"/>
    <n v="48150"/>
    <n v="2.5760692104997906E-3"/>
    <n v="48150"/>
    <n v="18691268"/>
  </r>
  <r>
    <n v="14"/>
    <n v="15"/>
    <x v="0"/>
    <x v="110"/>
    <x v="7"/>
    <x v="77"/>
    <x v="307"/>
    <s v="019-Electricity distribution"/>
    <x v="1"/>
    <s v="173"/>
    <s v="OPERATIONS &amp; MAINTENANCE: RURAL"/>
    <s v="066"/>
    <s v="REPAIRS AND MAINTENANCE"/>
    <s v="1133"/>
    <s v="DISTRIBUTION NETWORK - CONTRACTORS"/>
    <n v="879000"/>
    <n v="879000"/>
    <n v="927345"/>
    <n v="976494.28500000003"/>
    <n v="0"/>
    <n v="0"/>
    <n v="0"/>
    <n v="0"/>
    <n v="0"/>
    <n v="0"/>
    <n v="0"/>
    <n v="0"/>
    <n v="0"/>
    <n v="0"/>
    <n v="0"/>
    <n v="0"/>
    <n v="0"/>
    <n v="0"/>
    <n v="0"/>
    <n v="0"/>
    <n v="0"/>
    <n v="879000"/>
  </r>
  <r>
    <n v="14"/>
    <n v="15"/>
    <x v="0"/>
    <x v="110"/>
    <x v="7"/>
    <x v="77"/>
    <x v="278"/>
    <s v="019-Electricity distribution"/>
    <x v="1"/>
    <s v="173"/>
    <s v="OPERATIONS &amp; MAINTENANCE: RURAL"/>
    <s v="066"/>
    <s v="REPAIRS AND MAINTENANCE"/>
    <s v="1215"/>
    <s v="COUNCIL-OWNED BUILDINGS"/>
    <n v="3869"/>
    <n v="3869"/>
    <n v="4081.7950000000001"/>
    <n v="4298.1301350000003"/>
    <n v="2688.95"/>
    <n v="0"/>
    <n v="0"/>
    <n v="0"/>
    <n v="0"/>
    <n v="0"/>
    <n v="0"/>
    <n v="0"/>
    <n v="0"/>
    <n v="0"/>
    <n v="0"/>
    <n v="2048.9499999999998"/>
    <n v="640"/>
    <n v="0"/>
    <n v="2688.95"/>
    <n v="0.69499870767640215"/>
    <n v="2688.95"/>
    <n v="3869"/>
  </r>
  <r>
    <n v="14"/>
    <n v="15"/>
    <x v="0"/>
    <x v="111"/>
    <x v="7"/>
    <x v="77"/>
    <x v="306"/>
    <s v="019-Electricity distribution"/>
    <x v="1"/>
    <s v="183"/>
    <s v="OPERATIONS &amp; MAINTENANCE: TOWN"/>
    <s v="066"/>
    <s v="REPAIRS AND MAINTENANCE"/>
    <s v="1114"/>
    <s v="METERS"/>
    <n v="0"/>
    <n v="926973"/>
    <n v="977956.51500000001"/>
    <n v="1029788.210295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0"/>
    <x v="7"/>
    <x v="77"/>
    <x v="118"/>
    <s v="019-Electricity distribution"/>
    <x v="1"/>
    <s v="173"/>
    <s v="OPERATIONS &amp; MAINTENANCE: RURAL"/>
    <s v="066"/>
    <s v="REPAIRS AND MAINTENANCE"/>
    <s v="1222"/>
    <s v="COUNCIL-OWNED VEHICLES - COUNCIL-OWNED VEHICLE USAGE"/>
    <n v="4045360"/>
    <n v="3094756"/>
    <n v="3264967.58"/>
    <n v="3438010.8617400001"/>
    <n v="1326936.4300000002"/>
    <n v="0"/>
    <n v="0"/>
    <n v="0"/>
    <n v="0"/>
    <n v="0"/>
    <n v="0"/>
    <n v="0"/>
    <n v="184475.61"/>
    <n v="165252.25"/>
    <n v="300699.81"/>
    <n v="328677.08"/>
    <n v="157892.29999999999"/>
    <n v="189939.38"/>
    <n v="1326936.4300000002"/>
    <n v="0.32801442393260433"/>
    <n v="1326936.43"/>
    <n v="4045360"/>
  </r>
  <r>
    <n v="14"/>
    <n v="15"/>
    <x v="0"/>
    <x v="111"/>
    <x v="7"/>
    <x v="77"/>
    <x v="277"/>
    <s v="019-Electricity distribution"/>
    <x v="1"/>
    <s v="183"/>
    <s v="OPERATIONS &amp; MAINTENANCE: TOWN"/>
    <s v="066"/>
    <s v="REPAIRS AND MAINTENANCE"/>
    <s v="1111"/>
    <s v="MACHINERY &amp; EQUIPMENT"/>
    <n v="6737"/>
    <n v="6737"/>
    <n v="7107.5349999999999"/>
    <n v="7484.2343549999996"/>
    <n v="684.01"/>
    <n v="250"/>
    <n v="0"/>
    <n v="0"/>
    <n v="0"/>
    <n v="0"/>
    <n v="0"/>
    <n v="0"/>
    <n v="0"/>
    <n v="55.8"/>
    <n v="628.21"/>
    <n v="0"/>
    <n v="0"/>
    <n v="0"/>
    <n v="684.01"/>
    <n v="0.10153035475731037"/>
    <n v="684.01"/>
    <n v="6737"/>
  </r>
  <r>
    <n v="14"/>
    <n v="15"/>
    <x v="0"/>
    <x v="111"/>
    <x v="7"/>
    <x v="77"/>
    <x v="298"/>
    <s v="019-Electricity distribution"/>
    <x v="1"/>
    <s v="183"/>
    <s v="OPERATIONS &amp; MAINTENANCE: TOWN"/>
    <s v="066"/>
    <s v="REPAIRS AND MAINTENANCE"/>
    <s v="1112"/>
    <s v="MACHINERY &amp; EQUIPMENT - INTERNAL LABOUR"/>
    <n v="52306"/>
    <n v="58610"/>
    <n v="61833.55"/>
    <n v="65110.728150000003"/>
    <n v="0"/>
    <n v="0"/>
    <n v="0"/>
    <n v="0"/>
    <n v="0"/>
    <n v="0"/>
    <n v="0"/>
    <n v="0"/>
    <n v="0"/>
    <n v="0"/>
    <n v="0"/>
    <n v="0"/>
    <n v="0"/>
    <n v="0"/>
    <n v="0"/>
    <n v="0"/>
    <n v="0"/>
    <n v="52306"/>
  </r>
  <r>
    <n v="14"/>
    <n v="15"/>
    <x v="0"/>
    <x v="111"/>
    <x v="7"/>
    <x v="77"/>
    <x v="299"/>
    <s v="019-Electricity distribution"/>
    <x v="1"/>
    <s v="183"/>
    <s v="OPERATIONS &amp; MAINTENANCE: TOWN"/>
    <s v="066"/>
    <s v="REPAIRS AND MAINTENANCE"/>
    <s v="1130"/>
    <s v="DISTRIBUTION NETWORKS"/>
    <n v="2148000"/>
    <n v="2148000"/>
    <n v="2266140"/>
    <n v="2386245.42"/>
    <n v="500035.15"/>
    <n v="1631297.59"/>
    <n v="16667.259999999998"/>
    <n v="0"/>
    <n v="0"/>
    <n v="0"/>
    <n v="0"/>
    <n v="0"/>
    <n v="50343.16"/>
    <n v="264572.96000000002"/>
    <n v="108744.2"/>
    <n v="10693.54"/>
    <n v="47903.27"/>
    <n v="17778.02"/>
    <n v="500035.15"/>
    <n v="0.23279103817504657"/>
    <n v="516702.41"/>
    <n v="2148000"/>
  </r>
  <r>
    <n v="14"/>
    <n v="15"/>
    <x v="0"/>
    <x v="111"/>
    <x v="7"/>
    <x v="77"/>
    <x v="288"/>
    <s v="019-Electricity distribution"/>
    <x v="1"/>
    <s v="183"/>
    <s v="OPERATIONS &amp; MAINTENANCE: TOWN"/>
    <s v="066"/>
    <s v="REPAIRS AND MAINTENANCE"/>
    <s v="1131"/>
    <s v="DISTRIBUTION NETWORK - INTERNAL LABOUR"/>
    <n v="7925227"/>
    <n v="8250993"/>
    <n v="8704797.6150000002"/>
    <n v="9166151.8885949999"/>
    <n v="0"/>
    <n v="0"/>
    <n v="0"/>
    <n v="0"/>
    <n v="0"/>
    <n v="0"/>
    <n v="0"/>
    <n v="0"/>
    <n v="0"/>
    <n v="0"/>
    <n v="0"/>
    <n v="0"/>
    <n v="0"/>
    <n v="0"/>
    <n v="0"/>
    <n v="0"/>
    <n v="0"/>
    <n v="7925227"/>
  </r>
  <r>
    <n v="14"/>
    <n v="15"/>
    <x v="0"/>
    <x v="111"/>
    <x v="7"/>
    <x v="77"/>
    <x v="302"/>
    <s v="019-Electricity distribution"/>
    <x v="1"/>
    <s v="183"/>
    <s v="OPERATIONS &amp; MAINTENANCE: TOWN"/>
    <s v="066"/>
    <s v="REPAIRS AND MAINTENANCE"/>
    <s v="1150"/>
    <s v="TRAFFIC LIGHTS"/>
    <n v="20215"/>
    <n v="20215"/>
    <n v="21326.825000000001"/>
    <n v="22457.146725000002"/>
    <n v="114.04"/>
    <n v="0"/>
    <n v="0"/>
    <n v="0"/>
    <n v="0"/>
    <n v="0"/>
    <n v="0"/>
    <n v="0"/>
    <n v="0"/>
    <n v="114.04"/>
    <n v="0"/>
    <n v="0"/>
    <n v="0"/>
    <n v="0"/>
    <n v="114.04"/>
    <n v="5.6413554291367797E-3"/>
    <n v="114.04"/>
    <n v="20215"/>
  </r>
  <r>
    <n v="14"/>
    <n v="15"/>
    <x v="0"/>
    <x v="111"/>
    <x v="7"/>
    <x v="77"/>
    <x v="304"/>
    <s v="019-Electricity distribution"/>
    <x v="1"/>
    <s v="183"/>
    <s v="OPERATIONS &amp; MAINTENANCE: TOWN"/>
    <s v="066"/>
    <s v="REPAIRS AND MAINTENANCE"/>
    <s v="1151"/>
    <s v="TRAFFIC LIGHTS - INTERNAL LABOUR"/>
    <n v="207940"/>
    <n v="236347"/>
    <n v="249346.08499999999"/>
    <n v="262561.42750499997"/>
    <n v="0"/>
    <n v="0"/>
    <n v="0"/>
    <n v="0"/>
    <n v="0"/>
    <n v="0"/>
    <n v="0"/>
    <n v="0"/>
    <n v="0"/>
    <n v="0"/>
    <n v="0"/>
    <n v="0"/>
    <n v="0"/>
    <n v="0"/>
    <n v="0"/>
    <n v="0"/>
    <n v="0"/>
    <n v="207940"/>
  </r>
  <r>
    <n v="14"/>
    <n v="15"/>
    <x v="0"/>
    <x v="111"/>
    <x v="7"/>
    <x v="77"/>
    <x v="308"/>
    <s v="019-Electricity distribution"/>
    <x v="1"/>
    <s v="183"/>
    <s v="OPERATIONS &amp; MAINTENANCE: TOWN"/>
    <s v="066"/>
    <s v="REPAIRS AND MAINTENANCE"/>
    <s v="1158"/>
    <s v="STREETLIGHTS"/>
    <n v="257123"/>
    <n v="257123"/>
    <n v="271264.76500000001"/>
    <n v="285641.79754500004"/>
    <n v="46206.19"/>
    <n v="210916.81"/>
    <n v="0"/>
    <n v="0"/>
    <n v="0"/>
    <n v="0"/>
    <n v="0"/>
    <n v="0"/>
    <n v="2586.58"/>
    <n v="2601.46"/>
    <n v="5961.46"/>
    <n v="8177.96"/>
    <n v="6987.21"/>
    <n v="19891.52"/>
    <n v="46206.19"/>
    <n v="0.1797046160786861"/>
    <n v="46206.19"/>
    <n v="257123"/>
  </r>
  <r>
    <n v="14"/>
    <n v="15"/>
    <x v="0"/>
    <x v="111"/>
    <x v="7"/>
    <x v="77"/>
    <x v="305"/>
    <s v="019-Electricity distribution"/>
    <x v="1"/>
    <s v="183"/>
    <s v="OPERATIONS &amp; MAINTENANCE: TOWN"/>
    <s v="066"/>
    <s v="REPAIRS AND MAINTENANCE"/>
    <s v="1159"/>
    <s v="STREETLIGHTS - INTERNAL LABOUR"/>
    <n v="234901"/>
    <n v="271693"/>
    <n v="286636.11499999999"/>
    <n v="301827.82909499999"/>
    <n v="0"/>
    <n v="0"/>
    <n v="0"/>
    <n v="0"/>
    <n v="0"/>
    <n v="0"/>
    <n v="0"/>
    <n v="0"/>
    <n v="0"/>
    <n v="0"/>
    <n v="0"/>
    <n v="0"/>
    <n v="0"/>
    <n v="0"/>
    <n v="0"/>
    <n v="0"/>
    <n v="0"/>
    <n v="234901"/>
  </r>
  <r>
    <n v="14"/>
    <n v="15"/>
    <x v="0"/>
    <x v="111"/>
    <x v="7"/>
    <x v="77"/>
    <x v="278"/>
    <s v="019-Electricity distribution"/>
    <x v="1"/>
    <s v="183"/>
    <s v="OPERATIONS &amp; MAINTENANCE: TOWN"/>
    <s v="066"/>
    <s v="REPAIRS AND MAINTENANCE"/>
    <s v="1215"/>
    <s v="COUNCIL-OWNED BUILDINGS"/>
    <n v="103697"/>
    <n v="403697"/>
    <n v="425900.33500000002"/>
    <n v="448473.05275500001"/>
    <n v="24876.31"/>
    <n v="78820.69"/>
    <n v="0"/>
    <n v="0"/>
    <n v="0"/>
    <n v="0"/>
    <n v="0"/>
    <n v="0"/>
    <n v="2266.92"/>
    <n v="448.92"/>
    <n v="1829.35"/>
    <n v="13549.35"/>
    <n v="6216.72"/>
    <n v="565.04999999999995"/>
    <n v="24876.31"/>
    <n v="0.23989421101864086"/>
    <n v="24876.31"/>
    <n v="103697"/>
  </r>
  <r>
    <n v="14"/>
    <n v="15"/>
    <x v="0"/>
    <x v="111"/>
    <x v="7"/>
    <x v="77"/>
    <x v="297"/>
    <s v="019-Electricity distribution"/>
    <x v="1"/>
    <s v="183"/>
    <s v="OPERATIONS &amp; MAINTENANCE: TOWN"/>
    <s v="066"/>
    <s v="REPAIRS AND MAINTENANCE"/>
    <s v="1216"/>
    <s v="COUNCIL OWNED BUILDING - INTERNAL LABOUR"/>
    <n v="141835"/>
    <n v="158822"/>
    <n v="167557.21"/>
    <n v="176437.74213"/>
    <n v="0"/>
    <n v="0"/>
    <n v="0"/>
    <n v="0"/>
    <n v="0"/>
    <n v="0"/>
    <n v="0"/>
    <n v="0"/>
    <n v="0"/>
    <n v="0"/>
    <n v="0"/>
    <n v="0"/>
    <n v="0"/>
    <n v="0"/>
    <n v="0"/>
    <n v="0"/>
    <n v="0"/>
    <n v="141835"/>
  </r>
  <r>
    <n v="14"/>
    <n v="15"/>
    <x v="0"/>
    <x v="111"/>
    <x v="7"/>
    <x v="77"/>
    <x v="118"/>
    <s v="019-Electricity distribution"/>
    <x v="1"/>
    <s v="183"/>
    <s v="OPERATIONS &amp; MAINTENANCE: TOWN"/>
    <s v="066"/>
    <s v="REPAIRS AND MAINTENANCE"/>
    <s v="1222"/>
    <s v="COUNCIL-OWNED VEHICLES - COUNCIL-OWNED VEHICLE USAGE"/>
    <n v="1733726"/>
    <n v="1300824"/>
    <n v="1372369.32"/>
    <n v="1445104.89396"/>
    <n v="388538.38"/>
    <n v="0"/>
    <n v="0"/>
    <n v="0"/>
    <n v="0"/>
    <n v="0"/>
    <n v="0"/>
    <n v="0"/>
    <n v="69435.64"/>
    <n v="63152.15"/>
    <n v="112035.97"/>
    <n v="52388.17"/>
    <n v="56614.93"/>
    <n v="34911.519999999997"/>
    <n v="388538.38"/>
    <n v="0.22410598906632306"/>
    <n v="388538.38"/>
    <n v="1733726"/>
  </r>
  <r>
    <n v="14"/>
    <n v="15"/>
    <x v="0"/>
    <x v="113"/>
    <x v="5"/>
    <x v="77"/>
    <x v="299"/>
    <m/>
    <x v="1"/>
    <s v="073"/>
    <s v="WATER NETWORKS"/>
    <s v="066"/>
    <s v="REPAIRS AND MAINTENANCE"/>
    <s v="1130"/>
    <s v="DISTRIBUTION NETWORKS"/>
    <n v="0"/>
    <n v="0"/>
    <n v="0"/>
    <n v="0"/>
    <n v="6.4099999999999966"/>
    <n v="0"/>
    <n v="0"/>
    <n v="0"/>
    <n v="0"/>
    <n v="0"/>
    <n v="0"/>
    <n v="0"/>
    <n v="103.8"/>
    <n v="-97.39"/>
    <n v="0"/>
    <n v="0"/>
    <n v="0"/>
    <n v="0"/>
    <n v="6.4099999999999966"/>
    <e v="#DIV/0!"/>
    <n v="6.41"/>
    <n v="0"/>
  </r>
  <r>
    <n v="14"/>
    <n v="15"/>
    <x v="2"/>
    <x v="113"/>
    <x v="5"/>
    <x v="77"/>
    <x v="180"/>
    <m/>
    <x v="1"/>
    <s v="073"/>
    <s v="WATER NETWORKS"/>
    <s v="066"/>
    <s v="REPAIRS AND MAINTENANCE"/>
    <s v="1101"/>
    <s v="FURNITURE &amp; OFFICE EQUIPMENT"/>
    <n v="3000"/>
    <n v="3000"/>
    <n v="3165"/>
    <n v="3332.74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3000"/>
  </r>
  <r>
    <n v="14"/>
    <n v="15"/>
    <x v="2"/>
    <x v="113"/>
    <x v="5"/>
    <x v="77"/>
    <x v="277"/>
    <m/>
    <x v="1"/>
    <s v="073"/>
    <s v="WATER NETWORKS"/>
    <s v="066"/>
    <s v="REPAIRS AND MAINTENANCE"/>
    <s v="1111"/>
    <s v="MACHINERY &amp; EQUIPMENT"/>
    <n v="460000"/>
    <n v="460000"/>
    <n v="485300"/>
    <n v="511020.9"/>
    <n v="5476.32"/>
    <n v="0"/>
    <n v="0"/>
    <n v="0"/>
    <n v="0"/>
    <n v="0"/>
    <n v="0"/>
    <n v="0"/>
    <n v="0"/>
    <n v="0"/>
    <n v="0"/>
    <n v="2592"/>
    <n v="2884.32"/>
    <n v="0"/>
    <n v="5476.32"/>
    <n v="1.1905043478260869E-2"/>
    <n v="5476.32"/>
    <n v="460000"/>
  </r>
  <r>
    <n v="14"/>
    <n v="15"/>
    <x v="2"/>
    <x v="113"/>
    <x v="5"/>
    <x v="77"/>
    <x v="298"/>
    <m/>
    <x v="1"/>
    <s v="073"/>
    <s v="WATER NETWORKS"/>
    <s v="066"/>
    <s v="REPAIRS AND MAINTENANCE"/>
    <s v="1112"/>
    <s v="MACHINERY &amp; EQUIPMENT - INTERNAL LABOUR"/>
    <n v="1790789"/>
    <n v="1790789"/>
    <n v="1889282.395"/>
    <n v="1989414.3619349999"/>
    <n v="0"/>
    <n v="0"/>
    <n v="0"/>
    <n v="0"/>
    <n v="0"/>
    <n v="0"/>
    <n v="0"/>
    <n v="0"/>
    <n v="0"/>
    <n v="0"/>
    <n v="0"/>
    <n v="0"/>
    <n v="0"/>
    <n v="0"/>
    <n v="0"/>
    <n v="0"/>
    <n v="0"/>
    <n v="1790789"/>
  </r>
  <r>
    <n v="14"/>
    <n v="15"/>
    <x v="2"/>
    <x v="113"/>
    <x v="5"/>
    <x v="77"/>
    <x v="309"/>
    <m/>
    <x v="1"/>
    <s v="073"/>
    <s v="WATER NETWORKS"/>
    <s v="066"/>
    <s v="REPAIRS AND MAINTENANCE"/>
    <s v="1113"/>
    <s v="MACHINERY &amp; EQUIPMENT - CONTRACTORS"/>
    <n v="1005787"/>
    <n v="2241239"/>
    <n v="2364507.145"/>
    <n v="2489826.0236849999"/>
    <n v="0"/>
    <n v="0"/>
    <n v="0"/>
    <n v="0"/>
    <n v="0"/>
    <n v="0"/>
    <n v="0"/>
    <n v="0"/>
    <n v="0"/>
    <n v="0"/>
    <n v="0"/>
    <n v="0"/>
    <n v="0"/>
    <n v="0"/>
    <n v="0"/>
    <n v="0"/>
    <n v="0"/>
    <n v="1005787"/>
  </r>
  <r>
    <n v="14"/>
    <n v="15"/>
    <x v="2"/>
    <x v="113"/>
    <x v="5"/>
    <x v="77"/>
    <x v="306"/>
    <m/>
    <x v="1"/>
    <s v="073"/>
    <s v="WATER NETWORKS"/>
    <s v="066"/>
    <s v="REPAIRS AND MAINTENANCE"/>
    <s v="1114"/>
    <s v="METERS"/>
    <n v="23662"/>
    <n v="23662"/>
    <n v="24963.41"/>
    <n v="26286.470730000001"/>
    <n v="0"/>
    <n v="0"/>
    <n v="0"/>
    <n v="0"/>
    <n v="0"/>
    <n v="0"/>
    <n v="0"/>
    <n v="0"/>
    <n v="0"/>
    <n v="0"/>
    <n v="0"/>
    <n v="0"/>
    <n v="0"/>
    <n v="0"/>
    <n v="0"/>
    <n v="0"/>
    <n v="0"/>
    <n v="23662"/>
  </r>
  <r>
    <n v="14"/>
    <n v="15"/>
    <x v="2"/>
    <x v="113"/>
    <x v="5"/>
    <x v="77"/>
    <x v="299"/>
    <m/>
    <x v="1"/>
    <s v="073"/>
    <s v="WATER NETWORKS"/>
    <s v="066"/>
    <s v="REPAIRS AND MAINTENANCE"/>
    <s v="1130"/>
    <s v="DISTRIBUTION NETWORKS"/>
    <n v="2710000"/>
    <n v="2710000"/>
    <n v="2859050"/>
    <n v="3010579.65"/>
    <n v="505368.12000000005"/>
    <n v="203.13"/>
    <n v="484.33"/>
    <n v="0"/>
    <n v="0"/>
    <n v="0"/>
    <n v="0"/>
    <n v="0"/>
    <n v="97309.32"/>
    <n v="36321.33"/>
    <n v="71552.53"/>
    <n v="127535.23"/>
    <n v="72010.460000000006"/>
    <n v="100639.25"/>
    <n v="505368.12000000005"/>
    <n v="0.1864827011070111"/>
    <n v="505852.45"/>
    <n v="2710000"/>
  </r>
  <r>
    <n v="14"/>
    <n v="15"/>
    <x v="2"/>
    <x v="113"/>
    <x v="5"/>
    <x v="77"/>
    <x v="288"/>
    <m/>
    <x v="1"/>
    <s v="073"/>
    <s v="WATER NETWORKS"/>
    <s v="066"/>
    <s v="REPAIRS AND MAINTENANCE"/>
    <s v="1131"/>
    <s v="DISTRIBUTION NETWORK - INTERNAL LABOUR"/>
    <n v="9381119"/>
    <n v="9713219"/>
    <n v="10247446.045"/>
    <n v="10790560.685385"/>
    <n v="77172"/>
    <n v="0"/>
    <n v="0"/>
    <n v="0"/>
    <n v="0"/>
    <n v="0"/>
    <n v="0"/>
    <n v="0"/>
    <n v="0"/>
    <n v="0"/>
    <n v="24900"/>
    <n v="52272"/>
    <n v="0"/>
    <n v="0"/>
    <n v="77172"/>
    <n v="8.2263107418208848E-3"/>
    <n v="77172"/>
    <n v="9381119"/>
  </r>
  <r>
    <n v="14"/>
    <n v="15"/>
    <x v="2"/>
    <x v="113"/>
    <x v="5"/>
    <x v="77"/>
    <x v="142"/>
    <m/>
    <x v="1"/>
    <s v="073"/>
    <s v="WATER NETWORKS"/>
    <s v="066"/>
    <s v="REPAIRS AND MAINTENANCE"/>
    <s v="1146"/>
    <s v="SIDEWALKS &amp; PAVEMENTS"/>
    <n v="24845"/>
    <n v="24845"/>
    <n v="26211.474999999999"/>
    <n v="27600.683174999998"/>
    <n v="0"/>
    <n v="0"/>
    <n v="0"/>
    <n v="0"/>
    <n v="0"/>
    <n v="0"/>
    <n v="0"/>
    <n v="0"/>
    <n v="0"/>
    <n v="0"/>
    <n v="0"/>
    <n v="0"/>
    <n v="0"/>
    <n v="0"/>
    <n v="0"/>
    <n v="0"/>
    <n v="0"/>
    <n v="24845"/>
  </r>
  <r>
    <n v="14"/>
    <n v="15"/>
    <x v="2"/>
    <x v="113"/>
    <x v="5"/>
    <x v="77"/>
    <x v="112"/>
    <m/>
    <x v="1"/>
    <s v="073"/>
    <s v="WATER NETWORKS"/>
    <s v="066"/>
    <s v="REPAIRS AND MAINTENANCE"/>
    <s v="1211"/>
    <s v="COUNCIL-OWNED LAND"/>
    <n v="9465"/>
    <n v="9465"/>
    <n v="9985.5750000000007"/>
    <n v="10514.810475"/>
    <n v="0"/>
    <n v="0"/>
    <n v="0"/>
    <n v="0"/>
    <n v="0"/>
    <n v="0"/>
    <n v="0"/>
    <n v="0"/>
    <n v="0"/>
    <n v="0"/>
    <n v="0"/>
    <n v="0"/>
    <n v="0"/>
    <n v="0"/>
    <n v="0"/>
    <n v="0"/>
    <n v="0"/>
    <n v="9465"/>
  </r>
  <r>
    <n v="14"/>
    <n v="15"/>
    <x v="2"/>
    <x v="113"/>
    <x v="5"/>
    <x v="77"/>
    <x v="282"/>
    <m/>
    <x v="1"/>
    <s v="073"/>
    <s v="WATER NETWORKS"/>
    <s v="066"/>
    <s v="REPAIRS AND MAINTENANCE"/>
    <s v="1212"/>
    <s v="COUNCIL OWNED LAND - INTERNAL LABOUR"/>
    <n v="337103"/>
    <n v="372300"/>
    <n v="392776.5"/>
    <n v="413593.6545"/>
    <n v="0"/>
    <n v="0"/>
    <n v="0"/>
    <n v="0"/>
    <n v="0"/>
    <n v="0"/>
    <n v="0"/>
    <n v="0"/>
    <n v="0"/>
    <n v="0"/>
    <n v="0"/>
    <n v="0"/>
    <n v="0"/>
    <n v="0"/>
    <n v="0"/>
    <n v="0"/>
    <n v="0"/>
    <n v="337103"/>
  </r>
  <r>
    <n v="14"/>
    <n v="15"/>
    <x v="2"/>
    <x v="113"/>
    <x v="5"/>
    <x v="77"/>
    <x v="278"/>
    <m/>
    <x v="1"/>
    <s v="073"/>
    <s v="WATER NETWORKS"/>
    <s v="066"/>
    <s v="REPAIRS AND MAINTENANCE"/>
    <s v="1215"/>
    <s v="COUNCIL-OWNED BUILDINGS"/>
    <n v="36440"/>
    <n v="36440"/>
    <n v="38444.199999999997"/>
    <n v="40481.742599999998"/>
    <n v="19065.019999999997"/>
    <n v="462"/>
    <n v="0"/>
    <n v="0"/>
    <n v="0"/>
    <n v="0"/>
    <n v="0"/>
    <n v="0"/>
    <n v="0"/>
    <n v="1714.39"/>
    <n v="7430.78"/>
    <n v="7623.4"/>
    <n v="1588.92"/>
    <n v="707.53"/>
    <n v="19065.019999999997"/>
    <n v="0.52318935236004382"/>
    <n v="19065.02"/>
    <n v="36440"/>
  </r>
  <r>
    <n v="14"/>
    <n v="15"/>
    <x v="2"/>
    <x v="113"/>
    <x v="5"/>
    <x v="77"/>
    <x v="118"/>
    <m/>
    <x v="1"/>
    <s v="073"/>
    <s v="WATER NETWORKS"/>
    <s v="066"/>
    <s v="REPAIRS AND MAINTENANCE"/>
    <s v="1222"/>
    <s v="COUNCIL-OWNED VEHICLES - COUNCIL-OWNED VEHICLE USAGE"/>
    <n v="2701938"/>
    <n v="2194791"/>
    <n v="2315504.5049999999"/>
    <n v="2438226.2437649998"/>
    <n v="789623.27999999991"/>
    <n v="0"/>
    <n v="0"/>
    <n v="0"/>
    <n v="0"/>
    <n v="0"/>
    <n v="0"/>
    <n v="0"/>
    <n v="95798.28"/>
    <n v="28386.1"/>
    <n v="233150.47"/>
    <n v="100810.34"/>
    <n v="259420.09"/>
    <n v="72058"/>
    <n v="789623.27999999991"/>
    <n v="0.29224330091956213"/>
    <n v="789623.28"/>
    <n v="2701938"/>
  </r>
  <r>
    <n v="14"/>
    <n v="15"/>
    <x v="2"/>
    <x v="114"/>
    <x v="5"/>
    <x v="77"/>
    <x v="180"/>
    <m/>
    <x v="1"/>
    <s v="083"/>
    <s v="WATER PURIFICATION"/>
    <s v="066"/>
    <s v="REPAIRS AND MAINTENANCE"/>
    <s v="1101"/>
    <s v="FURNITURE &amp; OFFICE EQUIPMENT"/>
    <n v="3000"/>
    <n v="3000"/>
    <n v="3165"/>
    <n v="3332.74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3000"/>
  </r>
  <r>
    <n v="14"/>
    <n v="15"/>
    <x v="2"/>
    <x v="114"/>
    <x v="5"/>
    <x v="77"/>
    <x v="277"/>
    <m/>
    <x v="1"/>
    <s v="083"/>
    <s v="WATER PURIFICATION"/>
    <s v="066"/>
    <s v="REPAIRS AND MAINTENANCE"/>
    <s v="1111"/>
    <s v="MACHINERY &amp; EQUIPMENT"/>
    <n v="200000"/>
    <n v="200000"/>
    <n v="211000"/>
    <n v="222183"/>
    <n v="73474.89"/>
    <n v="453.04"/>
    <n v="0"/>
    <n v="0"/>
    <n v="0"/>
    <n v="0"/>
    <n v="0"/>
    <n v="0"/>
    <n v="120.95"/>
    <n v="224.56"/>
    <n v="15187.79"/>
    <n v="2441.7399999999998"/>
    <n v="19835.05"/>
    <n v="35664.800000000003"/>
    <n v="73474.89"/>
    <n v="0.36737445000000002"/>
    <n v="73474.89"/>
    <n v="200000"/>
  </r>
  <r>
    <n v="14"/>
    <n v="15"/>
    <x v="2"/>
    <x v="114"/>
    <x v="5"/>
    <x v="77"/>
    <x v="298"/>
    <m/>
    <x v="1"/>
    <s v="083"/>
    <s v="WATER PURIFICATION"/>
    <s v="066"/>
    <s v="REPAIRS AND MAINTENANCE"/>
    <s v="1112"/>
    <s v="MACHINERY &amp; EQUIPMENT - INTERNAL LABOUR"/>
    <n v="223274"/>
    <n v="262469"/>
    <n v="276904.79499999998"/>
    <n v="291580.74913499999"/>
    <n v="0"/>
    <n v="0"/>
    <n v="0"/>
    <n v="0"/>
    <n v="0"/>
    <n v="0"/>
    <n v="0"/>
    <n v="0"/>
    <n v="0"/>
    <n v="0"/>
    <n v="0"/>
    <n v="0"/>
    <n v="0"/>
    <n v="0"/>
    <n v="0"/>
    <n v="0"/>
    <n v="0"/>
    <n v="223274"/>
  </r>
  <r>
    <n v="14"/>
    <n v="15"/>
    <x v="2"/>
    <x v="114"/>
    <x v="5"/>
    <x v="77"/>
    <x v="299"/>
    <m/>
    <x v="1"/>
    <s v="083"/>
    <s v="WATER PURIFICATION"/>
    <s v="066"/>
    <s v="REPAIRS AND MAINTENANCE"/>
    <s v="1130"/>
    <s v="DISTRIBUTION NETWORKS"/>
    <n v="1000000"/>
    <n v="1000000"/>
    <n v="1055000"/>
    <n v="1110915"/>
    <n v="262179.83"/>
    <n v="32454.720000000001"/>
    <n v="0"/>
    <n v="0"/>
    <n v="0"/>
    <n v="0"/>
    <n v="0"/>
    <n v="0"/>
    <n v="4833.68"/>
    <n v="0"/>
    <n v="112611.77"/>
    <n v="720"/>
    <n v="36115.879999999997"/>
    <n v="107898.5"/>
    <n v="262179.83"/>
    <n v="0.26217983"/>
    <n v="262179.83"/>
    <n v="1000000"/>
  </r>
  <r>
    <n v="14"/>
    <n v="15"/>
    <x v="2"/>
    <x v="114"/>
    <x v="5"/>
    <x v="77"/>
    <x v="288"/>
    <m/>
    <x v="1"/>
    <s v="083"/>
    <s v="WATER PURIFICATION"/>
    <s v="066"/>
    <s v="REPAIRS AND MAINTENANCE"/>
    <s v="1131"/>
    <s v="DISTRIBUTION NETWORK - INTERNAL LABOUR"/>
    <n v="11335860"/>
    <n v="11981393"/>
    <n v="12640369.615"/>
    <n v="13310309.204595"/>
    <n v="90288"/>
    <n v="554.04"/>
    <n v="0"/>
    <n v="0"/>
    <n v="0"/>
    <n v="0"/>
    <n v="0"/>
    <n v="0"/>
    <n v="0"/>
    <n v="0"/>
    <n v="47520"/>
    <n v="0"/>
    <n v="42768"/>
    <n v="0"/>
    <n v="90288"/>
    <n v="7.964812550613716E-3"/>
    <n v="90288"/>
    <n v="11335860"/>
  </r>
  <r>
    <n v="14"/>
    <n v="15"/>
    <x v="2"/>
    <x v="114"/>
    <x v="5"/>
    <x v="77"/>
    <x v="112"/>
    <m/>
    <x v="1"/>
    <s v="083"/>
    <s v="WATER PURIFICATION"/>
    <s v="066"/>
    <s v="REPAIRS AND MAINTENANCE"/>
    <s v="1211"/>
    <s v="COUNCIL-OWNED LAND"/>
    <n v="40000"/>
    <n v="40000"/>
    <n v="42200"/>
    <n v="44436.6"/>
    <n v="17280"/>
    <n v="0"/>
    <n v="3231.32"/>
    <n v="0"/>
    <n v="0"/>
    <n v="0"/>
    <n v="0"/>
    <n v="0"/>
    <n v="0"/>
    <n v="0"/>
    <n v="17280"/>
    <n v="0"/>
    <n v="0"/>
    <n v="0"/>
    <n v="17280"/>
    <n v="0.432"/>
    <n v="20511.32"/>
    <n v="40000"/>
  </r>
  <r>
    <n v="14"/>
    <n v="15"/>
    <x v="2"/>
    <x v="114"/>
    <x v="5"/>
    <x v="77"/>
    <x v="278"/>
    <m/>
    <x v="1"/>
    <s v="083"/>
    <s v="WATER PURIFICATION"/>
    <s v="066"/>
    <s v="REPAIRS AND MAINTENANCE"/>
    <s v="1215"/>
    <s v="COUNCIL-OWNED BUILDINGS"/>
    <n v="40000"/>
    <n v="40000"/>
    <n v="42200"/>
    <n v="44436.6"/>
    <n v="2222.87"/>
    <n v="0"/>
    <n v="0"/>
    <n v="0"/>
    <n v="0"/>
    <n v="0"/>
    <n v="0"/>
    <n v="0"/>
    <n v="0"/>
    <n v="0"/>
    <n v="1746.54"/>
    <n v="476.33"/>
    <n v="0"/>
    <n v="0"/>
    <n v="2222.87"/>
    <n v="5.5571749999999996E-2"/>
    <n v="2222.87"/>
    <n v="40000"/>
  </r>
  <r>
    <n v="14"/>
    <n v="15"/>
    <x v="2"/>
    <x v="114"/>
    <x v="5"/>
    <x v="77"/>
    <x v="118"/>
    <m/>
    <x v="1"/>
    <s v="083"/>
    <s v="WATER PURIFICATION"/>
    <s v="066"/>
    <s v="REPAIRS AND MAINTENANCE"/>
    <s v="1222"/>
    <s v="COUNCIL-OWNED VEHICLES - COUNCIL-OWNED VEHICLE USAGE"/>
    <n v="287891"/>
    <n v="217866"/>
    <n v="229848.63"/>
    <n v="242030.60739000002"/>
    <n v="13256.849999999999"/>
    <n v="0"/>
    <n v="0"/>
    <n v="0"/>
    <n v="0"/>
    <n v="0"/>
    <n v="0"/>
    <n v="0"/>
    <n v="0"/>
    <n v="2937.06"/>
    <n v="4017.51"/>
    <n v="2769.48"/>
    <n v="3532.8"/>
    <n v="0"/>
    <n v="13256.849999999999"/>
    <n v="4.6048157115019223E-2"/>
    <n v="13256.85"/>
    <n v="287891"/>
  </r>
  <r>
    <n v="14"/>
    <n v="15"/>
    <x v="2"/>
    <x v="115"/>
    <x v="5"/>
    <x v="77"/>
    <x v="180"/>
    <m/>
    <x v="1"/>
    <s v="093"/>
    <s v="SEWERAGE PURIFICATION"/>
    <s v="066"/>
    <s v="REPAIRS AND MAINTENANCE"/>
    <s v="1101"/>
    <s v="FURNITURE &amp; OFFICE EQUIPMENT"/>
    <n v="2366"/>
    <n v="2366"/>
    <n v="2496.13"/>
    <n v="2628.4248900000002"/>
    <n v="0"/>
    <n v="0"/>
    <n v="0"/>
    <n v="0"/>
    <n v="0"/>
    <n v="0"/>
    <n v="0"/>
    <n v="0"/>
    <n v="0"/>
    <n v="0"/>
    <n v="0"/>
    <n v="0"/>
    <n v="0"/>
    <n v="0"/>
    <n v="0"/>
    <n v="0"/>
    <n v="0"/>
    <n v="2366"/>
  </r>
  <r>
    <n v="14"/>
    <n v="15"/>
    <x v="2"/>
    <x v="115"/>
    <x v="5"/>
    <x v="77"/>
    <x v="277"/>
    <m/>
    <x v="1"/>
    <s v="093"/>
    <s v="SEWERAGE PURIFICATION"/>
    <s v="066"/>
    <s v="REPAIRS AND MAINTENANCE"/>
    <s v="1111"/>
    <s v="MACHINERY &amp; EQUIPMENT"/>
    <n v="200000"/>
    <n v="200000"/>
    <n v="211000"/>
    <n v="222183"/>
    <n v="60688.210000000006"/>
    <n v="35466.33"/>
    <n v="7939.21"/>
    <n v="0"/>
    <n v="0"/>
    <n v="0"/>
    <n v="0"/>
    <n v="0"/>
    <n v="7266.75"/>
    <n v="0"/>
    <n v="8301.2099999999991"/>
    <n v="10649.26"/>
    <n v="18166.38"/>
    <n v="16304.61"/>
    <n v="60688.210000000006"/>
    <n v="0.30344105000000005"/>
    <n v="68627.42"/>
    <n v="200000"/>
  </r>
  <r>
    <n v="14"/>
    <n v="15"/>
    <x v="2"/>
    <x v="115"/>
    <x v="5"/>
    <x v="77"/>
    <x v="298"/>
    <m/>
    <x v="1"/>
    <s v="093"/>
    <s v="SEWERAGE PURIFICATION"/>
    <s v="066"/>
    <s v="REPAIRS AND MAINTENANCE"/>
    <s v="1112"/>
    <s v="MACHINERY &amp; EQUIPMENT - INTERNAL LABOUR"/>
    <n v="3341999"/>
    <n v="2369812"/>
    <n v="2500151.66"/>
    <n v="2632659.6979800002"/>
    <n v="0"/>
    <n v="0"/>
    <n v="0"/>
    <n v="0"/>
    <n v="0"/>
    <n v="0"/>
    <n v="0"/>
    <n v="0"/>
    <n v="0"/>
    <n v="0"/>
    <n v="0"/>
    <n v="0"/>
    <n v="0"/>
    <n v="0"/>
    <n v="0"/>
    <n v="0"/>
    <n v="0"/>
    <n v="3341999"/>
  </r>
  <r>
    <n v="14"/>
    <n v="15"/>
    <x v="2"/>
    <x v="115"/>
    <x v="5"/>
    <x v="77"/>
    <x v="309"/>
    <m/>
    <x v="1"/>
    <s v="093"/>
    <s v="SEWERAGE PURIFICATION"/>
    <s v="066"/>
    <s v="REPAIRS AND MAINTENANCE"/>
    <s v="1113"/>
    <s v="MACHINERY &amp; EQUIPMENT - CONTRACTORS"/>
    <n v="270000"/>
    <n v="1581771"/>
    <n v="1668768.405"/>
    <n v="1757213.1304649999"/>
    <n v="127589.01999999999"/>
    <n v="0"/>
    <n v="0"/>
    <n v="0"/>
    <n v="0"/>
    <n v="0"/>
    <n v="0"/>
    <n v="0"/>
    <n v="630"/>
    <n v="13739.92"/>
    <n v="10943"/>
    <n v="25590.1"/>
    <n v="76686"/>
    <n v="0"/>
    <n v="127589.01999999999"/>
    <n v="0.47255192592592588"/>
    <n v="127589.02"/>
    <n v="270000"/>
  </r>
  <r>
    <n v="14"/>
    <n v="15"/>
    <x v="2"/>
    <x v="115"/>
    <x v="5"/>
    <x v="77"/>
    <x v="299"/>
    <m/>
    <x v="1"/>
    <s v="093"/>
    <s v="SEWERAGE PURIFICATION"/>
    <s v="066"/>
    <s v="REPAIRS AND MAINTENANCE"/>
    <s v="1130"/>
    <s v="DISTRIBUTION NETWORKS"/>
    <n v="500000"/>
    <n v="500000"/>
    <n v="527500"/>
    <n v="555457.5"/>
    <n v="256980.16999999998"/>
    <n v="67970.84"/>
    <n v="49911.27"/>
    <n v="0"/>
    <n v="0"/>
    <n v="0"/>
    <n v="0"/>
    <n v="0"/>
    <n v="7171.75"/>
    <n v="58008.78"/>
    <n v="23781.599999999999"/>
    <n v="17305.080000000002"/>
    <n v="66078.720000000001"/>
    <n v="84634.240000000005"/>
    <n v="256980.16999999998"/>
    <n v="0.51396034000000002"/>
    <n v="306891.44"/>
    <n v="500000"/>
  </r>
  <r>
    <n v="14"/>
    <n v="15"/>
    <x v="2"/>
    <x v="115"/>
    <x v="5"/>
    <x v="77"/>
    <x v="288"/>
    <m/>
    <x v="1"/>
    <s v="093"/>
    <s v="SEWERAGE PURIFICATION"/>
    <s v="066"/>
    <s v="REPAIRS AND MAINTENANCE"/>
    <s v="1131"/>
    <s v="DISTRIBUTION NETWORK - INTERNAL LABOUR"/>
    <n v="2864360"/>
    <n v="3420584"/>
    <n v="3608716.12"/>
    <n v="3799978.07436"/>
    <n v="140784"/>
    <n v="0"/>
    <n v="0"/>
    <n v="0"/>
    <n v="0"/>
    <n v="0"/>
    <n v="0"/>
    <n v="0"/>
    <n v="50820"/>
    <n v="47520"/>
    <n v="0"/>
    <n v="0"/>
    <n v="0"/>
    <n v="42444"/>
    <n v="140784"/>
    <n v="4.9150246477398095E-2"/>
    <n v="140784"/>
    <n v="2864360"/>
  </r>
  <r>
    <n v="14"/>
    <n v="15"/>
    <x v="2"/>
    <x v="115"/>
    <x v="5"/>
    <x v="77"/>
    <x v="112"/>
    <m/>
    <x v="1"/>
    <s v="093"/>
    <s v="SEWERAGE PURIFICATION"/>
    <s v="066"/>
    <s v="REPAIRS AND MAINTENANCE"/>
    <s v="1211"/>
    <s v="COUNCIL-OWNED LAND"/>
    <n v="659577"/>
    <n v="659577"/>
    <n v="695853.73499999999"/>
    <n v="732733.98295500001"/>
    <n v="11567.83"/>
    <n v="6162.3"/>
    <n v="0"/>
    <n v="0"/>
    <n v="0"/>
    <n v="0"/>
    <n v="0"/>
    <n v="0"/>
    <n v="0"/>
    <n v="0"/>
    <n v="5405.53"/>
    <n v="0"/>
    <n v="6162.3"/>
    <n v="0"/>
    <n v="11567.83"/>
    <n v="1.753825557895439E-2"/>
    <n v="11567.83"/>
    <n v="659577"/>
  </r>
  <r>
    <n v="14"/>
    <n v="15"/>
    <x v="2"/>
    <x v="115"/>
    <x v="5"/>
    <x v="77"/>
    <x v="278"/>
    <m/>
    <x v="1"/>
    <s v="093"/>
    <s v="SEWERAGE PURIFICATION"/>
    <s v="066"/>
    <s v="REPAIRS AND MAINTENANCE"/>
    <s v="1215"/>
    <s v="COUNCIL-OWNED BUILDINGS"/>
    <n v="47323"/>
    <n v="47323"/>
    <n v="49925.764999999999"/>
    <n v="52571.830544999997"/>
    <n v="1071.7"/>
    <n v="0"/>
    <n v="0"/>
    <n v="0"/>
    <n v="0"/>
    <n v="0"/>
    <n v="0"/>
    <n v="0"/>
    <n v="241.4"/>
    <n v="0"/>
    <n v="470.46"/>
    <n v="0"/>
    <n v="0"/>
    <n v="359.84"/>
    <n v="1071.7"/>
    <n v="2.2646493248526089E-2"/>
    <n v="1071.7"/>
    <n v="47323"/>
  </r>
  <r>
    <n v="14"/>
    <n v="15"/>
    <x v="2"/>
    <x v="115"/>
    <x v="5"/>
    <x v="77"/>
    <x v="118"/>
    <m/>
    <x v="1"/>
    <s v="093"/>
    <s v="SEWERAGE PURIFICATION"/>
    <s v="066"/>
    <s v="REPAIRS AND MAINTENANCE"/>
    <s v="1222"/>
    <s v="COUNCIL-OWNED VEHICLES - COUNCIL-OWNED VEHICLE USAGE"/>
    <n v="761626"/>
    <n v="640494"/>
    <n v="675721.17"/>
    <n v="711534.39201000007"/>
    <n v="367670.67"/>
    <n v="0"/>
    <n v="0"/>
    <n v="0"/>
    <n v="0"/>
    <n v="0"/>
    <n v="0"/>
    <n v="0"/>
    <n v="42394.74"/>
    <n v="33805.89"/>
    <n v="107754.81"/>
    <n v="101433.03"/>
    <n v="40400.25"/>
    <n v="41881.949999999997"/>
    <n v="367670.67"/>
    <n v="0.48274437847447432"/>
    <n v="367670.67"/>
    <n v="761626"/>
  </r>
  <r>
    <n v="14"/>
    <n v="15"/>
    <x v="2"/>
    <x v="117"/>
    <x v="6"/>
    <x v="77"/>
    <x v="180"/>
    <s v="014-Other health"/>
    <x v="1"/>
    <s v="115"/>
    <s v="ENVIROMENTAL HEALTH SERVICES"/>
    <s v="066"/>
    <s v="REPAIRS AND MAINTENANCE"/>
    <s v="1101"/>
    <s v="FURNITURE &amp; OFFICE EQUIPMENT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2000"/>
  </r>
  <r>
    <n v="14"/>
    <n v="15"/>
    <x v="2"/>
    <x v="117"/>
    <x v="6"/>
    <x v="77"/>
    <x v="277"/>
    <s v="014-Other health"/>
    <x v="1"/>
    <s v="115"/>
    <s v="ENVIROMENTAL HEALTH SERVICES"/>
    <s v="066"/>
    <s v="REPAIRS AND MAINTENANCE"/>
    <s v="1111"/>
    <s v="MACHINERY &amp; EQUIPMENT"/>
    <n v="13427"/>
    <n v="13427"/>
    <n v="14165.485000000001"/>
    <n v="14916.255705000001"/>
    <n v="0"/>
    <n v="0"/>
    <n v="0"/>
    <n v="0"/>
    <n v="0"/>
    <n v="0"/>
    <n v="0"/>
    <n v="0"/>
    <n v="0"/>
    <n v="0"/>
    <n v="0"/>
    <n v="0"/>
    <n v="0"/>
    <n v="0"/>
    <n v="0"/>
    <n v="0"/>
    <n v="0"/>
    <n v="13427"/>
  </r>
  <r>
    <n v="14"/>
    <n v="15"/>
    <x v="2"/>
    <x v="117"/>
    <x v="6"/>
    <x v="77"/>
    <x v="112"/>
    <s v="014-Other health"/>
    <x v="1"/>
    <s v="115"/>
    <s v="ENVIROMENTAL HEALTH SERVICES"/>
    <s v="066"/>
    <s v="REPAIRS AND MAINTENANCE"/>
    <s v="1211"/>
    <s v="COUNCIL-OWNED LAND"/>
    <n v="10801"/>
    <n v="10801"/>
    <n v="11395.055"/>
    <n v="11998.992915000001"/>
    <n v="0"/>
    <n v="0"/>
    <n v="0"/>
    <n v="0"/>
    <n v="0"/>
    <n v="0"/>
    <n v="0"/>
    <n v="0"/>
    <n v="0"/>
    <n v="0"/>
    <n v="0"/>
    <n v="0"/>
    <n v="0"/>
    <n v="0"/>
    <n v="0"/>
    <n v="0"/>
    <n v="0"/>
    <n v="10801"/>
  </r>
  <r>
    <n v="14"/>
    <n v="15"/>
    <x v="0"/>
    <x v="73"/>
    <x v="1"/>
    <x v="83"/>
    <x v="310"/>
    <s v="007-Other admin"/>
    <x v="1"/>
    <s v="004"/>
    <s v="INTERNAL AUDIT"/>
    <s v="074"/>
    <s v="CONTRACTED SERVICES"/>
    <s v="1270"/>
    <s v="CONTRACTED SERVICES - INTERNAL AUDIT"/>
    <n v="10000"/>
    <n v="10000"/>
    <n v="10550"/>
    <n v="11109.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9"/>
    <x v="3"/>
    <x v="83"/>
    <x v="311"/>
    <s v="016-Town planning"/>
    <x v="1"/>
    <s v="015"/>
    <s v="TOWN &amp; REGIONAL PLANNING"/>
    <s v="074"/>
    <s v="CONTRACTED SERVICES"/>
    <s v="1267"/>
    <s v="CONTRACTED SERVICES - TOWN PLANNING"/>
    <n v="989150"/>
    <n v="1489150"/>
    <n v="1571053.25"/>
    <n v="1654319.07225"/>
    <n v="3549.29"/>
    <n v="0"/>
    <n v="0"/>
    <n v="0"/>
    <n v="0"/>
    <n v="0"/>
    <n v="0"/>
    <n v="0"/>
    <n v="0"/>
    <n v="1701.75"/>
    <n v="767.54"/>
    <n v="0"/>
    <n v="1080"/>
    <n v="0"/>
    <n v="3549.29"/>
    <n v="3.5882222109892333E-3"/>
    <n v="3549.29"/>
    <n v="7098.58"/>
  </r>
  <r>
    <n v="14"/>
    <n v="15"/>
    <x v="0"/>
    <x v="80"/>
    <x v="3"/>
    <x v="83"/>
    <x v="312"/>
    <s v="006-Property service"/>
    <x v="1"/>
    <s v="016"/>
    <s v="HOUSING ADMINISTRATION &amp; PROPERTY VALUATION"/>
    <s v="074"/>
    <s v="CONTRACTED SERVICES"/>
    <s v="1266"/>
    <s v="CONTRACTED SERVICES - VALUATION ROL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4"/>
    <x v="4"/>
    <x v="83"/>
    <x v="313"/>
    <s v="003-Budget and treasury office"/>
    <x v="1"/>
    <s v="034"/>
    <s v="REVENUE"/>
    <s v="074"/>
    <s v="CONTRACTED SERVICES"/>
    <s v="1262"/>
    <s v="CONTRACTED SERVICES - METER READING"/>
    <n v="1459813"/>
    <n v="1659813"/>
    <n v="1751102.7150000001"/>
    <n v="1843911.1588950001"/>
    <n v="891984.78"/>
    <n v="0"/>
    <n v="0"/>
    <n v="0"/>
    <n v="0"/>
    <n v="0"/>
    <n v="0"/>
    <n v="0"/>
    <n v="148664.13"/>
    <n v="148664.13"/>
    <n v="148664.13"/>
    <n v="0"/>
    <n v="297328.26"/>
    <n v="148664.13"/>
    <n v="891984.78"/>
    <n v="0.61102674109629107"/>
    <n v="891984.78"/>
    <n v="1783969.56"/>
  </r>
  <r>
    <n v="14"/>
    <n v="15"/>
    <x v="0"/>
    <x v="84"/>
    <x v="4"/>
    <x v="83"/>
    <x v="312"/>
    <s v="003-Budget and treasury office"/>
    <x v="1"/>
    <s v="034"/>
    <s v="REVENUE"/>
    <s v="074"/>
    <s v="CONTRACTED SERVICES"/>
    <s v="1266"/>
    <s v="CONTRACTED SERVICES - VALUATION ROLL"/>
    <n v="2500000"/>
    <n v="2500000"/>
    <n v="2637500"/>
    <n v="2777287.5"/>
    <n v="8693.64"/>
    <n v="0"/>
    <n v="0"/>
    <n v="0"/>
    <n v="0"/>
    <n v="0"/>
    <n v="0"/>
    <n v="0"/>
    <n v="0"/>
    <n v="0"/>
    <n v="8693.64"/>
    <n v="0"/>
    <n v="0"/>
    <n v="0"/>
    <n v="8693.64"/>
    <n v="3.4774559999999999E-3"/>
    <n v="8693.64"/>
    <n v="17387.28"/>
  </r>
  <r>
    <n v="14"/>
    <n v="15"/>
    <x v="0"/>
    <x v="86"/>
    <x v="4"/>
    <x v="83"/>
    <x v="314"/>
    <s v="003-Budget and treasury office"/>
    <x v="1"/>
    <s v="036"/>
    <s v="INVENTORY"/>
    <s v="074"/>
    <s v="CONTRACTED SERVICES"/>
    <s v="1263"/>
    <s v="CONTRACTED SERVICES - SECURITY SERVICES"/>
    <n v="8383"/>
    <n v="8383"/>
    <n v="8844.0650000000005"/>
    <n v="9312.800445000000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8"/>
    <x v="2"/>
    <x v="83"/>
    <x v="315"/>
    <s v="005-Information technology"/>
    <x v="1"/>
    <s v="038"/>
    <s v="INFORMATION TECHNOLOGY"/>
    <s v="074"/>
    <s v="CONTRACTED SERVICES"/>
    <s v="1261"/>
    <s v="CONTRACTED SERVICES - INFORMATION TECHNOLOGY"/>
    <n v="500000"/>
    <n v="500000"/>
    <n v="527500"/>
    <n v="555457.5"/>
    <n v="220199.52000000002"/>
    <n v="0"/>
    <n v="0"/>
    <n v="0"/>
    <n v="0"/>
    <n v="0"/>
    <n v="0"/>
    <n v="0"/>
    <n v="36454.47"/>
    <n v="10970.47"/>
    <n v="62711.4"/>
    <n v="34580.660000000003"/>
    <n v="40921.07"/>
    <n v="34561.449999999997"/>
    <n v="220199.52000000002"/>
    <n v="0.44039904000000002"/>
    <n v="220199.52"/>
    <n v="440399.04000000004"/>
  </r>
  <r>
    <n v="14"/>
    <n v="15"/>
    <x v="0"/>
    <x v="97"/>
    <x v="5"/>
    <x v="83"/>
    <x v="316"/>
    <s v="017-Roads"/>
    <x v="1"/>
    <s v="063"/>
    <s v="ROADS &amp; STORMWATER MANAGEMENT"/>
    <s v="074"/>
    <s v="CONTRACTED SERVICES"/>
    <s v="1268"/>
    <s v="CONTRACTED SERVICES - AERODROME"/>
    <n v="165632"/>
    <n v="165632"/>
    <n v="174741.76000000001"/>
    <n v="184003.0732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2"/>
    <x v="6"/>
    <x v="83"/>
    <x v="317"/>
    <s v="021-Solid waste"/>
    <x v="1"/>
    <s v="133"/>
    <s v="SOLID WASTE"/>
    <s v="074"/>
    <s v="CONTRACTED SERVICES"/>
    <s v="1264"/>
    <s v="CONTRACTED SERVICES - REFUSE REMOVAL"/>
    <n v="7250000"/>
    <n v="9250000"/>
    <n v="9758750"/>
    <n v="10275963.75"/>
    <n v="3842849.1100000003"/>
    <n v="0"/>
    <n v="0"/>
    <n v="0"/>
    <n v="0"/>
    <n v="0"/>
    <n v="0"/>
    <n v="0"/>
    <n v="123716.44"/>
    <n v="436336.64000000001"/>
    <n v="1045958.89"/>
    <n v="0"/>
    <n v="477494.4"/>
    <n v="1759342.74"/>
    <n v="3842849.1100000003"/>
    <n v="0.53004815310344833"/>
    <n v="3842849.11"/>
    <n v="7685698.2200000007"/>
  </r>
  <r>
    <n v="14"/>
    <n v="15"/>
    <x v="0"/>
    <x v="102"/>
    <x v="6"/>
    <x v="83"/>
    <x v="318"/>
    <s v="021-Solid waste"/>
    <x v="1"/>
    <s v="133"/>
    <s v="SOLID WASTE"/>
    <s v="074"/>
    <s v="CONTRACTED SERVICES"/>
    <s v="1274"/>
    <s v="CONTRACTED SERVICES - EPWP"/>
    <n v="0"/>
    <n v="2000000"/>
    <n v="2110000"/>
    <n v="222183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3"/>
    <x v="6"/>
    <x v="83"/>
    <x v="319"/>
    <s v="021-Solid waste"/>
    <x v="1"/>
    <s v="134"/>
    <s v="STREET CLEANSING"/>
    <s v="074"/>
    <s v="CONTRACTED SERVICES"/>
    <s v="1265"/>
    <s v="CONTRACTED SERVICES - CLEANING SERVICES"/>
    <n v="8200000"/>
    <n v="10200000"/>
    <n v="10761000"/>
    <n v="11331333"/>
    <n v="5581292.3099999996"/>
    <n v="0"/>
    <n v="0"/>
    <n v="0"/>
    <n v="0"/>
    <n v="0"/>
    <n v="0"/>
    <n v="0"/>
    <n v="882297.3"/>
    <n v="917702.37"/>
    <n v="941375.91"/>
    <n v="0"/>
    <n v="954533.32"/>
    <n v="1885383.41"/>
    <n v="5581292.3099999996"/>
    <n v="0.68064540365853654"/>
    <n v="5581292.3099999996"/>
    <n v="11162584.619999999"/>
  </r>
  <r>
    <n v="14"/>
    <n v="15"/>
    <x v="0"/>
    <x v="104"/>
    <x v="6"/>
    <x v="83"/>
    <x v="319"/>
    <s v="020-Public toilet"/>
    <x v="1"/>
    <s v="135"/>
    <s v="PUBLIC TOILETS"/>
    <s v="074"/>
    <s v="CONTRACTED SERVICES"/>
    <s v="1265"/>
    <s v="CONTRACTED SERVICES - CLEANING SERVICES"/>
    <n v="500000"/>
    <n v="500000"/>
    <n v="527500"/>
    <n v="555457.5"/>
    <n v="180311.52"/>
    <n v="0"/>
    <n v="0"/>
    <n v="0"/>
    <n v="0"/>
    <n v="0"/>
    <n v="0"/>
    <n v="0"/>
    <n v="29174.73"/>
    <n v="30929.11"/>
    <n v="30929.11"/>
    <n v="0"/>
    <n v="30929.11"/>
    <n v="58349.46"/>
    <n v="180311.52"/>
    <n v="0.36062304000000001"/>
    <n v="180311.52"/>
    <n v="360623.04"/>
  </r>
  <r>
    <n v="14"/>
    <n v="15"/>
    <x v="0"/>
    <x v="107"/>
    <x v="6"/>
    <x v="83"/>
    <x v="314"/>
    <s v="010-Public safety"/>
    <x v="1"/>
    <s v="144"/>
    <s v="TRAFFIC SERVICES"/>
    <s v="074"/>
    <s v="CONTRACTED SERVICES"/>
    <s v="1263"/>
    <s v="CONTRACTED SERVICES - SECURITY SERVICES"/>
    <n v="8789796"/>
    <n v="9789796"/>
    <n v="10328234.779999999"/>
    <n v="10875631.223339999"/>
    <n v="6868298.6999999993"/>
    <n v="0"/>
    <n v="0"/>
    <n v="0"/>
    <n v="0"/>
    <n v="0"/>
    <n v="0"/>
    <n v="0"/>
    <n v="883753.44"/>
    <n v="1342829.45"/>
    <n v="1789469.9"/>
    <n v="359563.54"/>
    <n v="1252090.17"/>
    <n v="1240592.2"/>
    <n v="6868298.6999999993"/>
    <n v="0.78139455113634027"/>
    <n v="6868298.7000000002"/>
    <n v="13736597.399999999"/>
  </r>
  <r>
    <n v="14"/>
    <n v="15"/>
    <x v="0"/>
    <x v="110"/>
    <x v="7"/>
    <x v="83"/>
    <x v="313"/>
    <s v="019-Electricity distribution"/>
    <x v="1"/>
    <s v="173"/>
    <s v="OPERATIONS &amp; MAINTENANCE: RURAL"/>
    <s v="074"/>
    <s v="CONTRACTED SERVICES"/>
    <s v="1262"/>
    <s v="CONTRACTED SERVICES - METER READING"/>
    <n v="102500"/>
    <n v="102500"/>
    <n v="108137.5"/>
    <n v="113868.787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0"/>
    <x v="7"/>
    <x v="83"/>
    <x v="319"/>
    <s v="019-Electricity distribution"/>
    <x v="1"/>
    <s v="173"/>
    <s v="OPERATIONS &amp; MAINTENANCE: RURAL"/>
    <s v="074"/>
    <s v="CONTRACTED SERVICES"/>
    <s v="1265"/>
    <s v="CONTRACTED SERVICES - CLEANING SERVICES"/>
    <n v="583118"/>
    <n v="583118"/>
    <n v="615189.49"/>
    <n v="647794.53296999994"/>
    <n v="24556.46"/>
    <n v="9112.64"/>
    <n v="0"/>
    <n v="0"/>
    <n v="0"/>
    <n v="0"/>
    <n v="0"/>
    <n v="0"/>
    <n v="5990.34"/>
    <n v="2076.71"/>
    <n v="7324.52"/>
    <n v="3280.7"/>
    <n v="0"/>
    <n v="5884.19"/>
    <n v="24556.46"/>
    <n v="4.2112334038736585E-2"/>
    <n v="24556.46"/>
    <n v="49112.92"/>
  </r>
  <r>
    <n v="14"/>
    <n v="15"/>
    <x v="0"/>
    <x v="111"/>
    <x v="7"/>
    <x v="83"/>
    <x v="313"/>
    <s v="019-Electricity distribution"/>
    <x v="1"/>
    <s v="183"/>
    <s v="OPERATIONS &amp; MAINTENANCE: TOWN"/>
    <s v="074"/>
    <s v="CONTRACTED SERVICES"/>
    <s v="1262"/>
    <s v="CONTRACTED SERVICES - METER READING"/>
    <n v="1"/>
    <n v="1"/>
    <n v="1.0549999999999999"/>
    <n v="1.11091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1"/>
    <x v="112"/>
    <x v="5"/>
    <x v="83"/>
    <x v="318"/>
    <s v="017-Roads"/>
    <x v="1"/>
    <s v="195"/>
    <s v="PROJECT MANAGEMENT"/>
    <s v="074"/>
    <s v="CONTRACTED SERVICES"/>
    <s v="1274"/>
    <s v="CONTRACTED SERVICES - EPW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2"/>
    <x v="113"/>
    <x v="5"/>
    <x v="83"/>
    <x v="320"/>
    <m/>
    <x v="1"/>
    <s v="073"/>
    <s v="WATER NETWORKS"/>
    <s v="074"/>
    <s v="CONTRACTED SERVICES"/>
    <s v="1273"/>
    <s v="CONTRACTED SERVICES - WATER SUPPLY"/>
    <n v="6876660"/>
    <n v="6876660"/>
    <n v="7254876.2999999998"/>
    <n v="7639384.7439000001"/>
    <n v="4331698"/>
    <n v="74250"/>
    <n v="957600"/>
    <n v="0"/>
    <n v="0"/>
    <n v="0"/>
    <n v="0"/>
    <n v="0"/>
    <n v="0"/>
    <n v="427800"/>
    <n v="2462178"/>
    <n v="-15600"/>
    <n v="1314820"/>
    <n v="142500"/>
    <n v="4331698"/>
    <n v="0.62991306826279037"/>
    <n v="5289298"/>
    <n v="8663396"/>
  </r>
  <r>
    <n v="14"/>
    <n v="15"/>
    <x v="0"/>
    <x v="77"/>
    <x v="3"/>
    <x v="95"/>
    <x v="321"/>
    <s v="015-Economic development"/>
    <x v="1"/>
    <s v="012"/>
    <s v="ADMINISTRATION STRATEGY &amp; DEV"/>
    <s v="076"/>
    <s v="GRANTS &amp; SUBSIDIES PAID"/>
    <s v="1297"/>
    <s v="HOUSING PROJECTS"/>
    <n v="0"/>
    <n v="0"/>
    <n v="0"/>
    <n v="0"/>
    <n v="5211095.95"/>
    <n v="23760.92"/>
    <n v="0"/>
    <n v="0"/>
    <n v="0"/>
    <n v="0"/>
    <n v="0"/>
    <n v="0"/>
    <n v="416860"/>
    <n v="1065099.29"/>
    <n v="1109684.8700000001"/>
    <n v="518493.46"/>
    <n v="1472380.33"/>
    <n v="628578"/>
    <n v="5211095.95"/>
    <e v="#DIV/0!"/>
    <n v="5211095.95"/>
    <n v="9379999.9000000004"/>
  </r>
  <r>
    <n v="14"/>
    <n v="15"/>
    <x v="0"/>
    <x v="78"/>
    <x v="3"/>
    <x v="95"/>
    <x v="322"/>
    <s v="015-Economic development"/>
    <x v="1"/>
    <s v="014"/>
    <s v="LOCAL ECONOMIC DEVELOPMENT &amp; SOCIAL DEVELOPMENT"/>
    <s v="076"/>
    <s v="GRANTS &amp; SUBSIDIES PAID"/>
    <s v="1288"/>
    <s v="GRANT - DEPARTMENT OF TRADE &amp; MINER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8"/>
    <x v="3"/>
    <x v="95"/>
    <x v="321"/>
    <s v="015-Economic development"/>
    <x v="1"/>
    <s v="014"/>
    <s v="LOCAL ECONOMIC DEVELOPMENT &amp; SOCIAL DEVELOPMENT"/>
    <s v="076"/>
    <s v="GRANTS &amp; SUBSIDIES PAID"/>
    <s v="1297"/>
    <s v="HOUSING PROJEC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8"/>
    <x v="3"/>
    <x v="95"/>
    <x v="174"/>
    <s v="015-Economic development"/>
    <x v="1"/>
    <s v="014"/>
    <s v="LOCAL ECONOMIC DEVELOPMENT &amp; SOCIAL DEVELOPMENT"/>
    <s v="076"/>
    <s v="GRANTS &amp; SUBSIDIES PAID"/>
    <s v="1299"/>
    <s v="GRANTS - OTH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2"/>
    <x v="4"/>
    <x v="95"/>
    <x v="323"/>
    <s v="003-Budget and treasury office"/>
    <x v="1"/>
    <s v="032"/>
    <s v="ADMINISTRATION FINANCE"/>
    <s v="076"/>
    <s v="GRANTS &amp; SUBSIDIES PAID"/>
    <s v="1289"/>
    <s v="MSIG GRANT"/>
    <n v="934000"/>
    <n v="930000"/>
    <n v="957000"/>
    <n v="1033000"/>
    <n v="531425.51"/>
    <n v="400000"/>
    <n v="0"/>
    <n v="0"/>
    <n v="0"/>
    <n v="0"/>
    <n v="0"/>
    <n v="0"/>
    <n v="519425.51"/>
    <n v="12000"/>
    <n v="0"/>
    <n v="0"/>
    <n v="0"/>
    <n v="0"/>
    <n v="531425.51"/>
    <n v="0.5689780620985011"/>
    <n v="531425.51"/>
    <n v="934000"/>
  </r>
  <r>
    <n v="14"/>
    <n v="15"/>
    <x v="0"/>
    <x v="83"/>
    <x v="4"/>
    <x v="95"/>
    <x v="174"/>
    <s v="003-Budget and treasury office"/>
    <x v="1"/>
    <s v="033"/>
    <s v="FINANCIAL SERVICES, REPORTING, &amp; BUDGETS"/>
    <s v="076"/>
    <s v="GRANTS &amp; SUBSIDIES PAID"/>
    <s v="1299"/>
    <s v="GRANTS - OTHER"/>
    <n v="1600000"/>
    <n v="1675000"/>
    <n v="1810000"/>
    <n v="2145000"/>
    <n v="772983.42999999993"/>
    <n v="11710"/>
    <n v="0"/>
    <n v="0"/>
    <n v="0"/>
    <n v="0"/>
    <n v="0"/>
    <n v="0"/>
    <n v="10262.58"/>
    <n v="94838.26"/>
    <n v="77837.460000000006"/>
    <n v="112933"/>
    <n v="250659.64"/>
    <n v="226452.49"/>
    <n v="772983.42999999993"/>
    <n v="0.48311464374999996"/>
    <n v="772983.43"/>
    <n v="1675000"/>
  </r>
  <r>
    <n v="14"/>
    <n v="15"/>
    <x v="0"/>
    <x v="84"/>
    <x v="4"/>
    <x v="95"/>
    <x v="324"/>
    <s v="003-Budget and treasury office"/>
    <x v="1"/>
    <s v="034"/>
    <s v="REVENUE"/>
    <s v="076"/>
    <s v="GRANTS &amp; SUBSIDIES PAID"/>
    <s v="1287"/>
    <s v="GRANT - ESKOM EBS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4"/>
    <x v="4"/>
    <x v="90"/>
    <x v="324"/>
    <s v="003-Budget and treasury office"/>
    <x v="1"/>
    <s v="034"/>
    <s v="REVENUE"/>
    <s v="077"/>
    <s v="GRANTS &amp; SUBSIDIES PAID-UNCONDITIONAL"/>
    <s v="1287"/>
    <s v="GRANT - ESKOM EBSST"/>
    <n v="3500000"/>
    <n v="4000000"/>
    <n v="4220000"/>
    <n v="4443660"/>
    <n v="941147.81"/>
    <n v="0"/>
    <n v="0"/>
    <n v="0"/>
    <n v="0"/>
    <n v="0"/>
    <n v="0"/>
    <n v="0"/>
    <n v="0"/>
    <n v="231620.18"/>
    <n v="234718.39"/>
    <n v="224854.5"/>
    <n v="20156.11"/>
    <n v="229798.63"/>
    <n v="941147.81"/>
    <n v="0.26889937428571431"/>
    <n v="941147.81"/>
    <n v="1633252.62"/>
  </r>
  <r>
    <n v="14"/>
    <n v="15"/>
    <x v="0"/>
    <x v="90"/>
    <x v="2"/>
    <x v="95"/>
    <x v="155"/>
    <s v="004-Human resource"/>
    <x v="1"/>
    <s v="052"/>
    <s v="ADMINISTRATION HR &amp; CORP"/>
    <s v="076"/>
    <s v="GRANTS &amp; SUBSIDIES PAID"/>
    <s v="1281"/>
    <s v="GRANT - MUSEU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0"/>
    <x v="2"/>
    <x v="95"/>
    <x v="156"/>
    <s v="004-Human resource"/>
    <x v="1"/>
    <s v="052"/>
    <s v="ADMINISTRATION HR &amp; CORP"/>
    <s v="076"/>
    <s v="GRANTS &amp; SUBSIDIES PAID"/>
    <s v="1282"/>
    <s v="GRANT - SPORTS COUNCI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0"/>
    <x v="2"/>
    <x v="95"/>
    <x v="157"/>
    <s v="004-Human resource"/>
    <x v="1"/>
    <s v="052"/>
    <s v="ADMINISTRATION HR &amp; CORP"/>
    <s v="076"/>
    <s v="GRANTS &amp; SUBSIDIES PAID"/>
    <s v="1283"/>
    <s v="GRANT - SPC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0"/>
    <x v="2"/>
    <x v="90"/>
    <x v="155"/>
    <s v="004-Human resource"/>
    <x v="1"/>
    <s v="052"/>
    <s v="ADMINISTRATION HR &amp; CORP"/>
    <s v="077"/>
    <s v="GRANTS &amp; SUBSIDIES PAID-UNCONDITIONAL"/>
    <s v="1281"/>
    <s v="GRANT - MUSEU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0"/>
    <x v="2"/>
    <x v="90"/>
    <x v="156"/>
    <s v="004-Human resource"/>
    <x v="1"/>
    <s v="052"/>
    <s v="ADMINISTRATION HR &amp; CORP"/>
    <s v="077"/>
    <s v="GRANTS &amp; SUBSIDIES PAID-UNCONDITIONAL"/>
    <s v="1282"/>
    <s v="GRANT - SPORTS COUNCI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0"/>
    <x v="2"/>
    <x v="90"/>
    <x v="157"/>
    <s v="004-Human resource"/>
    <x v="1"/>
    <s v="052"/>
    <s v="ADMINISTRATION HR &amp; CORP"/>
    <s v="077"/>
    <s v="GRANTS &amp; SUBSIDIES PAID-UNCONDITIONAL"/>
    <s v="1283"/>
    <s v="GRANT - SPC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1"/>
    <x v="2"/>
    <x v="95"/>
    <x v="325"/>
    <s v="004-Human resource"/>
    <x v="1"/>
    <s v="053"/>
    <s v="HUMAN RESOURCES"/>
    <s v="076"/>
    <s v="GRANTS &amp; SUBSIDIES PAID"/>
    <s v="1298"/>
    <s v="SETA GRANT"/>
    <n v="26000"/>
    <n v="26000"/>
    <n v="27430"/>
    <n v="28883.79"/>
    <n v="19659.82"/>
    <n v="0"/>
    <n v="0"/>
    <n v="0"/>
    <n v="0"/>
    <n v="0"/>
    <n v="0"/>
    <n v="0"/>
    <n v="7894.18"/>
    <n v="0"/>
    <n v="0"/>
    <n v="0"/>
    <n v="0"/>
    <n v="11765.64"/>
    <n v="19659.82"/>
    <n v="0.75614692307692311"/>
    <n v="19659.82"/>
    <n v="26000"/>
  </r>
  <r>
    <n v="14"/>
    <n v="15"/>
    <x v="0"/>
    <x v="94"/>
    <x v="2"/>
    <x v="95"/>
    <x v="326"/>
    <s v="001-Mayor and council"/>
    <x v="1"/>
    <s v="057"/>
    <s v="COUNCIL EXPENDITURE"/>
    <s v="076"/>
    <s v="GRANTS &amp; SUBSIDIES PAID"/>
    <s v="1284"/>
    <s v="GRANT - ARTS &amp; CULTUR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4"/>
    <x v="2"/>
    <x v="95"/>
    <x v="327"/>
    <s v="001-Mayor and council"/>
    <x v="1"/>
    <s v="057"/>
    <s v="COUNCIL EXPENDITURE"/>
    <s v="076"/>
    <s v="GRANTS &amp; SUBSIDIES PAID"/>
    <s v="1285"/>
    <s v="GRANT - MAYOR SPECIAL AC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4"/>
    <x v="2"/>
    <x v="95"/>
    <x v="328"/>
    <s v="001-Mayor and council"/>
    <x v="1"/>
    <s v="057"/>
    <s v="COUNCIL EXPENDITURE"/>
    <s v="076"/>
    <s v="GRANTS &amp; SUBSIDIES PAID"/>
    <s v="1286"/>
    <s v="GRANT - MAYOR BURSARY AC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4"/>
    <x v="2"/>
    <x v="90"/>
    <x v="326"/>
    <s v="001-Mayor and council"/>
    <x v="1"/>
    <s v="057"/>
    <s v="COUNCIL EXPENDITURE"/>
    <s v="077"/>
    <s v="GRANTS &amp; SUBSIDIES PAID-UNCONDITIONAL"/>
    <s v="1284"/>
    <s v="GRANT - ARTS &amp; CULTURAL"/>
    <n v="24217"/>
    <n v="24217"/>
    <n v="25548.935000000001"/>
    <n v="26903.028555000001"/>
    <n v="0"/>
    <n v="0"/>
    <n v="0"/>
    <n v="0"/>
    <n v="0"/>
    <n v="0"/>
    <n v="0"/>
    <n v="0"/>
    <n v="0"/>
    <n v="0"/>
    <n v="0"/>
    <n v="0"/>
    <n v="0"/>
    <n v="0"/>
    <n v="0"/>
    <n v="0"/>
    <n v="0"/>
    <n v="24217"/>
  </r>
  <r>
    <n v="14"/>
    <n v="15"/>
    <x v="0"/>
    <x v="94"/>
    <x v="2"/>
    <x v="90"/>
    <x v="327"/>
    <s v="001-Mayor and council"/>
    <x v="1"/>
    <s v="057"/>
    <s v="COUNCIL EXPENDITURE"/>
    <s v="077"/>
    <s v="GRANTS &amp; SUBSIDIES PAID-UNCONDITIONAL"/>
    <s v="1285"/>
    <s v="GRANT - MAYOR SPECIAL ACCOUNT"/>
    <n v="120000"/>
    <n v="300000"/>
    <n v="316500"/>
    <n v="333274.5"/>
    <n v="45030"/>
    <n v="0"/>
    <n v="1374"/>
    <n v="0"/>
    <n v="0"/>
    <n v="0"/>
    <n v="0"/>
    <n v="0"/>
    <n v="30000"/>
    <n v="15030"/>
    <n v="0"/>
    <n v="0"/>
    <n v="0"/>
    <n v="0"/>
    <n v="45030"/>
    <n v="0.37524999999999997"/>
    <n v="46404"/>
    <n v="90060"/>
  </r>
  <r>
    <n v="14"/>
    <n v="15"/>
    <x v="0"/>
    <x v="94"/>
    <x v="2"/>
    <x v="90"/>
    <x v="328"/>
    <s v="001-Mayor and council"/>
    <x v="1"/>
    <s v="057"/>
    <s v="COUNCIL EXPENDITURE"/>
    <s v="077"/>
    <s v="GRANTS &amp; SUBSIDIES PAID-UNCONDITIONAL"/>
    <s v="1286"/>
    <s v="GRANT - MAYOR BURSARY ACCOUNT"/>
    <n v="800000"/>
    <n v="800000"/>
    <n v="844000"/>
    <n v="888732"/>
    <n v="5000"/>
    <n v="0"/>
    <n v="0"/>
    <n v="0"/>
    <n v="0"/>
    <n v="0"/>
    <n v="0"/>
    <n v="0"/>
    <n v="0"/>
    <n v="5000"/>
    <n v="0"/>
    <n v="0"/>
    <n v="0"/>
    <n v="0"/>
    <n v="5000"/>
    <n v="6.2500000000000003E-3"/>
    <n v="5000"/>
    <n v="10000"/>
  </r>
  <r>
    <n v="14"/>
    <n v="15"/>
    <x v="0"/>
    <x v="99"/>
    <x v="6"/>
    <x v="95"/>
    <x v="174"/>
    <s v="009-Sport &amp; recreation"/>
    <x v="1"/>
    <s v="105"/>
    <s v="PARKS &amp; RECREATION"/>
    <s v="076"/>
    <s v="GRANTS &amp; SUBSIDIES PAID"/>
    <s v="1299"/>
    <s v="GRANTS - OTH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2"/>
    <x v="6"/>
    <x v="95"/>
    <x v="174"/>
    <s v="021-Solid waste"/>
    <x v="1"/>
    <s v="133"/>
    <s v="SOLID WASTE"/>
    <s v="076"/>
    <s v="GRANTS &amp; SUBSIDIES PAID"/>
    <s v="1299"/>
    <s v="GRANTS - OTHER"/>
    <n v="2060000"/>
    <n v="1842000"/>
    <n v="0"/>
    <n v="0"/>
    <n v="1442071.12"/>
    <n v="26728.2"/>
    <n v="0"/>
    <n v="0"/>
    <n v="0"/>
    <n v="0"/>
    <n v="0"/>
    <n v="0"/>
    <n v="0"/>
    <n v="0"/>
    <n v="363467.91"/>
    <n v="365656.18"/>
    <n v="367562.13"/>
    <n v="345384.9"/>
    <n v="1442071.12"/>
    <n v="0.70003452427184476"/>
    <n v="1442071.12"/>
    <n v="2060000"/>
  </r>
  <r>
    <n v="14"/>
    <n v="15"/>
    <x v="0"/>
    <x v="110"/>
    <x v="7"/>
    <x v="95"/>
    <x v="174"/>
    <s v="019-Electricity distribution"/>
    <x v="1"/>
    <s v="173"/>
    <s v="OPERATIONS &amp; MAINTENANCE: RURAL"/>
    <s v="076"/>
    <s v="GRANTS &amp; SUBSIDIES PAID"/>
    <s v="1299"/>
    <s v="GRANTS - OTHER"/>
    <n v="6000000"/>
    <n v="30000000"/>
    <n v="20000000"/>
    <n v="25000000"/>
    <n v="4433303.25"/>
    <n v="1896331.06"/>
    <n v="0"/>
    <n v="0"/>
    <n v="0"/>
    <n v="0"/>
    <n v="0"/>
    <n v="0"/>
    <n v="-30059.8"/>
    <n v="66746.97"/>
    <n v="925979.99"/>
    <n v="305623.90999999997"/>
    <n v="1791651.31"/>
    <n v="1373360.87"/>
    <n v="4433303.25"/>
    <n v="0.73888387499999997"/>
    <n v="4433303.25"/>
    <n v="6000000"/>
  </r>
  <r>
    <n v="14"/>
    <n v="15"/>
    <x v="0"/>
    <x v="110"/>
    <x v="7"/>
    <x v="90"/>
    <x v="174"/>
    <s v="019-Electricity distribution"/>
    <x v="1"/>
    <s v="173"/>
    <s v="OPERATIONS &amp; MAINTENANCE: RURAL"/>
    <s v="077"/>
    <s v="GRANTS &amp; SUBSIDIES PAID-UNCONDITIONAL"/>
    <s v="1299"/>
    <s v="GRANTS - OTHER"/>
    <n v="2221812"/>
    <n v="2221812"/>
    <n v="2344011.66"/>
    <n v="2468244.27798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1"/>
    <x v="1"/>
    <x v="72"/>
    <x v="103"/>
    <s v="002-Municipal manager"/>
    <x v="1"/>
    <s v="002"/>
    <s v="ADMINISTRATION MUNICIPAL MANAGER"/>
    <s v="078"/>
    <s v="GENERAL EXPENSES - OTHER"/>
    <s v="1308"/>
    <s v="CONFERENCE &amp; CONVENTION COST - DOMESTIC"/>
    <n v="514"/>
    <n v="514"/>
    <n v="542.27"/>
    <n v="571.0103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1"/>
    <x v="1"/>
    <x v="72"/>
    <x v="105"/>
    <s v="002-Municipal manager"/>
    <x v="1"/>
    <s v="002"/>
    <s v="ADMINISTRATION MUNICIPAL MANAGER"/>
    <s v="078"/>
    <s v="GENERAL EXPENSES - OTHER"/>
    <s v="1321"/>
    <s v="ENTERTAINMENT - OFFICIALS"/>
    <n v="16245"/>
    <n v="16000"/>
    <n v="16880"/>
    <n v="17774.64"/>
    <n v="14588.910000000002"/>
    <n v="0"/>
    <n v="0"/>
    <n v="0"/>
    <n v="0"/>
    <n v="0"/>
    <n v="0"/>
    <n v="0"/>
    <n v="0"/>
    <n v="1085"/>
    <n v="745.6"/>
    <n v="91.43"/>
    <n v="11744.28"/>
    <n v="922.6"/>
    <n v="14588.910000000002"/>
    <n v="0.89805540166205"/>
    <n v="14588.91"/>
    <n v="29177.820000000003"/>
  </r>
  <r>
    <n v="14"/>
    <n v="15"/>
    <x v="0"/>
    <x v="71"/>
    <x v="1"/>
    <x v="72"/>
    <x v="106"/>
    <s v="002-Municipal manager"/>
    <x v="1"/>
    <s v="002"/>
    <s v="ADMINISTRATION MUNICIPAL MANAGER"/>
    <s v="078"/>
    <s v="GENERAL EXPENSES - OTHER"/>
    <s v="1344"/>
    <s v="NON-CAPITAL TOOLS &amp; EQUIPMENT"/>
    <n v="5000"/>
    <n v="5000"/>
    <n v="5275"/>
    <n v="5554.5749999999998"/>
    <n v="2798"/>
    <n v="0"/>
    <n v="0"/>
    <n v="0"/>
    <n v="0"/>
    <n v="0"/>
    <n v="0"/>
    <n v="0"/>
    <n v="0"/>
    <n v="0"/>
    <n v="2798"/>
    <n v="0"/>
    <n v="0"/>
    <n v="0"/>
    <n v="2798"/>
    <n v="0.55959999999999999"/>
    <n v="2798"/>
    <n v="5596"/>
  </r>
  <r>
    <n v="14"/>
    <n v="15"/>
    <x v="0"/>
    <x v="71"/>
    <x v="1"/>
    <x v="72"/>
    <x v="108"/>
    <s v="002-Municipal manager"/>
    <x v="1"/>
    <s v="002"/>
    <s v="ADMINISTRATION MUNICIPAL MANAGER"/>
    <s v="078"/>
    <s v="GENERAL EXPENSES - OTHER"/>
    <s v="1348"/>
    <s v="PRINTING &amp; STATIONERY"/>
    <n v="4000"/>
    <n v="4000"/>
    <n v="4220"/>
    <n v="4443.66"/>
    <n v="1788.11"/>
    <n v="0"/>
    <n v="0"/>
    <n v="0"/>
    <n v="0"/>
    <n v="0"/>
    <n v="0"/>
    <n v="0"/>
    <n v="0"/>
    <n v="1119.01"/>
    <n v="0"/>
    <n v="99.56"/>
    <n v="429.72"/>
    <n v="139.82"/>
    <n v="1788.11"/>
    <n v="0.44702749999999997"/>
    <n v="1788.11"/>
    <n v="3576.22"/>
  </r>
  <r>
    <n v="14"/>
    <n v="15"/>
    <x v="0"/>
    <x v="71"/>
    <x v="1"/>
    <x v="72"/>
    <x v="110"/>
    <s v="002-Municipal manager"/>
    <x v="1"/>
    <s v="002"/>
    <s v="ADMINISTRATION MUNICIPAL MANAGER"/>
    <s v="078"/>
    <s v="GENERAL EXPENSES - OTHER"/>
    <s v="1364"/>
    <s v="SUBSISTANCE &amp; TRAVELLING EXPENSES"/>
    <n v="123005"/>
    <n v="123005"/>
    <n v="129770.27499999999"/>
    <n v="136648.099575"/>
    <n v="86389.119999999995"/>
    <n v="0"/>
    <n v="0"/>
    <n v="0"/>
    <n v="0"/>
    <n v="0"/>
    <n v="0"/>
    <n v="0"/>
    <n v="10066.700000000001"/>
    <n v="34902.050000000003"/>
    <n v="18816.650000000001"/>
    <n v="22603.72"/>
    <n v="0"/>
    <n v="0"/>
    <n v="86389.119999999995"/>
    <n v="0.70232201943010442"/>
    <n v="86389.119999999995"/>
    <n v="172778.23999999999"/>
  </r>
  <r>
    <n v="14"/>
    <n v="15"/>
    <x v="0"/>
    <x v="71"/>
    <x v="1"/>
    <x v="72"/>
    <x v="111"/>
    <s v="002-Municipal manager"/>
    <x v="1"/>
    <s v="002"/>
    <s v="ADMINISTRATION MUNICIPAL MANAGER"/>
    <s v="078"/>
    <s v="GENERAL EXPENSES - OTHER"/>
    <s v="1366"/>
    <s v="TELEPHONE"/>
    <n v="21198"/>
    <n v="26346"/>
    <n v="27795.03"/>
    <n v="29268.166589999997"/>
    <n v="14317.23"/>
    <n v="0"/>
    <n v="0"/>
    <n v="0"/>
    <n v="0"/>
    <n v="0"/>
    <n v="0"/>
    <n v="0"/>
    <n v="2338.7800000000002"/>
    <n v="2447.17"/>
    <n v="2399.9499999999998"/>
    <n v="1650.95"/>
    <n v="3096.14"/>
    <n v="2384.2399999999998"/>
    <n v="14317.23"/>
    <n v="0.67540475516558163"/>
    <n v="14317.23"/>
    <n v="28634.46"/>
  </r>
  <r>
    <n v="14"/>
    <n v="15"/>
    <x v="0"/>
    <x v="72"/>
    <x v="2"/>
    <x v="72"/>
    <x v="125"/>
    <s v="007-Other admin"/>
    <x v="1"/>
    <s v="003"/>
    <s v="COMMUNICATIONS"/>
    <s v="078"/>
    <s v="GENERAL EXPENSES - OTHER"/>
    <s v="1301"/>
    <s v="ADVERTISING - GENERAL"/>
    <n v="16899"/>
    <n v="116899"/>
    <n v="123328.44500000001"/>
    <n v="129864.852585"/>
    <n v="6164"/>
    <n v="0"/>
    <n v="0"/>
    <n v="0"/>
    <n v="0"/>
    <n v="0"/>
    <n v="0"/>
    <n v="0"/>
    <n v="0"/>
    <n v="2700"/>
    <n v="1344"/>
    <n v="0"/>
    <n v="2120"/>
    <n v="0"/>
    <n v="6164"/>
    <n v="0.36475531096514585"/>
    <n v="6164"/>
    <n v="12328"/>
  </r>
  <r>
    <n v="14"/>
    <n v="15"/>
    <x v="0"/>
    <x v="72"/>
    <x v="2"/>
    <x v="72"/>
    <x v="103"/>
    <s v="007-Other admin"/>
    <x v="1"/>
    <s v="003"/>
    <s v="COMMUNICATIONS"/>
    <s v="078"/>
    <s v="GENERAL EXPENSES - OTHER"/>
    <s v="1308"/>
    <s v="CONFERENCE &amp; CONVENTION COST - DOMESTIC"/>
    <n v="9027"/>
    <n v="9027"/>
    <n v="9523.4850000000006"/>
    <n v="10028.2297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2"/>
    <x v="2"/>
    <x v="72"/>
    <x v="101"/>
    <s v="007-Other admin"/>
    <x v="1"/>
    <s v="003"/>
    <s v="COMMUNICATIONS"/>
    <s v="078"/>
    <s v="GENERAL EXPENSES - OTHER"/>
    <s v="1310"/>
    <s v="CONSULTANTS &amp; PROFFESIONAL FEES"/>
    <n v="7168"/>
    <n v="7168"/>
    <n v="7562.24"/>
    <n v="7963.03871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2"/>
    <x v="2"/>
    <x v="72"/>
    <x v="329"/>
    <s v="007-Other admin"/>
    <x v="1"/>
    <s v="003"/>
    <s v="COMMUNICATIONS"/>
    <s v="078"/>
    <s v="GENERAL EXPENSES - OTHER"/>
    <s v="1312"/>
    <s v="COUNCIL PHOTOGRAPHY &amp; ART WORK"/>
    <n v="4127"/>
    <n v="4127"/>
    <n v="4353.9849999999997"/>
    <n v="4584.746204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2"/>
    <x v="2"/>
    <x v="72"/>
    <x v="105"/>
    <s v="007-Other admin"/>
    <x v="1"/>
    <s v="003"/>
    <s v="COMMUNICATIONS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2"/>
    <x v="2"/>
    <x v="72"/>
    <x v="197"/>
    <s v="007-Other admin"/>
    <x v="1"/>
    <s v="003"/>
    <s v="COMMUNICATIONS"/>
    <s v="078"/>
    <s v="GENERAL EXPENSES - OTHER"/>
    <s v="1322"/>
    <s v="ENTERTAINMENT - PUBLIC ENTERTAINMENT"/>
    <n v="50000"/>
    <n v="50000"/>
    <n v="52750"/>
    <n v="55545.75"/>
    <n v="919.1"/>
    <n v="0"/>
    <n v="0"/>
    <n v="0"/>
    <n v="0"/>
    <n v="0"/>
    <n v="0"/>
    <n v="0"/>
    <n v="0"/>
    <n v="0"/>
    <n v="0"/>
    <n v="0"/>
    <n v="0"/>
    <n v="919.1"/>
    <n v="919.1"/>
    <n v="1.8381999999999999E-2"/>
    <n v="919.1"/>
    <n v="1838.2"/>
  </r>
  <r>
    <n v="14"/>
    <n v="15"/>
    <x v="0"/>
    <x v="72"/>
    <x v="2"/>
    <x v="72"/>
    <x v="102"/>
    <s v="007-Other admin"/>
    <x v="1"/>
    <s v="003"/>
    <s v="COMMUNICATIONS"/>
    <s v="078"/>
    <s v="GENERAL EXPENSES - OTHER"/>
    <s v="1336"/>
    <s v="LICENCES &amp; PERMITS - NON VEHICLE"/>
    <n v="3549"/>
    <n v="3549"/>
    <n v="3744.1950000000002"/>
    <n v="3942.637335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2"/>
    <x v="2"/>
    <x v="72"/>
    <x v="106"/>
    <s v="007-Other admin"/>
    <x v="1"/>
    <s v="003"/>
    <s v="COMMUNICATIONS"/>
    <s v="078"/>
    <s v="GENERAL EXPENSES - OTHER"/>
    <s v="1344"/>
    <s v="NON-CAPITAL TOOLS &amp; EQUIPMENT"/>
    <n v="3549"/>
    <n v="3549"/>
    <n v="3744.1950000000002"/>
    <n v="3942.6373350000003"/>
    <n v="135.87"/>
    <n v="0"/>
    <n v="0"/>
    <n v="0"/>
    <n v="0"/>
    <n v="0"/>
    <n v="0"/>
    <n v="0"/>
    <n v="0"/>
    <n v="0"/>
    <n v="0"/>
    <n v="92.02"/>
    <n v="43.85"/>
    <n v="0"/>
    <n v="135.87"/>
    <n v="3.8284023668639054E-2"/>
    <n v="135.87"/>
    <n v="271.74"/>
  </r>
  <r>
    <n v="14"/>
    <n v="15"/>
    <x v="0"/>
    <x v="72"/>
    <x v="2"/>
    <x v="72"/>
    <x v="107"/>
    <s v="007-Other admin"/>
    <x v="1"/>
    <s v="003"/>
    <s v="COMMUNICATIONS"/>
    <s v="078"/>
    <s v="GENERAL EXPENSES - OTHER"/>
    <s v="1347"/>
    <s v="POSTAGE &amp; COURIER FEES"/>
    <n v="6139"/>
    <n v="6139"/>
    <n v="6476.6450000000004"/>
    <n v="6819.90718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2"/>
    <x v="2"/>
    <x v="72"/>
    <x v="108"/>
    <s v="007-Other admin"/>
    <x v="1"/>
    <s v="003"/>
    <s v="COMMUNICATIONS"/>
    <s v="078"/>
    <s v="GENERAL EXPENSES - OTHER"/>
    <s v="1348"/>
    <s v="PRINTING &amp; STATIONERY"/>
    <n v="72563"/>
    <n v="72563"/>
    <n v="76553.964999999997"/>
    <n v="80611.325144999995"/>
    <n v="25192.339999999997"/>
    <n v="0"/>
    <n v="14680"/>
    <n v="0"/>
    <n v="0"/>
    <n v="0"/>
    <n v="0"/>
    <n v="0"/>
    <n v="2929.7"/>
    <n v="167.27"/>
    <n v="0"/>
    <n v="648.41999999999996"/>
    <n v="21232.53"/>
    <n v="214.42"/>
    <n v="25192.339999999997"/>
    <n v="0.34717886526191027"/>
    <n v="39872.339999999997"/>
    <n v="50384.679999999993"/>
  </r>
  <r>
    <n v="14"/>
    <n v="15"/>
    <x v="0"/>
    <x v="72"/>
    <x v="2"/>
    <x v="72"/>
    <x v="330"/>
    <s v="007-Other admin"/>
    <x v="1"/>
    <s v="003"/>
    <s v="COMMUNICATIONS"/>
    <s v="078"/>
    <s v="GENERAL EXPENSES - OTHER"/>
    <s v="1353"/>
    <s v="PUBLIC RELATIONS , TOURISM &amp; MARKETING"/>
    <n v="97263"/>
    <n v="97263"/>
    <n v="102612.465"/>
    <n v="108050.925645"/>
    <n v="79166.720000000001"/>
    <n v="15970"/>
    <n v="0"/>
    <n v="0"/>
    <n v="0"/>
    <n v="0"/>
    <n v="0"/>
    <n v="0"/>
    <n v="31713.16"/>
    <n v="12414.39"/>
    <n v="1178"/>
    <n v="13790.5"/>
    <n v="14859.17"/>
    <n v="5211.5"/>
    <n v="79166.720000000001"/>
    <n v="0.81394487112262626"/>
    <n v="79166.720000000001"/>
    <n v="158333.44"/>
  </r>
  <r>
    <n v="14"/>
    <n v="15"/>
    <x v="0"/>
    <x v="72"/>
    <x v="2"/>
    <x v="72"/>
    <x v="331"/>
    <s v="007-Other admin"/>
    <x v="1"/>
    <s v="003"/>
    <s v="COMMUNICATIONS"/>
    <s v="078"/>
    <s v="GENERAL EXPENSES - OTHER"/>
    <s v="1363"/>
    <s v="SUBSCRIPTIONS"/>
    <n v="1775"/>
    <n v="1775"/>
    <n v="1872.625"/>
    <n v="1971.87412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2"/>
    <x v="2"/>
    <x v="72"/>
    <x v="110"/>
    <s v="007-Other admin"/>
    <x v="1"/>
    <s v="003"/>
    <s v="COMMUNICATIONS"/>
    <s v="078"/>
    <s v="GENERAL EXPENSES - OTHER"/>
    <s v="1364"/>
    <s v="SUBSISTANCE &amp; TRAVELLING EXPENSES"/>
    <n v="59503"/>
    <n v="59503"/>
    <n v="62775.665000000001"/>
    <n v="66102.775244999997"/>
    <n v="24433.700000000004"/>
    <n v="0"/>
    <n v="0"/>
    <n v="0"/>
    <n v="0"/>
    <n v="0"/>
    <n v="0"/>
    <n v="0"/>
    <n v="1047.7"/>
    <n v="3155.75"/>
    <n v="815.3"/>
    <n v="13094.15"/>
    <n v="1914.04"/>
    <n v="4406.76"/>
    <n v="24433.700000000004"/>
    <n v="0.4106297161487657"/>
    <n v="24433.7"/>
    <n v="48867.400000000009"/>
  </r>
  <r>
    <n v="14"/>
    <n v="15"/>
    <x v="0"/>
    <x v="72"/>
    <x v="2"/>
    <x v="72"/>
    <x v="111"/>
    <s v="007-Other admin"/>
    <x v="1"/>
    <s v="003"/>
    <s v="COMMUNICATIONS"/>
    <s v="078"/>
    <s v="GENERAL EXPENSES - OTHER"/>
    <s v="1366"/>
    <s v="TELEPHONE"/>
    <n v="33433"/>
    <n v="54026"/>
    <n v="56997.43"/>
    <n v="60018.293790000003"/>
    <n v="11093.970000000001"/>
    <n v="0"/>
    <n v="0"/>
    <n v="0"/>
    <n v="0"/>
    <n v="0"/>
    <n v="0"/>
    <n v="0"/>
    <n v="668.2"/>
    <n v="1974.4"/>
    <n v="3933.27"/>
    <n v="1601.85"/>
    <n v="1804.89"/>
    <n v="1111.3599999999999"/>
    <n v="11093.970000000001"/>
    <n v="0.33182693745700359"/>
    <n v="11093.97"/>
    <n v="22187.940000000002"/>
  </r>
  <r>
    <n v="14"/>
    <n v="15"/>
    <x v="0"/>
    <x v="73"/>
    <x v="1"/>
    <x v="72"/>
    <x v="103"/>
    <s v="007-Other admin"/>
    <x v="1"/>
    <s v="004"/>
    <s v="INTERNAL AUDIT"/>
    <s v="078"/>
    <s v="GENERAL EXPENSES - OTHER"/>
    <s v="1308"/>
    <s v="CONFERENCE &amp; CONVENTION COST - DOMESTIC"/>
    <n v="41000"/>
    <n v="41000"/>
    <n v="43255"/>
    <n v="45547.514999999999"/>
    <n v="38257"/>
    <n v="0"/>
    <n v="0"/>
    <n v="0"/>
    <n v="0"/>
    <n v="0"/>
    <n v="0"/>
    <n v="0"/>
    <n v="18696"/>
    <n v="0"/>
    <n v="16120"/>
    <n v="0"/>
    <n v="3441"/>
    <n v="0"/>
    <n v="38257"/>
    <n v="0.93309756097560981"/>
    <n v="38257"/>
    <n v="76514"/>
  </r>
  <r>
    <n v="14"/>
    <n v="15"/>
    <x v="0"/>
    <x v="73"/>
    <x v="1"/>
    <x v="72"/>
    <x v="101"/>
    <s v="007-Other admin"/>
    <x v="1"/>
    <s v="004"/>
    <s v="INTERNAL AUDIT"/>
    <s v="078"/>
    <s v="GENERAL EXPENSES - OTHER"/>
    <s v="1310"/>
    <s v="CONSULTANTS &amp; PROFFESIONAL FEES"/>
    <n v="295000"/>
    <n v="445000"/>
    <n v="469475"/>
    <n v="494357.17499999999"/>
    <n v="166345.91999999998"/>
    <n v="2000"/>
    <n v="0"/>
    <n v="0"/>
    <n v="0"/>
    <n v="0"/>
    <n v="0"/>
    <n v="0"/>
    <n v="0"/>
    <n v="37299"/>
    <n v="2000"/>
    <n v="123326.92"/>
    <n v="0"/>
    <n v="3720"/>
    <n v="166345.91999999998"/>
    <n v="0.56388447457627111"/>
    <n v="166345.92000000001"/>
    <n v="332691.83999999997"/>
  </r>
  <r>
    <n v="14"/>
    <n v="15"/>
    <x v="0"/>
    <x v="73"/>
    <x v="1"/>
    <x v="72"/>
    <x v="104"/>
    <s v="007-Other admin"/>
    <x v="1"/>
    <s v="004"/>
    <s v="INTERNAL AUDIT"/>
    <s v="078"/>
    <s v="GENERAL EXPENSES - OTHER"/>
    <s v="1311"/>
    <s v="CONSUMABLE DOMESTIC ITEMS"/>
    <n v="1592"/>
    <n v="1592"/>
    <n v="1679.56"/>
    <n v="1768.5766799999999"/>
    <n v="694.55"/>
    <n v="0"/>
    <n v="0"/>
    <n v="0"/>
    <n v="0"/>
    <n v="0"/>
    <n v="0"/>
    <n v="0"/>
    <n v="0"/>
    <n v="519.23"/>
    <n v="0"/>
    <n v="0"/>
    <n v="175.32"/>
    <n v="0"/>
    <n v="694.55"/>
    <n v="0.43627512562814069"/>
    <n v="694.55"/>
    <n v="1389.1"/>
  </r>
  <r>
    <n v="14"/>
    <n v="15"/>
    <x v="0"/>
    <x v="73"/>
    <x v="1"/>
    <x v="72"/>
    <x v="105"/>
    <s v="007-Other admin"/>
    <x v="1"/>
    <s v="004"/>
    <s v="INTERNAL AUDIT"/>
    <s v="078"/>
    <s v="GENERAL EXPENSES - OTHER"/>
    <s v="1321"/>
    <s v="ENTERTAINMENT - OFFICIALS"/>
    <n v="2000"/>
    <n v="2000"/>
    <n v="2110"/>
    <n v="2221.83"/>
    <n v="92.42"/>
    <n v="0"/>
    <n v="0"/>
    <n v="0"/>
    <n v="0"/>
    <n v="0"/>
    <n v="0"/>
    <n v="0"/>
    <n v="0"/>
    <n v="0"/>
    <n v="0"/>
    <n v="92.42"/>
    <n v="0"/>
    <n v="0"/>
    <n v="92.42"/>
    <n v="4.6210000000000001E-2"/>
    <n v="92.42"/>
    <n v="184.84"/>
  </r>
  <r>
    <n v="14"/>
    <n v="15"/>
    <x v="0"/>
    <x v="73"/>
    <x v="1"/>
    <x v="72"/>
    <x v="106"/>
    <s v="007-Other admin"/>
    <x v="1"/>
    <s v="004"/>
    <s v="INTERNAL AUDIT"/>
    <s v="078"/>
    <s v="GENERAL EXPENSES - OTHER"/>
    <s v="1344"/>
    <s v="NON-CAPITAL TOOLS &amp; EQUIPMENT"/>
    <n v="3000"/>
    <n v="3000"/>
    <n v="3165"/>
    <n v="3332.74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3"/>
    <x v="1"/>
    <x v="72"/>
    <x v="107"/>
    <s v="007-Other admin"/>
    <x v="1"/>
    <s v="004"/>
    <s v="INTERNAL AUDIT"/>
    <s v="078"/>
    <s v="GENERAL EXPENSES - OTHER"/>
    <s v="1347"/>
    <s v="POSTAGE &amp; COURIER FEES"/>
    <n v="749"/>
    <n v="749"/>
    <n v="790.19500000000005"/>
    <n v="832.075335"/>
    <n v="749"/>
    <n v="0"/>
    <n v="0"/>
    <n v="0"/>
    <n v="0"/>
    <n v="0"/>
    <n v="0"/>
    <n v="0"/>
    <n v="0"/>
    <n v="0"/>
    <n v="0"/>
    <n v="0"/>
    <n v="749"/>
    <n v="0"/>
    <n v="749"/>
    <n v="1"/>
    <n v="749"/>
    <n v="1498"/>
  </r>
  <r>
    <n v="14"/>
    <n v="15"/>
    <x v="0"/>
    <x v="73"/>
    <x v="1"/>
    <x v="72"/>
    <x v="108"/>
    <s v="007-Other admin"/>
    <x v="1"/>
    <s v="004"/>
    <s v="INTERNAL AUDIT"/>
    <s v="078"/>
    <s v="GENERAL EXPENSES - OTHER"/>
    <s v="1348"/>
    <s v="PRINTING &amp; STATIONERY"/>
    <n v="4732"/>
    <n v="4732"/>
    <n v="4992.26"/>
    <n v="5256.8497800000005"/>
    <n v="2604.5299999999997"/>
    <n v="0"/>
    <n v="0"/>
    <n v="0"/>
    <n v="0"/>
    <n v="0"/>
    <n v="0"/>
    <n v="0"/>
    <n v="0"/>
    <n v="211.07"/>
    <n v="0"/>
    <n v="791.91"/>
    <n v="630.12"/>
    <n v="971.43"/>
    <n v="2604.5299999999997"/>
    <n v="0.55040786136939979"/>
    <n v="2604.5300000000002"/>
    <n v="5209.0599999999995"/>
  </r>
  <r>
    <n v="14"/>
    <n v="15"/>
    <x v="0"/>
    <x v="73"/>
    <x v="1"/>
    <x v="72"/>
    <x v="109"/>
    <s v="007-Other admin"/>
    <x v="1"/>
    <s v="004"/>
    <s v="INTERNAL AUDIT"/>
    <s v="078"/>
    <s v="GENERAL EXPENSES - OTHER"/>
    <s v="1350"/>
    <s v="PROTECTIVE CLOTHING"/>
    <n v="6000"/>
    <n v="6000"/>
    <n v="6330"/>
    <n v="6665.4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3"/>
    <x v="1"/>
    <x v="72"/>
    <x v="110"/>
    <s v="007-Other admin"/>
    <x v="1"/>
    <s v="004"/>
    <s v="INTERNAL AUDIT"/>
    <s v="078"/>
    <s v="GENERAL EXPENSES - OTHER"/>
    <s v="1364"/>
    <s v="SUBSISTANCE &amp; TRAVELLING EXPENSES"/>
    <n v="44665"/>
    <n v="44665"/>
    <n v="47121.574999999997"/>
    <n v="49619.018474999997"/>
    <n v="43756.229999999996"/>
    <n v="0"/>
    <n v="0"/>
    <n v="0"/>
    <n v="0"/>
    <n v="0"/>
    <n v="0"/>
    <n v="0"/>
    <n v="8990.41"/>
    <n v="5546.05"/>
    <n v="5666.9"/>
    <n v="19605.259999999998"/>
    <n v="3947.61"/>
    <n v="0"/>
    <n v="43756.229999999996"/>
    <n v="0.97965364379267872"/>
    <n v="43756.23"/>
    <n v="87512.459999999992"/>
  </r>
  <r>
    <n v="14"/>
    <n v="15"/>
    <x v="0"/>
    <x v="73"/>
    <x v="1"/>
    <x v="72"/>
    <x v="111"/>
    <s v="007-Other admin"/>
    <x v="1"/>
    <s v="004"/>
    <s v="INTERNAL AUDIT"/>
    <s v="078"/>
    <s v="GENERAL EXPENSES - OTHER"/>
    <s v="1366"/>
    <s v="TELEPHONE"/>
    <n v="12840"/>
    <n v="25680"/>
    <n v="27092.400000000001"/>
    <n v="28528.297200000001"/>
    <n v="8672.14"/>
    <n v="0"/>
    <n v="0"/>
    <n v="0"/>
    <n v="0"/>
    <n v="0"/>
    <n v="0"/>
    <n v="0"/>
    <n v="1416.63"/>
    <n v="1482.29"/>
    <n v="1453.68"/>
    <n v="1000"/>
    <n v="1875.37"/>
    <n v="1444.17"/>
    <n v="8672.14"/>
    <n v="0.67540031152647972"/>
    <n v="8672.14"/>
    <n v="17344.28"/>
  </r>
  <r>
    <n v="14"/>
    <n v="15"/>
    <x v="0"/>
    <x v="74"/>
    <x v="1"/>
    <x v="72"/>
    <x v="125"/>
    <s v="007-Other admin"/>
    <x v="1"/>
    <s v="005"/>
    <s v="STRATEGIC SUPPORT"/>
    <s v="078"/>
    <s v="GENERAL EXPENSES - OTHER"/>
    <s v="1301"/>
    <s v="ADVERTISING - GENERAL"/>
    <n v="6335"/>
    <n v="6335"/>
    <n v="6683.4250000000002"/>
    <n v="7037.6465250000001"/>
    <n v="3920"/>
    <n v="0"/>
    <n v="0"/>
    <n v="0"/>
    <n v="0"/>
    <n v="0"/>
    <n v="0"/>
    <n v="0"/>
    <n v="0"/>
    <n v="2120"/>
    <n v="0"/>
    <n v="0"/>
    <n v="1800"/>
    <n v="0"/>
    <n v="3920"/>
    <n v="0.61878453038674031"/>
    <n v="3920"/>
    <n v="7840"/>
  </r>
  <r>
    <n v="14"/>
    <n v="15"/>
    <x v="0"/>
    <x v="74"/>
    <x v="1"/>
    <x v="72"/>
    <x v="103"/>
    <s v="007-Other admin"/>
    <x v="1"/>
    <s v="005"/>
    <s v="STRATEGIC SUPPORT"/>
    <s v="078"/>
    <s v="GENERAL EXPENSES - OTHER"/>
    <s v="1308"/>
    <s v="CONFERENCE &amp; CONVENTION COST - DOMESTIC"/>
    <n v="85689"/>
    <n v="85689"/>
    <n v="90401.895000000004"/>
    <n v="95193.195435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4"/>
    <x v="1"/>
    <x v="72"/>
    <x v="101"/>
    <s v="007-Other admin"/>
    <x v="1"/>
    <s v="005"/>
    <s v="STRATEGIC SUPPORT"/>
    <s v="078"/>
    <s v="GENERAL EXPENSES - OTHER"/>
    <s v="1310"/>
    <s v="CONSULTANTS &amp; PROFFESIONAL FEES"/>
    <n v="231000"/>
    <n v="531000"/>
    <n v="560205"/>
    <n v="589895.86499999999"/>
    <n v="0"/>
    <n v="15000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4"/>
    <x v="1"/>
    <x v="72"/>
    <x v="105"/>
    <s v="007-Other admin"/>
    <x v="1"/>
    <s v="005"/>
    <s v="STRATEGIC SUPPORT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4"/>
    <x v="1"/>
    <x v="72"/>
    <x v="197"/>
    <s v="007-Other admin"/>
    <x v="1"/>
    <s v="005"/>
    <s v="STRATEGIC SUPPORT"/>
    <s v="078"/>
    <s v="GENERAL EXPENSES - OTHER"/>
    <s v="1322"/>
    <s v="ENTERTAINMENT - PUBLIC ENTERTAINMENT"/>
    <n v="67000"/>
    <n v="67000"/>
    <n v="70685"/>
    <n v="74431.304999999993"/>
    <n v="22145"/>
    <n v="0"/>
    <n v="0"/>
    <n v="0"/>
    <n v="0"/>
    <n v="0"/>
    <n v="0"/>
    <n v="0"/>
    <n v="850"/>
    <n v="19700"/>
    <n v="1595"/>
    <n v="0"/>
    <n v="0"/>
    <n v="0"/>
    <n v="22145"/>
    <n v="0.33052238805970147"/>
    <n v="22145"/>
    <n v="44290"/>
  </r>
  <r>
    <n v="14"/>
    <n v="15"/>
    <x v="0"/>
    <x v="74"/>
    <x v="1"/>
    <x v="72"/>
    <x v="106"/>
    <s v="007-Other admin"/>
    <x v="1"/>
    <s v="005"/>
    <s v="STRATEGIC SUPPORT"/>
    <s v="078"/>
    <s v="GENERAL EXPENSES - OTHER"/>
    <s v="1344"/>
    <s v="NON-CAPITAL TOOLS &amp; EQUIPMENT"/>
    <n v="1000"/>
    <n v="1000"/>
    <n v="1055"/>
    <n v="1110.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4"/>
    <x v="1"/>
    <x v="72"/>
    <x v="107"/>
    <s v="007-Other admin"/>
    <x v="1"/>
    <s v="005"/>
    <s v="STRATEGIC SUPPORT"/>
    <s v="078"/>
    <s v="GENERAL EXPENSES - OTHER"/>
    <s v="1347"/>
    <s v="POSTAGE &amp; COURIER FEES"/>
    <n v="2344"/>
    <n v="2344"/>
    <n v="2472.92"/>
    <n v="2603.98476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4"/>
    <x v="1"/>
    <x v="72"/>
    <x v="108"/>
    <s v="007-Other admin"/>
    <x v="1"/>
    <s v="005"/>
    <s v="STRATEGIC SUPPORT"/>
    <s v="078"/>
    <s v="GENERAL EXPENSES - OTHER"/>
    <s v="1348"/>
    <s v="PRINTING &amp; STATIONERY"/>
    <n v="29000"/>
    <n v="29000"/>
    <n v="30595"/>
    <n v="32216.535"/>
    <n v="16131.560000000001"/>
    <n v="1746"/>
    <n v="0"/>
    <n v="0"/>
    <n v="0"/>
    <n v="0"/>
    <n v="0"/>
    <n v="0"/>
    <n v="0"/>
    <n v="0"/>
    <n v="1097.8800000000001"/>
    <n v="0"/>
    <n v="7993.93"/>
    <n v="7039.75"/>
    <n v="16131.560000000001"/>
    <n v="0.5562606896551725"/>
    <n v="16131.56"/>
    <n v="32263.120000000003"/>
  </r>
  <r>
    <n v="14"/>
    <n v="15"/>
    <x v="0"/>
    <x v="74"/>
    <x v="1"/>
    <x v="72"/>
    <x v="110"/>
    <s v="007-Other admin"/>
    <x v="1"/>
    <s v="005"/>
    <s v="STRATEGIC SUPPORT"/>
    <s v="078"/>
    <s v="GENERAL EXPENSES - OTHER"/>
    <s v="1364"/>
    <s v="SUBSISTANCE &amp; TRAVELLING EXPENSES"/>
    <n v="58000"/>
    <n v="58000"/>
    <n v="61190"/>
    <n v="64433.07"/>
    <n v="18545.739999999998"/>
    <n v="0"/>
    <n v="0"/>
    <n v="0"/>
    <n v="0"/>
    <n v="0"/>
    <n v="0"/>
    <n v="0"/>
    <n v="8772"/>
    <n v="7029"/>
    <n v="0"/>
    <n v="0"/>
    <n v="1461.14"/>
    <n v="1283.5999999999999"/>
    <n v="18545.739999999998"/>
    <n v="0.31975413793103447"/>
    <n v="18545.740000000002"/>
    <n v="37091.479999999996"/>
  </r>
  <r>
    <n v="14"/>
    <n v="15"/>
    <x v="0"/>
    <x v="74"/>
    <x v="1"/>
    <x v="72"/>
    <x v="111"/>
    <s v="007-Other admin"/>
    <x v="1"/>
    <s v="005"/>
    <s v="STRATEGIC SUPPORT"/>
    <s v="078"/>
    <s v="GENERAL EXPENSES - OTHER"/>
    <s v="1366"/>
    <s v="TELEPHO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5"/>
    <x v="2"/>
    <x v="72"/>
    <x v="103"/>
    <s v="007-Other admin"/>
    <x v="1"/>
    <s v="006"/>
    <s v="PUBLIC PARTICIPATION &amp; PROJECT SUPPORT"/>
    <s v="078"/>
    <s v="GENERAL EXPENSES - OTHER"/>
    <s v="1308"/>
    <s v="CONFERENCE &amp; CONVENTION COST - DOMESTIC"/>
    <n v="10000"/>
    <n v="10000"/>
    <n v="10550"/>
    <n v="11109.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5"/>
    <x v="2"/>
    <x v="72"/>
    <x v="105"/>
    <s v="007-Other admin"/>
    <x v="1"/>
    <s v="006"/>
    <s v="PUBLIC PARTICIPATION &amp; PROJECT SUPPORT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5"/>
    <x v="2"/>
    <x v="72"/>
    <x v="197"/>
    <s v="007-Other admin"/>
    <x v="1"/>
    <s v="006"/>
    <s v="PUBLIC PARTICIPATION &amp; PROJECT SUPPORT"/>
    <s v="078"/>
    <s v="GENERAL EXPENSES - OTHER"/>
    <s v="1322"/>
    <s v="ENTERTAINMENT - PUBLIC ENTERTAINMENT"/>
    <n v="310000"/>
    <n v="310000"/>
    <n v="327050"/>
    <n v="344383.65"/>
    <n v="149810"/>
    <n v="0"/>
    <n v="0"/>
    <n v="0"/>
    <n v="0"/>
    <n v="0"/>
    <n v="0"/>
    <n v="0"/>
    <n v="120640"/>
    <n v="211"/>
    <n v="0"/>
    <n v="6270"/>
    <n v="22689"/>
    <n v="0"/>
    <n v="149810"/>
    <n v="0.48325806451612902"/>
    <n v="149810"/>
    <n v="299620"/>
  </r>
  <r>
    <n v="14"/>
    <n v="15"/>
    <x v="0"/>
    <x v="75"/>
    <x v="2"/>
    <x v="72"/>
    <x v="106"/>
    <s v="007-Other admin"/>
    <x v="1"/>
    <s v="006"/>
    <s v="PUBLIC PARTICIPATION &amp; PROJECT SUPPORT"/>
    <s v="078"/>
    <s v="GENERAL EXPENSES - OTHER"/>
    <s v="1344"/>
    <s v="NON-CAPITAL TOOLS &amp; EQUIPMENT"/>
    <n v="4000"/>
    <n v="4000"/>
    <n v="4220"/>
    <n v="4443.6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5"/>
    <x v="2"/>
    <x v="72"/>
    <x v="108"/>
    <s v="007-Other admin"/>
    <x v="1"/>
    <s v="006"/>
    <s v="PUBLIC PARTICIPATION &amp; PROJECT SUPPORT"/>
    <s v="078"/>
    <s v="GENERAL EXPENSES - OTHER"/>
    <s v="1348"/>
    <s v="PRINTING &amp; STATIONERY"/>
    <n v="50000"/>
    <n v="50000"/>
    <n v="52750"/>
    <n v="55545.75"/>
    <n v="14325.59"/>
    <n v="0"/>
    <n v="0"/>
    <n v="0"/>
    <n v="0"/>
    <n v="0"/>
    <n v="0"/>
    <n v="0"/>
    <n v="280.26"/>
    <n v="125.26"/>
    <n v="686.28"/>
    <n v="533.20000000000005"/>
    <n v="6476.31"/>
    <n v="6224.28"/>
    <n v="14325.59"/>
    <n v="0.28651179999999998"/>
    <n v="14325.59"/>
    <n v="28651.18"/>
  </r>
  <r>
    <n v="14"/>
    <n v="15"/>
    <x v="0"/>
    <x v="75"/>
    <x v="2"/>
    <x v="72"/>
    <x v="332"/>
    <s v="007-Other admin"/>
    <x v="1"/>
    <s v="006"/>
    <s v="PUBLIC PARTICIPATION &amp; PROJECT SUPPORT"/>
    <s v="078"/>
    <s v="GENERAL EXPENSES - OTHER"/>
    <s v="1354"/>
    <s v="PUBLIC EDUCATION AND TRAINING"/>
    <n v="70000"/>
    <n v="70000"/>
    <n v="73850"/>
    <n v="77764.05"/>
    <n v="15678"/>
    <n v="0"/>
    <n v="0"/>
    <n v="0"/>
    <n v="0"/>
    <n v="0"/>
    <n v="0"/>
    <n v="0"/>
    <n v="3800"/>
    <n v="0"/>
    <n v="0"/>
    <n v="11878"/>
    <n v="0"/>
    <n v="0"/>
    <n v="15678"/>
    <n v="0.22397142857142857"/>
    <n v="15678"/>
    <n v="31356"/>
  </r>
  <r>
    <n v="14"/>
    <n v="15"/>
    <x v="0"/>
    <x v="75"/>
    <x v="2"/>
    <x v="72"/>
    <x v="110"/>
    <s v="007-Other admin"/>
    <x v="1"/>
    <s v="006"/>
    <s v="PUBLIC PARTICIPATION &amp; PROJECT SUPPORT"/>
    <s v="078"/>
    <s v="GENERAL EXPENSES - OTHER"/>
    <s v="1364"/>
    <s v="SUBSISTANCE &amp; TRAVELLING EXPENSES"/>
    <n v="3900000"/>
    <n v="3900000"/>
    <n v="4114500"/>
    <n v="4332568.5"/>
    <n v="1949162.5"/>
    <n v="0"/>
    <n v="0"/>
    <n v="0"/>
    <n v="0"/>
    <n v="0"/>
    <n v="0"/>
    <n v="0"/>
    <n v="329202.24"/>
    <n v="331258.87"/>
    <n v="325777.09999999998"/>
    <n v="312444.58"/>
    <n v="327279.71000000002"/>
    <n v="323200"/>
    <n v="1949162.5"/>
    <n v="0.4997852564102564"/>
    <n v="1949162.5"/>
    <n v="3898325"/>
  </r>
  <r>
    <n v="14"/>
    <n v="15"/>
    <x v="0"/>
    <x v="75"/>
    <x v="2"/>
    <x v="72"/>
    <x v="111"/>
    <s v="007-Other admin"/>
    <x v="1"/>
    <s v="006"/>
    <s v="PUBLIC PARTICIPATION &amp; PROJECT SUPPORT"/>
    <s v="078"/>
    <s v="GENERAL EXPENSES - OTHER"/>
    <s v="1366"/>
    <s v="TELEPHONE"/>
    <n v="51421"/>
    <n v="82310"/>
    <n v="86837.05"/>
    <n v="91439.413650000002"/>
    <n v="24601.54"/>
    <n v="0"/>
    <n v="0"/>
    <n v="0"/>
    <n v="0"/>
    <n v="0"/>
    <n v="0"/>
    <n v="0"/>
    <n v="4272.3100000000004"/>
    <n v="4535.24"/>
    <n v="3314.88"/>
    <n v="2202.85"/>
    <n v="5492.73"/>
    <n v="4783.53"/>
    <n v="24601.54"/>
    <n v="0.47843371385231714"/>
    <n v="24601.54"/>
    <n v="49203.08"/>
  </r>
  <r>
    <n v="14"/>
    <n v="15"/>
    <x v="0"/>
    <x v="77"/>
    <x v="3"/>
    <x v="72"/>
    <x v="103"/>
    <s v="015-Economic development"/>
    <x v="1"/>
    <s v="012"/>
    <s v="ADMINISTRATION STRATEGY &amp; DEV"/>
    <s v="078"/>
    <s v="GENERAL EXPENSES - OTHER"/>
    <s v="1308"/>
    <s v="CONFERENCE &amp; CONVENTION COST - DOMESTIC"/>
    <n v="6165"/>
    <n v="6165"/>
    <n v="6504.0749999999998"/>
    <n v="6848.79097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7"/>
    <x v="3"/>
    <x v="72"/>
    <x v="333"/>
    <s v="015-Economic development"/>
    <x v="1"/>
    <s v="012"/>
    <s v="ADMINISTRATION STRATEGY &amp; DEV"/>
    <s v="078"/>
    <s v="GENERAL EXPENSES - OTHER"/>
    <s v="1309"/>
    <s v="CONFERENCE &amp; CONVENTION COST - INTERNATIONAL"/>
    <n v="7201"/>
    <n v="7201"/>
    <n v="7597.0550000000003"/>
    <n v="7999.69891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7"/>
    <x v="3"/>
    <x v="72"/>
    <x v="101"/>
    <s v="015-Economic development"/>
    <x v="1"/>
    <s v="012"/>
    <s v="ADMINISTRATION STRATEGY &amp; DEV"/>
    <s v="078"/>
    <s v="GENERAL EXPENSES - OTHER"/>
    <s v="1310"/>
    <s v="CONSULTANTS &amp; PROFFESIONAL FEES"/>
    <n v="2200"/>
    <n v="2200"/>
    <n v="2321"/>
    <n v="2444.012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7"/>
    <x v="3"/>
    <x v="72"/>
    <x v="105"/>
    <s v="015-Economic development"/>
    <x v="1"/>
    <s v="012"/>
    <s v="ADMINISTRATION STRATEGY &amp; DEV"/>
    <s v="078"/>
    <s v="GENERAL EXPENSES - OTHER"/>
    <s v="1321"/>
    <s v="ENTERTAINMENT - OFFICIALS"/>
    <n v="2000"/>
    <n v="2000"/>
    <n v="2110"/>
    <n v="2221.83"/>
    <n v="856.3"/>
    <n v="0"/>
    <n v="0"/>
    <n v="0"/>
    <n v="0"/>
    <n v="0"/>
    <n v="0"/>
    <n v="0"/>
    <n v="0"/>
    <n v="0"/>
    <n v="276.3"/>
    <n v="0"/>
    <n v="0"/>
    <n v="580"/>
    <n v="856.3"/>
    <n v="0.42814999999999998"/>
    <n v="856.3"/>
    <n v="1712.6"/>
  </r>
  <r>
    <n v="14"/>
    <n v="15"/>
    <x v="0"/>
    <x v="77"/>
    <x v="3"/>
    <x v="72"/>
    <x v="334"/>
    <s v="015-Economic development"/>
    <x v="1"/>
    <s v="012"/>
    <s v="ADMINISTRATION STRATEGY &amp; DEV"/>
    <s v="078"/>
    <s v="GENERAL EXPENSES - OTHER"/>
    <s v="1340"/>
    <s v="MEMBERSHIP FEES - OTHER"/>
    <n v="97"/>
    <n v="97"/>
    <n v="102.33499999999999"/>
    <n v="107.758754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7"/>
    <x v="3"/>
    <x v="72"/>
    <x v="107"/>
    <s v="015-Economic development"/>
    <x v="1"/>
    <s v="012"/>
    <s v="ADMINISTRATION STRATEGY &amp; DEV"/>
    <s v="078"/>
    <s v="GENERAL EXPENSES - OTHER"/>
    <s v="1347"/>
    <s v="POSTAGE &amp; COURIER FEES"/>
    <n v="592"/>
    <n v="592"/>
    <n v="624.55999999999995"/>
    <n v="657.66167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7"/>
    <x v="3"/>
    <x v="72"/>
    <x v="108"/>
    <s v="015-Economic development"/>
    <x v="1"/>
    <s v="012"/>
    <s v="ADMINISTRATION STRATEGY &amp; DEV"/>
    <s v="078"/>
    <s v="GENERAL EXPENSES - OTHER"/>
    <s v="1348"/>
    <s v="PRINTING &amp; STATIONERY"/>
    <n v="9600"/>
    <n v="9600"/>
    <n v="10128"/>
    <n v="10664.784"/>
    <n v="871.42000000000007"/>
    <n v="0"/>
    <n v="0"/>
    <n v="0"/>
    <n v="0"/>
    <n v="0"/>
    <n v="0"/>
    <n v="0"/>
    <n v="0"/>
    <n v="0"/>
    <n v="0"/>
    <n v="0"/>
    <n v="632.46"/>
    <n v="238.96"/>
    <n v="871.42000000000007"/>
    <n v="9.0772916666666675E-2"/>
    <n v="871.42"/>
    <n v="1742.8400000000001"/>
  </r>
  <r>
    <n v="14"/>
    <n v="15"/>
    <x v="0"/>
    <x v="77"/>
    <x v="3"/>
    <x v="72"/>
    <x v="335"/>
    <s v="015-Economic development"/>
    <x v="1"/>
    <s v="012"/>
    <s v="ADMINISTRATION STRATEGY &amp; DEV"/>
    <s v="078"/>
    <s v="GENERAL EXPENSES - OTHER"/>
    <s v="1355"/>
    <s v="RECOGNITION DAY"/>
    <n v="50000"/>
    <n v="50000"/>
    <n v="52750"/>
    <n v="55545.7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7"/>
    <x v="3"/>
    <x v="72"/>
    <x v="110"/>
    <s v="015-Economic development"/>
    <x v="1"/>
    <s v="012"/>
    <s v="ADMINISTRATION STRATEGY &amp; DEV"/>
    <s v="078"/>
    <s v="GENERAL EXPENSES - OTHER"/>
    <s v="1364"/>
    <s v="SUBSISTANCE &amp; TRAVELLING EXPENSES"/>
    <n v="58000"/>
    <n v="58000"/>
    <n v="61190"/>
    <n v="64433.07"/>
    <n v="35984.18"/>
    <n v="0"/>
    <n v="0"/>
    <n v="0"/>
    <n v="0"/>
    <n v="0"/>
    <n v="0"/>
    <n v="0"/>
    <n v="0"/>
    <n v="16576.8"/>
    <n v="7984.88"/>
    <n v="5625.1"/>
    <n v="2908.8"/>
    <n v="2888.6"/>
    <n v="35984.18"/>
    <n v="0.62041689655172416"/>
    <n v="35984.18"/>
    <n v="71968.36"/>
  </r>
  <r>
    <n v="14"/>
    <n v="15"/>
    <x v="0"/>
    <x v="77"/>
    <x v="3"/>
    <x v="72"/>
    <x v="111"/>
    <s v="015-Economic development"/>
    <x v="1"/>
    <s v="012"/>
    <s v="ADMINISTRATION STRATEGY &amp; DEV"/>
    <s v="078"/>
    <s v="GENERAL EXPENSES - OTHER"/>
    <s v="1366"/>
    <s v="TELEPHONE"/>
    <n v="12840"/>
    <n v="25680"/>
    <n v="27092.400000000001"/>
    <n v="28528.297200000001"/>
    <n v="2672.1400000000003"/>
    <n v="0"/>
    <n v="0"/>
    <n v="0"/>
    <n v="0"/>
    <n v="0"/>
    <n v="0"/>
    <n v="0"/>
    <n v="416.63"/>
    <n v="482.29"/>
    <n v="453.68"/>
    <n v="0"/>
    <n v="875.37"/>
    <n v="444.17"/>
    <n v="2672.1400000000003"/>
    <n v="0.20811059190031156"/>
    <n v="2672.14"/>
    <n v="5344.2800000000007"/>
  </r>
  <r>
    <n v="14"/>
    <n v="15"/>
    <x v="0"/>
    <x v="77"/>
    <x v="3"/>
    <x v="72"/>
    <x v="99"/>
    <s v="015-Economic development"/>
    <x v="1"/>
    <s v="012"/>
    <s v="ADMINISTRATION STRATEGY &amp; DEV"/>
    <s v="078"/>
    <s v="GENERAL EXPENSES - OTHER"/>
    <s v="1370"/>
    <s v="YOUTH GENDER &amp; DISABILIT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8"/>
    <x v="3"/>
    <x v="72"/>
    <x v="125"/>
    <s v="015-Economic development"/>
    <x v="1"/>
    <s v="014"/>
    <s v="LOCAL ECONOMIC DEVELOPMENT &amp; SOCIAL DEVELOPMENT"/>
    <s v="078"/>
    <s v="GENERAL EXPENSES - OTHER"/>
    <s v="1301"/>
    <s v="ADVERTISING - GENERAL"/>
    <n v="3669"/>
    <n v="3669"/>
    <n v="3870.7950000000001"/>
    <n v="4075.94713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8"/>
    <x v="3"/>
    <x v="72"/>
    <x v="103"/>
    <s v="015-Economic development"/>
    <x v="1"/>
    <s v="014"/>
    <s v="LOCAL ECONOMIC DEVELOPMENT &amp; SOCIAL DEVELOPMENT"/>
    <s v="078"/>
    <s v="GENERAL EXPENSES - OTHER"/>
    <s v="1308"/>
    <s v="CONFERENCE &amp; CONVENTION COST - DOMESTIC"/>
    <n v="1646"/>
    <n v="1646"/>
    <n v="1736.53"/>
    <n v="1828.5660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8"/>
    <x v="3"/>
    <x v="72"/>
    <x v="101"/>
    <s v="015-Economic development"/>
    <x v="1"/>
    <s v="014"/>
    <s v="LOCAL ECONOMIC DEVELOPMENT &amp; SOCIAL DEVELOPMENT"/>
    <s v="078"/>
    <s v="GENERAL EXPENSES - OTHER"/>
    <s v="1310"/>
    <s v="CONSULTANTS &amp; PROFFESIONAL FEES"/>
    <n v="53432"/>
    <n v="53432"/>
    <n v="56370.76"/>
    <n v="59358.41028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8"/>
    <x v="3"/>
    <x v="72"/>
    <x v="105"/>
    <s v="015-Economic development"/>
    <x v="1"/>
    <s v="014"/>
    <s v="LOCAL ECONOMIC DEVELOPMENT &amp; SOCIAL DEVELOPMENT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8"/>
    <x v="3"/>
    <x v="72"/>
    <x v="197"/>
    <s v="015-Economic development"/>
    <x v="1"/>
    <s v="014"/>
    <s v="LOCAL ECONOMIC DEVELOPMENT &amp; SOCIAL DEVELOPMENT"/>
    <s v="078"/>
    <s v="GENERAL EXPENSES - OTHER"/>
    <s v="1322"/>
    <s v="ENTERTAINMENT - PUBLIC ENTERTAINMENT"/>
    <n v="5250"/>
    <n v="5250"/>
    <n v="5538.75"/>
    <n v="5832.3037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8"/>
    <x v="3"/>
    <x v="72"/>
    <x v="107"/>
    <s v="015-Economic development"/>
    <x v="1"/>
    <s v="014"/>
    <s v="LOCAL ECONOMIC DEVELOPMENT &amp; SOCIAL DEVELOPMENT"/>
    <s v="078"/>
    <s v="GENERAL EXPENSES - OTHER"/>
    <s v="1347"/>
    <s v="POSTAGE &amp; COURIER FEES"/>
    <n v="881"/>
    <n v="881"/>
    <n v="929.45500000000004"/>
    <n v="978.716115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8"/>
    <x v="3"/>
    <x v="72"/>
    <x v="108"/>
    <s v="015-Economic development"/>
    <x v="1"/>
    <s v="014"/>
    <s v="LOCAL ECONOMIC DEVELOPMENT &amp; SOCIAL DEVELOPMENT"/>
    <s v="078"/>
    <s v="GENERAL EXPENSES - OTHER"/>
    <s v="1348"/>
    <s v="PRINTING &amp; STATIONERY"/>
    <n v="13750"/>
    <n v="13750"/>
    <n v="14506.25"/>
    <n v="15275.081249999999"/>
    <n v="3567.26"/>
    <n v="0"/>
    <n v="0"/>
    <n v="0"/>
    <n v="0"/>
    <n v="0"/>
    <n v="0"/>
    <n v="0"/>
    <n v="786.05"/>
    <n v="0"/>
    <n v="2084.04"/>
    <n v="0"/>
    <n v="421.32"/>
    <n v="275.85000000000002"/>
    <n v="3567.26"/>
    <n v="0.25943709090909095"/>
    <n v="3567.26"/>
    <n v="7134.52"/>
  </r>
  <r>
    <n v="14"/>
    <n v="15"/>
    <x v="0"/>
    <x v="78"/>
    <x v="3"/>
    <x v="72"/>
    <x v="330"/>
    <s v="015-Economic development"/>
    <x v="1"/>
    <s v="014"/>
    <s v="LOCAL ECONOMIC DEVELOPMENT &amp; SOCIAL DEVELOPMENT"/>
    <s v="078"/>
    <s v="GENERAL EXPENSES - OTHER"/>
    <s v="1353"/>
    <s v="PUBLIC RELATIONS , TOURISM &amp; MARKETING"/>
    <n v="2698192"/>
    <n v="5700000"/>
    <n v="5750000"/>
    <n v="5700000"/>
    <n v="1621277.13"/>
    <n v="0"/>
    <n v="0"/>
    <n v="0"/>
    <n v="0"/>
    <n v="0"/>
    <n v="0"/>
    <n v="0"/>
    <n v="263157.89"/>
    <n v="482575.5"/>
    <n v="272864.36"/>
    <n v="483449.88"/>
    <n v="30048"/>
    <n v="89181.5"/>
    <n v="1621277.13"/>
    <n v="0.60087537506597011"/>
    <n v="1621277.13"/>
    <n v="3242554.26"/>
  </r>
  <r>
    <n v="14"/>
    <n v="15"/>
    <x v="0"/>
    <x v="78"/>
    <x v="3"/>
    <x v="72"/>
    <x v="110"/>
    <s v="015-Economic development"/>
    <x v="1"/>
    <s v="014"/>
    <s v="LOCAL ECONOMIC DEVELOPMENT &amp; SOCIAL DEVELOPMENT"/>
    <s v="078"/>
    <s v="GENERAL EXPENSES - OTHER"/>
    <s v="1364"/>
    <s v="SUBSISTANCE &amp; TRAVELLING EXPENSES"/>
    <n v="100000"/>
    <n v="100000"/>
    <n v="105500"/>
    <n v="111091.5"/>
    <n v="60282.039999999994"/>
    <n v="0"/>
    <n v="0"/>
    <n v="0"/>
    <n v="0"/>
    <n v="0"/>
    <n v="0"/>
    <n v="0"/>
    <n v="6528.55"/>
    <n v="25329.27"/>
    <n v="13365.8"/>
    <n v="6770.38"/>
    <n v="6005.44"/>
    <n v="2282.6"/>
    <n v="60282.039999999994"/>
    <n v="0.60282039999999992"/>
    <n v="60282.04"/>
    <n v="120564.07999999999"/>
  </r>
  <r>
    <n v="14"/>
    <n v="15"/>
    <x v="0"/>
    <x v="78"/>
    <x v="3"/>
    <x v="72"/>
    <x v="111"/>
    <s v="015-Economic development"/>
    <x v="1"/>
    <s v="014"/>
    <s v="LOCAL ECONOMIC DEVELOPMENT &amp; SOCIAL DEVELOPMENT"/>
    <s v="078"/>
    <s v="GENERAL EXPENSES - OTHER"/>
    <s v="1366"/>
    <s v="TELEPHONE"/>
    <n v="23136"/>
    <n v="41124"/>
    <n v="43385.82"/>
    <n v="45685.268459999999"/>
    <n v="12751.800000000001"/>
    <n v="0"/>
    <n v="0"/>
    <n v="0"/>
    <n v="0"/>
    <n v="0"/>
    <n v="0"/>
    <n v="0"/>
    <n v="2149.77"/>
    <n v="2269.9699999999998"/>
    <n v="2218.42"/>
    <n v="1335.05"/>
    <n v="2978.26"/>
    <n v="1800.33"/>
    <n v="12751.800000000001"/>
    <n v="0.55116701244813282"/>
    <n v="12751.8"/>
    <n v="25503.600000000002"/>
  </r>
  <r>
    <n v="14"/>
    <n v="15"/>
    <x v="0"/>
    <x v="79"/>
    <x v="3"/>
    <x v="72"/>
    <x v="125"/>
    <s v="016-Town planning"/>
    <x v="1"/>
    <s v="015"/>
    <s v="TOWN &amp; REGIONAL PLANNING"/>
    <s v="078"/>
    <s v="GENERAL EXPENSES - OTHER"/>
    <s v="1301"/>
    <s v="ADVERTISING - GENERAL"/>
    <n v="60000"/>
    <n v="60000"/>
    <n v="63300"/>
    <n v="66654.899999999994"/>
    <n v="8530.2000000000007"/>
    <n v="955.35"/>
    <n v="0"/>
    <n v="0"/>
    <n v="0"/>
    <n v="0"/>
    <n v="0"/>
    <n v="0"/>
    <n v="0"/>
    <n v="0"/>
    <n v="0"/>
    <n v="0"/>
    <n v="7574.85"/>
    <n v="955.35"/>
    <n v="8530.2000000000007"/>
    <n v="0.14217000000000002"/>
    <n v="8530.2000000000007"/>
    <n v="17060.400000000001"/>
  </r>
  <r>
    <n v="14"/>
    <n v="15"/>
    <x v="0"/>
    <x v="79"/>
    <x v="3"/>
    <x v="72"/>
    <x v="103"/>
    <s v="016-Town planning"/>
    <x v="1"/>
    <s v="015"/>
    <s v="TOWN &amp; REGIONAL PLANNING"/>
    <s v="078"/>
    <s v="GENERAL EXPENSES - OTHER"/>
    <s v="1308"/>
    <s v="CONFERENCE &amp; CONVENTION COST - DOMESTIC"/>
    <n v="13000"/>
    <n v="13000"/>
    <n v="13715"/>
    <n v="14441.89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9"/>
    <x v="3"/>
    <x v="72"/>
    <x v="336"/>
    <s v="016-Town planning"/>
    <x v="1"/>
    <s v="015"/>
    <s v="TOWN &amp; REGIONAL PLANNING"/>
    <s v="078"/>
    <s v="GENERAL EXPENSES - OTHER"/>
    <s v="1315"/>
    <s v="DEED NOTICES"/>
    <n v="30000"/>
    <n v="30000"/>
    <n v="31650"/>
    <n v="33327.449999999997"/>
    <n v="10638.96"/>
    <n v="0"/>
    <n v="0"/>
    <n v="0"/>
    <n v="0"/>
    <n v="0"/>
    <n v="0"/>
    <n v="0"/>
    <n v="0"/>
    <n v="3735.5"/>
    <n v="2018.68"/>
    <n v="1699.65"/>
    <n v="1785.55"/>
    <n v="1399.58"/>
    <n v="10638.96"/>
    <n v="0.35463199999999995"/>
    <n v="10638.96"/>
    <n v="21277.919999999998"/>
  </r>
  <r>
    <n v="14"/>
    <n v="15"/>
    <x v="0"/>
    <x v="79"/>
    <x v="3"/>
    <x v="72"/>
    <x v="105"/>
    <s v="016-Town planning"/>
    <x v="1"/>
    <s v="015"/>
    <s v="TOWN &amp; REGIONAL PLANNING"/>
    <s v="078"/>
    <s v="GENERAL EXPENSES - OTHER"/>
    <s v="1321"/>
    <s v="ENTERTAINMENT - OFFICIALS"/>
    <n v="2000"/>
    <n v="2000"/>
    <n v="2110"/>
    <n v="2221.83"/>
    <n v="1700"/>
    <n v="0"/>
    <n v="0"/>
    <n v="0"/>
    <n v="0"/>
    <n v="0"/>
    <n v="0"/>
    <n v="0"/>
    <n v="0"/>
    <n v="0"/>
    <n v="1700"/>
    <n v="0"/>
    <n v="0"/>
    <n v="0"/>
    <n v="1700"/>
    <n v="0.85"/>
    <n v="1700"/>
    <n v="3400"/>
  </r>
  <r>
    <n v="14"/>
    <n v="15"/>
    <x v="0"/>
    <x v="79"/>
    <x v="3"/>
    <x v="72"/>
    <x v="197"/>
    <s v="016-Town planning"/>
    <x v="1"/>
    <s v="015"/>
    <s v="TOWN &amp; REGIONAL PLANNING"/>
    <s v="078"/>
    <s v="GENERAL EXPENSES - OTHER"/>
    <s v="1322"/>
    <s v="ENTERTAINMENT - PUBLIC ENTERTAINMENT"/>
    <n v="5000"/>
    <n v="5000"/>
    <n v="5275"/>
    <n v="5554.5749999999998"/>
    <n v="3450"/>
    <n v="0"/>
    <n v="0"/>
    <n v="0"/>
    <n v="0"/>
    <n v="0"/>
    <n v="0"/>
    <n v="0"/>
    <n v="0"/>
    <n v="450"/>
    <n v="900"/>
    <n v="0"/>
    <n v="450"/>
    <n v="1650"/>
    <n v="3450"/>
    <n v="0.69"/>
    <n v="3450"/>
    <n v="6900"/>
  </r>
  <r>
    <n v="14"/>
    <n v="15"/>
    <x v="0"/>
    <x v="79"/>
    <x v="3"/>
    <x v="72"/>
    <x v="337"/>
    <s v="016-Town planning"/>
    <x v="1"/>
    <s v="015"/>
    <s v="TOWN &amp; REGIONAL PLANNING"/>
    <s v="078"/>
    <s v="GENERAL EXPENSES - OTHER"/>
    <s v="1327"/>
    <s v="INSURANCE"/>
    <n v="97535"/>
    <n v="97535"/>
    <n v="102899.425"/>
    <n v="108353.094525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9"/>
    <x v="3"/>
    <x v="72"/>
    <x v="338"/>
    <s v="016-Town planning"/>
    <x v="1"/>
    <s v="015"/>
    <s v="TOWN &amp; REGIONAL PLANNING"/>
    <s v="078"/>
    <s v="GENERAL EXPENSES - OTHER"/>
    <s v="1333"/>
    <s v="LEGAL FEES - OTHER"/>
    <n v="18563"/>
    <n v="18563"/>
    <n v="19583.965"/>
    <n v="20621.915144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9"/>
    <x v="3"/>
    <x v="72"/>
    <x v="334"/>
    <s v="016-Town planning"/>
    <x v="1"/>
    <s v="015"/>
    <s v="TOWN &amp; REGIONAL PLANNING"/>
    <s v="078"/>
    <s v="GENERAL EXPENSES - OTHER"/>
    <s v="1340"/>
    <s v="MEMBERSHIP FEES - OTHER"/>
    <n v="750"/>
    <n v="750"/>
    <n v="791.25"/>
    <n v="833.18624999999997"/>
    <n v="675.44"/>
    <n v="0"/>
    <n v="0"/>
    <n v="0"/>
    <n v="0"/>
    <n v="0"/>
    <n v="0"/>
    <n v="0"/>
    <n v="675.44"/>
    <n v="0"/>
    <n v="0"/>
    <n v="0"/>
    <n v="0"/>
    <n v="0"/>
    <n v="675.44"/>
    <n v="0.90058666666666676"/>
    <n v="675.44"/>
    <n v="1350.88"/>
  </r>
  <r>
    <n v="14"/>
    <n v="15"/>
    <x v="0"/>
    <x v="79"/>
    <x v="3"/>
    <x v="72"/>
    <x v="106"/>
    <s v="016-Town planning"/>
    <x v="1"/>
    <s v="015"/>
    <s v="TOWN &amp; REGIONAL PLANNING"/>
    <s v="078"/>
    <s v="GENERAL EXPENSES - OTHER"/>
    <s v="1344"/>
    <s v="NON-CAPITAL TOOLS &amp; EQUIPMENT"/>
    <n v="1000"/>
    <n v="1000"/>
    <n v="1055"/>
    <n v="1110.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9"/>
    <x v="3"/>
    <x v="72"/>
    <x v="107"/>
    <s v="016-Town planning"/>
    <x v="1"/>
    <s v="015"/>
    <s v="TOWN &amp; REGIONAL PLANNING"/>
    <s v="078"/>
    <s v="GENERAL EXPENSES - OTHER"/>
    <s v="1347"/>
    <s v="POSTAGE &amp; COURIER FEES"/>
    <n v="1923"/>
    <n v="1923"/>
    <n v="2028.7650000000001"/>
    <n v="2136.28954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9"/>
    <x v="3"/>
    <x v="72"/>
    <x v="108"/>
    <s v="016-Town planning"/>
    <x v="1"/>
    <s v="015"/>
    <s v="TOWN &amp; REGIONAL PLANNING"/>
    <s v="078"/>
    <s v="GENERAL EXPENSES - OTHER"/>
    <s v="1348"/>
    <s v="PRINTING &amp; STATIONERY"/>
    <n v="25000"/>
    <n v="25000"/>
    <n v="26375"/>
    <n v="27772.875"/>
    <n v="2296.98"/>
    <n v="0"/>
    <n v="0"/>
    <n v="0"/>
    <n v="0"/>
    <n v="0"/>
    <n v="0"/>
    <n v="0"/>
    <n v="483.57"/>
    <n v="58.45"/>
    <n v="1226.54"/>
    <n v="0"/>
    <n v="253.26"/>
    <n v="275.16000000000003"/>
    <n v="2296.98"/>
    <n v="9.1879199999999994E-2"/>
    <n v="2296.98"/>
    <n v="4593.96"/>
  </r>
  <r>
    <n v="14"/>
    <n v="15"/>
    <x v="0"/>
    <x v="79"/>
    <x v="3"/>
    <x v="72"/>
    <x v="110"/>
    <s v="016-Town planning"/>
    <x v="1"/>
    <s v="015"/>
    <s v="TOWN &amp; REGIONAL PLANNING"/>
    <s v="078"/>
    <s v="GENERAL EXPENSES - OTHER"/>
    <s v="1364"/>
    <s v="SUBSISTANCE &amp; TRAVELLING EXPENSES"/>
    <n v="34723"/>
    <n v="34723"/>
    <n v="36632.764999999999"/>
    <n v="38574.301545000002"/>
    <n v="33972.47"/>
    <n v="0"/>
    <n v="0"/>
    <n v="0"/>
    <n v="0"/>
    <n v="0"/>
    <n v="0"/>
    <n v="0"/>
    <n v="0"/>
    <n v="15206"/>
    <n v="15768.25"/>
    <n v="0"/>
    <n v="2998.22"/>
    <n v="0"/>
    <n v="33972.47"/>
    <n v="0.97838522017106822"/>
    <n v="33972.47"/>
    <n v="67944.94"/>
  </r>
  <r>
    <n v="14"/>
    <n v="15"/>
    <x v="0"/>
    <x v="79"/>
    <x v="3"/>
    <x v="72"/>
    <x v="111"/>
    <s v="016-Town planning"/>
    <x v="1"/>
    <s v="015"/>
    <s v="TOWN &amp; REGIONAL PLANNING"/>
    <s v="078"/>
    <s v="GENERAL EXPENSES - OTHER"/>
    <s v="1366"/>
    <s v="TELEPHONE"/>
    <n v="25788"/>
    <n v="51576"/>
    <n v="54412.68"/>
    <n v="57296.552040000002"/>
    <n v="12779.81"/>
    <n v="0"/>
    <n v="0"/>
    <n v="0"/>
    <n v="0"/>
    <n v="0"/>
    <n v="0"/>
    <n v="0"/>
    <n v="1669.73"/>
    <n v="2829.22"/>
    <n v="2243.94"/>
    <n v="1436.29"/>
    <n v="2407.14"/>
    <n v="2193.4899999999998"/>
    <n v="12779.81"/>
    <n v="0.49557197145959359"/>
    <n v="12779.81"/>
    <n v="25559.62"/>
  </r>
  <r>
    <n v="14"/>
    <n v="15"/>
    <x v="0"/>
    <x v="80"/>
    <x v="3"/>
    <x v="72"/>
    <x v="125"/>
    <s v="006-Property service"/>
    <x v="1"/>
    <s v="016"/>
    <s v="HOUSING ADMINISTRATION &amp; PROPERTY VALUATION"/>
    <s v="078"/>
    <s v="GENERAL EXPENSES - OTHER"/>
    <s v="1301"/>
    <s v="ADVERTISING - GENERAL"/>
    <n v="30000"/>
    <n v="30000"/>
    <n v="31650"/>
    <n v="33327.449999999997"/>
    <n v="9320"/>
    <n v="0"/>
    <n v="0"/>
    <n v="0"/>
    <n v="0"/>
    <n v="0"/>
    <n v="0"/>
    <n v="0"/>
    <n v="3120"/>
    <n v="6200"/>
    <n v="0"/>
    <n v="0"/>
    <n v="0"/>
    <n v="0"/>
    <n v="9320"/>
    <n v="0.31066666666666665"/>
    <n v="9320"/>
    <n v="18640"/>
  </r>
  <r>
    <n v="14"/>
    <n v="15"/>
    <x v="0"/>
    <x v="80"/>
    <x v="3"/>
    <x v="72"/>
    <x v="103"/>
    <s v="006-Property service"/>
    <x v="1"/>
    <s v="016"/>
    <s v="HOUSING ADMINISTRATION &amp; PROPERTY VALUATION"/>
    <s v="078"/>
    <s v="GENERAL EXPENSES - OTHER"/>
    <s v="1308"/>
    <s v="CONFERENCE &amp; CONVENTION COST - DOMESTIC"/>
    <n v="7979"/>
    <n v="7979"/>
    <n v="8417.8449999999993"/>
    <n v="8863.99078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0"/>
    <x v="3"/>
    <x v="72"/>
    <x v="101"/>
    <s v="006-Property service"/>
    <x v="1"/>
    <s v="016"/>
    <s v="HOUSING ADMINISTRATION &amp; PROPERTY VALUATION"/>
    <s v="078"/>
    <s v="GENERAL EXPENSES - OTHER"/>
    <s v="1310"/>
    <s v="CONSULTANTS &amp; PROFFESIONAL FEES"/>
    <n v="285000"/>
    <n v="285000"/>
    <n v="300675"/>
    <n v="316610.77500000002"/>
    <n v="119000.95"/>
    <n v="116357.6"/>
    <n v="0"/>
    <n v="0"/>
    <n v="0"/>
    <n v="0"/>
    <n v="0"/>
    <n v="0"/>
    <n v="31448"/>
    <n v="51604.95"/>
    <n v="4500"/>
    <n v="0"/>
    <n v="31448"/>
    <n v="0"/>
    <n v="119000.95"/>
    <n v="0.41754719298245613"/>
    <n v="119000.95"/>
    <n v="238001.9"/>
  </r>
  <r>
    <n v="14"/>
    <n v="15"/>
    <x v="0"/>
    <x v="80"/>
    <x v="3"/>
    <x v="72"/>
    <x v="104"/>
    <s v="006-Property service"/>
    <x v="1"/>
    <s v="016"/>
    <s v="HOUSING ADMINISTRATION &amp; PROPERTY VALUATION"/>
    <s v="078"/>
    <s v="GENERAL EXPENSES - OTHER"/>
    <s v="1311"/>
    <s v="CONSUMABLE DOMESTIC ITEMS"/>
    <n v="2579"/>
    <n v="2579"/>
    <n v="2720.8449999999998"/>
    <n v="2865.049784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0"/>
    <x v="3"/>
    <x v="72"/>
    <x v="336"/>
    <s v="006-Property service"/>
    <x v="1"/>
    <s v="016"/>
    <s v="HOUSING ADMINISTRATION &amp; PROPERTY VALUATION"/>
    <s v="078"/>
    <s v="GENERAL EXPENSES - OTHER"/>
    <s v="1315"/>
    <s v="DEED NOTICES"/>
    <n v="16663"/>
    <n v="16663"/>
    <n v="17579.465"/>
    <n v="18511.176645"/>
    <n v="5319.4800000000005"/>
    <n v="0"/>
    <n v="0"/>
    <n v="0"/>
    <n v="0"/>
    <n v="0"/>
    <n v="0"/>
    <n v="0"/>
    <n v="0"/>
    <n v="1867.75"/>
    <n v="1009.34"/>
    <n v="849.83"/>
    <n v="892.77"/>
    <n v="699.79"/>
    <n v="5319.4800000000005"/>
    <n v="0.31923903258716918"/>
    <n v="5319.48"/>
    <n v="10638.960000000001"/>
  </r>
  <r>
    <n v="14"/>
    <n v="15"/>
    <x v="0"/>
    <x v="80"/>
    <x v="3"/>
    <x v="72"/>
    <x v="105"/>
    <s v="006-Property service"/>
    <x v="1"/>
    <s v="016"/>
    <s v="HOUSING ADMINISTRATION &amp; PROPERTY VALUATION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0"/>
    <x v="3"/>
    <x v="72"/>
    <x v="197"/>
    <s v="006-Property service"/>
    <x v="1"/>
    <s v="016"/>
    <s v="HOUSING ADMINISTRATION &amp; PROPERTY VALUATION"/>
    <s v="078"/>
    <s v="GENERAL EXPENSES - OTHER"/>
    <s v="1322"/>
    <s v="ENTERTAINMENT - PUBLIC ENTERTAINMENT"/>
    <n v="28500"/>
    <n v="28500"/>
    <n v="30067.5"/>
    <n v="31661.0774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0"/>
    <x v="3"/>
    <x v="72"/>
    <x v="338"/>
    <s v="006-Property service"/>
    <x v="1"/>
    <s v="016"/>
    <s v="HOUSING ADMINISTRATION &amp; PROPERTY VALUATION"/>
    <s v="078"/>
    <s v="GENERAL EXPENSES - OTHER"/>
    <s v="1333"/>
    <s v="LEGAL FEES - OTHER"/>
    <n v="20000"/>
    <n v="20000"/>
    <n v="21100"/>
    <n v="22218.3"/>
    <n v="4880.7"/>
    <n v="0"/>
    <n v="0"/>
    <n v="0"/>
    <n v="0"/>
    <n v="0"/>
    <n v="0"/>
    <n v="0"/>
    <n v="0"/>
    <n v="0"/>
    <n v="0"/>
    <n v="0"/>
    <n v="4880.7"/>
    <n v="0"/>
    <n v="4880.7"/>
    <n v="0.244035"/>
    <n v="4880.7"/>
    <n v="9761.4"/>
  </r>
  <r>
    <n v="14"/>
    <n v="15"/>
    <x v="0"/>
    <x v="80"/>
    <x v="3"/>
    <x v="72"/>
    <x v="334"/>
    <s v="006-Property service"/>
    <x v="1"/>
    <s v="016"/>
    <s v="HOUSING ADMINISTRATION &amp; PROPERTY VALUATION"/>
    <s v="078"/>
    <s v="GENERAL EXPENSES - OTHER"/>
    <s v="1340"/>
    <s v="MEMBERSHIP FEES - OTHER"/>
    <n v="4000"/>
    <n v="4000"/>
    <n v="4220"/>
    <n v="4443.66"/>
    <n v="2400"/>
    <n v="0"/>
    <n v="0"/>
    <n v="0"/>
    <n v="0"/>
    <n v="0"/>
    <n v="0"/>
    <n v="0"/>
    <n v="2400"/>
    <n v="0"/>
    <n v="0"/>
    <n v="0"/>
    <n v="0"/>
    <n v="0"/>
    <n v="2400"/>
    <n v="0.6"/>
    <n v="2400"/>
    <n v="4800"/>
  </r>
  <r>
    <n v="14"/>
    <n v="15"/>
    <x v="0"/>
    <x v="80"/>
    <x v="3"/>
    <x v="72"/>
    <x v="106"/>
    <s v="006-Property service"/>
    <x v="1"/>
    <s v="016"/>
    <s v="HOUSING ADMINISTRATION &amp; PROPERTY VALUATION"/>
    <s v="078"/>
    <s v="GENERAL EXPENSES - OTHER"/>
    <s v="1344"/>
    <s v="NON-CAPITAL TOOLS &amp; EQUIPMENT"/>
    <n v="5000"/>
    <n v="5000"/>
    <n v="5275"/>
    <n v="5554.574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0"/>
    <x v="3"/>
    <x v="72"/>
    <x v="107"/>
    <s v="006-Property service"/>
    <x v="1"/>
    <s v="016"/>
    <s v="HOUSING ADMINISTRATION &amp; PROPERTY VALUATION"/>
    <s v="078"/>
    <s v="GENERAL EXPENSES - OTHER"/>
    <s v="1347"/>
    <s v="POSTAGE &amp; COURIER FEES"/>
    <n v="1290"/>
    <n v="1290"/>
    <n v="1360.95"/>
    <n v="1433.0803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0"/>
    <x v="3"/>
    <x v="72"/>
    <x v="108"/>
    <s v="006-Property service"/>
    <x v="1"/>
    <s v="016"/>
    <s v="HOUSING ADMINISTRATION &amp; PROPERTY VALUATION"/>
    <s v="078"/>
    <s v="GENERAL EXPENSES - OTHER"/>
    <s v="1348"/>
    <s v="PRINTING &amp; STATIONERY"/>
    <n v="10000"/>
    <n v="10000"/>
    <n v="10550"/>
    <n v="11109.15"/>
    <n v="2038.94"/>
    <n v="0"/>
    <n v="0"/>
    <n v="0"/>
    <n v="0"/>
    <n v="0"/>
    <n v="0"/>
    <n v="0"/>
    <n v="0"/>
    <n v="0"/>
    <n v="1456.42"/>
    <n v="90.3"/>
    <n v="253.26"/>
    <n v="238.96"/>
    <n v="2038.94"/>
    <n v="0.20389399999999999"/>
    <n v="2038.94"/>
    <n v="4077.88"/>
  </r>
  <r>
    <n v="14"/>
    <n v="15"/>
    <x v="0"/>
    <x v="80"/>
    <x v="3"/>
    <x v="72"/>
    <x v="109"/>
    <s v="006-Property service"/>
    <x v="1"/>
    <s v="016"/>
    <s v="HOUSING ADMINISTRATION &amp; PROPERTY VALUATION"/>
    <s v="078"/>
    <s v="GENERAL EXPENSES - OTHER"/>
    <s v="1350"/>
    <s v="PROTECTIVE CLOTHING"/>
    <n v="6122"/>
    <n v="6122"/>
    <n v="6458.71"/>
    <n v="6801.02163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0"/>
    <x v="3"/>
    <x v="72"/>
    <x v="331"/>
    <s v="006-Property service"/>
    <x v="1"/>
    <s v="016"/>
    <s v="HOUSING ADMINISTRATION &amp; PROPERTY VALUATION"/>
    <s v="078"/>
    <s v="GENERAL EXPENSES - OTHER"/>
    <s v="1363"/>
    <s v="SUBSCRIPTIONS"/>
    <n v="1395"/>
    <n v="1395"/>
    <n v="1471.7249999999999"/>
    <n v="1549.726424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0"/>
    <x v="3"/>
    <x v="72"/>
    <x v="110"/>
    <s v="006-Property service"/>
    <x v="1"/>
    <s v="016"/>
    <s v="HOUSING ADMINISTRATION &amp; PROPERTY VALUATION"/>
    <s v="078"/>
    <s v="GENERAL EXPENSES - OTHER"/>
    <s v="1364"/>
    <s v="SUBSISTANCE &amp; TRAVELLING EXPENSES"/>
    <n v="60000"/>
    <n v="60000"/>
    <n v="63300"/>
    <n v="66654.899999999994"/>
    <n v="31988.45"/>
    <n v="0"/>
    <n v="0"/>
    <n v="0"/>
    <n v="0"/>
    <n v="0"/>
    <n v="0"/>
    <n v="0"/>
    <n v="6578.95"/>
    <n v="16994"/>
    <n v="769.2"/>
    <n v="3074"/>
    <n v="4472.3"/>
    <n v="100"/>
    <n v="31988.45"/>
    <n v="0.5331408333333334"/>
    <n v="31988.45"/>
    <n v="63976.9"/>
  </r>
  <r>
    <n v="14"/>
    <n v="15"/>
    <x v="0"/>
    <x v="80"/>
    <x v="3"/>
    <x v="72"/>
    <x v="111"/>
    <s v="006-Property service"/>
    <x v="1"/>
    <s v="016"/>
    <s v="HOUSING ADMINISTRATION &amp; PROPERTY VALUATION"/>
    <s v="078"/>
    <s v="GENERAL EXPENSES - OTHER"/>
    <s v="1366"/>
    <s v="TELEPHONE"/>
    <n v="28285"/>
    <n v="56570"/>
    <n v="59681.35"/>
    <n v="62844.46155"/>
    <n v="17361.54"/>
    <n v="0"/>
    <n v="0"/>
    <n v="0"/>
    <n v="0"/>
    <n v="0"/>
    <n v="0"/>
    <n v="0"/>
    <n v="2786.52"/>
    <n v="2878.5"/>
    <n v="3239.38"/>
    <n v="2603.8000000000002"/>
    <n v="3429.19"/>
    <n v="2424.15"/>
    <n v="17361.54"/>
    <n v="0.6138073183666255"/>
    <n v="17361.54"/>
    <n v="34723.08"/>
  </r>
  <r>
    <n v="14"/>
    <n v="15"/>
    <x v="0"/>
    <x v="148"/>
    <x v="3"/>
    <x v="72"/>
    <x v="103"/>
    <s v="007-Other admin"/>
    <x v="1"/>
    <s v="023"/>
    <s v="SATELITE OFFICE: NKOWANKOWA"/>
    <s v="078"/>
    <s v="GENERAL EXPENSES - OTHER"/>
    <s v="1308"/>
    <s v="CONFERENCE &amp; CONVENTION COST - DOMESTIC"/>
    <n v="3714"/>
    <n v="3714"/>
    <n v="3918.27"/>
    <n v="4125.93830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48"/>
    <x v="3"/>
    <x v="72"/>
    <x v="104"/>
    <s v="007-Other admin"/>
    <x v="1"/>
    <s v="023"/>
    <s v="SATELITE OFFICE: NKOWANKOWA"/>
    <s v="078"/>
    <s v="GENERAL EXPENSES - OTHER"/>
    <s v="1311"/>
    <s v="CONSUMABLE DOMESTIC ITEMS"/>
    <n v="9000"/>
    <n v="9000"/>
    <n v="9495"/>
    <n v="9998.235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48"/>
    <x v="3"/>
    <x v="72"/>
    <x v="107"/>
    <s v="007-Other admin"/>
    <x v="1"/>
    <s v="023"/>
    <s v="SATELITE OFFICE: NKOWANKOWA"/>
    <s v="078"/>
    <s v="GENERAL EXPENSES - OTHER"/>
    <s v="1347"/>
    <s v="POSTAGE &amp; COURIER FEES"/>
    <n v="1128"/>
    <n v="1128"/>
    <n v="1190.04"/>
    <n v="1253.1121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48"/>
    <x v="3"/>
    <x v="72"/>
    <x v="108"/>
    <s v="007-Other admin"/>
    <x v="1"/>
    <s v="023"/>
    <s v="SATELITE OFFICE: NKOWANKOWA"/>
    <s v="078"/>
    <s v="GENERAL EXPENSES - OTHER"/>
    <s v="1348"/>
    <s v="PRINTING &amp; STATIONERY"/>
    <n v="3543"/>
    <n v="3543"/>
    <n v="3737.8649999999998"/>
    <n v="3935.9718449999996"/>
    <n v="349.85"/>
    <n v="0"/>
    <n v="0"/>
    <n v="0"/>
    <n v="0"/>
    <n v="0"/>
    <n v="0"/>
    <n v="0"/>
    <n v="0"/>
    <n v="0"/>
    <n v="0"/>
    <n v="0"/>
    <n v="223.17"/>
    <n v="126.68"/>
    <n v="349.85"/>
    <n v="9.8744002257973473E-2"/>
    <n v="349.85"/>
    <n v="699.7"/>
  </r>
  <r>
    <n v="14"/>
    <n v="15"/>
    <x v="0"/>
    <x v="148"/>
    <x v="3"/>
    <x v="72"/>
    <x v="109"/>
    <s v="007-Other admin"/>
    <x v="1"/>
    <s v="023"/>
    <s v="SATELITE OFFICE: NKOWANKOWA"/>
    <s v="078"/>
    <s v="GENERAL EXPENSES - OTHER"/>
    <s v="1350"/>
    <s v="PROTECTIVE CLOTHING"/>
    <n v="5240"/>
    <n v="5240"/>
    <n v="5528.2"/>
    <n v="5821.1945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48"/>
    <x v="3"/>
    <x v="72"/>
    <x v="110"/>
    <s v="007-Other admin"/>
    <x v="1"/>
    <s v="023"/>
    <s v="SATELITE OFFICE: NKOWANKOWA"/>
    <s v="078"/>
    <s v="GENERAL EXPENSES - OTHER"/>
    <s v="1364"/>
    <s v="SUBSISTANCE &amp; TRAVELLING EXPENSES"/>
    <n v="7428"/>
    <n v="7428"/>
    <n v="7836.54"/>
    <n v="8251.87661999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48"/>
    <x v="3"/>
    <x v="72"/>
    <x v="111"/>
    <s v="007-Other admin"/>
    <x v="1"/>
    <s v="023"/>
    <s v="SATELITE OFFICE: NKOWANKOWA"/>
    <s v="078"/>
    <s v="GENERAL EXPENSES - OTHER"/>
    <s v="1366"/>
    <s v="TELEPHO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1"/>
    <x v="3"/>
    <x v="72"/>
    <x v="103"/>
    <s v="007-Other admin"/>
    <x v="1"/>
    <s v="024"/>
    <s v="SATELITE OFFICE: LENYENYE"/>
    <s v="078"/>
    <s v="GENERAL EXPENSES - OTHER"/>
    <s v="1308"/>
    <s v="CONFERENCE &amp; CONVENTION COST - DOMESTIC"/>
    <n v="1405"/>
    <n v="1405"/>
    <n v="1482.2750000000001"/>
    <n v="1560.83557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1"/>
    <x v="3"/>
    <x v="72"/>
    <x v="104"/>
    <s v="007-Other admin"/>
    <x v="1"/>
    <s v="024"/>
    <s v="SATELITE OFFICE: LENYENYE"/>
    <s v="078"/>
    <s v="GENERAL EXPENSES - OTHER"/>
    <s v="1311"/>
    <s v="CONSUMABLE DOMESTIC ITEMS"/>
    <n v="6000"/>
    <n v="6000"/>
    <n v="6330"/>
    <n v="6665.49"/>
    <n v="3113.4"/>
    <n v="0"/>
    <n v="0"/>
    <n v="0"/>
    <n v="0"/>
    <n v="0"/>
    <n v="0"/>
    <n v="0"/>
    <n v="0"/>
    <n v="1916.13"/>
    <n v="0"/>
    <n v="0"/>
    <n v="1197.27"/>
    <n v="0"/>
    <n v="3113.4"/>
    <n v="0.51890000000000003"/>
    <n v="3113.4"/>
    <n v="6226.8"/>
  </r>
  <r>
    <n v="14"/>
    <n v="15"/>
    <x v="0"/>
    <x v="81"/>
    <x v="3"/>
    <x v="72"/>
    <x v="106"/>
    <s v="007-Other admin"/>
    <x v="1"/>
    <s v="024"/>
    <s v="SATELITE OFFICE: LENYENYE"/>
    <s v="078"/>
    <s v="GENERAL EXPENSES - OTHER"/>
    <s v="1344"/>
    <s v="NON-CAPITAL TOOLS &amp; EQUIPMENT"/>
    <n v="4738"/>
    <n v="4738"/>
    <n v="4998.59"/>
    <n v="5263.5152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1"/>
    <x v="3"/>
    <x v="72"/>
    <x v="107"/>
    <s v="007-Other admin"/>
    <x v="1"/>
    <s v="024"/>
    <s v="SATELITE OFFICE: LENYENYE"/>
    <s v="078"/>
    <s v="GENERAL EXPENSES - OTHER"/>
    <s v="1347"/>
    <s v="POSTAGE &amp; COURIER FEES"/>
    <n v="2588"/>
    <n v="2588"/>
    <n v="2730.34"/>
    <n v="2875.04802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1"/>
    <x v="3"/>
    <x v="72"/>
    <x v="108"/>
    <s v="007-Other admin"/>
    <x v="1"/>
    <s v="024"/>
    <s v="SATELITE OFFICE: LENYENYE"/>
    <s v="078"/>
    <s v="GENERAL EXPENSES - OTHER"/>
    <s v="1348"/>
    <s v="PRINTING &amp; STATIONERY"/>
    <n v="9458"/>
    <n v="9458"/>
    <n v="9978.19"/>
    <n v="10507.03407"/>
    <n v="3278.8799999999997"/>
    <n v="0"/>
    <n v="0"/>
    <n v="0"/>
    <n v="0"/>
    <n v="0"/>
    <n v="0"/>
    <n v="0"/>
    <n v="0"/>
    <n v="976.81"/>
    <n v="0"/>
    <n v="0"/>
    <n v="1587.01"/>
    <n v="715.06"/>
    <n v="3278.8799999999997"/>
    <n v="0.34667794459716639"/>
    <n v="3278.88"/>
    <n v="6557.7599999999993"/>
  </r>
  <r>
    <n v="14"/>
    <n v="15"/>
    <x v="0"/>
    <x v="81"/>
    <x v="3"/>
    <x v="72"/>
    <x v="109"/>
    <s v="007-Other admin"/>
    <x v="1"/>
    <s v="024"/>
    <s v="SATELITE OFFICE: LENYENYE"/>
    <s v="078"/>
    <s v="GENERAL EXPENSES - OTHER"/>
    <s v="1350"/>
    <s v="PROTECTIVE CLOTHING"/>
    <n v="4000"/>
    <n v="4000"/>
    <n v="4220"/>
    <n v="4443.6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1"/>
    <x v="3"/>
    <x v="72"/>
    <x v="110"/>
    <s v="007-Other admin"/>
    <x v="1"/>
    <s v="024"/>
    <s v="SATELITE OFFICE: LENYENYE"/>
    <s v="078"/>
    <s v="GENERAL EXPENSES - OTHER"/>
    <s v="1364"/>
    <s v="SUBSISTANCE &amp; TRAVELLING EXPENSES"/>
    <n v="5915"/>
    <n v="5915"/>
    <n v="6240.3249999999998"/>
    <n v="6571.062224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1"/>
    <x v="3"/>
    <x v="72"/>
    <x v="111"/>
    <s v="007-Other admin"/>
    <x v="1"/>
    <s v="024"/>
    <s v="SATELITE OFFICE: LENYENYE"/>
    <s v="078"/>
    <s v="GENERAL EXPENSES - OTHER"/>
    <s v="1366"/>
    <s v="TELEPHO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9"/>
    <x v="3"/>
    <x v="72"/>
    <x v="106"/>
    <s v="007-Other admin"/>
    <x v="1"/>
    <s v="025"/>
    <s v="SATELITE OFFICE: LETSITELE"/>
    <s v="078"/>
    <s v="GENERAL EXPENSES - OTHER"/>
    <s v="1344"/>
    <s v="NON-CAPITAL TOOLS &amp; EQUIPMENT"/>
    <n v="3726"/>
    <n v="3726"/>
    <n v="3930.93"/>
    <n v="4139.26929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49"/>
    <x v="3"/>
    <x v="72"/>
    <x v="108"/>
    <s v="007-Other admin"/>
    <x v="1"/>
    <s v="025"/>
    <s v="SATELITE OFFICE: LETSITELE"/>
    <s v="078"/>
    <s v="GENERAL EXPENSES - OTHER"/>
    <s v="1348"/>
    <s v="PRINTING &amp; STATIONERY"/>
    <n v="4703"/>
    <n v="4703"/>
    <n v="4961.665"/>
    <n v="5224.633245"/>
    <n v="354.38"/>
    <n v="0"/>
    <n v="0"/>
    <n v="0"/>
    <n v="0"/>
    <n v="0"/>
    <n v="0"/>
    <n v="0"/>
    <n v="0"/>
    <n v="0"/>
    <n v="0"/>
    <n v="0"/>
    <n v="142.97"/>
    <n v="211.41"/>
    <n v="354.38"/>
    <n v="7.5351903040612372E-2"/>
    <n v="354.38"/>
    <n v="708.76"/>
  </r>
  <r>
    <n v="14"/>
    <n v="15"/>
    <x v="0"/>
    <x v="149"/>
    <x v="3"/>
    <x v="72"/>
    <x v="109"/>
    <s v="007-Other admin"/>
    <x v="1"/>
    <s v="025"/>
    <s v="SATELITE OFFICE: LETSITELE"/>
    <s v="078"/>
    <s v="GENERAL EXPENSES - OTHER"/>
    <s v="1350"/>
    <s v="PROTECTIVE CLOTHING"/>
    <n v="6770"/>
    <n v="6770"/>
    <n v="7142.35"/>
    <n v="7520.8945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49"/>
    <x v="3"/>
    <x v="72"/>
    <x v="111"/>
    <s v="007-Other admin"/>
    <x v="1"/>
    <s v="025"/>
    <s v="SATELITE OFFICE: LETSITELE"/>
    <s v="078"/>
    <s v="GENERAL EXPENSES - OTHER"/>
    <s v="1366"/>
    <s v="TELEPHO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2"/>
    <x v="4"/>
    <x v="72"/>
    <x v="339"/>
    <s v="003-Budget and treasury office"/>
    <x v="1"/>
    <s v="032"/>
    <s v="ADMINISTRATION FINANCE"/>
    <s v="078"/>
    <s v="GENERAL EXPENSES - OTHER"/>
    <s v="1303"/>
    <s v="AUDITORS FEES"/>
    <n v="2405304"/>
    <n v="2405304"/>
    <n v="2537595.7200000002"/>
    <n v="2672088.2931600004"/>
    <n v="1064490.8500000001"/>
    <n v="0"/>
    <n v="0"/>
    <n v="0"/>
    <n v="0"/>
    <n v="0"/>
    <n v="0"/>
    <n v="0"/>
    <n v="0"/>
    <n v="0"/>
    <n v="0"/>
    <n v="311399.06"/>
    <n v="753091.79"/>
    <n v="0"/>
    <n v="1064490.8500000001"/>
    <n v="0.44255979701526299"/>
    <n v="1064490.8500000001"/>
    <n v="2128981.7000000002"/>
  </r>
  <r>
    <n v="14"/>
    <n v="15"/>
    <x v="0"/>
    <x v="82"/>
    <x v="4"/>
    <x v="72"/>
    <x v="103"/>
    <s v="003-Budget and treasury office"/>
    <x v="1"/>
    <s v="032"/>
    <s v="ADMINISTRATION FINANCE"/>
    <s v="078"/>
    <s v="GENERAL EXPENSES - OTHER"/>
    <s v="1308"/>
    <s v="CONFERENCE &amp; CONVENTION COST - DOMESTIC"/>
    <n v="6288"/>
    <n v="6288"/>
    <n v="6633.84"/>
    <n v="6985.4335200000005"/>
    <n v="5999"/>
    <n v="0"/>
    <n v="0"/>
    <n v="0"/>
    <n v="0"/>
    <n v="0"/>
    <n v="0"/>
    <n v="0"/>
    <n v="5999"/>
    <n v="0"/>
    <n v="0"/>
    <n v="0"/>
    <n v="0"/>
    <n v="0"/>
    <n v="5999"/>
    <n v="0.95403944020356235"/>
    <n v="5999"/>
    <n v="11998"/>
  </r>
  <r>
    <n v="14"/>
    <n v="15"/>
    <x v="0"/>
    <x v="82"/>
    <x v="4"/>
    <x v="72"/>
    <x v="101"/>
    <s v="003-Budget and treasury office"/>
    <x v="1"/>
    <s v="032"/>
    <s v="ADMINISTRATION FINANCE"/>
    <s v="078"/>
    <s v="GENERAL EXPENSES - OTHER"/>
    <s v="1310"/>
    <s v="CONSULTANTS &amp; PROFFESIONAL FEES"/>
    <n v="3797000"/>
    <n v="5147000"/>
    <n v="7430085"/>
    <n v="7823879.5049999999"/>
    <n v="3397062.8899999997"/>
    <n v="0"/>
    <n v="25877.19"/>
    <n v="0"/>
    <n v="0"/>
    <n v="0"/>
    <n v="0"/>
    <n v="0"/>
    <n v="381824.2"/>
    <n v="692604"/>
    <n v="542978.41"/>
    <n v="468513"/>
    <n v="162423.51999999999"/>
    <n v="1148719.76"/>
    <n v="3397062.8899999997"/>
    <n v="0.89467023702923354"/>
    <n v="3422940.08"/>
    <n v="6794125.7799999993"/>
  </r>
  <r>
    <n v="14"/>
    <n v="15"/>
    <x v="0"/>
    <x v="82"/>
    <x v="4"/>
    <x v="72"/>
    <x v="104"/>
    <s v="003-Budget and treasury office"/>
    <x v="1"/>
    <s v="032"/>
    <s v="ADMINISTRATION FINANCE"/>
    <s v="078"/>
    <s v="GENERAL EXPENSES - OTHER"/>
    <s v="1311"/>
    <s v="CONSUMABLE DOMESTIC ITEMS"/>
    <n v="829"/>
    <n v="829"/>
    <n v="874.59500000000003"/>
    <n v="920.94853499999999"/>
    <n v="24.82"/>
    <n v="0"/>
    <n v="0"/>
    <n v="0"/>
    <n v="0"/>
    <n v="0"/>
    <n v="0"/>
    <n v="0"/>
    <n v="0"/>
    <n v="24.82"/>
    <n v="0"/>
    <n v="0"/>
    <n v="0"/>
    <n v="0"/>
    <n v="24.82"/>
    <n v="2.9939686369119423E-2"/>
    <n v="24.82"/>
    <n v="49.64"/>
  </r>
  <r>
    <n v="14"/>
    <n v="15"/>
    <x v="0"/>
    <x v="82"/>
    <x v="4"/>
    <x v="72"/>
    <x v="105"/>
    <s v="003-Budget and treasury office"/>
    <x v="1"/>
    <s v="032"/>
    <s v="ADMINISTRATION FINANCE"/>
    <s v="078"/>
    <s v="GENERAL EXPENSES - OTHER"/>
    <s v="1321"/>
    <s v="ENTERTAINMENT - OFFICIALS"/>
    <n v="2000"/>
    <n v="2000"/>
    <n v="2110"/>
    <n v="2221.83"/>
    <n v="1853.52"/>
    <n v="0"/>
    <n v="0"/>
    <n v="0"/>
    <n v="0"/>
    <n v="0"/>
    <n v="0"/>
    <n v="0"/>
    <n v="1000"/>
    <n v="118.23"/>
    <n v="276.3"/>
    <n v="151.93"/>
    <n v="0"/>
    <n v="307.06"/>
    <n v="1853.52"/>
    <n v="0.92676000000000003"/>
    <n v="1853.52"/>
    <n v="3707.04"/>
  </r>
  <r>
    <n v="14"/>
    <n v="15"/>
    <x v="0"/>
    <x v="82"/>
    <x v="4"/>
    <x v="72"/>
    <x v="337"/>
    <s v="003-Budget and treasury office"/>
    <x v="1"/>
    <s v="032"/>
    <s v="ADMINISTRATION FINANCE"/>
    <s v="078"/>
    <s v="GENERAL EXPENSES - OTHER"/>
    <s v="1327"/>
    <s v="INSURANCE"/>
    <n v="196815"/>
    <n v="196815"/>
    <n v="207639.82500000001"/>
    <n v="218644.735725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2"/>
    <x v="4"/>
    <x v="72"/>
    <x v="106"/>
    <s v="003-Budget and treasury office"/>
    <x v="1"/>
    <s v="032"/>
    <s v="ADMINISTRATION FINANCE"/>
    <s v="078"/>
    <s v="GENERAL EXPENSES - OTHER"/>
    <s v="1344"/>
    <s v="NON-CAPITAL TOOLS &amp; EQUIPMENT"/>
    <n v="2366"/>
    <n v="2366"/>
    <n v="2496.13"/>
    <n v="2628.4248900000002"/>
    <n v="666.68"/>
    <n v="0"/>
    <n v="0"/>
    <n v="0"/>
    <n v="0"/>
    <n v="0"/>
    <n v="0"/>
    <n v="0"/>
    <n v="0"/>
    <n v="0"/>
    <n v="0"/>
    <n v="0"/>
    <n v="0"/>
    <n v="666.68"/>
    <n v="666.68"/>
    <n v="0.28177514792899405"/>
    <n v="666.68"/>
    <n v="1333.36"/>
  </r>
  <r>
    <n v="14"/>
    <n v="15"/>
    <x v="0"/>
    <x v="82"/>
    <x v="4"/>
    <x v="72"/>
    <x v="107"/>
    <s v="003-Budget and treasury office"/>
    <x v="1"/>
    <s v="032"/>
    <s v="ADMINISTRATION FINANCE"/>
    <s v="078"/>
    <s v="GENERAL EXPENSES - OTHER"/>
    <s v="1347"/>
    <s v="POSTAGE &amp; COURIER FEES"/>
    <n v="1775"/>
    <n v="1775"/>
    <n v="1872.625"/>
    <n v="1971.874125"/>
    <n v="194.37"/>
    <n v="0"/>
    <n v="0"/>
    <n v="0"/>
    <n v="0"/>
    <n v="0"/>
    <n v="0"/>
    <n v="0"/>
    <n v="0"/>
    <n v="0"/>
    <n v="194.37"/>
    <n v="0"/>
    <n v="0"/>
    <n v="0"/>
    <n v="194.37"/>
    <n v="0.10950422535211268"/>
    <n v="194.37"/>
    <n v="388.74"/>
  </r>
  <r>
    <n v="14"/>
    <n v="15"/>
    <x v="0"/>
    <x v="82"/>
    <x v="4"/>
    <x v="72"/>
    <x v="108"/>
    <s v="003-Budget and treasury office"/>
    <x v="1"/>
    <s v="032"/>
    <s v="ADMINISTRATION FINANCE"/>
    <s v="078"/>
    <s v="GENERAL EXPENSES - OTHER"/>
    <s v="1348"/>
    <s v="PRINTING &amp; STATIONERY"/>
    <n v="4732"/>
    <n v="4732"/>
    <n v="4992.26"/>
    <n v="5256.8497800000005"/>
    <n v="5405.02"/>
    <n v="0"/>
    <n v="0"/>
    <n v="0"/>
    <n v="0"/>
    <n v="0"/>
    <n v="0"/>
    <n v="0"/>
    <n v="0"/>
    <n v="3086.5"/>
    <n v="250.71"/>
    <n v="311.33999999999997"/>
    <n v="387.36"/>
    <n v="1369.11"/>
    <n v="5405.02"/>
    <n v="1.1422273879966189"/>
    <n v="5405.02"/>
    <n v="10810.04"/>
  </r>
  <r>
    <n v="14"/>
    <n v="15"/>
    <x v="0"/>
    <x v="82"/>
    <x v="4"/>
    <x v="72"/>
    <x v="331"/>
    <s v="003-Budget and treasury office"/>
    <x v="1"/>
    <s v="032"/>
    <s v="ADMINISTRATION FINANCE"/>
    <s v="078"/>
    <s v="GENERAL EXPENSES - OTHER"/>
    <s v="1363"/>
    <s v="SUBSCRIPTIONS"/>
    <n v="9366"/>
    <n v="9366"/>
    <n v="9881.1299999999992"/>
    <n v="10404.829889999999"/>
    <n v="7553.1"/>
    <n v="0"/>
    <n v="0"/>
    <n v="0"/>
    <n v="0"/>
    <n v="0"/>
    <n v="0"/>
    <n v="0"/>
    <n v="4948.71"/>
    <n v="0"/>
    <n v="0"/>
    <n v="0"/>
    <n v="0"/>
    <n v="2604.39"/>
    <n v="7553.1"/>
    <n v="0.80643818065342732"/>
    <n v="7553.1"/>
    <n v="15106.2"/>
  </r>
  <r>
    <n v="14"/>
    <n v="15"/>
    <x v="0"/>
    <x v="82"/>
    <x v="4"/>
    <x v="72"/>
    <x v="110"/>
    <s v="003-Budget and treasury office"/>
    <x v="1"/>
    <s v="032"/>
    <s v="ADMINISTRATION FINANCE"/>
    <s v="078"/>
    <s v="GENERAL EXPENSES - OTHER"/>
    <s v="1364"/>
    <s v="SUBSISTANCE &amp; TRAVELLING EXPENSES"/>
    <n v="94323"/>
    <n v="100000"/>
    <n v="105500"/>
    <n v="111091.5"/>
    <n v="87328.35"/>
    <n v="0"/>
    <n v="0"/>
    <n v="0"/>
    <n v="0"/>
    <n v="0"/>
    <n v="0"/>
    <n v="0"/>
    <n v="24170.6"/>
    <n v="5322.3"/>
    <n v="34372.400000000001"/>
    <n v="457.7"/>
    <n v="15397.55"/>
    <n v="7607.8"/>
    <n v="87328.35"/>
    <n v="0.92584364365001115"/>
    <n v="87328.35"/>
    <n v="174656.7"/>
  </r>
  <r>
    <n v="14"/>
    <n v="15"/>
    <x v="0"/>
    <x v="82"/>
    <x v="4"/>
    <x v="72"/>
    <x v="111"/>
    <s v="003-Budget and treasury office"/>
    <x v="1"/>
    <s v="032"/>
    <s v="ADMINISTRATION FINANCE"/>
    <s v="078"/>
    <s v="GENERAL EXPENSES - OTHER"/>
    <s v="1366"/>
    <s v="TELEPHONE"/>
    <n v="30828"/>
    <n v="56508"/>
    <n v="59615.94"/>
    <n v="62775.584820000004"/>
    <n v="13667.140000000001"/>
    <n v="0"/>
    <n v="0"/>
    <n v="0"/>
    <n v="0"/>
    <n v="0"/>
    <n v="0"/>
    <n v="0"/>
    <n v="1416.63"/>
    <n v="1881.29"/>
    <n v="4852.68"/>
    <n v="1399"/>
    <n v="1875.37"/>
    <n v="2242.17"/>
    <n v="13667.140000000001"/>
    <n v="0.44333527961593361"/>
    <n v="13667.14"/>
    <n v="27334.280000000002"/>
  </r>
  <r>
    <n v="14"/>
    <n v="15"/>
    <x v="0"/>
    <x v="83"/>
    <x v="4"/>
    <x v="72"/>
    <x v="103"/>
    <s v="003-Budget and treasury office"/>
    <x v="1"/>
    <s v="033"/>
    <s v="FINANCIAL SERVICES, REPORTING, &amp; BUDGETS"/>
    <s v="078"/>
    <s v="GENERAL EXPENSES - OTHER"/>
    <s v="1308"/>
    <s v="CONFERENCE &amp; CONVENTION COST - DOMESTIC"/>
    <n v="8288"/>
    <n v="8288"/>
    <n v="8743.84"/>
    <n v="9207.2635200000004"/>
    <n v="5999"/>
    <n v="0"/>
    <n v="0"/>
    <n v="0"/>
    <n v="0"/>
    <n v="0"/>
    <n v="0"/>
    <n v="0"/>
    <n v="5999"/>
    <n v="0"/>
    <n v="0"/>
    <n v="0"/>
    <n v="0"/>
    <n v="0"/>
    <n v="5999"/>
    <n v="0.72381756756756754"/>
    <n v="5999"/>
    <n v="11998"/>
  </r>
  <r>
    <n v="14"/>
    <n v="15"/>
    <x v="0"/>
    <x v="83"/>
    <x v="4"/>
    <x v="72"/>
    <x v="104"/>
    <s v="003-Budget and treasury office"/>
    <x v="1"/>
    <s v="033"/>
    <s v="FINANCIAL SERVICES, REPORTING, &amp; BUDGETS"/>
    <s v="078"/>
    <s v="GENERAL EXPENSES - OTHER"/>
    <s v="1311"/>
    <s v="CONSUMABLE DOMESTIC ITEMS"/>
    <n v="592"/>
    <n v="592"/>
    <n v="624.55999999999995"/>
    <n v="657.66167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3"/>
    <x v="4"/>
    <x v="72"/>
    <x v="105"/>
    <s v="003-Budget and treasury office"/>
    <x v="1"/>
    <s v="033"/>
    <s v="FINANCIAL SERVICES, REPORTING, &amp; BUDGETS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3"/>
    <x v="4"/>
    <x v="72"/>
    <x v="340"/>
    <s v="003-Budget and treasury office"/>
    <x v="1"/>
    <s v="033"/>
    <s v="FINANCIAL SERVICES, REPORTING, &amp; BUDGETS"/>
    <s v="078"/>
    <s v="GENERAL EXPENSES - OTHER"/>
    <s v="1329"/>
    <s v="INSURANCE EXCESS PAYMENTS"/>
    <n v="2000000"/>
    <n v="2495000"/>
    <n v="2632225"/>
    <n v="2771732.9249999998"/>
    <n v="211037.09"/>
    <n v="1364128.78"/>
    <n v="0"/>
    <n v="0"/>
    <n v="0"/>
    <n v="0"/>
    <n v="0"/>
    <n v="0"/>
    <n v="7192.98"/>
    <n v="0"/>
    <n v="0"/>
    <n v="0"/>
    <n v="4385.96"/>
    <n v="199458.15"/>
    <n v="211037.09"/>
    <n v="0.10551854499999999"/>
    <n v="211037.09"/>
    <n v="422074.18"/>
  </r>
  <r>
    <n v="14"/>
    <n v="15"/>
    <x v="0"/>
    <x v="83"/>
    <x v="4"/>
    <x v="72"/>
    <x v="341"/>
    <s v="003-Budget and treasury office"/>
    <x v="1"/>
    <s v="033"/>
    <s v="FINANCIAL SERVICES, REPORTING, &amp; BUDGETS"/>
    <s v="078"/>
    <s v="GENERAL EXPENSES - OTHER"/>
    <s v="1330"/>
    <s v="INSURANCE CLAIMS OWN EXPENDITURE"/>
    <n v="3000000"/>
    <n v="3000000"/>
    <n v="3165000"/>
    <n v="3332745"/>
    <n v="2859589.02"/>
    <n v="44152"/>
    <n v="0"/>
    <n v="0"/>
    <n v="0"/>
    <n v="0"/>
    <n v="0"/>
    <n v="0"/>
    <n v="1897641.66"/>
    <n v="535882.51"/>
    <n v="9750"/>
    <n v="414168.85"/>
    <n v="2146"/>
    <n v="0"/>
    <n v="2859589.02"/>
    <n v="0.95319633999999998"/>
    <n v="2859589.02"/>
    <n v="5719178.04"/>
  </r>
  <r>
    <n v="14"/>
    <n v="15"/>
    <x v="0"/>
    <x v="83"/>
    <x v="4"/>
    <x v="72"/>
    <x v="106"/>
    <s v="003-Budget and treasury office"/>
    <x v="1"/>
    <s v="033"/>
    <s v="FINANCIAL SERVICES, REPORTING, &amp; BUDGETS"/>
    <s v="078"/>
    <s v="GENERAL EXPENSES - OTHER"/>
    <s v="1344"/>
    <s v="NON-CAPITAL TOOLS &amp; EQUIPMENT"/>
    <n v="7384"/>
    <n v="7384"/>
    <n v="7790.12"/>
    <n v="8202.9963599999992"/>
    <n v="87.68"/>
    <n v="0"/>
    <n v="0"/>
    <n v="0"/>
    <n v="0"/>
    <n v="0"/>
    <n v="0"/>
    <n v="0"/>
    <n v="0"/>
    <n v="0"/>
    <n v="0"/>
    <n v="87.68"/>
    <n v="0"/>
    <n v="0"/>
    <n v="87.68"/>
    <n v="1.1874322860238354E-2"/>
    <n v="87.68"/>
    <n v="175.36"/>
  </r>
  <r>
    <n v="14"/>
    <n v="15"/>
    <x v="0"/>
    <x v="83"/>
    <x v="4"/>
    <x v="72"/>
    <x v="107"/>
    <s v="003-Budget and treasury office"/>
    <x v="1"/>
    <s v="033"/>
    <s v="FINANCIAL SERVICES, REPORTING, &amp; BUDGETS"/>
    <s v="078"/>
    <s v="GENERAL EXPENSES - OTHER"/>
    <s v="1347"/>
    <s v="POSTAGE &amp; COURIER FEES"/>
    <n v="1873"/>
    <n v="1873"/>
    <n v="1976.0150000000001"/>
    <n v="2080.7437950000003"/>
    <n v="144.72"/>
    <n v="0"/>
    <n v="0"/>
    <n v="0"/>
    <n v="0"/>
    <n v="0"/>
    <n v="0"/>
    <n v="0"/>
    <n v="0"/>
    <n v="0"/>
    <n v="0"/>
    <n v="0"/>
    <n v="0"/>
    <n v="144.72"/>
    <n v="144.72"/>
    <n v="7.7266417512012811E-2"/>
    <n v="144.72"/>
    <n v="289.44"/>
  </r>
  <r>
    <n v="14"/>
    <n v="15"/>
    <x v="0"/>
    <x v="83"/>
    <x v="4"/>
    <x v="72"/>
    <x v="108"/>
    <s v="003-Budget and treasury office"/>
    <x v="1"/>
    <s v="033"/>
    <s v="FINANCIAL SERVICES, REPORTING, &amp; BUDGETS"/>
    <s v="078"/>
    <s v="GENERAL EXPENSES - OTHER"/>
    <s v="1348"/>
    <s v="PRINTING &amp; STATIONERY"/>
    <n v="5324"/>
    <n v="10324"/>
    <n v="10891.82"/>
    <n v="11469.08646"/>
    <n v="3086.3599999999997"/>
    <n v="0"/>
    <n v="0"/>
    <n v="0"/>
    <n v="0"/>
    <n v="0"/>
    <n v="0"/>
    <n v="0"/>
    <n v="0"/>
    <n v="1654.54"/>
    <n v="106.65"/>
    <n v="549.62"/>
    <n v="149.63999999999999"/>
    <n v="625.91"/>
    <n v="3086.3599999999997"/>
    <n v="0.57970698722764835"/>
    <n v="3086.36"/>
    <n v="6172.7199999999993"/>
  </r>
  <r>
    <n v="14"/>
    <n v="15"/>
    <x v="0"/>
    <x v="83"/>
    <x v="4"/>
    <x v="72"/>
    <x v="331"/>
    <s v="003-Budget and treasury office"/>
    <x v="1"/>
    <s v="033"/>
    <s v="FINANCIAL SERVICES, REPORTING, &amp; BUDGETS"/>
    <s v="078"/>
    <s v="GENERAL EXPENSES - OTHER"/>
    <s v="1363"/>
    <s v="SUBSCRIPTIONS"/>
    <n v="592"/>
    <n v="592"/>
    <n v="624.55999999999995"/>
    <n v="657.66167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3"/>
    <x v="4"/>
    <x v="72"/>
    <x v="110"/>
    <s v="003-Budget and treasury office"/>
    <x v="1"/>
    <s v="033"/>
    <s v="FINANCIAL SERVICES, REPORTING, &amp; BUDGETS"/>
    <s v="078"/>
    <s v="GENERAL EXPENSES - OTHER"/>
    <s v="1364"/>
    <s v="SUBSISTANCE &amp; TRAVELLING EXPENSES"/>
    <n v="50000"/>
    <n v="60000"/>
    <n v="63300"/>
    <n v="66654.899999999994"/>
    <n v="27873.239999999998"/>
    <n v="0"/>
    <n v="0"/>
    <n v="0"/>
    <n v="0"/>
    <n v="0"/>
    <n v="0"/>
    <n v="0"/>
    <n v="3196.7"/>
    <n v="5620.5"/>
    <n v="6525.49"/>
    <n v="200"/>
    <n v="4050.18"/>
    <n v="8280.3700000000008"/>
    <n v="27873.239999999998"/>
    <n v="0.55746479999999998"/>
    <n v="27873.24"/>
    <n v="55746.479999999996"/>
  </r>
  <r>
    <n v="14"/>
    <n v="15"/>
    <x v="0"/>
    <x v="83"/>
    <x v="4"/>
    <x v="72"/>
    <x v="111"/>
    <s v="003-Budget and treasury office"/>
    <x v="1"/>
    <s v="033"/>
    <s v="FINANCIAL SERVICES, REPORTING, &amp; BUDGETS"/>
    <s v="078"/>
    <s v="GENERAL EXPENSES - OTHER"/>
    <s v="1366"/>
    <s v="TELEPHONE"/>
    <n v="17988"/>
    <n v="40776"/>
    <n v="43018.68"/>
    <n v="45298.670039999997"/>
    <n v="11619.95"/>
    <n v="0"/>
    <n v="0"/>
    <n v="0"/>
    <n v="0"/>
    <n v="0"/>
    <n v="0"/>
    <n v="0"/>
    <n v="1583.67"/>
    <n v="2076.6"/>
    <n v="1635.58"/>
    <n v="1687.55"/>
    <n v="2613.35"/>
    <n v="2023.2"/>
    <n v="11619.95"/>
    <n v="0.64598343340004449"/>
    <n v="11619.95"/>
    <n v="23239.9"/>
  </r>
  <r>
    <n v="14"/>
    <n v="15"/>
    <x v="0"/>
    <x v="84"/>
    <x v="4"/>
    <x v="72"/>
    <x v="125"/>
    <s v="003-Budget and treasury office"/>
    <x v="1"/>
    <s v="034"/>
    <s v="REVENUE"/>
    <s v="078"/>
    <s v="GENERAL EXPENSES - OTHER"/>
    <s v="1301"/>
    <s v="ADVERTISING - GENERAL"/>
    <n v="5017"/>
    <n v="5017"/>
    <n v="5292.9350000000004"/>
    <n v="5573.460555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4"/>
    <x v="4"/>
    <x v="72"/>
    <x v="103"/>
    <s v="003-Budget and treasury office"/>
    <x v="1"/>
    <s v="034"/>
    <s v="REVENUE"/>
    <s v="078"/>
    <s v="GENERAL EXPENSES - OTHER"/>
    <s v="1308"/>
    <s v="CONFERENCE &amp; CONVENTION COST - DOMESTIC"/>
    <n v="10480"/>
    <n v="10480"/>
    <n v="11056.4"/>
    <n v="11642.3892"/>
    <n v="5999"/>
    <n v="0"/>
    <n v="0"/>
    <n v="0"/>
    <n v="0"/>
    <n v="0"/>
    <n v="0"/>
    <n v="0"/>
    <n v="5999"/>
    <n v="0"/>
    <n v="0"/>
    <n v="0"/>
    <n v="0"/>
    <n v="0"/>
    <n v="5999"/>
    <n v="0.57242366412213741"/>
    <n v="5999"/>
    <n v="11998"/>
  </r>
  <r>
    <n v="14"/>
    <n v="15"/>
    <x v="0"/>
    <x v="84"/>
    <x v="4"/>
    <x v="72"/>
    <x v="101"/>
    <s v="003-Budget and treasury office"/>
    <x v="1"/>
    <s v="034"/>
    <s v="REVENUE"/>
    <s v="078"/>
    <s v="GENERAL EXPENSES - OTHER"/>
    <s v="1310"/>
    <s v="CONSULTANTS &amp; PROFFESIONAL FEES"/>
    <n v="20000"/>
    <n v="20000"/>
    <n v="21100"/>
    <n v="22218.3"/>
    <n v="2734.04"/>
    <n v="0"/>
    <n v="0"/>
    <n v="0"/>
    <n v="0"/>
    <n v="0"/>
    <n v="0"/>
    <n v="0"/>
    <n v="0"/>
    <n v="2734.04"/>
    <n v="0"/>
    <n v="0"/>
    <n v="0"/>
    <n v="0"/>
    <n v="2734.04"/>
    <n v="0.13670199999999999"/>
    <n v="2734.04"/>
    <n v="5468.08"/>
  </r>
  <r>
    <n v="14"/>
    <n v="15"/>
    <x v="0"/>
    <x v="84"/>
    <x v="4"/>
    <x v="72"/>
    <x v="104"/>
    <s v="003-Budget and treasury office"/>
    <x v="1"/>
    <s v="034"/>
    <s v="REVENUE"/>
    <s v="078"/>
    <s v="GENERAL EXPENSES - OTHER"/>
    <s v="1311"/>
    <s v="CONSUMABLE DOMESTIC ITEMS"/>
    <n v="4000"/>
    <n v="4000"/>
    <n v="4220"/>
    <n v="4443.66"/>
    <n v="1035.6100000000001"/>
    <n v="0"/>
    <n v="0"/>
    <n v="0"/>
    <n v="0"/>
    <n v="0"/>
    <n v="0"/>
    <n v="0"/>
    <n v="729"/>
    <n v="306.61"/>
    <n v="0"/>
    <n v="0"/>
    <n v="0"/>
    <n v="0"/>
    <n v="1035.6100000000001"/>
    <n v="0.25890250000000004"/>
    <n v="1035.6099999999999"/>
    <n v="2071.2200000000003"/>
  </r>
  <r>
    <n v="14"/>
    <n v="15"/>
    <x v="0"/>
    <x v="84"/>
    <x v="4"/>
    <x v="72"/>
    <x v="342"/>
    <s v="003-Budget and treasury office"/>
    <x v="1"/>
    <s v="034"/>
    <s v="REVENUE"/>
    <s v="078"/>
    <s v="GENERAL EXPENSES - OTHER"/>
    <s v="1314"/>
    <s v="COST OF SALES - INVESTMENT PROPERTIES"/>
    <n v="24684"/>
    <n v="24684"/>
    <n v="26041.62"/>
    <n v="27421.82585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4"/>
    <x v="4"/>
    <x v="72"/>
    <x v="336"/>
    <s v="003-Budget and treasury office"/>
    <x v="1"/>
    <s v="034"/>
    <s v="REVENUE"/>
    <s v="078"/>
    <s v="GENERAL EXPENSES - OTHER"/>
    <s v="1315"/>
    <s v="DEED NOTICES"/>
    <n v="30000"/>
    <n v="30000"/>
    <n v="31650"/>
    <n v="33327.449999999997"/>
    <n v="10638.96"/>
    <n v="0"/>
    <n v="0"/>
    <n v="0"/>
    <n v="0"/>
    <n v="0"/>
    <n v="0"/>
    <n v="0"/>
    <n v="0"/>
    <n v="3735.5"/>
    <n v="2018.68"/>
    <n v="1699.65"/>
    <n v="1785.55"/>
    <n v="1399.58"/>
    <n v="10638.96"/>
    <n v="0.35463199999999995"/>
    <n v="10638.96"/>
    <n v="21277.919999999998"/>
  </r>
  <r>
    <n v="14"/>
    <n v="15"/>
    <x v="0"/>
    <x v="84"/>
    <x v="4"/>
    <x v="72"/>
    <x v="105"/>
    <s v="003-Budget and treasury office"/>
    <x v="1"/>
    <s v="034"/>
    <s v="REVENUE"/>
    <s v="078"/>
    <s v="GENERAL EXPENSES - OTHER"/>
    <s v="1321"/>
    <s v="ENTERTAINMENT - OFFICIALS"/>
    <n v="2000"/>
    <n v="2000"/>
    <n v="2110"/>
    <n v="2221.83"/>
    <n v="1040"/>
    <n v="0"/>
    <n v="0"/>
    <n v="0"/>
    <n v="0"/>
    <n v="0"/>
    <n v="0"/>
    <n v="0"/>
    <n v="0"/>
    <n v="360"/>
    <n v="0"/>
    <n v="680"/>
    <n v="0"/>
    <n v="0"/>
    <n v="1040"/>
    <n v="0.52"/>
    <n v="1040"/>
    <n v="2080"/>
  </r>
  <r>
    <n v="14"/>
    <n v="15"/>
    <x v="0"/>
    <x v="84"/>
    <x v="4"/>
    <x v="72"/>
    <x v="338"/>
    <s v="003-Budget and treasury office"/>
    <x v="1"/>
    <s v="034"/>
    <s v="REVENUE"/>
    <s v="078"/>
    <s v="GENERAL EXPENSES - OTHER"/>
    <s v="1333"/>
    <s v="LEGAL FEES - OTHER"/>
    <n v="32880"/>
    <n v="32880"/>
    <n v="34688.400000000001"/>
    <n v="36526.8852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4"/>
    <x v="4"/>
    <x v="72"/>
    <x v="106"/>
    <s v="003-Budget and treasury office"/>
    <x v="1"/>
    <s v="034"/>
    <s v="REVENUE"/>
    <s v="078"/>
    <s v="GENERAL EXPENSES - OTHER"/>
    <s v="1344"/>
    <s v="NON-CAPITAL TOOLS &amp; EQUIPMENT"/>
    <n v="30000"/>
    <n v="30000"/>
    <n v="31650"/>
    <n v="33327.449999999997"/>
    <n v="1900"/>
    <n v="7700"/>
    <n v="0"/>
    <n v="0"/>
    <n v="0"/>
    <n v="0"/>
    <n v="0"/>
    <n v="0"/>
    <n v="0"/>
    <n v="0"/>
    <n v="1900"/>
    <n v="0"/>
    <n v="0"/>
    <n v="0"/>
    <n v="1900"/>
    <n v="6.3333333333333339E-2"/>
    <n v="1900"/>
    <n v="3800"/>
  </r>
  <r>
    <n v="14"/>
    <n v="15"/>
    <x v="0"/>
    <x v="84"/>
    <x v="4"/>
    <x v="72"/>
    <x v="107"/>
    <s v="003-Budget and treasury office"/>
    <x v="1"/>
    <s v="034"/>
    <s v="REVENUE"/>
    <s v="078"/>
    <s v="GENERAL EXPENSES - OTHER"/>
    <s v="1347"/>
    <s v="POSTAGE &amp; COURIER FEES"/>
    <n v="700000"/>
    <n v="700000"/>
    <n v="738500"/>
    <n v="777640.5"/>
    <n v="276879.94"/>
    <n v="0"/>
    <n v="0"/>
    <n v="0"/>
    <n v="0"/>
    <n v="0"/>
    <n v="0"/>
    <n v="0"/>
    <n v="0"/>
    <n v="61735.76"/>
    <n v="107132.47"/>
    <n v="0"/>
    <n v="42826.95"/>
    <n v="65184.76"/>
    <n v="276879.94"/>
    <n v="0.39554277142857142"/>
    <n v="276879.94"/>
    <n v="553759.88"/>
  </r>
  <r>
    <n v="14"/>
    <n v="15"/>
    <x v="0"/>
    <x v="84"/>
    <x v="4"/>
    <x v="72"/>
    <x v="108"/>
    <s v="003-Budget and treasury office"/>
    <x v="1"/>
    <s v="034"/>
    <s v="REVENUE"/>
    <s v="078"/>
    <s v="GENERAL EXPENSES - OTHER"/>
    <s v="1348"/>
    <s v="PRINTING &amp; STATIONERY"/>
    <n v="75988"/>
    <n v="75988"/>
    <n v="80167.34"/>
    <n v="84416.209019999995"/>
    <n v="22691.559999999998"/>
    <n v="861.6"/>
    <n v="0"/>
    <n v="0"/>
    <n v="0"/>
    <n v="0"/>
    <n v="0"/>
    <n v="0"/>
    <n v="2335.16"/>
    <n v="8483.84"/>
    <n v="501.97"/>
    <n v="6264.77"/>
    <n v="2676.49"/>
    <n v="2429.33"/>
    <n v="22691.559999999998"/>
    <n v="0.29862030846975834"/>
    <n v="22691.56"/>
    <n v="45383.119999999995"/>
  </r>
  <r>
    <n v="14"/>
    <n v="15"/>
    <x v="0"/>
    <x v="84"/>
    <x v="4"/>
    <x v="72"/>
    <x v="109"/>
    <s v="003-Budget and treasury office"/>
    <x v="1"/>
    <s v="034"/>
    <s v="REVENUE"/>
    <s v="078"/>
    <s v="GENERAL EXPENSES - OTHER"/>
    <s v="1350"/>
    <s v="PROTECTIVE CLOTHING"/>
    <n v="7620"/>
    <n v="7620"/>
    <n v="8039.1"/>
    <n v="8465.1723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4"/>
    <x v="4"/>
    <x v="72"/>
    <x v="331"/>
    <s v="003-Budget and treasury office"/>
    <x v="1"/>
    <s v="034"/>
    <s v="REVENUE"/>
    <s v="078"/>
    <s v="GENERAL EXPENSES - OTHER"/>
    <s v="1363"/>
    <s v="SUBSCRIPTIONS"/>
    <n v="872"/>
    <n v="872"/>
    <n v="919.96"/>
    <n v="968.71788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4"/>
    <x v="4"/>
    <x v="72"/>
    <x v="110"/>
    <s v="003-Budget and treasury office"/>
    <x v="1"/>
    <s v="034"/>
    <s v="REVENUE"/>
    <s v="078"/>
    <s v="GENERAL EXPENSES - OTHER"/>
    <s v="1364"/>
    <s v="SUBSISTANCE &amp; TRAVELLING EXPENSES"/>
    <n v="61440"/>
    <n v="61440"/>
    <n v="64819.199999999997"/>
    <n v="68254.617599999998"/>
    <n v="28559.119999999999"/>
    <n v="0"/>
    <n v="0"/>
    <n v="0"/>
    <n v="0"/>
    <n v="0"/>
    <n v="0"/>
    <n v="0"/>
    <n v="3400.46"/>
    <n v="6178.96"/>
    <n v="5399.46"/>
    <n v="442.54"/>
    <n v="9850.9"/>
    <n v="3286.8"/>
    <n v="28559.119999999999"/>
    <n v="0.4648294270833333"/>
    <n v="28559.119999999999"/>
    <n v="57118.239999999998"/>
  </r>
  <r>
    <n v="14"/>
    <n v="15"/>
    <x v="0"/>
    <x v="84"/>
    <x v="4"/>
    <x v="72"/>
    <x v="111"/>
    <s v="003-Budget and treasury office"/>
    <x v="1"/>
    <s v="034"/>
    <s v="REVENUE"/>
    <s v="078"/>
    <s v="GENERAL EXPENSES - OTHER"/>
    <s v="1366"/>
    <s v="TELEPHONE"/>
    <n v="28285"/>
    <n v="51411"/>
    <n v="54238.605000000003"/>
    <n v="57113.251065000004"/>
    <n v="18351.61"/>
    <n v="0"/>
    <n v="0"/>
    <n v="0"/>
    <n v="0"/>
    <n v="0"/>
    <n v="0"/>
    <n v="0"/>
    <n v="2970.26"/>
    <n v="2713.94"/>
    <n v="2400.36"/>
    <n v="3104.94"/>
    <n v="3980.81"/>
    <n v="3181.3"/>
    <n v="18351.61"/>
    <n v="0.64881067703729889"/>
    <n v="18351.61"/>
    <n v="36703.22"/>
  </r>
  <r>
    <n v="14"/>
    <n v="15"/>
    <x v="0"/>
    <x v="85"/>
    <x v="4"/>
    <x v="72"/>
    <x v="343"/>
    <s v="003-Budget and treasury office"/>
    <x v="1"/>
    <s v="035"/>
    <s v="EXPENDITURE"/>
    <s v="078"/>
    <s v="GENERAL EXPENSES - OTHER"/>
    <s v="1304"/>
    <s v="AUCTIONEER FEES"/>
    <n v="11606"/>
    <n v="11606"/>
    <n v="12244.33"/>
    <n v="12893.27949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5"/>
    <x v="4"/>
    <x v="72"/>
    <x v="344"/>
    <s v="003-Budget and treasury office"/>
    <x v="1"/>
    <s v="035"/>
    <s v="EXPENDITURE"/>
    <s v="078"/>
    <s v="GENERAL EXPENSES - OTHER"/>
    <s v="1306"/>
    <s v="BANK ADMINISTRATION FEES &amp; INTEREST ON OVERDRAFT"/>
    <n v="1200000"/>
    <n v="1400000"/>
    <n v="1477000"/>
    <n v="1555281"/>
    <n v="622607.13"/>
    <n v="0"/>
    <n v="0"/>
    <n v="0"/>
    <n v="0"/>
    <n v="0"/>
    <n v="0"/>
    <n v="0"/>
    <n v="102485.75"/>
    <n v="105998.55"/>
    <n v="99634.2"/>
    <n v="113918.78"/>
    <n v="105917.89"/>
    <n v="94651.96"/>
    <n v="622607.13"/>
    <n v="0.51883927500000004"/>
    <n v="622607.13"/>
    <n v="1245214.26"/>
  </r>
  <r>
    <n v="14"/>
    <n v="15"/>
    <x v="0"/>
    <x v="85"/>
    <x v="4"/>
    <x v="72"/>
    <x v="103"/>
    <s v="003-Budget and treasury office"/>
    <x v="1"/>
    <s v="035"/>
    <s v="EXPENDITURE"/>
    <s v="078"/>
    <s v="GENERAL EXPENSES - OTHER"/>
    <s v="1308"/>
    <s v="CONFERENCE &amp; CONVENTION COST - DOMESTIC"/>
    <n v="8500"/>
    <n v="8500"/>
    <n v="8967.5"/>
    <n v="9442.7775000000001"/>
    <n v="1587.5"/>
    <n v="0"/>
    <n v="0"/>
    <n v="0"/>
    <n v="0"/>
    <n v="0"/>
    <n v="0"/>
    <n v="0"/>
    <n v="0"/>
    <n v="0"/>
    <n v="0"/>
    <n v="0"/>
    <n v="0"/>
    <n v="1587.5"/>
    <n v="1587.5"/>
    <n v="0.18676470588235294"/>
    <n v="1587.5"/>
    <n v="3175"/>
  </r>
  <r>
    <n v="14"/>
    <n v="15"/>
    <x v="0"/>
    <x v="85"/>
    <x v="4"/>
    <x v="72"/>
    <x v="101"/>
    <s v="003-Budget and treasury office"/>
    <x v="1"/>
    <s v="035"/>
    <s v="EXPENDITURE"/>
    <s v="078"/>
    <s v="GENERAL EXPENSES - OTHER"/>
    <s v="1310"/>
    <s v="CONSULTANTS &amp; PROFFESIONAL FEES"/>
    <n v="800"/>
    <n v="800"/>
    <n v="844"/>
    <n v="888.731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5"/>
    <x v="4"/>
    <x v="72"/>
    <x v="104"/>
    <s v="003-Budget and treasury office"/>
    <x v="1"/>
    <s v="035"/>
    <s v="EXPENDITURE"/>
    <s v="078"/>
    <s v="GENERAL EXPENSES - OTHER"/>
    <s v="1311"/>
    <s v="CONSUMABLE DOMESTIC ITEMS"/>
    <n v="1000"/>
    <n v="1000"/>
    <n v="1055"/>
    <n v="1110.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5"/>
    <x v="4"/>
    <x v="72"/>
    <x v="105"/>
    <s v="003-Budget and treasury office"/>
    <x v="1"/>
    <s v="035"/>
    <s v="EXPENDITURE"/>
    <s v="078"/>
    <s v="GENERAL EXPENSES - OTHER"/>
    <s v="1321"/>
    <s v="ENTERTAINMENT - OFFICIALS"/>
    <n v="2000"/>
    <n v="2000"/>
    <n v="2110"/>
    <n v="2221.83"/>
    <n v="173"/>
    <n v="0"/>
    <n v="0"/>
    <n v="0"/>
    <n v="0"/>
    <n v="0"/>
    <n v="0"/>
    <n v="0"/>
    <n v="0"/>
    <n v="0"/>
    <n v="0"/>
    <n v="0"/>
    <n v="0"/>
    <n v="173"/>
    <n v="173"/>
    <n v="8.6499999999999994E-2"/>
    <n v="173"/>
    <n v="346"/>
  </r>
  <r>
    <n v="14"/>
    <n v="15"/>
    <x v="0"/>
    <x v="85"/>
    <x v="4"/>
    <x v="72"/>
    <x v="106"/>
    <s v="003-Budget and treasury office"/>
    <x v="1"/>
    <s v="035"/>
    <s v="EXPENDITURE"/>
    <s v="078"/>
    <s v="GENERAL EXPENSES - OTHER"/>
    <s v="1344"/>
    <s v="NON-CAPITAL TOOLS &amp; EQUIPMENT"/>
    <n v="7600"/>
    <n v="7600"/>
    <n v="8018"/>
    <n v="8442.953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5"/>
    <x v="4"/>
    <x v="72"/>
    <x v="108"/>
    <s v="003-Budget and treasury office"/>
    <x v="1"/>
    <s v="035"/>
    <s v="EXPENDITURE"/>
    <s v="078"/>
    <s v="GENERAL EXPENSES - OTHER"/>
    <s v="1348"/>
    <s v="PRINTING &amp; STATIONERY"/>
    <n v="20000"/>
    <n v="20000"/>
    <n v="21100"/>
    <n v="22218.3"/>
    <n v="15759.86"/>
    <n v="0"/>
    <n v="0"/>
    <n v="0"/>
    <n v="0"/>
    <n v="0"/>
    <n v="0"/>
    <n v="0"/>
    <n v="1327.14"/>
    <n v="3909.78"/>
    <n v="0"/>
    <n v="2468.71"/>
    <n v="4402.34"/>
    <n v="3651.89"/>
    <n v="15759.86"/>
    <n v="0.78799300000000005"/>
    <n v="15759.86"/>
    <n v="31519.72"/>
  </r>
  <r>
    <n v="14"/>
    <n v="15"/>
    <x v="0"/>
    <x v="85"/>
    <x v="4"/>
    <x v="72"/>
    <x v="109"/>
    <s v="003-Budget and treasury office"/>
    <x v="1"/>
    <s v="035"/>
    <s v="EXPENDITURE"/>
    <s v="078"/>
    <s v="GENERAL EXPENSES - OTHER"/>
    <s v="1350"/>
    <s v="PROTECTIVE CLOTHIN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5"/>
    <x v="4"/>
    <x v="72"/>
    <x v="331"/>
    <s v="003-Budget and treasury office"/>
    <x v="1"/>
    <s v="035"/>
    <s v="EXPENDITURE"/>
    <s v="078"/>
    <s v="GENERAL EXPENSES - OTHER"/>
    <s v="1363"/>
    <s v="SUBSCRIPTIONS"/>
    <n v="1572"/>
    <n v="1572"/>
    <n v="1658.46"/>
    <n v="1746.35838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5"/>
    <x v="4"/>
    <x v="72"/>
    <x v="110"/>
    <s v="003-Budget and treasury office"/>
    <x v="1"/>
    <s v="035"/>
    <s v="EXPENDITURE"/>
    <s v="078"/>
    <s v="GENERAL EXPENSES - OTHER"/>
    <s v="1364"/>
    <s v="SUBSISTANCE &amp; TRAVELLING EXPENSES"/>
    <n v="26680"/>
    <n v="40000"/>
    <n v="42200"/>
    <n v="44436.6"/>
    <n v="23086.95"/>
    <n v="0"/>
    <n v="0"/>
    <n v="0"/>
    <n v="0"/>
    <n v="0"/>
    <n v="0"/>
    <n v="0"/>
    <n v="791.6"/>
    <n v="0"/>
    <n v="0"/>
    <n v="19078.95"/>
    <n v="1670"/>
    <n v="1546.4"/>
    <n v="23086.95"/>
    <n v="0.86532796101949028"/>
    <n v="23086.95"/>
    <n v="46173.9"/>
  </r>
  <r>
    <n v="14"/>
    <n v="15"/>
    <x v="0"/>
    <x v="85"/>
    <x v="4"/>
    <x v="72"/>
    <x v="111"/>
    <s v="003-Budget and treasury office"/>
    <x v="1"/>
    <s v="035"/>
    <s v="EXPENDITURE"/>
    <s v="078"/>
    <s v="GENERAL EXPENSES - OTHER"/>
    <s v="1366"/>
    <s v="TELEPHONE"/>
    <n v="23136"/>
    <n v="51421"/>
    <n v="54249.154999999999"/>
    <n v="57124.360215000001"/>
    <n v="12017.7"/>
    <n v="0"/>
    <n v="0"/>
    <n v="0"/>
    <n v="0"/>
    <n v="0"/>
    <n v="0"/>
    <n v="0"/>
    <n v="1750.72"/>
    <n v="2670.92"/>
    <n v="1817.47"/>
    <n v="1400.95"/>
    <n v="2577.31"/>
    <n v="1800.33"/>
    <n v="12017.7"/>
    <n v="0.5194372406639004"/>
    <n v="12017.7"/>
    <n v="24035.4"/>
  </r>
  <r>
    <n v="14"/>
    <n v="15"/>
    <x v="0"/>
    <x v="86"/>
    <x v="4"/>
    <x v="72"/>
    <x v="104"/>
    <s v="003-Budget and treasury office"/>
    <x v="1"/>
    <s v="036"/>
    <s v="INVENTORY"/>
    <s v="078"/>
    <s v="GENERAL EXPENSES - OTHER"/>
    <s v="1311"/>
    <s v="CONSUMABLE DOMESTIC ITEMS"/>
    <n v="10000"/>
    <n v="10000"/>
    <n v="10550"/>
    <n v="11109.15"/>
    <n v="4438.32"/>
    <n v="0"/>
    <n v="0"/>
    <n v="0"/>
    <n v="0"/>
    <n v="0"/>
    <n v="0"/>
    <n v="0"/>
    <n v="486.58"/>
    <n v="939.13"/>
    <n v="1338.6"/>
    <n v="279.77"/>
    <n v="517.47"/>
    <n v="876.77"/>
    <n v="4438.32"/>
    <n v="0.44383199999999995"/>
    <n v="4438.32"/>
    <n v="8876.64"/>
  </r>
  <r>
    <n v="14"/>
    <n v="15"/>
    <x v="0"/>
    <x v="86"/>
    <x v="4"/>
    <x v="72"/>
    <x v="337"/>
    <s v="003-Budget and treasury office"/>
    <x v="1"/>
    <s v="036"/>
    <s v="INVENTORY"/>
    <s v="078"/>
    <s v="GENERAL EXPENSES - OTHER"/>
    <s v="1327"/>
    <s v="INSURANCE"/>
    <n v="13033"/>
    <n v="13033"/>
    <n v="13749.815000000001"/>
    <n v="14478.555195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6"/>
    <x v="4"/>
    <x v="72"/>
    <x v="102"/>
    <s v="003-Budget and treasury office"/>
    <x v="1"/>
    <s v="036"/>
    <s v="INVENTORY"/>
    <s v="078"/>
    <s v="GENERAL EXPENSES - OTHER"/>
    <s v="1336"/>
    <s v="LICENCES &amp; PERMITS - NON VEHICLE"/>
    <n v="11"/>
    <n v="11"/>
    <n v="11.605"/>
    <n v="12.22006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6"/>
    <x v="4"/>
    <x v="72"/>
    <x v="106"/>
    <s v="003-Budget and treasury office"/>
    <x v="1"/>
    <s v="036"/>
    <s v="INVENTORY"/>
    <s v="078"/>
    <s v="GENERAL EXPENSES - OTHER"/>
    <s v="1344"/>
    <s v="NON-CAPITAL TOOLS &amp; EQUIPMENT"/>
    <n v="15000"/>
    <n v="15000"/>
    <n v="15825"/>
    <n v="16663.724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6"/>
    <x v="4"/>
    <x v="72"/>
    <x v="107"/>
    <s v="003-Budget and treasury office"/>
    <x v="1"/>
    <s v="036"/>
    <s v="INVENTORY"/>
    <s v="078"/>
    <s v="GENERAL EXPENSES - OTHER"/>
    <s v="1347"/>
    <s v="POSTAGE &amp; COURIER FEES"/>
    <n v="28798"/>
    <n v="28798"/>
    <n v="30381.89"/>
    <n v="31992.13017"/>
    <n v="11918.16"/>
    <n v="0"/>
    <n v="0"/>
    <n v="0"/>
    <n v="0"/>
    <n v="0"/>
    <n v="0"/>
    <n v="0"/>
    <n v="0"/>
    <n v="324.22000000000003"/>
    <n v="7318.76"/>
    <n v="2851.01"/>
    <n v="830.63"/>
    <n v="593.54"/>
    <n v="11918.16"/>
    <n v="0.41385373984304463"/>
    <n v="11918.16"/>
    <n v="23836.32"/>
  </r>
  <r>
    <n v="14"/>
    <n v="15"/>
    <x v="0"/>
    <x v="86"/>
    <x v="4"/>
    <x v="72"/>
    <x v="108"/>
    <s v="003-Budget and treasury office"/>
    <x v="1"/>
    <s v="036"/>
    <s v="INVENTORY"/>
    <s v="078"/>
    <s v="GENERAL EXPENSES - OTHER"/>
    <s v="1348"/>
    <s v="PRINTING &amp; STATIONERY"/>
    <n v="40207"/>
    <n v="40207"/>
    <n v="42418.385000000002"/>
    <n v="44666.559405"/>
    <n v="7420.5"/>
    <n v="0"/>
    <n v="0"/>
    <n v="0"/>
    <n v="0"/>
    <n v="0"/>
    <n v="0"/>
    <n v="0"/>
    <n v="2798.29"/>
    <n v="928.24"/>
    <n v="664.18"/>
    <n v="826.92"/>
    <n v="1536.19"/>
    <n v="666.68"/>
    <n v="7420.5"/>
    <n v="0.18455741537543213"/>
    <n v="7420.5"/>
    <n v="14841"/>
  </r>
  <r>
    <n v="14"/>
    <n v="15"/>
    <x v="0"/>
    <x v="86"/>
    <x v="4"/>
    <x v="72"/>
    <x v="109"/>
    <s v="003-Budget and treasury office"/>
    <x v="1"/>
    <s v="036"/>
    <s v="INVENTORY"/>
    <s v="078"/>
    <s v="GENERAL EXPENSES - OTHER"/>
    <s v="1350"/>
    <s v="PROTECTIVE CLOTHING"/>
    <n v="9460"/>
    <n v="9460"/>
    <n v="9980.2999999999993"/>
    <n v="10509.2559"/>
    <n v="240.42"/>
    <n v="0"/>
    <n v="0"/>
    <n v="0"/>
    <n v="0"/>
    <n v="0"/>
    <n v="0"/>
    <n v="0"/>
    <n v="0"/>
    <n v="0"/>
    <n v="240.42"/>
    <n v="0"/>
    <n v="0"/>
    <n v="0"/>
    <n v="240.42"/>
    <n v="2.5414376321353065E-2"/>
    <n v="240.42"/>
    <n v="480.84"/>
  </r>
  <r>
    <n v="14"/>
    <n v="15"/>
    <x v="0"/>
    <x v="86"/>
    <x v="4"/>
    <x v="72"/>
    <x v="110"/>
    <s v="003-Budget and treasury office"/>
    <x v="1"/>
    <s v="036"/>
    <s v="INVENTORY"/>
    <s v="078"/>
    <s v="GENERAL EXPENSES - OTHER"/>
    <s v="1364"/>
    <s v="SUBSISTANCE &amp; TRAVELLING EXPENSES"/>
    <n v="3000"/>
    <n v="3000"/>
    <n v="3165"/>
    <n v="3332.7449999999999"/>
    <n v="100"/>
    <n v="0"/>
    <n v="0"/>
    <n v="0"/>
    <n v="0"/>
    <n v="0"/>
    <n v="0"/>
    <n v="0"/>
    <n v="0"/>
    <n v="0"/>
    <n v="0"/>
    <n v="0"/>
    <n v="0"/>
    <n v="100"/>
    <n v="100"/>
    <n v="3.3333333333333333E-2"/>
    <n v="100"/>
    <n v="200"/>
  </r>
  <r>
    <n v="14"/>
    <n v="15"/>
    <x v="0"/>
    <x v="86"/>
    <x v="4"/>
    <x v="72"/>
    <x v="111"/>
    <s v="003-Budget and treasury office"/>
    <x v="1"/>
    <s v="036"/>
    <s v="INVENTORY"/>
    <s v="078"/>
    <s v="GENERAL EXPENSES - OTHER"/>
    <s v="1366"/>
    <s v="TELEPHONE"/>
    <n v="5148"/>
    <n v="10296"/>
    <n v="10862.28"/>
    <n v="11437.98084"/>
    <n v="2482.1299999999997"/>
    <n v="0"/>
    <n v="0"/>
    <n v="0"/>
    <n v="0"/>
    <n v="0"/>
    <n v="0"/>
    <n v="0"/>
    <n v="167.04"/>
    <n v="478.36"/>
    <n v="318.39999999999998"/>
    <n v="989.29"/>
    <n v="350.96"/>
    <n v="178.08"/>
    <n v="2482.1299999999997"/>
    <n v="0.48215423465423457"/>
    <n v="2482.13"/>
    <n v="4964.2599999999993"/>
  </r>
  <r>
    <n v="14"/>
    <n v="15"/>
    <x v="0"/>
    <x v="87"/>
    <x v="5"/>
    <x v="72"/>
    <x v="104"/>
    <s v="007-Other admin"/>
    <x v="1"/>
    <s v="037"/>
    <s v="FLEET MANAGEMENT"/>
    <s v="078"/>
    <s v="GENERAL EXPENSES - OTHER"/>
    <s v="1311"/>
    <s v="CONSUMABLE DOMESTIC ITEMS"/>
    <n v="4964"/>
    <n v="4964"/>
    <n v="5237.0200000000004"/>
    <n v="5514.5820600000006"/>
    <n v="4346.2700000000004"/>
    <n v="397.5"/>
    <n v="201.6"/>
    <n v="0"/>
    <n v="0"/>
    <n v="0"/>
    <n v="0"/>
    <n v="0"/>
    <n v="664.65"/>
    <n v="373.67"/>
    <n v="1417.64"/>
    <n v="652.09"/>
    <n v="1238.22"/>
    <n v="0"/>
    <n v="4346.2700000000004"/>
    <n v="0.87555801772763908"/>
    <n v="4547.87"/>
    <n v="8692.5400000000009"/>
  </r>
  <r>
    <n v="14"/>
    <n v="15"/>
    <x v="0"/>
    <x v="87"/>
    <x v="5"/>
    <x v="72"/>
    <x v="105"/>
    <s v="007-Other admin"/>
    <x v="1"/>
    <s v="037"/>
    <s v="FLEET MANAGEMENT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7"/>
    <x v="5"/>
    <x v="72"/>
    <x v="163"/>
    <s v="007-Other admin"/>
    <x v="1"/>
    <s v="037"/>
    <s v="FLEET MANAGEMENT"/>
    <s v="078"/>
    <s v="GENERAL EXPENSES - OTHER"/>
    <s v="1325"/>
    <s v="FUEL - VEHICLES"/>
    <n v="6816711"/>
    <n v="7183034"/>
    <n v="7578100.8700000001"/>
    <n v="7979740.2161100004"/>
    <n v="2934856.5500000003"/>
    <n v="0"/>
    <n v="0"/>
    <n v="0"/>
    <n v="0"/>
    <n v="0"/>
    <n v="0"/>
    <n v="0"/>
    <n v="500525.32"/>
    <n v="396568.39"/>
    <n v="599278.54"/>
    <n v="445951.45"/>
    <n v="482536.94"/>
    <n v="509995.91"/>
    <n v="2934856.5500000003"/>
    <n v="0.43053850309922193"/>
    <n v="2934856.55"/>
    <n v="5869713.1000000006"/>
  </r>
  <r>
    <n v="14"/>
    <n v="15"/>
    <x v="0"/>
    <x v="87"/>
    <x v="5"/>
    <x v="72"/>
    <x v="337"/>
    <s v="007-Other admin"/>
    <x v="1"/>
    <s v="037"/>
    <s v="FLEET MANAGEMENT"/>
    <s v="078"/>
    <s v="GENERAL EXPENSES - OTHER"/>
    <s v="1327"/>
    <s v="INSURANCE"/>
    <n v="817798"/>
    <n v="1099697"/>
    <n v="1160180.335"/>
    <n v="1221669.8927549999"/>
    <n v="2192.98"/>
    <n v="0"/>
    <n v="0"/>
    <n v="0"/>
    <n v="0"/>
    <n v="0"/>
    <n v="0"/>
    <n v="0"/>
    <n v="0"/>
    <n v="0"/>
    <n v="2192.98"/>
    <n v="0"/>
    <n v="0"/>
    <n v="0"/>
    <n v="2192.98"/>
    <n v="2.6815668416895126E-3"/>
    <n v="2192.98"/>
    <n v="4385.96"/>
  </r>
  <r>
    <n v="14"/>
    <n v="15"/>
    <x v="0"/>
    <x v="87"/>
    <x v="5"/>
    <x v="72"/>
    <x v="345"/>
    <s v="007-Other admin"/>
    <x v="1"/>
    <s v="037"/>
    <s v="FLEET MANAGEMENT"/>
    <s v="078"/>
    <s v="GENERAL EXPENSES - OTHER"/>
    <s v="1331"/>
    <s v="LEASES - VEHICLES"/>
    <n v="1300000"/>
    <n v="1300000"/>
    <n v="1371500"/>
    <n v="1444189.5"/>
    <n v="578156.38"/>
    <n v="0"/>
    <n v="0"/>
    <n v="0"/>
    <n v="0"/>
    <n v="0"/>
    <n v="0"/>
    <n v="0"/>
    <n v="96233.68"/>
    <n v="96279.1"/>
    <n v="96279.1"/>
    <n v="96542.7"/>
    <n v="96410.9"/>
    <n v="96410.9"/>
    <n v="578156.38"/>
    <n v="0.44473567692307692"/>
    <n v="578156.38"/>
    <n v="1156312.76"/>
  </r>
  <r>
    <n v="14"/>
    <n v="15"/>
    <x v="0"/>
    <x v="87"/>
    <x v="5"/>
    <x v="72"/>
    <x v="346"/>
    <s v="007-Other admin"/>
    <x v="1"/>
    <s v="037"/>
    <s v="FLEET MANAGEMENT"/>
    <s v="078"/>
    <s v="GENERAL EXPENSES - OTHER"/>
    <s v="1335"/>
    <s v="LICENCE &amp; REGISTRATION FEES - VEHICLES"/>
    <n v="303610"/>
    <n v="324430"/>
    <n v="342273.65"/>
    <n v="360414.15345000004"/>
    <n v="164450.6"/>
    <n v="0"/>
    <n v="0"/>
    <n v="0"/>
    <n v="0"/>
    <n v="0"/>
    <n v="0"/>
    <n v="0"/>
    <n v="37607.1"/>
    <n v="46296.5"/>
    <n v="3303"/>
    <n v="42618"/>
    <n v="17802"/>
    <n v="16824"/>
    <n v="164450.6"/>
    <n v="0.54165080201574389"/>
    <n v="164450.6"/>
    <n v="328901.2"/>
  </r>
  <r>
    <n v="14"/>
    <n v="15"/>
    <x v="0"/>
    <x v="87"/>
    <x v="5"/>
    <x v="72"/>
    <x v="106"/>
    <s v="007-Other admin"/>
    <x v="1"/>
    <s v="037"/>
    <s v="FLEET MANAGEMENT"/>
    <s v="078"/>
    <s v="GENERAL EXPENSES - OTHER"/>
    <s v="1344"/>
    <s v="NON-CAPITAL TOOLS &amp; EQUIPMENT"/>
    <n v="24673"/>
    <n v="24673"/>
    <n v="26030.014999999999"/>
    <n v="27409.605794999999"/>
    <n v="13607.970000000001"/>
    <n v="0"/>
    <n v="0"/>
    <n v="0"/>
    <n v="0"/>
    <n v="0"/>
    <n v="0"/>
    <n v="0"/>
    <n v="275.83999999999997"/>
    <n v="349.48"/>
    <n v="7850.57"/>
    <n v="1774.38"/>
    <n v="2897.7"/>
    <n v="460"/>
    <n v="13607.970000000001"/>
    <n v="0.55153284967373251"/>
    <n v="13607.97"/>
    <n v="27215.940000000002"/>
  </r>
  <r>
    <n v="14"/>
    <n v="15"/>
    <x v="0"/>
    <x v="87"/>
    <x v="5"/>
    <x v="72"/>
    <x v="108"/>
    <s v="007-Other admin"/>
    <x v="1"/>
    <s v="037"/>
    <s v="FLEET MANAGEMENT"/>
    <s v="078"/>
    <s v="GENERAL EXPENSES - OTHER"/>
    <s v="1348"/>
    <s v="PRINTING &amp; STATIONERY"/>
    <n v="4379"/>
    <n v="4379"/>
    <n v="4619.8450000000003"/>
    <n v="4864.6967850000001"/>
    <n v="1840.35"/>
    <n v="238.2"/>
    <n v="277.10000000000002"/>
    <n v="0"/>
    <n v="0"/>
    <n v="0"/>
    <n v="0"/>
    <n v="0"/>
    <n v="1022.75"/>
    <n v="124.91"/>
    <n v="391.52"/>
    <n v="180.6"/>
    <n v="44.82"/>
    <n v="75.75"/>
    <n v="1840.35"/>
    <n v="0.42026718428865034"/>
    <n v="2117.4499999999998"/>
    <n v="3680.7"/>
  </r>
  <r>
    <n v="14"/>
    <n v="15"/>
    <x v="0"/>
    <x v="87"/>
    <x v="5"/>
    <x v="72"/>
    <x v="109"/>
    <s v="007-Other admin"/>
    <x v="1"/>
    <s v="037"/>
    <s v="FLEET MANAGEMENT"/>
    <s v="078"/>
    <s v="GENERAL EXPENSES - OTHER"/>
    <s v="1350"/>
    <s v="PROTECTIVE CLOTHING"/>
    <n v="11792"/>
    <n v="11792"/>
    <n v="12440.56"/>
    <n v="13099.909679999999"/>
    <n v="3350.14"/>
    <n v="0"/>
    <n v="373.67"/>
    <n v="0"/>
    <n v="0"/>
    <n v="0"/>
    <n v="0"/>
    <n v="0"/>
    <n v="593.91999999999996"/>
    <n v="240.42"/>
    <n v="1258.8599999999999"/>
    <n v="0"/>
    <n v="1256.94"/>
    <n v="0"/>
    <n v="3350.14"/>
    <n v="0.2841027815468114"/>
    <n v="3723.81"/>
    <n v="6700.28"/>
  </r>
  <r>
    <n v="14"/>
    <n v="15"/>
    <x v="0"/>
    <x v="87"/>
    <x v="5"/>
    <x v="72"/>
    <x v="347"/>
    <s v="007-Other admin"/>
    <x v="1"/>
    <s v="037"/>
    <s v="FLEET MANAGEMENT"/>
    <s v="078"/>
    <s v="GENERAL EXPENSES - OTHER"/>
    <s v="1352"/>
    <s v="PUBLIC DRIVERS PERMIT"/>
    <n v="2320"/>
    <n v="2320"/>
    <n v="2447.6"/>
    <n v="2577.3227999999999"/>
    <n v="315"/>
    <n v="0"/>
    <n v="0"/>
    <n v="0"/>
    <n v="0"/>
    <n v="0"/>
    <n v="0"/>
    <n v="0"/>
    <n v="315"/>
    <n v="0"/>
    <n v="0"/>
    <n v="0"/>
    <n v="0"/>
    <n v="0"/>
    <n v="315"/>
    <n v="0.13577586206896552"/>
    <n v="315"/>
    <n v="630"/>
  </r>
  <r>
    <n v="14"/>
    <n v="15"/>
    <x v="0"/>
    <x v="87"/>
    <x v="5"/>
    <x v="72"/>
    <x v="348"/>
    <s v="007-Other admin"/>
    <x v="1"/>
    <s v="037"/>
    <s v="FLEET MANAGEMENT"/>
    <s v="078"/>
    <s v="GENERAL EXPENSES - OTHER"/>
    <s v="1358"/>
    <s v="RENT - REPEATERS"/>
    <n v="332"/>
    <n v="332"/>
    <n v="350.26"/>
    <n v="368.82378"/>
    <n v="332"/>
    <n v="0"/>
    <n v="0"/>
    <n v="0"/>
    <n v="0"/>
    <n v="0"/>
    <n v="0"/>
    <n v="0"/>
    <n v="0"/>
    <n v="0"/>
    <n v="0"/>
    <n v="332"/>
    <n v="0"/>
    <n v="0"/>
    <n v="332"/>
    <n v="1"/>
    <n v="332"/>
    <n v="664"/>
  </r>
  <r>
    <n v="14"/>
    <n v="15"/>
    <x v="0"/>
    <x v="87"/>
    <x v="5"/>
    <x v="72"/>
    <x v="110"/>
    <s v="007-Other admin"/>
    <x v="1"/>
    <s v="037"/>
    <s v="FLEET MANAGEMENT"/>
    <s v="078"/>
    <s v="GENERAL EXPENSES - OTHER"/>
    <s v="1364"/>
    <s v="SUBSISTANCE &amp; TRAVELLING EXPENSES"/>
    <n v="10044"/>
    <n v="10044"/>
    <n v="10596.42"/>
    <n v="11158.03026"/>
    <n v="7570.27"/>
    <n v="0"/>
    <n v="0"/>
    <n v="0"/>
    <n v="0"/>
    <n v="0"/>
    <n v="0"/>
    <n v="0"/>
    <n v="0"/>
    <n v="1291.17"/>
    <n v="0"/>
    <n v="0"/>
    <n v="6079.1"/>
    <n v="200"/>
    <n v="7570.27"/>
    <n v="0.75371067303863004"/>
    <n v="7570.27"/>
    <n v="15140.54"/>
  </r>
  <r>
    <n v="14"/>
    <n v="15"/>
    <x v="0"/>
    <x v="87"/>
    <x v="5"/>
    <x v="72"/>
    <x v="111"/>
    <s v="007-Other admin"/>
    <x v="1"/>
    <s v="037"/>
    <s v="FLEET MANAGEMENT"/>
    <s v="078"/>
    <s v="GENERAL EXPENSES - OTHER"/>
    <s v="1366"/>
    <s v="TELEPHONE"/>
    <n v="5148"/>
    <n v="10296"/>
    <n v="10862.28"/>
    <n v="11437.98084"/>
    <n v="3076.1000000000004"/>
    <n v="0"/>
    <n v="0"/>
    <n v="0"/>
    <n v="0"/>
    <n v="0"/>
    <n v="0"/>
    <n v="0"/>
    <n v="167.04"/>
    <n v="193.37"/>
    <n v="983.8"/>
    <n v="0"/>
    <n v="350.96"/>
    <n v="1380.93"/>
    <n v="3076.1000000000004"/>
    <n v="0.59753302253302265"/>
    <n v="3076.1"/>
    <n v="6152.2000000000007"/>
  </r>
  <r>
    <n v="14"/>
    <n v="15"/>
    <x v="0"/>
    <x v="88"/>
    <x v="2"/>
    <x v="72"/>
    <x v="103"/>
    <s v="005-Information technology"/>
    <x v="1"/>
    <s v="038"/>
    <s v="INFORMATION TECHNOLOGY"/>
    <s v="078"/>
    <s v="GENERAL EXPENSES - OTHER"/>
    <s v="1308"/>
    <s v="CONFERENCE &amp; CONVENTION COST - DOMESTIC"/>
    <n v="6336"/>
    <n v="6336"/>
    <n v="6684.48"/>
    <n v="7038.75743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8"/>
    <x v="2"/>
    <x v="72"/>
    <x v="104"/>
    <s v="005-Information technology"/>
    <x v="1"/>
    <s v="038"/>
    <s v="INFORMATION TECHNOLOGY"/>
    <s v="078"/>
    <s v="GENERAL EXPENSES - OTHER"/>
    <s v="1311"/>
    <s v="CONSUMABLE DOMESTIC ITEMS"/>
    <n v="3971"/>
    <n v="3971"/>
    <n v="4189.4049999999997"/>
    <n v="4411.443464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8"/>
    <x v="2"/>
    <x v="72"/>
    <x v="105"/>
    <s v="005-Information technology"/>
    <x v="1"/>
    <s v="038"/>
    <s v="INFORMATION TECHNOLOGY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8"/>
    <x v="2"/>
    <x v="72"/>
    <x v="337"/>
    <s v="005-Information technology"/>
    <x v="1"/>
    <s v="038"/>
    <s v="INFORMATION TECHNOLOGY"/>
    <s v="078"/>
    <s v="GENERAL EXPENSES - OTHER"/>
    <s v="1327"/>
    <s v="INSURANCE"/>
    <n v="197805"/>
    <n v="197805"/>
    <n v="208684.27499999999"/>
    <n v="219744.541574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8"/>
    <x v="2"/>
    <x v="72"/>
    <x v="102"/>
    <s v="005-Information technology"/>
    <x v="1"/>
    <s v="038"/>
    <s v="INFORMATION TECHNOLOGY"/>
    <s v="078"/>
    <s v="GENERAL EXPENSES - OTHER"/>
    <s v="1336"/>
    <s v="LICENCES &amp; PERMITS - NON VEHICLE"/>
    <n v="419200"/>
    <n v="419200"/>
    <n v="442256"/>
    <n v="465695.56799999997"/>
    <n v="320707.67"/>
    <n v="0"/>
    <n v="0"/>
    <n v="0"/>
    <n v="0"/>
    <n v="0"/>
    <n v="0"/>
    <n v="0"/>
    <n v="12320"/>
    <n v="308387.67"/>
    <n v="0"/>
    <n v="0"/>
    <n v="0"/>
    <n v="0"/>
    <n v="320707.67"/>
    <n v="0.76504692270992358"/>
    <n v="320707.67"/>
    <n v="641415.34"/>
  </r>
  <r>
    <n v="14"/>
    <n v="15"/>
    <x v="0"/>
    <x v="88"/>
    <x v="2"/>
    <x v="72"/>
    <x v="106"/>
    <s v="005-Information technology"/>
    <x v="1"/>
    <s v="038"/>
    <s v="INFORMATION TECHNOLOGY"/>
    <s v="078"/>
    <s v="GENERAL EXPENSES - OTHER"/>
    <s v="1344"/>
    <s v="NON-CAPITAL TOOLS &amp; EQUIPMENT"/>
    <n v="15240"/>
    <n v="15240"/>
    <n v="16078.2"/>
    <n v="16930.3446"/>
    <n v="1143.6599999999999"/>
    <n v="8033.66"/>
    <n v="0"/>
    <n v="0"/>
    <n v="0"/>
    <n v="0"/>
    <n v="0"/>
    <n v="0"/>
    <n v="0"/>
    <n v="0"/>
    <n v="0"/>
    <n v="148.86000000000001"/>
    <n v="0"/>
    <n v="994.8"/>
    <n v="1143.6599999999999"/>
    <n v="7.5043307086614164E-2"/>
    <n v="1143.6600000000001"/>
    <n v="2287.3199999999997"/>
  </r>
  <r>
    <n v="14"/>
    <n v="15"/>
    <x v="0"/>
    <x v="88"/>
    <x v="2"/>
    <x v="72"/>
    <x v="108"/>
    <s v="005-Information technology"/>
    <x v="1"/>
    <s v="038"/>
    <s v="INFORMATION TECHNOLOGY"/>
    <s v="078"/>
    <s v="GENERAL EXPENSES - OTHER"/>
    <s v="1348"/>
    <s v="PRINTING &amp; STATIONERY"/>
    <n v="200000"/>
    <n v="200000"/>
    <n v="211000"/>
    <n v="222183"/>
    <n v="83124.210000000006"/>
    <n v="35754.42"/>
    <n v="0"/>
    <n v="0"/>
    <n v="0"/>
    <n v="0"/>
    <n v="0"/>
    <n v="0"/>
    <n v="33717.199999999997"/>
    <n v="5605.51"/>
    <n v="26671.71"/>
    <n v="971.58"/>
    <n v="16070.49"/>
    <n v="87.72"/>
    <n v="83124.210000000006"/>
    <n v="0.41562105000000005"/>
    <n v="83124.210000000006"/>
    <n v="166248.42000000001"/>
  </r>
  <r>
    <n v="14"/>
    <n v="15"/>
    <x v="0"/>
    <x v="88"/>
    <x v="2"/>
    <x v="72"/>
    <x v="349"/>
    <s v="005-Information technology"/>
    <x v="1"/>
    <s v="038"/>
    <s v="INFORMATION TECHNOLOGY"/>
    <s v="078"/>
    <s v="GENERAL EXPENSES - OTHER"/>
    <s v="1360"/>
    <s v="RENTAL COMPUTER"/>
    <n v="2396594"/>
    <n v="2396594"/>
    <n v="2528406.67"/>
    <n v="2662412.2235099999"/>
    <n v="738664.39999999991"/>
    <n v="0"/>
    <n v="0"/>
    <n v="0"/>
    <n v="0"/>
    <n v="0"/>
    <n v="0"/>
    <n v="0"/>
    <n v="0"/>
    <n v="377250.19"/>
    <n v="83974.42"/>
    <n v="136170.87"/>
    <n v="88971.97"/>
    <n v="52296.95"/>
    <n v="738664.39999999991"/>
    <n v="0.3082142407099408"/>
    <n v="738664.4"/>
    <n v="1477328.7999999998"/>
  </r>
  <r>
    <n v="14"/>
    <n v="15"/>
    <x v="0"/>
    <x v="88"/>
    <x v="2"/>
    <x v="72"/>
    <x v="110"/>
    <s v="005-Information technology"/>
    <x v="1"/>
    <s v="038"/>
    <s v="INFORMATION TECHNOLOGY"/>
    <s v="078"/>
    <s v="GENERAL EXPENSES - OTHER"/>
    <s v="1364"/>
    <s v="SUBSISTANCE &amp; TRAVELLING EXPENSES"/>
    <n v="44860"/>
    <n v="44860"/>
    <n v="47327.3"/>
    <n v="49835.6469"/>
    <n v="25525.9"/>
    <n v="0"/>
    <n v="0"/>
    <n v="0"/>
    <n v="0"/>
    <n v="0"/>
    <n v="0"/>
    <n v="0"/>
    <n v="6440.5"/>
    <n v="0"/>
    <n v="6432.5"/>
    <n v="6547.5"/>
    <n v="5085.3999999999996"/>
    <n v="1020"/>
    <n v="25525.9"/>
    <n v="0.5690124832813197"/>
    <n v="25525.9"/>
    <n v="51051.8"/>
  </r>
  <r>
    <n v="14"/>
    <n v="15"/>
    <x v="0"/>
    <x v="88"/>
    <x v="2"/>
    <x v="72"/>
    <x v="111"/>
    <s v="005-Information technology"/>
    <x v="1"/>
    <s v="038"/>
    <s v="INFORMATION TECHNOLOGY"/>
    <s v="078"/>
    <s v="GENERAL EXPENSES - OTHER"/>
    <s v="1366"/>
    <s v="TELEPHONE"/>
    <n v="33433"/>
    <n v="66866"/>
    <n v="70543.63"/>
    <n v="74282.442390000011"/>
    <n v="22441.420000000002"/>
    <n v="0"/>
    <n v="0"/>
    <n v="0"/>
    <n v="0"/>
    <n v="0"/>
    <n v="0"/>
    <n v="0"/>
    <n v="2069.15"/>
    <n v="3371.53"/>
    <n v="5750.57"/>
    <n v="3862.15"/>
    <n v="4217.32"/>
    <n v="3170.7"/>
    <n v="22441.420000000002"/>
    <n v="0.67123560553943717"/>
    <n v="22441.42"/>
    <n v="44882.840000000004"/>
  </r>
  <r>
    <n v="14"/>
    <n v="15"/>
    <x v="0"/>
    <x v="89"/>
    <x v="4"/>
    <x v="72"/>
    <x v="125"/>
    <s v="003-Budget and treasury office"/>
    <x v="1"/>
    <s v="039"/>
    <s v="SUPPLY CHAIN MANAGEMENT UNIT"/>
    <s v="078"/>
    <s v="GENERAL EXPENSES - OTHER"/>
    <s v="1301"/>
    <s v="ADVERTISING - GENERAL"/>
    <n v="320350"/>
    <n v="520350"/>
    <n v="548969.25"/>
    <n v="578064.62025000004"/>
    <n v="63528.21"/>
    <n v="18089.32"/>
    <n v="0"/>
    <n v="0"/>
    <n v="0"/>
    <n v="0"/>
    <n v="0"/>
    <n v="0"/>
    <n v="17281.759999999998"/>
    <n v="10016.799999999999"/>
    <n v="13237.01"/>
    <n v="0"/>
    <n v="22992.639999999999"/>
    <n v="0"/>
    <n v="63528.21"/>
    <n v="0.19830875604807241"/>
    <n v="63528.21"/>
    <n v="127056.42"/>
  </r>
  <r>
    <n v="14"/>
    <n v="15"/>
    <x v="0"/>
    <x v="89"/>
    <x v="4"/>
    <x v="72"/>
    <x v="104"/>
    <s v="003-Budget and treasury office"/>
    <x v="1"/>
    <s v="039"/>
    <s v="SUPPLY CHAIN MANAGEMENT UNIT"/>
    <s v="078"/>
    <s v="GENERAL EXPENSES - OTHER"/>
    <s v="1311"/>
    <s v="CONSUMABLE DOMESTIC ITEMS"/>
    <n v="500"/>
    <n v="500"/>
    <n v="527.5"/>
    <n v="555.4574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9"/>
    <x v="4"/>
    <x v="72"/>
    <x v="106"/>
    <s v="003-Budget and treasury office"/>
    <x v="1"/>
    <s v="039"/>
    <s v="SUPPLY CHAIN MANAGEMENT UNIT"/>
    <s v="078"/>
    <s v="GENERAL EXPENSES - OTHER"/>
    <s v="1344"/>
    <s v="NON-CAPITAL TOOLS &amp; EQUIPMENT"/>
    <n v="8000"/>
    <n v="8000"/>
    <n v="8440"/>
    <n v="8887.32"/>
    <n v="1590.3300000000002"/>
    <n v="0"/>
    <n v="0"/>
    <n v="0"/>
    <n v="0"/>
    <n v="0"/>
    <n v="0"/>
    <n v="0"/>
    <n v="0"/>
    <n v="55.7"/>
    <n v="0"/>
    <n v="1534.63"/>
    <n v="0"/>
    <n v="0"/>
    <n v="1590.3300000000002"/>
    <n v="0.19879125000000003"/>
    <n v="1590.33"/>
    <n v="3180.6600000000003"/>
  </r>
  <r>
    <n v="14"/>
    <n v="15"/>
    <x v="0"/>
    <x v="89"/>
    <x v="4"/>
    <x v="72"/>
    <x v="107"/>
    <s v="003-Budget and treasury office"/>
    <x v="1"/>
    <s v="039"/>
    <s v="SUPPLY CHAIN MANAGEMENT UNIT"/>
    <s v="078"/>
    <s v="GENERAL EXPENSES - OTHER"/>
    <s v="1347"/>
    <s v="POSTAGE &amp; COURIER FEES"/>
    <n v="910"/>
    <n v="910"/>
    <n v="960.05"/>
    <n v="1010.9326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9"/>
    <x v="4"/>
    <x v="72"/>
    <x v="108"/>
    <s v="003-Budget and treasury office"/>
    <x v="1"/>
    <s v="039"/>
    <s v="SUPPLY CHAIN MANAGEMENT UNIT"/>
    <s v="078"/>
    <s v="GENERAL EXPENSES - OTHER"/>
    <s v="1348"/>
    <s v="PRINTING &amp; STATIONERY"/>
    <n v="68990"/>
    <n v="68990"/>
    <n v="72784.45"/>
    <n v="76642.025849999991"/>
    <n v="24354.53"/>
    <n v="0"/>
    <n v="0"/>
    <n v="0"/>
    <n v="0"/>
    <n v="0"/>
    <n v="0"/>
    <n v="0"/>
    <n v="3065.56"/>
    <n v="3986.1"/>
    <n v="2424.7199999999998"/>
    <n v="4900.83"/>
    <n v="3697.97"/>
    <n v="6279.35"/>
    <n v="24354.53"/>
    <n v="0.3530153645455863"/>
    <n v="24354.53"/>
    <n v="48709.06"/>
  </r>
  <r>
    <n v="14"/>
    <n v="15"/>
    <x v="0"/>
    <x v="89"/>
    <x v="4"/>
    <x v="72"/>
    <x v="109"/>
    <s v="003-Budget and treasury office"/>
    <x v="1"/>
    <s v="039"/>
    <s v="SUPPLY CHAIN MANAGEMENT UNIT"/>
    <s v="078"/>
    <s v="GENERAL EXPENSES - OTHER"/>
    <s v="1350"/>
    <s v="PROTECTIVE CLOTHING"/>
    <n v="2000"/>
    <n v="2000"/>
    <n v="2110"/>
    <n v="2221.83"/>
    <n v="1752"/>
    <n v="0"/>
    <n v="0"/>
    <n v="0"/>
    <n v="0"/>
    <n v="0"/>
    <n v="0"/>
    <n v="0"/>
    <n v="0"/>
    <n v="0"/>
    <n v="0"/>
    <n v="1752"/>
    <n v="0"/>
    <n v="0"/>
    <n v="1752"/>
    <n v="0.876"/>
    <n v="1752"/>
    <n v="3504"/>
  </r>
  <r>
    <n v="14"/>
    <n v="15"/>
    <x v="0"/>
    <x v="89"/>
    <x v="4"/>
    <x v="72"/>
    <x v="110"/>
    <s v="003-Budget and treasury office"/>
    <x v="1"/>
    <s v="039"/>
    <s v="SUPPLY CHAIN MANAGEMENT UNIT"/>
    <s v="078"/>
    <s v="GENERAL EXPENSES - OTHER"/>
    <s v="1364"/>
    <s v="SUBSISTANCE &amp; TRAVELLING EXPENSES"/>
    <n v="20000"/>
    <n v="20000"/>
    <n v="21100"/>
    <n v="22218.3"/>
    <n v="15194.86"/>
    <n v="0"/>
    <n v="0"/>
    <n v="0"/>
    <n v="0"/>
    <n v="0"/>
    <n v="0"/>
    <n v="0"/>
    <n v="0"/>
    <n v="0"/>
    <n v="0"/>
    <n v="14694.86"/>
    <n v="100"/>
    <n v="400"/>
    <n v="15194.86"/>
    <n v="0.75974300000000006"/>
    <n v="15194.86"/>
    <n v="30389.72"/>
  </r>
  <r>
    <n v="14"/>
    <n v="15"/>
    <x v="0"/>
    <x v="89"/>
    <x v="4"/>
    <x v="72"/>
    <x v="111"/>
    <s v="003-Budget and treasury office"/>
    <x v="1"/>
    <s v="039"/>
    <s v="SUPPLY CHAIN MANAGEMENT UNIT"/>
    <s v="078"/>
    <s v="GENERAL EXPENSES - OTHER"/>
    <s v="1366"/>
    <s v="TELEPHONE"/>
    <n v="17988"/>
    <n v="35628"/>
    <n v="37587.54"/>
    <n v="39579.679620000003"/>
    <n v="9743.49"/>
    <n v="0"/>
    <n v="0"/>
    <n v="0"/>
    <n v="0"/>
    <n v="0"/>
    <n v="0"/>
    <n v="0"/>
    <n v="1583.67"/>
    <n v="1675.65"/>
    <n v="1635.58"/>
    <n v="1000"/>
    <n v="2226.34"/>
    <n v="1622.25"/>
    <n v="9743.49"/>
    <n v="0.54166611074049364"/>
    <n v="9743.49"/>
    <n v="19486.98"/>
  </r>
  <r>
    <n v="14"/>
    <n v="15"/>
    <x v="0"/>
    <x v="90"/>
    <x v="2"/>
    <x v="72"/>
    <x v="125"/>
    <s v="004-Human resource"/>
    <x v="1"/>
    <s v="052"/>
    <s v="ADMINISTRATION HR &amp; CORP"/>
    <s v="078"/>
    <s v="GENERAL EXPENSES - OTHER"/>
    <s v="1301"/>
    <s v="ADVERTISING - GENERAL"/>
    <n v="6665"/>
    <n v="6665"/>
    <n v="7031.5749999999998"/>
    <n v="7404.248474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0"/>
    <x v="2"/>
    <x v="72"/>
    <x v="103"/>
    <s v="004-Human resource"/>
    <x v="1"/>
    <s v="052"/>
    <s v="ADMINISTRATION HR &amp; CORP"/>
    <s v="078"/>
    <s v="GENERAL EXPENSES - OTHER"/>
    <s v="1308"/>
    <s v="CONFERENCE &amp; CONVENTION COST - DOMESTIC"/>
    <n v="17111"/>
    <n v="17111"/>
    <n v="18052.105"/>
    <n v="19008.866565"/>
    <n v="16120"/>
    <n v="0"/>
    <n v="0"/>
    <n v="0"/>
    <n v="0"/>
    <n v="0"/>
    <n v="0"/>
    <n v="0"/>
    <n v="0"/>
    <n v="0"/>
    <n v="16120"/>
    <n v="0"/>
    <n v="0"/>
    <n v="0"/>
    <n v="16120"/>
    <n v="0.94208403950675002"/>
    <n v="16120"/>
    <n v="32240"/>
  </r>
  <r>
    <n v="14"/>
    <n v="15"/>
    <x v="0"/>
    <x v="90"/>
    <x v="2"/>
    <x v="72"/>
    <x v="104"/>
    <s v="004-Human resource"/>
    <x v="1"/>
    <s v="052"/>
    <s v="ADMINISTRATION HR &amp; CORP"/>
    <s v="078"/>
    <s v="GENERAL EXPENSES - OTHER"/>
    <s v="1311"/>
    <s v="CONSUMABLE DOMESTIC ITEMS"/>
    <n v="40000"/>
    <n v="40000"/>
    <n v="42200"/>
    <n v="44436.6"/>
    <n v="36979.42"/>
    <n v="1403.5"/>
    <n v="0"/>
    <n v="0"/>
    <n v="0"/>
    <n v="0"/>
    <n v="0"/>
    <n v="0"/>
    <n v="0"/>
    <n v="0"/>
    <n v="10851.49"/>
    <n v="9723.8700000000008"/>
    <n v="7105.1"/>
    <n v="9298.9599999999991"/>
    <n v="36979.42"/>
    <n v="0.92448549999999996"/>
    <n v="36979.42"/>
    <n v="73958.84"/>
  </r>
  <r>
    <n v="14"/>
    <n v="15"/>
    <x v="0"/>
    <x v="90"/>
    <x v="2"/>
    <x v="72"/>
    <x v="105"/>
    <s v="004-Human resource"/>
    <x v="1"/>
    <s v="052"/>
    <s v="ADMINISTRATION HR &amp; CORP"/>
    <s v="078"/>
    <s v="GENERAL EXPENSES - OTHER"/>
    <s v="1321"/>
    <s v="ENTERTAINMENT - OFFICIALS"/>
    <n v="2000"/>
    <n v="2000"/>
    <n v="2110"/>
    <n v="2221.83"/>
    <n v="276.3"/>
    <n v="0"/>
    <n v="0"/>
    <n v="0"/>
    <n v="0"/>
    <n v="0"/>
    <n v="0"/>
    <n v="0"/>
    <n v="0"/>
    <n v="0"/>
    <n v="276.3"/>
    <n v="0"/>
    <n v="0"/>
    <n v="0"/>
    <n v="276.3"/>
    <n v="0.13815"/>
    <n v="276.3"/>
    <n v="552.6"/>
  </r>
  <r>
    <n v="14"/>
    <n v="15"/>
    <x v="0"/>
    <x v="90"/>
    <x v="2"/>
    <x v="72"/>
    <x v="337"/>
    <s v="004-Human resource"/>
    <x v="1"/>
    <s v="052"/>
    <s v="ADMINISTRATION HR &amp; CORP"/>
    <s v="078"/>
    <s v="GENERAL EXPENSES - OTHER"/>
    <s v="1327"/>
    <s v="INSURANCE"/>
    <n v="144746"/>
    <n v="144746"/>
    <n v="152707.03"/>
    <n v="160800.50258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0"/>
    <x v="2"/>
    <x v="72"/>
    <x v="135"/>
    <s v="004-Human resource"/>
    <x v="1"/>
    <s v="052"/>
    <s v="ADMINISTRATION HR &amp; CORP"/>
    <s v="078"/>
    <s v="GENERAL EXPENSES - OTHER"/>
    <s v="1332"/>
    <s v="LEASES - PHOTOCOPI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0"/>
    <x v="2"/>
    <x v="72"/>
    <x v="102"/>
    <s v="004-Human resource"/>
    <x v="1"/>
    <s v="052"/>
    <s v="ADMINISTRATION HR &amp; CORP"/>
    <s v="078"/>
    <s v="GENERAL EXPENSES - OTHER"/>
    <s v="1336"/>
    <s v="LICENCES &amp; PERMITS - NON VEHICLE"/>
    <n v="278"/>
    <n v="278"/>
    <n v="293.29000000000002"/>
    <n v="308.83437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0"/>
    <x v="2"/>
    <x v="72"/>
    <x v="106"/>
    <s v="004-Human resource"/>
    <x v="1"/>
    <s v="052"/>
    <s v="ADMINISTRATION HR &amp; CORP"/>
    <s v="078"/>
    <s v="GENERAL EXPENSES - OTHER"/>
    <s v="1344"/>
    <s v="NON-CAPITAL TOOLS &amp; EQUIPMENT"/>
    <n v="5554"/>
    <n v="5554"/>
    <n v="5859.47"/>
    <n v="6170.02191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0"/>
    <x v="2"/>
    <x v="72"/>
    <x v="107"/>
    <s v="004-Human resource"/>
    <x v="1"/>
    <s v="052"/>
    <s v="ADMINISTRATION HR &amp; CORP"/>
    <s v="078"/>
    <s v="GENERAL EXPENSES - OTHER"/>
    <s v="1347"/>
    <s v="POSTAGE &amp; COURIER FEES"/>
    <n v="1183"/>
    <n v="1183"/>
    <n v="1248.0650000000001"/>
    <n v="1314.21244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0"/>
    <x v="2"/>
    <x v="72"/>
    <x v="108"/>
    <s v="004-Human resource"/>
    <x v="1"/>
    <s v="052"/>
    <s v="ADMINISTRATION HR &amp; CORP"/>
    <s v="078"/>
    <s v="GENERAL EXPENSES - OTHER"/>
    <s v="1348"/>
    <s v="PRINTING &amp; STATIONERY"/>
    <n v="99273"/>
    <n v="99273"/>
    <n v="104733.015"/>
    <n v="110283.864795"/>
    <n v="101622.32"/>
    <n v="13156.75"/>
    <n v="0"/>
    <n v="0"/>
    <n v="0"/>
    <n v="0"/>
    <n v="0"/>
    <n v="0"/>
    <n v="3351.01"/>
    <n v="12504.58"/>
    <n v="12948.37"/>
    <n v="29238.92"/>
    <n v="15186.76"/>
    <n v="28392.68"/>
    <n v="101622.32"/>
    <n v="1.0236652463408984"/>
    <n v="101622.32"/>
    <n v="203244.64"/>
  </r>
  <r>
    <n v="14"/>
    <n v="15"/>
    <x v="0"/>
    <x v="90"/>
    <x v="2"/>
    <x v="72"/>
    <x v="109"/>
    <s v="004-Human resource"/>
    <x v="1"/>
    <s v="052"/>
    <s v="ADMINISTRATION HR &amp; CORP"/>
    <s v="078"/>
    <s v="GENERAL EXPENSES - OTHER"/>
    <s v="1350"/>
    <s v="PROTECTIVE CLOTHING"/>
    <n v="14969"/>
    <n v="14969"/>
    <n v="15792.295"/>
    <n v="16629.286635"/>
    <n v="311.18"/>
    <n v="0"/>
    <n v="0"/>
    <n v="0"/>
    <n v="0"/>
    <n v="0"/>
    <n v="0"/>
    <n v="0"/>
    <n v="0"/>
    <n v="0"/>
    <n v="0"/>
    <n v="0"/>
    <n v="311.18"/>
    <n v="0"/>
    <n v="311.18"/>
    <n v="2.0788295811343442E-2"/>
    <n v="311.18"/>
    <n v="622.36"/>
  </r>
  <r>
    <n v="14"/>
    <n v="15"/>
    <x v="0"/>
    <x v="90"/>
    <x v="2"/>
    <x v="72"/>
    <x v="136"/>
    <s v="004-Human resource"/>
    <x v="1"/>
    <s v="052"/>
    <s v="ADMINISTRATION HR &amp; CORP"/>
    <s v="078"/>
    <s v="GENERAL EXPENSES - OTHER"/>
    <s v="1359"/>
    <s v="RENT - TELEPHONE EXCHAN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0"/>
    <x v="2"/>
    <x v="72"/>
    <x v="110"/>
    <s v="004-Human resource"/>
    <x v="1"/>
    <s v="052"/>
    <s v="ADMINISTRATION HR &amp; CORP"/>
    <s v="078"/>
    <s v="GENERAL EXPENSES - OTHER"/>
    <s v="1364"/>
    <s v="SUBSISTANCE &amp; TRAVELLING EXPENSES"/>
    <n v="9400"/>
    <n v="9400"/>
    <n v="9917"/>
    <n v="10442.601000000001"/>
    <n v="4758.1899999999996"/>
    <n v="0"/>
    <n v="0"/>
    <n v="0"/>
    <n v="0"/>
    <n v="0"/>
    <n v="0"/>
    <n v="0"/>
    <n v="0"/>
    <n v="0"/>
    <n v="0"/>
    <n v="0"/>
    <n v="4758.1899999999996"/>
    <n v="0"/>
    <n v="4758.1899999999996"/>
    <n v="0.50619042553191484"/>
    <n v="4758.1899999999996"/>
    <n v="9516.3799999999992"/>
  </r>
  <r>
    <n v="14"/>
    <n v="15"/>
    <x v="0"/>
    <x v="90"/>
    <x v="2"/>
    <x v="72"/>
    <x v="111"/>
    <s v="004-Human resource"/>
    <x v="1"/>
    <s v="052"/>
    <s v="ADMINISTRATION HR &amp; CORP"/>
    <s v="078"/>
    <s v="GENERAL EXPENSES - OTHER"/>
    <s v="1366"/>
    <s v="TELEPHONE"/>
    <n v="30828"/>
    <n v="48816"/>
    <n v="51500.88"/>
    <n v="54230.426639999998"/>
    <n v="18429.879999999997"/>
    <n v="0"/>
    <n v="0"/>
    <n v="0"/>
    <n v="0"/>
    <n v="0"/>
    <n v="0"/>
    <n v="0"/>
    <n v="2401.25"/>
    <n v="2959.84"/>
    <n v="4494.96"/>
    <n v="2603.8000000000002"/>
    <n v="3502.66"/>
    <n v="2467.37"/>
    <n v="18429.879999999997"/>
    <n v="0.59782924613987276"/>
    <n v="18429.88"/>
    <n v="36859.759999999995"/>
  </r>
  <r>
    <n v="14"/>
    <n v="15"/>
    <x v="0"/>
    <x v="91"/>
    <x v="2"/>
    <x v="72"/>
    <x v="350"/>
    <s v="004-Human resource"/>
    <x v="1"/>
    <s v="053"/>
    <s v="HUMAN RESOURCES"/>
    <s v="078"/>
    <s v="GENERAL EXPENSES - OTHER"/>
    <s v="1302"/>
    <s v="ADVERTISING - RECRUITMENT"/>
    <n v="165760"/>
    <n v="165760"/>
    <n v="174876.79999999999"/>
    <n v="184145.27039999998"/>
    <n v="49579.28"/>
    <n v="0"/>
    <n v="0"/>
    <n v="0"/>
    <n v="0"/>
    <n v="0"/>
    <n v="0"/>
    <n v="0"/>
    <n v="6620"/>
    <n v="0"/>
    <n v="2120"/>
    <n v="0"/>
    <n v="40839.279999999999"/>
    <n v="0"/>
    <n v="49579.28"/>
    <n v="0.2991027992277992"/>
    <n v="49579.28"/>
    <n v="99158.56"/>
  </r>
  <r>
    <n v="14"/>
    <n v="15"/>
    <x v="0"/>
    <x v="91"/>
    <x v="2"/>
    <x v="72"/>
    <x v="103"/>
    <s v="004-Human resource"/>
    <x v="1"/>
    <s v="053"/>
    <s v="HUMAN RESOURCES"/>
    <s v="078"/>
    <s v="GENERAL EXPENSES - OTHER"/>
    <s v="1308"/>
    <s v="CONFERENCE &amp; CONVENTION COST - DOMESTIC"/>
    <n v="27085"/>
    <n v="27085"/>
    <n v="28574.674999999999"/>
    <n v="30089.132774999998"/>
    <n v="27085"/>
    <n v="0"/>
    <n v="0"/>
    <n v="0"/>
    <n v="0"/>
    <n v="0"/>
    <n v="0"/>
    <n v="0"/>
    <n v="0"/>
    <n v="0"/>
    <n v="10585"/>
    <n v="16500"/>
    <n v="0"/>
    <n v="0"/>
    <n v="27085"/>
    <n v="1"/>
    <n v="27085"/>
    <n v="54170"/>
  </r>
  <r>
    <n v="14"/>
    <n v="15"/>
    <x v="0"/>
    <x v="91"/>
    <x v="2"/>
    <x v="72"/>
    <x v="101"/>
    <s v="004-Human resource"/>
    <x v="1"/>
    <s v="053"/>
    <s v="HUMAN RESOURCES"/>
    <s v="078"/>
    <s v="GENERAL EXPENSES - OTHER"/>
    <s v="1310"/>
    <s v="CONSULTANTS &amp; PROFFESIONAL FEES"/>
    <n v="29534"/>
    <n v="29534"/>
    <n v="31158.37"/>
    <n v="32809.763610000002"/>
    <n v="2900"/>
    <n v="0"/>
    <n v="0"/>
    <n v="0"/>
    <n v="0"/>
    <n v="0"/>
    <n v="0"/>
    <n v="0"/>
    <n v="0"/>
    <n v="450"/>
    <n v="1476"/>
    <n v="869"/>
    <n v="0"/>
    <n v="105"/>
    <n v="2900"/>
    <n v="9.8191914403738062E-2"/>
    <n v="2900"/>
    <n v="5800"/>
  </r>
  <r>
    <n v="14"/>
    <n v="15"/>
    <x v="0"/>
    <x v="91"/>
    <x v="2"/>
    <x v="72"/>
    <x v="105"/>
    <s v="004-Human resource"/>
    <x v="1"/>
    <s v="053"/>
    <s v="HUMAN RESOURCES"/>
    <s v="078"/>
    <s v="GENERAL EXPENSES - OTHER"/>
    <s v="1321"/>
    <s v="ENTERTAINMENT - OFFICIALS"/>
    <n v="2000"/>
    <n v="2000"/>
    <n v="2110"/>
    <n v="2221.83"/>
    <n v="1948"/>
    <n v="0"/>
    <n v="0"/>
    <n v="0"/>
    <n v="0"/>
    <n v="0"/>
    <n v="0"/>
    <n v="0"/>
    <n v="239"/>
    <n v="0"/>
    <n v="0"/>
    <n v="1709"/>
    <n v="0"/>
    <n v="0"/>
    <n v="1948"/>
    <n v="0.97399999999999998"/>
    <n v="1948"/>
    <n v="3896"/>
  </r>
  <r>
    <n v="14"/>
    <n v="15"/>
    <x v="0"/>
    <x v="91"/>
    <x v="2"/>
    <x v="72"/>
    <x v="337"/>
    <s v="004-Human resource"/>
    <x v="1"/>
    <s v="053"/>
    <s v="HUMAN RESOURCES"/>
    <s v="078"/>
    <s v="GENERAL EXPENSES - OTHER"/>
    <s v="1327"/>
    <s v="INSURANCE"/>
    <n v="198318"/>
    <n v="198318"/>
    <n v="209225.49"/>
    <n v="220314.440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1"/>
    <x v="2"/>
    <x v="72"/>
    <x v="351"/>
    <s v="004-Human resource"/>
    <x v="1"/>
    <s v="053"/>
    <s v="HUMAN RESOURCES"/>
    <s v="078"/>
    <s v="GENERAL EXPENSES - OTHER"/>
    <s v="1337"/>
    <s v="LONG SERVICE AWARDS"/>
    <n v="13093"/>
    <n v="13093"/>
    <n v="13813.115"/>
    <n v="14545.210095"/>
    <n v="8000"/>
    <n v="0"/>
    <n v="0"/>
    <n v="0"/>
    <n v="0"/>
    <n v="0"/>
    <n v="0"/>
    <n v="0"/>
    <n v="0"/>
    <n v="0"/>
    <n v="8000"/>
    <n v="0"/>
    <n v="0"/>
    <n v="0"/>
    <n v="8000"/>
    <n v="0.6110135186741007"/>
    <n v="8000"/>
    <n v="16000"/>
  </r>
  <r>
    <n v="14"/>
    <n v="15"/>
    <x v="0"/>
    <x v="91"/>
    <x v="2"/>
    <x v="72"/>
    <x v="106"/>
    <s v="004-Human resource"/>
    <x v="1"/>
    <s v="053"/>
    <s v="HUMAN RESOURCES"/>
    <s v="078"/>
    <s v="GENERAL EXPENSES - OTHER"/>
    <s v="1344"/>
    <s v="NON-CAPITAL TOOLS &amp; EQUIPMENT"/>
    <n v="8580"/>
    <n v="8580"/>
    <n v="9051.9"/>
    <n v="9531.6507000000001"/>
    <n v="96.48"/>
    <n v="0"/>
    <n v="0"/>
    <n v="0"/>
    <n v="0"/>
    <n v="0"/>
    <n v="0"/>
    <n v="0"/>
    <n v="0"/>
    <n v="96.48"/>
    <n v="0"/>
    <n v="0"/>
    <n v="0"/>
    <n v="0"/>
    <n v="96.48"/>
    <n v="1.1244755244755246E-2"/>
    <n v="96.48"/>
    <n v="192.96"/>
  </r>
  <r>
    <n v="14"/>
    <n v="15"/>
    <x v="0"/>
    <x v="91"/>
    <x v="2"/>
    <x v="72"/>
    <x v="107"/>
    <s v="004-Human resource"/>
    <x v="1"/>
    <s v="053"/>
    <s v="HUMAN RESOURCES"/>
    <s v="078"/>
    <s v="GENERAL EXPENSES - OTHER"/>
    <s v="1347"/>
    <s v="POSTAGE &amp; COURIER FEES"/>
    <n v="4716"/>
    <n v="4716"/>
    <n v="4975.38"/>
    <n v="5239.0751399999999"/>
    <n v="289.44"/>
    <n v="0"/>
    <n v="0"/>
    <n v="0"/>
    <n v="0"/>
    <n v="0"/>
    <n v="0"/>
    <n v="0"/>
    <n v="0"/>
    <n v="144.72"/>
    <n v="144.72"/>
    <n v="0"/>
    <n v="0"/>
    <n v="0"/>
    <n v="289.44"/>
    <n v="6.1374045801526715E-2"/>
    <n v="289.44"/>
    <n v="578.88"/>
  </r>
  <r>
    <n v="14"/>
    <n v="15"/>
    <x v="0"/>
    <x v="91"/>
    <x v="2"/>
    <x v="72"/>
    <x v="108"/>
    <s v="004-Human resource"/>
    <x v="1"/>
    <s v="053"/>
    <s v="HUMAN RESOURCES"/>
    <s v="078"/>
    <s v="GENERAL EXPENSES - OTHER"/>
    <s v="1348"/>
    <s v="PRINTING &amp; STATIONERY"/>
    <n v="33926"/>
    <n v="33926"/>
    <n v="35791.93"/>
    <n v="37688.902289999998"/>
    <n v="19787.609999999997"/>
    <n v="885.86"/>
    <n v="0"/>
    <n v="0"/>
    <n v="0"/>
    <n v="0"/>
    <n v="0"/>
    <n v="0"/>
    <n v="5418.36"/>
    <n v="1081.92"/>
    <n v="1065.3800000000001"/>
    <n v="1978.28"/>
    <n v="8316.23"/>
    <n v="1927.44"/>
    <n v="19787.609999999997"/>
    <n v="0.58325797323586626"/>
    <n v="19787.61"/>
    <n v="39575.219999999994"/>
  </r>
  <r>
    <n v="14"/>
    <n v="15"/>
    <x v="0"/>
    <x v="91"/>
    <x v="2"/>
    <x v="72"/>
    <x v="109"/>
    <s v="004-Human resource"/>
    <x v="1"/>
    <s v="053"/>
    <s v="HUMAN RESOURCES"/>
    <s v="078"/>
    <s v="GENERAL EXPENSES - OTHER"/>
    <s v="1350"/>
    <s v="PROTECTIVE CLOTHING"/>
    <n v="1000"/>
    <n v="1000"/>
    <n v="1055"/>
    <n v="1110.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1"/>
    <x v="2"/>
    <x v="72"/>
    <x v="331"/>
    <s v="004-Human resource"/>
    <x v="1"/>
    <s v="053"/>
    <s v="HUMAN RESOURCES"/>
    <s v="078"/>
    <s v="GENERAL EXPENSES - OTHER"/>
    <s v="1363"/>
    <s v="SUBSCRIPTIONS"/>
    <n v="4219"/>
    <n v="4219"/>
    <n v="4451.0450000000001"/>
    <n v="4686.9503850000001"/>
    <n v="2975.4"/>
    <n v="0"/>
    <n v="0"/>
    <n v="0"/>
    <n v="0"/>
    <n v="0"/>
    <n v="0"/>
    <n v="0"/>
    <n v="0"/>
    <n v="2975.4"/>
    <n v="0"/>
    <n v="0"/>
    <n v="0"/>
    <n v="0"/>
    <n v="2975.4"/>
    <n v="0.70523820810618632"/>
    <n v="2975.4"/>
    <n v="5950.8"/>
  </r>
  <r>
    <n v="14"/>
    <n v="15"/>
    <x v="0"/>
    <x v="91"/>
    <x v="2"/>
    <x v="72"/>
    <x v="110"/>
    <s v="004-Human resource"/>
    <x v="1"/>
    <s v="053"/>
    <s v="HUMAN RESOURCES"/>
    <s v="078"/>
    <s v="GENERAL EXPENSES - OTHER"/>
    <s v="1364"/>
    <s v="SUBSISTANCE &amp; TRAVELLING EXPENSES"/>
    <n v="110000"/>
    <n v="110000"/>
    <n v="116050"/>
    <n v="122200.65"/>
    <n v="91905.73000000001"/>
    <n v="0"/>
    <n v="0"/>
    <n v="0"/>
    <n v="0"/>
    <n v="0"/>
    <n v="0"/>
    <n v="0"/>
    <n v="7600.82"/>
    <n v="23470.55"/>
    <n v="13330.21"/>
    <n v="37013.03"/>
    <n v="8348.18"/>
    <n v="2142.94"/>
    <n v="91905.73000000001"/>
    <n v="0.83550663636363642"/>
    <n v="91905.73"/>
    <n v="183811.46000000002"/>
  </r>
  <r>
    <n v="14"/>
    <n v="15"/>
    <x v="0"/>
    <x v="91"/>
    <x v="2"/>
    <x v="72"/>
    <x v="111"/>
    <s v="004-Human resource"/>
    <x v="1"/>
    <s v="053"/>
    <s v="HUMAN RESOURCES"/>
    <s v="078"/>
    <s v="GENERAL EXPENSES - OTHER"/>
    <s v="1366"/>
    <s v="TELEPHONE"/>
    <n v="17988"/>
    <n v="41124"/>
    <n v="43385.82"/>
    <n v="45685.268459999999"/>
    <n v="12149.189999999999"/>
    <n v="0"/>
    <n v="0"/>
    <n v="0"/>
    <n v="0"/>
    <n v="0"/>
    <n v="0"/>
    <n v="0"/>
    <n v="2385.5700000000002"/>
    <n v="2076.6"/>
    <n v="2036.53"/>
    <n v="1400.95"/>
    <n v="2627.29"/>
    <n v="1622.25"/>
    <n v="12149.189999999999"/>
    <n v="0.67540527018011998"/>
    <n v="12149.19"/>
    <n v="24298.379999999997"/>
  </r>
  <r>
    <n v="14"/>
    <n v="15"/>
    <x v="0"/>
    <x v="91"/>
    <x v="2"/>
    <x v="72"/>
    <x v="78"/>
    <s v="004-Human resource"/>
    <x v="1"/>
    <s v="053"/>
    <s v="HUMAN RESOURCES"/>
    <s v="078"/>
    <s v="GENERAL EXPENSES - OTHER"/>
    <s v="1368"/>
    <s v="TRAINING COSTS"/>
    <n v="1239225"/>
    <n v="1739225"/>
    <n v="1834882.375"/>
    <n v="1932131.140875"/>
    <n v="595830.67000000004"/>
    <n v="457697"/>
    <n v="0"/>
    <n v="0"/>
    <n v="0"/>
    <n v="0"/>
    <n v="0"/>
    <n v="0"/>
    <n v="164827.89000000001"/>
    <n v="285432.76"/>
    <n v="113827.02"/>
    <n v="-20300"/>
    <n v="38493"/>
    <n v="13550"/>
    <n v="595830.67000000004"/>
    <n v="0.48080911053279268"/>
    <n v="595830.67000000004"/>
    <n v="1191661.3400000001"/>
  </r>
  <r>
    <n v="14"/>
    <n v="15"/>
    <x v="0"/>
    <x v="91"/>
    <x v="2"/>
    <x v="72"/>
    <x v="352"/>
    <s v="004-Human resource"/>
    <x v="1"/>
    <s v="053"/>
    <s v="HUMAN RESOURCES"/>
    <s v="078"/>
    <s v="GENERAL EXPENSES - OTHER"/>
    <s v="1369"/>
    <s v="TASK JOB EVALUATION(REGION 2)"/>
    <n v="10480"/>
    <n v="10480"/>
    <n v="11056.4"/>
    <n v="11642.389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2"/>
    <x v="2"/>
    <x v="72"/>
    <x v="103"/>
    <s v="007-Other admin"/>
    <x v="1"/>
    <s v="054"/>
    <s v="OCCUPATIONAL HEALTH &amp; SAFETY"/>
    <s v="078"/>
    <s v="GENERAL EXPENSES - OTHER"/>
    <s v="1308"/>
    <s v="CONFERENCE &amp; CONVENTION COST - DOMESTIC"/>
    <n v="1863"/>
    <n v="1863"/>
    <n v="1965.4649999999999"/>
    <n v="2069.6346450000001"/>
    <n v="50"/>
    <n v="0"/>
    <n v="0"/>
    <n v="0"/>
    <n v="0"/>
    <n v="0"/>
    <n v="0"/>
    <n v="0"/>
    <n v="0"/>
    <n v="0"/>
    <n v="0"/>
    <n v="50"/>
    <n v="0"/>
    <n v="0"/>
    <n v="50"/>
    <n v="2.6838432635534086E-2"/>
    <n v="50"/>
    <n v="100"/>
  </r>
  <r>
    <n v="14"/>
    <n v="15"/>
    <x v="0"/>
    <x v="92"/>
    <x v="2"/>
    <x v="72"/>
    <x v="101"/>
    <s v="007-Other admin"/>
    <x v="1"/>
    <s v="054"/>
    <s v="OCCUPATIONAL HEALTH &amp; SAFETY"/>
    <s v="078"/>
    <s v="GENERAL EXPENSES - OTHER"/>
    <s v="1310"/>
    <s v="CONSULTANTS &amp; PROFFESIONAL FEES"/>
    <n v="1183"/>
    <n v="1183"/>
    <n v="1248.0650000000001"/>
    <n v="1314.21244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2"/>
    <x v="2"/>
    <x v="72"/>
    <x v="104"/>
    <s v="007-Other admin"/>
    <x v="1"/>
    <s v="054"/>
    <s v="OCCUPATIONAL HEALTH &amp; SAFETY"/>
    <s v="078"/>
    <s v="GENERAL EXPENSES - OTHER"/>
    <s v="1311"/>
    <s v="CONSUMABLE DOMESTIC ITEMS"/>
    <n v="63"/>
    <n v="63"/>
    <n v="66.465000000000003"/>
    <n v="69.987645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2"/>
    <x v="2"/>
    <x v="72"/>
    <x v="353"/>
    <s v="007-Other admin"/>
    <x v="1"/>
    <s v="054"/>
    <s v="OCCUPATIONAL HEALTH &amp; SAFETY"/>
    <s v="078"/>
    <s v="GENERAL EXPENSES - OTHER"/>
    <s v="1324"/>
    <s v="EMPLOYEE ASSISTANCE PROGRAMME"/>
    <n v="44788"/>
    <n v="104788"/>
    <n v="110551.34"/>
    <n v="116410.56101999999"/>
    <n v="27706.309999999998"/>
    <n v="0"/>
    <n v="0"/>
    <n v="0"/>
    <n v="0"/>
    <n v="0"/>
    <n v="0"/>
    <n v="0"/>
    <n v="2300"/>
    <n v="4086.06"/>
    <n v="403.25"/>
    <n v="876.2"/>
    <n v="2620"/>
    <n v="17420.8"/>
    <n v="27706.309999999998"/>
    <n v="0.61861011878181649"/>
    <n v="27706.31"/>
    <n v="55412.619999999995"/>
  </r>
  <r>
    <n v="14"/>
    <n v="15"/>
    <x v="0"/>
    <x v="92"/>
    <x v="2"/>
    <x v="72"/>
    <x v="106"/>
    <s v="007-Other admin"/>
    <x v="1"/>
    <s v="054"/>
    <s v="OCCUPATIONAL HEALTH &amp; SAFETY"/>
    <s v="078"/>
    <s v="GENERAL EXPENSES - OTHER"/>
    <s v="1344"/>
    <s v="NON-CAPITAL TOOLS &amp; EQUIPMENT"/>
    <n v="2285"/>
    <n v="2285"/>
    <n v="2410.6750000000002"/>
    <n v="2538.440775"/>
    <n v="1980.75"/>
    <n v="0"/>
    <n v="0"/>
    <n v="0"/>
    <n v="0"/>
    <n v="0"/>
    <n v="0"/>
    <n v="0"/>
    <n v="0"/>
    <n v="1980.75"/>
    <n v="0"/>
    <n v="0"/>
    <n v="0"/>
    <n v="0"/>
    <n v="1980.75"/>
    <n v="0.86684901531728664"/>
    <n v="1980.75"/>
    <n v="3961.5"/>
  </r>
  <r>
    <n v="14"/>
    <n v="15"/>
    <x v="0"/>
    <x v="92"/>
    <x v="2"/>
    <x v="72"/>
    <x v="107"/>
    <s v="007-Other admin"/>
    <x v="1"/>
    <s v="054"/>
    <s v="OCCUPATIONAL HEALTH &amp; SAFETY"/>
    <s v="078"/>
    <s v="GENERAL EXPENSES - OTHER"/>
    <s v="1347"/>
    <s v="POSTAGE &amp; COURIER FEES"/>
    <n v="427"/>
    <n v="427"/>
    <n v="450.48500000000001"/>
    <n v="474.3607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2"/>
    <x v="2"/>
    <x v="72"/>
    <x v="108"/>
    <s v="007-Other admin"/>
    <x v="1"/>
    <s v="054"/>
    <s v="OCCUPATIONAL HEALTH &amp; SAFETY"/>
    <s v="078"/>
    <s v="GENERAL EXPENSES - OTHER"/>
    <s v="1348"/>
    <s v="PRINTING &amp; STATIONERY"/>
    <n v="884"/>
    <n v="884"/>
    <n v="932.62"/>
    <n v="982.04885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2"/>
    <x v="2"/>
    <x v="72"/>
    <x v="110"/>
    <s v="007-Other admin"/>
    <x v="1"/>
    <s v="054"/>
    <s v="OCCUPATIONAL HEALTH &amp; SAFETY"/>
    <s v="078"/>
    <s v="GENERAL EXPENSES - OTHER"/>
    <s v="1364"/>
    <s v="SUBSISTANCE &amp; TRAVELLING EXPENSES"/>
    <n v="26835"/>
    <n v="26835"/>
    <n v="28310.924999999999"/>
    <n v="29811.404025"/>
    <n v="26598.5"/>
    <n v="0"/>
    <n v="0"/>
    <n v="0"/>
    <n v="0"/>
    <n v="0"/>
    <n v="0"/>
    <n v="0"/>
    <n v="2508.6"/>
    <n v="4736.6000000000004"/>
    <n v="8949.11"/>
    <n v="4371.07"/>
    <n v="5733.12"/>
    <n v="300"/>
    <n v="26598.5"/>
    <n v="0.99118688280231038"/>
    <n v="26598.5"/>
    <n v="53197"/>
  </r>
  <r>
    <n v="14"/>
    <n v="15"/>
    <x v="0"/>
    <x v="92"/>
    <x v="2"/>
    <x v="72"/>
    <x v="111"/>
    <s v="007-Other admin"/>
    <x v="1"/>
    <s v="054"/>
    <s v="OCCUPATIONAL HEALTH &amp; SAFETY"/>
    <s v="078"/>
    <s v="GENERAL EXPENSES - OTHER"/>
    <s v="1366"/>
    <s v="TELEPHO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2"/>
    <x v="2"/>
    <x v="72"/>
    <x v="354"/>
    <s v="007-Other admin"/>
    <x v="1"/>
    <s v="054"/>
    <s v="OCCUPATIONAL HEALTH &amp; SAFETY"/>
    <s v="078"/>
    <s v="GENERAL EXPENSES - OTHER"/>
    <s v="1367"/>
    <s v="TESTING OF SAMPLES"/>
    <n v="813"/>
    <n v="813"/>
    <n v="857.71500000000003"/>
    <n v="903.173895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3"/>
    <x v="2"/>
    <x v="72"/>
    <x v="125"/>
    <s v="007-Other admin"/>
    <x v="1"/>
    <s v="056"/>
    <s v="CORPORATE SERVICES"/>
    <s v="078"/>
    <s v="GENERAL EXPENSES - OTHER"/>
    <s v="1301"/>
    <s v="ADVERTISING - GENERAL"/>
    <n v="1059"/>
    <n v="1059"/>
    <n v="1117.2449999999999"/>
    <n v="1176.45898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3"/>
    <x v="2"/>
    <x v="72"/>
    <x v="103"/>
    <s v="007-Other admin"/>
    <x v="1"/>
    <s v="056"/>
    <s v="CORPORATE SERVICES"/>
    <s v="078"/>
    <s v="GENERAL EXPENSES - OTHER"/>
    <s v="1308"/>
    <s v="CONFERENCE &amp; CONVENTION COST - DOMESTIC"/>
    <n v="1093"/>
    <n v="1093"/>
    <n v="1153.115"/>
    <n v="1214.2300949999999"/>
    <n v="250"/>
    <n v="0"/>
    <n v="0"/>
    <n v="0"/>
    <n v="0"/>
    <n v="0"/>
    <n v="0"/>
    <n v="0"/>
    <n v="250"/>
    <n v="0"/>
    <n v="0"/>
    <n v="0"/>
    <n v="0"/>
    <n v="0"/>
    <n v="250"/>
    <n v="0.22872827081427263"/>
    <n v="250"/>
    <n v="500"/>
  </r>
  <r>
    <n v="14"/>
    <n v="15"/>
    <x v="0"/>
    <x v="93"/>
    <x v="2"/>
    <x v="72"/>
    <x v="101"/>
    <s v="007-Other admin"/>
    <x v="1"/>
    <s v="056"/>
    <s v="CORPORATE SERVICES"/>
    <s v="078"/>
    <s v="GENERAL EXPENSES - OTHER"/>
    <s v="1310"/>
    <s v="CONSULTANTS &amp; PROFFESIONAL FEES"/>
    <n v="48"/>
    <n v="48"/>
    <n v="50.64"/>
    <n v="53.32392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3"/>
    <x v="2"/>
    <x v="72"/>
    <x v="105"/>
    <s v="007-Other admin"/>
    <x v="1"/>
    <s v="056"/>
    <s v="CORPORATE SERVICES"/>
    <s v="078"/>
    <s v="GENERAL EXPENSES - OTHER"/>
    <s v="1321"/>
    <s v="ENTERTAINMENT - OFFICIALS"/>
    <n v="2000"/>
    <n v="2000"/>
    <n v="2110"/>
    <n v="2221.83"/>
    <n v="472.2"/>
    <n v="0"/>
    <n v="0"/>
    <n v="0"/>
    <n v="0"/>
    <n v="0"/>
    <n v="0"/>
    <n v="0"/>
    <n v="0"/>
    <n v="0"/>
    <n v="0"/>
    <n v="85"/>
    <n v="0"/>
    <n v="387.2"/>
    <n v="472.2"/>
    <n v="0.2361"/>
    <n v="472.2"/>
    <n v="944.4"/>
  </r>
  <r>
    <n v="14"/>
    <n v="15"/>
    <x v="0"/>
    <x v="93"/>
    <x v="2"/>
    <x v="72"/>
    <x v="337"/>
    <s v="007-Other admin"/>
    <x v="1"/>
    <s v="056"/>
    <s v="CORPORATE SERVICES"/>
    <s v="078"/>
    <s v="GENERAL EXPENSES - OTHER"/>
    <s v="1327"/>
    <s v="INSURANCE"/>
    <n v="54732"/>
    <n v="54732"/>
    <n v="57742.26"/>
    <n v="60802.59978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3"/>
    <x v="2"/>
    <x v="72"/>
    <x v="106"/>
    <s v="007-Other admin"/>
    <x v="1"/>
    <s v="056"/>
    <s v="CORPORATE SERVICES"/>
    <s v="078"/>
    <s v="GENERAL EXPENSES - OTHER"/>
    <s v="1344"/>
    <s v="NON-CAPITAL TOOLS &amp; EQUIPMENT"/>
    <n v="50104"/>
    <n v="50104"/>
    <n v="52859.72"/>
    <n v="55661.285159999999"/>
    <n v="9590.9700000000012"/>
    <n v="0"/>
    <n v="0"/>
    <n v="0"/>
    <n v="0"/>
    <n v="0"/>
    <n v="0"/>
    <n v="0"/>
    <n v="0"/>
    <n v="1308.95"/>
    <n v="0"/>
    <n v="6456.8"/>
    <n v="92.81"/>
    <n v="1732.41"/>
    <n v="9590.9700000000012"/>
    <n v="0.19142124381286926"/>
    <n v="9590.9699999999993"/>
    <n v="19181.940000000002"/>
  </r>
  <r>
    <n v="14"/>
    <n v="15"/>
    <x v="0"/>
    <x v="93"/>
    <x v="2"/>
    <x v="72"/>
    <x v="107"/>
    <s v="007-Other admin"/>
    <x v="1"/>
    <s v="056"/>
    <s v="CORPORATE SERVICES"/>
    <s v="078"/>
    <s v="GENERAL EXPENSES - OTHER"/>
    <s v="1347"/>
    <s v="POSTAGE &amp; COURIER FEES"/>
    <n v="231725"/>
    <n v="231725"/>
    <n v="244469.875"/>
    <n v="257426.77837499999"/>
    <n v="36742.060000000005"/>
    <n v="0"/>
    <n v="0"/>
    <n v="0"/>
    <n v="0"/>
    <n v="0"/>
    <n v="0"/>
    <n v="0"/>
    <n v="1877.47"/>
    <n v="3737.4"/>
    <n v="2149.1799999999998"/>
    <n v="1675.28"/>
    <n v="12962.36"/>
    <n v="14340.37"/>
    <n v="36742.060000000005"/>
    <n v="0.15855889524220523"/>
    <n v="36742.06"/>
    <n v="73484.12000000001"/>
  </r>
  <r>
    <n v="14"/>
    <n v="15"/>
    <x v="0"/>
    <x v="93"/>
    <x v="2"/>
    <x v="72"/>
    <x v="108"/>
    <s v="007-Other admin"/>
    <x v="1"/>
    <s v="056"/>
    <s v="CORPORATE SERVICES"/>
    <s v="078"/>
    <s v="GENERAL EXPENSES - OTHER"/>
    <s v="1348"/>
    <s v="PRINTING &amp; STATIONERY"/>
    <n v="29609"/>
    <n v="32832"/>
    <n v="34637.760000000002"/>
    <n v="36473.561280000002"/>
    <n v="30882.379999999997"/>
    <n v="0"/>
    <n v="0"/>
    <n v="0"/>
    <n v="0"/>
    <n v="0"/>
    <n v="0"/>
    <n v="0"/>
    <n v="28403.82"/>
    <n v="-130.06"/>
    <n v="273.77999999999997"/>
    <n v="0"/>
    <n v="0"/>
    <n v="2334.84"/>
    <n v="30882.379999999997"/>
    <n v="1.0430065182883581"/>
    <n v="30882.38"/>
    <n v="61764.759999999995"/>
  </r>
  <r>
    <n v="14"/>
    <n v="15"/>
    <x v="0"/>
    <x v="93"/>
    <x v="2"/>
    <x v="72"/>
    <x v="110"/>
    <s v="007-Other admin"/>
    <x v="1"/>
    <s v="056"/>
    <s v="CORPORATE SERVICES"/>
    <s v="078"/>
    <s v="GENERAL EXPENSES - OTHER"/>
    <s v="1364"/>
    <s v="SUBSISTANCE &amp; TRAVELLING EXPENSES"/>
    <n v="163415"/>
    <n v="163415"/>
    <n v="172402.82500000001"/>
    <n v="181540.17472500002"/>
    <n v="68545.200000000012"/>
    <n v="0"/>
    <n v="0"/>
    <n v="0"/>
    <n v="0"/>
    <n v="0"/>
    <n v="0"/>
    <n v="0"/>
    <n v="12842.18"/>
    <n v="4290.0200000000004"/>
    <n v="23274.29"/>
    <n v="13587.26"/>
    <n v="9421.25"/>
    <n v="5130.2"/>
    <n v="68545.200000000012"/>
    <n v="0.41945476241471108"/>
    <n v="68545.2"/>
    <n v="137090.40000000002"/>
  </r>
  <r>
    <n v="14"/>
    <n v="15"/>
    <x v="0"/>
    <x v="93"/>
    <x v="2"/>
    <x v="72"/>
    <x v="111"/>
    <s v="007-Other admin"/>
    <x v="1"/>
    <s v="056"/>
    <s v="CORPORATE SERVICES"/>
    <s v="078"/>
    <s v="GENERAL EXPENSES - OTHER"/>
    <s v="1366"/>
    <s v="TELEPHONE"/>
    <n v="23136"/>
    <n v="46272"/>
    <n v="48816.959999999999"/>
    <n v="51404.258880000001"/>
    <n v="7071.3499999999995"/>
    <n v="0"/>
    <n v="0"/>
    <n v="0"/>
    <n v="0"/>
    <n v="0"/>
    <n v="0"/>
    <n v="0"/>
    <n v="1167.04"/>
    <n v="1193.3699999999999"/>
    <n v="1181.9000000000001"/>
    <n v="1000"/>
    <n v="1350.96"/>
    <n v="1178.08"/>
    <n v="7071.3499999999995"/>
    <n v="0.30564272130013831"/>
    <n v="7071.35"/>
    <n v="14142.699999999999"/>
  </r>
  <r>
    <n v="14"/>
    <n v="15"/>
    <x v="0"/>
    <x v="94"/>
    <x v="2"/>
    <x v="72"/>
    <x v="103"/>
    <s v="001-Mayor and council"/>
    <x v="1"/>
    <s v="057"/>
    <s v="COUNCIL EXPENDITURE"/>
    <s v="078"/>
    <s v="GENERAL EXPENSES - OTHER"/>
    <s v="1308"/>
    <s v="CONFERENCE &amp; CONVENTION COST - DOMESTIC"/>
    <n v="40663"/>
    <n v="40663"/>
    <n v="42899.464999999997"/>
    <n v="45173.136644999999"/>
    <n v="19942.650000000001"/>
    <n v="0"/>
    <n v="0"/>
    <n v="0"/>
    <n v="0"/>
    <n v="0"/>
    <n v="0"/>
    <n v="0"/>
    <n v="3596.49"/>
    <n v="10078.950000000001"/>
    <n v="3885.96"/>
    <n v="0"/>
    <n v="0"/>
    <n v="2381.25"/>
    <n v="19942.650000000001"/>
    <n v="0.49043725253916343"/>
    <n v="19942.650000000001"/>
    <n v="39885.300000000003"/>
  </r>
  <r>
    <n v="14"/>
    <n v="15"/>
    <x v="0"/>
    <x v="94"/>
    <x v="2"/>
    <x v="72"/>
    <x v="333"/>
    <s v="001-Mayor and council"/>
    <x v="1"/>
    <s v="057"/>
    <s v="COUNCIL EXPENDITURE"/>
    <s v="078"/>
    <s v="GENERAL EXPENSES - OTHER"/>
    <s v="1309"/>
    <s v="CONFERENCE &amp; CONVENTION COST - INTERNATIONAL"/>
    <n v="26000"/>
    <n v="26000"/>
    <n v="27430"/>
    <n v="28883.7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4"/>
    <x v="2"/>
    <x v="72"/>
    <x v="101"/>
    <s v="001-Mayor and council"/>
    <x v="1"/>
    <s v="057"/>
    <s v="COUNCIL EXPENDITURE"/>
    <s v="078"/>
    <s v="GENERAL EXPENSES - OTHER"/>
    <s v="1310"/>
    <s v="CONSULTANTS &amp; PROFFESIONAL FEES"/>
    <n v="2318"/>
    <n v="2318"/>
    <n v="2445.4899999999998"/>
    <n v="2575.100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4"/>
    <x v="2"/>
    <x v="72"/>
    <x v="104"/>
    <s v="001-Mayor and council"/>
    <x v="1"/>
    <s v="057"/>
    <s v="COUNCIL EXPENDITURE"/>
    <s v="078"/>
    <s v="GENERAL EXPENSES - OTHER"/>
    <s v="1311"/>
    <s v="CONSUMABLE DOMESTIC ITEMS"/>
    <n v="941"/>
    <n v="941"/>
    <n v="992.755"/>
    <n v="1045.37101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4"/>
    <x v="2"/>
    <x v="72"/>
    <x v="329"/>
    <s v="001-Mayor and council"/>
    <x v="1"/>
    <s v="057"/>
    <s v="COUNCIL EXPENDITURE"/>
    <s v="078"/>
    <s v="GENERAL EXPENSES - OTHER"/>
    <s v="1312"/>
    <s v="COUNCIL PHOTOGRAPHY &amp; ART WORK"/>
    <n v="863"/>
    <n v="863"/>
    <n v="910.46500000000003"/>
    <n v="958.719645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4"/>
    <x v="2"/>
    <x v="72"/>
    <x v="355"/>
    <s v="001-Mayor and council"/>
    <x v="1"/>
    <s v="057"/>
    <s v="COUNCIL EXPENDITURE"/>
    <s v="078"/>
    <s v="GENERAL EXPENSES - OTHER"/>
    <s v="1319"/>
    <s v="ELECTION COSTS"/>
    <n v="3195"/>
    <n v="3195"/>
    <n v="3370.7249999999999"/>
    <n v="3549.373424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4"/>
    <x v="2"/>
    <x v="72"/>
    <x v="356"/>
    <s v="001-Mayor and council"/>
    <x v="1"/>
    <s v="057"/>
    <s v="COUNCIL EXPENDITURE"/>
    <s v="078"/>
    <s v="GENERAL EXPENSES - OTHER"/>
    <s v="1320"/>
    <s v="ENTERTAINMENT - EXECUTIVE COMMITTEE"/>
    <n v="14316"/>
    <n v="14316"/>
    <n v="15103.38"/>
    <n v="15903.859139999999"/>
    <n v="5716.7199999999993"/>
    <n v="0"/>
    <n v="0"/>
    <n v="0"/>
    <n v="0"/>
    <n v="0"/>
    <n v="0"/>
    <n v="0"/>
    <n v="0"/>
    <n v="589.72"/>
    <n v="4000"/>
    <n v="582.52"/>
    <n v="494.5"/>
    <n v="49.98"/>
    <n v="5716.7199999999993"/>
    <n v="0.39932383347303713"/>
    <n v="5716.72"/>
    <n v="11433.439999999999"/>
  </r>
  <r>
    <n v="14"/>
    <n v="15"/>
    <x v="0"/>
    <x v="94"/>
    <x v="2"/>
    <x v="72"/>
    <x v="197"/>
    <s v="001-Mayor and council"/>
    <x v="1"/>
    <s v="057"/>
    <s v="COUNCIL EXPENDITURE"/>
    <s v="078"/>
    <s v="GENERAL EXPENSES - OTHER"/>
    <s v="1322"/>
    <s v="ENTERTAINMENT - PUBLIC ENTERTAINMENT"/>
    <n v="292000"/>
    <n v="292000"/>
    <n v="308060"/>
    <n v="324387.18"/>
    <n v="97634.83"/>
    <n v="100000"/>
    <n v="0"/>
    <n v="0"/>
    <n v="0"/>
    <n v="0"/>
    <n v="0"/>
    <n v="0"/>
    <n v="9037.5"/>
    <n v="19092.8"/>
    <n v="8900"/>
    <n v="5600"/>
    <n v="54462"/>
    <n v="542.53"/>
    <n v="97634.83"/>
    <n v="0.33436585616438358"/>
    <n v="97634.83"/>
    <n v="195269.66"/>
  </r>
  <r>
    <n v="14"/>
    <n v="15"/>
    <x v="0"/>
    <x v="94"/>
    <x v="2"/>
    <x v="72"/>
    <x v="337"/>
    <s v="001-Mayor and council"/>
    <x v="1"/>
    <s v="057"/>
    <s v="COUNCIL EXPENDITURE"/>
    <s v="078"/>
    <s v="GENERAL EXPENSES - OTHER"/>
    <s v="1327"/>
    <s v="INSURANCE"/>
    <n v="28255"/>
    <n v="28255"/>
    <n v="29809.025000000001"/>
    <n v="31388.903325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4"/>
    <x v="2"/>
    <x v="72"/>
    <x v="357"/>
    <s v="001-Mayor and council"/>
    <x v="1"/>
    <s v="057"/>
    <s v="COUNCIL EXPENDITURE"/>
    <s v="078"/>
    <s v="GENERAL EXPENSES - OTHER"/>
    <s v="1328"/>
    <s v="GIFTS AND REWARDS"/>
    <n v="10480"/>
    <n v="10480"/>
    <n v="11056.4"/>
    <n v="11642.389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4"/>
    <x v="2"/>
    <x v="72"/>
    <x v="102"/>
    <s v="001-Mayor and council"/>
    <x v="1"/>
    <s v="057"/>
    <s v="COUNCIL EXPENDITURE"/>
    <s v="078"/>
    <s v="GENERAL EXPENSES - OTHER"/>
    <s v="1336"/>
    <s v="LICENCES &amp; PERMITS - NON VEHICLE"/>
    <n v="3124"/>
    <n v="3124"/>
    <n v="3295.82"/>
    <n v="3470.4984600000003"/>
    <n v="1360"/>
    <n v="0"/>
    <n v="0"/>
    <n v="0"/>
    <n v="0"/>
    <n v="0"/>
    <n v="0"/>
    <n v="0"/>
    <n v="0"/>
    <n v="0"/>
    <n v="0"/>
    <n v="0"/>
    <n v="0"/>
    <n v="1360"/>
    <n v="1360"/>
    <n v="0.4353393085787452"/>
    <n v="1360"/>
    <n v="2720"/>
  </r>
  <r>
    <n v="14"/>
    <n v="15"/>
    <x v="0"/>
    <x v="94"/>
    <x v="2"/>
    <x v="72"/>
    <x v="177"/>
    <s v="001-Mayor and council"/>
    <x v="1"/>
    <s v="057"/>
    <s v="COUNCIL EXPENDITURE"/>
    <s v="078"/>
    <s v="GENERAL EXPENSES - OTHER"/>
    <s v="1341"/>
    <s v="MEMBERSHIP FEES - SALGA"/>
    <n v="195475"/>
    <n v="226998"/>
    <n v="239482.89"/>
    <n v="252175.48317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4"/>
    <x v="2"/>
    <x v="72"/>
    <x v="106"/>
    <s v="001-Mayor and council"/>
    <x v="1"/>
    <s v="057"/>
    <s v="COUNCIL EXPENDITURE"/>
    <s v="078"/>
    <s v="GENERAL EXPENSES - OTHER"/>
    <s v="1344"/>
    <s v="NON-CAPITAL TOOLS &amp; EQUIPMENT"/>
    <n v="4866"/>
    <n v="4866"/>
    <n v="5133.63"/>
    <n v="5405.7123899999997"/>
    <n v="35.090000000000003"/>
    <n v="0"/>
    <n v="0"/>
    <n v="0"/>
    <n v="0"/>
    <n v="0"/>
    <n v="0"/>
    <n v="0"/>
    <n v="0"/>
    <n v="0"/>
    <n v="0"/>
    <n v="0"/>
    <n v="35.090000000000003"/>
    <n v="0"/>
    <n v="35.090000000000003"/>
    <n v="7.2112618166872179E-3"/>
    <n v="35.090000000000003"/>
    <n v="70.180000000000007"/>
  </r>
  <r>
    <n v="14"/>
    <n v="15"/>
    <x v="0"/>
    <x v="94"/>
    <x v="2"/>
    <x v="72"/>
    <x v="108"/>
    <s v="001-Mayor and council"/>
    <x v="1"/>
    <s v="057"/>
    <s v="COUNCIL EXPENDITURE"/>
    <s v="078"/>
    <s v="GENERAL EXPENSES - OTHER"/>
    <s v="1348"/>
    <s v="PRINTING &amp; STATIONERY"/>
    <n v="42496"/>
    <n v="42496"/>
    <n v="44833.279999999999"/>
    <n v="47209.44384"/>
    <n v="14932.68"/>
    <n v="0"/>
    <n v="0"/>
    <n v="0"/>
    <n v="0"/>
    <n v="0"/>
    <n v="0"/>
    <n v="0"/>
    <n v="0"/>
    <n v="741.79"/>
    <n v="0"/>
    <n v="677.64"/>
    <n v="11112.04"/>
    <n v="2401.21"/>
    <n v="14932.68"/>
    <n v="0.35139024849397593"/>
    <n v="14932.68"/>
    <n v="29865.360000000001"/>
  </r>
  <r>
    <n v="14"/>
    <n v="15"/>
    <x v="0"/>
    <x v="94"/>
    <x v="2"/>
    <x v="72"/>
    <x v="335"/>
    <s v="001-Mayor and council"/>
    <x v="1"/>
    <s v="057"/>
    <s v="COUNCIL EXPENDITURE"/>
    <s v="078"/>
    <s v="GENERAL EXPENSES - OTHER"/>
    <s v="1355"/>
    <s v="RECOGNITION DAY"/>
    <n v="27772"/>
    <n v="27772"/>
    <n v="29299.46"/>
    <n v="30852.3313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4"/>
    <x v="2"/>
    <x v="72"/>
    <x v="331"/>
    <s v="001-Mayor and council"/>
    <x v="1"/>
    <s v="057"/>
    <s v="COUNCIL EXPENDITURE"/>
    <s v="078"/>
    <s v="GENERAL EXPENSES - OTHER"/>
    <s v="1363"/>
    <s v="SUBSCRIPTIONS"/>
    <n v="42310"/>
    <n v="42310"/>
    <n v="44637.05"/>
    <n v="47002.813650000004"/>
    <n v="39305"/>
    <n v="0"/>
    <n v="0"/>
    <n v="0"/>
    <n v="0"/>
    <n v="0"/>
    <n v="0"/>
    <n v="0"/>
    <n v="39305"/>
    <n v="0"/>
    <n v="0"/>
    <n v="0"/>
    <n v="0"/>
    <n v="0"/>
    <n v="39305"/>
    <n v="0.928976601276294"/>
    <n v="39305"/>
    <n v="78610"/>
  </r>
  <r>
    <n v="14"/>
    <n v="15"/>
    <x v="0"/>
    <x v="94"/>
    <x v="2"/>
    <x v="72"/>
    <x v="110"/>
    <s v="001-Mayor and council"/>
    <x v="1"/>
    <s v="057"/>
    <s v="COUNCIL EXPENDITURE"/>
    <s v="078"/>
    <s v="GENERAL EXPENSES - OTHER"/>
    <s v="1364"/>
    <s v="SUBSISTANCE &amp; TRAVELLING EXPENSES"/>
    <n v="500000"/>
    <n v="600000"/>
    <n v="633000"/>
    <n v="666549"/>
    <n v="499984.55000000005"/>
    <n v="0"/>
    <n v="0"/>
    <n v="0"/>
    <n v="0"/>
    <n v="0"/>
    <n v="0"/>
    <n v="0"/>
    <n v="15414.25"/>
    <n v="87735.58"/>
    <n v="172319.12"/>
    <n v="120070.39"/>
    <n v="69407.13"/>
    <n v="35038.080000000002"/>
    <n v="499984.55000000005"/>
    <n v="0.99996910000000006"/>
    <n v="499984.55"/>
    <n v="999969.10000000009"/>
  </r>
  <r>
    <n v="14"/>
    <n v="15"/>
    <x v="0"/>
    <x v="94"/>
    <x v="2"/>
    <x v="72"/>
    <x v="111"/>
    <s v="001-Mayor and council"/>
    <x v="1"/>
    <s v="057"/>
    <s v="COUNCIL EXPENDITURE"/>
    <s v="078"/>
    <s v="GENERAL EXPENSES - OTHER"/>
    <s v="1366"/>
    <s v="TELEPHONE"/>
    <n v="10296"/>
    <n v="33432"/>
    <n v="35270.76"/>
    <n v="37140.110280000001"/>
    <n v="4913.5"/>
    <n v="0"/>
    <n v="0"/>
    <n v="0"/>
    <n v="0"/>
    <n v="0"/>
    <n v="0"/>
    <n v="0"/>
    <n v="735.03"/>
    <n v="787.68"/>
    <n v="752.79"/>
    <n v="389"/>
    <n v="701.94"/>
    <n v="1547.06"/>
    <n v="4913.5"/>
    <n v="0.47722416472416473"/>
    <n v="4913.5"/>
    <n v="9827"/>
  </r>
  <r>
    <n v="14"/>
    <n v="15"/>
    <x v="0"/>
    <x v="94"/>
    <x v="2"/>
    <x v="72"/>
    <x v="358"/>
    <s v="001-Mayor and council"/>
    <x v="1"/>
    <s v="057"/>
    <s v="COUNCIL EXPENDITURE"/>
    <s v="078"/>
    <s v="GENERAL EXPENSES - OTHER"/>
    <s v="1371"/>
    <s v="WATER RIGHTS PUSELA"/>
    <n v="11831"/>
    <n v="11831"/>
    <n v="12481.705"/>
    <n v="13143.23536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5"/>
    <x v="2"/>
    <x v="72"/>
    <x v="125"/>
    <s v="007-Other admin"/>
    <x v="1"/>
    <s v="058"/>
    <s v="LEGAL SERVICES"/>
    <s v="078"/>
    <s v="GENERAL EXPENSES - OTHER"/>
    <s v="1301"/>
    <s v="ADVERTISING - GENERAL"/>
    <n v="1576"/>
    <n v="1576"/>
    <n v="1662.68"/>
    <n v="1750.802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5"/>
    <x v="2"/>
    <x v="72"/>
    <x v="103"/>
    <s v="007-Other admin"/>
    <x v="1"/>
    <s v="058"/>
    <s v="LEGAL SERVICES"/>
    <s v="078"/>
    <s v="GENERAL EXPENSES - OTHER"/>
    <s v="1308"/>
    <s v="CONFERENCE &amp; CONVENTION COST - DOMESTIC"/>
    <n v="111"/>
    <n v="111"/>
    <n v="117.105"/>
    <n v="123.31156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5"/>
    <x v="2"/>
    <x v="72"/>
    <x v="101"/>
    <s v="007-Other admin"/>
    <x v="1"/>
    <s v="058"/>
    <s v="LEGAL SERVICES"/>
    <s v="078"/>
    <s v="GENERAL EXPENSES - OTHER"/>
    <s v="1310"/>
    <s v="CONSULTANTS &amp; PROFFESIONAL FEES"/>
    <n v="376"/>
    <n v="376"/>
    <n v="396.68"/>
    <n v="417.70404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5"/>
    <x v="2"/>
    <x v="72"/>
    <x v="105"/>
    <s v="007-Other admin"/>
    <x v="1"/>
    <s v="058"/>
    <s v="LEGAL SERVICES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5"/>
    <x v="2"/>
    <x v="72"/>
    <x v="337"/>
    <s v="007-Other admin"/>
    <x v="1"/>
    <s v="058"/>
    <s v="LEGAL SERVICES"/>
    <s v="078"/>
    <s v="GENERAL EXPENSES - OTHER"/>
    <s v="1327"/>
    <s v="INSURANCE"/>
    <n v="243392"/>
    <n v="243392"/>
    <n v="256778.56"/>
    <n v="270387.82367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5"/>
    <x v="2"/>
    <x v="72"/>
    <x v="338"/>
    <s v="007-Other admin"/>
    <x v="1"/>
    <s v="058"/>
    <s v="LEGAL SERVICES"/>
    <s v="078"/>
    <s v="GENERAL EXPENSES - OTHER"/>
    <s v="1333"/>
    <s v="LEGAL FEES - OTHER"/>
    <n v="6290678"/>
    <n v="9000000"/>
    <n v="9495000"/>
    <n v="9998235"/>
    <n v="8604487.9800000004"/>
    <n v="0"/>
    <n v="219000"/>
    <n v="0"/>
    <n v="0"/>
    <n v="0"/>
    <n v="0"/>
    <n v="0"/>
    <n v="4536979.93"/>
    <n v="1062585.8999999999"/>
    <n v="181939.24"/>
    <n v="213000"/>
    <n v="240879.28"/>
    <n v="2369103.63"/>
    <n v="8604487.9800000004"/>
    <n v="1.3678156758301729"/>
    <n v="8823487.9800000004"/>
    <n v="17208975.960000001"/>
  </r>
  <r>
    <n v="14"/>
    <n v="15"/>
    <x v="0"/>
    <x v="95"/>
    <x v="2"/>
    <x v="72"/>
    <x v="106"/>
    <s v="007-Other admin"/>
    <x v="1"/>
    <s v="058"/>
    <s v="LEGAL SERVICES"/>
    <s v="078"/>
    <s v="GENERAL EXPENSES - OTHER"/>
    <s v="1344"/>
    <s v="NON-CAPITAL TOOLS &amp; EQUIPMENT"/>
    <n v="5713"/>
    <n v="5713"/>
    <n v="6027.2150000000001"/>
    <n v="6346.657395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5"/>
    <x v="2"/>
    <x v="72"/>
    <x v="107"/>
    <s v="007-Other admin"/>
    <x v="1"/>
    <s v="058"/>
    <s v="LEGAL SERVICES"/>
    <s v="078"/>
    <s v="GENERAL EXPENSES - OTHER"/>
    <s v="1347"/>
    <s v="POSTAGE &amp; COURIER FE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5"/>
    <x v="2"/>
    <x v="72"/>
    <x v="108"/>
    <s v="007-Other admin"/>
    <x v="1"/>
    <s v="058"/>
    <s v="LEGAL SERVICES"/>
    <s v="078"/>
    <s v="GENERAL EXPENSES - OTHER"/>
    <s v="1348"/>
    <s v="PRINTING &amp; STATIONERY"/>
    <n v="15240"/>
    <n v="15240"/>
    <n v="16078.2"/>
    <n v="16930.3446"/>
    <n v="1192.5"/>
    <n v="0"/>
    <n v="0"/>
    <n v="0"/>
    <n v="0"/>
    <n v="0"/>
    <n v="0"/>
    <n v="0"/>
    <n v="0"/>
    <n v="0"/>
    <n v="1192.5"/>
    <n v="0"/>
    <n v="0"/>
    <n v="0"/>
    <n v="1192.5"/>
    <n v="7.8248031496062992E-2"/>
    <n v="1192.5"/>
    <n v="2385"/>
  </r>
  <r>
    <n v="14"/>
    <n v="15"/>
    <x v="0"/>
    <x v="95"/>
    <x v="2"/>
    <x v="72"/>
    <x v="331"/>
    <s v="007-Other admin"/>
    <x v="1"/>
    <s v="058"/>
    <s v="LEGAL SERVICES"/>
    <s v="078"/>
    <s v="GENERAL EXPENSES - OTHER"/>
    <s v="1363"/>
    <s v="SUBSCRIPTIONS"/>
    <n v="3179"/>
    <n v="3179"/>
    <n v="3353.8449999999998"/>
    <n v="3531.598784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5"/>
    <x v="2"/>
    <x v="72"/>
    <x v="110"/>
    <s v="007-Other admin"/>
    <x v="1"/>
    <s v="058"/>
    <s v="LEGAL SERVICES"/>
    <s v="078"/>
    <s v="GENERAL EXPENSES - OTHER"/>
    <s v="1364"/>
    <s v="SUBSISTANCE &amp; TRAVELLING EXPENSES"/>
    <n v="103500"/>
    <n v="103500"/>
    <n v="109192.5"/>
    <n v="114979.7025"/>
    <n v="22301.96"/>
    <n v="0"/>
    <n v="0"/>
    <n v="0"/>
    <n v="0"/>
    <n v="0"/>
    <n v="0"/>
    <n v="0"/>
    <n v="8259.2000000000007"/>
    <n v="600"/>
    <n v="6312.2"/>
    <n v="2180.8000000000002"/>
    <n v="4949.76"/>
    <n v="0"/>
    <n v="22301.96"/>
    <n v="0.21547787439613525"/>
    <n v="22301.96"/>
    <n v="44603.92"/>
  </r>
  <r>
    <n v="14"/>
    <n v="15"/>
    <x v="0"/>
    <x v="95"/>
    <x v="2"/>
    <x v="72"/>
    <x v="111"/>
    <s v="007-Other admin"/>
    <x v="1"/>
    <s v="058"/>
    <s v="LEGAL SERVICES"/>
    <s v="078"/>
    <s v="GENERAL EXPENSES - OTHER"/>
    <s v="1366"/>
    <s v="TELEPHONE"/>
    <n v="17988"/>
    <n v="35976"/>
    <n v="37954.68"/>
    <n v="39966.278039999997"/>
    <n v="11077.84"/>
    <n v="0"/>
    <n v="0"/>
    <n v="0"/>
    <n v="0"/>
    <n v="0"/>
    <n v="0"/>
    <n v="0"/>
    <n v="1817.58"/>
    <n v="1883.24"/>
    <n v="1854.63"/>
    <n v="1400.95"/>
    <n v="2276.3200000000002"/>
    <n v="1845.12"/>
    <n v="11077.84"/>
    <n v="0.61584611963531244"/>
    <n v="11077.84"/>
    <n v="22155.68"/>
  </r>
  <r>
    <n v="14"/>
    <n v="15"/>
    <x v="0"/>
    <x v="96"/>
    <x v="5"/>
    <x v="72"/>
    <x v="103"/>
    <s v="017-Roads"/>
    <x v="1"/>
    <s v="062"/>
    <s v="ADMINISTRATION CIVIL ING."/>
    <s v="078"/>
    <s v="GENERAL EXPENSES - OTHER"/>
    <s v="1308"/>
    <s v="CONFERENCE &amp; CONVENTION COST - DOMESTIC"/>
    <n v="2609"/>
    <n v="2609"/>
    <n v="2752.4949999999999"/>
    <n v="2898.37723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6"/>
    <x v="5"/>
    <x v="72"/>
    <x v="105"/>
    <s v="017-Roads"/>
    <x v="1"/>
    <s v="062"/>
    <s v="ADMINISTRATION CIVIL ING."/>
    <s v="078"/>
    <s v="GENERAL EXPENSES - OTHER"/>
    <s v="1321"/>
    <s v="ENTERTAINMENT - OFFICIALS"/>
    <n v="2000"/>
    <n v="2000"/>
    <n v="2110"/>
    <n v="2221.83"/>
    <n v="276.3"/>
    <n v="0"/>
    <n v="0"/>
    <n v="0"/>
    <n v="0"/>
    <n v="0"/>
    <n v="0"/>
    <n v="0"/>
    <n v="0"/>
    <n v="0"/>
    <n v="276.3"/>
    <n v="0"/>
    <n v="0"/>
    <n v="0"/>
    <n v="276.3"/>
    <n v="0.13815"/>
    <n v="276.3"/>
    <n v="552.6"/>
  </r>
  <r>
    <n v="14"/>
    <n v="15"/>
    <x v="0"/>
    <x v="96"/>
    <x v="5"/>
    <x v="72"/>
    <x v="337"/>
    <s v="017-Roads"/>
    <x v="1"/>
    <s v="062"/>
    <s v="ADMINISTRATION CIVIL ING."/>
    <s v="078"/>
    <s v="GENERAL EXPENSES - OTHER"/>
    <s v="1327"/>
    <s v="INSURANCE"/>
    <n v="172636"/>
    <n v="172636"/>
    <n v="182130.98"/>
    <n v="191783.9219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6"/>
    <x v="5"/>
    <x v="72"/>
    <x v="102"/>
    <s v="017-Roads"/>
    <x v="1"/>
    <s v="062"/>
    <s v="ADMINISTRATION CIVIL ING."/>
    <s v="078"/>
    <s v="GENERAL EXPENSES - OTHER"/>
    <s v="1336"/>
    <s v="LICENCES &amp; PERMITS - NON VEHICLE"/>
    <n v="301"/>
    <n v="301"/>
    <n v="317.55500000000001"/>
    <n v="334.385415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6"/>
    <x v="5"/>
    <x v="72"/>
    <x v="106"/>
    <s v="017-Roads"/>
    <x v="1"/>
    <s v="062"/>
    <s v="ADMINISTRATION CIVIL ING."/>
    <s v="078"/>
    <s v="GENERAL EXPENSES - OTHER"/>
    <s v="1344"/>
    <s v="NON-CAPITAL TOOLS &amp; EQUIPMENT"/>
    <n v="6183"/>
    <n v="6183"/>
    <n v="6523.0649999999996"/>
    <n v="6868.7874449999999"/>
    <n v="5933"/>
    <n v="0"/>
    <n v="0"/>
    <n v="0"/>
    <n v="0"/>
    <n v="0"/>
    <n v="0"/>
    <n v="0"/>
    <n v="0"/>
    <n v="0"/>
    <n v="4569"/>
    <n v="0"/>
    <n v="1364"/>
    <n v="0"/>
    <n v="5933"/>
    <n v="0.95956655345301634"/>
    <n v="5933"/>
    <n v="11866"/>
  </r>
  <r>
    <n v="14"/>
    <n v="15"/>
    <x v="0"/>
    <x v="96"/>
    <x v="5"/>
    <x v="72"/>
    <x v="108"/>
    <s v="017-Roads"/>
    <x v="1"/>
    <s v="062"/>
    <s v="ADMINISTRATION CIVIL ING."/>
    <s v="078"/>
    <s v="GENERAL EXPENSES - OTHER"/>
    <s v="1348"/>
    <s v="PRINTING &amp; STATIONERY"/>
    <n v="51854"/>
    <n v="51854"/>
    <n v="54705.97"/>
    <n v="57605.386409999999"/>
    <n v="10501.28"/>
    <n v="0"/>
    <n v="0"/>
    <n v="0"/>
    <n v="0"/>
    <n v="0"/>
    <n v="0"/>
    <n v="0"/>
    <n v="0"/>
    <n v="3290.74"/>
    <n v="0"/>
    <n v="3436.93"/>
    <n v="2412.58"/>
    <n v="1361.03"/>
    <n v="10501.28"/>
    <n v="0.20251629575346167"/>
    <n v="10501.28"/>
    <n v="21002.560000000001"/>
  </r>
  <r>
    <n v="14"/>
    <n v="15"/>
    <x v="0"/>
    <x v="96"/>
    <x v="5"/>
    <x v="72"/>
    <x v="331"/>
    <s v="017-Roads"/>
    <x v="1"/>
    <s v="062"/>
    <s v="ADMINISTRATION CIVIL ING."/>
    <s v="078"/>
    <s v="GENERAL EXPENSES - OTHER"/>
    <s v="1363"/>
    <s v="SUBSCRIPTIONS"/>
    <n v="201"/>
    <n v="201"/>
    <n v="212.05500000000001"/>
    <n v="223.293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6"/>
    <x v="5"/>
    <x v="72"/>
    <x v="110"/>
    <s v="017-Roads"/>
    <x v="1"/>
    <s v="062"/>
    <s v="ADMINISTRATION CIVIL ING."/>
    <s v="078"/>
    <s v="GENERAL EXPENSES - OTHER"/>
    <s v="1364"/>
    <s v="SUBSISTANCE &amp; TRAVELLING EXPENSES"/>
    <n v="43516"/>
    <n v="43516"/>
    <n v="45909.38"/>
    <n v="48342.577139999994"/>
    <n v="42458.87"/>
    <n v="0"/>
    <n v="0"/>
    <n v="0"/>
    <n v="0"/>
    <n v="0"/>
    <n v="0"/>
    <n v="0"/>
    <n v="14282.4"/>
    <n v="8709.85"/>
    <n v="12435.8"/>
    <n v="7030.82"/>
    <n v="0"/>
    <n v="0"/>
    <n v="42458.87"/>
    <n v="0.97570709624046337"/>
    <n v="42458.87"/>
    <n v="84917.74"/>
  </r>
  <r>
    <n v="14"/>
    <n v="15"/>
    <x v="0"/>
    <x v="96"/>
    <x v="5"/>
    <x v="72"/>
    <x v="111"/>
    <s v="017-Roads"/>
    <x v="1"/>
    <s v="062"/>
    <s v="ADMINISTRATION CIVIL ING."/>
    <s v="078"/>
    <s v="GENERAL EXPENSES - OTHER"/>
    <s v="1366"/>
    <s v="TELEPHONE"/>
    <n v="17988"/>
    <n v="35976"/>
    <n v="37954.68"/>
    <n v="39966.278039999997"/>
    <n v="11347.29"/>
    <n v="0"/>
    <n v="0"/>
    <n v="0"/>
    <n v="0"/>
    <n v="0"/>
    <n v="0"/>
    <n v="0"/>
    <n v="1583.67"/>
    <n v="2076.6"/>
    <n v="2036.53"/>
    <n v="1801.9"/>
    <n v="2226.34"/>
    <n v="1622.25"/>
    <n v="11347.29"/>
    <n v="0.63082555036691135"/>
    <n v="11347.29"/>
    <n v="22694.58"/>
  </r>
  <r>
    <n v="14"/>
    <n v="15"/>
    <x v="0"/>
    <x v="97"/>
    <x v="5"/>
    <x v="72"/>
    <x v="103"/>
    <s v="017-Roads"/>
    <x v="1"/>
    <s v="063"/>
    <s v="ROADS &amp; STORMWATER MANAGEMENT"/>
    <s v="078"/>
    <s v="GENERAL EXPENSES - OTHER"/>
    <s v="1308"/>
    <s v="CONFERENCE &amp; CONVENTION COST - DOMESTIC"/>
    <n v="1065"/>
    <n v="1065"/>
    <n v="1123.575"/>
    <n v="1183.12447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7"/>
    <x v="5"/>
    <x v="72"/>
    <x v="101"/>
    <s v="017-Roads"/>
    <x v="1"/>
    <s v="063"/>
    <s v="ROADS &amp; STORMWATER MANAGEMENT"/>
    <s v="078"/>
    <s v="GENERAL EXPENSES - OTHER"/>
    <s v="1310"/>
    <s v="CONSULTANTS &amp; PROFFESIONAL FEES"/>
    <n v="50000"/>
    <n v="50000"/>
    <n v="52750"/>
    <n v="55545.7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7"/>
    <x v="5"/>
    <x v="72"/>
    <x v="104"/>
    <s v="017-Roads"/>
    <x v="1"/>
    <s v="063"/>
    <s v="ROADS &amp; STORMWATER MANAGEMENT"/>
    <s v="078"/>
    <s v="GENERAL EXPENSES - OTHER"/>
    <s v="1311"/>
    <s v="CONSUMABLE DOMESTIC ITEMS"/>
    <n v="50000"/>
    <n v="50000"/>
    <n v="52750"/>
    <n v="55545.75"/>
    <n v="27836.639999999999"/>
    <n v="0"/>
    <n v="0"/>
    <n v="0"/>
    <n v="0"/>
    <n v="0"/>
    <n v="0"/>
    <n v="0"/>
    <n v="4323.1099999999997"/>
    <n v="3171.18"/>
    <n v="5900.26"/>
    <n v="4065.15"/>
    <n v="5653.07"/>
    <n v="4723.87"/>
    <n v="27836.639999999999"/>
    <n v="0.55673280000000003"/>
    <n v="27836.639999999999"/>
    <n v="55673.279999999999"/>
  </r>
  <r>
    <n v="14"/>
    <n v="15"/>
    <x v="0"/>
    <x v="97"/>
    <x v="5"/>
    <x v="72"/>
    <x v="329"/>
    <s v="017-Roads"/>
    <x v="1"/>
    <s v="063"/>
    <s v="ROADS &amp; STORMWATER MANAGEMENT"/>
    <s v="078"/>
    <s v="GENERAL EXPENSES - OTHER"/>
    <s v="1312"/>
    <s v="COUNCIL PHOTOGRAPHY &amp; ART WORK"/>
    <n v="16240"/>
    <n v="16240"/>
    <n v="17133.2"/>
    <n v="18041.2596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7"/>
    <x v="5"/>
    <x v="72"/>
    <x v="105"/>
    <s v="017-Roads"/>
    <x v="1"/>
    <s v="063"/>
    <s v="ROADS &amp; STORMWATER MANAGEMENT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7"/>
    <x v="5"/>
    <x v="72"/>
    <x v="163"/>
    <s v="017-Roads"/>
    <x v="1"/>
    <s v="063"/>
    <s v="ROADS &amp; STORMWATER MANAGEMENT"/>
    <s v="078"/>
    <s v="GENERAL EXPENSES - OTHER"/>
    <s v="1325"/>
    <s v="FUEL - VEHICLES"/>
    <n v="48938"/>
    <n v="48938"/>
    <n v="51629.59"/>
    <n v="54365.958269999996"/>
    <n v="47173.97"/>
    <n v="0"/>
    <n v="0"/>
    <n v="0"/>
    <n v="0"/>
    <n v="0"/>
    <n v="0"/>
    <n v="0"/>
    <n v="0"/>
    <n v="0"/>
    <n v="20294.759999999998"/>
    <n v="6889.88"/>
    <n v="0"/>
    <n v="19989.330000000002"/>
    <n v="47173.97"/>
    <n v="0.9639537782500307"/>
    <n v="47173.97"/>
    <n v="94347.94"/>
  </r>
  <r>
    <n v="14"/>
    <n v="15"/>
    <x v="0"/>
    <x v="97"/>
    <x v="5"/>
    <x v="72"/>
    <x v="337"/>
    <s v="017-Roads"/>
    <x v="1"/>
    <s v="063"/>
    <s v="ROADS &amp; STORMWATER MANAGEMENT"/>
    <s v="078"/>
    <s v="GENERAL EXPENSES - OTHER"/>
    <s v="1327"/>
    <s v="INSURANCE"/>
    <n v="12020"/>
    <n v="12020"/>
    <n v="12681.1"/>
    <n v="13353.19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7"/>
    <x v="5"/>
    <x v="72"/>
    <x v="102"/>
    <s v="017-Roads"/>
    <x v="1"/>
    <s v="063"/>
    <s v="ROADS &amp; STORMWATER MANAGEMENT"/>
    <s v="078"/>
    <s v="GENERAL EXPENSES - OTHER"/>
    <s v="1336"/>
    <s v="LICENCES &amp; PERMITS - NON VEHICLE"/>
    <n v="6009"/>
    <n v="6009"/>
    <n v="6339.4949999999999"/>
    <n v="6675.4882349999998"/>
    <n v="1200"/>
    <n v="0"/>
    <n v="0"/>
    <n v="0"/>
    <n v="0"/>
    <n v="0"/>
    <n v="0"/>
    <n v="0"/>
    <n v="0"/>
    <n v="0"/>
    <n v="0"/>
    <n v="1200"/>
    <n v="0"/>
    <n v="0"/>
    <n v="1200"/>
    <n v="0.19970044932601097"/>
    <n v="1200"/>
    <n v="2400"/>
  </r>
  <r>
    <n v="14"/>
    <n v="15"/>
    <x v="0"/>
    <x v="97"/>
    <x v="5"/>
    <x v="72"/>
    <x v="106"/>
    <s v="017-Roads"/>
    <x v="1"/>
    <s v="063"/>
    <s v="ROADS &amp; STORMWATER MANAGEMENT"/>
    <s v="078"/>
    <s v="GENERAL EXPENSES - OTHER"/>
    <s v="1344"/>
    <s v="NON-CAPITAL TOOLS &amp; EQUIPMENT"/>
    <n v="30000"/>
    <n v="30000"/>
    <n v="31650"/>
    <n v="33327.449999999997"/>
    <n v="7490.18"/>
    <n v="0"/>
    <n v="0"/>
    <n v="0"/>
    <n v="0"/>
    <n v="0"/>
    <n v="0"/>
    <n v="0"/>
    <n v="0"/>
    <n v="769.92"/>
    <n v="769.92"/>
    <n v="1223.95"/>
    <n v="1879.25"/>
    <n v="2847.14"/>
    <n v="7490.18"/>
    <n v="0.24967266666666668"/>
    <n v="7490.18"/>
    <n v="14980.36"/>
  </r>
  <r>
    <n v="14"/>
    <n v="15"/>
    <x v="0"/>
    <x v="97"/>
    <x v="5"/>
    <x v="72"/>
    <x v="108"/>
    <s v="017-Roads"/>
    <x v="1"/>
    <s v="063"/>
    <s v="ROADS &amp; STORMWATER MANAGEMENT"/>
    <s v="078"/>
    <s v="GENERAL EXPENSES - OTHER"/>
    <s v="1348"/>
    <s v="PRINTING &amp; STATIONERY"/>
    <n v="22954"/>
    <n v="22954"/>
    <n v="24216.47"/>
    <n v="25499.942910000002"/>
    <n v="1695.26"/>
    <n v="0"/>
    <n v="0"/>
    <n v="0"/>
    <n v="0"/>
    <n v="0"/>
    <n v="0"/>
    <n v="0"/>
    <n v="1103.42"/>
    <n v="0"/>
    <n v="73.099999999999994"/>
    <n v="256.05"/>
    <n v="262.69"/>
    <n v="0"/>
    <n v="1695.26"/>
    <n v="7.3854665853446022E-2"/>
    <n v="1695.26"/>
    <n v="3390.52"/>
  </r>
  <r>
    <n v="14"/>
    <n v="15"/>
    <x v="0"/>
    <x v="97"/>
    <x v="5"/>
    <x v="72"/>
    <x v="109"/>
    <s v="017-Roads"/>
    <x v="1"/>
    <s v="063"/>
    <s v="ROADS &amp; STORMWATER MANAGEMENT"/>
    <s v="078"/>
    <s v="GENERAL EXPENSES - OTHER"/>
    <s v="1350"/>
    <s v="PROTECTIVE CLOTHING"/>
    <n v="70000"/>
    <n v="70000"/>
    <n v="73850"/>
    <n v="77764.05"/>
    <n v="11173.11"/>
    <n v="236.5"/>
    <n v="0"/>
    <n v="0"/>
    <n v="0"/>
    <n v="0"/>
    <n v="0"/>
    <n v="0"/>
    <n v="908.61"/>
    <n v="240.42"/>
    <n v="6473.22"/>
    <n v="3550.86"/>
    <n v="0"/>
    <n v="0"/>
    <n v="11173.11"/>
    <n v="0.15961585714285714"/>
    <n v="11173.11"/>
    <n v="22346.22"/>
  </r>
  <r>
    <n v="14"/>
    <n v="15"/>
    <x v="0"/>
    <x v="97"/>
    <x v="5"/>
    <x v="72"/>
    <x v="347"/>
    <s v="017-Roads"/>
    <x v="1"/>
    <s v="063"/>
    <s v="ROADS &amp; STORMWATER MANAGEMENT"/>
    <s v="078"/>
    <s v="GENERAL EXPENSES - OTHER"/>
    <s v="1352"/>
    <s v="PUBLIC DRIVERS PERMIT"/>
    <n v="14468"/>
    <n v="14468"/>
    <n v="15263.74"/>
    <n v="16072.718219999999"/>
    <n v="3825"/>
    <n v="0"/>
    <n v="0"/>
    <n v="0"/>
    <n v="0"/>
    <n v="0"/>
    <n v="0"/>
    <n v="0"/>
    <n v="400"/>
    <n v="70"/>
    <n v="1355"/>
    <n v="0"/>
    <n v="2000"/>
    <n v="0"/>
    <n v="3825"/>
    <n v="0.26437655515620678"/>
    <n v="3825"/>
    <n v="7650"/>
  </r>
  <r>
    <n v="14"/>
    <n v="15"/>
    <x v="0"/>
    <x v="97"/>
    <x v="5"/>
    <x v="72"/>
    <x v="331"/>
    <s v="017-Roads"/>
    <x v="1"/>
    <s v="063"/>
    <s v="ROADS &amp; STORMWATER MANAGEMENT"/>
    <s v="078"/>
    <s v="GENERAL EXPENSES - OTHER"/>
    <s v="1363"/>
    <s v="SUBSCRIPTIONS"/>
    <n v="1510"/>
    <n v="1510"/>
    <n v="1593.05"/>
    <n v="1677.48164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7"/>
    <x v="5"/>
    <x v="72"/>
    <x v="110"/>
    <s v="017-Roads"/>
    <x v="1"/>
    <s v="063"/>
    <s v="ROADS &amp; STORMWATER MANAGEMENT"/>
    <s v="078"/>
    <s v="GENERAL EXPENSES - OTHER"/>
    <s v="1364"/>
    <s v="SUBSISTANCE &amp; TRAVELLING EXPENSES"/>
    <n v="22885"/>
    <n v="22885"/>
    <n v="24143.674999999999"/>
    <n v="25423.289774999997"/>
    <n v="12335.1"/>
    <n v="0"/>
    <n v="0"/>
    <n v="0"/>
    <n v="0"/>
    <n v="0"/>
    <n v="0"/>
    <n v="0"/>
    <n v="0"/>
    <n v="0"/>
    <n v="2272"/>
    <n v="2271"/>
    <n v="6879.1"/>
    <n v="913"/>
    <n v="12335.1"/>
    <n v="0.53900371422329041"/>
    <n v="12335.1"/>
    <n v="24670.2"/>
  </r>
  <r>
    <n v="14"/>
    <n v="15"/>
    <x v="0"/>
    <x v="97"/>
    <x v="5"/>
    <x v="72"/>
    <x v="111"/>
    <s v="017-Roads"/>
    <x v="1"/>
    <s v="063"/>
    <s v="ROADS &amp; STORMWATER MANAGEMENT"/>
    <s v="078"/>
    <s v="GENERAL EXPENSES - OTHER"/>
    <s v="1366"/>
    <s v="TELEPHONE"/>
    <n v="43729"/>
    <n v="72014"/>
    <n v="75974.77"/>
    <n v="80001.432809999998"/>
    <n v="23319.760000000002"/>
    <n v="0"/>
    <n v="0"/>
    <n v="0"/>
    <n v="0"/>
    <n v="0"/>
    <n v="0"/>
    <n v="0"/>
    <n v="3612.03"/>
    <n v="3444.41"/>
    <n v="4556.62"/>
    <n v="2366.42"/>
    <n v="5363.51"/>
    <n v="3976.77"/>
    <n v="23319.760000000002"/>
    <n v="0.53327905966292399"/>
    <n v="23319.759999999998"/>
    <n v="46639.520000000004"/>
  </r>
  <r>
    <n v="14"/>
    <n v="15"/>
    <x v="0"/>
    <x v="98"/>
    <x v="5"/>
    <x v="72"/>
    <x v="103"/>
    <s v="012-House"/>
    <x v="1"/>
    <s v="103"/>
    <s v="BUILDINGS &amp; HOUSING"/>
    <s v="078"/>
    <s v="GENERAL EXPENSES - OTHER"/>
    <s v="1308"/>
    <s v="CONFERENCE &amp; CONVENTION COST - DOMESTIC"/>
    <n v="12427"/>
    <n v="12427"/>
    <n v="13110.485000000001"/>
    <n v="13805.340705000001"/>
    <n v="6578.95"/>
    <n v="0"/>
    <n v="0"/>
    <n v="0"/>
    <n v="0"/>
    <n v="0"/>
    <n v="0"/>
    <n v="0"/>
    <n v="0"/>
    <n v="0"/>
    <n v="6578.95"/>
    <n v="0"/>
    <n v="0"/>
    <n v="0"/>
    <n v="6578.95"/>
    <n v="0.52940774120865852"/>
    <n v="6578.95"/>
    <n v="13157.9"/>
  </r>
  <r>
    <n v="14"/>
    <n v="15"/>
    <x v="0"/>
    <x v="98"/>
    <x v="5"/>
    <x v="72"/>
    <x v="101"/>
    <s v="012-House"/>
    <x v="1"/>
    <s v="103"/>
    <s v="BUILDINGS &amp; HOUSING"/>
    <s v="078"/>
    <s v="GENERAL EXPENSES - OTHER"/>
    <s v="1310"/>
    <s v="CONSULTANTS &amp; PROFFESIONAL FEES"/>
    <n v="5000"/>
    <n v="5000"/>
    <n v="5275"/>
    <n v="5554.574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8"/>
    <x v="5"/>
    <x v="72"/>
    <x v="104"/>
    <s v="012-House"/>
    <x v="1"/>
    <s v="103"/>
    <s v="BUILDINGS &amp; HOUSING"/>
    <s v="078"/>
    <s v="GENERAL EXPENSES - OTHER"/>
    <s v="1311"/>
    <s v="CONSUMABLE DOMESTIC ITEMS"/>
    <n v="10317"/>
    <n v="10317"/>
    <n v="10884.434999999999"/>
    <n v="11461.310055"/>
    <n v="8369.1"/>
    <n v="0"/>
    <n v="0"/>
    <n v="0"/>
    <n v="0"/>
    <n v="0"/>
    <n v="0"/>
    <n v="0"/>
    <n v="4095.83"/>
    <n v="1037.3499999999999"/>
    <n v="188.1"/>
    <n v="2013.01"/>
    <n v="0"/>
    <n v="1034.81"/>
    <n v="8369.1"/>
    <n v="0.81119511485897067"/>
    <n v="8369.1"/>
    <n v="16738.2"/>
  </r>
  <r>
    <n v="14"/>
    <n v="15"/>
    <x v="0"/>
    <x v="98"/>
    <x v="5"/>
    <x v="72"/>
    <x v="105"/>
    <s v="012-House"/>
    <x v="1"/>
    <s v="103"/>
    <s v="BUILDINGS &amp; HOUSING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8"/>
    <x v="5"/>
    <x v="72"/>
    <x v="359"/>
    <s v="012-House"/>
    <x v="1"/>
    <s v="103"/>
    <s v="BUILDINGS &amp; HOUSING"/>
    <s v="078"/>
    <s v="GENERAL EXPENSES - OTHER"/>
    <s v="1323"/>
    <s v="ELECTRICITY - ESKOM"/>
    <n v="260000"/>
    <n v="500000"/>
    <n v="527500"/>
    <n v="555457.5"/>
    <n v="160000"/>
    <n v="0"/>
    <n v="13111.97"/>
    <n v="0"/>
    <n v="0"/>
    <n v="0"/>
    <n v="0"/>
    <n v="0"/>
    <n v="10466.549999999999"/>
    <n v="2606.73"/>
    <n v="18794.62"/>
    <n v="20602.28"/>
    <n v="74168.28"/>
    <n v="33361.54"/>
    <n v="160000"/>
    <n v="0.61538461538461542"/>
    <n v="173111.97"/>
    <n v="320000"/>
  </r>
  <r>
    <n v="14"/>
    <n v="15"/>
    <x v="0"/>
    <x v="98"/>
    <x v="5"/>
    <x v="72"/>
    <x v="337"/>
    <s v="012-House"/>
    <x v="1"/>
    <s v="103"/>
    <s v="BUILDINGS &amp; HOUSING"/>
    <s v="078"/>
    <s v="GENERAL EXPENSES - OTHER"/>
    <s v="1327"/>
    <s v="INSURANCE"/>
    <n v="281569"/>
    <n v="281569"/>
    <n v="297055.29499999998"/>
    <n v="312799.225634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8"/>
    <x v="5"/>
    <x v="72"/>
    <x v="102"/>
    <s v="012-House"/>
    <x v="1"/>
    <s v="103"/>
    <s v="BUILDINGS &amp; HOUSING"/>
    <s v="078"/>
    <s v="GENERAL EXPENSES - OTHER"/>
    <s v="1336"/>
    <s v="LICENCES &amp; PERMITS - NON VEHICLE"/>
    <n v="5552"/>
    <n v="5552"/>
    <n v="5857.36"/>
    <n v="6167.80008"/>
    <n v="90"/>
    <n v="0"/>
    <n v="0"/>
    <n v="0"/>
    <n v="0"/>
    <n v="0"/>
    <n v="0"/>
    <n v="0"/>
    <n v="0"/>
    <n v="0"/>
    <n v="0"/>
    <n v="0"/>
    <n v="0"/>
    <n v="90"/>
    <n v="90"/>
    <n v="1.6210374639769452E-2"/>
    <n v="90"/>
    <n v="180"/>
  </r>
  <r>
    <n v="14"/>
    <n v="15"/>
    <x v="0"/>
    <x v="98"/>
    <x v="5"/>
    <x v="72"/>
    <x v="334"/>
    <s v="012-House"/>
    <x v="1"/>
    <s v="103"/>
    <s v="BUILDINGS &amp; HOUSING"/>
    <s v="078"/>
    <s v="GENERAL EXPENSES - OTHER"/>
    <s v="1340"/>
    <s v="MEMBERSHIP FEES - OTHER"/>
    <n v="802"/>
    <n v="802"/>
    <n v="846.11"/>
    <n v="890.95383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8"/>
    <x v="5"/>
    <x v="72"/>
    <x v="106"/>
    <s v="012-House"/>
    <x v="1"/>
    <s v="103"/>
    <s v="BUILDINGS &amp; HOUSING"/>
    <s v="078"/>
    <s v="GENERAL EXPENSES - OTHER"/>
    <s v="1344"/>
    <s v="NON-CAPITAL TOOLS &amp; EQUIPMENT"/>
    <n v="23662"/>
    <n v="23662"/>
    <n v="24963.41"/>
    <n v="26286.470730000001"/>
    <n v="266.43"/>
    <n v="0"/>
    <n v="126.32"/>
    <n v="0"/>
    <n v="0"/>
    <n v="0"/>
    <n v="0"/>
    <n v="0"/>
    <n v="0"/>
    <n v="0"/>
    <n v="0"/>
    <n v="189.93"/>
    <n v="76.5"/>
    <n v="0"/>
    <n v="266.43"/>
    <n v="1.1259825881159665E-2"/>
    <n v="392.75"/>
    <n v="532.86"/>
  </r>
  <r>
    <n v="14"/>
    <n v="15"/>
    <x v="0"/>
    <x v="98"/>
    <x v="5"/>
    <x v="72"/>
    <x v="107"/>
    <s v="012-House"/>
    <x v="1"/>
    <s v="103"/>
    <s v="BUILDINGS &amp; HOUSING"/>
    <s v="078"/>
    <s v="GENERAL EXPENSES - OTHER"/>
    <s v="1347"/>
    <s v="POSTAGE &amp; COURIER FEES"/>
    <n v="110"/>
    <n v="110"/>
    <n v="116.05"/>
    <n v="122.2006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8"/>
    <x v="5"/>
    <x v="72"/>
    <x v="108"/>
    <s v="012-House"/>
    <x v="1"/>
    <s v="103"/>
    <s v="BUILDINGS &amp; HOUSING"/>
    <s v="078"/>
    <s v="GENERAL EXPENSES - OTHER"/>
    <s v="1348"/>
    <s v="PRINTING &amp; STATIONERY"/>
    <n v="9465"/>
    <n v="9465"/>
    <n v="9985.5750000000007"/>
    <n v="10514.810475"/>
    <n v="2354.58"/>
    <n v="0"/>
    <n v="0"/>
    <n v="0"/>
    <n v="0"/>
    <n v="0"/>
    <n v="0"/>
    <n v="0"/>
    <n v="132.96"/>
    <n v="741"/>
    <n v="124.2"/>
    <n v="1356.42"/>
    <n v="0"/>
    <n v="0"/>
    <n v="2354.58"/>
    <n v="0.24876703645007922"/>
    <n v="2354.58"/>
    <n v="4709.16"/>
  </r>
  <r>
    <n v="14"/>
    <n v="15"/>
    <x v="0"/>
    <x v="98"/>
    <x v="5"/>
    <x v="72"/>
    <x v="109"/>
    <s v="012-House"/>
    <x v="1"/>
    <s v="103"/>
    <s v="BUILDINGS &amp; HOUSING"/>
    <s v="078"/>
    <s v="GENERAL EXPENSES - OTHER"/>
    <s v="1350"/>
    <s v="PROTECTIVE CLOTHING"/>
    <n v="24490"/>
    <n v="24490"/>
    <n v="25836.95"/>
    <n v="27206.308349999999"/>
    <n v="3239.9100000000003"/>
    <n v="0"/>
    <n v="0"/>
    <n v="0"/>
    <n v="0"/>
    <n v="0"/>
    <n v="0"/>
    <n v="0"/>
    <n v="983.54"/>
    <n v="403.22"/>
    <n v="1811.75"/>
    <n v="0"/>
    <n v="0"/>
    <n v="41.4"/>
    <n v="3239.9100000000003"/>
    <n v="0.13229522253981219"/>
    <n v="3239.91"/>
    <n v="6479.8200000000006"/>
  </r>
  <r>
    <n v="14"/>
    <n v="15"/>
    <x v="0"/>
    <x v="98"/>
    <x v="5"/>
    <x v="72"/>
    <x v="331"/>
    <s v="012-House"/>
    <x v="1"/>
    <s v="103"/>
    <s v="BUILDINGS &amp; HOUSING"/>
    <s v="078"/>
    <s v="GENERAL EXPENSES - OTHER"/>
    <s v="1363"/>
    <s v="SUBSCRIPTIONS"/>
    <n v="5581"/>
    <n v="5581"/>
    <n v="5887.9549999999999"/>
    <n v="6200.016614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8"/>
    <x v="5"/>
    <x v="72"/>
    <x v="110"/>
    <s v="012-House"/>
    <x v="1"/>
    <s v="103"/>
    <s v="BUILDINGS &amp; HOUSING"/>
    <s v="078"/>
    <s v="GENERAL EXPENSES - OTHER"/>
    <s v="1364"/>
    <s v="SUBSISTANCE &amp; TRAVELLING EXPENSES"/>
    <n v="55000"/>
    <n v="55000"/>
    <n v="58025"/>
    <n v="61100.324999999997"/>
    <n v="30907.25"/>
    <n v="0"/>
    <n v="0"/>
    <n v="0"/>
    <n v="0"/>
    <n v="0"/>
    <n v="0"/>
    <n v="0"/>
    <n v="0"/>
    <n v="15430.35"/>
    <n v="15476.9"/>
    <n v="0"/>
    <n v="0"/>
    <n v="0"/>
    <n v="30907.25"/>
    <n v="0.56194999999999995"/>
    <n v="30907.25"/>
    <n v="61814.5"/>
  </r>
  <r>
    <n v="14"/>
    <n v="15"/>
    <x v="0"/>
    <x v="98"/>
    <x v="5"/>
    <x v="72"/>
    <x v="111"/>
    <s v="012-House"/>
    <x v="1"/>
    <s v="103"/>
    <s v="BUILDINGS &amp; HOUSING"/>
    <s v="078"/>
    <s v="GENERAL EXPENSES - OTHER"/>
    <s v="1366"/>
    <s v="TELEPHONE"/>
    <n v="38581"/>
    <n v="72014"/>
    <n v="75974.77"/>
    <n v="80001.432809999998"/>
    <n v="21848.049999999996"/>
    <n v="0"/>
    <n v="0"/>
    <n v="0"/>
    <n v="0"/>
    <n v="0"/>
    <n v="0"/>
    <n v="0"/>
    <n v="3346.13"/>
    <n v="4052.95"/>
    <n v="3128.2"/>
    <n v="2549.23"/>
    <n v="5635.03"/>
    <n v="3136.51"/>
    <n v="21848.049999999996"/>
    <n v="0.56629040201135261"/>
    <n v="21848.05"/>
    <n v="43696.099999999991"/>
  </r>
  <r>
    <n v="14"/>
    <n v="15"/>
    <x v="0"/>
    <x v="99"/>
    <x v="6"/>
    <x v="72"/>
    <x v="103"/>
    <s v="009-Sport &amp; recreation"/>
    <x v="1"/>
    <s v="105"/>
    <s v="PARKS &amp; RECREATION"/>
    <s v="078"/>
    <s v="GENERAL EXPENSES - OTHER"/>
    <s v="1308"/>
    <s v="CONFERENCE &amp; CONVENTION COST - DOMESTIC"/>
    <n v="20000"/>
    <n v="20000"/>
    <n v="21100"/>
    <n v="22218.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9"/>
    <x v="6"/>
    <x v="72"/>
    <x v="104"/>
    <s v="009-Sport &amp; recreation"/>
    <x v="1"/>
    <s v="105"/>
    <s v="PARKS &amp; RECREATION"/>
    <s v="078"/>
    <s v="GENERAL EXPENSES - OTHER"/>
    <s v="1311"/>
    <s v="CONSUMABLE DOMESTIC ITEMS"/>
    <n v="133842"/>
    <n v="133842"/>
    <n v="141203.31"/>
    <n v="148687.08543000001"/>
    <n v="75028.5"/>
    <n v="0"/>
    <n v="0"/>
    <n v="0"/>
    <n v="0"/>
    <n v="0"/>
    <n v="0"/>
    <n v="0"/>
    <n v="10188.32"/>
    <n v="16990.759999999998"/>
    <n v="15547.41"/>
    <n v="16149.91"/>
    <n v="4859.01"/>
    <n v="11293.09"/>
    <n v="75028.5"/>
    <n v="0.56057515578069661"/>
    <n v="75028.5"/>
    <n v="150057"/>
  </r>
  <r>
    <n v="14"/>
    <n v="15"/>
    <x v="0"/>
    <x v="99"/>
    <x v="6"/>
    <x v="72"/>
    <x v="105"/>
    <s v="009-Sport &amp; recreation"/>
    <x v="1"/>
    <s v="105"/>
    <s v="PARKS &amp; RECREATION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9"/>
    <x v="6"/>
    <x v="72"/>
    <x v="359"/>
    <s v="009-Sport &amp; recreation"/>
    <x v="1"/>
    <s v="105"/>
    <s v="PARKS &amp; RECREATION"/>
    <s v="078"/>
    <s v="GENERAL EXPENSES - OTHER"/>
    <s v="1323"/>
    <s v="ELECTRICITY - ESKOM"/>
    <n v="7323"/>
    <n v="15000"/>
    <n v="15825"/>
    <n v="16663.724999999999"/>
    <n v="6773.13"/>
    <n v="0"/>
    <n v="0"/>
    <n v="0"/>
    <n v="0"/>
    <n v="0"/>
    <n v="0"/>
    <n v="0"/>
    <n v="1447.25"/>
    <n v="0"/>
    <n v="0"/>
    <n v="3415.51"/>
    <n v="0"/>
    <n v="1910.37"/>
    <n v="6773.13"/>
    <n v="0.92491192134371158"/>
    <n v="6773.13"/>
    <n v="13546.26"/>
  </r>
  <r>
    <n v="14"/>
    <n v="15"/>
    <x v="0"/>
    <x v="99"/>
    <x v="6"/>
    <x v="72"/>
    <x v="163"/>
    <s v="009-Sport &amp; recreation"/>
    <x v="1"/>
    <s v="105"/>
    <s v="PARKS &amp; RECREATION"/>
    <s v="078"/>
    <s v="GENERAL EXPENSES - OTHER"/>
    <s v="1325"/>
    <s v="FUEL - VEHICLES"/>
    <n v="206330"/>
    <n v="206330"/>
    <n v="217678.15"/>
    <n v="229215.09195"/>
    <n v="84895.25"/>
    <n v="0"/>
    <n v="0"/>
    <n v="0"/>
    <n v="0"/>
    <n v="0"/>
    <n v="0"/>
    <n v="0"/>
    <n v="0"/>
    <n v="0"/>
    <n v="29336.080000000002"/>
    <n v="13124.05"/>
    <n v="0"/>
    <n v="42435.12"/>
    <n v="84895.25"/>
    <n v="0.41145373915572142"/>
    <n v="84895.25"/>
    <n v="169790.5"/>
  </r>
  <r>
    <n v="14"/>
    <n v="15"/>
    <x v="0"/>
    <x v="99"/>
    <x v="6"/>
    <x v="72"/>
    <x v="337"/>
    <s v="009-Sport &amp; recreation"/>
    <x v="1"/>
    <s v="105"/>
    <s v="PARKS &amp; RECREATION"/>
    <s v="078"/>
    <s v="GENERAL EXPENSES - OTHER"/>
    <s v="1327"/>
    <s v="INSURANCE"/>
    <n v="183281"/>
    <n v="183281"/>
    <n v="193361.45499999999"/>
    <n v="203609.612115"/>
    <n v="2192.98"/>
    <n v="0"/>
    <n v="0"/>
    <n v="0"/>
    <n v="0"/>
    <n v="0"/>
    <n v="0"/>
    <n v="0"/>
    <n v="0"/>
    <n v="2192.98"/>
    <n v="0"/>
    <n v="0"/>
    <n v="0"/>
    <n v="0"/>
    <n v="2192.98"/>
    <n v="1.1965124590110269E-2"/>
    <n v="2192.98"/>
    <n v="4385.96"/>
  </r>
  <r>
    <n v="14"/>
    <n v="15"/>
    <x v="0"/>
    <x v="99"/>
    <x v="6"/>
    <x v="72"/>
    <x v="102"/>
    <s v="009-Sport &amp; recreation"/>
    <x v="1"/>
    <s v="105"/>
    <s v="PARKS &amp; RECREATION"/>
    <s v="078"/>
    <s v="GENERAL EXPENSES - OTHER"/>
    <s v="1336"/>
    <s v="LICENCES &amp; PERMITS - NON VEHICLE"/>
    <n v="2644"/>
    <n v="2644"/>
    <n v="2789.42"/>
    <n v="2937.2592600000003"/>
    <n v="1200"/>
    <n v="0"/>
    <n v="0"/>
    <n v="0"/>
    <n v="0"/>
    <n v="0"/>
    <n v="0"/>
    <n v="0"/>
    <n v="0"/>
    <n v="0"/>
    <n v="0"/>
    <n v="800"/>
    <n v="800"/>
    <n v="-400"/>
    <n v="1200"/>
    <n v="0.45385779122541603"/>
    <n v="1200"/>
    <n v="2400"/>
  </r>
  <r>
    <n v="14"/>
    <n v="15"/>
    <x v="0"/>
    <x v="99"/>
    <x v="6"/>
    <x v="72"/>
    <x v="106"/>
    <s v="009-Sport &amp; recreation"/>
    <x v="1"/>
    <s v="105"/>
    <s v="PARKS &amp; RECREATION"/>
    <s v="078"/>
    <s v="GENERAL EXPENSES - OTHER"/>
    <s v="1344"/>
    <s v="NON-CAPITAL TOOLS &amp; EQUIPMENT"/>
    <n v="38000"/>
    <n v="38000"/>
    <n v="40090"/>
    <n v="42214.77"/>
    <n v="9844.6"/>
    <n v="0"/>
    <n v="389.22"/>
    <n v="0"/>
    <n v="0"/>
    <n v="0"/>
    <n v="0"/>
    <n v="0"/>
    <n v="2929.18"/>
    <n v="2086.21"/>
    <n v="413.39"/>
    <n v="2310.04"/>
    <n v="1948.63"/>
    <n v="157.15"/>
    <n v="9844.6"/>
    <n v="0.25906842105263161"/>
    <n v="10233.82"/>
    <n v="19689.2"/>
  </r>
  <r>
    <n v="14"/>
    <n v="15"/>
    <x v="0"/>
    <x v="99"/>
    <x v="6"/>
    <x v="72"/>
    <x v="108"/>
    <s v="009-Sport &amp; recreation"/>
    <x v="1"/>
    <s v="105"/>
    <s v="PARKS &amp; RECREATION"/>
    <s v="078"/>
    <s v="GENERAL EXPENSES - OTHER"/>
    <s v="1348"/>
    <s v="PRINTING &amp; STATIONERY"/>
    <n v="7726"/>
    <n v="7726"/>
    <n v="8150.93"/>
    <n v="8582.92929"/>
    <n v="4585.2700000000004"/>
    <n v="0"/>
    <n v="0"/>
    <n v="0"/>
    <n v="0"/>
    <n v="0"/>
    <n v="0"/>
    <n v="0"/>
    <n v="87.77"/>
    <n v="94.17"/>
    <n v="1913.95"/>
    <n v="971.61"/>
    <n v="262.25"/>
    <n v="1255.52"/>
    <n v="4585.2700000000004"/>
    <n v="0.59348563292777634"/>
    <n v="4585.2700000000004"/>
    <n v="9170.5400000000009"/>
  </r>
  <r>
    <n v="14"/>
    <n v="15"/>
    <x v="0"/>
    <x v="99"/>
    <x v="6"/>
    <x v="72"/>
    <x v="109"/>
    <s v="009-Sport &amp; recreation"/>
    <x v="1"/>
    <s v="105"/>
    <s v="PARKS &amp; RECREATION"/>
    <s v="078"/>
    <s v="GENERAL EXPENSES - OTHER"/>
    <s v="1350"/>
    <s v="PROTECTIVE CLOTHING"/>
    <n v="90000"/>
    <n v="90000"/>
    <n v="94950"/>
    <n v="99982.35"/>
    <n v="13194.869999999999"/>
    <n v="0"/>
    <n v="0"/>
    <n v="0"/>
    <n v="0"/>
    <n v="0"/>
    <n v="0"/>
    <n v="0"/>
    <n v="3668.82"/>
    <n v="3403.67"/>
    <n v="2296.66"/>
    <n v="1240.56"/>
    <n v="1765.03"/>
    <n v="820.13"/>
    <n v="13194.869999999999"/>
    <n v="0.14660966666666667"/>
    <n v="13194.87"/>
    <n v="26389.739999999998"/>
  </r>
  <r>
    <n v="14"/>
    <n v="15"/>
    <x v="0"/>
    <x v="99"/>
    <x v="6"/>
    <x v="72"/>
    <x v="331"/>
    <s v="009-Sport &amp; recreation"/>
    <x v="1"/>
    <s v="105"/>
    <s v="PARKS &amp; RECREATION"/>
    <s v="078"/>
    <s v="GENERAL EXPENSES - OTHER"/>
    <s v="1363"/>
    <s v="SUBSCRIPTIONS"/>
    <n v="564"/>
    <n v="564"/>
    <n v="595.02"/>
    <n v="626.5560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9"/>
    <x v="6"/>
    <x v="72"/>
    <x v="110"/>
    <s v="009-Sport &amp; recreation"/>
    <x v="1"/>
    <s v="105"/>
    <s v="PARKS &amp; RECREATION"/>
    <s v="078"/>
    <s v="GENERAL EXPENSES - OTHER"/>
    <s v="1364"/>
    <s v="SUBSISTANCE &amp; TRAVELLING EXPENSES"/>
    <n v="30000"/>
    <n v="30000"/>
    <n v="31650"/>
    <n v="33327.449999999997"/>
    <n v="8055.8799999999992"/>
    <n v="0"/>
    <n v="0"/>
    <n v="0"/>
    <n v="0"/>
    <n v="0"/>
    <n v="0"/>
    <n v="0"/>
    <n v="1707.26"/>
    <n v="932.4"/>
    <n v="1872"/>
    <n v="0"/>
    <n v="2944.22"/>
    <n v="600"/>
    <n v="8055.8799999999992"/>
    <n v="0.26852933333333329"/>
    <n v="8055.88"/>
    <n v="16111.759999999998"/>
  </r>
  <r>
    <n v="14"/>
    <n v="15"/>
    <x v="0"/>
    <x v="99"/>
    <x v="6"/>
    <x v="72"/>
    <x v="111"/>
    <s v="009-Sport &amp; recreation"/>
    <x v="1"/>
    <s v="105"/>
    <s v="PARKS &amp; RECREATION"/>
    <s v="078"/>
    <s v="GENERAL EXPENSES - OTHER"/>
    <s v="1366"/>
    <s v="TELEPHONE"/>
    <n v="23136"/>
    <n v="46272"/>
    <n v="48816.959999999999"/>
    <n v="51404.258880000001"/>
    <n v="13586.94"/>
    <n v="0"/>
    <n v="0"/>
    <n v="0"/>
    <n v="0"/>
    <n v="0"/>
    <n v="0"/>
    <n v="0"/>
    <n v="1883.86"/>
    <n v="1935.43"/>
    <n v="1887.96"/>
    <n v="1000"/>
    <n v="5345.41"/>
    <n v="1534.28"/>
    <n v="13586.94"/>
    <n v="0.58726400414937763"/>
    <n v="13586.94"/>
    <n v="27173.88"/>
  </r>
  <r>
    <n v="14"/>
    <n v="15"/>
    <x v="0"/>
    <x v="99"/>
    <x v="6"/>
    <x v="72"/>
    <x v="360"/>
    <s v="009-Sport &amp; recreation"/>
    <x v="1"/>
    <s v="105"/>
    <s v="PARKS &amp; RECREATION"/>
    <s v="078"/>
    <s v="GENERAL EXPENSES - OTHER"/>
    <s v="1377"/>
    <s v="CULTURAL DAY"/>
    <n v="1486000"/>
    <n v="1486000"/>
    <n v="1567730"/>
    <n v="1650819.69"/>
    <n v="724971.5"/>
    <n v="0"/>
    <n v="0"/>
    <n v="0"/>
    <n v="0"/>
    <n v="0"/>
    <n v="0"/>
    <n v="0"/>
    <n v="7531.79"/>
    <n v="26758.18"/>
    <n v="579639.67000000004"/>
    <n v="29175.87"/>
    <n v="0"/>
    <n v="81865.990000000005"/>
    <n v="724971.5"/>
    <n v="0.4878677658142665"/>
    <n v="724971.5"/>
    <n v="1449943"/>
  </r>
  <r>
    <n v="14"/>
    <n v="15"/>
    <x v="0"/>
    <x v="100"/>
    <x v="6"/>
    <x v="72"/>
    <x v="103"/>
    <s v="021-Solid waste"/>
    <x v="1"/>
    <s v="112"/>
    <s v="ADMINISTRATION PUBLIC SERV."/>
    <s v="078"/>
    <s v="GENERAL EXPENSES - OTHER"/>
    <s v="1308"/>
    <s v="CONFERENCE &amp; CONVENTION COST - DOMESTIC"/>
    <n v="4732"/>
    <n v="4732"/>
    <n v="4992.26"/>
    <n v="5256.84978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0"/>
    <x v="6"/>
    <x v="72"/>
    <x v="105"/>
    <s v="021-Solid waste"/>
    <x v="1"/>
    <s v="112"/>
    <s v="ADMINISTRATION PUBLIC SERV."/>
    <s v="078"/>
    <s v="GENERAL EXPENSES - OTHER"/>
    <s v="1321"/>
    <s v="ENTERTAINMENT - OFFICI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0"/>
    <x v="6"/>
    <x v="72"/>
    <x v="108"/>
    <s v="021-Solid waste"/>
    <x v="1"/>
    <s v="112"/>
    <s v="ADMINISTRATION PUBLIC SERV."/>
    <s v="078"/>
    <s v="GENERAL EXPENSES - OTHER"/>
    <s v="1348"/>
    <s v="PRINTING &amp; STATIONERY"/>
    <n v="6665"/>
    <n v="6665"/>
    <n v="7031.5749999999998"/>
    <n v="7404.2484749999994"/>
    <n v="6909.9999999999991"/>
    <n v="0"/>
    <n v="0"/>
    <n v="0"/>
    <n v="0"/>
    <n v="0"/>
    <n v="0"/>
    <n v="0"/>
    <n v="2117.52"/>
    <n v="0"/>
    <n v="0"/>
    <n v="0"/>
    <n v="4310.4399999999996"/>
    <n v="482.04"/>
    <n v="6909.9999999999991"/>
    <n v="1.0367591897974493"/>
    <n v="6910"/>
    <n v="13819.999999999998"/>
  </r>
  <r>
    <n v="14"/>
    <n v="15"/>
    <x v="0"/>
    <x v="100"/>
    <x v="6"/>
    <x v="72"/>
    <x v="331"/>
    <s v="021-Solid waste"/>
    <x v="1"/>
    <s v="112"/>
    <s v="ADMINISTRATION PUBLIC SERV."/>
    <s v="078"/>
    <s v="GENERAL EXPENSES - OTHER"/>
    <s v="1363"/>
    <s v="SUBSCRIPTIONS"/>
    <n v="1183"/>
    <n v="1183"/>
    <n v="1248.0650000000001"/>
    <n v="1314.21244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0"/>
    <x v="6"/>
    <x v="72"/>
    <x v="110"/>
    <s v="021-Solid waste"/>
    <x v="1"/>
    <s v="112"/>
    <s v="ADMINISTRATION PUBLIC SERV."/>
    <s v="078"/>
    <s v="GENERAL EXPENSES - OTHER"/>
    <s v="1364"/>
    <s v="SUBSISTANCE &amp; TRAVELLING EXPENSES"/>
    <n v="7917"/>
    <n v="7917"/>
    <n v="8352.4349999999995"/>
    <n v="8795.11405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0"/>
    <x v="6"/>
    <x v="72"/>
    <x v="111"/>
    <s v="021-Solid waste"/>
    <x v="1"/>
    <s v="112"/>
    <s v="ADMINISTRATION PUBLIC SERV."/>
    <s v="078"/>
    <s v="GENERAL EXPENSES - OTHER"/>
    <s v="1366"/>
    <s v="TELEPHO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1"/>
    <x v="6"/>
    <x v="72"/>
    <x v="103"/>
    <s v="008-Libraries"/>
    <x v="1"/>
    <s v="123"/>
    <s v="LIBRARY SERVICES"/>
    <s v="078"/>
    <s v="GENERAL EXPENSES - OTHER"/>
    <s v="1308"/>
    <s v="CONFERENCE &amp; CONVENTION COST - DOMESTIC"/>
    <n v="7000"/>
    <n v="7000"/>
    <n v="7385"/>
    <n v="7776.4049999999997"/>
    <n v="6166.67"/>
    <n v="0"/>
    <n v="0"/>
    <n v="0"/>
    <n v="0"/>
    <n v="0"/>
    <n v="0"/>
    <n v="0"/>
    <n v="0"/>
    <n v="0"/>
    <n v="6166.67"/>
    <n v="0"/>
    <n v="0"/>
    <n v="0"/>
    <n v="6166.67"/>
    <n v="0.8809528571428572"/>
    <n v="6166.67"/>
    <n v="12333.34"/>
  </r>
  <r>
    <n v="14"/>
    <n v="15"/>
    <x v="0"/>
    <x v="101"/>
    <x v="6"/>
    <x v="72"/>
    <x v="104"/>
    <s v="008-Libraries"/>
    <x v="1"/>
    <s v="123"/>
    <s v="LIBRARY SERVICES"/>
    <s v="078"/>
    <s v="GENERAL EXPENSES - OTHER"/>
    <s v="1311"/>
    <s v="CONSUMABLE DOMESTIC ITEMS"/>
    <n v="15000"/>
    <n v="15000"/>
    <n v="15825"/>
    <n v="16663.724999999999"/>
    <n v="3908.36"/>
    <n v="0"/>
    <n v="0"/>
    <n v="0"/>
    <n v="0"/>
    <n v="0"/>
    <n v="0"/>
    <n v="0"/>
    <n v="1676.65"/>
    <n v="644.95000000000005"/>
    <n v="118.91"/>
    <n v="667.41"/>
    <n v="0"/>
    <n v="800.44"/>
    <n v="3908.36"/>
    <n v="0.26055733333333336"/>
    <n v="3908.36"/>
    <n v="7816.72"/>
  </r>
  <r>
    <n v="14"/>
    <n v="15"/>
    <x v="0"/>
    <x v="101"/>
    <x v="6"/>
    <x v="72"/>
    <x v="105"/>
    <s v="008-Libraries"/>
    <x v="1"/>
    <s v="123"/>
    <s v="LIBRARY SERVICES"/>
    <s v="078"/>
    <s v="GENERAL EXPENSES - OTHER"/>
    <s v="1321"/>
    <s v="ENTERTAINMENT - OFFICIALS"/>
    <n v="2000"/>
    <n v="2000"/>
    <n v="2110"/>
    <n v="2221.83"/>
    <n v="194.8"/>
    <n v="0"/>
    <n v="0"/>
    <n v="0"/>
    <n v="0"/>
    <n v="0"/>
    <n v="0"/>
    <n v="0"/>
    <n v="0"/>
    <n v="0"/>
    <n v="0"/>
    <n v="194.8"/>
    <n v="0"/>
    <n v="0"/>
    <n v="194.8"/>
    <n v="9.74E-2"/>
    <n v="194.8"/>
    <n v="389.6"/>
  </r>
  <r>
    <n v="14"/>
    <n v="15"/>
    <x v="0"/>
    <x v="101"/>
    <x v="6"/>
    <x v="72"/>
    <x v="337"/>
    <s v="008-Libraries"/>
    <x v="1"/>
    <s v="123"/>
    <s v="LIBRARY SERVICES"/>
    <s v="078"/>
    <s v="GENERAL EXPENSES - OTHER"/>
    <s v="1327"/>
    <s v="INSURANCE"/>
    <n v="29839"/>
    <n v="29839"/>
    <n v="31480.145"/>
    <n v="33148.592685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1"/>
    <x v="6"/>
    <x v="72"/>
    <x v="361"/>
    <s v="008-Libraries"/>
    <x v="1"/>
    <s v="123"/>
    <s v="LIBRARY SERVICES"/>
    <s v="078"/>
    <s v="GENERAL EXPENSES - OTHER"/>
    <s v="1334"/>
    <s v="LIBRARY SPECIAL ACTIVITIES"/>
    <n v="13000"/>
    <n v="13000"/>
    <n v="13715"/>
    <n v="14441.895"/>
    <n v="488.24"/>
    <n v="0"/>
    <n v="0"/>
    <n v="0"/>
    <n v="0"/>
    <n v="0"/>
    <n v="0"/>
    <n v="0"/>
    <n v="0"/>
    <n v="0"/>
    <n v="0"/>
    <n v="488.24"/>
    <n v="0"/>
    <n v="0"/>
    <n v="488.24"/>
    <n v="3.7556923076923078E-2"/>
    <n v="488.24"/>
    <n v="976.48"/>
  </r>
  <r>
    <n v="14"/>
    <n v="15"/>
    <x v="0"/>
    <x v="101"/>
    <x v="6"/>
    <x v="72"/>
    <x v="334"/>
    <s v="008-Libraries"/>
    <x v="1"/>
    <s v="123"/>
    <s v="LIBRARY SERVICES"/>
    <s v="078"/>
    <s v="GENERAL EXPENSES - OTHER"/>
    <s v="1340"/>
    <s v="MEMBERSHIP FEES - OTHER"/>
    <n v="600"/>
    <n v="600"/>
    <n v="633"/>
    <n v="666.548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1"/>
    <x v="6"/>
    <x v="72"/>
    <x v="362"/>
    <s v="008-Libraries"/>
    <x v="1"/>
    <s v="123"/>
    <s v="LIBRARY SERVICES"/>
    <s v="078"/>
    <s v="GENERAL EXPENSES - OTHER"/>
    <s v="1343"/>
    <s v="NEW &amp; LOST BOOKS"/>
    <n v="110985"/>
    <n v="110985"/>
    <n v="117089.175"/>
    <n v="123294.901275"/>
    <n v="9997.5299999999988"/>
    <n v="0"/>
    <n v="0"/>
    <n v="0"/>
    <n v="0"/>
    <n v="0"/>
    <n v="0"/>
    <n v="0"/>
    <n v="7997.53"/>
    <n v="2198.16"/>
    <n v="0"/>
    <n v="0"/>
    <n v="-198.16"/>
    <n v="0"/>
    <n v="9997.5299999999988"/>
    <n v="9.0080010812271918E-2"/>
    <n v="9997.5300000000007"/>
    <n v="19995.059999999998"/>
  </r>
  <r>
    <n v="14"/>
    <n v="15"/>
    <x v="0"/>
    <x v="101"/>
    <x v="6"/>
    <x v="72"/>
    <x v="106"/>
    <s v="008-Libraries"/>
    <x v="1"/>
    <s v="123"/>
    <s v="LIBRARY SERVICES"/>
    <s v="078"/>
    <s v="GENERAL EXPENSES - OTHER"/>
    <s v="1344"/>
    <s v="NON-CAPITAL TOOLS &amp; EQUIPMENT"/>
    <n v="25000"/>
    <n v="25000"/>
    <n v="26375"/>
    <n v="27772.875"/>
    <n v="5776.19"/>
    <n v="2965.77"/>
    <n v="0"/>
    <n v="0"/>
    <n v="0"/>
    <n v="0"/>
    <n v="0"/>
    <n v="0"/>
    <n v="0"/>
    <n v="0"/>
    <n v="0"/>
    <n v="0"/>
    <n v="4741.57"/>
    <n v="1034.6199999999999"/>
    <n v="5776.19"/>
    <n v="0.23104759999999999"/>
    <n v="5776.19"/>
    <n v="11552.38"/>
  </r>
  <r>
    <n v="14"/>
    <n v="15"/>
    <x v="0"/>
    <x v="101"/>
    <x v="6"/>
    <x v="72"/>
    <x v="108"/>
    <s v="008-Libraries"/>
    <x v="1"/>
    <s v="123"/>
    <s v="LIBRARY SERVICES"/>
    <s v="078"/>
    <s v="GENERAL EXPENSES - OTHER"/>
    <s v="1348"/>
    <s v="PRINTING &amp; STATIONERY"/>
    <n v="56021"/>
    <n v="56021"/>
    <n v="59102.154999999999"/>
    <n v="62234.569214999996"/>
    <n v="17461.12"/>
    <n v="60.16"/>
    <n v="0"/>
    <n v="0"/>
    <n v="0"/>
    <n v="0"/>
    <n v="0"/>
    <n v="0"/>
    <n v="1545.92"/>
    <n v="650.98"/>
    <n v="4455"/>
    <n v="319.16000000000003"/>
    <n v="10137.07"/>
    <n v="352.99"/>
    <n v="17461.12"/>
    <n v="0.311688830974099"/>
    <n v="17461.12"/>
    <n v="34922.239999999998"/>
  </r>
  <r>
    <n v="14"/>
    <n v="15"/>
    <x v="0"/>
    <x v="101"/>
    <x v="6"/>
    <x v="72"/>
    <x v="109"/>
    <s v="008-Libraries"/>
    <x v="1"/>
    <s v="123"/>
    <s v="LIBRARY SERVICES"/>
    <s v="078"/>
    <s v="GENERAL EXPENSES - OTHER"/>
    <s v="1350"/>
    <s v="PROTECTIVE CLOTHING"/>
    <n v="2161"/>
    <n v="2161"/>
    <n v="2279.855"/>
    <n v="2400.68731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1"/>
    <x v="6"/>
    <x v="72"/>
    <x v="331"/>
    <s v="008-Libraries"/>
    <x v="1"/>
    <s v="123"/>
    <s v="LIBRARY SERVICES"/>
    <s v="078"/>
    <s v="GENERAL EXPENSES - OTHER"/>
    <s v="1363"/>
    <s v="SUBSCRIPTIONS"/>
    <n v="32051"/>
    <n v="32051"/>
    <n v="33813.805"/>
    <n v="35605.936665000001"/>
    <n v="4711.2"/>
    <n v="0"/>
    <n v="0"/>
    <n v="0"/>
    <n v="0"/>
    <n v="0"/>
    <n v="0"/>
    <n v="0"/>
    <n v="0"/>
    <n v="576.5"/>
    <n v="525.5"/>
    <n v="2505.5"/>
    <n v="675.7"/>
    <n v="428"/>
    <n v="4711.2"/>
    <n v="0.14699073351845496"/>
    <n v="4711.2"/>
    <n v="9422.4"/>
  </r>
  <r>
    <n v="14"/>
    <n v="15"/>
    <x v="0"/>
    <x v="101"/>
    <x v="6"/>
    <x v="72"/>
    <x v="110"/>
    <s v="008-Libraries"/>
    <x v="1"/>
    <s v="123"/>
    <s v="LIBRARY SERVICES"/>
    <s v="078"/>
    <s v="GENERAL EXPENSES - OTHER"/>
    <s v="1364"/>
    <s v="SUBSISTANCE &amp; TRAVELLING EXPENSES"/>
    <n v="50000"/>
    <n v="50000"/>
    <n v="52750"/>
    <n v="55545.75"/>
    <n v="10764.75"/>
    <n v="0"/>
    <n v="0"/>
    <n v="0"/>
    <n v="0"/>
    <n v="0"/>
    <n v="0"/>
    <n v="0"/>
    <n v="0"/>
    <n v="0"/>
    <n v="10764.75"/>
    <n v="0"/>
    <n v="0"/>
    <n v="0"/>
    <n v="10764.75"/>
    <n v="0.21529499999999999"/>
    <n v="10764.75"/>
    <n v="21529.5"/>
  </r>
  <r>
    <n v="14"/>
    <n v="15"/>
    <x v="0"/>
    <x v="101"/>
    <x v="6"/>
    <x v="72"/>
    <x v="111"/>
    <s v="008-Libraries"/>
    <x v="1"/>
    <s v="123"/>
    <s v="LIBRARY SERVICES"/>
    <s v="078"/>
    <s v="GENERAL EXPENSES - OTHER"/>
    <s v="1366"/>
    <s v="TELEPHONE"/>
    <n v="22840"/>
    <n v="40828"/>
    <n v="43073.54"/>
    <n v="45356.437620000004"/>
    <n v="11953.25"/>
    <n v="0"/>
    <n v="0"/>
    <n v="0"/>
    <n v="0"/>
    <n v="0"/>
    <n v="0"/>
    <n v="0"/>
    <n v="1741.11"/>
    <n v="1857.9"/>
    <n v="2107.02"/>
    <n v="1300"/>
    <n v="2857.13"/>
    <n v="2090.09"/>
    <n v="11953.25"/>
    <n v="0.52334719789842377"/>
    <n v="11953.25"/>
    <n v="23906.5"/>
  </r>
  <r>
    <n v="14"/>
    <n v="15"/>
    <x v="0"/>
    <x v="102"/>
    <x v="6"/>
    <x v="72"/>
    <x v="125"/>
    <s v="021-Solid waste"/>
    <x v="1"/>
    <s v="133"/>
    <s v="SOLID WASTE"/>
    <s v="078"/>
    <s v="GENERAL EXPENSES - OTHER"/>
    <s v="1301"/>
    <s v="ADVERTISING - GENERAL"/>
    <n v="3298"/>
    <n v="3298"/>
    <n v="3479.39"/>
    <n v="3663.7976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2"/>
    <x v="6"/>
    <x v="72"/>
    <x v="103"/>
    <s v="021-Solid waste"/>
    <x v="1"/>
    <s v="133"/>
    <s v="SOLID WASTE"/>
    <s v="078"/>
    <s v="GENERAL EXPENSES - OTHER"/>
    <s v="1308"/>
    <s v="CONFERENCE &amp; CONVENTION COST - DOMESTIC"/>
    <n v="4709"/>
    <n v="4709"/>
    <n v="4967.9949999999999"/>
    <n v="5231.2987350000003"/>
    <n v="50"/>
    <n v="0"/>
    <n v="0"/>
    <n v="0"/>
    <n v="0"/>
    <n v="0"/>
    <n v="0"/>
    <n v="0"/>
    <n v="0"/>
    <n v="50"/>
    <n v="0"/>
    <n v="0"/>
    <n v="0"/>
    <n v="0"/>
    <n v="50"/>
    <n v="1.0617965597791464E-2"/>
    <n v="50"/>
    <n v="100"/>
  </r>
  <r>
    <n v="14"/>
    <n v="15"/>
    <x v="0"/>
    <x v="102"/>
    <x v="6"/>
    <x v="72"/>
    <x v="101"/>
    <s v="021-Solid waste"/>
    <x v="1"/>
    <s v="133"/>
    <s v="SOLID WASTE"/>
    <s v="078"/>
    <s v="GENERAL EXPENSES - OTHER"/>
    <s v="1310"/>
    <s v="CONSULTANTS &amp; PROFFESIONAL FEES"/>
    <n v="12099"/>
    <n v="12099"/>
    <n v="12764.445"/>
    <n v="13440.960584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2"/>
    <x v="6"/>
    <x v="72"/>
    <x v="104"/>
    <s v="021-Solid waste"/>
    <x v="1"/>
    <s v="133"/>
    <s v="SOLID WASTE"/>
    <s v="078"/>
    <s v="GENERAL EXPENSES - OTHER"/>
    <s v="1311"/>
    <s v="CONSUMABLE DOMESTIC ITEMS"/>
    <n v="5767"/>
    <n v="5767"/>
    <n v="6084.1850000000004"/>
    <n v="6406.6468050000003"/>
    <n v="3105.4799999999996"/>
    <n v="0"/>
    <n v="0"/>
    <n v="0"/>
    <n v="0"/>
    <n v="0"/>
    <n v="0"/>
    <n v="0"/>
    <n v="2316.31"/>
    <n v="54.7"/>
    <n v="734.47"/>
    <n v="0"/>
    <n v="0"/>
    <n v="0"/>
    <n v="3105.4799999999996"/>
    <n v="0.53849141668111666"/>
    <n v="3105.48"/>
    <n v="6210.9599999999991"/>
  </r>
  <r>
    <n v="14"/>
    <n v="15"/>
    <x v="0"/>
    <x v="102"/>
    <x v="6"/>
    <x v="72"/>
    <x v="105"/>
    <s v="021-Solid waste"/>
    <x v="1"/>
    <s v="133"/>
    <s v="SOLID WASTE"/>
    <s v="078"/>
    <s v="GENERAL EXPENSES - OTHER"/>
    <s v="1321"/>
    <s v="ENTERTAINMENT - OFFICIALS"/>
    <n v="2000"/>
    <n v="2000"/>
    <n v="2110"/>
    <n v="2221.83"/>
    <n v="1244.5"/>
    <n v="0"/>
    <n v="0"/>
    <n v="0"/>
    <n v="0"/>
    <n v="0"/>
    <n v="0"/>
    <n v="0"/>
    <n v="0"/>
    <n v="0"/>
    <n v="0"/>
    <n v="0"/>
    <n v="1244.5"/>
    <n v="0"/>
    <n v="1244.5"/>
    <n v="0.62224999999999997"/>
    <n v="1244.5"/>
    <n v="2489"/>
  </r>
  <r>
    <n v="14"/>
    <n v="15"/>
    <x v="0"/>
    <x v="102"/>
    <x v="6"/>
    <x v="72"/>
    <x v="135"/>
    <s v="021-Solid waste"/>
    <x v="1"/>
    <s v="133"/>
    <s v="SOLID WASTE"/>
    <s v="078"/>
    <s v="GENERAL EXPENSES - OTHER"/>
    <s v="1332"/>
    <s v="LEASES - PHOTOCOPIERS"/>
    <n v="3598"/>
    <n v="3598"/>
    <n v="3795.89"/>
    <n v="3997.0721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2"/>
    <x v="6"/>
    <x v="72"/>
    <x v="102"/>
    <s v="021-Solid waste"/>
    <x v="1"/>
    <s v="133"/>
    <s v="SOLID WASTE"/>
    <s v="078"/>
    <s v="GENERAL EXPENSES - OTHER"/>
    <s v="1336"/>
    <s v="LICENCES &amp; PERMITS - NON VEHICLE"/>
    <n v="1125"/>
    <n v="1125"/>
    <n v="1186.875"/>
    <n v="1249.7793750000001"/>
    <n v="816"/>
    <n v="0"/>
    <n v="0"/>
    <n v="0"/>
    <n v="0"/>
    <n v="0"/>
    <n v="0"/>
    <n v="0"/>
    <n v="0"/>
    <n v="0"/>
    <n v="0"/>
    <n v="816"/>
    <n v="0"/>
    <n v="0"/>
    <n v="816"/>
    <n v="0.72533333333333339"/>
    <n v="816"/>
    <n v="1632"/>
  </r>
  <r>
    <n v="14"/>
    <n v="15"/>
    <x v="0"/>
    <x v="102"/>
    <x v="6"/>
    <x v="72"/>
    <x v="334"/>
    <s v="021-Solid waste"/>
    <x v="1"/>
    <s v="133"/>
    <s v="SOLID WASTE"/>
    <s v="078"/>
    <s v="GENERAL EXPENSES - OTHER"/>
    <s v="1340"/>
    <s v="MEMBERSHIP FEES - OTHER"/>
    <n v="2358"/>
    <n v="2358"/>
    <n v="2487.69"/>
    <n v="2619.53757"/>
    <n v="964.91"/>
    <n v="0"/>
    <n v="0"/>
    <n v="0"/>
    <n v="0"/>
    <n v="0"/>
    <n v="0"/>
    <n v="0"/>
    <n v="0"/>
    <n v="964.91"/>
    <n v="0"/>
    <n v="0"/>
    <n v="0"/>
    <n v="0"/>
    <n v="964.91"/>
    <n v="0.40920695504664967"/>
    <n v="964.91"/>
    <n v="1929.82"/>
  </r>
  <r>
    <n v="14"/>
    <n v="15"/>
    <x v="0"/>
    <x v="102"/>
    <x v="6"/>
    <x v="72"/>
    <x v="106"/>
    <s v="021-Solid waste"/>
    <x v="1"/>
    <s v="133"/>
    <s v="SOLID WASTE"/>
    <s v="078"/>
    <s v="GENERAL EXPENSES - OTHER"/>
    <s v="1344"/>
    <s v="NON-CAPITAL TOOLS &amp; EQUIPMENT"/>
    <n v="13000"/>
    <n v="13000"/>
    <n v="13715"/>
    <n v="14441.89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2"/>
    <x v="6"/>
    <x v="72"/>
    <x v="107"/>
    <s v="021-Solid waste"/>
    <x v="1"/>
    <s v="133"/>
    <s v="SOLID WASTE"/>
    <s v="078"/>
    <s v="GENERAL EXPENSES - OTHER"/>
    <s v="1347"/>
    <s v="POSTAGE &amp; COURIER FEES"/>
    <n v="1334"/>
    <n v="1334"/>
    <n v="1407.37"/>
    <n v="1481.96060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2"/>
    <x v="6"/>
    <x v="72"/>
    <x v="108"/>
    <s v="021-Solid waste"/>
    <x v="1"/>
    <s v="133"/>
    <s v="SOLID WASTE"/>
    <s v="078"/>
    <s v="GENERAL EXPENSES - OTHER"/>
    <s v="1348"/>
    <s v="PRINTING &amp; STATIONERY"/>
    <n v="5000"/>
    <n v="5000"/>
    <n v="5275"/>
    <n v="5554.5749999999998"/>
    <n v="4208.1099999999997"/>
    <n v="0"/>
    <n v="0"/>
    <n v="0"/>
    <n v="0"/>
    <n v="0"/>
    <n v="0"/>
    <n v="0"/>
    <n v="0"/>
    <n v="740.93"/>
    <n v="2209.2800000000002"/>
    <n v="707.49"/>
    <n v="321.41000000000003"/>
    <n v="229"/>
    <n v="4208.1099999999997"/>
    <n v="0.84162199999999998"/>
    <n v="4208.1099999999997"/>
    <n v="8416.2199999999993"/>
  </r>
  <r>
    <n v="14"/>
    <n v="15"/>
    <x v="0"/>
    <x v="102"/>
    <x v="6"/>
    <x v="72"/>
    <x v="109"/>
    <s v="021-Solid waste"/>
    <x v="1"/>
    <s v="133"/>
    <s v="SOLID WASTE"/>
    <s v="078"/>
    <s v="GENERAL EXPENSES - OTHER"/>
    <s v="1350"/>
    <s v="PROTECTIVE CLOTHING"/>
    <n v="48125"/>
    <n v="48125"/>
    <n v="50771.875"/>
    <n v="53462.784375000003"/>
    <n v="5563.26"/>
    <n v="0"/>
    <n v="0"/>
    <n v="0"/>
    <n v="0"/>
    <n v="0"/>
    <n v="0"/>
    <n v="0"/>
    <n v="3434.76"/>
    <n v="2128.5"/>
    <n v="0"/>
    <n v="0"/>
    <n v="0"/>
    <n v="0"/>
    <n v="5563.26"/>
    <n v="0.1156002077922078"/>
    <n v="5563.26"/>
    <n v="11126.52"/>
  </r>
  <r>
    <n v="14"/>
    <n v="15"/>
    <x v="0"/>
    <x v="102"/>
    <x v="6"/>
    <x v="72"/>
    <x v="347"/>
    <s v="021-Solid waste"/>
    <x v="1"/>
    <s v="133"/>
    <s v="SOLID WASTE"/>
    <s v="078"/>
    <s v="GENERAL EXPENSES - OTHER"/>
    <s v="1352"/>
    <s v="PUBLIC DRIVERS PERMIT"/>
    <n v="6195"/>
    <n v="6195"/>
    <n v="6535.7250000000004"/>
    <n v="6882.1184250000006"/>
    <n v="450"/>
    <n v="0"/>
    <n v="0"/>
    <n v="0"/>
    <n v="0"/>
    <n v="0"/>
    <n v="0"/>
    <n v="0"/>
    <n v="0"/>
    <n v="0"/>
    <n v="450"/>
    <n v="0"/>
    <n v="0"/>
    <n v="0"/>
    <n v="450"/>
    <n v="7.2639225181598058E-2"/>
    <n v="450"/>
    <n v="900"/>
  </r>
  <r>
    <n v="14"/>
    <n v="15"/>
    <x v="0"/>
    <x v="102"/>
    <x v="6"/>
    <x v="72"/>
    <x v="331"/>
    <s v="021-Solid waste"/>
    <x v="1"/>
    <s v="133"/>
    <s v="SOLID WASTE"/>
    <s v="078"/>
    <s v="GENERAL EXPENSES - OTHER"/>
    <s v="1363"/>
    <s v="SUBSCRIPTIONS"/>
    <n v="412"/>
    <n v="412"/>
    <n v="434.66"/>
    <n v="457.69698000000005"/>
    <n v="350.88"/>
    <n v="0"/>
    <n v="0"/>
    <n v="0"/>
    <n v="0"/>
    <n v="0"/>
    <n v="0"/>
    <n v="0"/>
    <n v="350.88"/>
    <n v="0"/>
    <n v="0"/>
    <n v="0"/>
    <n v="0"/>
    <n v="0"/>
    <n v="350.88"/>
    <n v="0.85165048543689315"/>
    <n v="350.88"/>
    <n v="701.76"/>
  </r>
  <r>
    <n v="14"/>
    <n v="15"/>
    <x v="0"/>
    <x v="102"/>
    <x v="6"/>
    <x v="72"/>
    <x v="110"/>
    <s v="021-Solid waste"/>
    <x v="1"/>
    <s v="133"/>
    <s v="SOLID WASTE"/>
    <s v="078"/>
    <s v="GENERAL EXPENSES - OTHER"/>
    <s v="1364"/>
    <s v="SUBSISTANCE &amp; TRAVELLING EXPENSES"/>
    <n v="16000"/>
    <n v="16000"/>
    <n v="16880"/>
    <n v="17774.64"/>
    <n v="12969.69"/>
    <n v="0"/>
    <n v="0"/>
    <n v="0"/>
    <n v="0"/>
    <n v="0"/>
    <n v="0"/>
    <n v="0"/>
    <n v="3074.49"/>
    <n v="6297.9"/>
    <n v="2840.7"/>
    <n v="756.6"/>
    <n v="0"/>
    <n v="0"/>
    <n v="12969.69"/>
    <n v="0.810605625"/>
    <n v="12969.69"/>
    <n v="25939.38"/>
  </r>
  <r>
    <n v="14"/>
    <n v="15"/>
    <x v="0"/>
    <x v="102"/>
    <x v="6"/>
    <x v="72"/>
    <x v="111"/>
    <s v="021-Solid waste"/>
    <x v="1"/>
    <s v="133"/>
    <s v="SOLID WASTE"/>
    <s v="078"/>
    <s v="GENERAL EXPENSES - OTHER"/>
    <s v="1366"/>
    <s v="TELEPHONE"/>
    <n v="33433"/>
    <n v="56569"/>
    <n v="59680.294999999998"/>
    <n v="62843.350634999995"/>
    <n v="17769.16"/>
    <n v="0"/>
    <n v="0"/>
    <n v="0"/>
    <n v="0"/>
    <n v="0"/>
    <n v="0"/>
    <n v="0"/>
    <n v="2886.73"/>
    <n v="3057.68"/>
    <n v="2983.2"/>
    <n v="1801.9"/>
    <n v="4081.22"/>
    <n v="2958.43"/>
    <n v="17769.16"/>
    <n v="0.53148565788293001"/>
    <n v="17769.16"/>
    <n v="35538.32"/>
  </r>
  <r>
    <n v="14"/>
    <n v="15"/>
    <x v="0"/>
    <x v="102"/>
    <x v="6"/>
    <x v="72"/>
    <x v="354"/>
    <s v="021-Solid waste"/>
    <x v="1"/>
    <s v="133"/>
    <s v="SOLID WASTE"/>
    <s v="078"/>
    <s v="GENERAL EXPENSES - OTHER"/>
    <s v="1367"/>
    <s v="TESTING OF SAMPLES"/>
    <n v="28822"/>
    <n v="28822"/>
    <n v="30407.21"/>
    <n v="32018.792129999998"/>
    <n v="16358.64"/>
    <n v="0"/>
    <n v="0"/>
    <n v="0"/>
    <n v="0"/>
    <n v="0"/>
    <n v="0"/>
    <n v="0"/>
    <n v="0"/>
    <n v="0"/>
    <n v="0"/>
    <n v="0"/>
    <n v="16358.64"/>
    <n v="0"/>
    <n v="16358.64"/>
    <n v="0.56757476927347161"/>
    <n v="16358.64"/>
    <n v="32717.279999999999"/>
  </r>
  <r>
    <n v="14"/>
    <n v="15"/>
    <x v="0"/>
    <x v="103"/>
    <x v="6"/>
    <x v="72"/>
    <x v="125"/>
    <s v="021-Solid waste"/>
    <x v="1"/>
    <s v="134"/>
    <s v="STREET CLEANSING"/>
    <s v="078"/>
    <s v="GENERAL EXPENSES - OTHER"/>
    <s v="1301"/>
    <s v="ADVERTISING - GENERAL"/>
    <n v="3432"/>
    <n v="3432"/>
    <n v="3620.76"/>
    <n v="3812.66028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3"/>
    <x v="6"/>
    <x v="72"/>
    <x v="103"/>
    <s v="021-Solid waste"/>
    <x v="1"/>
    <s v="134"/>
    <s v="STREET CLEANSING"/>
    <s v="078"/>
    <s v="GENERAL EXPENSES - OTHER"/>
    <s v="1308"/>
    <s v="CONFERENCE &amp; CONVENTION COST - DOMESTIC"/>
    <n v="4084"/>
    <n v="4084"/>
    <n v="4308.62"/>
    <n v="4536.97685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3"/>
    <x v="6"/>
    <x v="72"/>
    <x v="104"/>
    <s v="021-Solid waste"/>
    <x v="1"/>
    <s v="134"/>
    <s v="STREET CLEANSING"/>
    <s v="078"/>
    <s v="GENERAL EXPENSES - OTHER"/>
    <s v="1311"/>
    <s v="CONSUMABLE DOMESTIC ITEMS"/>
    <n v="6408"/>
    <n v="6408"/>
    <n v="6760.44"/>
    <n v="7118.7433199999996"/>
    <n v="6179.18"/>
    <n v="0"/>
    <n v="0"/>
    <n v="0"/>
    <n v="0"/>
    <n v="0"/>
    <n v="0"/>
    <n v="0"/>
    <n v="3173.93"/>
    <n v="1973.67"/>
    <n v="1031.58"/>
    <n v="0"/>
    <n v="0"/>
    <n v="0"/>
    <n v="6179.18"/>
    <n v="0.96429151061173535"/>
    <n v="6179.18"/>
    <n v="12358.36"/>
  </r>
  <r>
    <n v="14"/>
    <n v="15"/>
    <x v="0"/>
    <x v="103"/>
    <x v="6"/>
    <x v="72"/>
    <x v="337"/>
    <s v="021-Solid waste"/>
    <x v="1"/>
    <s v="134"/>
    <s v="STREET CLEANSING"/>
    <s v="078"/>
    <s v="GENERAL EXPENSES - OTHER"/>
    <s v="1327"/>
    <s v="INSURANCE"/>
    <n v="161279"/>
    <n v="161279"/>
    <n v="170149.345"/>
    <n v="179167.26028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3"/>
    <x v="6"/>
    <x v="72"/>
    <x v="135"/>
    <s v="021-Solid waste"/>
    <x v="1"/>
    <s v="134"/>
    <s v="STREET CLEANSING"/>
    <s v="078"/>
    <s v="GENERAL EXPENSES - OTHER"/>
    <s v="1332"/>
    <s v="LEASES - PHOTOCOPIERS"/>
    <n v="3598"/>
    <n v="3598"/>
    <n v="3795.89"/>
    <n v="3997.0721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3"/>
    <x v="6"/>
    <x v="72"/>
    <x v="102"/>
    <s v="021-Solid waste"/>
    <x v="1"/>
    <s v="134"/>
    <s v="STREET CLEANSING"/>
    <s v="078"/>
    <s v="GENERAL EXPENSES - OTHER"/>
    <s v="1336"/>
    <s v="LICENCES &amp; PERMITS - NON VEHICLE"/>
    <n v="673"/>
    <n v="673"/>
    <n v="710.01499999999999"/>
    <n v="747.645795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3"/>
    <x v="6"/>
    <x v="72"/>
    <x v="334"/>
    <s v="021-Solid waste"/>
    <x v="1"/>
    <s v="134"/>
    <s v="STREET CLEANSING"/>
    <s v="078"/>
    <s v="GENERAL EXPENSES - OTHER"/>
    <s v="1340"/>
    <s v="MEMBERSHIP FEES - OTHER"/>
    <n v="2358"/>
    <n v="2358"/>
    <n v="2487.69"/>
    <n v="2619.5375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3"/>
    <x v="6"/>
    <x v="72"/>
    <x v="106"/>
    <s v="021-Solid waste"/>
    <x v="1"/>
    <s v="134"/>
    <s v="STREET CLEANSING"/>
    <s v="078"/>
    <s v="GENERAL EXPENSES - OTHER"/>
    <s v="1344"/>
    <s v="NON-CAPITAL TOOLS &amp; EQUIPMENT"/>
    <n v="77108"/>
    <n v="77108"/>
    <n v="81348.94"/>
    <n v="85660.433820000006"/>
    <n v="4188.3599999999997"/>
    <n v="0"/>
    <n v="0"/>
    <n v="0"/>
    <n v="0"/>
    <n v="0"/>
    <n v="0"/>
    <n v="0"/>
    <n v="0"/>
    <n v="1254.0899999999999"/>
    <n v="0"/>
    <n v="1953.65"/>
    <n v="980.62"/>
    <n v="0"/>
    <n v="4188.3599999999997"/>
    <n v="5.4318099289308495E-2"/>
    <n v="4188.3599999999997"/>
    <n v="8376.7199999999993"/>
  </r>
  <r>
    <n v="14"/>
    <n v="15"/>
    <x v="0"/>
    <x v="103"/>
    <x v="6"/>
    <x v="72"/>
    <x v="107"/>
    <s v="021-Solid waste"/>
    <x v="1"/>
    <s v="134"/>
    <s v="STREET CLEANSING"/>
    <s v="078"/>
    <s v="GENERAL EXPENSES - OTHER"/>
    <s v="1347"/>
    <s v="POSTAGE &amp; COURIER FEES"/>
    <n v="1348"/>
    <n v="1348"/>
    <n v="1422.14"/>
    <n v="1497.51342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3"/>
    <x v="6"/>
    <x v="72"/>
    <x v="108"/>
    <s v="021-Solid waste"/>
    <x v="1"/>
    <s v="134"/>
    <s v="STREET CLEANSING"/>
    <s v="078"/>
    <s v="GENERAL EXPENSES - OTHER"/>
    <s v="1348"/>
    <s v="PRINTING &amp; STATIONERY"/>
    <n v="3783"/>
    <n v="3783"/>
    <n v="3991.0650000000001"/>
    <n v="4202.591445"/>
    <n v="785.59999999999991"/>
    <n v="0"/>
    <n v="0"/>
    <n v="0"/>
    <n v="0"/>
    <n v="0"/>
    <n v="0"/>
    <n v="0"/>
    <n v="0"/>
    <n v="0"/>
    <n v="0"/>
    <n v="288"/>
    <n v="256.58"/>
    <n v="241.02"/>
    <n v="785.59999999999991"/>
    <n v="0.20766587364525507"/>
    <n v="785.6"/>
    <n v="1571.1999999999998"/>
  </r>
  <r>
    <n v="14"/>
    <n v="15"/>
    <x v="0"/>
    <x v="103"/>
    <x v="6"/>
    <x v="72"/>
    <x v="109"/>
    <s v="021-Solid waste"/>
    <x v="1"/>
    <s v="134"/>
    <s v="STREET CLEANSING"/>
    <s v="078"/>
    <s v="GENERAL EXPENSES - OTHER"/>
    <s v="1350"/>
    <s v="PROTECTIVE CLOTHING"/>
    <n v="73835"/>
    <n v="73835"/>
    <n v="77895.925000000003"/>
    <n v="82024.409025000001"/>
    <n v="7429.0599999999995"/>
    <n v="0"/>
    <n v="0"/>
    <n v="0"/>
    <n v="0"/>
    <n v="0"/>
    <n v="0"/>
    <n v="0"/>
    <n v="2942.49"/>
    <n v="3140.23"/>
    <n v="395.47"/>
    <n v="0"/>
    <n v="950.87"/>
    <n v="0"/>
    <n v="7429.0599999999995"/>
    <n v="0.10061705153382541"/>
    <n v="7429.06"/>
    <n v="14858.119999999999"/>
  </r>
  <r>
    <n v="14"/>
    <n v="15"/>
    <x v="0"/>
    <x v="103"/>
    <x v="6"/>
    <x v="72"/>
    <x v="347"/>
    <s v="021-Solid waste"/>
    <x v="1"/>
    <s v="134"/>
    <s v="STREET CLEANSING"/>
    <s v="078"/>
    <s v="GENERAL EXPENSES - OTHER"/>
    <s v="1352"/>
    <s v="PUBLIC DRIVERS PERMIT"/>
    <n v="4425"/>
    <n v="4425"/>
    <n v="4668.375"/>
    <n v="4915.7988750000004"/>
    <n v="1635"/>
    <n v="0"/>
    <n v="0"/>
    <n v="0"/>
    <n v="0"/>
    <n v="0"/>
    <n v="0"/>
    <n v="0"/>
    <n v="400"/>
    <n v="170"/>
    <n v="0"/>
    <n v="0"/>
    <n v="665"/>
    <n v="400"/>
    <n v="1635"/>
    <n v="0.36949152542372882"/>
    <n v="1635"/>
    <n v="3270"/>
  </r>
  <r>
    <n v="14"/>
    <n v="15"/>
    <x v="0"/>
    <x v="103"/>
    <x v="6"/>
    <x v="72"/>
    <x v="331"/>
    <s v="021-Solid waste"/>
    <x v="1"/>
    <s v="134"/>
    <s v="STREET CLEANSING"/>
    <s v="078"/>
    <s v="GENERAL EXPENSES - OTHER"/>
    <s v="1363"/>
    <s v="SUBSCRIPTIONS"/>
    <n v="432"/>
    <n v="432"/>
    <n v="455.76"/>
    <n v="479.9152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3"/>
    <x v="6"/>
    <x v="72"/>
    <x v="110"/>
    <s v="021-Solid waste"/>
    <x v="1"/>
    <s v="134"/>
    <s v="STREET CLEANSING"/>
    <s v="078"/>
    <s v="GENERAL EXPENSES - OTHER"/>
    <s v="1364"/>
    <s v="SUBSISTANCE &amp; TRAVELLING EXPENSES"/>
    <n v="13724"/>
    <n v="13724"/>
    <n v="14478.82"/>
    <n v="15246.197459999999"/>
    <n v="13724"/>
    <n v="0"/>
    <n v="0"/>
    <n v="0"/>
    <n v="0"/>
    <n v="0"/>
    <n v="0"/>
    <n v="0"/>
    <n v="0"/>
    <n v="0"/>
    <n v="13724"/>
    <n v="0"/>
    <n v="0"/>
    <n v="0"/>
    <n v="13724"/>
    <n v="1"/>
    <n v="13724"/>
    <n v="27448"/>
  </r>
  <r>
    <n v="14"/>
    <n v="15"/>
    <x v="0"/>
    <x v="103"/>
    <x v="6"/>
    <x v="72"/>
    <x v="111"/>
    <s v="021-Solid waste"/>
    <x v="1"/>
    <s v="134"/>
    <s v="STREET CLEANSING"/>
    <s v="078"/>
    <s v="GENERAL EXPENSES - OTHER"/>
    <s v="1366"/>
    <s v="TELEPHO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4"/>
    <x v="6"/>
    <x v="72"/>
    <x v="104"/>
    <s v="020-Public toilet"/>
    <x v="1"/>
    <s v="135"/>
    <s v="PUBLIC TOILETS"/>
    <s v="078"/>
    <s v="GENERAL EXPENSES - OTHER"/>
    <s v="1311"/>
    <s v="CONSUMABLE DOMESTIC ITEMS"/>
    <n v="178572"/>
    <n v="178572"/>
    <n v="188393.46"/>
    <n v="198378.31337999998"/>
    <n v="156891.94"/>
    <n v="0"/>
    <n v="0"/>
    <n v="0"/>
    <n v="0"/>
    <n v="0"/>
    <n v="0"/>
    <n v="0"/>
    <n v="10066.61"/>
    <n v="18897.419999999998"/>
    <n v="34360.06"/>
    <n v="35864.78"/>
    <n v="30043.15"/>
    <n v="27659.919999999998"/>
    <n v="156891.94"/>
    <n v="0.87859205250543204"/>
    <n v="156891.94"/>
    <n v="313783.88"/>
  </r>
  <r>
    <n v="14"/>
    <n v="15"/>
    <x v="0"/>
    <x v="104"/>
    <x v="6"/>
    <x v="72"/>
    <x v="106"/>
    <s v="020-Public toilet"/>
    <x v="1"/>
    <s v="135"/>
    <s v="PUBLIC TOILETS"/>
    <s v="078"/>
    <s v="GENERAL EXPENSES - OTHER"/>
    <s v="1344"/>
    <s v="NON-CAPITAL TOOLS &amp; EQUIPMENT"/>
    <n v="22750"/>
    <n v="22750"/>
    <n v="24001.25"/>
    <n v="25273.31625"/>
    <n v="1633.06"/>
    <n v="0"/>
    <n v="0"/>
    <n v="0"/>
    <n v="0"/>
    <n v="0"/>
    <n v="0"/>
    <n v="0"/>
    <n v="72.67"/>
    <n v="0"/>
    <n v="0"/>
    <n v="316.7"/>
    <n v="1243.69"/>
    <n v="0"/>
    <n v="1633.06"/>
    <n v="7.1782857142857134E-2"/>
    <n v="1633.06"/>
    <n v="3266.12"/>
  </r>
  <r>
    <n v="14"/>
    <n v="15"/>
    <x v="0"/>
    <x v="104"/>
    <x v="6"/>
    <x v="72"/>
    <x v="108"/>
    <s v="020-Public toilet"/>
    <x v="1"/>
    <s v="135"/>
    <s v="PUBLIC TOILETS"/>
    <s v="078"/>
    <s v="GENERAL EXPENSES - OTHER"/>
    <s v="1348"/>
    <s v="PRINTING &amp; STATIONERY"/>
    <n v="27450"/>
    <n v="27450"/>
    <n v="28959.75"/>
    <n v="30494.616750000001"/>
    <n v="1666.67"/>
    <n v="0"/>
    <n v="0"/>
    <n v="0"/>
    <n v="0"/>
    <n v="0"/>
    <n v="0"/>
    <n v="0"/>
    <n v="0"/>
    <n v="0"/>
    <n v="0"/>
    <n v="0"/>
    <n v="1666.67"/>
    <n v="0"/>
    <n v="1666.67"/>
    <n v="6.0716575591985428E-2"/>
    <n v="1666.67"/>
    <n v="3333.34"/>
  </r>
  <r>
    <n v="14"/>
    <n v="15"/>
    <x v="0"/>
    <x v="104"/>
    <x v="6"/>
    <x v="72"/>
    <x v="109"/>
    <s v="020-Public toilet"/>
    <x v="1"/>
    <s v="135"/>
    <s v="PUBLIC TOILETS"/>
    <s v="078"/>
    <s v="GENERAL EXPENSES - OTHER"/>
    <s v="1350"/>
    <s v="PROTECTIVE CLOTHING"/>
    <n v="50570"/>
    <n v="50570"/>
    <n v="53351.35"/>
    <n v="56178.971550000002"/>
    <n v="7444.81"/>
    <n v="0"/>
    <n v="0"/>
    <n v="0"/>
    <n v="0"/>
    <n v="0"/>
    <n v="0"/>
    <n v="0"/>
    <n v="5018.72"/>
    <n v="1832.88"/>
    <n v="0"/>
    <n v="0"/>
    <n v="593.21"/>
    <n v="0"/>
    <n v="7444.81"/>
    <n v="0.14721791576033222"/>
    <n v="7444.81"/>
    <n v="14889.62"/>
  </r>
  <r>
    <n v="14"/>
    <n v="15"/>
    <x v="0"/>
    <x v="104"/>
    <x v="6"/>
    <x v="72"/>
    <x v="347"/>
    <s v="020-Public toilet"/>
    <x v="1"/>
    <s v="135"/>
    <s v="PUBLIC TOILETS"/>
    <s v="078"/>
    <s v="GENERAL EXPENSES - OTHER"/>
    <s v="1352"/>
    <s v="PUBLIC DRIVERS PERMIT"/>
    <n v="1770"/>
    <n v="1770"/>
    <n v="1867.35"/>
    <n v="1966.31954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4"/>
    <x v="6"/>
    <x v="72"/>
    <x v="110"/>
    <s v="020-Public toilet"/>
    <x v="1"/>
    <s v="135"/>
    <s v="PUBLIC TOILETS"/>
    <s v="078"/>
    <s v="GENERAL EXPENSES - OTHER"/>
    <s v="1364"/>
    <s v="SUBSISTANCE &amp; TRAVELLING EXPENSES"/>
    <n v="1458"/>
    <n v="1458"/>
    <n v="1538.19"/>
    <n v="1619.7140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4"/>
    <x v="6"/>
    <x v="72"/>
    <x v="111"/>
    <s v="020-Public toilet"/>
    <x v="1"/>
    <s v="135"/>
    <s v="PUBLIC TOILETS"/>
    <s v="078"/>
    <s v="GENERAL EXPENSES - OTHER"/>
    <s v="1366"/>
    <s v="TELEPHO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5"/>
    <x v="6"/>
    <x v="72"/>
    <x v="103"/>
    <s v="018-Vehicle licencing"/>
    <x v="1"/>
    <s v="140"/>
    <s v="ADMINISTRATION TRANSPORT, SAFETY, SECURITY AND LIAISON"/>
    <s v="078"/>
    <s v="GENERAL EXPENSES - OTHER"/>
    <s v="1308"/>
    <s v="CONFERENCE &amp; CONVENTION COST - DOMESTIC"/>
    <n v="4732"/>
    <n v="4732"/>
    <n v="4992.26"/>
    <n v="5256.84978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5"/>
    <x v="6"/>
    <x v="72"/>
    <x v="105"/>
    <s v="018-Vehicle licencing"/>
    <x v="1"/>
    <s v="140"/>
    <s v="ADMINISTRATION TRANSPORT, SAFETY, SECURITY AND LIAISON"/>
    <s v="078"/>
    <s v="GENERAL EXPENSES - OTHER"/>
    <s v="1321"/>
    <s v="ENTERTAINMENT - OFFICIALS"/>
    <n v="2000"/>
    <n v="2000"/>
    <n v="2110"/>
    <n v="2221.83"/>
    <n v="1608.9"/>
    <n v="0"/>
    <n v="0"/>
    <n v="0"/>
    <n v="0"/>
    <n v="0"/>
    <n v="0"/>
    <n v="0"/>
    <n v="404"/>
    <n v="0"/>
    <n v="0"/>
    <n v="1204.9000000000001"/>
    <n v="0"/>
    <n v="0"/>
    <n v="1608.9"/>
    <n v="0.80445"/>
    <n v="1608.9"/>
    <n v="3217.8"/>
  </r>
  <r>
    <n v="14"/>
    <n v="15"/>
    <x v="0"/>
    <x v="105"/>
    <x v="6"/>
    <x v="72"/>
    <x v="108"/>
    <s v="018-Vehicle licencing"/>
    <x v="1"/>
    <s v="140"/>
    <s v="ADMINISTRATION TRANSPORT, SAFETY, SECURITY AND LIAISON"/>
    <s v="078"/>
    <s v="GENERAL EXPENSES - OTHER"/>
    <s v="1348"/>
    <s v="PRINTING &amp; STATIONERY"/>
    <n v="6665"/>
    <n v="6665"/>
    <n v="7031.5749999999998"/>
    <n v="7404.2484749999994"/>
    <n v="1136.8699999999999"/>
    <n v="50.3"/>
    <n v="0"/>
    <n v="0"/>
    <n v="0"/>
    <n v="0"/>
    <n v="0"/>
    <n v="0"/>
    <n v="0"/>
    <n v="0"/>
    <n v="1136.8699999999999"/>
    <n v="0"/>
    <n v="0"/>
    <n v="0"/>
    <n v="1136.8699999999999"/>
    <n v="0.17057314328582143"/>
    <n v="1136.8699999999999"/>
    <n v="2273.7399999999998"/>
  </r>
  <r>
    <n v="14"/>
    <n v="15"/>
    <x v="0"/>
    <x v="105"/>
    <x v="6"/>
    <x v="72"/>
    <x v="331"/>
    <s v="018-Vehicle licencing"/>
    <x v="1"/>
    <s v="140"/>
    <s v="ADMINISTRATION TRANSPORT, SAFETY, SECURITY AND LIAISON"/>
    <s v="078"/>
    <s v="GENERAL EXPENSES - OTHER"/>
    <s v="1363"/>
    <s v="SUBSCRIPTIONS"/>
    <n v="1183"/>
    <n v="1183"/>
    <n v="1248.0650000000001"/>
    <n v="1314.21244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5"/>
    <x v="6"/>
    <x v="72"/>
    <x v="110"/>
    <s v="018-Vehicle licencing"/>
    <x v="1"/>
    <s v="140"/>
    <s v="ADMINISTRATION TRANSPORT, SAFETY, SECURITY AND LIAISON"/>
    <s v="078"/>
    <s v="GENERAL EXPENSES - OTHER"/>
    <s v="1364"/>
    <s v="SUBSISTANCE &amp; TRAVELLING EXPENSES"/>
    <n v="37917"/>
    <n v="37917"/>
    <n v="40002.434999999998"/>
    <n v="42122.564054999995"/>
    <n v="1327.66"/>
    <n v="0"/>
    <n v="0"/>
    <n v="0"/>
    <n v="0"/>
    <n v="0"/>
    <n v="0"/>
    <n v="0"/>
    <n v="0"/>
    <n v="0"/>
    <n v="0"/>
    <n v="0"/>
    <n v="0"/>
    <n v="1327.66"/>
    <n v="1327.66"/>
    <n v="3.5014900967903578E-2"/>
    <n v="1327.66"/>
    <n v="2655.32"/>
  </r>
  <r>
    <n v="14"/>
    <n v="15"/>
    <x v="0"/>
    <x v="105"/>
    <x v="6"/>
    <x v="72"/>
    <x v="111"/>
    <s v="018-Vehicle licencing"/>
    <x v="1"/>
    <s v="140"/>
    <s v="ADMINISTRATION TRANSPORT, SAFETY, SECURITY AND LIAISON"/>
    <s v="078"/>
    <s v="GENERAL EXPENSES - OTHER"/>
    <s v="1366"/>
    <s v="TELEPHONE"/>
    <n v="17988"/>
    <n v="35976"/>
    <n v="37954.68"/>
    <n v="39966.278039999997"/>
    <n v="11748.24"/>
    <n v="0"/>
    <n v="0"/>
    <n v="0"/>
    <n v="0"/>
    <n v="0"/>
    <n v="0"/>
    <n v="0"/>
    <n v="1984.62"/>
    <n v="2076.6"/>
    <n v="2036.53"/>
    <n v="1000"/>
    <n v="3028.24"/>
    <n v="1622.25"/>
    <n v="11748.24"/>
    <n v="0.65311541027351572"/>
    <n v="11748.24"/>
    <n v="23496.48"/>
  </r>
  <r>
    <n v="14"/>
    <n v="15"/>
    <x v="0"/>
    <x v="106"/>
    <x v="6"/>
    <x v="72"/>
    <x v="103"/>
    <s v="018-Vehicle licencing"/>
    <x v="1"/>
    <s v="143"/>
    <s v="VEHICLE LICENCING &amp; TESTING"/>
    <s v="078"/>
    <s v="GENERAL EXPENSES - OTHER"/>
    <s v="1308"/>
    <s v="CONFERENCE &amp; CONVENTION COST - DOMESTIC"/>
    <n v="5625"/>
    <n v="5625"/>
    <n v="5934.375"/>
    <n v="6248.896875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6"/>
    <x v="6"/>
    <x v="72"/>
    <x v="104"/>
    <s v="018-Vehicle licencing"/>
    <x v="1"/>
    <s v="143"/>
    <s v="VEHICLE LICENCING &amp; TESTING"/>
    <s v="078"/>
    <s v="GENERAL EXPENSES - OTHER"/>
    <s v="1311"/>
    <s v="CONSUMABLE DOMESTIC ITEMS"/>
    <n v="10417"/>
    <n v="10417"/>
    <n v="10989.934999999999"/>
    <n v="11572.401555"/>
    <n v="5342.87"/>
    <n v="0"/>
    <n v="298.37"/>
    <n v="0"/>
    <n v="0"/>
    <n v="0"/>
    <n v="0"/>
    <n v="0"/>
    <n v="559.83000000000004"/>
    <n v="1080.76"/>
    <n v="2760.63"/>
    <n v="0"/>
    <n v="0"/>
    <n v="941.65"/>
    <n v="5342.87"/>
    <n v="0.51289910722856868"/>
    <n v="5641.24"/>
    <n v="10685.74"/>
  </r>
  <r>
    <n v="14"/>
    <n v="15"/>
    <x v="0"/>
    <x v="106"/>
    <x v="6"/>
    <x v="72"/>
    <x v="105"/>
    <s v="018-Vehicle licencing"/>
    <x v="1"/>
    <s v="143"/>
    <s v="VEHICLE LICENCING &amp; TESTING"/>
    <s v="078"/>
    <s v="GENERAL EXPENSES - OTHER"/>
    <s v="1321"/>
    <s v="ENTERTAINMENT - OFFICIALS"/>
    <n v="4400"/>
    <n v="4400"/>
    <n v="4642"/>
    <n v="4888.0259999999998"/>
    <n v="4400"/>
    <n v="0"/>
    <n v="0"/>
    <n v="0"/>
    <n v="0"/>
    <n v="0"/>
    <n v="0"/>
    <n v="0"/>
    <n v="0"/>
    <n v="4400"/>
    <n v="0"/>
    <n v="0"/>
    <n v="0"/>
    <n v="0"/>
    <n v="4400"/>
    <n v="1"/>
    <n v="4400"/>
    <n v="8800"/>
  </r>
  <r>
    <n v="14"/>
    <n v="15"/>
    <x v="0"/>
    <x v="106"/>
    <x v="6"/>
    <x v="72"/>
    <x v="337"/>
    <s v="018-Vehicle licencing"/>
    <x v="1"/>
    <s v="143"/>
    <s v="VEHICLE LICENCING &amp; TESTING"/>
    <s v="078"/>
    <s v="GENERAL EXPENSES - OTHER"/>
    <s v="1327"/>
    <s v="INSURANCE"/>
    <n v="128250"/>
    <n v="128250"/>
    <n v="135303.75"/>
    <n v="142474.8487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6"/>
    <x v="6"/>
    <x v="72"/>
    <x v="102"/>
    <s v="018-Vehicle licencing"/>
    <x v="1"/>
    <s v="143"/>
    <s v="VEHICLE LICENCING &amp; TESTING"/>
    <s v="078"/>
    <s v="GENERAL EXPENSES - OTHER"/>
    <s v="1336"/>
    <s v="LICENCES &amp; PERMITS - NON VEHICLE"/>
    <n v="6800"/>
    <n v="6800"/>
    <n v="7174"/>
    <n v="7554.2219999999998"/>
    <n v="1562.54"/>
    <n v="0"/>
    <n v="0"/>
    <n v="0"/>
    <n v="0"/>
    <n v="0"/>
    <n v="0"/>
    <n v="0"/>
    <n v="0"/>
    <n v="315"/>
    <n v="932.54"/>
    <n v="0"/>
    <n v="0"/>
    <n v="315"/>
    <n v="1562.54"/>
    <n v="0.22978529411764706"/>
    <n v="1562.54"/>
    <n v="3125.08"/>
  </r>
  <r>
    <n v="14"/>
    <n v="15"/>
    <x v="0"/>
    <x v="106"/>
    <x v="6"/>
    <x v="72"/>
    <x v="106"/>
    <s v="018-Vehicle licencing"/>
    <x v="1"/>
    <s v="143"/>
    <s v="VEHICLE LICENCING &amp; TESTING"/>
    <s v="078"/>
    <s v="GENERAL EXPENSES - OTHER"/>
    <s v="1344"/>
    <s v="NON-CAPITAL TOOLS &amp; EQUIPMENT"/>
    <n v="19666"/>
    <n v="19666"/>
    <n v="20747.63"/>
    <n v="21847.254390000002"/>
    <n v="3129.51"/>
    <n v="0"/>
    <n v="0"/>
    <n v="0"/>
    <n v="0"/>
    <n v="0"/>
    <n v="0"/>
    <n v="0"/>
    <n v="106.2"/>
    <n v="867.71"/>
    <n v="22.57"/>
    <n v="657"/>
    <n v="1300"/>
    <n v="176.03"/>
    <n v="3129.51"/>
    <n v="0.15913302145835453"/>
    <n v="3129.51"/>
    <n v="6259.02"/>
  </r>
  <r>
    <n v="14"/>
    <n v="15"/>
    <x v="0"/>
    <x v="106"/>
    <x v="6"/>
    <x v="72"/>
    <x v="107"/>
    <s v="018-Vehicle licencing"/>
    <x v="1"/>
    <s v="143"/>
    <s v="VEHICLE LICENCING &amp; TESTING"/>
    <s v="078"/>
    <s v="GENERAL EXPENSES - OTHER"/>
    <s v="1347"/>
    <s v="POSTAGE &amp; COURIER FEES"/>
    <n v="31205"/>
    <n v="31205"/>
    <n v="32921.275000000001"/>
    <n v="34666.102575000004"/>
    <n v="6758.2400000000007"/>
    <n v="0"/>
    <n v="0"/>
    <n v="0"/>
    <n v="0"/>
    <n v="0"/>
    <n v="0"/>
    <n v="0"/>
    <n v="0"/>
    <n v="1135.42"/>
    <n v="1273.22"/>
    <n v="596.45000000000005"/>
    <n v="2539.1"/>
    <n v="1214.05"/>
    <n v="6758.2400000000007"/>
    <n v="0.216575548790258"/>
    <n v="6758.24"/>
    <n v="13516.480000000001"/>
  </r>
  <r>
    <n v="14"/>
    <n v="15"/>
    <x v="0"/>
    <x v="106"/>
    <x v="6"/>
    <x v="72"/>
    <x v="108"/>
    <s v="018-Vehicle licencing"/>
    <x v="1"/>
    <s v="143"/>
    <s v="VEHICLE LICENCING &amp; TESTING"/>
    <s v="078"/>
    <s v="GENERAL EXPENSES - OTHER"/>
    <s v="1348"/>
    <s v="PRINTING &amp; STATIONERY"/>
    <n v="84088"/>
    <n v="84088"/>
    <n v="88712.84"/>
    <n v="93414.620519999997"/>
    <n v="47974.55"/>
    <n v="3360.32"/>
    <n v="72.89"/>
    <n v="0"/>
    <n v="0"/>
    <n v="0"/>
    <n v="0"/>
    <n v="0"/>
    <n v="10196.620000000001"/>
    <n v="12824.28"/>
    <n v="6422.13"/>
    <n v="4197.1400000000003"/>
    <n v="9302.2999999999993"/>
    <n v="5032.08"/>
    <n v="47974.55"/>
    <n v="0.57052789934354486"/>
    <n v="48047.44"/>
    <n v="95949.1"/>
  </r>
  <r>
    <n v="14"/>
    <n v="15"/>
    <x v="0"/>
    <x v="106"/>
    <x v="6"/>
    <x v="72"/>
    <x v="363"/>
    <s v="018-Vehicle licencing"/>
    <x v="1"/>
    <s v="143"/>
    <s v="VEHICLE LICENCING &amp; TESTING"/>
    <s v="078"/>
    <s v="GENERAL EXPENSES - OTHER"/>
    <s v="1349"/>
    <s v="PRODIBA SHARE - DRIVERS LICENCE FEE"/>
    <n v="170000"/>
    <n v="170000"/>
    <n v="179350"/>
    <n v="188855.5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6"/>
    <x v="6"/>
    <x v="72"/>
    <x v="109"/>
    <s v="018-Vehicle licencing"/>
    <x v="1"/>
    <s v="143"/>
    <s v="VEHICLE LICENCING &amp; TESTING"/>
    <s v="078"/>
    <s v="GENERAL EXPENSES - OTHER"/>
    <s v="1350"/>
    <s v="PROTECTIVE CLOTHING"/>
    <n v="9474"/>
    <n v="9474"/>
    <n v="9995.07"/>
    <n v="10524.808709999999"/>
    <n v="1735.85"/>
    <n v="0"/>
    <n v="0"/>
    <n v="0"/>
    <n v="0"/>
    <n v="0"/>
    <n v="0"/>
    <n v="0"/>
    <n v="0"/>
    <n v="0"/>
    <n v="0"/>
    <n v="0"/>
    <n v="0"/>
    <n v="1735.85"/>
    <n v="1735.85"/>
    <n v="0.1832225036943213"/>
    <n v="1735.85"/>
    <n v="3471.7"/>
  </r>
  <r>
    <n v="14"/>
    <n v="15"/>
    <x v="0"/>
    <x v="106"/>
    <x v="6"/>
    <x v="72"/>
    <x v="364"/>
    <s v="018-Vehicle licencing"/>
    <x v="1"/>
    <s v="143"/>
    <s v="VEHICLE LICENCING &amp; TESTING"/>
    <s v="078"/>
    <s v="GENERAL EXPENSES - OTHER"/>
    <s v="1351"/>
    <s v="PROVINCIAL SHARE - VEHICLE LICENCE FEE"/>
    <n v="21682000"/>
    <n v="21682000"/>
    <n v="22874510"/>
    <n v="24086859.030000001"/>
    <n v="13662098.43"/>
    <n v="0"/>
    <n v="0"/>
    <n v="0"/>
    <n v="0"/>
    <n v="0"/>
    <n v="0"/>
    <n v="0"/>
    <n v="0"/>
    <n v="3072380.31"/>
    <n v="2606824.7999999998"/>
    <n v="2512490.5499999998"/>
    <n v="3029241.37"/>
    <n v="2441161.4"/>
    <n v="13662098.43"/>
    <n v="0.63011246333364079"/>
    <n v="13662098.43"/>
    <n v="27324196.859999999"/>
  </r>
  <r>
    <n v="14"/>
    <n v="15"/>
    <x v="0"/>
    <x v="106"/>
    <x v="6"/>
    <x v="72"/>
    <x v="365"/>
    <s v="018-Vehicle licencing"/>
    <x v="1"/>
    <s v="143"/>
    <s v="VEHICLE LICENCING &amp; TESTING"/>
    <s v="078"/>
    <s v="GENERAL EXPENSES - OTHER"/>
    <s v="1357"/>
    <s v="RENT - PROVINCIAL LICENCE TERMINAL"/>
    <n v="672800"/>
    <n v="672800"/>
    <n v="709804"/>
    <n v="747423.611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6"/>
    <x v="6"/>
    <x v="72"/>
    <x v="331"/>
    <s v="018-Vehicle licencing"/>
    <x v="1"/>
    <s v="143"/>
    <s v="VEHICLE LICENCING &amp; TESTING"/>
    <s v="078"/>
    <s v="GENERAL EXPENSES - OTHER"/>
    <s v="1363"/>
    <s v="SUBSCRIPTIONS"/>
    <n v="8333"/>
    <n v="8333"/>
    <n v="8791.3150000000005"/>
    <n v="9257.2546949999996"/>
    <n v="1128.4000000000001"/>
    <n v="0"/>
    <n v="0"/>
    <n v="0"/>
    <n v="0"/>
    <n v="0"/>
    <n v="0"/>
    <n v="0"/>
    <n v="0"/>
    <n v="0"/>
    <n v="0"/>
    <n v="0"/>
    <n v="1128.4000000000001"/>
    <n v="0"/>
    <n v="1128.4000000000001"/>
    <n v="0.13541341653666147"/>
    <n v="1128.4000000000001"/>
    <n v="2256.8000000000002"/>
  </r>
  <r>
    <n v="14"/>
    <n v="15"/>
    <x v="0"/>
    <x v="106"/>
    <x v="6"/>
    <x v="72"/>
    <x v="110"/>
    <s v="018-Vehicle licencing"/>
    <x v="1"/>
    <s v="143"/>
    <s v="VEHICLE LICENCING &amp; TESTING"/>
    <s v="078"/>
    <s v="GENERAL EXPENSES - OTHER"/>
    <s v="1364"/>
    <s v="SUBSISTANCE &amp; TRAVELLING EXPENSES"/>
    <n v="51666"/>
    <n v="51666"/>
    <n v="54507.63"/>
    <n v="57396.534390000001"/>
    <n v="17933.36"/>
    <n v="0"/>
    <n v="0"/>
    <n v="0"/>
    <n v="0"/>
    <n v="0"/>
    <n v="0"/>
    <n v="0"/>
    <n v="2059.48"/>
    <n v="6967.06"/>
    <n v="968"/>
    <n v="1697"/>
    <n v="3530.8"/>
    <n v="2711.02"/>
    <n v="17933.36"/>
    <n v="0.34710176905508461"/>
    <n v="17933.36"/>
    <n v="35866.720000000001"/>
  </r>
  <r>
    <n v="14"/>
    <n v="15"/>
    <x v="0"/>
    <x v="106"/>
    <x v="6"/>
    <x v="72"/>
    <x v="111"/>
    <s v="018-Vehicle licencing"/>
    <x v="1"/>
    <s v="143"/>
    <s v="VEHICLE LICENCING &amp; TESTING"/>
    <s v="078"/>
    <s v="GENERAL EXPENSES - OTHER"/>
    <s v="1366"/>
    <s v="TELEPHONE"/>
    <n v="17988"/>
    <n v="35976"/>
    <n v="37954.68"/>
    <n v="39966.278039999997"/>
    <n v="12007.039999999999"/>
    <n v="0"/>
    <n v="0"/>
    <n v="0"/>
    <n v="0"/>
    <n v="0"/>
    <n v="0"/>
    <n v="0"/>
    <n v="1583.67"/>
    <n v="2477.5500000000002"/>
    <n v="1635.58"/>
    <n v="1400.95"/>
    <n v="2798.97"/>
    <n v="2110.3200000000002"/>
    <n v="12007.039999999999"/>
    <n v="0.66750277963086502"/>
    <n v="12007.04"/>
    <n v="24014.079999999998"/>
  </r>
  <r>
    <n v="14"/>
    <n v="15"/>
    <x v="0"/>
    <x v="107"/>
    <x v="6"/>
    <x v="72"/>
    <x v="103"/>
    <s v="010-Public safety"/>
    <x v="1"/>
    <s v="144"/>
    <s v="TRAFFIC SERVICES"/>
    <s v="078"/>
    <s v="GENERAL EXPENSES - OTHER"/>
    <s v="1308"/>
    <s v="CONFERENCE &amp; CONVENTION COST - DOMESTIC"/>
    <n v="8611"/>
    <n v="8611"/>
    <n v="9084.6049999999996"/>
    <n v="9566.0890650000001"/>
    <n v="4000"/>
    <n v="0"/>
    <n v="0"/>
    <n v="0"/>
    <n v="0"/>
    <n v="0"/>
    <n v="0"/>
    <n v="0"/>
    <n v="0"/>
    <n v="4000"/>
    <n v="0"/>
    <n v="0"/>
    <n v="0"/>
    <n v="0"/>
    <n v="4000"/>
    <n v="0.46452212286610151"/>
    <n v="4000"/>
    <n v="8000"/>
  </r>
  <r>
    <n v="14"/>
    <n v="15"/>
    <x v="0"/>
    <x v="107"/>
    <x v="6"/>
    <x v="72"/>
    <x v="104"/>
    <s v="010-Public safety"/>
    <x v="1"/>
    <s v="144"/>
    <s v="TRAFFIC SERVICES"/>
    <s v="078"/>
    <s v="GENERAL EXPENSES - OTHER"/>
    <s v="1311"/>
    <s v="CONSUMABLE DOMESTIC ITEMS"/>
    <n v="8481"/>
    <n v="8481"/>
    <n v="8947.4549999999999"/>
    <n v="9421.6701150000008"/>
    <n v="1706.33"/>
    <n v="0"/>
    <n v="0"/>
    <n v="0"/>
    <n v="0"/>
    <n v="0"/>
    <n v="0"/>
    <n v="0"/>
    <n v="509.02"/>
    <n v="0"/>
    <n v="334.06"/>
    <n v="863.25"/>
    <n v="0"/>
    <n v="0"/>
    <n v="1706.33"/>
    <n v="0.20119443461855913"/>
    <n v="1706.33"/>
    <n v="3412.66"/>
  </r>
  <r>
    <n v="14"/>
    <n v="15"/>
    <x v="0"/>
    <x v="107"/>
    <x v="6"/>
    <x v="72"/>
    <x v="336"/>
    <s v="010-Public safety"/>
    <x v="1"/>
    <s v="144"/>
    <s v="TRAFFIC SERVICES"/>
    <s v="078"/>
    <s v="GENERAL EXPENSES - OTHER"/>
    <s v="1315"/>
    <s v="DEED NOTICES"/>
    <n v="500"/>
    <n v="500"/>
    <n v="527.5"/>
    <n v="555.4574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7"/>
    <x v="6"/>
    <x v="72"/>
    <x v="105"/>
    <s v="010-Public safety"/>
    <x v="1"/>
    <s v="144"/>
    <s v="TRAFFIC SERVICES"/>
    <s v="078"/>
    <s v="GENERAL EXPENSES - OTHER"/>
    <s v="1321"/>
    <s v="ENTERTAINMENT - OFFICIALS"/>
    <n v="2000"/>
    <n v="2000"/>
    <n v="2110"/>
    <n v="2221.83"/>
    <n v="387.6"/>
    <n v="0"/>
    <n v="0"/>
    <n v="0"/>
    <n v="0"/>
    <n v="0"/>
    <n v="0"/>
    <n v="0"/>
    <n v="0"/>
    <n v="387.6"/>
    <n v="0"/>
    <n v="0"/>
    <n v="0"/>
    <n v="0"/>
    <n v="387.6"/>
    <n v="0.1938"/>
    <n v="387.6"/>
    <n v="775.2"/>
  </r>
  <r>
    <n v="14"/>
    <n v="15"/>
    <x v="0"/>
    <x v="107"/>
    <x v="6"/>
    <x v="72"/>
    <x v="197"/>
    <s v="010-Public safety"/>
    <x v="1"/>
    <s v="144"/>
    <s v="TRAFFIC SERVICES"/>
    <s v="078"/>
    <s v="GENERAL EXPENSES - OTHER"/>
    <s v="1322"/>
    <s v="ENTERTAINMENT - PUBLIC ENTERTAINMENT"/>
    <n v="59167"/>
    <n v="59167"/>
    <n v="62421.184999999998"/>
    <n v="65729.507805000001"/>
    <n v="27718.62"/>
    <n v="0"/>
    <n v="0"/>
    <n v="0"/>
    <n v="0"/>
    <n v="0"/>
    <n v="0"/>
    <n v="0"/>
    <n v="10489"/>
    <n v="5812.08"/>
    <n v="0"/>
    <n v="7017.54"/>
    <n v="4400"/>
    <n v="0"/>
    <n v="27718.62"/>
    <n v="0.46848107897983671"/>
    <n v="27718.62"/>
    <n v="55437.24"/>
  </r>
  <r>
    <n v="14"/>
    <n v="15"/>
    <x v="0"/>
    <x v="107"/>
    <x v="6"/>
    <x v="72"/>
    <x v="337"/>
    <s v="010-Public safety"/>
    <x v="1"/>
    <s v="144"/>
    <s v="TRAFFIC SERVICES"/>
    <s v="078"/>
    <s v="GENERAL EXPENSES - OTHER"/>
    <s v="1327"/>
    <s v="INSURANCE"/>
    <n v="41575"/>
    <n v="41575"/>
    <n v="43861.625"/>
    <n v="46186.291125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7"/>
    <x v="6"/>
    <x v="72"/>
    <x v="102"/>
    <s v="010-Public safety"/>
    <x v="1"/>
    <s v="144"/>
    <s v="TRAFFIC SERVICES"/>
    <s v="078"/>
    <s v="GENERAL EXPENSES - OTHER"/>
    <s v="1336"/>
    <s v="LICENCES &amp; PERMITS - NON VEHICLE"/>
    <n v="3195"/>
    <n v="3195"/>
    <n v="3370.7249999999999"/>
    <n v="3549.3734249999998"/>
    <n v="2662"/>
    <n v="0"/>
    <n v="0"/>
    <n v="0"/>
    <n v="0"/>
    <n v="0"/>
    <n v="0"/>
    <n v="0"/>
    <n v="0"/>
    <n v="0"/>
    <n v="520"/>
    <n v="2142"/>
    <n v="0"/>
    <n v="0"/>
    <n v="2662"/>
    <n v="0.83317683881064164"/>
    <n v="2662"/>
    <n v="5324"/>
  </r>
  <r>
    <n v="14"/>
    <n v="15"/>
    <x v="0"/>
    <x v="107"/>
    <x v="6"/>
    <x v="72"/>
    <x v="106"/>
    <s v="010-Public safety"/>
    <x v="1"/>
    <s v="144"/>
    <s v="TRAFFIC SERVICES"/>
    <s v="078"/>
    <s v="GENERAL EXPENSES - OTHER"/>
    <s v="1344"/>
    <s v="NON-CAPITAL TOOLS &amp; EQUIPMENT"/>
    <n v="49928"/>
    <n v="49928"/>
    <n v="52674.04"/>
    <n v="55465.76412"/>
    <n v="1725.84"/>
    <n v="0"/>
    <n v="0"/>
    <n v="0"/>
    <n v="0"/>
    <n v="0"/>
    <n v="0"/>
    <n v="0"/>
    <n v="0"/>
    <n v="0"/>
    <n v="1725.84"/>
    <n v="0"/>
    <n v="0"/>
    <n v="0"/>
    <n v="1725.84"/>
    <n v="3.4566575869251721E-2"/>
    <n v="1725.84"/>
    <n v="3451.68"/>
  </r>
  <r>
    <n v="14"/>
    <n v="15"/>
    <x v="0"/>
    <x v="107"/>
    <x v="6"/>
    <x v="72"/>
    <x v="107"/>
    <s v="010-Public safety"/>
    <x v="1"/>
    <s v="144"/>
    <s v="TRAFFIC SERVICES"/>
    <s v="078"/>
    <s v="GENERAL EXPENSES - OTHER"/>
    <s v="1347"/>
    <s v="POSTAGE &amp; COURIER FEES"/>
    <n v="2908"/>
    <n v="2908"/>
    <n v="3067.94"/>
    <n v="3230.54082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7"/>
    <x v="6"/>
    <x v="72"/>
    <x v="108"/>
    <s v="010-Public safety"/>
    <x v="1"/>
    <s v="144"/>
    <s v="TRAFFIC SERVICES"/>
    <s v="078"/>
    <s v="GENERAL EXPENSES - OTHER"/>
    <s v="1348"/>
    <s v="PRINTING &amp; STATIONERY"/>
    <n v="30782"/>
    <n v="30782"/>
    <n v="32475.01"/>
    <n v="34196.185529999995"/>
    <n v="3414.49"/>
    <n v="0"/>
    <n v="0"/>
    <n v="0"/>
    <n v="0"/>
    <n v="0"/>
    <n v="0"/>
    <n v="0"/>
    <n v="1084.1199999999999"/>
    <n v="106.77"/>
    <n v="0"/>
    <n v="1596.22"/>
    <n v="367.16"/>
    <n v="260.22000000000003"/>
    <n v="3414.49"/>
    <n v="0.11092489117016438"/>
    <n v="3414.49"/>
    <n v="6828.98"/>
  </r>
  <r>
    <n v="14"/>
    <n v="15"/>
    <x v="0"/>
    <x v="107"/>
    <x v="6"/>
    <x v="72"/>
    <x v="109"/>
    <s v="010-Public safety"/>
    <x v="1"/>
    <s v="144"/>
    <s v="TRAFFIC SERVICES"/>
    <s v="078"/>
    <s v="GENERAL EXPENSES - OTHER"/>
    <s v="1350"/>
    <s v="PROTECTIVE CLOTHING"/>
    <n v="150000"/>
    <n v="150000"/>
    <n v="158250"/>
    <n v="166637.25"/>
    <n v="2846"/>
    <n v="699.36"/>
    <n v="0"/>
    <n v="0"/>
    <n v="0"/>
    <n v="0"/>
    <n v="0"/>
    <n v="0"/>
    <n v="0"/>
    <n v="60"/>
    <n v="0"/>
    <n v="2786"/>
    <n v="0"/>
    <n v="0"/>
    <n v="2846"/>
    <n v="1.8973333333333332E-2"/>
    <n v="2846"/>
    <n v="5692"/>
  </r>
  <r>
    <n v="14"/>
    <n v="15"/>
    <x v="0"/>
    <x v="107"/>
    <x v="6"/>
    <x v="72"/>
    <x v="332"/>
    <s v="010-Public safety"/>
    <x v="1"/>
    <s v="144"/>
    <s v="TRAFFIC SERVICES"/>
    <s v="078"/>
    <s v="GENERAL EXPENSES - OTHER"/>
    <s v="1354"/>
    <s v="PUBLIC EDUCATION AND TRAINING"/>
    <n v="3000"/>
    <n v="3000"/>
    <n v="3165"/>
    <n v="3332.74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7"/>
    <x v="6"/>
    <x v="72"/>
    <x v="365"/>
    <s v="010-Public safety"/>
    <x v="1"/>
    <s v="144"/>
    <s v="TRAFFIC SERVICES"/>
    <s v="078"/>
    <s v="GENERAL EXPENSES - OTHER"/>
    <s v="1357"/>
    <s v="RENT - PROVINCIAL LICENCE TERMINAL"/>
    <n v="1583"/>
    <n v="1583"/>
    <n v="1670.0650000000001"/>
    <n v="1758.57844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7"/>
    <x v="6"/>
    <x v="72"/>
    <x v="348"/>
    <s v="010-Public safety"/>
    <x v="1"/>
    <s v="144"/>
    <s v="TRAFFIC SERVICES"/>
    <s v="078"/>
    <s v="GENERAL EXPENSES - OTHER"/>
    <s v="1358"/>
    <s v="RENT - REPEATERS"/>
    <n v="1126"/>
    <n v="1126"/>
    <n v="1187.93"/>
    <n v="1250.8902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7"/>
    <x v="6"/>
    <x v="72"/>
    <x v="366"/>
    <s v="010-Public safety"/>
    <x v="1"/>
    <s v="144"/>
    <s v="TRAFFIC SERVICES"/>
    <s v="078"/>
    <s v="GENERAL EXPENSES - OTHER"/>
    <s v="1362"/>
    <s v="STANDBY MEALS EXPENSES"/>
    <n v="1741"/>
    <n v="1741"/>
    <n v="1836.7550000000001"/>
    <n v="1934.10301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7"/>
    <x v="6"/>
    <x v="72"/>
    <x v="331"/>
    <s v="010-Public safety"/>
    <x v="1"/>
    <s v="144"/>
    <s v="TRAFFIC SERVICES"/>
    <s v="078"/>
    <s v="GENERAL EXPENSES - OTHER"/>
    <s v="1363"/>
    <s v="SUBSCRIPTIONS"/>
    <n v="2464"/>
    <n v="2464"/>
    <n v="2599.52"/>
    <n v="2737.2945599999998"/>
    <n v="1692.6"/>
    <n v="0"/>
    <n v="0"/>
    <n v="0"/>
    <n v="0"/>
    <n v="0"/>
    <n v="0"/>
    <n v="0"/>
    <n v="0"/>
    <n v="0"/>
    <n v="0"/>
    <n v="0"/>
    <n v="1692.6"/>
    <n v="0"/>
    <n v="1692.6"/>
    <n v="0.68693181818181814"/>
    <n v="1692.6"/>
    <n v="3385.2"/>
  </r>
  <r>
    <n v="14"/>
    <n v="15"/>
    <x v="0"/>
    <x v="107"/>
    <x v="6"/>
    <x v="72"/>
    <x v="110"/>
    <s v="010-Public safety"/>
    <x v="1"/>
    <s v="144"/>
    <s v="TRAFFIC SERVICES"/>
    <s v="078"/>
    <s v="GENERAL EXPENSES - OTHER"/>
    <s v="1364"/>
    <s v="SUBSISTANCE &amp; TRAVELLING EXPENSES"/>
    <n v="50000"/>
    <n v="50000"/>
    <n v="52750"/>
    <n v="55545.75"/>
    <n v="39988.85"/>
    <n v="0"/>
    <n v="0"/>
    <n v="0"/>
    <n v="0"/>
    <n v="0"/>
    <n v="0"/>
    <n v="0"/>
    <n v="0"/>
    <n v="7561.25"/>
    <n v="6211.9"/>
    <n v="13842.27"/>
    <n v="11878.14"/>
    <n v="495.29"/>
    <n v="39988.85"/>
    <n v="0.79977699999999996"/>
    <n v="39988.85"/>
    <n v="79977.7"/>
  </r>
  <r>
    <n v="14"/>
    <n v="15"/>
    <x v="0"/>
    <x v="107"/>
    <x v="6"/>
    <x v="72"/>
    <x v="111"/>
    <s v="010-Public safety"/>
    <x v="1"/>
    <s v="144"/>
    <s v="TRAFFIC SERVICES"/>
    <s v="078"/>
    <s v="GENERAL EXPENSES - OTHER"/>
    <s v="1366"/>
    <s v="TELEPHONE"/>
    <n v="64322"/>
    <n v="113199"/>
    <n v="119424.94500000001"/>
    <n v="125754.46708500001"/>
    <n v="27802.199999999997"/>
    <n v="0"/>
    <n v="0"/>
    <n v="0"/>
    <n v="0"/>
    <n v="0"/>
    <n v="0"/>
    <n v="0"/>
    <n v="3087.12"/>
    <n v="6491.16"/>
    <n v="4744.07"/>
    <n v="2340.37"/>
    <n v="7201.96"/>
    <n v="3937.52"/>
    <n v="27802.199999999997"/>
    <n v="0.43223469419483218"/>
    <n v="27802.2"/>
    <n v="55604.399999999994"/>
  </r>
  <r>
    <n v="14"/>
    <n v="15"/>
    <x v="0"/>
    <x v="108"/>
    <x v="1"/>
    <x v="72"/>
    <x v="103"/>
    <s v="011-Other public safety"/>
    <x v="1"/>
    <s v="153"/>
    <s v="DISASTER MANAGEMENT"/>
    <s v="078"/>
    <s v="GENERAL EXPENSES - OTHER"/>
    <s v="1308"/>
    <s v="CONFERENCE &amp; CONVENTION COST - DOMESTIC"/>
    <n v="3000"/>
    <n v="3000"/>
    <n v="3165"/>
    <n v="3332.74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8"/>
    <x v="1"/>
    <x v="72"/>
    <x v="367"/>
    <s v="011-Other public safety"/>
    <x v="1"/>
    <s v="153"/>
    <s v="DISASTER MANAGEMENT"/>
    <s v="078"/>
    <s v="GENERAL EXPENSES - OTHER"/>
    <s v="1316"/>
    <s v="DISASTER RELIEF"/>
    <n v="400000"/>
    <n v="600000"/>
    <n v="633000"/>
    <n v="666549"/>
    <n v="404756.87"/>
    <n v="0"/>
    <n v="0"/>
    <n v="0"/>
    <n v="0"/>
    <n v="0"/>
    <n v="0"/>
    <n v="0"/>
    <n v="292735.94"/>
    <n v="0"/>
    <n v="0"/>
    <n v="52524.01"/>
    <n v="59496.92"/>
    <n v="0"/>
    <n v="404756.87"/>
    <n v="1.0118921750000001"/>
    <n v="404756.87"/>
    <n v="809513.74"/>
  </r>
  <r>
    <n v="14"/>
    <n v="15"/>
    <x v="0"/>
    <x v="108"/>
    <x v="1"/>
    <x v="72"/>
    <x v="105"/>
    <s v="011-Other public safety"/>
    <x v="1"/>
    <s v="153"/>
    <s v="DISASTER MANAGEMENT"/>
    <s v="078"/>
    <s v="GENERAL EXPENSES - OTHER"/>
    <s v="1321"/>
    <s v="ENTERTAINMENT - OFFICIALS"/>
    <n v="12000"/>
    <n v="12000"/>
    <n v="12660"/>
    <n v="13330.98"/>
    <n v="7200"/>
    <n v="0"/>
    <n v="0"/>
    <n v="0"/>
    <n v="0"/>
    <n v="0"/>
    <n v="0"/>
    <n v="0"/>
    <n v="0"/>
    <n v="0"/>
    <n v="7200"/>
    <n v="0"/>
    <n v="0"/>
    <n v="0"/>
    <n v="7200"/>
    <n v="0.6"/>
    <n v="7200"/>
    <n v="14400"/>
  </r>
  <r>
    <n v="14"/>
    <n v="15"/>
    <x v="0"/>
    <x v="108"/>
    <x v="1"/>
    <x v="72"/>
    <x v="102"/>
    <s v="011-Other public safety"/>
    <x v="1"/>
    <s v="153"/>
    <s v="DISASTER MANAGEMENT"/>
    <s v="078"/>
    <s v="GENERAL EXPENSES - OTHER"/>
    <s v="1336"/>
    <s v="LICENCES &amp; PERMITS - NON VEHICLE"/>
    <n v="1987"/>
    <n v="1987"/>
    <n v="2096.2849999999999"/>
    <n v="2207.3881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8"/>
    <x v="1"/>
    <x v="72"/>
    <x v="106"/>
    <s v="011-Other public safety"/>
    <x v="1"/>
    <s v="153"/>
    <s v="DISASTER MANAGEMENT"/>
    <s v="078"/>
    <s v="GENERAL EXPENSES - OTHER"/>
    <s v="1344"/>
    <s v="NON-CAPITAL TOOLS &amp; EQUIPMENT"/>
    <n v="3000"/>
    <n v="3000"/>
    <n v="3165"/>
    <n v="3332.7449999999999"/>
    <n v="436.1"/>
    <n v="1754.2"/>
    <n v="0"/>
    <n v="0"/>
    <n v="0"/>
    <n v="0"/>
    <n v="0"/>
    <n v="0"/>
    <n v="0"/>
    <n v="0"/>
    <n v="0"/>
    <n v="436.1"/>
    <n v="0"/>
    <n v="0"/>
    <n v="436.1"/>
    <n v="0.14536666666666667"/>
    <n v="436.1"/>
    <n v="872.2"/>
  </r>
  <r>
    <n v="14"/>
    <n v="15"/>
    <x v="0"/>
    <x v="108"/>
    <x v="1"/>
    <x v="72"/>
    <x v="108"/>
    <s v="011-Other public safety"/>
    <x v="1"/>
    <s v="153"/>
    <s v="DISASTER MANAGEMENT"/>
    <s v="078"/>
    <s v="GENERAL EXPENSES - OTHER"/>
    <s v="1348"/>
    <s v="PRINTING &amp; STATIONERY"/>
    <n v="8652"/>
    <n v="8652"/>
    <n v="9127.86"/>
    <n v="9611.6365800000003"/>
    <n v="1891.4599999999998"/>
    <n v="0"/>
    <n v="0"/>
    <n v="0"/>
    <n v="0"/>
    <n v="0"/>
    <n v="0"/>
    <n v="0"/>
    <n v="1393.86"/>
    <n v="0"/>
    <n v="0"/>
    <n v="0"/>
    <n v="256.58"/>
    <n v="241.02"/>
    <n v="1891.4599999999998"/>
    <n v="0.21861534905224222"/>
    <n v="1891.46"/>
    <n v="3782.9199999999996"/>
  </r>
  <r>
    <n v="14"/>
    <n v="15"/>
    <x v="0"/>
    <x v="108"/>
    <x v="1"/>
    <x v="72"/>
    <x v="109"/>
    <s v="011-Other public safety"/>
    <x v="1"/>
    <s v="153"/>
    <s v="DISASTER MANAGEMENT"/>
    <s v="078"/>
    <s v="GENERAL EXPENSES - OTHER"/>
    <s v="1350"/>
    <s v="PROTECTIVE CLOTHING"/>
    <n v="5554"/>
    <n v="5554"/>
    <n v="5859.47"/>
    <n v="6170.0219100000004"/>
    <n v="865"/>
    <n v="0"/>
    <n v="0"/>
    <n v="0"/>
    <n v="0"/>
    <n v="0"/>
    <n v="0"/>
    <n v="0"/>
    <n v="0"/>
    <n v="0"/>
    <n v="0"/>
    <n v="865"/>
    <n v="0"/>
    <n v="0"/>
    <n v="865"/>
    <n v="0.1557436082102989"/>
    <n v="865"/>
    <n v="1730"/>
  </r>
  <r>
    <n v="14"/>
    <n v="15"/>
    <x v="0"/>
    <x v="108"/>
    <x v="1"/>
    <x v="72"/>
    <x v="331"/>
    <s v="011-Other public safety"/>
    <x v="1"/>
    <s v="153"/>
    <s v="DISASTER MANAGEMENT"/>
    <s v="078"/>
    <s v="GENERAL EXPENSES - OTHER"/>
    <s v="1363"/>
    <s v="SUBSCRIPTIONS"/>
    <n v="1960"/>
    <n v="1960"/>
    <n v="2067.8000000000002"/>
    <n v="2177.3934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8"/>
    <x v="1"/>
    <x v="72"/>
    <x v="110"/>
    <s v="011-Other public safety"/>
    <x v="1"/>
    <s v="153"/>
    <s v="DISASTER MANAGEMENT"/>
    <s v="078"/>
    <s v="GENERAL EXPENSES - OTHER"/>
    <s v="1364"/>
    <s v="SUBSISTANCE &amp; TRAVELLING EXPENSES"/>
    <n v="14665"/>
    <n v="14665"/>
    <n v="15471.575000000001"/>
    <n v="16291.56847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8"/>
    <x v="1"/>
    <x v="72"/>
    <x v="111"/>
    <s v="011-Other public safety"/>
    <x v="1"/>
    <s v="153"/>
    <s v="DISASTER MANAGEMENT"/>
    <s v="078"/>
    <s v="GENERAL EXPENSES - OTHER"/>
    <s v="1366"/>
    <s v="TELEPHONE"/>
    <n v="8358"/>
    <n v="13506"/>
    <n v="14248.83"/>
    <n v="15004.01799"/>
    <n v="7760.9699999999993"/>
    <n v="0"/>
    <n v="0"/>
    <n v="0"/>
    <n v="0"/>
    <n v="0"/>
    <n v="0"/>
    <n v="0"/>
    <n v="1579"/>
    <n v="1297.55"/>
    <n v="1244.2"/>
    <n v="398"/>
    <n v="2030.73"/>
    <n v="1211.49"/>
    <n v="7760.9699999999993"/>
    <n v="0.92856783919597985"/>
    <n v="7760.97"/>
    <n v="15521.939999999999"/>
  </r>
  <r>
    <n v="14"/>
    <n v="15"/>
    <x v="0"/>
    <x v="108"/>
    <x v="1"/>
    <x v="72"/>
    <x v="78"/>
    <s v="011-Other public safety"/>
    <x v="1"/>
    <s v="153"/>
    <s v="DISASTER MANAGEMENT"/>
    <s v="078"/>
    <s v="GENERAL EXPENSES - OTHER"/>
    <s v="1368"/>
    <s v="TRAINING COSTS"/>
    <n v="3079"/>
    <n v="3079"/>
    <n v="3248.3449999999998"/>
    <n v="3420.507284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9"/>
    <x v="7"/>
    <x v="72"/>
    <x v="103"/>
    <s v="019-Electricity distribution"/>
    <x v="1"/>
    <s v="162"/>
    <s v="ADMINISTRATION ELEC. ING."/>
    <s v="078"/>
    <s v="GENERAL EXPENSES - OTHER"/>
    <s v="1308"/>
    <s v="CONFERENCE &amp; CONVENTION COST - DOMESTIC"/>
    <n v="3877"/>
    <n v="3877"/>
    <n v="4090.2350000000001"/>
    <n v="4307.0174550000002"/>
    <n v="3596.49"/>
    <n v="0"/>
    <n v="0"/>
    <n v="0"/>
    <n v="0"/>
    <n v="0"/>
    <n v="0"/>
    <n v="0"/>
    <n v="3596.49"/>
    <n v="0"/>
    <n v="0"/>
    <n v="0"/>
    <n v="0"/>
    <n v="0"/>
    <n v="3596.49"/>
    <n v="0.92764766572091817"/>
    <n v="3596.49"/>
    <n v="7192.98"/>
  </r>
  <r>
    <n v="14"/>
    <n v="15"/>
    <x v="0"/>
    <x v="109"/>
    <x v="7"/>
    <x v="72"/>
    <x v="101"/>
    <s v="019-Electricity distribution"/>
    <x v="1"/>
    <s v="162"/>
    <s v="ADMINISTRATION ELEC. ING."/>
    <s v="078"/>
    <s v="GENERAL EXPENSES - OTHER"/>
    <s v="1310"/>
    <s v="CONSULTANTS &amp; PROFFESIONAL FEES"/>
    <n v="800000"/>
    <n v="800000"/>
    <n v="844000"/>
    <n v="888732"/>
    <n v="506000"/>
    <n v="0"/>
    <n v="0"/>
    <n v="0"/>
    <n v="0"/>
    <n v="0"/>
    <n v="0"/>
    <n v="0"/>
    <n v="0"/>
    <n v="101200"/>
    <n v="101200"/>
    <n v="0"/>
    <n v="202400"/>
    <n v="101200"/>
    <n v="506000"/>
    <n v="0.63249999999999995"/>
    <n v="506000"/>
    <n v="1012000"/>
  </r>
  <r>
    <n v="14"/>
    <n v="15"/>
    <x v="0"/>
    <x v="109"/>
    <x v="7"/>
    <x v="72"/>
    <x v="105"/>
    <s v="019-Electricity distribution"/>
    <x v="1"/>
    <s v="162"/>
    <s v="ADMINISTRATION ELEC. ING."/>
    <s v="078"/>
    <s v="GENERAL EXPENSES - OTHER"/>
    <s v="1321"/>
    <s v="ENTERTAINMENT - OFFICIALS"/>
    <n v="4000"/>
    <n v="4000"/>
    <n v="4220"/>
    <n v="4443.66"/>
    <n v="276.3"/>
    <n v="0"/>
    <n v="0"/>
    <n v="0"/>
    <n v="0"/>
    <n v="0"/>
    <n v="0"/>
    <n v="0"/>
    <n v="0"/>
    <n v="0"/>
    <n v="276.3"/>
    <n v="0"/>
    <n v="0"/>
    <n v="0"/>
    <n v="276.3"/>
    <n v="6.9074999999999998E-2"/>
    <n v="276.3"/>
    <n v="552.6"/>
  </r>
  <r>
    <n v="14"/>
    <n v="15"/>
    <x v="0"/>
    <x v="109"/>
    <x v="7"/>
    <x v="72"/>
    <x v="102"/>
    <s v="019-Electricity distribution"/>
    <x v="1"/>
    <s v="162"/>
    <s v="ADMINISTRATION ELEC. ING."/>
    <s v="078"/>
    <s v="GENERAL EXPENSES - OTHER"/>
    <s v="1336"/>
    <s v="LICENCES &amp; PERMITS - NON VEHICLE"/>
    <n v="543"/>
    <n v="543"/>
    <n v="572.86500000000001"/>
    <n v="603.226845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9"/>
    <x v="7"/>
    <x v="72"/>
    <x v="107"/>
    <s v="019-Electricity distribution"/>
    <x v="1"/>
    <s v="162"/>
    <s v="ADMINISTRATION ELEC. ING."/>
    <s v="078"/>
    <s v="GENERAL EXPENSES - OTHER"/>
    <s v="1347"/>
    <s v="POSTAGE &amp; COURIER FEES"/>
    <n v="1263"/>
    <n v="1263"/>
    <n v="1332.4649999999999"/>
    <n v="1403.08564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9"/>
    <x v="7"/>
    <x v="72"/>
    <x v="108"/>
    <s v="019-Electricity distribution"/>
    <x v="1"/>
    <s v="162"/>
    <s v="ADMINISTRATION ELEC. ING."/>
    <s v="078"/>
    <s v="GENERAL EXPENSES - OTHER"/>
    <s v="1348"/>
    <s v="PRINTING &amp; STATIONERY"/>
    <n v="11265"/>
    <n v="11265"/>
    <n v="11884.575000000001"/>
    <n v="12514.457475000001"/>
    <n v="5832.88"/>
    <n v="0"/>
    <n v="0"/>
    <n v="0"/>
    <n v="0"/>
    <n v="0"/>
    <n v="0"/>
    <n v="0"/>
    <n v="2382.56"/>
    <n v="677.36"/>
    <n v="194.22"/>
    <n v="0"/>
    <n v="773.24"/>
    <n v="1805.5"/>
    <n v="5832.88"/>
    <n v="0.51778783843763876"/>
    <n v="5832.88"/>
    <n v="11665.76"/>
  </r>
  <r>
    <n v="14"/>
    <n v="15"/>
    <x v="0"/>
    <x v="109"/>
    <x v="7"/>
    <x v="72"/>
    <x v="331"/>
    <s v="019-Electricity distribution"/>
    <x v="1"/>
    <s v="162"/>
    <s v="ADMINISTRATION ELEC. ING."/>
    <s v="078"/>
    <s v="GENERAL EXPENSES - OTHER"/>
    <s v="1363"/>
    <s v="SUBSCRIPTIONS"/>
    <n v="10000"/>
    <n v="10000"/>
    <n v="10550"/>
    <n v="11109.15"/>
    <n v="8500"/>
    <n v="0"/>
    <n v="0"/>
    <n v="0"/>
    <n v="0"/>
    <n v="0"/>
    <n v="0"/>
    <n v="0"/>
    <n v="0"/>
    <n v="8500"/>
    <n v="0"/>
    <n v="0"/>
    <n v="0"/>
    <n v="0"/>
    <n v="8500"/>
    <n v="0.85"/>
    <n v="8500"/>
    <n v="17000"/>
  </r>
  <r>
    <n v="14"/>
    <n v="15"/>
    <x v="0"/>
    <x v="109"/>
    <x v="7"/>
    <x v="72"/>
    <x v="110"/>
    <s v="019-Electricity distribution"/>
    <x v="1"/>
    <s v="162"/>
    <s v="ADMINISTRATION ELEC. ING."/>
    <s v="078"/>
    <s v="GENERAL EXPENSES - OTHER"/>
    <s v="1364"/>
    <s v="SUBSISTANCE &amp; TRAVELLING EXPENSES"/>
    <n v="60000"/>
    <n v="60000"/>
    <n v="63300"/>
    <n v="66654.899999999994"/>
    <n v="22893.14"/>
    <n v="0"/>
    <n v="0"/>
    <n v="0"/>
    <n v="0"/>
    <n v="0"/>
    <n v="0"/>
    <n v="0"/>
    <n v="4821.1000000000004"/>
    <n v="5154.29"/>
    <n v="2117.1999999999998"/>
    <n v="3891.75"/>
    <n v="0"/>
    <n v="6908.8"/>
    <n v="22893.14"/>
    <n v="0.38155233333333333"/>
    <n v="22893.14"/>
    <n v="45786.28"/>
  </r>
  <r>
    <n v="14"/>
    <n v="15"/>
    <x v="0"/>
    <x v="109"/>
    <x v="7"/>
    <x v="72"/>
    <x v="111"/>
    <s v="019-Electricity distribution"/>
    <x v="1"/>
    <s v="162"/>
    <s v="ADMINISTRATION ELEC. ING."/>
    <s v="078"/>
    <s v="GENERAL EXPENSES - OTHER"/>
    <s v="1366"/>
    <s v="TELEPHONE"/>
    <n v="46273"/>
    <n v="92546"/>
    <n v="97636.03"/>
    <n v="102810.73959"/>
    <n v="24803.850000000002"/>
    <n v="0"/>
    <n v="0"/>
    <n v="0"/>
    <n v="0"/>
    <n v="0"/>
    <n v="0"/>
    <n v="0"/>
    <n v="4136.32"/>
    <n v="4346.6099999999997"/>
    <n v="4173.1000000000004"/>
    <n v="2778.53"/>
    <n v="5545.73"/>
    <n v="3823.56"/>
    <n v="24803.850000000002"/>
    <n v="0.53603289175112923"/>
    <n v="24803.85"/>
    <n v="49607.700000000004"/>
  </r>
  <r>
    <n v="14"/>
    <n v="15"/>
    <x v="0"/>
    <x v="110"/>
    <x v="7"/>
    <x v="72"/>
    <x v="125"/>
    <s v="019-Electricity distribution"/>
    <x v="1"/>
    <s v="173"/>
    <s v="OPERATIONS &amp; MAINTENANCE: RURAL"/>
    <s v="078"/>
    <s v="GENERAL EXPENSES - OTHER"/>
    <s v="1301"/>
    <s v="ADVERTISING - GENERAL"/>
    <n v="6610"/>
    <n v="6610"/>
    <n v="6973.55"/>
    <n v="7343.148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0"/>
    <x v="7"/>
    <x v="72"/>
    <x v="103"/>
    <s v="019-Electricity distribution"/>
    <x v="1"/>
    <s v="173"/>
    <s v="OPERATIONS &amp; MAINTENANCE: RURAL"/>
    <s v="078"/>
    <s v="GENERAL EXPENSES - OTHER"/>
    <s v="1308"/>
    <s v="CONFERENCE &amp; CONVENTION COST - DOMESTIC"/>
    <n v="3609"/>
    <n v="3609"/>
    <n v="3807.4949999999999"/>
    <n v="4009.2922349999999"/>
    <n v="3596.49"/>
    <n v="0"/>
    <n v="0"/>
    <n v="0"/>
    <n v="0"/>
    <n v="0"/>
    <n v="0"/>
    <n v="0"/>
    <n v="3596.49"/>
    <n v="0"/>
    <n v="0"/>
    <n v="0"/>
    <n v="0"/>
    <n v="0"/>
    <n v="3596.49"/>
    <n v="0.99653366583541136"/>
    <n v="3596.49"/>
    <n v="7192.98"/>
  </r>
  <r>
    <n v="14"/>
    <n v="15"/>
    <x v="0"/>
    <x v="110"/>
    <x v="7"/>
    <x v="72"/>
    <x v="104"/>
    <s v="019-Electricity distribution"/>
    <x v="1"/>
    <s v="173"/>
    <s v="OPERATIONS &amp; MAINTENANCE: RURAL"/>
    <s v="078"/>
    <s v="GENERAL EXPENSES - OTHER"/>
    <s v="1311"/>
    <s v="CONSUMABLE DOMESTIC ITEMS"/>
    <n v="20006"/>
    <n v="20006"/>
    <n v="21106.33"/>
    <n v="22224.965490000002"/>
    <n v="17769.59"/>
    <n v="0"/>
    <n v="216.28"/>
    <n v="0"/>
    <n v="0"/>
    <n v="0"/>
    <n v="0"/>
    <n v="0"/>
    <n v="5052.8999999999996"/>
    <n v="1419.41"/>
    <n v="3704"/>
    <n v="1390.99"/>
    <n v="1829.75"/>
    <n v="4372.54"/>
    <n v="17769.59"/>
    <n v="0.88821303608917324"/>
    <n v="17985.87"/>
    <n v="35539.18"/>
  </r>
  <r>
    <n v="14"/>
    <n v="15"/>
    <x v="0"/>
    <x v="110"/>
    <x v="7"/>
    <x v="72"/>
    <x v="105"/>
    <s v="019-Electricity distribution"/>
    <x v="1"/>
    <s v="173"/>
    <s v="OPERATIONS &amp; MAINTENANCE: RURAL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0"/>
    <x v="7"/>
    <x v="72"/>
    <x v="359"/>
    <s v="019-Electricity distribution"/>
    <x v="1"/>
    <s v="173"/>
    <s v="OPERATIONS &amp; MAINTENANCE: RURAL"/>
    <s v="078"/>
    <s v="GENERAL EXPENSES - OTHER"/>
    <s v="1323"/>
    <s v="ELECTRICITY - ESKOM"/>
    <n v="69154"/>
    <n v="138308"/>
    <n v="145914.94"/>
    <n v="153648.43182"/>
    <n v="69047.48"/>
    <n v="0"/>
    <n v="0"/>
    <n v="0"/>
    <n v="0"/>
    <n v="0"/>
    <n v="0"/>
    <n v="0"/>
    <n v="0"/>
    <n v="19244.29"/>
    <n v="19305.11"/>
    <n v="16469.07"/>
    <n v="13891.46"/>
    <n v="137.55000000000001"/>
    <n v="69047.48"/>
    <n v="0.99845966972264799"/>
    <n v="69047.48"/>
    <n v="138094.96"/>
  </r>
  <r>
    <n v="14"/>
    <n v="15"/>
    <x v="0"/>
    <x v="110"/>
    <x v="7"/>
    <x v="72"/>
    <x v="163"/>
    <s v="019-Electricity distribution"/>
    <x v="1"/>
    <s v="173"/>
    <s v="OPERATIONS &amp; MAINTENANCE: RURAL"/>
    <s v="078"/>
    <s v="GENERAL EXPENSES - OTHER"/>
    <s v="1325"/>
    <s v="FUEL - VEHICLES"/>
    <n v="737"/>
    <n v="737"/>
    <n v="777.53499999999997"/>
    <n v="818.744354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0"/>
    <x v="7"/>
    <x v="72"/>
    <x v="337"/>
    <s v="019-Electricity distribution"/>
    <x v="1"/>
    <s v="173"/>
    <s v="OPERATIONS &amp; MAINTENANCE: RURAL"/>
    <s v="078"/>
    <s v="GENERAL EXPENSES - OTHER"/>
    <s v="1327"/>
    <s v="INSURANCE"/>
    <n v="899017"/>
    <n v="899017"/>
    <n v="948462.93500000006"/>
    <n v="998731.47055500001"/>
    <n v="0"/>
    <n v="83661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0"/>
    <x v="7"/>
    <x v="72"/>
    <x v="102"/>
    <s v="019-Electricity distribution"/>
    <x v="1"/>
    <s v="173"/>
    <s v="OPERATIONS &amp; MAINTENANCE: RURAL"/>
    <s v="078"/>
    <s v="GENERAL EXPENSES - OTHER"/>
    <s v="1336"/>
    <s v="LICENCES &amp; PERMITS - NON VEHICLE"/>
    <n v="3200"/>
    <n v="3200"/>
    <n v="3376"/>
    <n v="3554.9279999999999"/>
    <n v="2960"/>
    <n v="0"/>
    <n v="0"/>
    <n v="0"/>
    <n v="0"/>
    <n v="0"/>
    <n v="0"/>
    <n v="0"/>
    <n v="0"/>
    <n v="530"/>
    <n v="0"/>
    <n v="1890"/>
    <n v="540"/>
    <n v="0"/>
    <n v="2960"/>
    <n v="0.92500000000000004"/>
    <n v="2960"/>
    <n v="5920"/>
  </r>
  <r>
    <n v="14"/>
    <n v="15"/>
    <x v="0"/>
    <x v="110"/>
    <x v="7"/>
    <x v="72"/>
    <x v="106"/>
    <s v="019-Electricity distribution"/>
    <x v="1"/>
    <s v="173"/>
    <s v="OPERATIONS &amp; MAINTENANCE: RURAL"/>
    <s v="078"/>
    <s v="GENERAL EXPENSES - OTHER"/>
    <s v="1344"/>
    <s v="NON-CAPITAL TOOLS &amp; EQUIPMENT"/>
    <n v="19731"/>
    <n v="19731"/>
    <n v="20816.205000000002"/>
    <n v="21919.463865000002"/>
    <n v="3703.5200000000004"/>
    <n v="0"/>
    <n v="0"/>
    <n v="0"/>
    <n v="0"/>
    <n v="0"/>
    <n v="0"/>
    <n v="0"/>
    <n v="0"/>
    <n v="914.73"/>
    <n v="226.32"/>
    <n v="2119.2600000000002"/>
    <n v="377.2"/>
    <n v="66.010000000000005"/>
    <n v="3703.5200000000004"/>
    <n v="0.1877005727028534"/>
    <n v="3703.52"/>
    <n v="7407.0400000000009"/>
  </r>
  <r>
    <n v="14"/>
    <n v="15"/>
    <x v="0"/>
    <x v="110"/>
    <x v="7"/>
    <x v="72"/>
    <x v="108"/>
    <s v="019-Electricity distribution"/>
    <x v="1"/>
    <s v="173"/>
    <s v="OPERATIONS &amp; MAINTENANCE: RURAL"/>
    <s v="078"/>
    <s v="GENERAL EXPENSES - OTHER"/>
    <s v="1348"/>
    <s v="PRINTING &amp; STATIONERY"/>
    <n v="7087"/>
    <n v="7087"/>
    <n v="7476.7849999999999"/>
    <n v="7873.0546049999994"/>
    <n v="2207.73"/>
    <n v="0"/>
    <n v="0"/>
    <n v="0"/>
    <n v="0"/>
    <n v="0"/>
    <n v="0"/>
    <n v="0"/>
    <n v="327.07"/>
    <n v="255.04"/>
    <n v="899.88"/>
    <n v="274.26"/>
    <n v="258.94"/>
    <n v="192.54"/>
    <n v="2207.73"/>
    <n v="0.31151827289403133"/>
    <n v="2207.73"/>
    <n v="4415.46"/>
  </r>
  <r>
    <n v="14"/>
    <n v="15"/>
    <x v="0"/>
    <x v="110"/>
    <x v="7"/>
    <x v="72"/>
    <x v="109"/>
    <s v="019-Electricity distribution"/>
    <x v="1"/>
    <s v="173"/>
    <s v="OPERATIONS &amp; MAINTENANCE: RURAL"/>
    <s v="078"/>
    <s v="GENERAL EXPENSES - OTHER"/>
    <s v="1350"/>
    <s v="PROTECTIVE CLOTHING"/>
    <n v="52300"/>
    <n v="52300"/>
    <n v="55176.5"/>
    <n v="58100.854500000001"/>
    <n v="7914.02"/>
    <n v="0"/>
    <n v="240.42"/>
    <n v="0"/>
    <n v="0"/>
    <n v="0"/>
    <n v="0"/>
    <n v="0"/>
    <n v="723.6"/>
    <n v="849.18"/>
    <n v="3585.5"/>
    <n v="1072.8"/>
    <n v="1202.0999999999999"/>
    <n v="480.84"/>
    <n v="7914.02"/>
    <n v="0.15131969407265775"/>
    <n v="8154.44"/>
    <n v="15828.04"/>
  </r>
  <r>
    <n v="14"/>
    <n v="15"/>
    <x v="0"/>
    <x v="110"/>
    <x v="7"/>
    <x v="72"/>
    <x v="366"/>
    <s v="019-Electricity distribution"/>
    <x v="1"/>
    <s v="173"/>
    <s v="OPERATIONS &amp; MAINTENANCE: RURAL"/>
    <s v="078"/>
    <s v="GENERAL EXPENSES - OTHER"/>
    <s v="1362"/>
    <s v="STANDBY MEALS EXPENSES"/>
    <n v="10000"/>
    <n v="10000"/>
    <n v="10550"/>
    <n v="11109.15"/>
    <n v="560"/>
    <n v="0"/>
    <n v="0"/>
    <n v="0"/>
    <n v="0"/>
    <n v="0"/>
    <n v="0"/>
    <n v="0"/>
    <n v="0"/>
    <n v="0"/>
    <n v="0"/>
    <n v="0"/>
    <n v="400"/>
    <n v="160"/>
    <n v="560"/>
    <n v="5.6000000000000001E-2"/>
    <n v="560"/>
    <n v="1120"/>
  </r>
  <r>
    <n v="14"/>
    <n v="15"/>
    <x v="0"/>
    <x v="110"/>
    <x v="7"/>
    <x v="72"/>
    <x v="110"/>
    <s v="019-Electricity distribution"/>
    <x v="1"/>
    <s v="173"/>
    <s v="OPERATIONS &amp; MAINTENANCE: RURAL"/>
    <s v="078"/>
    <s v="GENERAL EXPENSES - OTHER"/>
    <s v="1364"/>
    <s v="SUBSISTANCE &amp; TRAVELLING EXPENSES"/>
    <n v="39896"/>
    <n v="39896"/>
    <n v="42090.28"/>
    <n v="44321.064839999999"/>
    <n v="37154.47"/>
    <n v="0"/>
    <n v="0"/>
    <n v="0"/>
    <n v="0"/>
    <n v="0"/>
    <n v="0"/>
    <n v="0"/>
    <n v="6482.2"/>
    <n v="1054.04"/>
    <n v="1040"/>
    <n v="21358.84"/>
    <n v="5645.7"/>
    <n v="1573.69"/>
    <n v="37154.47"/>
    <n v="0.9312830860236615"/>
    <n v="37154.47"/>
    <n v="74308.94"/>
  </r>
  <r>
    <n v="14"/>
    <n v="15"/>
    <x v="0"/>
    <x v="110"/>
    <x v="7"/>
    <x v="72"/>
    <x v="111"/>
    <s v="019-Electricity distribution"/>
    <x v="1"/>
    <s v="173"/>
    <s v="OPERATIONS &amp; MAINTENANCE: RURAL"/>
    <s v="078"/>
    <s v="GENERAL EXPENSES - OTHER"/>
    <s v="1366"/>
    <s v="TELEPHONE"/>
    <n v="74618"/>
    <n v="133792"/>
    <n v="141150.56"/>
    <n v="148631.53967999999"/>
    <n v="35799.509999999995"/>
    <n v="0"/>
    <n v="0"/>
    <n v="0"/>
    <n v="0"/>
    <n v="0"/>
    <n v="0"/>
    <n v="0"/>
    <n v="6202.45"/>
    <n v="6545.94"/>
    <n v="6764.71"/>
    <n v="2562.5500000000002"/>
    <n v="8971.75"/>
    <n v="4752.1099999999997"/>
    <n v="35799.509999999995"/>
    <n v="0.47977043072717029"/>
    <n v="35799.51"/>
    <n v="71599.01999999999"/>
  </r>
  <r>
    <n v="14"/>
    <n v="15"/>
    <x v="0"/>
    <x v="111"/>
    <x v="7"/>
    <x v="72"/>
    <x v="125"/>
    <s v="019-Electricity distribution"/>
    <x v="1"/>
    <s v="183"/>
    <s v="OPERATIONS &amp; MAINTENANCE: TOWN"/>
    <s v="078"/>
    <s v="GENERAL EXPENSES - OTHER"/>
    <s v="1301"/>
    <s v="ADVERTISING - GENERAL"/>
    <n v="4973"/>
    <n v="4973"/>
    <n v="5246.5150000000003"/>
    <n v="5524.580295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1"/>
    <x v="7"/>
    <x v="72"/>
    <x v="103"/>
    <s v="019-Electricity distribution"/>
    <x v="1"/>
    <s v="183"/>
    <s v="OPERATIONS &amp; MAINTENANCE: TOWN"/>
    <s v="078"/>
    <s v="GENERAL EXPENSES - OTHER"/>
    <s v="1308"/>
    <s v="CONFERENCE &amp; CONVENTION COST - DOMESTIC"/>
    <n v="4152"/>
    <n v="4152"/>
    <n v="4380.3599999999997"/>
    <n v="4612.51908"/>
    <n v="6181.25"/>
    <n v="0"/>
    <n v="0"/>
    <n v="0"/>
    <n v="0"/>
    <n v="0"/>
    <n v="0"/>
    <n v="0"/>
    <n v="3800"/>
    <n v="0"/>
    <n v="0"/>
    <n v="0"/>
    <n v="0"/>
    <n v="2381.25"/>
    <n v="6181.25"/>
    <n v="1.488740366088632"/>
    <n v="6181.25"/>
    <n v="12362.5"/>
  </r>
  <r>
    <n v="14"/>
    <n v="15"/>
    <x v="0"/>
    <x v="111"/>
    <x v="7"/>
    <x v="72"/>
    <x v="104"/>
    <s v="019-Electricity distribution"/>
    <x v="1"/>
    <s v="183"/>
    <s v="OPERATIONS &amp; MAINTENANCE: TOWN"/>
    <s v="078"/>
    <s v="GENERAL EXPENSES - OTHER"/>
    <s v="1311"/>
    <s v="CONSUMABLE DOMESTIC ITEMS"/>
    <n v="16000"/>
    <n v="16000"/>
    <n v="16880"/>
    <n v="17774.64"/>
    <n v="18521.810000000001"/>
    <n v="0"/>
    <n v="0"/>
    <n v="0"/>
    <n v="0"/>
    <n v="0"/>
    <n v="0"/>
    <n v="0"/>
    <n v="2455.46"/>
    <n v="6480.04"/>
    <n v="128.99"/>
    <n v="3798.36"/>
    <n v="767.76"/>
    <n v="4891.2"/>
    <n v="18521.810000000001"/>
    <n v="1.1576131250000001"/>
    <n v="18521.810000000001"/>
    <n v="37043.620000000003"/>
  </r>
  <r>
    <n v="14"/>
    <n v="15"/>
    <x v="0"/>
    <x v="111"/>
    <x v="7"/>
    <x v="72"/>
    <x v="105"/>
    <s v="019-Electricity distribution"/>
    <x v="1"/>
    <s v="183"/>
    <s v="OPERATIONS &amp; MAINTENANCE: TOWN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1"/>
    <x v="7"/>
    <x v="72"/>
    <x v="163"/>
    <s v="019-Electricity distribution"/>
    <x v="1"/>
    <s v="183"/>
    <s v="OPERATIONS &amp; MAINTENANCE: TOWN"/>
    <s v="078"/>
    <s v="GENERAL EXPENSES - OTHER"/>
    <s v="1325"/>
    <s v="FUEL - VEHICLES"/>
    <n v="712"/>
    <n v="712"/>
    <n v="751.16"/>
    <n v="790.97147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1"/>
    <x v="7"/>
    <x v="72"/>
    <x v="337"/>
    <s v="019-Electricity distribution"/>
    <x v="1"/>
    <s v="183"/>
    <s v="OPERATIONS &amp; MAINTENANCE: TOWN"/>
    <s v="078"/>
    <s v="GENERAL EXPENSES - OTHER"/>
    <s v="1327"/>
    <s v="INSURANCE"/>
    <n v="578646"/>
    <n v="578646"/>
    <n v="610471.53"/>
    <n v="642826.52109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1"/>
    <x v="7"/>
    <x v="72"/>
    <x v="102"/>
    <s v="019-Electricity distribution"/>
    <x v="1"/>
    <s v="183"/>
    <s v="OPERATIONS &amp; MAINTENANCE: TOWN"/>
    <s v="078"/>
    <s v="GENERAL EXPENSES - OTHER"/>
    <s v="1336"/>
    <s v="LICENCES &amp; PERMITS - NON VEHICLE"/>
    <n v="2444"/>
    <n v="2444"/>
    <n v="2578.42"/>
    <n v="2715.0762600000003"/>
    <n v="2766"/>
    <n v="0"/>
    <n v="0"/>
    <n v="0"/>
    <n v="0"/>
    <n v="0"/>
    <n v="0"/>
    <n v="0"/>
    <n v="0"/>
    <n v="0"/>
    <n v="0"/>
    <n v="2226"/>
    <n v="540"/>
    <n v="0"/>
    <n v="2766"/>
    <n v="1.1317512274959083"/>
    <n v="2766"/>
    <n v="5532"/>
  </r>
  <r>
    <n v="14"/>
    <n v="15"/>
    <x v="0"/>
    <x v="111"/>
    <x v="7"/>
    <x v="72"/>
    <x v="106"/>
    <s v="019-Electricity distribution"/>
    <x v="1"/>
    <s v="183"/>
    <s v="OPERATIONS &amp; MAINTENANCE: TOWN"/>
    <s v="078"/>
    <s v="GENERAL EXPENSES - OTHER"/>
    <s v="1344"/>
    <s v="NON-CAPITAL TOOLS &amp; EQUIPMENT"/>
    <n v="15955"/>
    <n v="15955"/>
    <n v="16832.525000000001"/>
    <n v="17724.648825"/>
    <n v="5553.37"/>
    <n v="0"/>
    <n v="0"/>
    <n v="0"/>
    <n v="0"/>
    <n v="0"/>
    <n v="0"/>
    <n v="0"/>
    <n v="43.03"/>
    <n v="282.89"/>
    <n v="0"/>
    <n v="5219.13"/>
    <n v="0"/>
    <n v="8.32"/>
    <n v="5553.37"/>
    <n v="0.34806455656534002"/>
    <n v="5553.37"/>
    <n v="11106.74"/>
  </r>
  <r>
    <n v="14"/>
    <n v="15"/>
    <x v="0"/>
    <x v="111"/>
    <x v="7"/>
    <x v="72"/>
    <x v="108"/>
    <s v="019-Electricity distribution"/>
    <x v="1"/>
    <s v="183"/>
    <s v="OPERATIONS &amp; MAINTENANCE: TOWN"/>
    <s v="078"/>
    <s v="GENERAL EXPENSES - OTHER"/>
    <s v="1348"/>
    <s v="PRINTING &amp; STATIONERY"/>
    <n v="3801"/>
    <n v="3801"/>
    <n v="4010.0549999999998"/>
    <n v="4222.5879150000001"/>
    <n v="1099.67"/>
    <n v="0"/>
    <n v="0"/>
    <n v="0"/>
    <n v="0"/>
    <n v="0"/>
    <n v="0"/>
    <n v="0"/>
    <n v="0"/>
    <n v="206.14"/>
    <n v="88.44"/>
    <n v="203.36"/>
    <n v="309.13"/>
    <n v="292.60000000000002"/>
    <n v="1099.67"/>
    <n v="0.28931070770849776"/>
    <n v="1099.67"/>
    <n v="2199.34"/>
  </r>
  <r>
    <n v="14"/>
    <n v="15"/>
    <x v="0"/>
    <x v="111"/>
    <x v="7"/>
    <x v="72"/>
    <x v="109"/>
    <s v="019-Electricity distribution"/>
    <x v="1"/>
    <s v="183"/>
    <s v="OPERATIONS &amp; MAINTENANCE: TOWN"/>
    <s v="078"/>
    <s v="GENERAL EXPENSES - OTHER"/>
    <s v="1350"/>
    <s v="PROTECTIVE CLOTHING"/>
    <n v="30000"/>
    <n v="30000"/>
    <n v="31650"/>
    <n v="33327.449999999997"/>
    <n v="2530.27"/>
    <n v="0"/>
    <n v="0"/>
    <n v="0"/>
    <n v="0"/>
    <n v="0"/>
    <n v="0"/>
    <n v="0"/>
    <n v="735.62"/>
    <n v="0"/>
    <n v="155.51"/>
    <n v="1158.3"/>
    <n v="240.42"/>
    <n v="240.42"/>
    <n v="2530.27"/>
    <n v="8.4342333333333339E-2"/>
    <n v="2530.27"/>
    <n v="5060.54"/>
  </r>
  <r>
    <n v="14"/>
    <n v="15"/>
    <x v="0"/>
    <x v="111"/>
    <x v="7"/>
    <x v="72"/>
    <x v="366"/>
    <s v="019-Electricity distribution"/>
    <x v="1"/>
    <s v="183"/>
    <s v="OPERATIONS &amp; MAINTENANCE: TOWN"/>
    <s v="078"/>
    <s v="GENERAL EXPENSES - OTHER"/>
    <s v="1362"/>
    <s v="STANDBY MEALS EXPENSES"/>
    <n v="2322"/>
    <n v="2322"/>
    <n v="2449.71"/>
    <n v="2579.54462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1"/>
    <x v="7"/>
    <x v="72"/>
    <x v="110"/>
    <s v="019-Electricity distribution"/>
    <x v="1"/>
    <s v="183"/>
    <s v="OPERATIONS &amp; MAINTENANCE: TOWN"/>
    <s v="078"/>
    <s v="GENERAL EXPENSES - OTHER"/>
    <s v="1364"/>
    <s v="SUBSISTANCE &amp; TRAVELLING EXPENSES"/>
    <n v="28000"/>
    <n v="28000"/>
    <n v="29540"/>
    <n v="31105.62"/>
    <n v="25492.52"/>
    <n v="0"/>
    <n v="0"/>
    <n v="0"/>
    <n v="0"/>
    <n v="0"/>
    <n v="0"/>
    <n v="0"/>
    <n v="10193.6"/>
    <n v="0"/>
    <n v="8227.1200000000008"/>
    <n v="0"/>
    <n v="6083.2"/>
    <n v="988.6"/>
    <n v="25492.52"/>
    <n v="0.9104471428571429"/>
    <n v="25492.52"/>
    <n v="50985.04"/>
  </r>
  <r>
    <n v="14"/>
    <n v="15"/>
    <x v="0"/>
    <x v="111"/>
    <x v="7"/>
    <x v="72"/>
    <x v="111"/>
    <s v="019-Electricity distribution"/>
    <x v="1"/>
    <s v="183"/>
    <s v="OPERATIONS &amp; MAINTENANCE: TOWN"/>
    <s v="078"/>
    <s v="GENERAL EXPENSES - OTHER"/>
    <s v="1366"/>
    <s v="TELEPHONE"/>
    <n v="64322"/>
    <n v="123496"/>
    <n v="130288.28"/>
    <n v="137193.55884000001"/>
    <n v="64701.79"/>
    <n v="0"/>
    <n v="0"/>
    <n v="0"/>
    <n v="0"/>
    <n v="0"/>
    <n v="0"/>
    <n v="0"/>
    <n v="4690.92"/>
    <n v="23325.16"/>
    <n v="9324.4599999999991"/>
    <n v="8742.4"/>
    <n v="13051.99"/>
    <n v="5566.86"/>
    <n v="64701.79"/>
    <n v="1.005904511675632"/>
    <n v="64701.79"/>
    <n v="129403.58"/>
  </r>
  <r>
    <n v="14"/>
    <n v="15"/>
    <x v="1"/>
    <x v="112"/>
    <x v="5"/>
    <x v="72"/>
    <x v="106"/>
    <s v="017-Roads"/>
    <x v="1"/>
    <s v="195"/>
    <s v="PROJECT MANAGEMENT"/>
    <s v="078"/>
    <s v="GENERAL EXPENSES - OTHER"/>
    <s v="1344"/>
    <s v="NON-CAPITAL TOOLS &amp; EQUIPMENT"/>
    <n v="3500"/>
    <n v="3500"/>
    <n v="3692.5"/>
    <n v="3888.2024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1"/>
    <x v="112"/>
    <x v="5"/>
    <x v="72"/>
    <x v="107"/>
    <s v="017-Roads"/>
    <x v="1"/>
    <s v="195"/>
    <s v="PROJECT MANAGEMENT"/>
    <s v="078"/>
    <s v="GENERAL EXPENSES - OTHER"/>
    <s v="1347"/>
    <s v="POSTAGE &amp; COURIER FEES"/>
    <n v="5600"/>
    <n v="5600"/>
    <n v="5908"/>
    <n v="6221.123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1"/>
    <x v="112"/>
    <x v="5"/>
    <x v="72"/>
    <x v="108"/>
    <s v="017-Roads"/>
    <x v="1"/>
    <s v="195"/>
    <s v="PROJECT MANAGEMENT"/>
    <s v="078"/>
    <s v="GENERAL EXPENSES - OTHER"/>
    <s v="1348"/>
    <s v="PRINTING &amp; STATIONERY"/>
    <n v="4873"/>
    <n v="4873"/>
    <n v="5141.0150000000003"/>
    <n v="5413.4887950000002"/>
    <n v="623.73"/>
    <n v="0"/>
    <n v="0"/>
    <n v="0"/>
    <n v="0"/>
    <n v="0"/>
    <n v="0"/>
    <n v="0"/>
    <n v="347.59"/>
    <n v="0"/>
    <n v="0"/>
    <n v="0"/>
    <n v="0"/>
    <n v="276.14"/>
    <n v="623.73"/>
    <n v="0.1279971270264724"/>
    <n v="623.73"/>
    <n v="1247.46"/>
  </r>
  <r>
    <n v="14"/>
    <n v="15"/>
    <x v="1"/>
    <x v="112"/>
    <x v="5"/>
    <x v="72"/>
    <x v="110"/>
    <s v="017-Roads"/>
    <x v="1"/>
    <s v="195"/>
    <s v="PROJECT MANAGEMENT"/>
    <s v="078"/>
    <s v="GENERAL EXPENSES - OTHER"/>
    <s v="1364"/>
    <s v="SUBSISTANCE &amp; TRAVELLING EXPENSES"/>
    <n v="432387"/>
    <n v="985605"/>
    <n v="1039813.275"/>
    <n v="1094923.378575"/>
    <n v="57225.779999999992"/>
    <n v="0"/>
    <n v="0"/>
    <n v="0"/>
    <n v="0"/>
    <n v="0"/>
    <n v="0"/>
    <n v="0"/>
    <n v="5902.9"/>
    <n v="11083.3"/>
    <n v="12453.1"/>
    <n v="11750.96"/>
    <n v="13881.98"/>
    <n v="2153.54"/>
    <n v="57225.779999999992"/>
    <n v="0.13234852111649978"/>
    <n v="57225.78"/>
    <n v="114451.55999999998"/>
  </r>
  <r>
    <n v="14"/>
    <n v="15"/>
    <x v="1"/>
    <x v="112"/>
    <x v="5"/>
    <x v="72"/>
    <x v="111"/>
    <s v="017-Roads"/>
    <x v="1"/>
    <s v="195"/>
    <s v="PROJECT MANAGEMENT"/>
    <s v="078"/>
    <s v="GENERAL EXPENSES - OTHER"/>
    <s v="1366"/>
    <s v="TELEPHONE"/>
    <n v="46172"/>
    <n v="64160"/>
    <n v="67688.800000000003"/>
    <n v="71276.306400000001"/>
    <n v="10337.470000000001"/>
    <n v="0"/>
    <n v="0"/>
    <n v="0"/>
    <n v="0"/>
    <n v="0"/>
    <n v="0"/>
    <n v="0"/>
    <n v="486.72"/>
    <n v="3563.42"/>
    <n v="1530"/>
    <n v="1000"/>
    <n v="2165.8000000000002"/>
    <n v="1591.53"/>
    <n v="10337.470000000001"/>
    <n v="0.2238904530884519"/>
    <n v="10337.469999999999"/>
    <n v="20674.940000000002"/>
  </r>
  <r>
    <n v="14"/>
    <n v="15"/>
    <x v="1"/>
    <x v="112"/>
    <x v="5"/>
    <x v="72"/>
    <x v="78"/>
    <s v="017-Roads"/>
    <x v="1"/>
    <s v="195"/>
    <s v="PROJECT MANAGEMENT"/>
    <s v="078"/>
    <s v="GENERAL EXPENSES - OTHER"/>
    <s v="1368"/>
    <s v="TRAINING COSTS"/>
    <n v="116738"/>
    <n v="616738"/>
    <n v="650658.59"/>
    <n v="685143.49526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3"/>
    <x v="5"/>
    <x v="72"/>
    <x v="103"/>
    <m/>
    <x v="1"/>
    <s v="073"/>
    <s v="WATER NETWORKS"/>
    <s v="078"/>
    <s v="GENERAL EXPENSES - OTHER"/>
    <s v="1308"/>
    <s v="CONFERENCE &amp; CONVENTION COST - DOMESTIC"/>
    <n v="4732"/>
    <n v="4732"/>
    <n v="4992.26"/>
    <n v="5256.8497800000005"/>
    <n v="2000"/>
    <n v="0"/>
    <n v="0"/>
    <n v="0"/>
    <n v="0"/>
    <n v="0"/>
    <n v="0"/>
    <n v="0"/>
    <n v="2000"/>
    <n v="0"/>
    <n v="0"/>
    <n v="0"/>
    <n v="0"/>
    <n v="0"/>
    <n v="2000"/>
    <n v="0.42265426880811496"/>
    <n v="2000"/>
    <n v="4000"/>
  </r>
  <r>
    <n v="14"/>
    <n v="15"/>
    <x v="2"/>
    <x v="113"/>
    <x v="5"/>
    <x v="72"/>
    <x v="104"/>
    <m/>
    <x v="1"/>
    <s v="073"/>
    <s v="WATER NETWORKS"/>
    <s v="078"/>
    <s v="GENERAL EXPENSES - OTHER"/>
    <s v="1311"/>
    <s v="CONSUMABLE DOMESTIC ITEMS"/>
    <n v="28126"/>
    <n v="28126"/>
    <n v="29672.93"/>
    <n v="31245.595290000001"/>
    <n v="26583.489999999998"/>
    <n v="169.59"/>
    <n v="0"/>
    <n v="0"/>
    <n v="0"/>
    <n v="0"/>
    <n v="0"/>
    <n v="0"/>
    <n v="4670.82"/>
    <n v="4235.59"/>
    <n v="5454.37"/>
    <n v="3020.02"/>
    <n v="8049.43"/>
    <n v="1153.26"/>
    <n v="26583.489999999998"/>
    <n v="0.94515714996800104"/>
    <n v="26583.49"/>
    <n v="53166.979999999996"/>
  </r>
  <r>
    <n v="14"/>
    <n v="15"/>
    <x v="2"/>
    <x v="113"/>
    <x v="5"/>
    <x v="72"/>
    <x v="105"/>
    <m/>
    <x v="1"/>
    <s v="073"/>
    <s v="WATER NETWORKS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3"/>
    <x v="5"/>
    <x v="72"/>
    <x v="163"/>
    <m/>
    <x v="1"/>
    <s v="073"/>
    <s v="WATER NETWORKS"/>
    <s v="078"/>
    <s v="GENERAL EXPENSES - OTHER"/>
    <s v="1325"/>
    <s v="FUEL - VEHICLES"/>
    <n v="14197"/>
    <n v="14197"/>
    <n v="14977.834999999999"/>
    <n v="15771.660254999999"/>
    <n v="3907.1400000000003"/>
    <n v="0"/>
    <n v="0"/>
    <n v="0"/>
    <n v="0"/>
    <n v="0"/>
    <n v="0"/>
    <n v="0"/>
    <n v="0"/>
    <n v="868.62"/>
    <n v="1854.49"/>
    <n v="570.61"/>
    <n v="0"/>
    <n v="613.41999999999996"/>
    <n v="3907.1400000000003"/>
    <n v="0.27520884693949427"/>
    <n v="3907.14"/>
    <n v="7814.2800000000007"/>
  </r>
  <r>
    <n v="14"/>
    <n v="15"/>
    <x v="2"/>
    <x v="113"/>
    <x v="5"/>
    <x v="72"/>
    <x v="337"/>
    <m/>
    <x v="1"/>
    <s v="073"/>
    <s v="WATER NETWORKS"/>
    <s v="078"/>
    <s v="GENERAL EXPENSES - OTHER"/>
    <s v="1327"/>
    <s v="INSURANCE"/>
    <n v="135086"/>
    <n v="135086"/>
    <n v="142515.73000000001"/>
    <n v="150069.06369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3"/>
    <x v="5"/>
    <x v="72"/>
    <x v="102"/>
    <m/>
    <x v="1"/>
    <s v="073"/>
    <s v="WATER NETWORKS"/>
    <s v="078"/>
    <s v="GENERAL EXPENSES - OTHER"/>
    <s v="1336"/>
    <s v="LICENCES &amp; PERMITS - NON VEHICLE"/>
    <n v="1124"/>
    <n v="1124"/>
    <n v="1185.82"/>
    <n v="1248.6684599999999"/>
    <n v="138.09"/>
    <n v="0"/>
    <n v="0"/>
    <n v="0"/>
    <n v="0"/>
    <n v="0"/>
    <n v="0"/>
    <n v="0"/>
    <n v="0"/>
    <n v="0"/>
    <n v="138.09"/>
    <n v="0"/>
    <n v="0"/>
    <n v="0"/>
    <n v="138.09"/>
    <n v="0.122855871886121"/>
    <n v="138.09"/>
    <n v="276.18"/>
  </r>
  <r>
    <n v="14"/>
    <n v="15"/>
    <x v="2"/>
    <x v="113"/>
    <x v="5"/>
    <x v="72"/>
    <x v="362"/>
    <m/>
    <x v="1"/>
    <s v="073"/>
    <s v="WATER NETWORKS"/>
    <s v="078"/>
    <s v="GENERAL EXPENSES - OTHER"/>
    <s v="1343"/>
    <s v="NEW &amp; LOST BOOKS"/>
    <n v="2130"/>
    <n v="2130"/>
    <n v="2247.15"/>
    <n v="2366.24895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3"/>
    <x v="5"/>
    <x v="72"/>
    <x v="106"/>
    <m/>
    <x v="1"/>
    <s v="073"/>
    <s v="WATER NETWORKS"/>
    <s v="078"/>
    <s v="GENERAL EXPENSES - OTHER"/>
    <s v="1344"/>
    <s v="NON-CAPITAL TOOLS &amp; EQUIPMENT"/>
    <n v="21440"/>
    <n v="21440"/>
    <n v="22619.200000000001"/>
    <n v="23818.017599999999"/>
    <n v="6447.8099999999995"/>
    <n v="0"/>
    <n v="0"/>
    <n v="0"/>
    <n v="0"/>
    <n v="0"/>
    <n v="0"/>
    <n v="0"/>
    <n v="2404.6799999999998"/>
    <n v="0"/>
    <n v="0"/>
    <n v="1531.02"/>
    <n v="2248.09"/>
    <n v="264.02"/>
    <n v="6447.8099999999995"/>
    <n v="0.30073740671641791"/>
    <n v="6447.81"/>
    <n v="12895.619999999999"/>
  </r>
  <r>
    <n v="14"/>
    <n v="15"/>
    <x v="2"/>
    <x v="113"/>
    <x v="5"/>
    <x v="72"/>
    <x v="108"/>
    <m/>
    <x v="1"/>
    <s v="073"/>
    <s v="WATER NETWORKS"/>
    <s v="078"/>
    <s v="GENERAL EXPENSES - OTHER"/>
    <s v="1348"/>
    <s v="PRINTING &amp; STATIONERY"/>
    <n v="10915"/>
    <n v="10915"/>
    <n v="11515.325000000001"/>
    <n v="12125.637225"/>
    <n v="3626.61"/>
    <n v="1084"/>
    <n v="0"/>
    <n v="0"/>
    <n v="0"/>
    <n v="0"/>
    <n v="0"/>
    <n v="0"/>
    <n v="73.099999999999994"/>
    <n v="1258.24"/>
    <n v="963.77"/>
    <n v="167.44"/>
    <n v="1068.03"/>
    <n v="96.03"/>
    <n v="3626.61"/>
    <n v="0.33225927622537793"/>
    <n v="3626.61"/>
    <n v="7253.22"/>
  </r>
  <r>
    <n v="14"/>
    <n v="15"/>
    <x v="2"/>
    <x v="113"/>
    <x v="5"/>
    <x v="72"/>
    <x v="109"/>
    <m/>
    <x v="1"/>
    <s v="073"/>
    <s v="WATER NETWORKS"/>
    <s v="078"/>
    <s v="GENERAL EXPENSES - OTHER"/>
    <s v="1350"/>
    <s v="PROTECTIVE CLOTHING"/>
    <n v="70000"/>
    <n v="70000"/>
    <n v="73850"/>
    <n v="77764.05"/>
    <n v="4125.95"/>
    <n v="0"/>
    <n v="0"/>
    <n v="0"/>
    <n v="0"/>
    <n v="0"/>
    <n v="0"/>
    <n v="0"/>
    <n v="1054.8599999999999"/>
    <n v="1388.13"/>
    <n v="240.42"/>
    <n v="0"/>
    <n v="1202.1199999999999"/>
    <n v="240.42"/>
    <n v="4125.95"/>
    <n v="5.8942142857142853E-2"/>
    <n v="4125.95"/>
    <n v="8251.9"/>
  </r>
  <r>
    <n v="14"/>
    <n v="15"/>
    <x v="2"/>
    <x v="113"/>
    <x v="5"/>
    <x v="72"/>
    <x v="347"/>
    <m/>
    <x v="1"/>
    <s v="073"/>
    <s v="WATER NETWORKS"/>
    <s v="078"/>
    <s v="GENERAL EXPENSES - OTHER"/>
    <s v="1352"/>
    <s v="PUBLIC DRIVERS PERMIT"/>
    <n v="1124"/>
    <n v="1124"/>
    <n v="1185.82"/>
    <n v="1248.66845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3"/>
    <x v="5"/>
    <x v="72"/>
    <x v="366"/>
    <m/>
    <x v="1"/>
    <s v="073"/>
    <s v="WATER NETWORKS"/>
    <s v="078"/>
    <s v="GENERAL EXPENSES - OTHER"/>
    <s v="1362"/>
    <s v="STANDBY MEALS EXPENSES"/>
    <n v="5915"/>
    <n v="5915"/>
    <n v="6240.3249999999998"/>
    <n v="6571.062224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3"/>
    <x v="5"/>
    <x v="72"/>
    <x v="331"/>
    <m/>
    <x v="1"/>
    <s v="073"/>
    <s v="WATER NETWORKS"/>
    <s v="078"/>
    <s v="GENERAL EXPENSES - OTHER"/>
    <s v="1363"/>
    <s v="SUBSCRIPTIONS"/>
    <n v="946"/>
    <n v="946"/>
    <n v="998.03"/>
    <n v="1050.92559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3"/>
    <x v="5"/>
    <x v="72"/>
    <x v="110"/>
    <m/>
    <x v="1"/>
    <s v="073"/>
    <s v="WATER NETWORKS"/>
    <s v="078"/>
    <s v="GENERAL EXPENSES - OTHER"/>
    <s v="1364"/>
    <s v="SUBSISTANCE &amp; TRAVELLING EXPENSES"/>
    <n v="70000"/>
    <n v="70000"/>
    <n v="73850"/>
    <n v="77764.05"/>
    <n v="56865.029999999992"/>
    <n v="0"/>
    <n v="0"/>
    <n v="0"/>
    <n v="0"/>
    <n v="0"/>
    <n v="0"/>
    <n v="0"/>
    <n v="6808"/>
    <n v="12836.92"/>
    <n v="10374.049999999999"/>
    <n v="4106.9399999999996"/>
    <n v="18715.349999999999"/>
    <n v="4023.77"/>
    <n v="56865.029999999992"/>
    <n v="0.81235757142857135"/>
    <n v="56865.03"/>
    <n v="113730.05999999998"/>
  </r>
  <r>
    <n v="14"/>
    <n v="15"/>
    <x v="2"/>
    <x v="113"/>
    <x v="5"/>
    <x v="72"/>
    <x v="111"/>
    <m/>
    <x v="1"/>
    <s v="073"/>
    <s v="WATER NETWORKS"/>
    <s v="078"/>
    <s v="GENERAL EXPENSES - OTHER"/>
    <s v="1366"/>
    <s v="TELEPHONE"/>
    <n v="38581"/>
    <n v="72014"/>
    <n v="75974.77"/>
    <n v="80001.432809999998"/>
    <n v="23118.31"/>
    <n v="0"/>
    <n v="0"/>
    <n v="0"/>
    <n v="0"/>
    <n v="0"/>
    <n v="0"/>
    <n v="0"/>
    <n v="2652.82"/>
    <n v="3251.05"/>
    <n v="2764.15"/>
    <n v="1801.9"/>
    <n v="9247.74"/>
    <n v="3400.65"/>
    <n v="23118.31"/>
    <n v="0.59921489852518084"/>
    <n v="23118.31"/>
    <n v="46236.62"/>
  </r>
  <r>
    <n v="14"/>
    <n v="15"/>
    <x v="2"/>
    <x v="113"/>
    <x v="5"/>
    <x v="72"/>
    <x v="354"/>
    <m/>
    <x v="1"/>
    <s v="073"/>
    <s v="WATER NETWORKS"/>
    <s v="078"/>
    <s v="GENERAL EXPENSES - OTHER"/>
    <s v="1367"/>
    <s v="TESTING OF SAMPLES"/>
    <n v="16000"/>
    <n v="16000"/>
    <n v="16880"/>
    <n v="17774.64"/>
    <n v="6230.25"/>
    <n v="0"/>
    <n v="0"/>
    <n v="0"/>
    <n v="0"/>
    <n v="0"/>
    <n v="0"/>
    <n v="0"/>
    <n v="0"/>
    <n v="2492.1"/>
    <n v="1246.05"/>
    <n v="0"/>
    <n v="1246.05"/>
    <n v="1246.05"/>
    <n v="6230.25"/>
    <n v="0.38939062499999999"/>
    <n v="6230.25"/>
    <n v="12460.5"/>
  </r>
  <r>
    <n v="14"/>
    <n v="15"/>
    <x v="2"/>
    <x v="113"/>
    <x v="5"/>
    <x v="72"/>
    <x v="358"/>
    <m/>
    <x v="1"/>
    <s v="073"/>
    <s v="WATER NETWORKS"/>
    <s v="078"/>
    <s v="GENERAL EXPENSES - OTHER"/>
    <s v="1371"/>
    <s v="WATER RIGHTS PUSELA"/>
    <n v="2366"/>
    <n v="2366"/>
    <n v="2496.13"/>
    <n v="2628.42489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3"/>
    <x v="5"/>
    <x v="72"/>
    <x v="368"/>
    <m/>
    <x v="1"/>
    <s v="073"/>
    <s v="WATER NETWORKS"/>
    <s v="078"/>
    <s v="GENERAL EXPENSES - OTHER"/>
    <s v="1373"/>
    <s v="ELECTRICITY CHARGES"/>
    <n v="392384"/>
    <n v="392384"/>
    <n v="413965.12"/>
    <n v="435905.27136000001"/>
    <n v="327.46000000000004"/>
    <n v="0"/>
    <n v="0"/>
    <n v="0"/>
    <n v="0"/>
    <n v="0"/>
    <n v="0"/>
    <n v="0"/>
    <n v="0"/>
    <n v="0"/>
    <n v="15.23"/>
    <n v="0"/>
    <n v="0"/>
    <n v="312.23"/>
    <n v="327.46000000000004"/>
    <n v="8.3453963464361449E-4"/>
    <n v="327.45999999999998"/>
    <n v="654.92000000000007"/>
  </r>
  <r>
    <n v="14"/>
    <n v="15"/>
    <x v="2"/>
    <x v="114"/>
    <x v="5"/>
    <x v="72"/>
    <x v="103"/>
    <m/>
    <x v="1"/>
    <s v="083"/>
    <s v="WATER PURIFICATION"/>
    <s v="078"/>
    <s v="GENERAL EXPENSES - OTHER"/>
    <s v="1308"/>
    <s v="CONFERENCE &amp; CONVENTION COST - DOMESTIC"/>
    <n v="2958"/>
    <n v="2958"/>
    <n v="3120.69"/>
    <n v="3286.0865699999999"/>
    <n v="2958"/>
    <n v="0"/>
    <n v="0"/>
    <n v="0"/>
    <n v="0"/>
    <n v="0"/>
    <n v="0"/>
    <n v="0"/>
    <n v="0"/>
    <n v="0"/>
    <n v="0"/>
    <n v="0"/>
    <n v="0"/>
    <n v="2958"/>
    <n v="2958"/>
    <n v="1"/>
    <n v="2958"/>
    <n v="5916"/>
  </r>
  <r>
    <n v="14"/>
    <n v="15"/>
    <x v="2"/>
    <x v="114"/>
    <x v="5"/>
    <x v="72"/>
    <x v="104"/>
    <m/>
    <x v="1"/>
    <s v="083"/>
    <s v="WATER PURIFICATION"/>
    <s v="078"/>
    <s v="GENERAL EXPENSES - OTHER"/>
    <s v="1311"/>
    <s v="CONSUMABLE DOMESTIC ITEMS"/>
    <n v="20000"/>
    <n v="20000"/>
    <n v="21100"/>
    <n v="22218.3"/>
    <n v="12480.01"/>
    <n v="0"/>
    <n v="0"/>
    <n v="0"/>
    <n v="0"/>
    <n v="0"/>
    <n v="0"/>
    <n v="0"/>
    <n v="0"/>
    <n v="3086.12"/>
    <n v="784.92"/>
    <n v="3206.76"/>
    <n v="282.83"/>
    <n v="5119.38"/>
    <n v="12480.01"/>
    <n v="0.62400049999999996"/>
    <n v="12480.01"/>
    <n v="24960.02"/>
  </r>
  <r>
    <n v="14"/>
    <n v="15"/>
    <x v="2"/>
    <x v="114"/>
    <x v="5"/>
    <x v="72"/>
    <x v="163"/>
    <m/>
    <x v="1"/>
    <s v="083"/>
    <s v="WATER PURIFICATION"/>
    <s v="078"/>
    <s v="GENERAL EXPENSES - OTHER"/>
    <s v="1325"/>
    <s v="FUEL - VEHICLES"/>
    <n v="2130"/>
    <n v="2130"/>
    <n v="2247.15"/>
    <n v="2366.2489500000001"/>
    <n v="570.62"/>
    <n v="0"/>
    <n v="0"/>
    <n v="0"/>
    <n v="0"/>
    <n v="0"/>
    <n v="0"/>
    <n v="0"/>
    <n v="0"/>
    <n v="0"/>
    <n v="285.31"/>
    <n v="0"/>
    <n v="0"/>
    <n v="285.31"/>
    <n v="570.62"/>
    <n v="0.26789671361502349"/>
    <n v="570.62"/>
    <n v="1141.24"/>
  </r>
  <r>
    <n v="14"/>
    <n v="15"/>
    <x v="2"/>
    <x v="114"/>
    <x v="5"/>
    <x v="72"/>
    <x v="337"/>
    <m/>
    <x v="1"/>
    <s v="083"/>
    <s v="WATER PURIFICATION"/>
    <s v="078"/>
    <s v="GENERAL EXPENSES - OTHER"/>
    <s v="1327"/>
    <s v="INSURANCE"/>
    <n v="65591"/>
    <n v="65591"/>
    <n v="69198.505000000005"/>
    <n v="72866.025764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4"/>
    <x v="5"/>
    <x v="72"/>
    <x v="102"/>
    <m/>
    <x v="1"/>
    <s v="083"/>
    <s v="WATER PURIFICATION"/>
    <s v="078"/>
    <s v="GENERAL EXPENSES - OTHER"/>
    <s v="1336"/>
    <s v="LICENCES &amp; PERMITS - NON VEHICLE"/>
    <n v="178"/>
    <n v="178"/>
    <n v="187.79"/>
    <n v="197.74286999999998"/>
    <n v="178"/>
    <n v="0"/>
    <n v="0"/>
    <n v="0"/>
    <n v="0"/>
    <n v="0"/>
    <n v="0"/>
    <n v="0"/>
    <n v="0"/>
    <n v="0"/>
    <n v="178"/>
    <n v="0"/>
    <n v="0"/>
    <n v="0"/>
    <n v="178"/>
    <n v="1"/>
    <n v="178"/>
    <n v="356"/>
  </r>
  <r>
    <n v="14"/>
    <n v="15"/>
    <x v="2"/>
    <x v="114"/>
    <x v="5"/>
    <x v="72"/>
    <x v="106"/>
    <m/>
    <x v="1"/>
    <s v="083"/>
    <s v="WATER PURIFICATION"/>
    <s v="078"/>
    <s v="GENERAL EXPENSES - OTHER"/>
    <s v="1344"/>
    <s v="NON-CAPITAL TOOLS &amp; EQUIPMENT"/>
    <n v="23662"/>
    <n v="23662"/>
    <n v="24963.41"/>
    <n v="26286.470730000001"/>
    <n v="2071.21"/>
    <n v="0"/>
    <n v="0"/>
    <n v="0"/>
    <n v="0"/>
    <n v="0"/>
    <n v="0"/>
    <n v="0"/>
    <n v="725"/>
    <n v="1158"/>
    <n v="0"/>
    <n v="188.21"/>
    <n v="0"/>
    <n v="0"/>
    <n v="2071.21"/>
    <n v="8.7533175555743387E-2"/>
    <n v="2071.21"/>
    <n v="4142.42"/>
  </r>
  <r>
    <n v="14"/>
    <n v="15"/>
    <x v="2"/>
    <x v="114"/>
    <x v="5"/>
    <x v="72"/>
    <x v="108"/>
    <m/>
    <x v="1"/>
    <s v="083"/>
    <s v="WATER PURIFICATION"/>
    <s v="078"/>
    <s v="GENERAL EXPENSES - OTHER"/>
    <s v="1348"/>
    <s v="PRINTING &amp; STATIONERY"/>
    <n v="2366"/>
    <n v="2366"/>
    <n v="2496.13"/>
    <n v="2628.4248900000002"/>
    <n v="1846.66"/>
    <n v="0"/>
    <n v="0"/>
    <n v="0"/>
    <n v="0"/>
    <n v="0"/>
    <n v="0"/>
    <n v="0"/>
    <n v="543.88"/>
    <n v="173.82"/>
    <n v="0"/>
    <n v="1062.9100000000001"/>
    <n v="0"/>
    <n v="66.05"/>
    <n v="1846.66"/>
    <n v="0.78049873203719367"/>
    <n v="1846.66"/>
    <n v="3693.32"/>
  </r>
  <r>
    <n v="14"/>
    <n v="15"/>
    <x v="2"/>
    <x v="114"/>
    <x v="5"/>
    <x v="72"/>
    <x v="109"/>
    <m/>
    <x v="1"/>
    <s v="083"/>
    <s v="WATER PURIFICATION"/>
    <s v="078"/>
    <s v="GENERAL EXPENSES - OTHER"/>
    <s v="1350"/>
    <s v="PROTECTIVE CLOTHING"/>
    <n v="26028"/>
    <n v="26028"/>
    <n v="27459.54"/>
    <n v="28914.895619999999"/>
    <n v="5372.39"/>
    <n v="0"/>
    <n v="0"/>
    <n v="0"/>
    <n v="0"/>
    <n v="0"/>
    <n v="0"/>
    <n v="0"/>
    <n v="0"/>
    <n v="1509.35"/>
    <n v="2186.44"/>
    <n v="1082.55"/>
    <n v="594.04999999999995"/>
    <n v="0"/>
    <n v="5372.39"/>
    <n v="0.20640809897033965"/>
    <n v="5372.39"/>
    <n v="10744.78"/>
  </r>
  <r>
    <n v="14"/>
    <n v="15"/>
    <x v="2"/>
    <x v="114"/>
    <x v="5"/>
    <x v="72"/>
    <x v="347"/>
    <m/>
    <x v="1"/>
    <s v="083"/>
    <s v="WATER PURIFICATION"/>
    <s v="078"/>
    <s v="GENERAL EXPENSES - OTHER"/>
    <s v="1352"/>
    <s v="PUBLIC DRIVERS PERMIT"/>
    <n v="1183"/>
    <n v="1183"/>
    <n v="1248.0650000000001"/>
    <n v="1314.21244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4"/>
    <x v="5"/>
    <x v="72"/>
    <x v="110"/>
    <m/>
    <x v="1"/>
    <s v="083"/>
    <s v="WATER PURIFICATION"/>
    <s v="078"/>
    <s v="GENERAL EXPENSES - OTHER"/>
    <s v="1364"/>
    <s v="SUBSISTANCE &amp; TRAVELLING EXPENSES"/>
    <n v="12576"/>
    <n v="12576"/>
    <n v="13267.68"/>
    <n v="13970.867040000001"/>
    <n v="7842.82"/>
    <n v="0"/>
    <n v="0"/>
    <n v="0"/>
    <n v="0"/>
    <n v="0"/>
    <n v="0"/>
    <n v="0"/>
    <n v="0"/>
    <n v="3526.5"/>
    <n v="1166"/>
    <n v="2950.32"/>
    <n v="200"/>
    <n v="0"/>
    <n v="7842.82"/>
    <n v="0.62363390585241729"/>
    <n v="7842.82"/>
    <n v="15685.64"/>
  </r>
  <r>
    <n v="14"/>
    <n v="15"/>
    <x v="2"/>
    <x v="114"/>
    <x v="5"/>
    <x v="72"/>
    <x v="111"/>
    <m/>
    <x v="1"/>
    <s v="083"/>
    <s v="WATER PURIFICATION"/>
    <s v="078"/>
    <s v="GENERAL EXPENSES - OTHER"/>
    <s v="1366"/>
    <s v="TELEPHONE"/>
    <n v="5148"/>
    <n v="10296"/>
    <n v="10862.28"/>
    <n v="11437.98084"/>
    <n v="1145"/>
    <n v="0"/>
    <n v="0"/>
    <n v="0"/>
    <n v="0"/>
    <n v="0"/>
    <n v="0"/>
    <n v="0"/>
    <n v="229"/>
    <n v="229"/>
    <n v="229"/>
    <n v="229"/>
    <n v="229"/>
    <n v="0"/>
    <n v="1145"/>
    <n v="0.22241647241647242"/>
    <n v="1145"/>
    <n v="2290"/>
  </r>
  <r>
    <n v="14"/>
    <n v="15"/>
    <x v="2"/>
    <x v="114"/>
    <x v="5"/>
    <x v="72"/>
    <x v="354"/>
    <m/>
    <x v="1"/>
    <s v="083"/>
    <s v="WATER PURIFICATION"/>
    <s v="078"/>
    <s v="GENERAL EXPENSES - OTHER"/>
    <s v="1367"/>
    <s v="TESTING OF SAMPLES"/>
    <n v="74732"/>
    <n v="74732"/>
    <n v="78842.259999999995"/>
    <n v="83020.899779999992"/>
    <n v="11033.509999999998"/>
    <n v="0"/>
    <n v="0"/>
    <n v="0"/>
    <n v="0"/>
    <n v="0"/>
    <n v="0"/>
    <n v="0"/>
    <n v="0"/>
    <n v="5814.9"/>
    <n v="-596.29"/>
    <n v="0"/>
    <n v="2907.45"/>
    <n v="2907.45"/>
    <n v="11033.509999999998"/>
    <n v="0.14764103730664238"/>
    <n v="11033.51"/>
    <n v="22067.019999999997"/>
  </r>
  <r>
    <n v="14"/>
    <n v="15"/>
    <x v="2"/>
    <x v="114"/>
    <x v="5"/>
    <x v="72"/>
    <x v="78"/>
    <m/>
    <x v="1"/>
    <s v="083"/>
    <s v="WATER PURIFICATION"/>
    <s v="078"/>
    <s v="GENERAL EXPENSES - OTHER"/>
    <s v="1368"/>
    <s v="TRAINING COSTS"/>
    <n v="4732"/>
    <n v="4732"/>
    <n v="4992.26"/>
    <n v="5256.84978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5"/>
    <x v="5"/>
    <x v="72"/>
    <x v="103"/>
    <m/>
    <x v="1"/>
    <s v="093"/>
    <s v="SEWERAGE PURIFICATION"/>
    <s v="078"/>
    <s v="GENERAL EXPENSES - OTHER"/>
    <s v="1308"/>
    <s v="CONFERENCE &amp; CONVENTION COST - DOMESTIC"/>
    <n v="5324"/>
    <n v="5324"/>
    <n v="5616.82"/>
    <n v="5914.5114599999997"/>
    <n v="2568.3200000000002"/>
    <n v="0"/>
    <n v="0"/>
    <n v="0"/>
    <n v="0"/>
    <n v="0"/>
    <n v="0"/>
    <n v="0"/>
    <n v="0"/>
    <n v="0"/>
    <n v="0"/>
    <n v="0"/>
    <n v="0"/>
    <n v="2568.3200000000002"/>
    <n v="2568.3200000000002"/>
    <n v="0.48240420736288508"/>
    <n v="2568.3200000000002"/>
    <n v="5136.6400000000003"/>
  </r>
  <r>
    <n v="14"/>
    <n v="15"/>
    <x v="2"/>
    <x v="115"/>
    <x v="5"/>
    <x v="72"/>
    <x v="104"/>
    <m/>
    <x v="1"/>
    <s v="093"/>
    <s v="SEWERAGE PURIFICATION"/>
    <s v="078"/>
    <s v="GENERAL EXPENSES - OTHER"/>
    <s v="1311"/>
    <s v="CONSUMABLE DOMESTIC ITEMS"/>
    <n v="60000"/>
    <n v="60000"/>
    <n v="63300"/>
    <n v="66654.899999999994"/>
    <n v="31924.359999999997"/>
    <n v="0"/>
    <n v="0"/>
    <n v="0"/>
    <n v="0"/>
    <n v="0"/>
    <n v="0"/>
    <n v="0"/>
    <n v="5084.54"/>
    <n v="6328.63"/>
    <n v="4011.57"/>
    <n v="739.72"/>
    <n v="7369.1"/>
    <n v="8390.7999999999993"/>
    <n v="31924.359999999997"/>
    <n v="0.53207266666666664"/>
    <n v="31924.36"/>
    <n v="63848.719999999994"/>
  </r>
  <r>
    <n v="14"/>
    <n v="15"/>
    <x v="2"/>
    <x v="115"/>
    <x v="5"/>
    <x v="72"/>
    <x v="163"/>
    <m/>
    <x v="1"/>
    <s v="093"/>
    <s v="SEWERAGE PURIFICATION"/>
    <s v="078"/>
    <s v="GENERAL EXPENSES - OTHER"/>
    <s v="1325"/>
    <s v="FUEL - VEHICLES"/>
    <n v="4496"/>
    <n v="4496"/>
    <n v="4743.28"/>
    <n v="4994.67383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5"/>
    <x v="5"/>
    <x v="72"/>
    <x v="337"/>
    <m/>
    <x v="1"/>
    <s v="093"/>
    <s v="SEWERAGE PURIFICATION"/>
    <s v="078"/>
    <s v="GENERAL EXPENSES - OTHER"/>
    <s v="1327"/>
    <s v="INSURANCE"/>
    <n v="235675"/>
    <n v="235675"/>
    <n v="248637.125"/>
    <n v="261814.892625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5"/>
    <x v="5"/>
    <x v="72"/>
    <x v="102"/>
    <m/>
    <x v="1"/>
    <s v="093"/>
    <s v="SEWERAGE PURIFICATION"/>
    <s v="078"/>
    <s v="GENERAL EXPENSES - OTHER"/>
    <s v="1336"/>
    <s v="LICENCES &amp; PERMITS - NON VEHICLE"/>
    <n v="119"/>
    <n v="119"/>
    <n v="125.545"/>
    <n v="132.19888499999999"/>
    <n v="119"/>
    <n v="0"/>
    <n v="0"/>
    <n v="0"/>
    <n v="0"/>
    <n v="0"/>
    <n v="0"/>
    <n v="0"/>
    <n v="0"/>
    <n v="0"/>
    <n v="119"/>
    <n v="0"/>
    <n v="0"/>
    <n v="0"/>
    <n v="119"/>
    <n v="1"/>
    <n v="119"/>
    <n v="238"/>
  </r>
  <r>
    <n v="14"/>
    <n v="15"/>
    <x v="2"/>
    <x v="115"/>
    <x v="5"/>
    <x v="72"/>
    <x v="106"/>
    <m/>
    <x v="1"/>
    <s v="093"/>
    <s v="SEWERAGE PURIFICATION"/>
    <s v="078"/>
    <s v="GENERAL EXPENSES - OTHER"/>
    <s v="1344"/>
    <s v="NON-CAPITAL TOOLS &amp; EQUIPMENT"/>
    <n v="50000"/>
    <n v="50000"/>
    <n v="52750"/>
    <n v="55545.7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5"/>
    <x v="5"/>
    <x v="72"/>
    <x v="108"/>
    <m/>
    <x v="1"/>
    <s v="093"/>
    <s v="SEWERAGE PURIFICATION"/>
    <s v="078"/>
    <s v="GENERAL EXPENSES - OTHER"/>
    <s v="1348"/>
    <s v="PRINTING &amp; STATIONERY"/>
    <n v="4141"/>
    <n v="4141"/>
    <n v="4368.7550000000001"/>
    <n v="4600.2990150000005"/>
    <n v="403.81999999999994"/>
    <n v="0"/>
    <n v="0"/>
    <n v="0"/>
    <n v="0"/>
    <n v="0"/>
    <n v="0"/>
    <n v="0"/>
    <n v="73.099999999999994"/>
    <n v="0"/>
    <n v="90.3"/>
    <n v="0"/>
    <n v="240.42"/>
    <n v="0"/>
    <n v="403.81999999999994"/>
    <n v="9.75175078483458E-2"/>
    <n v="403.82"/>
    <n v="807.63999999999987"/>
  </r>
  <r>
    <n v="14"/>
    <n v="15"/>
    <x v="2"/>
    <x v="115"/>
    <x v="5"/>
    <x v="72"/>
    <x v="109"/>
    <m/>
    <x v="1"/>
    <s v="093"/>
    <s v="SEWERAGE PURIFICATION"/>
    <s v="078"/>
    <s v="GENERAL EXPENSES - OTHER"/>
    <s v="1350"/>
    <s v="PROTECTIVE CLOTHING"/>
    <n v="59154"/>
    <n v="59154"/>
    <n v="62407.47"/>
    <n v="65715.065910000005"/>
    <n v="5988.92"/>
    <n v="0"/>
    <n v="0"/>
    <n v="0"/>
    <n v="0"/>
    <n v="0"/>
    <n v="0"/>
    <n v="0"/>
    <n v="1336.32"/>
    <n v="0"/>
    <n v="1718.55"/>
    <n v="0"/>
    <n v="0"/>
    <n v="2934.05"/>
    <n v="5988.92"/>
    <n v="0.10124285762585793"/>
    <n v="5988.92"/>
    <n v="11977.84"/>
  </r>
  <r>
    <n v="14"/>
    <n v="15"/>
    <x v="2"/>
    <x v="115"/>
    <x v="5"/>
    <x v="72"/>
    <x v="347"/>
    <m/>
    <x v="1"/>
    <s v="093"/>
    <s v="SEWERAGE PURIFICATION"/>
    <s v="078"/>
    <s v="GENERAL EXPENSES - OTHER"/>
    <s v="1352"/>
    <s v="PUBLIC DRIVERS PERMIT"/>
    <n v="1183"/>
    <n v="1183"/>
    <n v="1248.0650000000001"/>
    <n v="1314.21244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5"/>
    <x v="5"/>
    <x v="72"/>
    <x v="331"/>
    <m/>
    <x v="1"/>
    <s v="093"/>
    <s v="SEWERAGE PURIFICATION"/>
    <s v="078"/>
    <s v="GENERAL EXPENSES - OTHER"/>
    <s v="1363"/>
    <s v="SUBSCRIPTIONS"/>
    <n v="1183"/>
    <n v="1183"/>
    <n v="1248.0650000000001"/>
    <n v="1314.21244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5"/>
    <x v="5"/>
    <x v="72"/>
    <x v="110"/>
    <m/>
    <x v="1"/>
    <s v="093"/>
    <s v="SEWERAGE PURIFICATION"/>
    <s v="078"/>
    <s v="GENERAL EXPENSES - OTHER"/>
    <s v="1364"/>
    <s v="SUBSISTANCE &amp; TRAVELLING EXPENSES"/>
    <n v="9465"/>
    <n v="9465"/>
    <n v="9985.5750000000007"/>
    <n v="10514.810475"/>
    <n v="9465"/>
    <n v="0"/>
    <n v="0"/>
    <n v="0"/>
    <n v="0"/>
    <n v="0"/>
    <n v="0"/>
    <n v="0"/>
    <n v="0"/>
    <n v="100"/>
    <n v="9365"/>
    <n v="0"/>
    <n v="0"/>
    <n v="0"/>
    <n v="9465"/>
    <n v="1"/>
    <n v="9465"/>
    <n v="18930"/>
  </r>
  <r>
    <n v="14"/>
    <n v="15"/>
    <x v="2"/>
    <x v="115"/>
    <x v="5"/>
    <x v="72"/>
    <x v="111"/>
    <m/>
    <x v="1"/>
    <s v="093"/>
    <s v="SEWERAGE PURIFICATION"/>
    <s v="078"/>
    <s v="GENERAL EXPENSES - OTHER"/>
    <s v="1366"/>
    <s v="TELEPHONE"/>
    <n v="15445"/>
    <n v="25741"/>
    <n v="27156.755000000001"/>
    <n v="28596.063015"/>
    <n v="5962.6"/>
    <n v="0"/>
    <n v="0"/>
    <n v="0"/>
    <n v="0"/>
    <n v="0"/>
    <n v="0"/>
    <n v="0"/>
    <n v="1480.98"/>
    <n v="1188.6300000000001"/>
    <n v="1161.1400000000001"/>
    <n v="775.55"/>
    <n v="1000.14"/>
    <n v="356.16"/>
    <n v="5962.6"/>
    <n v="0.38605373907413404"/>
    <n v="5962.6"/>
    <n v="11925.2"/>
  </r>
  <r>
    <n v="14"/>
    <n v="15"/>
    <x v="2"/>
    <x v="115"/>
    <x v="5"/>
    <x v="72"/>
    <x v="354"/>
    <m/>
    <x v="1"/>
    <s v="093"/>
    <s v="SEWERAGE PURIFICATION"/>
    <s v="078"/>
    <s v="GENERAL EXPENSES - OTHER"/>
    <s v="1367"/>
    <s v="TESTING OF SAMPLES"/>
    <n v="250000"/>
    <n v="250000"/>
    <n v="263750"/>
    <n v="277728.75"/>
    <n v="20767.5"/>
    <n v="0"/>
    <n v="0"/>
    <n v="0"/>
    <n v="0"/>
    <n v="0"/>
    <n v="0"/>
    <n v="0"/>
    <n v="0"/>
    <n v="8307"/>
    <n v="4153.5"/>
    <n v="0"/>
    <n v="4153.5"/>
    <n v="4153.5"/>
    <n v="20767.5"/>
    <n v="8.3070000000000005E-2"/>
    <n v="20767.5"/>
    <n v="41535"/>
  </r>
  <r>
    <n v="14"/>
    <n v="15"/>
    <x v="2"/>
    <x v="115"/>
    <x v="5"/>
    <x v="72"/>
    <x v="78"/>
    <m/>
    <x v="1"/>
    <s v="093"/>
    <s v="SEWERAGE PURIFICATION"/>
    <s v="078"/>
    <s v="GENERAL EXPENSES - OTHER"/>
    <s v="1368"/>
    <s v="TRAINING COSTS"/>
    <n v="4732"/>
    <n v="4732"/>
    <n v="4992.26"/>
    <n v="5256.84978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6"/>
    <x v="6"/>
    <x v="72"/>
    <x v="125"/>
    <s v="020-Public toilet"/>
    <x v="1"/>
    <s v="113"/>
    <s v="COMMUNITY HEALTH SERVICES"/>
    <s v="078"/>
    <s v="GENERAL EXPENSES - OTHER"/>
    <s v="1301"/>
    <s v="ADVERTISING - GENERAL"/>
    <n v="3508"/>
    <n v="3508"/>
    <n v="3700.94"/>
    <n v="3897.08982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6"/>
    <x v="6"/>
    <x v="72"/>
    <x v="103"/>
    <s v="020-Public toilet"/>
    <x v="1"/>
    <s v="113"/>
    <s v="COMMUNITY HEALTH SERVICES"/>
    <s v="078"/>
    <s v="GENERAL EXPENSES - OTHER"/>
    <s v="1308"/>
    <s v="CONFERENCE &amp; CONVENTION COST - DOMESTIC"/>
    <n v="8919"/>
    <n v="8919"/>
    <n v="9409.5450000000001"/>
    <n v="9908.2508849999995"/>
    <n v="7000"/>
    <n v="0"/>
    <n v="0"/>
    <n v="0"/>
    <n v="0"/>
    <n v="0"/>
    <n v="0"/>
    <n v="0"/>
    <n v="0"/>
    <n v="7000"/>
    <n v="0"/>
    <n v="0"/>
    <n v="0"/>
    <n v="0"/>
    <n v="7000"/>
    <n v="0.78484134992712185"/>
    <n v="7000"/>
    <n v="14000"/>
  </r>
  <r>
    <n v="14"/>
    <n v="15"/>
    <x v="2"/>
    <x v="116"/>
    <x v="6"/>
    <x v="72"/>
    <x v="101"/>
    <s v="020-Public toilet"/>
    <x v="1"/>
    <s v="113"/>
    <s v="COMMUNITY HEALTH SERVICES"/>
    <s v="078"/>
    <s v="GENERAL EXPENSES - OTHER"/>
    <s v="1310"/>
    <s v="CONSULTANTS &amp; PROFFESIONAL FEES"/>
    <n v="129"/>
    <n v="129"/>
    <n v="136.095"/>
    <n v="143.308034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6"/>
    <x v="6"/>
    <x v="72"/>
    <x v="104"/>
    <s v="020-Public toilet"/>
    <x v="1"/>
    <s v="113"/>
    <s v="COMMUNITY HEALTH SERVICES"/>
    <s v="078"/>
    <s v="GENERAL EXPENSES - OTHER"/>
    <s v="1311"/>
    <s v="CONSUMABLE DOMESTIC ITEMS"/>
    <n v="8541"/>
    <n v="8541"/>
    <n v="9010.7549999999992"/>
    <n v="9488.3250149999985"/>
    <n v="3661.2"/>
    <n v="0"/>
    <n v="0"/>
    <n v="0"/>
    <n v="0"/>
    <n v="0"/>
    <n v="0"/>
    <n v="0"/>
    <n v="0"/>
    <n v="0"/>
    <n v="2561.4"/>
    <n v="1099.8"/>
    <n v="0"/>
    <n v="0"/>
    <n v="3661.2"/>
    <n v="0.42866174920969441"/>
    <n v="3661.2"/>
    <n v="7322.4"/>
  </r>
  <r>
    <n v="14"/>
    <n v="15"/>
    <x v="2"/>
    <x v="116"/>
    <x v="6"/>
    <x v="72"/>
    <x v="105"/>
    <s v="020-Public toilet"/>
    <x v="1"/>
    <s v="113"/>
    <s v="COMMUNITY HEALTH SERVICES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6"/>
    <x v="6"/>
    <x v="72"/>
    <x v="369"/>
    <s v="020-Public toilet"/>
    <x v="1"/>
    <s v="113"/>
    <s v="COMMUNITY HEALTH SERVICES"/>
    <s v="078"/>
    <s v="GENERAL EXPENSES - OTHER"/>
    <s v="1326"/>
    <s v="IOD EXPENSE"/>
    <n v="2579"/>
    <n v="2579"/>
    <n v="2720.8449999999998"/>
    <n v="2865.049784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6"/>
    <x v="6"/>
    <x v="72"/>
    <x v="337"/>
    <s v="020-Public toilet"/>
    <x v="1"/>
    <s v="113"/>
    <s v="COMMUNITY HEALTH SERVICES"/>
    <s v="078"/>
    <s v="GENERAL EXPENSES - OTHER"/>
    <s v="1327"/>
    <s v="INSURANCE"/>
    <n v="30840"/>
    <n v="30840"/>
    <n v="32536.2"/>
    <n v="34260.6186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6"/>
    <x v="6"/>
    <x v="72"/>
    <x v="106"/>
    <s v="020-Public toilet"/>
    <x v="1"/>
    <s v="113"/>
    <s v="COMMUNITY HEALTH SERVICES"/>
    <s v="078"/>
    <s v="GENERAL EXPENSES - OTHER"/>
    <s v="1344"/>
    <s v="NON-CAPITAL TOOLS &amp; EQUIPM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2"/>
    <x v="116"/>
    <x v="6"/>
    <x v="72"/>
    <x v="107"/>
    <s v="020-Public toilet"/>
    <x v="1"/>
    <s v="113"/>
    <s v="COMMUNITY HEALTH SERVICES"/>
    <s v="078"/>
    <s v="GENERAL EXPENSES - OTHER"/>
    <s v="1347"/>
    <s v="POSTAGE &amp; COURIER FEES"/>
    <n v="387"/>
    <n v="387"/>
    <n v="408.28500000000003"/>
    <n v="429.924105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6"/>
    <x v="6"/>
    <x v="72"/>
    <x v="108"/>
    <s v="020-Public toilet"/>
    <x v="1"/>
    <s v="113"/>
    <s v="COMMUNITY HEALTH SERVICES"/>
    <s v="078"/>
    <s v="GENERAL EXPENSES - OTHER"/>
    <s v="1348"/>
    <s v="PRINTING &amp; STATIONERY"/>
    <n v="2433"/>
    <n v="2433"/>
    <n v="2566.8150000000001"/>
    <n v="2702.8561949999998"/>
    <n v="497.6"/>
    <n v="0"/>
    <n v="0"/>
    <n v="0"/>
    <n v="0"/>
    <n v="0"/>
    <n v="0"/>
    <n v="0"/>
    <n v="0"/>
    <n v="0"/>
    <n v="0"/>
    <n v="0"/>
    <n v="256.58"/>
    <n v="241.02"/>
    <n v="497.6"/>
    <n v="0.20452116728318948"/>
    <n v="497.6"/>
    <n v="995.2"/>
  </r>
  <r>
    <n v="14"/>
    <n v="15"/>
    <x v="2"/>
    <x v="116"/>
    <x v="6"/>
    <x v="72"/>
    <x v="109"/>
    <s v="020-Public toilet"/>
    <x v="1"/>
    <s v="113"/>
    <s v="COMMUNITY HEALTH SERVICES"/>
    <s v="078"/>
    <s v="GENERAL EXPENSES - OTHER"/>
    <s v="1350"/>
    <s v="PROTECTIVE CLOTHING"/>
    <n v="559"/>
    <n v="559"/>
    <n v="589.745"/>
    <n v="621.00148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6"/>
    <x v="6"/>
    <x v="72"/>
    <x v="332"/>
    <s v="020-Public toilet"/>
    <x v="1"/>
    <s v="113"/>
    <s v="COMMUNITY HEALTH SERVICES"/>
    <s v="078"/>
    <s v="GENERAL EXPENSES - OTHER"/>
    <s v="1354"/>
    <s v="PUBLIC EDUCATION AND TRAINING"/>
    <n v="74647"/>
    <n v="74647"/>
    <n v="78752.585000000006"/>
    <n v="82926.472005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6"/>
    <x v="6"/>
    <x v="72"/>
    <x v="110"/>
    <s v="020-Public toilet"/>
    <x v="1"/>
    <s v="113"/>
    <s v="COMMUNITY HEALTH SERVICES"/>
    <s v="078"/>
    <s v="GENERAL EXPENSES - OTHER"/>
    <s v="1364"/>
    <s v="SUBSISTANCE &amp; TRAVELLING EXPENSES"/>
    <n v="34000"/>
    <n v="34000"/>
    <n v="35870"/>
    <n v="37771.11"/>
    <n v="12178.4"/>
    <n v="0"/>
    <n v="0"/>
    <n v="0"/>
    <n v="0"/>
    <n v="0"/>
    <n v="0"/>
    <n v="0"/>
    <n v="0"/>
    <n v="10532"/>
    <n v="0"/>
    <n v="100"/>
    <n v="0"/>
    <n v="1546.4"/>
    <n v="12178.4"/>
    <n v="0.35818823529411764"/>
    <n v="12178.4"/>
    <n v="24356.799999999999"/>
  </r>
  <r>
    <n v="14"/>
    <n v="15"/>
    <x v="2"/>
    <x v="117"/>
    <x v="6"/>
    <x v="72"/>
    <x v="125"/>
    <s v="014-Other health"/>
    <x v="1"/>
    <s v="115"/>
    <s v="ENVIROMENTAL HEALTH SERVICES"/>
    <s v="078"/>
    <s v="GENERAL EXPENSES - OTHER"/>
    <s v="1301"/>
    <s v="ADVERTISING - GENERAL"/>
    <n v="3507"/>
    <n v="3507"/>
    <n v="3699.8850000000002"/>
    <n v="3895.978905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7"/>
    <x v="6"/>
    <x v="72"/>
    <x v="370"/>
    <s v="014-Other health"/>
    <x v="1"/>
    <s v="115"/>
    <s v="ENVIROMENTAL HEALTH SERVICES"/>
    <s v="078"/>
    <s v="GENERAL EXPENSES - OTHER"/>
    <s v="1305"/>
    <s v="ABATEMENT OF PUBLIC NUISANCE"/>
    <n v="34789"/>
    <n v="34789"/>
    <n v="36702.394999999997"/>
    <n v="38647.621934999996"/>
    <n v="6245.41"/>
    <n v="122.76"/>
    <n v="0"/>
    <n v="0"/>
    <n v="0"/>
    <n v="0"/>
    <n v="0"/>
    <n v="0"/>
    <n v="0"/>
    <n v="0"/>
    <n v="504.72"/>
    <n v="2140.69"/>
    <n v="3600"/>
    <n v="0"/>
    <n v="6245.41"/>
    <n v="0.17952255023139499"/>
    <n v="6245.41"/>
    <n v="12490.82"/>
  </r>
  <r>
    <n v="14"/>
    <n v="15"/>
    <x v="2"/>
    <x v="117"/>
    <x v="6"/>
    <x v="72"/>
    <x v="103"/>
    <s v="014-Other health"/>
    <x v="1"/>
    <s v="115"/>
    <s v="ENVIROMENTAL HEALTH SERVICES"/>
    <s v="078"/>
    <s v="GENERAL EXPENSES - OTHER"/>
    <s v="1308"/>
    <s v="CONFERENCE &amp; CONVENTION COST - DOMESTIC"/>
    <n v="4746"/>
    <n v="4746"/>
    <n v="5007.03"/>
    <n v="5272.4025899999997"/>
    <n v="3500"/>
    <n v="0"/>
    <n v="0"/>
    <n v="0"/>
    <n v="0"/>
    <n v="0"/>
    <n v="0"/>
    <n v="0"/>
    <n v="0"/>
    <n v="3500"/>
    <n v="0"/>
    <n v="0"/>
    <n v="0"/>
    <n v="0"/>
    <n v="3500"/>
    <n v="0.73746312684365778"/>
    <n v="3500"/>
    <n v="7000"/>
  </r>
  <r>
    <n v="14"/>
    <n v="15"/>
    <x v="2"/>
    <x v="117"/>
    <x v="6"/>
    <x v="72"/>
    <x v="101"/>
    <s v="014-Other health"/>
    <x v="1"/>
    <s v="115"/>
    <s v="ENVIROMENTAL HEALTH SERVICES"/>
    <s v="078"/>
    <s v="GENERAL EXPENSES - OTHER"/>
    <s v="1310"/>
    <s v="CONSULTANTS &amp; PROFFESIONAL FEES"/>
    <n v="63000"/>
    <n v="63000"/>
    <n v="66465"/>
    <n v="69987.645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7"/>
    <x v="6"/>
    <x v="72"/>
    <x v="104"/>
    <s v="014-Other health"/>
    <x v="1"/>
    <s v="115"/>
    <s v="ENVIROMENTAL HEALTH SERVICES"/>
    <s v="078"/>
    <s v="GENERAL EXPENSES - OTHER"/>
    <s v="1311"/>
    <s v="CONSUMABLE DOMESTIC ITEMS"/>
    <n v="40574"/>
    <n v="40574"/>
    <n v="42805.57"/>
    <n v="45074.265209999998"/>
    <n v="40055.480000000003"/>
    <n v="0"/>
    <n v="0"/>
    <n v="0"/>
    <n v="0"/>
    <n v="0"/>
    <n v="0"/>
    <n v="0"/>
    <n v="14512.79"/>
    <n v="9297.7800000000007"/>
    <n v="12955.87"/>
    <n v="3289.04"/>
    <n v="0"/>
    <n v="0"/>
    <n v="40055.480000000003"/>
    <n v="0.98722038744023277"/>
    <n v="40055.480000000003"/>
    <n v="80110.960000000006"/>
  </r>
  <r>
    <n v="14"/>
    <n v="15"/>
    <x v="2"/>
    <x v="117"/>
    <x v="6"/>
    <x v="72"/>
    <x v="338"/>
    <s v="014-Other health"/>
    <x v="1"/>
    <s v="115"/>
    <s v="ENVIROMENTAL HEALTH SERVICES"/>
    <s v="078"/>
    <s v="GENERAL EXPENSES - OTHER"/>
    <s v="1333"/>
    <s v="LEGAL FEES - OTHER"/>
    <n v="1102"/>
    <n v="1102"/>
    <n v="1162.6099999999999"/>
    <n v="1224.22832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7"/>
    <x v="6"/>
    <x v="72"/>
    <x v="102"/>
    <s v="014-Other health"/>
    <x v="1"/>
    <s v="115"/>
    <s v="ENVIROMENTAL HEALTH SERVICES"/>
    <s v="078"/>
    <s v="GENERAL EXPENSES - OTHER"/>
    <s v="1336"/>
    <s v="LICENCES &amp; PERMITS - NON VEHICLE"/>
    <n v="581"/>
    <n v="581"/>
    <n v="612.95500000000004"/>
    <n v="645.44161500000007"/>
    <n v="288"/>
    <n v="0"/>
    <n v="0"/>
    <n v="0"/>
    <n v="0"/>
    <n v="0"/>
    <n v="0"/>
    <n v="0"/>
    <n v="0"/>
    <n v="0"/>
    <n v="0"/>
    <n v="288"/>
    <n v="0"/>
    <n v="0"/>
    <n v="288"/>
    <n v="0.49569707401032703"/>
    <n v="288"/>
    <n v="576"/>
  </r>
  <r>
    <n v="14"/>
    <n v="15"/>
    <x v="2"/>
    <x v="117"/>
    <x v="6"/>
    <x v="72"/>
    <x v="106"/>
    <s v="014-Other health"/>
    <x v="1"/>
    <s v="115"/>
    <s v="ENVIROMENTAL HEALTH SERVICES"/>
    <s v="078"/>
    <s v="GENERAL EXPENSES - OTHER"/>
    <s v="1344"/>
    <s v="NON-CAPITAL TOOLS &amp; EQUIPMENT"/>
    <n v="5148"/>
    <n v="5148"/>
    <n v="5431.14"/>
    <n v="5718.9904200000001"/>
    <n v="0"/>
    <n v="1558.57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7"/>
    <x v="6"/>
    <x v="72"/>
    <x v="107"/>
    <s v="014-Other health"/>
    <x v="1"/>
    <s v="115"/>
    <s v="ENVIROMENTAL HEALTH SERVICES"/>
    <s v="078"/>
    <s v="GENERAL EXPENSES - OTHER"/>
    <s v="1347"/>
    <s v="POSTAGE &amp; COURIER FEES"/>
    <n v="5800"/>
    <n v="5800"/>
    <n v="6119"/>
    <n v="6443.306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7"/>
    <x v="6"/>
    <x v="72"/>
    <x v="108"/>
    <s v="014-Other health"/>
    <x v="1"/>
    <s v="115"/>
    <s v="ENVIROMENTAL HEALTH SERVICES"/>
    <s v="078"/>
    <s v="GENERAL EXPENSES - OTHER"/>
    <s v="1348"/>
    <s v="PRINTING &amp; STATIONERY"/>
    <n v="7795"/>
    <n v="7795"/>
    <n v="8223.7250000000004"/>
    <n v="8659.5824250000005"/>
    <n v="314.27999999999997"/>
    <n v="0"/>
    <n v="0"/>
    <n v="0"/>
    <n v="0"/>
    <n v="0"/>
    <n v="0"/>
    <n v="0"/>
    <n v="0"/>
    <n v="90.34"/>
    <n v="0"/>
    <n v="0"/>
    <n v="0"/>
    <n v="223.94"/>
    <n v="314.27999999999997"/>
    <n v="4.0318152661962793E-2"/>
    <n v="314.27999999999997"/>
    <n v="628.55999999999995"/>
  </r>
  <r>
    <n v="14"/>
    <n v="15"/>
    <x v="2"/>
    <x v="117"/>
    <x v="6"/>
    <x v="72"/>
    <x v="109"/>
    <s v="014-Other health"/>
    <x v="1"/>
    <s v="115"/>
    <s v="ENVIROMENTAL HEALTH SERVICES"/>
    <s v="078"/>
    <s v="GENERAL EXPENSES - OTHER"/>
    <s v="1350"/>
    <s v="PROTECTIVE CLOTHING"/>
    <n v="27141"/>
    <n v="27141"/>
    <n v="28633.755000000001"/>
    <n v="30151.344015000002"/>
    <n v="688.3"/>
    <n v="0"/>
    <n v="0"/>
    <n v="0"/>
    <n v="0"/>
    <n v="0"/>
    <n v="0"/>
    <n v="0"/>
    <n v="0"/>
    <n v="0"/>
    <n v="207.45"/>
    <n v="480.85"/>
    <n v="0"/>
    <n v="0"/>
    <n v="688.3"/>
    <n v="2.5360156221215135E-2"/>
    <n v="688.3"/>
    <n v="1376.6"/>
  </r>
  <r>
    <n v="14"/>
    <n v="15"/>
    <x v="2"/>
    <x v="117"/>
    <x v="6"/>
    <x v="72"/>
    <x v="332"/>
    <s v="014-Other health"/>
    <x v="1"/>
    <s v="115"/>
    <s v="ENVIROMENTAL HEALTH SERVICES"/>
    <s v="078"/>
    <s v="GENERAL EXPENSES - OTHER"/>
    <s v="1354"/>
    <s v="PUBLIC EDUCATION AND TRAINING"/>
    <n v="17602"/>
    <n v="17602"/>
    <n v="18570.11"/>
    <n v="19554.32583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7"/>
    <x v="6"/>
    <x v="72"/>
    <x v="331"/>
    <s v="014-Other health"/>
    <x v="1"/>
    <s v="115"/>
    <s v="ENVIROMENTAL HEALTH SERVICES"/>
    <s v="078"/>
    <s v="GENERAL EXPENSES - OTHER"/>
    <s v="1363"/>
    <s v="SUBSCRIPTIONS"/>
    <n v="1958"/>
    <n v="1958"/>
    <n v="2065.69"/>
    <n v="2175.17157"/>
    <n v="680"/>
    <n v="0"/>
    <n v="0"/>
    <n v="0"/>
    <n v="0"/>
    <n v="0"/>
    <n v="0"/>
    <n v="0"/>
    <n v="0"/>
    <n v="680"/>
    <n v="0"/>
    <n v="0"/>
    <n v="0"/>
    <n v="0"/>
    <n v="680"/>
    <n v="0.34729315628192031"/>
    <n v="680"/>
    <n v="1360"/>
  </r>
  <r>
    <n v="14"/>
    <n v="15"/>
    <x v="2"/>
    <x v="117"/>
    <x v="6"/>
    <x v="72"/>
    <x v="110"/>
    <s v="014-Other health"/>
    <x v="1"/>
    <s v="115"/>
    <s v="ENVIROMENTAL HEALTH SERVICES"/>
    <s v="078"/>
    <s v="GENERAL EXPENSES - OTHER"/>
    <s v="1364"/>
    <s v="SUBSISTANCE &amp; TRAVELLING EXPENSES"/>
    <n v="74667"/>
    <n v="74667"/>
    <n v="78773.684999999998"/>
    <n v="82948.690304999996"/>
    <n v="39501.550000000003"/>
    <n v="0"/>
    <n v="0"/>
    <n v="0"/>
    <n v="0"/>
    <n v="0"/>
    <n v="0"/>
    <n v="0"/>
    <n v="948.8"/>
    <n v="29738.52"/>
    <n v="4268.83"/>
    <n v="1381"/>
    <n v="2764.4"/>
    <n v="400"/>
    <n v="39501.550000000003"/>
    <n v="0.52903625430243617"/>
    <n v="39501.550000000003"/>
    <n v="79003.100000000006"/>
  </r>
  <r>
    <n v="14"/>
    <n v="15"/>
    <x v="2"/>
    <x v="117"/>
    <x v="6"/>
    <x v="72"/>
    <x v="371"/>
    <s v="014-Other health"/>
    <x v="1"/>
    <s v="115"/>
    <s v="ENVIROMENTAL HEALTH SERVICES"/>
    <s v="078"/>
    <s v="GENERAL EXPENSES - OTHER"/>
    <s v="1365"/>
    <s v="SUPPORT TRAUMATIC INCIDENTS"/>
    <n v="12896"/>
    <n v="12896"/>
    <n v="13605.28"/>
    <n v="14326.35984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7"/>
    <x v="6"/>
    <x v="72"/>
    <x v="111"/>
    <s v="014-Other health"/>
    <x v="1"/>
    <s v="115"/>
    <s v="ENVIROMENTAL HEALTH SERVICES"/>
    <s v="078"/>
    <s v="GENERAL EXPENSES - OTHER"/>
    <s v="1366"/>
    <s v="TELEPHONE"/>
    <n v="28285"/>
    <n v="56570"/>
    <n v="59681.35"/>
    <n v="62844.46155"/>
    <n v="17615.599999999999"/>
    <n v="0"/>
    <n v="0"/>
    <n v="0"/>
    <n v="0"/>
    <n v="0"/>
    <n v="0"/>
    <n v="0"/>
    <n v="2719.69"/>
    <n v="2463.37"/>
    <n v="2801.31"/>
    <n v="2202.85"/>
    <n v="5449.93"/>
    <n v="1978.45"/>
    <n v="17615.599999999999"/>
    <n v="0.6227894643804136"/>
    <n v="17615.599999999999"/>
    <n v="35231.199999999997"/>
  </r>
  <r>
    <n v="14"/>
    <n v="15"/>
    <x v="2"/>
    <x v="117"/>
    <x v="6"/>
    <x v="72"/>
    <x v="354"/>
    <s v="014-Other health"/>
    <x v="1"/>
    <s v="115"/>
    <s v="ENVIROMENTAL HEALTH SERVICES"/>
    <s v="078"/>
    <s v="GENERAL EXPENSES - OTHER"/>
    <s v="1367"/>
    <s v="TESTING OF SAMPLES"/>
    <n v="48321"/>
    <n v="48321"/>
    <n v="50978.654999999999"/>
    <n v="53680.523714999996"/>
    <n v="29715.07"/>
    <n v="0"/>
    <n v="0"/>
    <n v="0"/>
    <n v="0"/>
    <n v="0"/>
    <n v="0"/>
    <n v="0"/>
    <n v="0"/>
    <n v="6987.59"/>
    <n v="6437.22"/>
    <n v="4997.0600000000004"/>
    <n v="6814.53"/>
    <n v="4478.67"/>
    <n v="29715.07"/>
    <n v="0.61495147037519915"/>
    <n v="29715.07"/>
    <n v="59430.14"/>
  </r>
  <r>
    <n v="14"/>
    <n v="15"/>
    <x v="2"/>
    <x v="117"/>
    <x v="6"/>
    <x v="72"/>
    <x v="78"/>
    <s v="014-Other health"/>
    <x v="1"/>
    <s v="115"/>
    <s v="ENVIROMENTAL HEALTH SERVICES"/>
    <s v="078"/>
    <s v="GENERAL EXPENSES - OTHER"/>
    <s v="1368"/>
    <s v="TRAINING COSTS"/>
    <n v="232"/>
    <n v="232"/>
    <n v="244.76"/>
    <n v="257.7322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1"/>
    <x v="1"/>
    <x v="93"/>
    <x v="372"/>
    <s v="002-Municipal manager"/>
    <x v="5"/>
    <s v="002"/>
    <s v="ADMINISTRATION MUNICIPAL MANAGER"/>
    <s v="087"/>
    <s v="INTERNAL CHARGES"/>
    <s v="1531"/>
    <s v="INTERNAL ADMINISTRATION COSTS"/>
    <n v="86301"/>
    <n v="74291"/>
    <n v="78377.005000000005"/>
    <n v="82530.98626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1"/>
    <x v="1"/>
    <x v="93"/>
    <x v="373"/>
    <s v="002-Municipal manager"/>
    <x v="5"/>
    <s v="002"/>
    <s v="ADMINISTRATION MUNICIPAL MANAGER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1"/>
    <x v="1"/>
    <x v="93"/>
    <x v="195"/>
    <s v="002-Municipal manager"/>
    <x v="5"/>
    <s v="002"/>
    <s v="ADMINISTRATION MUNICIPAL MANAGER"/>
    <s v="087"/>
    <s v="INTERNAL CHARGES"/>
    <s v="1533"/>
    <s v="INTERNAL FACILITIES COSTS"/>
    <n v="188330"/>
    <n v="200150"/>
    <n v="211158.25"/>
    <n v="222349.6372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2"/>
    <x v="2"/>
    <x v="93"/>
    <x v="372"/>
    <s v="007-Other admin"/>
    <x v="5"/>
    <s v="003"/>
    <s v="COMMUNICATIONS"/>
    <s v="087"/>
    <s v="INTERNAL CHARGES"/>
    <s v="1531"/>
    <s v="INTERNAL ADMINISTRATION COSTS"/>
    <n v="153970"/>
    <n v="155674"/>
    <n v="164236.07"/>
    <n v="172940.5817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2"/>
    <x v="2"/>
    <x v="93"/>
    <x v="373"/>
    <s v="007-Other admin"/>
    <x v="5"/>
    <s v="003"/>
    <s v="COMMUNICATIONS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2"/>
    <x v="2"/>
    <x v="93"/>
    <x v="195"/>
    <s v="007-Other admin"/>
    <x v="5"/>
    <s v="003"/>
    <s v="COMMUNICATIONS"/>
    <s v="087"/>
    <s v="INTERNAL CHARGES"/>
    <s v="1533"/>
    <s v="INTERNAL FACILITIES COSTS"/>
    <n v="188330"/>
    <n v="200150"/>
    <n v="211158.25"/>
    <n v="222349.6372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3"/>
    <x v="1"/>
    <x v="93"/>
    <x v="372"/>
    <s v="007-Other admin"/>
    <x v="5"/>
    <s v="004"/>
    <s v="INTERNAL AUDIT"/>
    <s v="087"/>
    <s v="INTERNAL CHARGES"/>
    <s v="1531"/>
    <s v="INTERNAL ADMINISTRATION COSTS"/>
    <n v="144891"/>
    <n v="129752"/>
    <n v="136888.35999999999"/>
    <n v="144143.4430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3"/>
    <x v="1"/>
    <x v="93"/>
    <x v="373"/>
    <s v="007-Other admin"/>
    <x v="5"/>
    <s v="004"/>
    <s v="INTERNAL AUDIT"/>
    <s v="087"/>
    <s v="INTERNAL CHARGES"/>
    <s v="1532"/>
    <s v="INTERNAL IT COSTS"/>
    <n v="134577"/>
    <n v="185944"/>
    <n v="196170.92"/>
    <n v="206567.97876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3"/>
    <x v="1"/>
    <x v="93"/>
    <x v="195"/>
    <s v="007-Other admin"/>
    <x v="5"/>
    <s v="004"/>
    <s v="INTERNAL AUDIT"/>
    <s v="087"/>
    <s v="INTERNAL CHARGES"/>
    <s v="1533"/>
    <s v="INTERNAL FACILITIES COSTS"/>
    <n v="251107"/>
    <n v="266866"/>
    <n v="281543.63"/>
    <n v="296465.44238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4"/>
    <x v="1"/>
    <x v="93"/>
    <x v="372"/>
    <s v="007-Other admin"/>
    <x v="5"/>
    <s v="005"/>
    <s v="STRATEGIC SUPPORT"/>
    <s v="087"/>
    <s v="INTERNAL CHARGES"/>
    <s v="1531"/>
    <s v="INTERNAL ADMINISTRATION COSTS"/>
    <n v="65481"/>
    <n v="104037"/>
    <n v="109759.035"/>
    <n v="115576.26385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4"/>
    <x v="1"/>
    <x v="93"/>
    <x v="195"/>
    <s v="007-Other admin"/>
    <x v="5"/>
    <s v="005"/>
    <s v="STRATEGIC SUPPORT"/>
    <s v="087"/>
    <s v="INTERNAL CHARGES"/>
    <s v="1533"/>
    <s v="INTERNAL FACILITIES COSTS"/>
    <n v="125554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5"/>
    <x v="2"/>
    <x v="93"/>
    <x v="372"/>
    <s v="007-Other admin"/>
    <x v="5"/>
    <s v="006"/>
    <s v="PUBLIC PARTICIPATION &amp; PROJECT SUPPORT"/>
    <s v="087"/>
    <s v="INTERNAL CHARGES"/>
    <s v="1531"/>
    <s v="INTERNAL ADMINISTRATION COSTS"/>
    <n v="459903"/>
    <n v="419804"/>
    <n v="442893.22"/>
    <n v="466366.56065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7"/>
    <x v="3"/>
    <x v="93"/>
    <x v="372"/>
    <s v="015-Economic development"/>
    <x v="5"/>
    <s v="012"/>
    <s v="ADMINISTRATION STRATEGY &amp; DEV"/>
    <s v="087"/>
    <s v="INTERNAL CHARGES"/>
    <s v="1531"/>
    <s v="INTERNAL ADMINISTRATION COSTS"/>
    <n v="231075"/>
    <n v="343182"/>
    <n v="362057.01"/>
    <n v="381246.03153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7"/>
    <x v="3"/>
    <x v="93"/>
    <x v="373"/>
    <s v="015-Economic development"/>
    <x v="5"/>
    <s v="012"/>
    <s v="ADMINISTRATION STRATEGY &amp; DEV"/>
    <s v="087"/>
    <s v="INTERNAL CHARGES"/>
    <s v="1532"/>
    <s v="INTERNAL IT COSTS"/>
    <n v="134577"/>
    <n v="185944"/>
    <n v="196170.92"/>
    <n v="206567.97876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7"/>
    <x v="3"/>
    <x v="93"/>
    <x v="195"/>
    <s v="015-Economic development"/>
    <x v="5"/>
    <s v="012"/>
    <s v="ADMINISTRATION STRATEGY &amp; DEV"/>
    <s v="087"/>
    <s v="INTERNAL CHARGES"/>
    <s v="1533"/>
    <s v="INTERNAL FACILITIES COSTS"/>
    <n v="125554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8"/>
    <x v="3"/>
    <x v="93"/>
    <x v="372"/>
    <s v="015-Economic development"/>
    <x v="5"/>
    <s v="014"/>
    <s v="LOCAL ECONOMIC DEVELOPMENT &amp; SOCIAL DEVELOPMENT"/>
    <s v="087"/>
    <s v="INTERNAL CHARGES"/>
    <s v="1531"/>
    <s v="INTERNAL ADMINISTRATION COSTS"/>
    <n v="1586933"/>
    <n v="1454188"/>
    <n v="1534168.34"/>
    <n v="1615479.262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8"/>
    <x v="3"/>
    <x v="93"/>
    <x v="373"/>
    <s v="015-Economic development"/>
    <x v="5"/>
    <s v="014"/>
    <s v="LOCAL ECONOMIC DEVELOPMENT &amp; SOCIAL DEVELOPMENT"/>
    <s v="087"/>
    <s v="INTERNAL CHARGES"/>
    <s v="1532"/>
    <s v="INTERNAL IT COSTS"/>
    <n v="67291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8"/>
    <x v="3"/>
    <x v="93"/>
    <x v="195"/>
    <s v="015-Economic development"/>
    <x v="5"/>
    <s v="014"/>
    <s v="LOCAL ECONOMIC DEVELOPMENT &amp; SOCIAL DEVELOPMENT"/>
    <s v="087"/>
    <s v="INTERNAL CHARGES"/>
    <s v="1533"/>
    <s v="INTERNAL FACILITIES COSTS"/>
    <n v="125554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9"/>
    <x v="3"/>
    <x v="93"/>
    <x v="372"/>
    <s v="016-Town planning"/>
    <x v="5"/>
    <s v="015"/>
    <s v="TOWN &amp; REGIONAL PLANNING"/>
    <s v="087"/>
    <s v="INTERNAL CHARGES"/>
    <s v="1531"/>
    <s v="INTERNAL ADMINISTRATION COSTS"/>
    <n v="578592"/>
    <n v="853936"/>
    <n v="900902.48"/>
    <n v="948650.31143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9"/>
    <x v="3"/>
    <x v="93"/>
    <x v="373"/>
    <s v="016-Town planning"/>
    <x v="5"/>
    <s v="015"/>
    <s v="TOWN &amp; REGIONAL PLANNING"/>
    <s v="087"/>
    <s v="INTERNAL CHARGES"/>
    <s v="1532"/>
    <s v="INTERNAL IT COSTS"/>
    <n v="33644"/>
    <n v="46486"/>
    <n v="49042.73"/>
    <n v="51641.99469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9"/>
    <x v="3"/>
    <x v="93"/>
    <x v="195"/>
    <s v="016-Town planning"/>
    <x v="5"/>
    <s v="015"/>
    <s v="TOWN &amp; REGIONAL PLANNING"/>
    <s v="087"/>
    <s v="INTERNAL CHARGES"/>
    <s v="1533"/>
    <s v="INTERNAL FACILITIES COSTS"/>
    <n v="251107"/>
    <n v="266866"/>
    <n v="281543.63"/>
    <n v="296465.44238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0"/>
    <x v="3"/>
    <x v="93"/>
    <x v="372"/>
    <s v="006-Property service"/>
    <x v="5"/>
    <s v="016"/>
    <s v="HOUSING ADMINISTRATION &amp; PROPERTY VALUATION"/>
    <s v="087"/>
    <s v="INTERNAL CHARGES"/>
    <s v="1531"/>
    <s v="INTERNAL ADMINISTRATION COSTS"/>
    <n v="704895"/>
    <n v="799336"/>
    <n v="843299.48"/>
    <n v="887994.35243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48"/>
    <x v="3"/>
    <x v="93"/>
    <x v="372"/>
    <s v="007-Other admin"/>
    <x v="5"/>
    <s v="023"/>
    <s v="SATELITE OFFICE: NKOWANKOWA"/>
    <s v="087"/>
    <s v="INTERNAL CHARGES"/>
    <s v="1531"/>
    <s v="INTERNAL ADMINISTRATION COSTS"/>
    <n v="1356"/>
    <n v="1280"/>
    <n v="1350.4"/>
    <n v="1421.9712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48"/>
    <x v="3"/>
    <x v="93"/>
    <x v="373"/>
    <s v="007-Other admin"/>
    <x v="5"/>
    <s v="023"/>
    <s v="SATELITE OFFICE: NKOWANKOWA"/>
    <s v="087"/>
    <s v="INTERNAL CHARGES"/>
    <s v="1532"/>
    <s v="INTERNAL IT COSTS"/>
    <n v="235509"/>
    <n v="325402"/>
    <n v="343299.11"/>
    <n v="361493.96282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1"/>
    <x v="3"/>
    <x v="93"/>
    <x v="372"/>
    <s v="007-Other admin"/>
    <x v="5"/>
    <s v="024"/>
    <s v="SATELITE OFFICE: LENYENYE"/>
    <s v="087"/>
    <s v="INTERNAL CHARGES"/>
    <s v="1531"/>
    <s v="INTERNAL ADMINISTRATION COSTS"/>
    <n v="1531"/>
    <n v="1445"/>
    <n v="1524.4749999999999"/>
    <n v="1605.272174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1"/>
    <x v="3"/>
    <x v="93"/>
    <x v="373"/>
    <s v="007-Other admin"/>
    <x v="5"/>
    <s v="024"/>
    <s v="SATELITE OFFICE: LENYENYE"/>
    <s v="087"/>
    <s v="INTERNAL CHARGES"/>
    <s v="1532"/>
    <s v="INTERNAL IT COSTS"/>
    <n v="269153"/>
    <n v="371888"/>
    <n v="392341.84"/>
    <n v="413135.95752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49"/>
    <x v="3"/>
    <x v="93"/>
    <x v="372"/>
    <s v="007-Other admin"/>
    <x v="5"/>
    <s v="025"/>
    <s v="SATELITE OFFICE: LETSITELE"/>
    <s v="087"/>
    <s v="INTERNAL CHARGES"/>
    <s v="1531"/>
    <s v="INTERNAL ADMINISTRATION COSTS"/>
    <n v="756"/>
    <n v="713"/>
    <n v="752.21500000000003"/>
    <n v="792.082395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2"/>
    <x v="4"/>
    <x v="93"/>
    <x v="372"/>
    <s v="003-Budget and treasury office"/>
    <x v="5"/>
    <s v="032"/>
    <s v="ADMINISTRATION FINANCE"/>
    <s v="087"/>
    <s v="INTERNAL CHARGES"/>
    <s v="1531"/>
    <s v="INTERNAL ADMINISTRATION COSTS"/>
    <n v="612811"/>
    <n v="755824"/>
    <n v="797394.32"/>
    <n v="839656.21895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2"/>
    <x v="4"/>
    <x v="93"/>
    <x v="373"/>
    <s v="003-Budget and treasury office"/>
    <x v="5"/>
    <s v="032"/>
    <s v="ADMINISTRATION FINANCE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2"/>
    <x v="4"/>
    <x v="93"/>
    <x v="195"/>
    <s v="003-Budget and treasury office"/>
    <x v="5"/>
    <s v="032"/>
    <s v="ADMINISTRATION FINANCE"/>
    <s v="087"/>
    <s v="INTERNAL CHARGES"/>
    <s v="1533"/>
    <s v="INTERNAL FACILITIES COSTS"/>
    <n v="125554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3"/>
    <x v="4"/>
    <x v="93"/>
    <x v="372"/>
    <s v="003-Budget and treasury office"/>
    <x v="5"/>
    <s v="033"/>
    <s v="FINANCIAL SERVICES, REPORTING, &amp; BUDGETS"/>
    <s v="087"/>
    <s v="INTERNAL CHARGES"/>
    <s v="1531"/>
    <s v="INTERNAL ADMINISTRATION COSTS"/>
    <n v="417952"/>
    <n v="444224"/>
    <n v="468656.32"/>
    <n v="493495.10496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3"/>
    <x v="4"/>
    <x v="93"/>
    <x v="373"/>
    <s v="003-Budget and treasury office"/>
    <x v="5"/>
    <s v="033"/>
    <s v="FINANCIAL SERVICES, REPORTING, &amp; BUDGETS"/>
    <s v="087"/>
    <s v="INTERNAL CHARGES"/>
    <s v="1532"/>
    <s v="INTERNAL IT COSTS"/>
    <n v="134577"/>
    <n v="185944"/>
    <n v="196170.92"/>
    <n v="206567.97876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3"/>
    <x v="4"/>
    <x v="93"/>
    <x v="195"/>
    <s v="003-Budget and treasury office"/>
    <x v="5"/>
    <s v="033"/>
    <s v="FINANCIAL SERVICES, REPORTING, &amp; BUDGETS"/>
    <s v="087"/>
    <s v="INTERNAL CHARGES"/>
    <s v="1533"/>
    <s v="INTERNAL FACILITIES COSTS"/>
    <n v="188330"/>
    <n v="200150"/>
    <n v="211158.25"/>
    <n v="222349.6372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4"/>
    <x v="4"/>
    <x v="93"/>
    <x v="372"/>
    <s v="003-Budget and treasury office"/>
    <x v="5"/>
    <s v="034"/>
    <s v="REVENUE"/>
    <s v="087"/>
    <s v="INTERNAL CHARGES"/>
    <s v="1531"/>
    <s v="INTERNAL ADMINISTRATION COSTS"/>
    <n v="1079458"/>
    <n v="1080428"/>
    <n v="1139851.54"/>
    <n v="1200263.67162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4"/>
    <x v="4"/>
    <x v="93"/>
    <x v="373"/>
    <s v="003-Budget and treasury office"/>
    <x v="5"/>
    <s v="034"/>
    <s v="REVENUE"/>
    <s v="087"/>
    <s v="INTERNAL CHARGES"/>
    <s v="1532"/>
    <s v="INTERNAL IT COSTS"/>
    <n v="874747"/>
    <n v="1208635"/>
    <n v="1275109.925"/>
    <n v="1342690.751025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4"/>
    <x v="4"/>
    <x v="93"/>
    <x v="195"/>
    <s v="003-Budget and treasury office"/>
    <x v="5"/>
    <s v="034"/>
    <s v="REVENUE"/>
    <s v="087"/>
    <s v="INTERNAL CHARGES"/>
    <s v="1533"/>
    <s v="INTERNAL FACILITIES COSTS"/>
    <n v="753321"/>
    <n v="800599"/>
    <n v="844631.94499999995"/>
    <n v="889397.438084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5"/>
    <x v="4"/>
    <x v="93"/>
    <x v="372"/>
    <s v="003-Budget and treasury office"/>
    <x v="5"/>
    <s v="035"/>
    <s v="EXPENDITURE"/>
    <s v="087"/>
    <s v="INTERNAL CHARGES"/>
    <s v="1531"/>
    <s v="INTERNAL ADMINISTRATION COSTS"/>
    <n v="229359"/>
    <n v="269750"/>
    <n v="284586.25"/>
    <n v="299669.32124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5"/>
    <x v="4"/>
    <x v="93"/>
    <x v="373"/>
    <s v="003-Budget and treasury office"/>
    <x v="5"/>
    <s v="035"/>
    <s v="EXPENDITURE"/>
    <s v="087"/>
    <s v="INTERNAL CHARGES"/>
    <s v="1532"/>
    <s v="INTERNAL IT COSTS"/>
    <n v="1009324"/>
    <n v="1394579"/>
    <n v="1471280.845"/>
    <n v="1549258.72978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5"/>
    <x v="4"/>
    <x v="93"/>
    <x v="195"/>
    <s v="003-Budget and treasury office"/>
    <x v="5"/>
    <s v="035"/>
    <s v="EXPENDITURE"/>
    <s v="087"/>
    <s v="INTERNAL CHARGES"/>
    <s v="1533"/>
    <s v="INTERNAL FACILITIES COSTS"/>
    <n v="502214"/>
    <n v="533733"/>
    <n v="563088.31499999994"/>
    <n v="592931.995694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6"/>
    <x v="4"/>
    <x v="93"/>
    <x v="372"/>
    <s v="003-Budget and treasury office"/>
    <x v="5"/>
    <s v="036"/>
    <s v="INVENTORY"/>
    <s v="087"/>
    <s v="INTERNAL CHARGES"/>
    <s v="1531"/>
    <s v="INTERNAL ADMINISTRATION COSTS"/>
    <n v="108431"/>
    <n v="116703"/>
    <n v="123121.66499999999"/>
    <n v="129647.11324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6"/>
    <x v="4"/>
    <x v="93"/>
    <x v="373"/>
    <s v="003-Budget and treasury office"/>
    <x v="5"/>
    <s v="036"/>
    <s v="INVENTORY"/>
    <s v="087"/>
    <s v="INTERNAL CHARGES"/>
    <s v="1532"/>
    <s v="INTERNAL IT COSTS"/>
    <n v="201865"/>
    <n v="278916"/>
    <n v="294256.38"/>
    <n v="309851.96814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6"/>
    <x v="4"/>
    <x v="93"/>
    <x v="171"/>
    <s v="003-Budget and treasury office"/>
    <x v="5"/>
    <s v="036"/>
    <s v="INVENTORY"/>
    <s v="087"/>
    <s v="INTERNAL CHARGES"/>
    <s v="1534"/>
    <s v="INTERNAL USER CHARGES - ELECTRICITY"/>
    <n v="39000"/>
    <n v="90000"/>
    <n v="94950"/>
    <n v="99982.35"/>
    <n v="42866.52"/>
    <n v="0"/>
    <n v="0"/>
    <n v="0"/>
    <n v="0"/>
    <n v="0"/>
    <n v="0"/>
    <n v="0"/>
    <n v="0"/>
    <n v="0"/>
    <n v="27236.66"/>
    <n v="0"/>
    <n v="9744.32"/>
    <n v="5885.54"/>
    <n v="42866.52"/>
    <n v="1.0991415384615384"/>
    <n v="42866.52"/>
    <n v="85733.04"/>
  </r>
  <r>
    <n v="14"/>
    <n v="15"/>
    <x v="0"/>
    <x v="87"/>
    <x v="5"/>
    <x v="93"/>
    <x v="372"/>
    <s v="007-Other admin"/>
    <x v="5"/>
    <s v="037"/>
    <s v="FLEET MANAGEMENT"/>
    <s v="087"/>
    <s v="INTERNAL CHARGES"/>
    <s v="1531"/>
    <s v="INTERNAL ADMINISTRATION COSTS"/>
    <n v="126644"/>
    <n v="408117"/>
    <n v="430563.435"/>
    <n v="453383.297054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7"/>
    <x v="5"/>
    <x v="93"/>
    <x v="373"/>
    <s v="007-Other admin"/>
    <x v="5"/>
    <s v="037"/>
    <s v="FLEET MANAGEMENT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7"/>
    <x v="5"/>
    <x v="93"/>
    <x v="171"/>
    <s v="007-Other admin"/>
    <x v="5"/>
    <s v="037"/>
    <s v="FLEET MANAGEMENT"/>
    <s v="087"/>
    <s v="INTERNAL CHARGES"/>
    <s v="1534"/>
    <s v="INTERNAL USER CHARGES - ELECTRICITY"/>
    <n v="50000"/>
    <n v="80000"/>
    <n v="84400"/>
    <n v="88873.2"/>
    <n v="37715.300000000003"/>
    <n v="0"/>
    <n v="0"/>
    <n v="0"/>
    <n v="0"/>
    <n v="0"/>
    <n v="0"/>
    <n v="0"/>
    <n v="0"/>
    <n v="0"/>
    <n v="23836.959999999999"/>
    <n v="0"/>
    <n v="9433.18"/>
    <n v="4445.16"/>
    <n v="37715.300000000003"/>
    <n v="0.75430600000000003"/>
    <n v="37715.300000000003"/>
    <n v="75430.600000000006"/>
  </r>
  <r>
    <n v="14"/>
    <n v="15"/>
    <x v="0"/>
    <x v="87"/>
    <x v="5"/>
    <x v="93"/>
    <x v="374"/>
    <s v="007-Other admin"/>
    <x v="5"/>
    <s v="037"/>
    <s v="FLEET MANAGEMENT"/>
    <s v="087"/>
    <s v="INTERNAL CHARGES"/>
    <s v="1538"/>
    <s v="INTERNAL USER CHARGES - SANITATION &amp; REFUSE"/>
    <n v="18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8"/>
    <x v="2"/>
    <x v="93"/>
    <x v="372"/>
    <s v="005-Information technology"/>
    <x v="5"/>
    <s v="038"/>
    <s v="INFORMATION TECHNOLOGY"/>
    <s v="087"/>
    <s v="INTERNAL CHARGES"/>
    <s v="1531"/>
    <s v="INTERNAL ADMINISTRATION COSTS"/>
    <n v="374809"/>
    <n v="367859"/>
    <n v="388091.245"/>
    <n v="408660.080985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8"/>
    <x v="2"/>
    <x v="93"/>
    <x v="373"/>
    <s v="005-Information technology"/>
    <x v="5"/>
    <s v="038"/>
    <s v="INFORMATION TECHNOLOGY"/>
    <s v="087"/>
    <s v="INTERNAL CHARGES"/>
    <s v="1532"/>
    <s v="INTERNAL IT COSTS"/>
    <n v="504662"/>
    <n v="697289"/>
    <n v="735639.89500000002"/>
    <n v="774628.809435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8"/>
    <x v="2"/>
    <x v="93"/>
    <x v="195"/>
    <s v="005-Information technology"/>
    <x v="5"/>
    <s v="038"/>
    <s v="INFORMATION TECHNOLOGY"/>
    <s v="087"/>
    <s v="INTERNAL CHARGES"/>
    <s v="1533"/>
    <s v="INTERNAL FACILITIES COSTS"/>
    <n v="62777"/>
    <n v="66717"/>
    <n v="70386.434999999998"/>
    <n v="74116.916054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9"/>
    <x v="4"/>
    <x v="93"/>
    <x v="372"/>
    <s v="003-Budget and treasury office"/>
    <x v="5"/>
    <s v="039"/>
    <s v="SUPPLY CHAIN MANAGEMENT UNIT"/>
    <s v="087"/>
    <s v="INTERNAL CHARGES"/>
    <s v="1531"/>
    <s v="INTERNAL ADMINISTRATION COSTS"/>
    <n v="269390"/>
    <n v="140416"/>
    <n v="148138.88"/>
    <n v="155990.2406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0"/>
    <x v="2"/>
    <x v="93"/>
    <x v="372"/>
    <s v="004-Human resource"/>
    <x v="5"/>
    <s v="052"/>
    <s v="ADMINISTRATION HR &amp; CORP"/>
    <s v="087"/>
    <s v="INTERNAL CHARGES"/>
    <s v="1531"/>
    <s v="INTERNAL ADMINISTRATION COSTS"/>
    <n v="95466"/>
    <n v="87499"/>
    <n v="92311.445000000007"/>
    <n v="97203.951585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0"/>
    <x v="2"/>
    <x v="93"/>
    <x v="373"/>
    <s v="004-Human resource"/>
    <x v="5"/>
    <s v="052"/>
    <s v="ADMINISTRATION HR &amp; CORP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0"/>
    <x v="2"/>
    <x v="93"/>
    <x v="195"/>
    <s v="004-Human resource"/>
    <x v="5"/>
    <s v="052"/>
    <s v="ADMINISTRATION HR &amp; CORP"/>
    <s v="087"/>
    <s v="INTERNAL CHARGES"/>
    <s v="1533"/>
    <s v="INTERNAL FACILITIES COSTS"/>
    <n v="125554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1"/>
    <x v="2"/>
    <x v="93"/>
    <x v="372"/>
    <s v="004-Human resource"/>
    <x v="5"/>
    <s v="053"/>
    <s v="HUMAN RESOURCES"/>
    <s v="087"/>
    <s v="INTERNAL CHARGES"/>
    <s v="1531"/>
    <s v="INTERNAL ADMINISTRATION COSTS"/>
    <n v="409635"/>
    <n v="396063"/>
    <n v="417846.46500000003"/>
    <n v="439992.327645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1"/>
    <x v="2"/>
    <x v="93"/>
    <x v="373"/>
    <s v="004-Human resource"/>
    <x v="5"/>
    <s v="053"/>
    <s v="HUMAN RESOURCES"/>
    <s v="087"/>
    <s v="INTERNAL CHARGES"/>
    <s v="1532"/>
    <s v="INTERNAL IT COSTS"/>
    <n v="437374"/>
    <n v="604318"/>
    <n v="637555.49"/>
    <n v="671345.93096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1"/>
    <x v="2"/>
    <x v="93"/>
    <x v="195"/>
    <s v="004-Human resource"/>
    <x v="5"/>
    <s v="053"/>
    <s v="HUMAN RESOURCES"/>
    <s v="087"/>
    <s v="INTERNAL CHARGES"/>
    <s v="1533"/>
    <s v="INTERNAL FACILITIES COSTS"/>
    <n v="564991"/>
    <n v="600449"/>
    <n v="633473.69499999995"/>
    <n v="667047.8008349998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2"/>
    <x v="2"/>
    <x v="93"/>
    <x v="372"/>
    <s v="007-Other admin"/>
    <x v="5"/>
    <s v="054"/>
    <s v="OCCUPATIONAL HEALTH &amp; SAFETY"/>
    <s v="087"/>
    <s v="INTERNAL CHARGES"/>
    <s v="1531"/>
    <s v="INTERNAL ADMINISTRATION COSTS"/>
    <n v="3452"/>
    <n v="5706"/>
    <n v="6019.83"/>
    <n v="6338.88098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2"/>
    <x v="2"/>
    <x v="93"/>
    <x v="373"/>
    <s v="007-Other admin"/>
    <x v="5"/>
    <s v="054"/>
    <s v="OCCUPATIONAL HEALTH &amp; SAFETY"/>
    <s v="087"/>
    <s v="INTERNAL CHARGES"/>
    <s v="1532"/>
    <s v="INTERNAL IT COSTS"/>
    <n v="33644"/>
    <n v="46486"/>
    <n v="49042.73"/>
    <n v="51641.99469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2"/>
    <x v="2"/>
    <x v="93"/>
    <x v="195"/>
    <s v="007-Other admin"/>
    <x v="5"/>
    <s v="054"/>
    <s v="OCCUPATIONAL HEALTH &amp; SAFETY"/>
    <s v="087"/>
    <s v="INTERNAL CHARGES"/>
    <s v="1533"/>
    <s v="INTERNAL FACILITIES COSTS"/>
    <n v="62777"/>
    <n v="66717"/>
    <n v="70386.434999999998"/>
    <n v="74116.916054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3"/>
    <x v="2"/>
    <x v="93"/>
    <x v="372"/>
    <s v="007-Other admin"/>
    <x v="5"/>
    <s v="056"/>
    <s v="CORPORATE SERVICES"/>
    <s v="087"/>
    <s v="INTERNAL CHARGES"/>
    <s v="1531"/>
    <s v="INTERNAL ADMINISTRATION COSTS"/>
    <n v="307955"/>
    <n v="316398"/>
    <n v="333799.89"/>
    <n v="351491.2841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3"/>
    <x v="2"/>
    <x v="93"/>
    <x v="373"/>
    <s v="007-Other admin"/>
    <x v="5"/>
    <s v="056"/>
    <s v="CORPORATE SERVICES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3"/>
    <x v="2"/>
    <x v="93"/>
    <x v="195"/>
    <s v="007-Other admin"/>
    <x v="5"/>
    <s v="056"/>
    <s v="CORPORATE SERVICES"/>
    <s v="087"/>
    <s v="INTERNAL CHARGES"/>
    <s v="1533"/>
    <s v="INTERNAL FACILITIES COSTS"/>
    <n v="313884"/>
    <n v="333583"/>
    <n v="351930.065"/>
    <n v="370582.358445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4"/>
    <x v="2"/>
    <x v="93"/>
    <x v="372"/>
    <s v="001-Mayor and council"/>
    <x v="5"/>
    <s v="057"/>
    <s v="COUNCIL EXPENDITURE"/>
    <s v="087"/>
    <s v="INTERNAL CHARGES"/>
    <s v="1531"/>
    <s v="INTERNAL ADMINISTRATION COSTS"/>
    <n v="1240212"/>
    <n v="1271469"/>
    <n v="1341399.7949999999"/>
    <n v="1412493.98413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4"/>
    <x v="2"/>
    <x v="93"/>
    <x v="373"/>
    <s v="001-Mayor and council"/>
    <x v="5"/>
    <s v="057"/>
    <s v="COUNCIL EXPENDITURE"/>
    <s v="087"/>
    <s v="INTERNAL CHARGES"/>
    <s v="1532"/>
    <s v="INTERNAL IT COSTS"/>
    <n v="168221"/>
    <n v="232430"/>
    <n v="245213.65"/>
    <n v="258209.97344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4"/>
    <x v="2"/>
    <x v="93"/>
    <x v="195"/>
    <s v="001-Mayor and council"/>
    <x v="5"/>
    <s v="057"/>
    <s v="COUNCIL EXPENDITURE"/>
    <s v="087"/>
    <s v="INTERNAL CHARGES"/>
    <s v="1533"/>
    <s v="INTERNAL FACILITIES COSTS"/>
    <n v="3766607"/>
    <n v="4002995"/>
    <n v="4223159.7249999996"/>
    <n v="4446987.190424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5"/>
    <x v="2"/>
    <x v="93"/>
    <x v="372"/>
    <s v="007-Other admin"/>
    <x v="5"/>
    <s v="058"/>
    <s v="LEGAL SERVICES"/>
    <s v="087"/>
    <s v="INTERNAL CHARGES"/>
    <s v="1531"/>
    <s v="INTERNAL ADMINISTRATION COSTS"/>
    <n v="308440"/>
    <n v="445266"/>
    <n v="469755.63"/>
    <n v="494652.67839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5"/>
    <x v="2"/>
    <x v="93"/>
    <x v="195"/>
    <s v="007-Other admin"/>
    <x v="5"/>
    <s v="058"/>
    <s v="LEGAL SERVICES"/>
    <s v="087"/>
    <s v="INTERNAL CHARGES"/>
    <s v="1533"/>
    <s v="INTERNAL FACILITIES COSTS"/>
    <n v="125554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6"/>
    <x v="5"/>
    <x v="93"/>
    <x v="372"/>
    <s v="017-Roads"/>
    <x v="5"/>
    <s v="062"/>
    <s v="ADMINISTRATION CIVIL ING."/>
    <s v="087"/>
    <s v="INTERNAL CHARGES"/>
    <s v="1531"/>
    <s v="INTERNAL ADMINISTRATION COSTS"/>
    <n v="508826"/>
    <n v="519707"/>
    <n v="548290.88500000001"/>
    <n v="577350.3019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6"/>
    <x v="5"/>
    <x v="93"/>
    <x v="373"/>
    <s v="017-Roads"/>
    <x v="5"/>
    <s v="062"/>
    <s v="ADMINISTRATION CIVIL ING."/>
    <s v="087"/>
    <s v="INTERNAL CHARGES"/>
    <s v="1532"/>
    <s v="INTERNAL IT COSTS"/>
    <n v="235509"/>
    <n v="325402"/>
    <n v="343299.11"/>
    <n v="361493.96282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6"/>
    <x v="5"/>
    <x v="93"/>
    <x v="195"/>
    <s v="017-Roads"/>
    <x v="5"/>
    <s v="062"/>
    <s v="ADMINISTRATION CIVIL ING."/>
    <s v="087"/>
    <s v="INTERNAL CHARGES"/>
    <s v="1533"/>
    <s v="INTERNAL FACILITIES COSTS"/>
    <n v="188330"/>
    <n v="200150"/>
    <n v="211158.25"/>
    <n v="222349.6372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7"/>
    <x v="5"/>
    <x v="93"/>
    <x v="372"/>
    <s v="017-Roads"/>
    <x v="5"/>
    <s v="063"/>
    <s v="ROADS &amp; STORMWATER MANAGEMENT"/>
    <s v="087"/>
    <s v="INTERNAL CHARGES"/>
    <s v="1531"/>
    <s v="INTERNAL ADMINISTRATION COSTS"/>
    <n v="8916281"/>
    <n v="9334861"/>
    <n v="9848278.3550000004"/>
    <n v="10370237.107815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7"/>
    <x v="5"/>
    <x v="93"/>
    <x v="373"/>
    <s v="017-Roads"/>
    <x v="5"/>
    <s v="063"/>
    <s v="ROADS &amp; STORMWATER MANAGEMENT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7"/>
    <x v="5"/>
    <x v="93"/>
    <x v="195"/>
    <s v="017-Roads"/>
    <x v="5"/>
    <s v="063"/>
    <s v="ROADS &amp; STORMWATER MANAGEMENT"/>
    <s v="087"/>
    <s v="INTERNAL CHARGES"/>
    <s v="1533"/>
    <s v="INTERNAL FACILITIES COSTS"/>
    <n v="125554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7"/>
    <x v="5"/>
    <x v="93"/>
    <x v="171"/>
    <s v="017-Roads"/>
    <x v="5"/>
    <s v="063"/>
    <s v="ROADS &amp; STORMWATER MANAGEMENT"/>
    <s v="087"/>
    <s v="INTERNAL CHARGES"/>
    <s v="1534"/>
    <s v="INTERNAL USER CHARGES - ELECTRICITY"/>
    <n v="10000"/>
    <n v="10000"/>
    <n v="10550"/>
    <n v="11109.15"/>
    <n v="30.46"/>
    <n v="0"/>
    <n v="0"/>
    <n v="0"/>
    <n v="0"/>
    <n v="0"/>
    <n v="0"/>
    <n v="0"/>
    <n v="0"/>
    <n v="0"/>
    <n v="0"/>
    <n v="0"/>
    <n v="26.11"/>
    <n v="4.3499999999999996"/>
    <n v="30.46"/>
    <n v="3.0460000000000001E-3"/>
    <n v="30.46"/>
    <n v="60.92"/>
  </r>
  <r>
    <n v="14"/>
    <n v="15"/>
    <x v="0"/>
    <x v="97"/>
    <x v="5"/>
    <x v="93"/>
    <x v="374"/>
    <s v="017-Roads"/>
    <x v="5"/>
    <s v="063"/>
    <s v="ROADS &amp; STORMWATER MANAGEMENT"/>
    <s v="087"/>
    <s v="INTERNAL CHARGES"/>
    <s v="1538"/>
    <s v="INTERNAL USER CHARGES - SANITATION &amp; REFUSE"/>
    <n v="13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8"/>
    <x v="5"/>
    <x v="93"/>
    <x v="372"/>
    <s v="012-House"/>
    <x v="5"/>
    <s v="103"/>
    <s v="BUILDINGS &amp; HOUSING"/>
    <s v="087"/>
    <s v="INTERNAL CHARGES"/>
    <s v="1531"/>
    <s v="INTERNAL ADMINISTRATION COSTS"/>
    <n v="1361070"/>
    <n v="1396380"/>
    <n v="1473180.9"/>
    <n v="1551259.4876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8"/>
    <x v="5"/>
    <x v="93"/>
    <x v="373"/>
    <s v="012-House"/>
    <x v="5"/>
    <s v="103"/>
    <s v="BUILDINGS &amp; HOUSING"/>
    <s v="087"/>
    <s v="INTERNAL CHARGES"/>
    <s v="1532"/>
    <s v="INTERNAL IT COSTS"/>
    <n v="100932"/>
    <n v="139458"/>
    <n v="147128.19"/>
    <n v="154925.98407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8"/>
    <x v="5"/>
    <x v="93"/>
    <x v="195"/>
    <s v="012-House"/>
    <x v="5"/>
    <s v="103"/>
    <s v="BUILDINGS &amp; HOUSING"/>
    <s v="087"/>
    <s v="INTERNAL CHARGES"/>
    <s v="1533"/>
    <s v="INTERNAL FACILITIES COSTS"/>
    <n v="251107"/>
    <n v="266866"/>
    <n v="281543.63"/>
    <n v="296465.44238999998"/>
    <n v="37340.299999999996"/>
    <n v="0"/>
    <n v="0"/>
    <n v="0"/>
    <n v="0"/>
    <n v="0"/>
    <n v="0"/>
    <n v="0"/>
    <n v="14936.22"/>
    <n v="0"/>
    <n v="7468.02"/>
    <n v="7468.03"/>
    <n v="7468.03"/>
    <n v="0"/>
    <n v="37340.299999999996"/>
    <n v="0.14870274424846777"/>
    <n v="37340.300000000003"/>
    <n v="74680.599999999991"/>
  </r>
  <r>
    <n v="14"/>
    <n v="15"/>
    <x v="0"/>
    <x v="98"/>
    <x v="5"/>
    <x v="93"/>
    <x v="171"/>
    <s v="012-House"/>
    <x v="5"/>
    <s v="103"/>
    <s v="BUILDINGS &amp; HOUSING"/>
    <s v="087"/>
    <s v="INTERNAL CHARGES"/>
    <s v="1534"/>
    <s v="INTERNAL USER CHARGES - ELECTRICITY"/>
    <n v="1663000"/>
    <n v="2000000"/>
    <n v="2110000"/>
    <n v="2221830"/>
    <n v="966795.79999999993"/>
    <n v="0"/>
    <n v="0"/>
    <n v="0"/>
    <n v="0"/>
    <n v="0"/>
    <n v="0"/>
    <n v="0"/>
    <n v="0"/>
    <n v="0"/>
    <n v="608798.98"/>
    <n v="0"/>
    <n v="270072.09999999998"/>
    <n v="87924.72"/>
    <n v="966795.79999999993"/>
    <n v="0.58135646422128684"/>
    <n v="966795.8"/>
    <n v="1933591.5999999999"/>
  </r>
  <r>
    <n v="14"/>
    <n v="15"/>
    <x v="0"/>
    <x v="98"/>
    <x v="5"/>
    <x v="93"/>
    <x v="375"/>
    <s v="012-House"/>
    <x v="5"/>
    <s v="103"/>
    <s v="BUILDINGS &amp; HOUSING"/>
    <s v="087"/>
    <s v="INTERNAL CHARGES"/>
    <s v="1536"/>
    <s v="INTERNAL USER CHARGES - SEWERAGE"/>
    <n v="28000"/>
    <n v="30000"/>
    <n v="31650"/>
    <n v="33327.449999999997"/>
    <n v="21923.440000000002"/>
    <n v="0"/>
    <n v="0"/>
    <n v="0"/>
    <n v="0"/>
    <n v="0"/>
    <n v="0"/>
    <n v="0"/>
    <n v="0"/>
    <n v="0"/>
    <n v="9666.16"/>
    <n v="0"/>
    <n v="9624.6299999999992"/>
    <n v="2632.65"/>
    <n v="21923.440000000002"/>
    <n v="0.78298000000000012"/>
    <n v="21923.439999999999"/>
    <n v="43846.880000000005"/>
  </r>
  <r>
    <n v="14"/>
    <n v="15"/>
    <x v="0"/>
    <x v="98"/>
    <x v="5"/>
    <x v="93"/>
    <x v="376"/>
    <s v="012-House"/>
    <x v="5"/>
    <s v="103"/>
    <s v="BUILDINGS &amp; HOUSING"/>
    <s v="087"/>
    <s v="INTERNAL CHARGES"/>
    <s v="1537"/>
    <s v="INTERNAL USER CHARGES - WATER"/>
    <n v="610000"/>
    <n v="625000"/>
    <n v="659375"/>
    <n v="694321.875"/>
    <n v="1264609.45"/>
    <n v="0"/>
    <n v="0"/>
    <n v="0"/>
    <n v="0"/>
    <n v="0"/>
    <n v="0"/>
    <n v="0"/>
    <n v="4489.68"/>
    <n v="0"/>
    <n v="1036672.87"/>
    <n v="2194.84"/>
    <n v="155028.37"/>
    <n v="66223.69"/>
    <n v="1264609.45"/>
    <n v="2.0731302459016394"/>
    <n v="1264609.45"/>
    <n v="2529218.9"/>
  </r>
  <r>
    <n v="14"/>
    <n v="15"/>
    <x v="0"/>
    <x v="98"/>
    <x v="5"/>
    <x v="93"/>
    <x v="374"/>
    <s v="012-House"/>
    <x v="5"/>
    <s v="103"/>
    <s v="BUILDINGS &amp; HOUSING"/>
    <s v="087"/>
    <s v="INTERNAL CHARGES"/>
    <s v="1538"/>
    <s v="INTERNAL USER CHARGES - SANITATION &amp; REFUSE"/>
    <n v="315000"/>
    <n v="375000"/>
    <n v="395625"/>
    <n v="416593.125"/>
    <n v="175965.33"/>
    <n v="0"/>
    <n v="0"/>
    <n v="0"/>
    <n v="0"/>
    <n v="0"/>
    <n v="0"/>
    <n v="0"/>
    <n v="0"/>
    <n v="0"/>
    <n v="99446.62"/>
    <n v="0"/>
    <n v="58791.34"/>
    <n v="17727.37"/>
    <n v="175965.33"/>
    <n v="0.55862009523809519"/>
    <n v="175965.33"/>
    <n v="351930.66"/>
  </r>
  <r>
    <n v="14"/>
    <n v="15"/>
    <x v="0"/>
    <x v="99"/>
    <x v="6"/>
    <x v="93"/>
    <x v="372"/>
    <s v="009-Sport &amp; recreation"/>
    <x v="5"/>
    <s v="105"/>
    <s v="PARKS &amp; RECREATION"/>
    <s v="087"/>
    <s v="INTERNAL CHARGES"/>
    <s v="1531"/>
    <s v="INTERNAL ADMINISTRATION COSTS"/>
    <n v="588393"/>
    <n v="583437"/>
    <n v="615526.03500000003"/>
    <n v="648148.914854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9"/>
    <x v="6"/>
    <x v="93"/>
    <x v="171"/>
    <s v="009-Sport &amp; recreation"/>
    <x v="5"/>
    <s v="105"/>
    <s v="PARKS &amp; RECREATION"/>
    <s v="087"/>
    <s v="INTERNAL CHARGES"/>
    <s v="1534"/>
    <s v="INTERNAL USER CHARGES - ELECTRICITY"/>
    <n v="42000"/>
    <n v="50000"/>
    <n v="52750"/>
    <n v="55545.75"/>
    <n v="24327.61"/>
    <n v="0"/>
    <n v="0"/>
    <n v="0"/>
    <n v="0"/>
    <n v="0"/>
    <n v="0"/>
    <n v="0"/>
    <n v="0"/>
    <n v="0"/>
    <n v="15701.66"/>
    <n v="0"/>
    <n v="4924.91"/>
    <n v="3701.04"/>
    <n v="24327.61"/>
    <n v="0.57922880952380951"/>
    <n v="24327.61"/>
    <n v="48655.22"/>
  </r>
  <r>
    <n v="14"/>
    <n v="15"/>
    <x v="0"/>
    <x v="100"/>
    <x v="6"/>
    <x v="93"/>
    <x v="372"/>
    <s v="021-Solid waste"/>
    <x v="5"/>
    <s v="112"/>
    <s v="ADMINISTRATION PUBLIC SERV."/>
    <s v="087"/>
    <s v="INTERNAL CHARGES"/>
    <s v="1531"/>
    <s v="INTERNAL ADMINISTRATION COSTS"/>
    <n v="6133"/>
    <n v="5306"/>
    <n v="5597.83"/>
    <n v="5894.51498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0"/>
    <x v="6"/>
    <x v="93"/>
    <x v="373"/>
    <s v="021-Solid waste"/>
    <x v="5"/>
    <s v="112"/>
    <s v="ADMINISTRATION PUBLIC SERV.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0"/>
    <x v="6"/>
    <x v="93"/>
    <x v="195"/>
    <s v="021-Solid waste"/>
    <x v="5"/>
    <s v="112"/>
    <s v="ADMINISTRATION PUBLIC SERV."/>
    <s v="087"/>
    <s v="INTERNAL CHARGES"/>
    <s v="1533"/>
    <s v="INTERNAL FACILITIES COSTS"/>
    <n v="251107"/>
    <n v="266866"/>
    <n v="281543.63"/>
    <n v="296465.44238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1"/>
    <x v="6"/>
    <x v="93"/>
    <x v="372"/>
    <s v="008-Libraries"/>
    <x v="5"/>
    <s v="123"/>
    <s v="LIBRARY SERVICES"/>
    <s v="087"/>
    <s v="INTERNAL CHARGES"/>
    <s v="1531"/>
    <s v="INTERNAL ADMINISTRATION COSTS"/>
    <n v="191862"/>
    <n v="190034"/>
    <n v="200485.87"/>
    <n v="211111.62111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3"/>
    <x v="150"/>
    <x v="8"/>
    <x v="81"/>
    <x v="377"/>
    <m/>
    <x v="4"/>
    <s v="013"/>
    <s v="GREATER TZANEEN ECONOMIC DEVELOPMENT AGENCY"/>
    <s v="024"/>
    <s v="OTHER REVENUE"/>
    <s v="0250"/>
    <s v="FACILITATION FEE"/>
    <n v="-1000000"/>
    <n v="0"/>
    <n v="-300000"/>
    <n v="-620000"/>
    <m/>
    <m/>
    <m/>
    <m/>
    <m/>
    <m/>
    <m/>
    <m/>
    <m/>
    <m/>
    <m/>
    <m/>
    <m/>
    <m/>
    <m/>
    <n v="0"/>
    <m/>
    <m/>
  </r>
  <r>
    <n v="14"/>
    <n v="15"/>
    <x v="3"/>
    <x v="150"/>
    <x v="8"/>
    <x v="80"/>
    <x v="378"/>
    <m/>
    <x v="4"/>
    <s v="013"/>
    <s v="GREATER TZANEEN ECONOMIC DEVELOPMENT AGENCY"/>
    <s v="022"/>
    <s v="OPERATING GRANTS &amp; SUBSIDIES"/>
    <s v="0233"/>
    <s v="MUNICIPAL GRANT"/>
    <n v="-2500000"/>
    <n v="-5500000"/>
    <n v="-5500000"/>
    <n v="-5500000"/>
    <m/>
    <m/>
    <m/>
    <m/>
    <m/>
    <m/>
    <m/>
    <m/>
    <m/>
    <m/>
    <m/>
    <m/>
    <m/>
    <m/>
    <m/>
    <n v="-2500000"/>
    <m/>
    <m/>
  </r>
  <r>
    <n v="14"/>
    <n v="15"/>
    <x v="3"/>
    <x v="150"/>
    <x v="8"/>
    <x v="80"/>
    <x v="379"/>
    <m/>
    <x v="4"/>
    <s v="013"/>
    <s v="GREATER TZANEEN ECONOMIC DEVELOPMENT AGENCY"/>
    <s v="022"/>
    <s v="OPERATING GRANTS &amp; SUBSIDIES"/>
    <s v="0227"/>
    <s v="IDC"/>
    <n v="-3000000"/>
    <n v="0"/>
    <n v="0"/>
    <n v="0"/>
    <m/>
    <m/>
    <m/>
    <m/>
    <m/>
    <m/>
    <m/>
    <m/>
    <m/>
    <m/>
    <m/>
    <m/>
    <m/>
    <m/>
    <m/>
    <n v="-3000000"/>
    <m/>
    <m/>
  </r>
  <r>
    <n v="14"/>
    <n v="15"/>
    <x v="3"/>
    <x v="150"/>
    <x v="8"/>
    <x v="71"/>
    <x v="86"/>
    <m/>
    <x v="1"/>
    <s v="013"/>
    <s v="GREATER TZANEEN ECONOMIC DEVELOPMENT AGENCY"/>
    <s v="051"/>
    <s v="EMPLOYEE RELATED COSTS - WAGES &amp; SALARIES"/>
    <s v="1001"/>
    <s v="SALARIES &amp; WAGES - BASIC SCALE"/>
    <n v="3166081.17"/>
    <n v="2517900.5"/>
    <n v="2694153.54"/>
    <n v="2882744.29"/>
    <m/>
    <m/>
    <m/>
    <m/>
    <m/>
    <m/>
    <m/>
    <m/>
    <m/>
    <m/>
    <m/>
    <m/>
    <m/>
    <m/>
    <m/>
    <n v="2547825.13"/>
    <m/>
    <m/>
  </r>
  <r>
    <n v="14"/>
    <n v="15"/>
    <x v="3"/>
    <x v="150"/>
    <x v="8"/>
    <x v="71"/>
    <x v="84"/>
    <m/>
    <x v="1"/>
    <s v="013"/>
    <s v="GREATER TZANEEN ECONOMIC DEVELOPMENT AGENCY"/>
    <s v="051"/>
    <s v="EMPLOYEE RELATED COSTS - WAGES &amp; SALARIES"/>
    <s v="1002"/>
    <s v="SALARIES &amp; WAGES - OVERTIME"/>
    <n v="55000"/>
    <n v="30000"/>
    <n v="33000"/>
    <n v="36300"/>
    <m/>
    <m/>
    <m/>
    <m/>
    <m/>
    <m/>
    <m/>
    <m/>
    <m/>
    <m/>
    <m/>
    <m/>
    <m/>
    <m/>
    <m/>
    <n v="25000"/>
    <m/>
    <m/>
  </r>
  <r>
    <n v="14"/>
    <n v="15"/>
    <x v="3"/>
    <x v="150"/>
    <x v="8"/>
    <x v="71"/>
    <x v="88"/>
    <m/>
    <x v="1"/>
    <s v="013"/>
    <s v="GREATER TZANEEN ECONOMIC DEVELOPMENT AGENCY"/>
    <s v="051"/>
    <s v="EMPLOYEE RELATED COSTS - WAGES &amp; SALARIES"/>
    <s v="1004"/>
    <s v="SALARIES &amp; WAGES - ANNUAL BONUS"/>
    <n v="182360.8"/>
    <n v="183186"/>
    <n v="196009"/>
    <n v="209729"/>
    <m/>
    <m/>
    <m/>
    <m/>
    <m/>
    <m/>
    <m/>
    <m/>
    <m/>
    <m/>
    <m/>
    <m/>
    <m/>
    <m/>
    <m/>
    <n v="254782.51"/>
    <m/>
    <m/>
  </r>
  <r>
    <n v="14"/>
    <n v="15"/>
    <x v="3"/>
    <x v="150"/>
    <x v="8"/>
    <x v="71"/>
    <x v="77"/>
    <m/>
    <x v="1"/>
    <s v="013"/>
    <s v="GREATER TZANEEN ECONOMIC DEVELOPMENT AGENCY"/>
    <s v="051"/>
    <s v="EMPLOYEE RELATED COSTS - WAGES &amp; SALARIES"/>
    <s v="1016"/>
    <s v="PERFORMANCE INCENTIVE SCHEMES"/>
    <n v="97775.16"/>
    <n v="104414.08"/>
    <n v="111723.07"/>
    <n v="119543.67999999999"/>
    <m/>
    <m/>
    <m/>
    <m/>
    <m/>
    <m/>
    <m/>
    <m/>
    <m/>
    <m/>
    <m/>
    <m/>
    <m/>
    <m/>
    <m/>
    <n v="91378.65"/>
    <m/>
    <m/>
  </r>
  <r>
    <n v="14"/>
    <n v="15"/>
    <x v="3"/>
    <x v="150"/>
    <x v="8"/>
    <x v="71"/>
    <x v="89"/>
    <m/>
    <x v="1"/>
    <s v="013"/>
    <s v="GREATER TZANEEN ECONOMIC DEVELOPMENT AGENCY"/>
    <s v="051"/>
    <s v="EMPLOYEE RELATED COSTS - WAGES &amp; SALARIES"/>
    <s v="1010"/>
    <s v="SALARIES &amp; WAGES - LEAVE PAYMENTS"/>
    <n v="60000"/>
    <n v="0"/>
    <n v="0"/>
    <n v="0"/>
    <m/>
    <m/>
    <m/>
    <m/>
    <m/>
    <m/>
    <m/>
    <m/>
    <m/>
    <m/>
    <m/>
    <m/>
    <m/>
    <m/>
    <m/>
    <n v="81000"/>
    <m/>
    <m/>
  </r>
  <r>
    <n v="14"/>
    <n v="15"/>
    <x v="3"/>
    <x v="150"/>
    <x v="8"/>
    <x v="71"/>
    <x v="90"/>
    <m/>
    <x v="1"/>
    <s v="013"/>
    <s v="GREATER TZANEEN ECONOMIC DEVELOPMENT AGENCY"/>
    <s v="051"/>
    <s v="EMPLOYEE RELATED COSTS - WAGES &amp; SALARIES"/>
    <s v="1012"/>
    <s v="HOUSING ALLOWANCE"/>
    <n v="0"/>
    <n v="0"/>
    <n v="0"/>
    <n v="0"/>
    <m/>
    <m/>
    <m/>
    <m/>
    <m/>
    <m/>
    <m/>
    <m/>
    <m/>
    <m/>
    <m/>
    <m/>
    <m/>
    <m/>
    <m/>
    <n v="81000"/>
    <m/>
    <m/>
  </r>
  <r>
    <n v="14"/>
    <n v="15"/>
    <x v="3"/>
    <x v="150"/>
    <x v="8"/>
    <x v="76"/>
    <x v="92"/>
    <m/>
    <x v="1"/>
    <s v="013"/>
    <s v="GREATER TZANEEN ECONOMIC DEVELOPMENT AGENCY"/>
    <s v="053"/>
    <s v="EMPLOYEE RELATED COSTS - SOCIAL CONTRIBUTIONS"/>
    <s v="1021"/>
    <s v="CONTRIBUTION - MEDICAL AID SCHEME"/>
    <n v="137406.57"/>
    <n v="0"/>
    <n v="0"/>
    <n v="0"/>
    <m/>
    <m/>
    <m/>
    <m/>
    <m/>
    <m/>
    <m/>
    <m/>
    <m/>
    <m/>
    <m/>
    <m/>
    <m/>
    <m/>
    <m/>
    <n v="0"/>
    <m/>
    <m/>
  </r>
  <r>
    <n v="14"/>
    <n v="15"/>
    <x v="3"/>
    <x v="150"/>
    <x v="8"/>
    <x v="76"/>
    <x v="93"/>
    <m/>
    <x v="1"/>
    <s v="013"/>
    <s v="GREATER TZANEEN ECONOMIC DEVELOPMENT AGENCY"/>
    <s v="053"/>
    <s v="EMPLOYEE RELATED COSTS - SOCIAL CONTRIBUTIONS"/>
    <s v="1022"/>
    <s v="CONTRIBUTION - PENSION SCHEMES"/>
    <n v="120230.75"/>
    <n v="0"/>
    <n v="0"/>
    <n v="0"/>
    <m/>
    <m/>
    <m/>
    <m/>
    <m/>
    <m/>
    <m/>
    <m/>
    <m/>
    <m/>
    <m/>
    <m/>
    <m/>
    <m/>
    <m/>
    <n v="0"/>
    <m/>
    <m/>
  </r>
  <r>
    <n v="14"/>
    <n v="15"/>
    <x v="3"/>
    <x v="150"/>
    <x v="8"/>
    <x v="76"/>
    <x v="94"/>
    <m/>
    <x v="1"/>
    <s v="013"/>
    <s v="GREATER TZANEEN ECONOMIC DEVELOPMENT AGENCY"/>
    <s v="053"/>
    <s v="EMPLOYEE RELATED COSTS - SOCIAL CONTRIBUTIONS"/>
    <s v="1023"/>
    <s v="CONTRIBUTION - UIF"/>
    <n v="63321.62"/>
    <n v="724468.75"/>
    <n v="775181.56"/>
    <n v="829444.27"/>
    <m/>
    <n v="0"/>
    <m/>
    <m/>
    <m/>
    <m/>
    <m/>
    <m/>
    <m/>
    <m/>
    <m/>
    <m/>
    <m/>
    <m/>
    <m/>
    <n v="40892.129999999997"/>
    <m/>
    <m/>
  </r>
  <r>
    <n v="14"/>
    <n v="15"/>
    <x v="3"/>
    <x v="150"/>
    <x v="8"/>
    <x v="178"/>
    <x v="268"/>
    <m/>
    <x v="1"/>
    <s v="013"/>
    <s v="GREATER TZANEEN ECONOMIC DEVELOPMENT AGENCY"/>
    <s v="058"/>
    <s v="REMUNERATIONS OF COUNCILLORS"/>
    <s v="1057"/>
    <s v="COUNCILLORS ALLOWANCE - TRAVEL"/>
    <n v="88000"/>
    <n v="78000"/>
    <n v="90000"/>
    <n v="96300"/>
    <m/>
    <m/>
    <m/>
    <m/>
    <m/>
    <m/>
    <m/>
    <m/>
    <m/>
    <m/>
    <m/>
    <m/>
    <m/>
    <m/>
    <m/>
    <n v="100000"/>
    <m/>
    <m/>
  </r>
  <r>
    <n v="14"/>
    <n v="15"/>
    <x v="3"/>
    <x v="150"/>
    <x v="8"/>
    <x v="178"/>
    <x v="266"/>
    <m/>
    <x v="1"/>
    <s v="013"/>
    <s v="GREATER TZANEEN ECONOMIC DEVELOPMENT AGENCY"/>
    <s v="058"/>
    <s v="REMUNERATIONS OF COUNCILLORS"/>
    <s v="1053"/>
    <s v="ALLOWANCE - EXECUTIVE COMMITTEE"/>
    <n v="268000"/>
    <n v="230000"/>
    <n v="250000"/>
    <n v="267500"/>
    <m/>
    <m/>
    <m/>
    <m/>
    <m/>
    <m/>
    <m/>
    <m/>
    <m/>
    <m/>
    <m/>
    <m/>
    <m/>
    <m/>
    <m/>
    <n v="250000"/>
    <m/>
    <m/>
  </r>
  <r>
    <n v="14"/>
    <n v="15"/>
    <x v="3"/>
    <x v="150"/>
    <x v="8"/>
    <x v="178"/>
    <x v="267"/>
    <m/>
    <x v="1"/>
    <s v="013"/>
    <s v="GREATER TZANEEN ECONOMIC DEVELOPMENT AGENCY"/>
    <s v="058"/>
    <s v="REMUNERATIONS OF COUNCILLORS"/>
    <s v="1054"/>
    <s v="ALLOWANCE - OTHER COUNCILLORS"/>
    <n v="0"/>
    <n v="20000"/>
    <n v="22000"/>
    <n v="24200"/>
    <m/>
    <m/>
    <m/>
    <m/>
    <m/>
    <m/>
    <m/>
    <m/>
    <m/>
    <m/>
    <m/>
    <m/>
    <m/>
    <m/>
    <m/>
    <n v="100000"/>
    <m/>
    <m/>
  </r>
  <r>
    <n v="14"/>
    <n v="15"/>
    <x v="3"/>
    <x v="150"/>
    <x v="8"/>
    <x v="86"/>
    <x v="140"/>
    <m/>
    <x v="1"/>
    <s v="013"/>
    <s v="GREATER TZANEEN ECONOMIC DEVELOPMENT AGENCY"/>
    <s v="064"/>
    <s v="DEPRECIATION"/>
    <s v="1091"/>
    <s v="DEPRECIATION"/>
    <n v="0"/>
    <n v="62000"/>
    <n v="56000"/>
    <n v="50000"/>
    <m/>
    <m/>
    <m/>
    <m/>
    <m/>
    <m/>
    <m/>
    <m/>
    <m/>
    <m/>
    <m/>
    <m/>
    <m/>
    <m/>
    <m/>
    <n v="100000"/>
    <m/>
    <m/>
  </r>
  <r>
    <n v="14"/>
    <n v="15"/>
    <x v="3"/>
    <x v="150"/>
    <x v="8"/>
    <x v="77"/>
    <x v="180"/>
    <m/>
    <x v="1"/>
    <s v="013"/>
    <s v="GREATER TZANEEN ECONOMIC DEVELOPMENT AGENCY"/>
    <s v="066"/>
    <s v="REPAIRS AND MAINTENANCE"/>
    <s v="1101"/>
    <s v="FURNITURE &amp; OFFICE EQUIPMENT"/>
    <n v="33106"/>
    <n v="83106"/>
    <n v="99727.2"/>
    <n v="80000"/>
    <m/>
    <m/>
    <m/>
    <m/>
    <m/>
    <m/>
    <m/>
    <m/>
    <m/>
    <m/>
    <m/>
    <m/>
    <m/>
    <m/>
    <m/>
    <n v="15000"/>
    <m/>
    <m/>
  </r>
  <r>
    <n v="14"/>
    <n v="15"/>
    <x v="3"/>
    <x v="150"/>
    <x v="8"/>
    <x v="83"/>
    <x v="315"/>
    <m/>
    <x v="1"/>
    <s v="013"/>
    <s v="GREATER TZANEEN ECONOMIC DEVELOPMENT AGENCY"/>
    <s v="074"/>
    <s v="CONTRACTED SERVICES"/>
    <s v="1261"/>
    <s v="CONTRACTED SERVICES - INFORMATION TECHNOLOGY"/>
    <n v="22990"/>
    <n v="25000"/>
    <n v="30000"/>
    <n v="35000"/>
    <m/>
    <m/>
    <m/>
    <m/>
    <m/>
    <m/>
    <m/>
    <m/>
    <m/>
    <m/>
    <m/>
    <m/>
    <m/>
    <m/>
    <m/>
    <n v="8000"/>
    <m/>
    <m/>
  </r>
  <r>
    <n v="14"/>
    <n v="15"/>
    <x v="3"/>
    <x v="150"/>
    <x v="8"/>
    <x v="75"/>
    <x v="81"/>
    <m/>
    <x v="1"/>
    <s v="013"/>
    <s v="GREATER TZANEEN ECONOMIC DEVELOPMENT AGENCY"/>
    <s v="068"/>
    <s v="INTEREST EXPENSE - EXTERNAL BORROWINGS"/>
    <s v="1231"/>
    <s v="INTEREST EXTERNAL LOANS"/>
    <n v="0"/>
    <n v="21300"/>
    <n v="25560"/>
    <n v="25000"/>
    <m/>
    <m/>
    <m/>
    <m/>
    <m/>
    <m/>
    <m/>
    <m/>
    <m/>
    <m/>
    <m/>
    <m/>
    <m/>
    <m/>
    <m/>
    <n v="4500"/>
    <m/>
    <m/>
  </r>
  <r>
    <n v="14"/>
    <n v="15"/>
    <x v="3"/>
    <x v="150"/>
    <x v="8"/>
    <x v="83"/>
    <x v="314"/>
    <m/>
    <x v="1"/>
    <s v="013"/>
    <s v="GREATER TZANEEN ECONOMIC DEVELOPMENT AGENCY"/>
    <s v="074"/>
    <s v="CONTRACTED SERVICES"/>
    <s v="1263"/>
    <s v="CONTRACTED SERVICES - SECURITY SERVICES"/>
    <n v="7658.67"/>
    <n v="3685"/>
    <n v="6000"/>
    <n v="6600"/>
    <m/>
    <m/>
    <m/>
    <m/>
    <m/>
    <m/>
    <m/>
    <m/>
    <m/>
    <m/>
    <m/>
    <m/>
    <m/>
    <m/>
    <m/>
    <n v="7000"/>
    <m/>
    <m/>
  </r>
  <r>
    <n v="14"/>
    <n v="15"/>
    <x v="3"/>
    <x v="150"/>
    <x v="8"/>
    <x v="83"/>
    <x v="319"/>
    <m/>
    <x v="1"/>
    <s v="013"/>
    <s v="GREATER TZANEEN ECONOMIC DEVELOPMENT AGENCY"/>
    <s v="074"/>
    <s v="CONTRACTED SERVICES"/>
    <s v="1265"/>
    <s v="CONTRACTED SERVICES - CLEANING SERVICES"/>
    <n v="15972"/>
    <n v="5660"/>
    <n v="6240.46"/>
    <n v="7550.96"/>
    <m/>
    <m/>
    <m/>
    <m/>
    <m/>
    <m/>
    <m/>
    <m/>
    <m/>
    <m/>
    <m/>
    <m/>
    <m/>
    <m/>
    <m/>
    <n v="6000"/>
    <m/>
    <m/>
  </r>
  <r>
    <n v="14"/>
    <n v="15"/>
    <x v="3"/>
    <x v="150"/>
    <x v="8"/>
    <x v="83"/>
    <x v="380"/>
    <m/>
    <x v="1"/>
    <s v="013"/>
    <s v="GREATER TZANEEN ECONOMIC DEVELOPMENT AGENCY"/>
    <s v="074"/>
    <s v="CONTRACTED SERVICES"/>
    <s v="1277"/>
    <s v="RENT PREMISES"/>
    <n v="277200"/>
    <n v="238920"/>
    <n v="245000"/>
    <n v="255000"/>
    <m/>
    <m/>
    <m/>
    <m/>
    <m/>
    <m/>
    <m/>
    <m/>
    <m/>
    <m/>
    <m/>
    <m/>
    <m/>
    <m/>
    <m/>
    <n v="252000"/>
    <m/>
    <m/>
  </r>
  <r>
    <n v="14"/>
    <n v="15"/>
    <x v="3"/>
    <x v="150"/>
    <x v="8"/>
    <x v="83"/>
    <x v="310"/>
    <m/>
    <x v="1"/>
    <s v="013"/>
    <s v="GREATER TZANEEN ECONOMIC DEVELOPMENT AGENCY"/>
    <s v="074"/>
    <s v="CONTRACTED SERVICES"/>
    <s v="1270"/>
    <s v="CONTRACTED SERVICES - INTERNAL AUDIT"/>
    <n v="0"/>
    <n v="133500"/>
    <n v="140000"/>
    <n v="145000"/>
    <m/>
    <m/>
    <m/>
    <m/>
    <m/>
    <m/>
    <m/>
    <m/>
    <m/>
    <m/>
    <m/>
    <m/>
    <m/>
    <m/>
    <m/>
    <n v="130000"/>
    <m/>
    <m/>
  </r>
  <r>
    <n v="14"/>
    <n v="15"/>
    <x v="3"/>
    <x v="150"/>
    <x v="8"/>
    <x v="72"/>
    <x v="125"/>
    <m/>
    <x v="1"/>
    <s v="013"/>
    <s v="GREATER TZANEEN ECONOMIC DEVELOPMENT AGENCY"/>
    <s v="078"/>
    <s v="GENERAL EXPENSES - OTHER"/>
    <s v="1301"/>
    <s v="ADVERTISING - GENERAL"/>
    <n v="60000"/>
    <n v="90000"/>
    <n v="90000"/>
    <n v="90000"/>
    <m/>
    <m/>
    <m/>
    <m/>
    <m/>
    <m/>
    <m/>
    <m/>
    <m/>
    <m/>
    <m/>
    <m/>
    <m/>
    <m/>
    <m/>
    <n v="68000"/>
    <m/>
    <m/>
  </r>
  <r>
    <n v="14"/>
    <n v="15"/>
    <x v="3"/>
    <x v="150"/>
    <x v="8"/>
    <x v="72"/>
    <x v="350"/>
    <m/>
    <x v="1"/>
    <s v="013"/>
    <s v="GREATER TZANEEN ECONOMIC DEVELOPMENT AGENCY"/>
    <s v="078"/>
    <s v="GENERAL EXPENSES - OTHER"/>
    <s v="1302"/>
    <s v="ADVERTISING - RECRUITMENT"/>
    <n v="15000"/>
    <n v="30000"/>
    <n v="25000"/>
    <n v="25000"/>
    <m/>
    <m/>
    <m/>
    <m/>
    <m/>
    <m/>
    <m/>
    <m/>
    <m/>
    <m/>
    <m/>
    <m/>
    <m/>
    <m/>
    <m/>
    <n v="1500"/>
    <m/>
    <m/>
  </r>
  <r>
    <n v="14"/>
    <n v="15"/>
    <x v="3"/>
    <x v="150"/>
    <x v="8"/>
    <x v="72"/>
    <x v="381"/>
    <m/>
    <x v="1"/>
    <s v="013"/>
    <s v="GREATER TZANEEN ECONOMIC DEVELOPMENT AGENCY"/>
    <s v="078"/>
    <s v="GENERAL EXPENSES - OTHER"/>
    <s v="1307"/>
    <s v="COMMUNITY BASED PLANNING"/>
    <n v="450000"/>
    <n v="360000"/>
    <n v="360000"/>
    <n v="380000"/>
    <m/>
    <m/>
    <m/>
    <m/>
    <m/>
    <m/>
    <m/>
    <m/>
    <m/>
    <m/>
    <m/>
    <m/>
    <m/>
    <m/>
    <m/>
    <n v="455000"/>
    <m/>
    <m/>
  </r>
  <r>
    <n v="14"/>
    <n v="15"/>
    <x v="3"/>
    <x v="150"/>
    <x v="8"/>
    <x v="72"/>
    <x v="382"/>
    <m/>
    <x v="1"/>
    <s v="013"/>
    <s v="GREATER TZANEEN ECONOMIC DEVELOPMENT AGENCY"/>
    <s v="078"/>
    <s v="GENERAL EXPENSES - OTHER"/>
    <s v="1379"/>
    <s v="ACCOUNTING FEES"/>
    <n v="40064"/>
    <n v="7070"/>
    <n v="7400"/>
    <n v="7400"/>
    <m/>
    <m/>
    <m/>
    <m/>
    <m/>
    <m/>
    <m/>
    <m/>
    <m/>
    <m/>
    <m/>
    <m/>
    <m/>
    <m/>
    <m/>
    <n v="81000"/>
    <m/>
    <m/>
  </r>
  <r>
    <n v="14"/>
    <n v="15"/>
    <x v="3"/>
    <x v="150"/>
    <x v="8"/>
    <x v="72"/>
    <x v="339"/>
    <m/>
    <x v="1"/>
    <s v="013"/>
    <s v="GREATER TZANEEN ECONOMIC DEVELOPMENT AGENCY"/>
    <s v="078"/>
    <s v="GENERAL EXPENSES - OTHER"/>
    <s v="1303"/>
    <s v="AUDITORS FEES"/>
    <n v="220000"/>
    <n v="200000"/>
    <n v="205000"/>
    <n v="205000"/>
    <m/>
    <m/>
    <m/>
    <m/>
    <m/>
    <m/>
    <m/>
    <m/>
    <m/>
    <m/>
    <m/>
    <m/>
    <m/>
    <m/>
    <m/>
    <n v="200000"/>
    <m/>
    <m/>
  </r>
  <r>
    <n v="14"/>
    <n v="15"/>
    <x v="3"/>
    <x v="150"/>
    <x v="8"/>
    <x v="72"/>
    <x v="344"/>
    <m/>
    <x v="1"/>
    <s v="013"/>
    <s v="GREATER TZANEEN ECONOMIC DEVELOPMENT AGENCY"/>
    <s v="078"/>
    <s v="GENERAL EXPENSES - OTHER"/>
    <s v="1306"/>
    <s v="BANK ADMINISTRATION FEES &amp; INTEREST ON OVERDRAFT"/>
    <n v="47524"/>
    <n v="11224"/>
    <n v="12470"/>
    <n v="12470"/>
    <m/>
    <m/>
    <m/>
    <m/>
    <m/>
    <m/>
    <m/>
    <m/>
    <m/>
    <m/>
    <m/>
    <m/>
    <m/>
    <m/>
    <m/>
    <n v="51000"/>
    <m/>
    <m/>
  </r>
  <r>
    <n v="14"/>
    <n v="15"/>
    <x v="3"/>
    <x v="150"/>
    <x v="8"/>
    <x v="72"/>
    <x v="104"/>
    <m/>
    <x v="1"/>
    <s v="013"/>
    <s v="GREATER TZANEEN ECONOMIC DEVELOPMENT AGENCY"/>
    <s v="078"/>
    <s v="GENERAL EXPENSES - OTHER"/>
    <s v="1311"/>
    <s v="CONSUMABLE DOMESTIC ITEMS"/>
    <n v="36895"/>
    <n v="1000"/>
    <n v="0"/>
    <n v="0"/>
    <m/>
    <m/>
    <m/>
    <m/>
    <m/>
    <m/>
    <m/>
    <m/>
    <m/>
    <m/>
    <m/>
    <m/>
    <m/>
    <m/>
    <m/>
    <n v="4500"/>
    <m/>
    <m/>
  </r>
  <r>
    <n v="14"/>
    <n v="15"/>
    <x v="3"/>
    <x v="150"/>
    <x v="8"/>
    <x v="72"/>
    <x v="101"/>
    <m/>
    <x v="1"/>
    <s v="013"/>
    <s v="GREATER TZANEEN ECONOMIC DEVELOPMENT AGENCY"/>
    <s v="078"/>
    <s v="GENERAL EXPENSES - OTHER"/>
    <s v="1310"/>
    <s v="CONSULTANTS &amp; PROFFESIONAL FEES"/>
    <n v="50000"/>
    <n v="50000"/>
    <n v="53000"/>
    <n v="53000"/>
    <m/>
    <m/>
    <m/>
    <m/>
    <m/>
    <m/>
    <m/>
    <m/>
    <m/>
    <m/>
    <m/>
    <m/>
    <m/>
    <m/>
    <m/>
    <n v="25000"/>
    <m/>
    <m/>
  </r>
  <r>
    <n v="14"/>
    <n v="15"/>
    <x v="3"/>
    <x v="150"/>
    <x v="8"/>
    <x v="72"/>
    <x v="338"/>
    <m/>
    <x v="1"/>
    <s v="013"/>
    <s v="GREATER TZANEEN ECONOMIC DEVELOPMENT AGENCY"/>
    <s v="078"/>
    <s v="GENERAL EXPENSES - OTHER"/>
    <s v="1333"/>
    <s v="LEGAL FEES - OTHER"/>
    <n v="50000"/>
    <n v="0"/>
    <n v="0"/>
    <n v="0"/>
    <m/>
    <m/>
    <m/>
    <m/>
    <m/>
    <m/>
    <m/>
    <m/>
    <m/>
    <m/>
    <m/>
    <m/>
    <m/>
    <m/>
    <m/>
    <n v="25000"/>
    <m/>
    <m/>
  </r>
  <r>
    <n v="14"/>
    <n v="15"/>
    <x v="3"/>
    <x v="150"/>
    <x v="8"/>
    <x v="72"/>
    <x v="356"/>
    <m/>
    <x v="1"/>
    <s v="013"/>
    <s v="GREATER TZANEEN ECONOMIC DEVELOPMENT AGENCY"/>
    <s v="078"/>
    <s v="GENERAL EXPENSES - OTHER"/>
    <s v="1320"/>
    <s v="ENTERTAINMENT - EXECUTIVE COMMITTEE"/>
    <n v="15000"/>
    <n v="7000"/>
    <n v="7500"/>
    <n v="7500"/>
    <m/>
    <m/>
    <m/>
    <m/>
    <m/>
    <m/>
    <m/>
    <m/>
    <m/>
    <m/>
    <m/>
    <m/>
    <m/>
    <m/>
    <m/>
    <n v="4000"/>
    <m/>
    <m/>
  </r>
  <r>
    <n v="14"/>
    <n v="15"/>
    <x v="3"/>
    <x v="150"/>
    <x v="8"/>
    <x v="72"/>
    <x v="105"/>
    <m/>
    <x v="1"/>
    <s v="013"/>
    <s v="GREATER TZANEEN ECONOMIC DEVELOPMENT AGENCY"/>
    <s v="078"/>
    <s v="GENERAL EXPENSES - OTHER"/>
    <s v="1321"/>
    <s v="ENTERTAINMENT - OFFICIALS"/>
    <n v="15000"/>
    <n v="2000"/>
    <n v="2200"/>
    <n v="2200"/>
    <m/>
    <m/>
    <m/>
    <m/>
    <m/>
    <m/>
    <m/>
    <m/>
    <m/>
    <m/>
    <m/>
    <m/>
    <m/>
    <m/>
    <m/>
    <n v="25000"/>
    <m/>
    <m/>
  </r>
  <r>
    <n v="14"/>
    <n v="15"/>
    <x v="3"/>
    <x v="150"/>
    <x v="8"/>
    <x v="72"/>
    <x v="353"/>
    <m/>
    <x v="1"/>
    <s v="013"/>
    <s v="GREATER TZANEEN ECONOMIC DEVELOPMENT AGENCY"/>
    <s v="078"/>
    <s v="GENERAL EXPENSES - OTHER"/>
    <s v="1324"/>
    <s v="EMPLOYEE ASSISTANCE PROGRAMME"/>
    <n v="12000"/>
    <n v="0"/>
    <n v="0"/>
    <n v="0"/>
    <m/>
    <m/>
    <m/>
    <m/>
    <m/>
    <m/>
    <m/>
    <m/>
    <m/>
    <m/>
    <m/>
    <m/>
    <m/>
    <m/>
    <m/>
    <n v="10000"/>
    <m/>
    <m/>
  </r>
  <r>
    <n v="14"/>
    <n v="15"/>
    <x v="3"/>
    <x v="150"/>
    <x v="8"/>
    <x v="72"/>
    <x v="337"/>
    <m/>
    <x v="1"/>
    <s v="013"/>
    <s v="GREATER TZANEEN ECONOMIC DEVELOPMENT AGENCY"/>
    <s v="078"/>
    <s v="GENERAL EXPENSES - OTHER"/>
    <s v="1327"/>
    <s v="INSURANCE"/>
    <n v="16000"/>
    <n v="11000"/>
    <n v="12100"/>
    <n v="12100"/>
    <m/>
    <m/>
    <m/>
    <m/>
    <m/>
    <m/>
    <m/>
    <m/>
    <m/>
    <m/>
    <m/>
    <m/>
    <m/>
    <m/>
    <m/>
    <n v="12200"/>
    <m/>
    <m/>
  </r>
  <r>
    <n v="14"/>
    <n v="15"/>
    <x v="3"/>
    <x v="150"/>
    <x v="8"/>
    <x v="72"/>
    <x v="135"/>
    <m/>
    <x v="1"/>
    <s v="013"/>
    <s v="GREATER TZANEEN ECONOMIC DEVELOPMENT AGENCY"/>
    <s v="078"/>
    <s v="GENERAL EXPENSES - OTHER"/>
    <s v="1332"/>
    <s v="LEASES - PHOTOCOPIERS"/>
    <n v="48141"/>
    <n v="33142"/>
    <n v="34000"/>
    <n v="34000"/>
    <m/>
    <m/>
    <m/>
    <m/>
    <m/>
    <m/>
    <m/>
    <m/>
    <m/>
    <m/>
    <m/>
    <m/>
    <m/>
    <m/>
    <m/>
    <n v="70000"/>
    <m/>
    <m/>
  </r>
  <r>
    <n v="14"/>
    <n v="15"/>
    <x v="3"/>
    <x v="150"/>
    <x v="8"/>
    <x v="72"/>
    <x v="107"/>
    <m/>
    <x v="1"/>
    <s v="013"/>
    <s v="GREATER TZANEEN ECONOMIC DEVELOPMENT AGENCY"/>
    <s v="078"/>
    <s v="GENERAL EXPENSES - OTHER"/>
    <s v="1347"/>
    <s v="POSTAGE &amp; COURIER FEES"/>
    <n v="2795"/>
    <n v="595"/>
    <n v="600"/>
    <n v="600"/>
    <m/>
    <m/>
    <m/>
    <m/>
    <m/>
    <m/>
    <m/>
    <m/>
    <m/>
    <m/>
    <m/>
    <m/>
    <m/>
    <m/>
    <m/>
    <n v="1500"/>
    <m/>
    <m/>
  </r>
  <r>
    <n v="14"/>
    <n v="15"/>
    <x v="3"/>
    <x v="150"/>
    <x v="8"/>
    <x v="72"/>
    <x v="108"/>
    <m/>
    <x v="1"/>
    <s v="013"/>
    <s v="GREATER TZANEEN ECONOMIC DEVELOPMENT AGENCY"/>
    <s v="078"/>
    <s v="GENERAL EXPENSES - OTHER"/>
    <s v="1348"/>
    <s v="PRINTING &amp; STATIONERY"/>
    <n v="25000"/>
    <n v="8500"/>
    <n v="9135"/>
    <n v="9135"/>
    <m/>
    <m/>
    <m/>
    <m/>
    <m/>
    <m/>
    <m/>
    <m/>
    <m/>
    <m/>
    <m/>
    <m/>
    <m/>
    <m/>
    <m/>
    <n v="15500"/>
    <m/>
    <m/>
  </r>
  <r>
    <n v="14"/>
    <n v="15"/>
    <x v="3"/>
    <x v="150"/>
    <x v="8"/>
    <x v="72"/>
    <x v="331"/>
    <m/>
    <x v="1"/>
    <s v="013"/>
    <s v="GREATER TZANEEN ECONOMIC DEVELOPMENT AGENCY"/>
    <s v="078"/>
    <s v="GENERAL EXPENSES - OTHER"/>
    <s v="1363"/>
    <s v="SUBSCRIPTIONS"/>
    <n v="25000"/>
    <n v="20000"/>
    <n v="20000"/>
    <n v="20000"/>
    <m/>
    <m/>
    <m/>
    <m/>
    <m/>
    <m/>
    <m/>
    <m/>
    <m/>
    <m/>
    <m/>
    <m/>
    <m/>
    <m/>
    <m/>
    <n v="35000"/>
    <m/>
    <m/>
  </r>
  <r>
    <n v="14"/>
    <n v="15"/>
    <x v="3"/>
    <x v="150"/>
    <x v="8"/>
    <x v="72"/>
    <x v="110"/>
    <m/>
    <x v="1"/>
    <s v="013"/>
    <s v="GREATER TZANEEN ECONOMIC DEVELOPMENT AGENCY"/>
    <s v="078"/>
    <s v="GENERAL EXPENSES - OTHER"/>
    <s v="1364"/>
    <s v="SUBSISTANCE &amp; TRAVELLING EXPENSES"/>
    <n v="157500"/>
    <n v="67000"/>
    <n v="70000"/>
    <n v="70000"/>
    <m/>
    <m/>
    <m/>
    <m/>
    <m/>
    <m/>
    <m/>
    <m/>
    <m/>
    <m/>
    <m/>
    <m/>
    <m/>
    <m/>
    <m/>
    <n v="182500"/>
    <m/>
    <m/>
  </r>
  <r>
    <n v="14"/>
    <n v="15"/>
    <x v="3"/>
    <x v="150"/>
    <x v="8"/>
    <x v="72"/>
    <x v="111"/>
    <m/>
    <x v="1"/>
    <s v="013"/>
    <s v="GREATER TZANEEN ECONOMIC DEVELOPMENT AGENCY"/>
    <s v="078"/>
    <s v="GENERAL EXPENSES - OTHER"/>
    <s v="1366"/>
    <s v="TELEPHONE"/>
    <n v="150000"/>
    <n v="100000"/>
    <n v="80000"/>
    <n v="90000"/>
    <m/>
    <m/>
    <m/>
    <m/>
    <m/>
    <m/>
    <m/>
    <m/>
    <m/>
    <m/>
    <m/>
    <m/>
    <m/>
    <m/>
    <m/>
    <n v="103500"/>
    <m/>
    <m/>
  </r>
  <r>
    <n v="14"/>
    <n v="15"/>
    <x v="3"/>
    <x v="150"/>
    <x v="8"/>
    <x v="72"/>
    <x v="78"/>
    <m/>
    <x v="1"/>
    <s v="013"/>
    <s v="GREATER TZANEEN ECONOMIC DEVELOPMENT AGENCY"/>
    <s v="078"/>
    <s v="GENERAL EXPENSES - OTHER"/>
    <s v="1368"/>
    <s v="TRAINING COSTS"/>
    <n v="135000"/>
    <n v="20328.53"/>
    <n v="8000"/>
    <n v="8681.99"/>
    <m/>
    <m/>
    <m/>
    <m/>
    <m/>
    <m/>
    <m/>
    <m/>
    <m/>
    <m/>
    <m/>
    <m/>
    <m/>
    <m/>
    <m/>
    <n v="145000"/>
    <m/>
    <m/>
  </r>
  <r>
    <n v="14"/>
    <n v="15"/>
    <x v="3"/>
    <x v="150"/>
    <x v="8"/>
    <x v="72"/>
    <x v="383"/>
    <m/>
    <x v="1"/>
    <s v="013"/>
    <s v="GREATER TZANEEN ECONOMIC DEVELOPMENT AGENCY"/>
    <s v="078"/>
    <s v="GENERAL EXPENSES - OTHER"/>
    <s v="1378"/>
    <s v="TEAM BUILDING"/>
    <n v="38978.269999999997"/>
    <n v="0"/>
    <n v="0"/>
    <n v="0"/>
    <m/>
    <m/>
    <m/>
    <m/>
    <m/>
    <m/>
    <m/>
    <m/>
    <m/>
    <m/>
    <m/>
    <m/>
    <m/>
    <m/>
    <m/>
    <n v="0"/>
    <m/>
    <m/>
  </r>
  <r>
    <n v="14"/>
    <n v="15"/>
    <x v="3"/>
    <x v="150"/>
    <x v="8"/>
    <x v="72"/>
    <x v="384"/>
    <m/>
    <x v="1"/>
    <s v="013"/>
    <s v="GREATER TZANEEN ECONOMIC DEVELOPMENT AGENCY"/>
    <s v="078"/>
    <s v="GENERAL EXPENSES - OTHER"/>
    <s v="1380"/>
    <s v="SOCIAL INCLUSION"/>
    <n v="70000"/>
    <n v="6000"/>
    <n v="6000"/>
    <n v="6000"/>
    <m/>
    <m/>
    <m/>
    <m/>
    <m/>
    <m/>
    <m/>
    <m/>
    <m/>
    <m/>
    <m/>
    <m/>
    <m/>
    <m/>
    <m/>
    <n v="25921.58"/>
    <m/>
    <m/>
  </r>
  <r>
    <n v="14"/>
    <n v="15"/>
    <x v="3"/>
    <x v="150"/>
    <x v="8"/>
    <x v="72"/>
    <x v="385"/>
    <m/>
    <x v="1"/>
    <s v="013"/>
    <s v="GREATER TZANEEN ECONOMIC DEVELOPMENT AGENCY"/>
    <s v="078"/>
    <s v="GENERAL EXPENSES - OTHER"/>
    <s v="1381"/>
    <s v="BURSARIES"/>
    <n v="200000"/>
    <n v="12000"/>
    <n v="12000"/>
    <n v="12000"/>
    <m/>
    <m/>
    <m/>
    <m/>
    <m/>
    <m/>
    <m/>
    <m/>
    <m/>
    <m/>
    <m/>
    <m/>
    <m/>
    <m/>
    <m/>
    <n v="150000"/>
    <m/>
    <m/>
  </r>
  <r>
    <n v="14"/>
    <n v="15"/>
    <x v="3"/>
    <x v="150"/>
    <x v="8"/>
    <x v="74"/>
    <x v="80"/>
    <m/>
    <x v="3"/>
    <s v="013"/>
    <s v="GREATER TZANEEN ECONOMIC DEVELOPMENT AGENCY"/>
    <s v="608"/>
    <s v="OTHER ASSETS"/>
    <s v="5023"/>
    <s v="OFFICE EQUIPMENT"/>
    <n v="24999.990000000202"/>
    <n v="2000"/>
    <n v="5000"/>
    <n v="5000"/>
    <m/>
    <m/>
    <m/>
    <m/>
    <m/>
    <m/>
    <m/>
    <m/>
    <m/>
    <m/>
    <m/>
    <m/>
    <m/>
    <m/>
    <m/>
    <n v="0"/>
    <m/>
    <m/>
  </r>
  <r>
    <n v="14"/>
    <n v="15"/>
    <x v="0"/>
    <x v="101"/>
    <x v="6"/>
    <x v="93"/>
    <x v="373"/>
    <s v="008-Libraries"/>
    <x v="5"/>
    <s v="123"/>
    <s v="LIBRARY SERVICES"/>
    <s v="087"/>
    <s v="INTERNAL CHARGES"/>
    <s v="1532"/>
    <s v="INTERNAL IT COSTS"/>
    <n v="168221"/>
    <n v="232430"/>
    <n v="245213.65"/>
    <n v="258209.97344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1"/>
    <x v="6"/>
    <x v="93"/>
    <x v="195"/>
    <s v="008-Libraries"/>
    <x v="5"/>
    <s v="123"/>
    <s v="LIBRARY SERVICES"/>
    <s v="087"/>
    <s v="INTERNAL CHARGES"/>
    <s v="1533"/>
    <s v="INTERNAL FACILITIES COSTS"/>
    <n v="2511071"/>
    <n v="2668664"/>
    <n v="2815440.52"/>
    <n v="2964658.86756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2"/>
    <x v="6"/>
    <x v="93"/>
    <x v="372"/>
    <s v="021-Solid waste"/>
    <x v="5"/>
    <s v="133"/>
    <s v="SOLID WASTE"/>
    <s v="087"/>
    <s v="INTERNAL CHARGES"/>
    <s v="1531"/>
    <s v="INTERNAL ADMINISTRATION COSTS"/>
    <n v="835073"/>
    <n v="922415"/>
    <n v="973147.82499999995"/>
    <n v="1024724.659724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2"/>
    <x v="6"/>
    <x v="93"/>
    <x v="373"/>
    <s v="021-Solid waste"/>
    <x v="5"/>
    <s v="133"/>
    <s v="SOLID WASTE"/>
    <s v="087"/>
    <s v="INTERNAL CHARGES"/>
    <s v="1532"/>
    <s v="INTERNAL IT COSTS"/>
    <n v="201865"/>
    <n v="278916"/>
    <n v="294256.38"/>
    <n v="309851.96814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2"/>
    <x v="6"/>
    <x v="93"/>
    <x v="195"/>
    <s v="021-Solid waste"/>
    <x v="5"/>
    <s v="133"/>
    <s v="SOLID WASTE"/>
    <s v="087"/>
    <s v="INTERNAL CHARGES"/>
    <s v="1533"/>
    <s v="INTERNAL FACILITIES COSTS"/>
    <n v="251107"/>
    <n v="266866"/>
    <n v="281543.63"/>
    <n v="296465.44238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3"/>
    <x v="6"/>
    <x v="93"/>
    <x v="372"/>
    <s v="021-Solid waste"/>
    <x v="5"/>
    <s v="134"/>
    <s v="STREET CLEANSING"/>
    <s v="087"/>
    <s v="INTERNAL CHARGES"/>
    <s v="1531"/>
    <s v="INTERNAL ADMINISTRATION COSTS"/>
    <n v="435177"/>
    <n v="536573"/>
    <n v="566084.51500000001"/>
    <n v="596086.994294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4"/>
    <x v="6"/>
    <x v="93"/>
    <x v="372"/>
    <s v="020-Public toilet"/>
    <x v="5"/>
    <s v="135"/>
    <s v="PUBLIC TOILETS"/>
    <s v="087"/>
    <s v="INTERNAL CHARGES"/>
    <s v="1531"/>
    <s v="INTERNAL ADMINISTRATION COSTS"/>
    <n v="181732"/>
    <n v="227327"/>
    <n v="239829.98499999999"/>
    <n v="252540.974204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4"/>
    <x v="6"/>
    <x v="93"/>
    <x v="171"/>
    <s v="020-Public toilet"/>
    <x v="5"/>
    <s v="135"/>
    <s v="PUBLIC TOILETS"/>
    <s v="087"/>
    <s v="INTERNAL CHARGES"/>
    <s v="1534"/>
    <s v="INTERNAL USER CHARGES - ELECTRICITY"/>
    <n v="2600"/>
    <n v="2000"/>
    <n v="2110"/>
    <n v="2221.83"/>
    <n v="554.82999999999993"/>
    <n v="0"/>
    <n v="0"/>
    <n v="0"/>
    <n v="0"/>
    <n v="0"/>
    <n v="0"/>
    <n v="0"/>
    <n v="0"/>
    <n v="0"/>
    <n v="380.77"/>
    <n v="0"/>
    <n v="115.31"/>
    <n v="58.75"/>
    <n v="554.82999999999993"/>
    <n v="0.21339615384615382"/>
    <n v="554.83000000000004"/>
    <n v="1109.6599999999999"/>
  </r>
  <r>
    <n v="14"/>
    <n v="15"/>
    <x v="0"/>
    <x v="104"/>
    <x v="6"/>
    <x v="93"/>
    <x v="374"/>
    <s v="020-Public toilet"/>
    <x v="5"/>
    <s v="135"/>
    <s v="PUBLIC TOILETS"/>
    <s v="087"/>
    <s v="INTERNAL CHARGES"/>
    <s v="1538"/>
    <s v="INTERNAL USER CHARGES - SANITATION &amp; REFUSE"/>
    <n v="10000"/>
    <n v="10000"/>
    <n v="10550"/>
    <n v="11109.15"/>
    <n v="4663.95"/>
    <n v="0"/>
    <n v="0"/>
    <n v="0"/>
    <n v="0"/>
    <n v="0"/>
    <n v="0"/>
    <n v="0"/>
    <n v="0"/>
    <n v="0"/>
    <n v="0"/>
    <n v="0"/>
    <n v="3731.16"/>
    <n v="932.79"/>
    <n v="4663.95"/>
    <n v="0.466395"/>
    <n v="4663.95"/>
    <n v="9327.9"/>
  </r>
  <r>
    <n v="14"/>
    <n v="15"/>
    <x v="0"/>
    <x v="105"/>
    <x v="6"/>
    <x v="93"/>
    <x v="372"/>
    <s v="018-Vehicle licencing"/>
    <x v="5"/>
    <s v="140"/>
    <s v="ADMINISTRATION TRANSPORT, SAFETY, SECURITY AND LIAISON"/>
    <s v="087"/>
    <s v="INTERNAL CHARGES"/>
    <s v="1531"/>
    <s v="INTERNAL ADMINISTRATION COSTS"/>
    <n v="52645"/>
    <n v="52785"/>
    <n v="55688.175000000003"/>
    <n v="58639.64827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6"/>
    <x v="6"/>
    <x v="93"/>
    <x v="372"/>
    <s v="018-Vehicle licencing"/>
    <x v="5"/>
    <s v="143"/>
    <s v="VEHICLE LICENCING &amp; TESTING"/>
    <s v="087"/>
    <s v="INTERNAL CHARGES"/>
    <s v="1531"/>
    <s v="INTERNAL ADMINISTRATION COSTS"/>
    <n v="736739"/>
    <n v="760467"/>
    <n v="802292.68500000006"/>
    <n v="844814.197305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6"/>
    <x v="6"/>
    <x v="93"/>
    <x v="373"/>
    <s v="018-Vehicle licencing"/>
    <x v="5"/>
    <s v="143"/>
    <s v="VEHICLE LICENCING &amp; TESTING"/>
    <s v="087"/>
    <s v="INTERNAL CHARGES"/>
    <s v="1532"/>
    <s v="INTERNAL IT COSTS"/>
    <n v="538306"/>
    <n v="743775"/>
    <n v="784682.625"/>
    <n v="826270.804125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6"/>
    <x v="6"/>
    <x v="93"/>
    <x v="195"/>
    <s v="018-Vehicle licencing"/>
    <x v="5"/>
    <s v="143"/>
    <s v="VEHICLE LICENCING &amp; TESTING"/>
    <s v="087"/>
    <s v="INTERNAL CHARGES"/>
    <s v="1533"/>
    <s v="INTERNAL FACILITIES COSTS"/>
    <n v="313884"/>
    <n v="333583"/>
    <n v="351930.065"/>
    <n v="370582.358445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6"/>
    <x v="6"/>
    <x v="93"/>
    <x v="171"/>
    <s v="018-Vehicle licencing"/>
    <x v="5"/>
    <s v="143"/>
    <s v="VEHICLE LICENCING &amp; TESTING"/>
    <s v="087"/>
    <s v="INTERNAL CHARGES"/>
    <s v="1534"/>
    <s v="INTERNAL USER CHARGES - ELECTRICITY"/>
    <n v="40000"/>
    <n v="76000"/>
    <n v="80180"/>
    <n v="84429.54"/>
    <n v="36131.33"/>
    <n v="0"/>
    <n v="0"/>
    <n v="0"/>
    <n v="0"/>
    <n v="0"/>
    <n v="0"/>
    <n v="0"/>
    <n v="0"/>
    <n v="0"/>
    <n v="24622.43"/>
    <n v="0"/>
    <n v="7585.93"/>
    <n v="3922.97"/>
    <n v="36131.33"/>
    <n v="0.90328325000000009"/>
    <n v="36131.33"/>
    <n v="72262.66"/>
  </r>
  <r>
    <n v="14"/>
    <n v="15"/>
    <x v="0"/>
    <x v="106"/>
    <x v="6"/>
    <x v="93"/>
    <x v="374"/>
    <s v="018-Vehicle licencing"/>
    <x v="5"/>
    <s v="143"/>
    <s v="VEHICLE LICENCING &amp; TESTING"/>
    <s v="087"/>
    <s v="INTERNAL CHARGES"/>
    <s v="1538"/>
    <s v="INTERNAL USER CHARGES - SANITATION &amp; REFUSE"/>
    <n v="3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7"/>
    <x v="6"/>
    <x v="93"/>
    <x v="372"/>
    <s v="010-Public safety"/>
    <x v="5"/>
    <s v="144"/>
    <s v="TRAFFIC SERVICES"/>
    <s v="087"/>
    <s v="INTERNAL CHARGES"/>
    <s v="1531"/>
    <s v="INTERNAL ADMINISTRATION COSTS"/>
    <n v="477164"/>
    <n v="565429"/>
    <n v="596527.59499999997"/>
    <n v="628143.557534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7"/>
    <x v="6"/>
    <x v="93"/>
    <x v="373"/>
    <s v="010-Public safety"/>
    <x v="5"/>
    <s v="144"/>
    <s v="TRAFFIC SERVICES"/>
    <s v="087"/>
    <s v="INTERNAL CHARGES"/>
    <s v="1532"/>
    <s v="INTERNAL IT COSTS"/>
    <n v="571950"/>
    <n v="790261"/>
    <n v="833725.35499999998"/>
    <n v="877912.79881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7"/>
    <x v="6"/>
    <x v="93"/>
    <x v="195"/>
    <s v="010-Public safety"/>
    <x v="5"/>
    <s v="144"/>
    <s v="TRAFFIC SERVICES"/>
    <s v="087"/>
    <s v="INTERNAL CHARGES"/>
    <s v="1533"/>
    <s v="INTERNAL FACILITIES COSTS"/>
    <n v="313884"/>
    <n v="333583"/>
    <n v="351930.065"/>
    <n v="370582.358445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7"/>
    <x v="6"/>
    <x v="93"/>
    <x v="171"/>
    <s v="010-Public safety"/>
    <x v="5"/>
    <s v="144"/>
    <s v="TRAFFIC SERVICES"/>
    <s v="087"/>
    <s v="INTERNAL CHARGES"/>
    <s v="1534"/>
    <s v="INTERNAL USER CHARGES - ELECTRICITY"/>
    <n v="900"/>
    <n v="900"/>
    <n v="949.5"/>
    <n v="999.8234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7"/>
    <x v="6"/>
    <x v="93"/>
    <x v="375"/>
    <s v="010-Public safety"/>
    <x v="5"/>
    <s v="144"/>
    <s v="TRAFFIC SERVICES"/>
    <s v="087"/>
    <s v="INTERNAL CHARGES"/>
    <s v="1536"/>
    <s v="INTERNAL USER CHARGES - SEWERAGE"/>
    <n v="6000"/>
    <n v="5000"/>
    <n v="5275"/>
    <n v="5554.574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7"/>
    <x v="6"/>
    <x v="93"/>
    <x v="376"/>
    <s v="010-Public safety"/>
    <x v="5"/>
    <s v="144"/>
    <s v="TRAFFIC SERVICES"/>
    <s v="087"/>
    <s v="INTERNAL CHARGES"/>
    <s v="1537"/>
    <s v="INTERNAL USER CHARGES - WATER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8"/>
    <x v="1"/>
    <x v="93"/>
    <x v="372"/>
    <s v="011-Other public safety"/>
    <x v="5"/>
    <s v="153"/>
    <s v="DISASTER MANAGEMENT"/>
    <s v="087"/>
    <s v="INTERNAL CHARGES"/>
    <s v="1531"/>
    <s v="INTERNAL ADMINISTRATION COSTS"/>
    <n v="61498"/>
    <n v="58492"/>
    <n v="61709.06"/>
    <n v="64979.64017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8"/>
    <x v="1"/>
    <x v="93"/>
    <x v="373"/>
    <s v="011-Other public safety"/>
    <x v="5"/>
    <s v="153"/>
    <s v="DISASTER MANAGEMENT"/>
    <s v="087"/>
    <s v="INTERNAL CHARGES"/>
    <s v="1532"/>
    <s v="INTERNAL IT COSTS"/>
    <n v="33644"/>
    <n v="46486"/>
    <n v="49042.73"/>
    <n v="51641.99469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8"/>
    <x v="1"/>
    <x v="93"/>
    <x v="195"/>
    <s v="011-Other public safety"/>
    <x v="5"/>
    <s v="153"/>
    <s v="DISASTER MANAGEMENT"/>
    <s v="087"/>
    <s v="INTERNAL CHARGES"/>
    <s v="1533"/>
    <s v="INTERNAL FACILITIES COSTS"/>
    <n v="62777"/>
    <n v="66717"/>
    <n v="70386.434999999998"/>
    <n v="74116.916054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9"/>
    <x v="7"/>
    <x v="93"/>
    <x v="372"/>
    <s v="019-Electricity distribution"/>
    <x v="5"/>
    <s v="162"/>
    <s v="ADMINISTRATION ELEC. ING."/>
    <s v="087"/>
    <s v="INTERNAL CHARGES"/>
    <s v="1531"/>
    <s v="INTERNAL ADMINISTRATION COSTS"/>
    <n v="9615610"/>
    <n v="9358890"/>
    <n v="9873628.9499999993"/>
    <n v="10396931.28434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9"/>
    <x v="7"/>
    <x v="93"/>
    <x v="373"/>
    <s v="019-Electricity distribution"/>
    <x v="5"/>
    <s v="162"/>
    <s v="ADMINISTRATION ELEC. ING."/>
    <s v="087"/>
    <s v="INTERNAL CHARGES"/>
    <s v="1532"/>
    <s v="INTERNAL IT COSTS"/>
    <n v="336441"/>
    <n v="464858"/>
    <n v="490425.19"/>
    <n v="516417.72506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9"/>
    <x v="7"/>
    <x v="93"/>
    <x v="195"/>
    <s v="019-Electricity distribution"/>
    <x v="5"/>
    <s v="162"/>
    <s v="ADMINISTRATION ELEC. ING."/>
    <s v="087"/>
    <s v="INTERNAL CHARGES"/>
    <s v="1533"/>
    <s v="INTERNAL FACILITIES COSTS"/>
    <n v="376661"/>
    <n v="400300"/>
    <n v="422316.5"/>
    <n v="444699.274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0"/>
    <x v="7"/>
    <x v="93"/>
    <x v="372"/>
    <s v="019-Electricity distribution"/>
    <x v="5"/>
    <s v="173"/>
    <s v="OPERATIONS &amp; MAINTENANCE: RURAL"/>
    <s v="087"/>
    <s v="INTERNAL CHARGES"/>
    <s v="1531"/>
    <s v="INTERNAL ADMINISTRATION COSTS"/>
    <n v="65751433"/>
    <n v="75018451"/>
    <n v="79144465.805000007"/>
    <n v="83339122.49266500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0"/>
    <x v="7"/>
    <x v="93"/>
    <x v="373"/>
    <s v="019-Electricity distribution"/>
    <x v="5"/>
    <s v="173"/>
    <s v="OPERATIONS &amp; MAINTENANCE: RURAL"/>
    <s v="087"/>
    <s v="INTERNAL CHARGES"/>
    <s v="1532"/>
    <s v="INTERNAL IT COSTS"/>
    <n v="100932"/>
    <n v="139458"/>
    <n v="147128.19"/>
    <n v="154925.98407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0"/>
    <x v="7"/>
    <x v="93"/>
    <x v="195"/>
    <s v="019-Electricity distribution"/>
    <x v="5"/>
    <s v="173"/>
    <s v="OPERATIONS &amp; MAINTENANCE: RURAL"/>
    <s v="087"/>
    <s v="INTERNAL CHARGES"/>
    <s v="1533"/>
    <s v="INTERNAL FACILITIES COSTS"/>
    <n v="188330"/>
    <n v="200150"/>
    <n v="211158.25"/>
    <n v="222349.6372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0"/>
    <x v="7"/>
    <x v="93"/>
    <x v="171"/>
    <s v="019-Electricity distribution"/>
    <x v="5"/>
    <s v="173"/>
    <s v="OPERATIONS &amp; MAINTENANCE: RURAL"/>
    <s v="087"/>
    <s v="INTERNAL CHARGES"/>
    <s v="1534"/>
    <s v="INTERNAL USER CHARGES - ELECTRICITY"/>
    <n v="7500"/>
    <n v="7500"/>
    <n v="7912.5"/>
    <n v="8331.8624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1"/>
    <x v="7"/>
    <x v="93"/>
    <x v="372"/>
    <s v="019-Electricity distribution"/>
    <x v="5"/>
    <s v="183"/>
    <s v="OPERATIONS &amp; MAINTENANCE: TOWN"/>
    <s v="087"/>
    <s v="INTERNAL CHARGES"/>
    <s v="1531"/>
    <s v="INTERNAL ADMINISTRATION COSTS"/>
    <n v="22958004"/>
    <n v="23591333"/>
    <n v="24888856.315000001"/>
    <n v="26207965.699695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1"/>
    <x v="7"/>
    <x v="93"/>
    <x v="373"/>
    <s v="019-Electricity distribution"/>
    <x v="5"/>
    <s v="183"/>
    <s v="OPERATIONS &amp; MAINTENANCE: TOWN"/>
    <s v="087"/>
    <s v="INTERNAL CHARGES"/>
    <s v="1532"/>
    <s v="INTERNAL IT COSTS"/>
    <n v="100932"/>
    <n v="139458"/>
    <n v="147128.19"/>
    <n v="154925.98407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1"/>
    <x v="7"/>
    <x v="93"/>
    <x v="195"/>
    <s v="019-Electricity distribution"/>
    <x v="5"/>
    <s v="183"/>
    <s v="OPERATIONS &amp; MAINTENANCE: TOWN"/>
    <s v="087"/>
    <s v="INTERNAL CHARGES"/>
    <s v="1533"/>
    <s v="INTERNAL FACILITIES COSTS"/>
    <n v="125554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1"/>
    <x v="7"/>
    <x v="93"/>
    <x v="386"/>
    <s v="019-Electricity distribution"/>
    <x v="5"/>
    <s v="183"/>
    <s v="OPERATIONS &amp; MAINTENANCE: TOWN"/>
    <s v="087"/>
    <s v="INTERNAL CHARGES"/>
    <s v="1535"/>
    <s v="INTERNAL USER CHARGES - ELECTRICITY(STREETLIGHTS)"/>
    <n v="0"/>
    <n v="0"/>
    <n v="0"/>
    <n v="0"/>
    <n v="870226.54"/>
    <n v="0"/>
    <n v="0"/>
    <n v="0"/>
    <n v="0"/>
    <n v="0"/>
    <n v="0"/>
    <n v="0"/>
    <n v="0"/>
    <n v="0"/>
    <n v="583441.17000000004"/>
    <n v="0"/>
    <n v="197398.13"/>
    <n v="89387.24"/>
    <n v="870226.54"/>
    <e v="#DIV/0!"/>
    <n v="870226.54"/>
    <n v="1740453.08"/>
  </r>
  <r>
    <n v="14"/>
    <n v="15"/>
    <x v="1"/>
    <x v="112"/>
    <x v="5"/>
    <x v="93"/>
    <x v="372"/>
    <s v="017-Roads"/>
    <x v="5"/>
    <s v="195"/>
    <s v="PROJECT MANAGEMENT"/>
    <s v="087"/>
    <s v="INTERNAL CHARGES"/>
    <s v="1531"/>
    <s v="INTERNAL ADMINISTRATION COSTS"/>
    <n v="106343"/>
    <n v="105742"/>
    <n v="111557.81"/>
    <n v="117470.3739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3"/>
    <x v="5"/>
    <x v="93"/>
    <x v="372"/>
    <m/>
    <x v="5"/>
    <s v="073"/>
    <s v="WATER NETWORKS"/>
    <s v="087"/>
    <s v="INTERNAL CHARGES"/>
    <s v="1531"/>
    <s v="INTERNAL ADMINISTRATION COSTS"/>
    <n v="2477695"/>
    <n v="3975692"/>
    <n v="4194355.0599999996"/>
    <n v="4416655.8781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3"/>
    <x v="5"/>
    <x v="93"/>
    <x v="373"/>
    <m/>
    <x v="5"/>
    <s v="073"/>
    <s v="WATER NETWORKS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3"/>
    <x v="5"/>
    <x v="93"/>
    <x v="195"/>
    <m/>
    <x v="5"/>
    <s v="073"/>
    <s v="WATER NETWORKS"/>
    <s v="087"/>
    <s v="INTERNAL CHARGES"/>
    <s v="1533"/>
    <s v="INTERNAL FACILITIES COSTS"/>
    <n v="690545"/>
    <n v="733882"/>
    <n v="774245.51"/>
    <n v="815280.52202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4"/>
    <x v="5"/>
    <x v="93"/>
    <x v="372"/>
    <m/>
    <x v="5"/>
    <s v="083"/>
    <s v="WATER PURIFICATION"/>
    <s v="087"/>
    <s v="INTERNAL CHARGES"/>
    <s v="1531"/>
    <s v="INTERNAL ADMINISTRATION COSTS"/>
    <n v="873845"/>
    <n v="939980"/>
    <n v="991678.9"/>
    <n v="1044237.881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4"/>
    <x v="5"/>
    <x v="93"/>
    <x v="171"/>
    <m/>
    <x v="5"/>
    <s v="083"/>
    <s v="WATER PURIFICATION"/>
    <s v="087"/>
    <s v="INTERNAL CHARGES"/>
    <s v="1534"/>
    <s v="INTERNAL USER CHARGES - ELECTRICITY"/>
    <n v="1045000"/>
    <n v="1283600"/>
    <n v="1354198"/>
    <n v="1425970.4939999999"/>
    <n v="982611.54"/>
    <n v="0"/>
    <n v="0"/>
    <n v="0"/>
    <n v="0"/>
    <n v="0"/>
    <n v="0"/>
    <n v="0"/>
    <n v="0"/>
    <n v="0"/>
    <n v="474761.28"/>
    <n v="0"/>
    <n v="436473.77"/>
    <n v="71376.490000000005"/>
    <n v="982611.54"/>
    <n v="0.94029812440191396"/>
    <n v="982611.54"/>
    <n v="1965223.08"/>
  </r>
  <r>
    <n v="14"/>
    <n v="15"/>
    <x v="2"/>
    <x v="115"/>
    <x v="5"/>
    <x v="93"/>
    <x v="372"/>
    <m/>
    <x v="5"/>
    <s v="093"/>
    <s v="SEWERAGE PURIFICATION"/>
    <s v="087"/>
    <s v="INTERNAL CHARGES"/>
    <s v="1531"/>
    <s v="INTERNAL ADMINISTRATION COSTS"/>
    <n v="866313"/>
    <n v="867907"/>
    <n v="915641.88500000001"/>
    <n v="964170.9049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5"/>
    <x v="5"/>
    <x v="93"/>
    <x v="376"/>
    <m/>
    <x v="5"/>
    <s v="093"/>
    <s v="SEWERAGE PURIFICATION"/>
    <s v="087"/>
    <s v="INTERNAL CHARGES"/>
    <s v="1537"/>
    <s v="INTERNAL USER CHARGES - WATER"/>
    <n v="275000"/>
    <n v="193000"/>
    <n v="203615"/>
    <n v="214406.595"/>
    <n v="48897.7"/>
    <n v="0"/>
    <n v="0"/>
    <n v="0"/>
    <n v="0"/>
    <n v="0"/>
    <n v="0"/>
    <n v="0"/>
    <n v="0"/>
    <n v="0"/>
    <n v="16952.91"/>
    <n v="0"/>
    <n v="22921.74"/>
    <n v="9023.0499999999993"/>
    <n v="48897.7"/>
    <n v="0.17780981818181818"/>
    <n v="48897.7"/>
    <n v="97795.4"/>
  </r>
  <r>
    <n v="14"/>
    <n v="15"/>
    <x v="2"/>
    <x v="116"/>
    <x v="6"/>
    <x v="93"/>
    <x v="372"/>
    <s v="020-Public toilet"/>
    <x v="5"/>
    <s v="113"/>
    <s v="COMMUNITY HEALTH SERVICES"/>
    <s v="087"/>
    <s v="INTERNAL CHARGES"/>
    <s v="1531"/>
    <s v="INTERNAL ADMINISTRATION COSTS"/>
    <n v="5637"/>
    <n v="5313"/>
    <n v="5605.2150000000001"/>
    <n v="5902.291395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6"/>
    <x v="6"/>
    <x v="93"/>
    <x v="373"/>
    <s v="020-Public toilet"/>
    <x v="5"/>
    <s v="113"/>
    <s v="COMMUNITY HEALTH SERVICES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6"/>
    <x v="6"/>
    <x v="93"/>
    <x v="195"/>
    <s v="020-Public toilet"/>
    <x v="5"/>
    <s v="113"/>
    <s v="COMMUNITY HEALTH SERVICES"/>
    <s v="087"/>
    <s v="INTERNAL CHARGES"/>
    <s v="1533"/>
    <s v="INTERNAL FACILITIES COSTS"/>
    <n v="502214"/>
    <n v="533733"/>
    <n v="563088.31499999994"/>
    <n v="592931.995694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7"/>
    <x v="6"/>
    <x v="93"/>
    <x v="372"/>
    <s v="014-Other health"/>
    <x v="5"/>
    <s v="115"/>
    <s v="ENVIROMENTAL HEALTH SERVICES"/>
    <s v="087"/>
    <s v="INTERNAL CHARGES"/>
    <s v="1531"/>
    <s v="INTERNAL ADMINISTRATION COSTS"/>
    <n v="182747"/>
    <n v="181216"/>
    <n v="191182.88"/>
    <n v="201315.5726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7"/>
    <x v="6"/>
    <x v="93"/>
    <x v="373"/>
    <s v="014-Other health"/>
    <x v="5"/>
    <s v="115"/>
    <s v="ENVIROMENTAL HEALTH SERVICES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7"/>
    <x v="6"/>
    <x v="93"/>
    <x v="195"/>
    <s v="014-Other health"/>
    <x v="5"/>
    <s v="115"/>
    <s v="ENVIROMENTAL HEALTH SERVICES"/>
    <s v="087"/>
    <s v="INTERNAL CHARGES"/>
    <s v="1533"/>
    <s v="INTERNAL FACILITIES COSTS"/>
    <n v="251107"/>
    <n v="266866"/>
    <n v="281543.63"/>
    <n v="296465.44238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2"/>
    <x v="0"/>
    <x v="183"/>
    <x v="0"/>
    <m/>
    <x v="0"/>
    <s v="330"/>
    <s v="DISTRIBUTABLE RESERVE"/>
    <s v="100"/>
    <s v="ASSET FINANCING FUND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"/>
    <x v="0"/>
    <x v="183"/>
    <x v="5"/>
    <m/>
    <x v="0"/>
    <s v="330"/>
    <s v="DISTRIBUTABLE RESERVE"/>
    <s v="100"/>
    <s v="ASSET FINANCING FUND"/>
    <s v="3055"/>
    <s v="TRANSFER TO INCOME STATEMENT: DISPOSAL OF PROPERTY,PLANT &amp; EQUIPM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7"/>
    <x v="0"/>
    <x v="183"/>
    <x v="0"/>
    <m/>
    <x v="0"/>
    <s v="425"/>
    <s v="INVESTMENT"/>
    <s v="100"/>
    <s v="ASSET FINANCING FUND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7"/>
    <x v="0"/>
    <x v="183"/>
    <x v="182"/>
    <m/>
    <x v="0"/>
    <s v="425"/>
    <s v="INVESTMENT"/>
    <s v="100"/>
    <s v="ASSET FINANCING FUND"/>
    <s v="4030"/>
    <s v="INVESTMENT WITHDRAW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m/>
    <m/>
    <x v="4"/>
    <x v="151"/>
    <x v="0"/>
    <x v="184"/>
    <x v="387"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378" firstHeaderRow="1" firstDataRow="2" firstDataCol="1"/>
  <pivotFields count="36">
    <pivotField showAll="0"/>
    <pivotField showAll="0"/>
    <pivotField showAll="0"/>
    <pivotField axis="axisRow" showAll="0">
      <items count="153">
        <item x="71"/>
        <item x="72"/>
        <item x="73"/>
        <item x="74"/>
        <item x="75"/>
        <item x="76"/>
        <item x="77"/>
        <item x="150"/>
        <item x="78"/>
        <item x="79"/>
        <item x="80"/>
        <item x="148"/>
        <item x="81"/>
        <item x="149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113"/>
        <item x="114"/>
        <item x="115"/>
        <item x="98"/>
        <item x="99"/>
        <item x="100"/>
        <item x="116"/>
        <item x="117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51"/>
        <item t="default"/>
      </items>
    </pivotField>
    <pivotField axis="axisRow" showAll="0" defaultSubtotal="0">
      <items count="9">
        <item x="1"/>
        <item x="3"/>
        <item x="4"/>
        <item x="2"/>
        <item sd="0" x="5"/>
        <item x="6"/>
        <item sd="0" x="7"/>
        <item h="1" sd="0" x="8"/>
        <item sd="0" x="0"/>
      </items>
    </pivotField>
    <pivotField axis="axisRow" showAll="0">
      <items count="186">
        <item x="170"/>
        <item x="171"/>
        <item x="92"/>
        <item x="172"/>
        <item x="173"/>
        <item x="96"/>
        <item x="91"/>
        <item x="88"/>
        <item x="82"/>
        <item x="80"/>
        <item x="81"/>
        <item x="174"/>
        <item x="89"/>
        <item x="175"/>
        <item x="71"/>
        <item x="76"/>
        <item x="176"/>
        <item x="177"/>
        <item x="178"/>
        <item x="179"/>
        <item x="180"/>
        <item x="181"/>
        <item x="86"/>
        <item x="77"/>
        <item x="75"/>
        <item x="182"/>
        <item x="83"/>
        <item x="95"/>
        <item x="90"/>
        <item x="72"/>
        <item x="93"/>
        <item x="84"/>
        <item x="94"/>
        <item x="73"/>
        <item sd="0" x="183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31"/>
        <item sd="0" x="28"/>
        <item sd="0" x="30"/>
        <item sd="0" x="29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25"/>
        <item sd="0" x="126"/>
        <item sd="0" x="127"/>
        <item sd="0" x="128"/>
        <item sd="0" x="129"/>
        <item sd="0" x="130"/>
        <item sd="0" x="131"/>
        <item sd="0" x="132"/>
        <item sd="0" x="124"/>
        <item sd="0" x="133"/>
        <item sd="0" x="134"/>
        <item sd="0" x="135"/>
        <item sd="0" x="136"/>
        <item sd="0" x="138"/>
        <item sd="0" x="139"/>
        <item sd="0" x="140"/>
        <item sd="0" x="137"/>
        <item sd="0" x="141"/>
        <item sd="0" x="142"/>
        <item sd="0" x="143"/>
        <item sd="0" x="144"/>
        <item sd="0" x="119"/>
        <item sd="0" x="120"/>
        <item sd="0" x="121"/>
        <item sd="0" x="122"/>
        <item sd="0" x="123"/>
        <item sd="0" x="145"/>
        <item sd="0" x="146"/>
        <item sd="0" x="147"/>
        <item sd="0" x="148"/>
        <item sd="0" x="149"/>
        <item sd="0" x="150"/>
        <item sd="0" x="151"/>
        <item sd="0" x="152"/>
        <item sd="0" x="109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x="87"/>
        <item x="78"/>
        <item x="79"/>
        <item x="74"/>
        <item x="85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84"/>
        <item t="default" sd="0"/>
      </items>
    </pivotField>
    <pivotField axis="axisRow" showAll="0">
      <items count="389">
        <item x="201"/>
        <item sd="0" x="202"/>
        <item sd="0" x="211"/>
        <item sd="0" x="212"/>
        <item sd="0" x="213"/>
        <item sd="0" x="214"/>
        <item sd="0" x="215"/>
        <item sd="0" x="165"/>
        <item sd="0" x="218"/>
        <item sd="0" x="216"/>
        <item sd="0" x="217"/>
        <item sd="0" x="219"/>
        <item sd="0" x="220"/>
        <item sd="0" x="208"/>
        <item sd="0" x="209"/>
        <item sd="0" x="210"/>
        <item sd="0" x="207"/>
        <item sd="0" x="205"/>
        <item x="206"/>
        <item sd="0" x="203"/>
        <item sd="0" x="204"/>
        <item sd="0" x="221"/>
        <item sd="0" x="222"/>
        <item sd="0" x="224"/>
        <item sd="0" x="225"/>
        <item sd="0" x="223"/>
        <item x="226"/>
        <item x="227"/>
        <item sd="0" x="181"/>
        <item sd="0" x="158"/>
        <item sd="0" x="159"/>
        <item sd="0" x="229"/>
        <item sd="0" x="228"/>
        <item sd="0" x="230"/>
        <item sd="0" x="162"/>
        <item sd="0" x="233"/>
        <item sd="0" x="148"/>
        <item sd="0" x="232"/>
        <item sd="0" x="231"/>
        <item sd="0" x="234"/>
        <item sd="0" x="235"/>
        <item sd="0" x="236"/>
        <item sd="0" x="237"/>
        <item sd="0" x="238"/>
        <item sd="0" x="239"/>
        <item sd="0" x="240"/>
        <item sd="0" x="127"/>
        <item sd="0" x="179"/>
        <item sd="0" x="199"/>
        <item sd="0" x="122"/>
        <item sd="0" x="170"/>
        <item sd="0" x="198"/>
        <item sd="0" x="117"/>
        <item sd="0" x="200"/>
        <item sd="0" x="241"/>
        <item sd="0" x="128"/>
        <item sd="0" x="242"/>
        <item sd="0" x="245"/>
        <item sd="0" x="244"/>
        <item sd="0" x="246"/>
        <item sd="0" x="166"/>
        <item sd="0" x="248"/>
        <item sd="0" x="121"/>
        <item sd="0" x="249"/>
        <item sd="0" x="123"/>
        <item sd="0" x="247"/>
        <item sd="0" x="243"/>
        <item sd="0" x="250"/>
        <item sd="0" x="251"/>
        <item sd="0" x="153"/>
        <item sd="0" x="252"/>
        <item sd="0" x="253"/>
        <item sd="0" x="254"/>
        <item sd="0" x="256"/>
        <item sd="0" x="257"/>
        <item sd="0" x="259"/>
        <item sd="0" x="258"/>
        <item sd="0" x="255"/>
        <item sd="0" x="86"/>
        <item sd="0" x="84"/>
        <item sd="0" x="87"/>
        <item sd="0" x="88"/>
        <item sd="0" x="134"/>
        <item sd="0" x="89"/>
        <item sd="0" x="90"/>
        <item sd="0" x="91"/>
        <item sd="0" x="260"/>
        <item sd="0" x="77"/>
        <item sd="0" x="92"/>
        <item sd="0" x="93"/>
        <item sd="0" x="94"/>
        <item sd="0" x="95"/>
        <item sd="0" x="96"/>
        <item sd="0" x="97"/>
        <item sd="0" x="98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140"/>
        <item sd="0" x="273"/>
        <item sd="0" x="274"/>
        <item sd="0" x="180"/>
        <item sd="0" x="287"/>
        <item sd="0" x="277"/>
        <item sd="0" x="298"/>
        <item x="309"/>
        <item sd="0" x="306"/>
        <item sd="0" x="280"/>
        <item sd="0" x="281"/>
        <item sd="0" x="301"/>
        <item sd="0" x="299"/>
        <item sd="0" x="288"/>
        <item sd="0" x="289"/>
        <item sd="0" x="307"/>
        <item sd="0" x="290"/>
        <item sd="0" x="291"/>
        <item sd="0" x="292"/>
        <item sd="0" x="293"/>
        <item sd="0" x="294"/>
        <item sd="0" x="295"/>
        <item sd="0" x="142"/>
        <item sd="0" x="296"/>
        <item sd="0" x="302"/>
        <item sd="0" x="304"/>
        <item sd="0" x="303"/>
        <item sd="0" x="308"/>
        <item sd="0" x="305"/>
        <item sd="0" x="300"/>
        <item sd="0" x="112"/>
        <item sd="0" x="282"/>
        <item sd="0" x="278"/>
        <item sd="0" x="297"/>
        <item sd="0" x="283"/>
        <item sd="0" x="284"/>
        <item sd="0" x="285"/>
        <item sd="0" x="118"/>
        <item sd="0" x="286"/>
        <item sd="0" x="279"/>
        <item sd="0" x="81"/>
        <item sd="0" x="132"/>
        <item sd="0" x="275"/>
        <item sd="0" x="276"/>
        <item sd="0" x="315"/>
        <item sd="0" x="313"/>
        <item sd="0" x="314"/>
        <item sd="0" x="317"/>
        <item sd="0" x="319"/>
        <item sd="0" x="312"/>
        <item sd="0" x="311"/>
        <item sd="0" x="316"/>
        <item sd="0" x="310"/>
        <item sd="0" x="320"/>
        <item sd="0" x="318"/>
        <item sd="0" x="129"/>
        <item sd="0" x="154"/>
        <item sd="0" x="155"/>
        <item sd="0" x="156"/>
        <item sd="0" x="157"/>
        <item sd="0" x="326"/>
        <item sd="0" x="327"/>
        <item sd="0" x="328"/>
        <item sd="0" x="324"/>
        <item sd="0" x="322"/>
        <item sd="0" x="323"/>
        <item sd="0" x="321"/>
        <item sd="0" x="325"/>
        <item sd="0" x="174"/>
        <item sd="0" x="125"/>
        <item sd="0" x="350"/>
        <item sd="0" x="339"/>
        <item sd="0" x="343"/>
        <item sd="0" x="370"/>
        <item sd="0" x="344"/>
        <item sd="0" x="103"/>
        <item sd="0" x="333"/>
        <item sd="0" x="101"/>
        <item sd="0" x="104"/>
        <item sd="0" x="329"/>
        <item sd="0" x="131"/>
        <item sd="0" x="342"/>
        <item sd="0" x="336"/>
        <item sd="0" x="367"/>
        <item sd="0" x="355"/>
        <item sd="0" x="356"/>
        <item sd="0" x="105"/>
        <item sd="0" x="197"/>
        <item sd="0" x="359"/>
        <item sd="0" x="353"/>
        <item sd="0" x="163"/>
        <item sd="0" x="369"/>
        <item sd="0" x="337"/>
        <item sd="0" x="357"/>
        <item sd="0" x="340"/>
        <item sd="0" x="341"/>
        <item sd="0" x="345"/>
        <item sd="0" x="135"/>
        <item sd="0" x="338"/>
        <item sd="0" x="361"/>
        <item sd="0" x="346"/>
        <item sd="0" x="102"/>
        <item sd="0" x="351"/>
        <item sd="0" x="334"/>
        <item sd="0" x="177"/>
        <item sd="0" x="164"/>
        <item sd="0" x="362"/>
        <item sd="0" x="106"/>
        <item sd="0" x="82"/>
        <item sd="0" x="107"/>
        <item sd="0" x="108"/>
        <item sd="0" x="363"/>
        <item sd="0" x="109"/>
        <item sd="0" x="364"/>
        <item sd="0" x="347"/>
        <item sd="0" x="330"/>
        <item sd="0" x="332"/>
        <item sd="0" x="335"/>
        <item sd="0" x="365"/>
        <item sd="0" x="348"/>
        <item sd="0" x="136"/>
        <item sd="0" x="349"/>
        <item sd="0" x="366"/>
        <item sd="0" x="331"/>
        <item sd="0" x="110"/>
        <item sd="0" x="371"/>
        <item sd="0" x="111"/>
        <item sd="0" x="354"/>
        <item x="78"/>
        <item sd="0" x="352"/>
        <item sd="0" x="99"/>
        <item sd="0" x="358"/>
        <item sd="0" x="194"/>
        <item sd="0" x="368"/>
        <item sd="0" x="360"/>
        <item sd="0" x="372"/>
        <item sd="0" x="373"/>
        <item sd="0" x="195"/>
        <item sd="0" x="171"/>
        <item sd="0" x="386"/>
        <item sd="0" x="375"/>
        <item sd="0" x="376"/>
        <item sd="0" x="374"/>
        <item sd="0" x="130"/>
        <item sd="0" x="172"/>
        <item sd="0" x="126"/>
        <item sd="0" x="79"/>
        <item sd="0" x="124"/>
        <item sd="0" x="0"/>
        <item sd="0" x="1"/>
        <item sd="0" x="7"/>
        <item sd="0" x="10"/>
        <item sd="0" x="11"/>
        <item sd="0" x="8"/>
        <item sd="0" x="9"/>
        <item sd="0" x="12"/>
        <item sd="0" x="4"/>
        <item sd="0" x="2"/>
        <item sd="0" x="3"/>
        <item sd="0" x="5"/>
        <item sd="0" x="6"/>
        <item sd="0" x="13"/>
        <item sd="0" x="14"/>
        <item sd="0" x="15"/>
        <item sd="0" x="16"/>
        <item sd="0" x="18"/>
        <item sd="0" x="19"/>
        <item sd="0" x="20"/>
        <item sd="0" x="21"/>
        <item sd="0" x="22"/>
        <item sd="0" x="23"/>
        <item sd="0" x="27"/>
        <item sd="0" x="24"/>
        <item sd="0" x="25"/>
        <item sd="0" x="26"/>
        <item sd="0" x="183"/>
        <item sd="0" x="182"/>
        <item sd="0" x="17"/>
        <item sd="0" x="184"/>
        <item sd="0" x="185"/>
        <item sd="0" x="187"/>
        <item sd="0" x="188"/>
        <item sd="0" x="189"/>
        <item sd="0" x="190"/>
        <item sd="0" x="191"/>
        <item sd="0" x="192"/>
        <item sd="0" x="193"/>
        <item sd="0" x="186"/>
        <item sd="0" x="113"/>
        <item sd="0" x="143"/>
        <item sd="0" x="167"/>
        <item sd="0" x="173"/>
        <item sd="0" x="161"/>
        <item sd="0" x="116"/>
        <item sd="0" x="119"/>
        <item sd="0" x="160"/>
        <item sd="0" x="178"/>
        <item sd="0" x="196"/>
        <item sd="0" x="115"/>
        <item sd="0" x="133"/>
        <item sd="0" x="137"/>
        <item sd="0" x="80"/>
        <item sd="0" x="151"/>
        <item sd="0" x="85"/>
        <item sd="0" x="144"/>
        <item sd="0" x="149"/>
        <item sd="0" x="145"/>
        <item sd="0" x="147"/>
        <item sd="0" x="168"/>
        <item sd="0" x="150"/>
        <item sd="0" x="120"/>
        <item sd="0" x="141"/>
        <item sd="0" x="138"/>
        <item sd="0" x="100"/>
        <item sd="0" x="152"/>
        <item sd="0" x="83"/>
        <item sd="0" x="146"/>
        <item sd="0" x="169"/>
        <item sd="0" x="114"/>
        <item sd="0" x="175"/>
        <item sd="0" x="176"/>
        <item sd="0" x="139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68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9"/>
        <item sd="0" x="70"/>
        <item sd="0" x="71"/>
        <item sd="0" x="72"/>
        <item sd="0" x="66"/>
        <item sd="0" x="73"/>
        <item sd="0" x="67"/>
        <item sd="0" x="74"/>
        <item sd="0" x="75"/>
        <item sd="0" x="76"/>
        <item sd="0" x="387"/>
        <item x="377"/>
        <item x="378"/>
        <item x="379"/>
        <item x="380"/>
        <item x="381"/>
        <item x="382"/>
        <item x="383"/>
        <item x="384"/>
        <item x="385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h="1" x="0"/>
        <item sd="0"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 defaultSubtotal="0"/>
    <pivotField showAll="0"/>
  </pivotFields>
  <rowFields count="5">
    <field x="8"/>
    <field x="5"/>
    <field x="6"/>
    <field x="4"/>
    <field x="3"/>
  </rowFields>
  <rowItems count="374">
    <i>
      <x/>
    </i>
    <i r="1">
      <x/>
    </i>
    <i r="2">
      <x/>
    </i>
    <i r="3">
      <x v="2"/>
    </i>
    <i r="4">
      <x v="14"/>
    </i>
    <i r="1">
      <x v="1"/>
    </i>
    <i r="2">
      <x v="1"/>
    </i>
    <i r="1">
      <x v="2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3">
      <x v="5"/>
    </i>
    <i r="4">
      <x v="34"/>
    </i>
    <i r="2">
      <x v="19"/>
    </i>
    <i r="2">
      <x v="20"/>
    </i>
    <i r="1">
      <x v="3"/>
    </i>
    <i r="2">
      <x v="21"/>
    </i>
    <i r="2">
      <x v="22"/>
    </i>
    <i r="2">
      <x v="23"/>
    </i>
    <i r="2">
      <x v="24"/>
    </i>
    <i r="2">
      <x v="25"/>
    </i>
    <i r="1">
      <x v="4"/>
    </i>
    <i r="2">
      <x v="26"/>
    </i>
    <i r="3">
      <x v="2"/>
    </i>
    <i r="4">
      <x v="15"/>
    </i>
    <i r="2">
      <x v="27"/>
    </i>
    <i r="3">
      <x v="2"/>
    </i>
    <i r="4">
      <x v="15"/>
    </i>
    <i r="1">
      <x v="5"/>
    </i>
    <i r="2">
      <x v="28"/>
    </i>
    <i r="1">
      <x v="6"/>
    </i>
    <i r="2">
      <x v="29"/>
    </i>
    <i r="2">
      <x v="30"/>
    </i>
    <i r="2">
      <x v="31"/>
    </i>
    <i r="2">
      <x v="32"/>
    </i>
    <i r="2">
      <x v="33"/>
    </i>
    <i r="1">
      <x v="7"/>
    </i>
    <i r="2">
      <x v="34"/>
    </i>
    <i r="2">
      <x v="35"/>
    </i>
    <i r="2">
      <x v="36"/>
    </i>
    <i r="2">
      <x v="37"/>
    </i>
    <i r="2">
      <x v="38"/>
    </i>
    <i r="2">
      <x v="39"/>
    </i>
    <i r="1">
      <x v="8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1">
      <x v="9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1">
      <x v="10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1">
      <x v="11"/>
    </i>
    <i r="2">
      <x v="67"/>
    </i>
    <i r="1">
      <x v="12"/>
    </i>
    <i r="2">
      <x v="68"/>
    </i>
    <i r="2">
      <x v="69"/>
    </i>
    <i>
      <x v="1"/>
    </i>
    <i r="1">
      <x v="14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1">
      <x v="15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1">
      <x v="16"/>
    </i>
    <i r="2">
      <x v="95"/>
    </i>
    <i r="1">
      <x v="17"/>
    </i>
    <i r="2">
      <x v="96"/>
    </i>
    <i r="2">
      <x v="97"/>
    </i>
    <i r="1">
      <x v="18"/>
    </i>
    <i r="2">
      <x v="98"/>
    </i>
    <i r="2">
      <x v="99"/>
    </i>
    <i r="2">
      <x v="100"/>
    </i>
    <i r="2">
      <x v="101"/>
    </i>
    <i r="2">
      <x v="102"/>
    </i>
    <i r="2">
      <x v="103"/>
    </i>
    <i r="1">
      <x v="19"/>
    </i>
    <i r="2">
      <x v="104"/>
    </i>
    <i r="1">
      <x v="20"/>
    </i>
    <i r="2">
      <x v="105"/>
    </i>
    <i r="2">
      <x v="106"/>
    </i>
    <i r="1">
      <x v="21"/>
    </i>
    <i r="2">
      <x v="108"/>
    </i>
    <i r="2">
      <x v="109"/>
    </i>
    <i r="1">
      <x v="22"/>
    </i>
    <i r="2">
      <x v="107"/>
    </i>
    <i r="1">
      <x v="23"/>
    </i>
    <i r="2">
      <x v="110"/>
    </i>
    <i r="2">
      <x v="111"/>
    </i>
    <i r="2">
      <x v="112"/>
    </i>
    <i r="2">
      <x v="113"/>
    </i>
    <i r="2">
      <x v="114"/>
    </i>
    <i r="3">
      <x v="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r="2">
      <x v="136"/>
    </i>
    <i r="2">
      <x v="137"/>
    </i>
    <i r="2">
      <x v="138"/>
    </i>
    <i r="2"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1">
      <x v="24"/>
    </i>
    <i r="2">
      <x v="147"/>
    </i>
    <i r="2">
      <x v="148"/>
    </i>
    <i r="1">
      <x v="25"/>
    </i>
    <i r="2">
      <x v="149"/>
    </i>
    <i r="2">
      <x v="150"/>
    </i>
    <i r="1">
      <x v="26"/>
    </i>
    <i r="2">
      <x v="151"/>
    </i>
    <i r="2">
      <x v="152"/>
    </i>
    <i r="2">
      <x v="153"/>
    </i>
    <i r="2">
      <x v="154"/>
    </i>
    <i r="2">
      <x v="155"/>
    </i>
    <i r="2">
      <x v="156"/>
    </i>
    <i r="2">
      <x v="157"/>
    </i>
    <i r="2">
      <x v="158"/>
    </i>
    <i r="2">
      <x v="159"/>
    </i>
    <i r="2">
      <x v="160"/>
    </i>
    <i r="2">
      <x v="161"/>
    </i>
    <i r="2">
      <x v="162"/>
    </i>
    <i r="2">
      <x v="163"/>
    </i>
    <i r="1">
      <x v="27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r="2">
      <x v="171"/>
    </i>
    <i r="2">
      <x v="172"/>
    </i>
    <i r="2">
      <x v="173"/>
    </i>
    <i r="2">
      <x v="174"/>
    </i>
    <i r="2">
      <x v="175"/>
    </i>
    <i r="1">
      <x v="28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r="2">
      <x v="175"/>
    </i>
    <i r="1">
      <x v="29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r="2">
      <x v="199"/>
    </i>
    <i r="2">
      <x v="200"/>
    </i>
    <i r="2">
      <x v="201"/>
    </i>
    <i r="2">
      <x v="202"/>
    </i>
    <i r="2">
      <x v="203"/>
    </i>
    <i r="2">
      <x v="204"/>
    </i>
    <i r="2">
      <x v="205"/>
    </i>
    <i r="2">
      <x v="206"/>
    </i>
    <i r="2">
      <x v="207"/>
    </i>
    <i r="2">
      <x v="208"/>
    </i>
    <i r="2">
      <x v="209"/>
    </i>
    <i r="2">
      <x v="210"/>
    </i>
    <i r="2">
      <x v="211"/>
    </i>
    <i r="2">
      <x v="212"/>
    </i>
    <i r="2">
      <x v="213"/>
    </i>
    <i r="2">
      <x v="214"/>
    </i>
    <i r="2">
      <x v="215"/>
    </i>
    <i r="2">
      <x v="216"/>
    </i>
    <i r="2">
      <x v="217"/>
    </i>
    <i r="2">
      <x v="218"/>
    </i>
    <i r="2">
      <x v="219"/>
    </i>
    <i r="2">
      <x v="220"/>
    </i>
    <i r="2">
      <x v="221"/>
    </i>
    <i r="2">
      <x v="222"/>
    </i>
    <i r="2">
      <x v="223"/>
    </i>
    <i r="2">
      <x v="224"/>
    </i>
    <i r="2">
      <x v="225"/>
    </i>
    <i r="2">
      <x v="226"/>
    </i>
    <i r="2">
      <x v="227"/>
    </i>
    <i r="2">
      <x v="228"/>
    </i>
    <i r="2">
      <x v="229"/>
    </i>
    <i r="2">
      <x v="230"/>
    </i>
    <i r="2">
      <x v="231"/>
    </i>
    <i r="2">
      <x v="232"/>
    </i>
    <i r="2">
      <x v="233"/>
    </i>
    <i r="2">
      <x v="234"/>
    </i>
    <i r="2">
      <x v="235"/>
    </i>
    <i r="3">
      <x/>
    </i>
    <i r="4">
      <x/>
    </i>
    <i r="4">
      <x v="45"/>
    </i>
    <i r="3">
      <x v="3"/>
    </i>
    <i r="4">
      <x v="23"/>
    </i>
    <i r="4">
      <x v="26"/>
    </i>
    <i r="3">
      <x v="4"/>
    </i>
    <i r="3">
      <x v="5"/>
    </i>
    <i r="4">
      <x v="37"/>
    </i>
    <i r="2">
      <x v="236"/>
    </i>
    <i r="2">
      <x v="237"/>
    </i>
    <i r="2">
      <x v="238"/>
    </i>
    <i r="2">
      <x v="239"/>
    </i>
    <i r="2">
      <x v="240"/>
    </i>
    <i r="2">
      <x v="241"/>
    </i>
    <i>
      <x v="2"/>
    </i>
    <i r="1">
      <x v="13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1">
      <x v="30"/>
    </i>
    <i r="2">
      <x v="242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>
      <x v="3"/>
    </i>
    <i r="1">
      <x v="140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11"/>
    </i>
    <i r="2">
      <x v="312"/>
    </i>
    <i r="2">
      <x v="313"/>
    </i>
    <i r="2">
      <x v="315"/>
    </i>
    <i r="2">
      <x v="316"/>
    </i>
    <i r="2">
      <x v="323"/>
    </i>
    <i r="2">
      <x v="324"/>
    </i>
    <i r="1">
      <x v="141"/>
    </i>
    <i r="2">
      <x v="295"/>
    </i>
    <i r="2">
      <x v="299"/>
    </i>
    <i r="2">
      <x v="300"/>
    </i>
    <i r="2">
      <x v="302"/>
    </i>
    <i r="2">
      <x v="303"/>
    </i>
    <i r="2">
      <x v="304"/>
    </i>
    <i r="2">
      <x v="309"/>
    </i>
    <i r="2">
      <x v="311"/>
    </i>
    <i r="2">
      <x v="317"/>
    </i>
    <i r="2">
      <x v="318"/>
    </i>
    <i r="2">
      <x v="325"/>
    </i>
    <i r="2">
      <x v="326"/>
    </i>
    <i r="2">
      <x v="327"/>
    </i>
    <i r="1">
      <x v="142"/>
    </i>
    <i r="2">
      <x v="305"/>
    </i>
    <i r="1">
      <x v="143"/>
    </i>
    <i r="2">
      <x v="297"/>
    </i>
    <i r="2">
      <x v="298"/>
    </i>
    <i r="2">
      <x v="299"/>
    </i>
    <i r="2">
      <x v="300"/>
    </i>
    <i r="2">
      <x v="301"/>
    </i>
    <i r="2">
      <x v="306"/>
    </i>
    <i r="2">
      <x v="307"/>
    </i>
    <i r="2">
      <x v="308"/>
    </i>
    <i r="2">
      <x v="309"/>
    </i>
    <i r="2">
      <x v="310"/>
    </i>
    <i r="2">
      <x v="311"/>
    </i>
    <i r="2">
      <x v="314"/>
    </i>
    <i r="2">
      <x v="318"/>
    </i>
    <i r="2">
      <x v="319"/>
    </i>
    <i r="2">
      <x v="320"/>
    </i>
    <i r="2">
      <x v="321"/>
    </i>
    <i r="2">
      <x v="322"/>
    </i>
    <i r="2">
      <x v="328"/>
    </i>
    <i r="1">
      <x v="144"/>
    </i>
    <i r="2">
      <x v="306"/>
    </i>
    <i r="2">
      <x v="319"/>
    </i>
    <i>
      <x v="4"/>
    </i>
    <i r="1">
      <x v="31"/>
    </i>
    <i r="2">
      <x v="250"/>
    </i>
    <i r="1">
      <x v="32"/>
    </i>
    <i r="2">
      <x v="251"/>
    </i>
    <i r="1">
      <x v="33"/>
    </i>
    <i r="2">
      <x v="252"/>
    </i>
    <i r="2">
      <x v="253"/>
    </i>
    <i r="2">
      <x v="254"/>
    </i>
    <i>
      <x v="6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182">
    <format dxfId="661">
      <pivotArea outline="0" collapsedLevelsAreSubtotals="1" fieldPosition="0"/>
    </format>
    <format dxfId="660">
      <pivotArea field="-2" type="button" dataOnly="0" labelOnly="1" outline="0" axis="axisCol" fieldPosition="0"/>
    </format>
    <format dxfId="659">
      <pivotArea type="topRight" dataOnly="0" labelOnly="1" outline="0" fieldPosition="0"/>
    </format>
    <format dxfId="658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"/>
          </reference>
          <reference field="6" count="10">
            <x v="78"/>
            <x v="79"/>
            <x v="80"/>
            <x v="81"/>
            <x v="82"/>
            <x v="83"/>
            <x v="84"/>
            <x v="85"/>
            <x v="86"/>
            <x v="87"/>
          </reference>
          <reference field="8" count="1" selected="0">
            <x v="1"/>
          </reference>
        </references>
      </pivotArea>
    </format>
    <format dxfId="657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5"/>
          </reference>
          <reference field="6" count="7">
            <x v="88"/>
            <x v="89"/>
            <x v="90"/>
            <x v="91"/>
            <x v="92"/>
            <x v="93"/>
            <x v="94"/>
          </reference>
          <reference field="8" count="1" selected="0">
            <x v="1"/>
          </reference>
        </references>
      </pivotArea>
    </format>
    <format dxfId="656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7"/>
          </reference>
          <reference field="6" count="2">
            <x v="96"/>
            <x v="97"/>
          </reference>
          <reference field="8" count="1" selected="0">
            <x v="1"/>
          </reference>
        </references>
      </pivotArea>
    </format>
    <format dxfId="655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8"/>
          </reference>
          <reference field="6" count="6">
            <x v="98"/>
            <x v="99"/>
            <x v="100"/>
            <x v="101"/>
            <x v="102"/>
            <x v="103"/>
          </reference>
          <reference field="8" count="1" selected="0">
            <x v="1"/>
          </reference>
        </references>
      </pivotArea>
    </format>
    <format dxfId="654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"/>
          </reference>
          <reference field="6" count="1">
            <x v="78"/>
          </reference>
          <reference field="8" count="1" selected="0">
            <x v="1"/>
          </reference>
        </references>
      </pivotArea>
    </format>
    <format dxfId="653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"/>
          </reference>
          <reference field="6" count="1">
            <x v="79"/>
          </reference>
          <reference field="8" count="1" selected="0">
            <x v="1"/>
          </reference>
        </references>
      </pivotArea>
    </format>
    <format dxfId="652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"/>
          </reference>
          <reference field="6" count="1">
            <x v="80"/>
          </reference>
          <reference field="8" count="1" selected="0">
            <x v="1"/>
          </reference>
        </references>
      </pivotArea>
    </format>
    <format dxfId="651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"/>
          </reference>
          <reference field="6" count="1">
            <x v="81"/>
          </reference>
          <reference field="8" count="1" selected="0">
            <x v="1"/>
          </reference>
        </references>
      </pivotArea>
    </format>
    <format dxfId="650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"/>
          </reference>
          <reference field="6" count="1">
            <x v="82"/>
          </reference>
          <reference field="8" count="1" selected="0">
            <x v="1"/>
          </reference>
        </references>
      </pivotArea>
    </format>
    <format dxfId="649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"/>
          </reference>
          <reference field="6" count="1">
            <x v="83"/>
          </reference>
          <reference field="8" count="1" selected="0">
            <x v="1"/>
          </reference>
        </references>
      </pivotArea>
    </format>
    <format dxfId="648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"/>
          </reference>
          <reference field="6" count="1">
            <x v="84"/>
          </reference>
          <reference field="8" count="1" selected="0">
            <x v="1"/>
          </reference>
        </references>
      </pivotArea>
    </format>
    <format dxfId="647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"/>
          </reference>
          <reference field="6" count="1">
            <x v="85"/>
          </reference>
          <reference field="8" count="1" selected="0">
            <x v="1"/>
          </reference>
        </references>
      </pivotArea>
    </format>
    <format dxfId="646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"/>
          </reference>
          <reference field="6" count="1">
            <x v="86"/>
          </reference>
          <reference field="8" count="1" selected="0">
            <x v="1"/>
          </reference>
        </references>
      </pivotArea>
    </format>
    <format dxfId="645">
      <pivotArea collapsedLevelsAreSubtotals="1" fieldPosition="0">
        <references count="3">
          <reference field="4294967294" count="1" selected="0">
            <x v="2"/>
          </reference>
          <reference field="5" count="1">
            <x v="15"/>
          </reference>
          <reference field="8" count="1" selected="0">
            <x v="1"/>
          </reference>
        </references>
      </pivotArea>
    </format>
    <format dxfId="644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5"/>
          </reference>
          <reference field="6" count="1">
            <x v="88"/>
          </reference>
          <reference field="8" count="1" selected="0">
            <x v="1"/>
          </reference>
        </references>
      </pivotArea>
    </format>
    <format dxfId="643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5"/>
          </reference>
          <reference field="6" count="1">
            <x v="89"/>
          </reference>
          <reference field="8" count="1" selected="0">
            <x v="1"/>
          </reference>
        </references>
      </pivotArea>
    </format>
    <format dxfId="642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5"/>
          </reference>
          <reference field="6" count="1">
            <x v="90"/>
          </reference>
          <reference field="8" count="1" selected="0">
            <x v="1"/>
          </reference>
        </references>
      </pivotArea>
    </format>
    <format dxfId="641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5"/>
          </reference>
          <reference field="6" count="1">
            <x v="91"/>
          </reference>
          <reference field="8" count="1" selected="0">
            <x v="1"/>
          </reference>
        </references>
      </pivotArea>
    </format>
    <format dxfId="640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5"/>
          </reference>
          <reference field="6" count="1">
            <x v="92"/>
          </reference>
          <reference field="8" count="1" selected="0">
            <x v="1"/>
          </reference>
        </references>
      </pivotArea>
    </format>
    <format dxfId="639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5"/>
          </reference>
          <reference field="6" count="1">
            <x v="93"/>
          </reference>
          <reference field="8" count="1" selected="0">
            <x v="1"/>
          </reference>
        </references>
      </pivotArea>
    </format>
    <format dxfId="638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5"/>
          </reference>
          <reference field="6" count="1">
            <x v="94"/>
          </reference>
          <reference field="8" count="1" selected="0">
            <x v="1"/>
          </reference>
        </references>
      </pivotArea>
    </format>
    <format dxfId="637">
      <pivotArea collapsedLevelsAreSubtotals="1" fieldPosition="0">
        <references count="3">
          <reference field="4294967294" count="1" selected="0">
            <x v="2"/>
          </reference>
          <reference field="5" count="1">
            <x v="16"/>
          </reference>
          <reference field="8" count="1" selected="0">
            <x v="1"/>
          </reference>
        </references>
      </pivotArea>
    </format>
    <format dxfId="636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6"/>
          </reference>
          <reference field="6" count="1">
            <x v="95"/>
          </reference>
          <reference field="8" count="1" selected="0">
            <x v="1"/>
          </reference>
        </references>
      </pivotArea>
    </format>
    <format dxfId="635">
      <pivotArea collapsedLevelsAreSubtotals="1" fieldPosition="0">
        <references count="3">
          <reference field="4294967294" count="1" selected="0">
            <x v="2"/>
          </reference>
          <reference field="5" count="1">
            <x v="17"/>
          </reference>
          <reference field="8" count="1" selected="0">
            <x v="1"/>
          </reference>
        </references>
      </pivotArea>
    </format>
    <format dxfId="634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7"/>
          </reference>
          <reference field="6" count="1">
            <x v="96"/>
          </reference>
          <reference field="8" count="1" selected="0">
            <x v="1"/>
          </reference>
        </references>
      </pivotArea>
    </format>
    <format dxfId="633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7"/>
          </reference>
          <reference field="6" count="1">
            <x v="97"/>
          </reference>
          <reference field="8" count="1" selected="0">
            <x v="1"/>
          </reference>
        </references>
      </pivotArea>
    </format>
    <format dxfId="632">
      <pivotArea collapsedLevelsAreSubtotals="1" fieldPosition="0">
        <references count="3">
          <reference field="4294967294" count="1" selected="0">
            <x v="2"/>
          </reference>
          <reference field="5" count="1">
            <x v="18"/>
          </reference>
          <reference field="8" count="1" selected="0">
            <x v="1"/>
          </reference>
        </references>
      </pivotArea>
    </format>
    <format dxfId="631">
      <pivotArea collapsedLevelsAreSubtotals="1" fieldPosition="0">
        <references count="3">
          <reference field="4294967294" count="1" selected="0">
            <x v="2"/>
          </reference>
          <reference field="5" count="1">
            <x v="19"/>
          </reference>
          <reference field="8" count="1" selected="0">
            <x v="1"/>
          </reference>
        </references>
      </pivotArea>
    </format>
    <format dxfId="630">
      <pivotArea collapsedLevelsAreSubtotals="1" fieldPosition="0">
        <references count="3">
          <reference field="4294967294" count="1" selected="0">
            <x v="2"/>
          </reference>
          <reference field="5" count="1">
            <x v="20"/>
          </reference>
          <reference field="8" count="1" selected="0">
            <x v="1"/>
          </reference>
        </references>
      </pivotArea>
    </format>
    <format dxfId="629">
      <pivotArea collapsedLevelsAreSubtotals="1" fieldPosition="0">
        <references count="3">
          <reference field="4294967294" count="1" selected="0">
            <x v="2"/>
          </reference>
          <reference field="5" count="1">
            <x v="21"/>
          </reference>
          <reference field="8" count="1" selected="0">
            <x v="1"/>
          </reference>
        </references>
      </pivotArea>
    </format>
    <format dxfId="628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"/>
          </reference>
          <reference field="6" count="1">
            <x v="5"/>
          </reference>
          <reference field="8" count="1" selected="0">
            <x v="0"/>
          </reference>
        </references>
      </pivotArea>
    </format>
    <format dxfId="627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"/>
          </reference>
          <reference field="6" count="1">
            <x v="2"/>
          </reference>
          <reference field="8" count="1" selected="0">
            <x v="0"/>
          </reference>
        </references>
      </pivotArea>
    </format>
    <format dxfId="626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"/>
          </reference>
          <reference field="6" count="1">
            <x v="8"/>
          </reference>
          <reference field="8" count="1" selected="0">
            <x v="0"/>
          </reference>
        </references>
      </pivotArea>
    </format>
    <format dxfId="625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"/>
          </reference>
          <reference field="6" count="1">
            <x v="11"/>
          </reference>
          <reference field="8" count="1" selected="0">
            <x v="0"/>
          </reference>
        </references>
      </pivotArea>
    </format>
    <format dxfId="624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"/>
          </reference>
          <reference field="6" count="1">
            <x v="13"/>
          </reference>
          <reference field="8" count="1" selected="0">
            <x v="0"/>
          </reference>
        </references>
      </pivotArea>
    </format>
    <format dxfId="623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"/>
          </reference>
          <reference field="6" count="1">
            <x v="16"/>
          </reference>
          <reference field="8" count="1" selected="0">
            <x v="0"/>
          </reference>
        </references>
      </pivotArea>
    </format>
    <format dxfId="622">
      <pivotArea collapsedLevelsAreSubtotals="1" fieldPosition="0">
        <references count="4">
          <reference field="4294967294" count="1" selected="0">
            <x v="1"/>
          </reference>
          <reference field="5" count="1" selected="0">
            <x v="18"/>
          </reference>
          <reference field="6" count="1">
            <x v="98"/>
          </reference>
          <reference field="8" count="1" selected="0">
            <x v="1"/>
          </reference>
        </references>
      </pivotArea>
    </format>
    <format dxfId="621">
      <pivotArea collapsedLevelsAreSubtotals="1" fieldPosition="0">
        <references count="4">
          <reference field="4294967294" count="1" selected="0">
            <x v="1"/>
          </reference>
          <reference field="5" count="1" selected="0">
            <x v="18"/>
          </reference>
          <reference field="6" count="1">
            <x v="99"/>
          </reference>
          <reference field="8" count="1" selected="0">
            <x v="1"/>
          </reference>
        </references>
      </pivotArea>
    </format>
    <format dxfId="620">
      <pivotArea collapsedLevelsAreSubtotals="1" fieldPosition="0">
        <references count="4">
          <reference field="4294967294" count="1" selected="0">
            <x v="1"/>
          </reference>
          <reference field="5" count="1" selected="0">
            <x v="18"/>
          </reference>
          <reference field="6" count="1">
            <x v="100"/>
          </reference>
          <reference field="8" count="1" selected="0">
            <x v="1"/>
          </reference>
        </references>
      </pivotArea>
    </format>
    <format dxfId="619">
      <pivotArea collapsedLevelsAreSubtotals="1" fieldPosition="0">
        <references count="4">
          <reference field="4294967294" count="1" selected="0">
            <x v="1"/>
          </reference>
          <reference field="5" count="1" selected="0">
            <x v="18"/>
          </reference>
          <reference field="6" count="1">
            <x v="101"/>
          </reference>
          <reference field="8" count="1" selected="0">
            <x v="1"/>
          </reference>
        </references>
      </pivotArea>
    </format>
    <format dxfId="618">
      <pivotArea collapsedLevelsAreSubtotals="1" fieldPosition="0">
        <references count="4">
          <reference field="4294967294" count="1" selected="0">
            <x v="1"/>
          </reference>
          <reference field="5" count="1" selected="0">
            <x v="18"/>
          </reference>
          <reference field="6" count="1">
            <x v="102"/>
          </reference>
          <reference field="8" count="1" selected="0">
            <x v="1"/>
          </reference>
        </references>
      </pivotArea>
    </format>
    <format dxfId="617">
      <pivotArea collapsedLevelsAreSubtotals="1" fieldPosition="0">
        <references count="4">
          <reference field="4294967294" count="1" selected="0">
            <x v="1"/>
          </reference>
          <reference field="5" count="1" selected="0">
            <x v="18"/>
          </reference>
          <reference field="6" count="1">
            <x v="103"/>
          </reference>
          <reference field="8" count="1" selected="0">
            <x v="1"/>
          </reference>
        </references>
      </pivotArea>
    </format>
    <format dxfId="616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53"/>
          </reference>
          <reference field="8" count="1" selected="0">
            <x v="1"/>
          </reference>
        </references>
      </pivotArea>
    </format>
    <format dxfId="615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52"/>
          </reference>
          <reference field="8" count="1" selected="0">
            <x v="1"/>
          </reference>
        </references>
      </pivotArea>
    </format>
    <format dxfId="614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54"/>
          </reference>
          <reference field="8" count="1" selected="0">
            <x v="1"/>
          </reference>
        </references>
      </pivotArea>
    </format>
    <format dxfId="613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55"/>
          </reference>
          <reference field="8" count="1" selected="0">
            <x v="1"/>
          </reference>
        </references>
      </pivotArea>
    </format>
    <format dxfId="612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57"/>
          </reference>
          <reference field="8" count="1" selected="0">
            <x v="1"/>
          </reference>
        </references>
      </pivotArea>
    </format>
    <format dxfId="611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60"/>
          </reference>
          <reference field="8" count="1" selected="0">
            <x v="1"/>
          </reference>
        </references>
      </pivotArea>
    </format>
    <format dxfId="610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62"/>
          </reference>
          <reference field="8" count="1" selected="0">
            <x v="1"/>
          </reference>
        </references>
      </pivotArea>
    </format>
    <format dxfId="609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63"/>
          </reference>
          <reference field="8" count="1" selected="0">
            <x v="1"/>
          </reference>
        </references>
      </pivotArea>
    </format>
    <format dxfId="608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9"/>
          </reference>
          <reference field="6" count="1">
            <x v="184"/>
          </reference>
          <reference field="8" count="1" selected="0">
            <x v="1"/>
          </reference>
        </references>
      </pivotArea>
    </format>
    <format dxfId="607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"/>
          </reference>
          <reference field="6" count="1">
            <x v="18"/>
          </reference>
          <reference field="8" count="1" selected="0">
            <x v="0"/>
          </reference>
        </references>
      </pivotArea>
    </format>
    <format dxfId="606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"/>
          </reference>
          <reference field="6" count="1">
            <x v="19"/>
          </reference>
          <reference field="8" count="1" selected="0">
            <x v="0"/>
          </reference>
        </references>
      </pivotArea>
    </format>
    <format dxfId="605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3"/>
          </reference>
          <reference field="6" count="1">
            <x v="25"/>
          </reference>
          <reference field="8" count="1" selected="0">
            <x v="0"/>
          </reference>
        </references>
      </pivotArea>
    </format>
    <format dxfId="604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4"/>
          </reference>
          <reference field="6" count="1">
            <x v="27"/>
          </reference>
          <reference field="8" count="1" selected="0">
            <x v="0"/>
          </reference>
        </references>
      </pivotArea>
    </format>
    <format dxfId="603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4"/>
          </reference>
          <reference field="6" count="1">
            <x v="26"/>
          </reference>
          <reference field="8" count="1" selected="0">
            <x v="0"/>
          </reference>
        </references>
      </pivotArea>
    </format>
    <format dxfId="602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6"/>
          </reference>
          <reference field="6" count="1">
            <x v="29"/>
          </reference>
          <reference field="8" count="1" selected="0">
            <x v="0"/>
          </reference>
        </references>
      </pivotArea>
    </format>
    <format dxfId="601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6"/>
          </reference>
          <reference field="6" count="1">
            <x v="32"/>
          </reference>
          <reference field="8" count="1" selected="0">
            <x v="0"/>
          </reference>
        </references>
      </pivotArea>
    </format>
    <format dxfId="600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8"/>
          </reference>
          <reference field="6" count="1">
            <x v="41"/>
          </reference>
          <reference field="8" count="1" selected="0">
            <x v="0"/>
          </reference>
        </references>
      </pivotArea>
    </format>
    <format dxfId="599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8"/>
          </reference>
          <reference field="6" count="1">
            <x v="42"/>
          </reference>
          <reference field="8" count="1" selected="0">
            <x v="0"/>
          </reference>
        </references>
      </pivotArea>
    </format>
    <format dxfId="598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0"/>
          </reference>
          <reference field="6" count="1">
            <x v="54"/>
          </reference>
          <reference field="8" count="1" selected="0">
            <x v="0"/>
          </reference>
        </references>
      </pivotArea>
    </format>
    <format dxfId="597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0"/>
          </reference>
          <reference field="6" count="1">
            <x v="58"/>
          </reference>
          <reference field="8" count="1" selected="0">
            <x v="0"/>
          </reference>
        </references>
      </pivotArea>
    </format>
    <format dxfId="596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0"/>
          </reference>
          <reference field="6" count="1">
            <x v="61"/>
          </reference>
          <reference field="8" count="1" selected="0">
            <x v="0"/>
          </reference>
        </references>
      </pivotArea>
    </format>
    <format dxfId="595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1"/>
          </reference>
          <reference field="6" count="1">
            <x v="67"/>
          </reference>
          <reference field="8" count="1" selected="0">
            <x v="0"/>
          </reference>
        </references>
      </pivotArea>
    </format>
    <format dxfId="594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"/>
          </reference>
          <reference field="6" count="1">
            <x v="87"/>
          </reference>
          <reference field="8" count="1" selected="0">
            <x v="1"/>
          </reference>
        </references>
      </pivotArea>
    </format>
    <format dxfId="593">
      <pivotArea collapsedLevelsAreSubtotals="1" fieldPosition="0">
        <references count="6">
          <reference field="4294967294" count="1" selected="0">
            <x v="2"/>
          </reference>
          <reference field="3" count="2">
            <x v="30"/>
            <x v="32"/>
          </reference>
          <reference field="4" count="1" selected="0">
            <x v="4"/>
          </reference>
          <reference field="5" count="1" selected="0">
            <x v="23"/>
          </reference>
          <reference field="6" count="1" selected="0">
            <x v="114"/>
          </reference>
          <reference field="8" count="1" selected="0">
            <x v="1"/>
          </reference>
        </references>
      </pivotArea>
    </format>
    <format dxfId="592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7"/>
          </reference>
          <reference field="6" count="1">
            <x v="175"/>
          </reference>
          <reference field="8" count="1" selected="0">
            <x v="1"/>
          </reference>
        </references>
      </pivotArea>
    </format>
    <format dxfId="591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8"/>
          </reference>
          <reference field="6" count="1">
            <x v="175"/>
          </reference>
          <reference field="8" count="1" selected="0">
            <x v="1"/>
          </reference>
        </references>
      </pivotArea>
    </format>
    <format dxfId="590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9"/>
          </reference>
          <reference field="6" count="1">
            <x v="187"/>
          </reference>
          <reference field="8" count="1" selected="0">
            <x v="1"/>
          </reference>
        </references>
      </pivotArea>
    </format>
    <format dxfId="589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9"/>
          </reference>
          <reference field="6" count="1">
            <x v="190"/>
          </reference>
          <reference field="8" count="1" selected="0">
            <x v="1"/>
          </reference>
        </references>
      </pivotArea>
    </format>
    <format dxfId="588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9"/>
          </reference>
          <reference field="6" count="1">
            <x v="195"/>
          </reference>
          <reference field="8" count="1" selected="0">
            <x v="1"/>
          </reference>
        </references>
      </pivotArea>
    </format>
    <format dxfId="587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9"/>
          </reference>
          <reference field="6" count="1">
            <x v="202"/>
          </reference>
          <reference field="8" count="1" selected="0">
            <x v="1"/>
          </reference>
        </references>
      </pivotArea>
    </format>
    <format dxfId="586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9"/>
          </reference>
          <reference field="6" count="1">
            <x v="205"/>
          </reference>
          <reference field="8" count="1" selected="0">
            <x v="1"/>
          </reference>
        </references>
      </pivotArea>
    </format>
    <format dxfId="585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9"/>
          </reference>
          <reference field="6" count="1">
            <x v="220"/>
          </reference>
          <reference field="8" count="1" selected="0">
            <x v="1"/>
          </reference>
        </references>
      </pivotArea>
    </format>
    <format dxfId="584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9"/>
          </reference>
          <reference field="6" count="1">
            <x v="222"/>
          </reference>
          <reference field="8" count="1" selected="0">
            <x v="1"/>
          </reference>
        </references>
      </pivotArea>
    </format>
    <format dxfId="583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9"/>
          </reference>
          <reference field="6" count="1">
            <x v="47"/>
          </reference>
          <reference field="8" count="1" selected="0">
            <x v="0"/>
          </reference>
        </references>
      </pivotArea>
    </format>
    <format dxfId="582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9"/>
          </reference>
          <reference field="6" count="1">
            <x v="48"/>
          </reference>
          <reference field="8" count="1" selected="0">
            <x v="0"/>
          </reference>
        </references>
      </pivotArea>
    </format>
    <format dxfId="581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9"/>
          </reference>
          <reference field="6" count="1">
            <x v="49"/>
          </reference>
          <reference field="8" count="1" selected="0">
            <x v="0"/>
          </reference>
        </references>
      </pivotArea>
    </format>
    <format dxfId="580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9"/>
          </reference>
          <reference field="6" count="1">
            <x v="50"/>
          </reference>
          <reference field="8" count="1" selected="0">
            <x v="0"/>
          </reference>
        </references>
      </pivotArea>
    </format>
    <format dxfId="579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9"/>
          </reference>
          <reference field="6" count="1">
            <x v="51"/>
          </reference>
          <reference field="8" count="1" selected="0">
            <x v="0"/>
          </reference>
        </references>
      </pivotArea>
    </format>
    <format dxfId="578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9"/>
          </reference>
          <reference field="6" count="1">
            <x v="52"/>
          </reference>
          <reference field="8" count="1" selected="0">
            <x v="0"/>
          </reference>
        </references>
      </pivotArea>
    </format>
    <format dxfId="577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9"/>
          </reference>
          <reference field="6" count="1">
            <x v="53"/>
          </reference>
          <reference field="8" count="1" selected="0">
            <x v="0"/>
          </reference>
        </references>
      </pivotArea>
    </format>
    <format dxfId="576">
      <pivotArea collapsedLevelsAreSubtotals="1" fieldPosition="0">
        <references count="4">
          <reference field="4294967294" count="1" selected="0">
            <x v="1"/>
          </reference>
          <reference field="5" count="1" selected="0">
            <x v="18"/>
          </reference>
          <reference field="6" count="1">
            <x v="98"/>
          </reference>
          <reference field="8" count="1" selected="0">
            <x v="1"/>
          </reference>
        </references>
      </pivotArea>
    </format>
    <format dxfId="575">
      <pivotArea collapsedLevelsAreSubtotals="1" fieldPosition="0">
        <references count="4">
          <reference field="4294967294" count="1" selected="0">
            <x v="1"/>
          </reference>
          <reference field="5" count="1" selected="0">
            <x v="18"/>
          </reference>
          <reference field="6" count="1">
            <x v="99"/>
          </reference>
          <reference field="8" count="1" selected="0">
            <x v="1"/>
          </reference>
        </references>
      </pivotArea>
    </format>
    <format dxfId="574">
      <pivotArea collapsedLevelsAreSubtotals="1" fieldPosition="0">
        <references count="4">
          <reference field="4294967294" count="1" selected="0">
            <x v="1"/>
          </reference>
          <reference field="5" count="1" selected="0">
            <x v="18"/>
          </reference>
          <reference field="6" count="1">
            <x v="100"/>
          </reference>
          <reference field="8" count="1" selected="0">
            <x v="1"/>
          </reference>
        </references>
      </pivotArea>
    </format>
    <format dxfId="573">
      <pivotArea collapsedLevelsAreSubtotals="1" fieldPosition="0">
        <references count="4">
          <reference field="4294967294" count="1" selected="0">
            <x v="1"/>
          </reference>
          <reference field="5" count="1" selected="0">
            <x v="18"/>
          </reference>
          <reference field="6" count="1">
            <x v="101"/>
          </reference>
          <reference field="8" count="1" selected="0">
            <x v="1"/>
          </reference>
        </references>
      </pivotArea>
    </format>
    <format dxfId="572">
      <pivotArea collapsedLevelsAreSubtotals="1" fieldPosition="0">
        <references count="4">
          <reference field="4294967294" count="1" selected="0">
            <x v="1"/>
          </reference>
          <reference field="5" count="1" selected="0">
            <x v="18"/>
          </reference>
          <reference field="6" count="1">
            <x v="102"/>
          </reference>
          <reference field="8" count="1" selected="0">
            <x v="1"/>
          </reference>
        </references>
      </pivotArea>
    </format>
    <format dxfId="571">
      <pivotArea collapsedLevelsAreSubtotals="1" fieldPosition="0">
        <references count="4">
          <reference field="4294967294" count="1" selected="0">
            <x v="1"/>
          </reference>
          <reference field="5" count="1" selected="0">
            <x v="18"/>
          </reference>
          <reference field="6" count="1">
            <x v="103"/>
          </reference>
          <reference field="8" count="1" selected="0">
            <x v="1"/>
          </reference>
        </references>
      </pivotArea>
    </format>
    <format dxfId="570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52"/>
          </reference>
          <reference field="8" count="1" selected="0">
            <x v="1"/>
          </reference>
        </references>
      </pivotArea>
    </format>
    <format dxfId="569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53"/>
          </reference>
          <reference field="8" count="1" selected="0">
            <x v="1"/>
          </reference>
        </references>
      </pivotArea>
    </format>
    <format dxfId="568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54"/>
          </reference>
          <reference field="8" count="1" selected="0">
            <x v="1"/>
          </reference>
        </references>
      </pivotArea>
    </format>
    <format dxfId="567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55"/>
          </reference>
          <reference field="8" count="1" selected="0">
            <x v="1"/>
          </reference>
        </references>
      </pivotArea>
    </format>
    <format dxfId="566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56"/>
          </reference>
          <reference field="8" count="1" selected="0">
            <x v="1"/>
          </reference>
        </references>
      </pivotArea>
    </format>
    <format dxfId="565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57"/>
          </reference>
          <reference field="8" count="1" selected="0">
            <x v="1"/>
          </reference>
        </references>
      </pivotArea>
    </format>
    <format dxfId="564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58"/>
          </reference>
          <reference field="8" count="1" selected="0">
            <x v="1"/>
          </reference>
        </references>
      </pivotArea>
    </format>
    <format dxfId="563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59"/>
          </reference>
          <reference field="8" count="1" selected="0">
            <x v="1"/>
          </reference>
        </references>
      </pivotArea>
    </format>
    <format dxfId="562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60"/>
          </reference>
          <reference field="8" count="1" selected="0">
            <x v="1"/>
          </reference>
        </references>
      </pivotArea>
    </format>
    <format dxfId="561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61"/>
          </reference>
          <reference field="8" count="1" selected="0">
            <x v="1"/>
          </reference>
        </references>
      </pivotArea>
    </format>
    <format dxfId="560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62"/>
          </reference>
          <reference field="8" count="1" selected="0">
            <x v="1"/>
          </reference>
        </references>
      </pivotArea>
    </format>
    <format dxfId="559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63"/>
          </reference>
          <reference field="8" count="1" selected="0">
            <x v="1"/>
          </reference>
        </references>
      </pivotArea>
    </format>
    <format dxfId="558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51"/>
          </reference>
          <reference field="8" count="1" selected="0">
            <x v="1"/>
          </reference>
        </references>
      </pivotArea>
    </format>
    <format dxfId="557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52"/>
          </reference>
          <reference field="8" count="1" selected="0">
            <x v="1"/>
          </reference>
        </references>
      </pivotArea>
    </format>
    <format dxfId="556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53"/>
          </reference>
          <reference field="8" count="1" selected="0">
            <x v="1"/>
          </reference>
        </references>
      </pivotArea>
    </format>
    <format dxfId="555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54"/>
          </reference>
          <reference field="8" count="1" selected="0">
            <x v="1"/>
          </reference>
        </references>
      </pivotArea>
    </format>
    <format dxfId="554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55"/>
          </reference>
          <reference field="8" count="1" selected="0">
            <x v="1"/>
          </reference>
        </references>
      </pivotArea>
    </format>
    <format dxfId="553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56"/>
          </reference>
          <reference field="8" count="1" selected="0">
            <x v="1"/>
          </reference>
        </references>
      </pivotArea>
    </format>
    <format dxfId="552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57"/>
          </reference>
          <reference field="8" count="1" selected="0">
            <x v="1"/>
          </reference>
        </references>
      </pivotArea>
    </format>
    <format dxfId="551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58"/>
          </reference>
          <reference field="8" count="1" selected="0">
            <x v="1"/>
          </reference>
        </references>
      </pivotArea>
    </format>
    <format dxfId="550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59"/>
          </reference>
          <reference field="8" count="1" selected="0">
            <x v="1"/>
          </reference>
        </references>
      </pivotArea>
    </format>
    <format dxfId="549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60"/>
          </reference>
          <reference field="8" count="1" selected="0">
            <x v="1"/>
          </reference>
        </references>
      </pivotArea>
    </format>
    <format dxfId="548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61"/>
          </reference>
          <reference field="8" count="1" selected="0">
            <x v="1"/>
          </reference>
        </references>
      </pivotArea>
    </format>
    <format dxfId="547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62"/>
          </reference>
          <reference field="8" count="1" selected="0">
            <x v="1"/>
          </reference>
        </references>
      </pivotArea>
    </format>
    <format dxfId="546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63"/>
          </reference>
          <reference field="8" count="1" selected="0">
            <x v="1"/>
          </reference>
        </references>
      </pivotArea>
    </format>
    <format dxfId="545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51"/>
          </reference>
          <reference field="8" count="1" selected="0">
            <x v="1"/>
          </reference>
        </references>
      </pivotArea>
    </format>
    <format dxfId="544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9"/>
          </reference>
          <reference field="6" count="1">
            <x v="205"/>
          </reference>
          <reference field="8" count="1" selected="0">
            <x v="1"/>
          </reference>
        </references>
      </pivotArea>
    </format>
    <format dxfId="543">
      <pivotArea collapsedLevelsAreSubtotals="1" fieldPosition="0">
        <references count="4">
          <reference field="4294967294" count="1" selected="0">
            <x v="1"/>
          </reference>
          <reference field="5" count="1" selected="0">
            <x v="18"/>
          </reference>
          <reference field="6" count="1">
            <x v="98"/>
          </reference>
          <reference field="8" count="1" selected="0">
            <x v="1"/>
          </reference>
        </references>
      </pivotArea>
    </format>
    <format dxfId="542">
      <pivotArea collapsedLevelsAreSubtotals="1" fieldPosition="0">
        <references count="4">
          <reference field="4294967294" count="1" selected="0">
            <x v="1"/>
          </reference>
          <reference field="5" count="1" selected="0">
            <x v="18"/>
          </reference>
          <reference field="6" count="1">
            <x v="99"/>
          </reference>
          <reference field="8" count="1" selected="0">
            <x v="1"/>
          </reference>
        </references>
      </pivotArea>
    </format>
    <format dxfId="541">
      <pivotArea collapsedLevelsAreSubtotals="1" fieldPosition="0">
        <references count="4">
          <reference field="4294967294" count="1" selected="0">
            <x v="1"/>
          </reference>
          <reference field="5" count="1" selected="0">
            <x v="18"/>
          </reference>
          <reference field="6" count="1">
            <x v="100"/>
          </reference>
          <reference field="8" count="1" selected="0">
            <x v="1"/>
          </reference>
        </references>
      </pivotArea>
    </format>
    <format dxfId="540">
      <pivotArea collapsedLevelsAreSubtotals="1" fieldPosition="0">
        <references count="4">
          <reference field="4294967294" count="1" selected="0">
            <x v="1"/>
          </reference>
          <reference field="5" count="1" selected="0">
            <x v="18"/>
          </reference>
          <reference field="6" count="1">
            <x v="101"/>
          </reference>
          <reference field="8" count="1" selected="0">
            <x v="1"/>
          </reference>
        </references>
      </pivotArea>
    </format>
    <format dxfId="539">
      <pivotArea collapsedLevelsAreSubtotals="1" fieldPosition="0">
        <references count="4">
          <reference field="4294967294" count="1" selected="0">
            <x v="1"/>
          </reference>
          <reference field="5" count="1" selected="0">
            <x v="18"/>
          </reference>
          <reference field="6" count="1">
            <x v="102"/>
          </reference>
          <reference field="8" count="1" selected="0">
            <x v="1"/>
          </reference>
        </references>
      </pivotArea>
    </format>
    <format dxfId="538">
      <pivotArea collapsedLevelsAreSubtotals="1" fieldPosition="0">
        <references count="4">
          <reference field="4294967294" count="1" selected="0">
            <x v="1"/>
          </reference>
          <reference field="5" count="1" selected="0">
            <x v="18"/>
          </reference>
          <reference field="6" count="1">
            <x v="103"/>
          </reference>
          <reference field="8" count="1" selected="0">
            <x v="1"/>
          </reference>
        </references>
      </pivotArea>
    </format>
    <format dxfId="537">
      <pivotArea dataOnly="0" labelOnly="1" fieldPosition="0">
        <references count="3">
          <reference field="5" count="1" selected="0">
            <x v="17"/>
          </reference>
          <reference field="6" count="1">
            <x v="97"/>
          </reference>
          <reference field="8" count="1" selected="0">
            <x v="1"/>
          </reference>
        </references>
      </pivotArea>
    </format>
    <format dxfId="536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0"/>
          </reference>
          <reference field="6" count="1">
            <x v="297"/>
          </reference>
          <reference field="8" count="1" selected="0">
            <x v="3"/>
          </reference>
        </references>
      </pivotArea>
    </format>
    <format dxfId="535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0"/>
          </reference>
          <reference field="6" count="1">
            <x v="298"/>
          </reference>
          <reference field="8" count="1" selected="0">
            <x v="3"/>
          </reference>
        </references>
      </pivotArea>
    </format>
    <format dxfId="534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0"/>
          </reference>
          <reference field="6" count="1">
            <x v="299"/>
          </reference>
          <reference field="8" count="1" selected="0">
            <x v="3"/>
          </reference>
        </references>
      </pivotArea>
    </format>
    <format dxfId="533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0"/>
          </reference>
          <reference field="6" count="1">
            <x v="300"/>
          </reference>
          <reference field="8" count="1" selected="0">
            <x v="3"/>
          </reference>
        </references>
      </pivotArea>
    </format>
    <format dxfId="532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0"/>
          </reference>
          <reference field="6" count="1">
            <x v="311"/>
          </reference>
          <reference field="8" count="1" selected="0">
            <x v="3"/>
          </reference>
        </references>
      </pivotArea>
    </format>
    <format dxfId="531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0"/>
          </reference>
          <reference field="6" count="1">
            <x v="312"/>
          </reference>
          <reference field="8" count="1" selected="0">
            <x v="3"/>
          </reference>
        </references>
      </pivotArea>
    </format>
    <format dxfId="530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0"/>
          </reference>
          <reference field="6" count="1">
            <x v="313"/>
          </reference>
          <reference field="8" count="1" selected="0">
            <x v="3"/>
          </reference>
        </references>
      </pivotArea>
    </format>
    <format dxfId="529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0"/>
          </reference>
          <reference field="6" count="1">
            <x v="315"/>
          </reference>
          <reference field="8" count="1" selected="0">
            <x v="3"/>
          </reference>
        </references>
      </pivotArea>
    </format>
    <format dxfId="528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0"/>
          </reference>
          <reference field="6" count="1">
            <x v="316"/>
          </reference>
          <reference field="8" count="1" selected="0">
            <x v="3"/>
          </reference>
        </references>
      </pivotArea>
    </format>
    <format dxfId="527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0"/>
          </reference>
          <reference field="6" count="1">
            <x v="323"/>
          </reference>
          <reference field="8" count="1" selected="0">
            <x v="3"/>
          </reference>
        </references>
      </pivotArea>
    </format>
    <format dxfId="526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0"/>
          </reference>
          <reference field="6" count="1">
            <x v="324"/>
          </reference>
          <reference field="8" count="1" selected="0">
            <x v="3"/>
          </reference>
        </references>
      </pivotArea>
    </format>
    <format dxfId="525">
      <pivotArea collapsedLevelsAreSubtotals="1" fieldPosition="0">
        <references count="3">
          <reference field="4294967294" count="1" selected="0">
            <x v="2"/>
          </reference>
          <reference field="5" count="1">
            <x v="141"/>
          </reference>
          <reference field="8" count="1" selected="0">
            <x v="3"/>
          </reference>
        </references>
      </pivotArea>
    </format>
    <format dxfId="524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1"/>
          </reference>
          <reference field="6" count="1">
            <x v="295"/>
          </reference>
          <reference field="8" count="1" selected="0">
            <x v="3"/>
          </reference>
        </references>
      </pivotArea>
    </format>
    <format dxfId="523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1"/>
          </reference>
          <reference field="6" count="1">
            <x v="299"/>
          </reference>
          <reference field="8" count="1" selected="0">
            <x v="3"/>
          </reference>
        </references>
      </pivotArea>
    </format>
    <format dxfId="522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1"/>
          </reference>
          <reference field="6" count="1">
            <x v="300"/>
          </reference>
          <reference field="8" count="1" selected="0">
            <x v="3"/>
          </reference>
        </references>
      </pivotArea>
    </format>
    <format dxfId="521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1"/>
          </reference>
          <reference field="6" count="1">
            <x v="302"/>
          </reference>
          <reference field="8" count="1" selected="0">
            <x v="3"/>
          </reference>
        </references>
      </pivotArea>
    </format>
    <format dxfId="520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1"/>
          </reference>
          <reference field="6" count="1">
            <x v="303"/>
          </reference>
          <reference field="8" count="1" selected="0">
            <x v="3"/>
          </reference>
        </references>
      </pivotArea>
    </format>
    <format dxfId="519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1"/>
          </reference>
          <reference field="6" count="1">
            <x v="304"/>
          </reference>
          <reference field="8" count="1" selected="0">
            <x v="3"/>
          </reference>
        </references>
      </pivotArea>
    </format>
    <format dxfId="518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1"/>
          </reference>
          <reference field="6" count="1">
            <x v="309"/>
          </reference>
          <reference field="8" count="1" selected="0">
            <x v="3"/>
          </reference>
        </references>
      </pivotArea>
    </format>
    <format dxfId="517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1"/>
          </reference>
          <reference field="6" count="1">
            <x v="311"/>
          </reference>
          <reference field="8" count="1" selected="0">
            <x v="3"/>
          </reference>
        </references>
      </pivotArea>
    </format>
    <format dxfId="516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1"/>
          </reference>
          <reference field="6" count="1">
            <x v="317"/>
          </reference>
          <reference field="8" count="1" selected="0">
            <x v="3"/>
          </reference>
        </references>
      </pivotArea>
    </format>
    <format dxfId="515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1"/>
          </reference>
          <reference field="6" count="1">
            <x v="318"/>
          </reference>
          <reference field="8" count="1" selected="0">
            <x v="3"/>
          </reference>
        </references>
      </pivotArea>
    </format>
    <format dxfId="514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1"/>
          </reference>
          <reference field="6" count="1">
            <x v="325"/>
          </reference>
          <reference field="8" count="1" selected="0">
            <x v="3"/>
          </reference>
        </references>
      </pivotArea>
    </format>
    <format dxfId="513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1"/>
          </reference>
          <reference field="6" count="1">
            <x v="326"/>
          </reference>
          <reference field="8" count="1" selected="0">
            <x v="3"/>
          </reference>
        </references>
      </pivotArea>
    </format>
    <format dxfId="512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1"/>
          </reference>
          <reference field="6" count="1">
            <x v="327"/>
          </reference>
          <reference field="8" count="1" selected="0">
            <x v="3"/>
          </reference>
        </references>
      </pivotArea>
    </format>
    <format dxfId="511">
      <pivotArea collapsedLevelsAreSubtotals="1" fieldPosition="0">
        <references count="3">
          <reference field="4294967294" count="1" selected="0">
            <x v="2"/>
          </reference>
          <reference field="5" count="1">
            <x v="142"/>
          </reference>
          <reference field="8" count="1" selected="0">
            <x v="3"/>
          </reference>
        </references>
      </pivotArea>
    </format>
    <format dxfId="510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2"/>
          </reference>
          <reference field="6" count="1">
            <x v="305"/>
          </reference>
          <reference field="8" count="1" selected="0">
            <x v="3"/>
          </reference>
        </references>
      </pivotArea>
    </format>
    <format dxfId="509">
      <pivotArea collapsedLevelsAreSubtotals="1" fieldPosition="0">
        <references count="3">
          <reference field="4294967294" count="1" selected="0">
            <x v="2"/>
          </reference>
          <reference field="5" count="1">
            <x v="143"/>
          </reference>
          <reference field="8" count="1" selected="0">
            <x v="3"/>
          </reference>
        </references>
      </pivotArea>
    </format>
    <format dxfId="508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3"/>
          </reference>
          <reference field="6" count="1">
            <x v="297"/>
          </reference>
          <reference field="8" count="1" selected="0">
            <x v="3"/>
          </reference>
        </references>
      </pivotArea>
    </format>
    <format dxfId="507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3"/>
          </reference>
          <reference field="6" count="1">
            <x v="298"/>
          </reference>
          <reference field="8" count="1" selected="0">
            <x v="3"/>
          </reference>
        </references>
      </pivotArea>
    </format>
    <format dxfId="506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3"/>
          </reference>
          <reference field="6" count="1">
            <x v="299"/>
          </reference>
          <reference field="8" count="1" selected="0">
            <x v="3"/>
          </reference>
        </references>
      </pivotArea>
    </format>
    <format dxfId="505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3"/>
          </reference>
          <reference field="6" count="1">
            <x v="300"/>
          </reference>
          <reference field="8" count="1" selected="0">
            <x v="3"/>
          </reference>
        </references>
      </pivotArea>
    </format>
    <format dxfId="504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3"/>
          </reference>
          <reference field="6" count="1">
            <x v="301"/>
          </reference>
          <reference field="8" count="1" selected="0">
            <x v="3"/>
          </reference>
        </references>
      </pivotArea>
    </format>
    <format dxfId="503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3"/>
          </reference>
          <reference field="6" count="1">
            <x v="306"/>
          </reference>
          <reference field="8" count="1" selected="0">
            <x v="3"/>
          </reference>
        </references>
      </pivotArea>
    </format>
    <format dxfId="502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3"/>
          </reference>
          <reference field="6" count="1">
            <x v="307"/>
          </reference>
          <reference field="8" count="1" selected="0">
            <x v="3"/>
          </reference>
        </references>
      </pivotArea>
    </format>
    <format dxfId="501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3"/>
          </reference>
          <reference field="6" count="1">
            <x v="308"/>
          </reference>
          <reference field="8" count="1" selected="0">
            <x v="3"/>
          </reference>
        </references>
      </pivotArea>
    </format>
    <format dxfId="500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3"/>
          </reference>
          <reference field="6" count="1">
            <x v="309"/>
          </reference>
          <reference field="8" count="1" selected="0">
            <x v="3"/>
          </reference>
        </references>
      </pivotArea>
    </format>
    <format dxfId="499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3"/>
          </reference>
          <reference field="6" count="1">
            <x v="310"/>
          </reference>
          <reference field="8" count="1" selected="0">
            <x v="3"/>
          </reference>
        </references>
      </pivotArea>
    </format>
    <format dxfId="498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3"/>
          </reference>
          <reference field="6" count="1">
            <x v="311"/>
          </reference>
          <reference field="8" count="1" selected="0">
            <x v="3"/>
          </reference>
        </references>
      </pivotArea>
    </format>
    <format dxfId="497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3"/>
          </reference>
          <reference field="6" count="1">
            <x v="314"/>
          </reference>
          <reference field="8" count="1" selected="0">
            <x v="3"/>
          </reference>
        </references>
      </pivotArea>
    </format>
    <format dxfId="496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3"/>
          </reference>
          <reference field="6" count="1">
            <x v="318"/>
          </reference>
          <reference field="8" count="1" selected="0">
            <x v="3"/>
          </reference>
        </references>
      </pivotArea>
    </format>
    <format dxfId="495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3"/>
          </reference>
          <reference field="6" count="1">
            <x v="319"/>
          </reference>
          <reference field="8" count="1" selected="0">
            <x v="3"/>
          </reference>
        </references>
      </pivotArea>
    </format>
    <format dxfId="494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3"/>
          </reference>
          <reference field="6" count="1">
            <x v="320"/>
          </reference>
          <reference field="8" count="1" selected="0">
            <x v="3"/>
          </reference>
        </references>
      </pivotArea>
    </format>
    <format dxfId="493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3"/>
          </reference>
          <reference field="6" count="1">
            <x v="321"/>
          </reference>
          <reference field="8" count="1" selected="0">
            <x v="3"/>
          </reference>
        </references>
      </pivotArea>
    </format>
    <format dxfId="492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3"/>
          </reference>
          <reference field="6" count="1">
            <x v="322"/>
          </reference>
          <reference field="8" count="1" selected="0">
            <x v="3"/>
          </reference>
        </references>
      </pivotArea>
    </format>
    <format dxfId="491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3"/>
          </reference>
          <reference field="6" count="1">
            <x v="328"/>
          </reference>
          <reference field="8" count="1" selected="0">
            <x v="3"/>
          </reference>
        </references>
      </pivotArea>
    </format>
    <format dxfId="490">
      <pivotArea collapsedLevelsAreSubtotals="1" fieldPosition="0">
        <references count="3">
          <reference field="4294967294" count="1" selected="0">
            <x v="2"/>
          </reference>
          <reference field="5" count="1">
            <x v="144"/>
          </reference>
          <reference field="8" count="1" selected="0">
            <x v="3"/>
          </reference>
        </references>
      </pivotArea>
    </format>
    <format dxfId="489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4"/>
          </reference>
          <reference field="6" count="1">
            <x v="306"/>
          </reference>
          <reference field="8" count="1" selected="0">
            <x v="3"/>
          </reference>
        </references>
      </pivotArea>
    </format>
    <format dxfId="488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4"/>
          </reference>
          <reference field="6" count="1">
            <x v="319"/>
          </reference>
          <reference field="8" count="1" selected="0">
            <x v="3"/>
          </reference>
        </references>
      </pivotArea>
    </format>
    <format dxfId="487">
      <pivotArea collapsedLevelsAreSubtotals="1" fieldPosition="0">
        <references count="2">
          <reference field="4294967294" count="1" selected="0">
            <x v="2"/>
          </reference>
          <reference field="8" count="1">
            <x v="4"/>
          </reference>
        </references>
      </pivotArea>
    </format>
    <format dxfId="486">
      <pivotArea collapsedLevelsAreSubtotals="1" fieldPosition="0">
        <references count="3">
          <reference field="4294967294" count="1" selected="0">
            <x v="2"/>
          </reference>
          <reference field="5" count="1">
            <x v="31"/>
          </reference>
          <reference field="8" count="1" selected="0">
            <x v="4"/>
          </reference>
        </references>
      </pivotArea>
    </format>
    <format dxfId="485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31"/>
          </reference>
          <reference field="6" count="1">
            <x v="250"/>
          </reference>
          <reference field="8" count="1" selected="0">
            <x v="4"/>
          </reference>
        </references>
      </pivotArea>
    </format>
    <format dxfId="484">
      <pivotArea collapsedLevelsAreSubtotals="1" fieldPosition="0">
        <references count="3">
          <reference field="4294967294" count="1" selected="0">
            <x v="2"/>
          </reference>
          <reference field="5" count="1">
            <x v="32"/>
          </reference>
          <reference field="8" count="1" selected="0">
            <x v="4"/>
          </reference>
        </references>
      </pivotArea>
    </format>
    <format dxfId="483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32"/>
          </reference>
          <reference field="6" count="1">
            <x v="251"/>
          </reference>
          <reference field="8" count="1" selected="0">
            <x v="4"/>
          </reference>
        </references>
      </pivotArea>
    </format>
    <format dxfId="482">
      <pivotArea collapsedLevelsAreSubtotals="1" fieldPosition="0">
        <references count="3">
          <reference field="4294967294" count="1" selected="0">
            <x v="2"/>
          </reference>
          <reference field="5" count="1">
            <x v="33"/>
          </reference>
          <reference field="8" count="1" selected="0">
            <x v="4"/>
          </reference>
        </references>
      </pivotArea>
    </format>
    <format dxfId="481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33"/>
          </reference>
          <reference field="6" count="1">
            <x v="252"/>
          </reference>
          <reference field="8" count="1" selected="0">
            <x v="4"/>
          </reference>
        </references>
      </pivotArea>
    </format>
    <format dxfId="480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0"/>
          </reference>
          <reference field="6" count="1">
            <x v="296"/>
          </reference>
          <reference field="8" count="1" selected="0">
            <x v="3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10.xml><?xml version="1.0" encoding="utf-8"?>
<pivotTableDefinition xmlns="http://schemas.openxmlformats.org/spreadsheetml/2006/main" name="PivotTable3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11" firstHeaderRow="1" firstDataRow="2" firstDataCol="1"/>
  <pivotFields count="37">
    <pivotField showAll="0"/>
    <pivotField showAll="0"/>
    <pivotField showAll="0"/>
    <pivotField showAll="0"/>
    <pivotField axis="axisRow" showAll="0">
      <items count="10">
        <item x="1"/>
        <item x="3"/>
        <item x="4"/>
        <item x="2"/>
        <item x="5"/>
        <item x="6"/>
        <item x="7"/>
        <item h="1" x="8"/>
        <item x="0"/>
        <item t="default"/>
      </items>
    </pivotField>
    <pivotField axis="axisRow" showAll="0">
      <items count="186">
        <item x="170"/>
        <item x="171"/>
        <item x="92"/>
        <item x="172"/>
        <item x="173"/>
        <item x="96"/>
        <item x="91"/>
        <item x="88"/>
        <item x="82"/>
        <item x="80"/>
        <item x="81"/>
        <item x="174"/>
        <item x="89"/>
        <item x="175"/>
        <item x="71"/>
        <item x="76"/>
        <item x="176"/>
        <item x="177"/>
        <item x="178"/>
        <item x="179"/>
        <item x="180"/>
        <item x="181"/>
        <item x="86"/>
        <item x="77"/>
        <item x="75"/>
        <item x="182"/>
        <item x="83"/>
        <item x="95"/>
        <item x="90"/>
        <item x="72"/>
        <item x="93"/>
        <item x="84"/>
        <item x="94"/>
        <item x="73"/>
        <item x="18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1"/>
        <item x="28"/>
        <item x="30"/>
        <item x="29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10"/>
        <item x="111"/>
        <item x="112"/>
        <item x="113"/>
        <item x="114"/>
        <item x="115"/>
        <item x="116"/>
        <item x="117"/>
        <item x="118"/>
        <item x="125"/>
        <item x="126"/>
        <item x="127"/>
        <item x="128"/>
        <item x="129"/>
        <item x="130"/>
        <item x="131"/>
        <item x="132"/>
        <item x="124"/>
        <item x="133"/>
        <item x="134"/>
        <item x="135"/>
        <item x="136"/>
        <item x="138"/>
        <item x="139"/>
        <item x="140"/>
        <item x="137"/>
        <item x="141"/>
        <item x="142"/>
        <item x="143"/>
        <item x="144"/>
        <item x="119"/>
        <item x="120"/>
        <item x="121"/>
        <item x="122"/>
        <item x="123"/>
        <item x="145"/>
        <item x="146"/>
        <item x="147"/>
        <item x="148"/>
        <item x="149"/>
        <item x="150"/>
        <item x="151"/>
        <item x="152"/>
        <item x="109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87"/>
        <item x="78"/>
        <item x="79"/>
        <item x="74"/>
        <item x="85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84"/>
        <item t="default"/>
      </items>
    </pivotField>
    <pivotField axis="axisRow" showAll="0">
      <items count="389">
        <item x="201"/>
        <item sd="0" x="202"/>
        <item h="1" sd="0" x="211"/>
        <item h="1" sd="0" x="212"/>
        <item h="1" sd="0" x="213"/>
        <item h="1" sd="0" x="214"/>
        <item h="1" sd="0" x="215"/>
        <item h="1" sd="0" x="165"/>
        <item h="1" sd="0" x="218"/>
        <item h="1" sd="0" x="216"/>
        <item h="1" sd="0" x="217"/>
        <item h="1" sd="0" x="219"/>
        <item h="1" sd="0" x="220"/>
        <item h="1" sd="0" x="208"/>
        <item h="1" sd="0" x="209"/>
        <item h="1" sd="0" x="210"/>
        <item h="1" sd="0" x="207"/>
        <item h="1" sd="0" x="205"/>
        <item h="1" sd="0" x="206"/>
        <item h="1" sd="0" x="203"/>
        <item h="1" sd="0" x="204"/>
        <item h="1" sd="0" x="221"/>
        <item h="1" sd="0" x="222"/>
        <item h="1" sd="0" x="224"/>
        <item h="1" sd="0" x="225"/>
        <item h="1" sd="0" x="223"/>
        <item h="1" sd="0" x="226"/>
        <item h="1" sd="0" x="227"/>
        <item h="1" sd="0" x="181"/>
        <item h="1" sd="0" x="158"/>
        <item h="1" sd="0" x="159"/>
        <item h="1" sd="0" x="229"/>
        <item h="1" sd="0" x="228"/>
        <item h="1" sd="0" x="230"/>
        <item h="1" sd="0" x="162"/>
        <item h="1" sd="0" x="233"/>
        <item h="1" sd="0" x="148"/>
        <item h="1" sd="0" x="232"/>
        <item h="1" sd="0" x="231"/>
        <item h="1" sd="0" x="234"/>
        <item h="1" sd="0" x="235"/>
        <item h="1" sd="0" x="236"/>
        <item h="1" sd="0" x="237"/>
        <item h="1" sd="0" x="238"/>
        <item h="1" sd="0" x="239"/>
        <item h="1" sd="0" x="240"/>
        <item h="1" sd="0" x="127"/>
        <item h="1" sd="0" x="179"/>
        <item h="1" sd="0" x="199"/>
        <item h="1" sd="0" x="122"/>
        <item h="1" sd="0" x="170"/>
        <item h="1" sd="0" x="198"/>
        <item h="1" sd="0" x="379"/>
        <item h="1" sd="0" x="117"/>
        <item h="1" sd="0" x="200"/>
        <item h="1" sd="0" x="241"/>
        <item h="1" sd="0" x="378"/>
        <item h="1" sd="0" x="128"/>
        <item h="1" sd="0" x="242"/>
        <item h="1" sd="0" x="245"/>
        <item h="1" sd="0" x="244"/>
        <item h="1" sd="0" x="246"/>
        <item h="1" sd="0" x="166"/>
        <item h="1" sd="0" x="248"/>
        <item h="1" sd="0" x="121"/>
        <item h="1" sd="0" x="377"/>
        <item h="1" sd="0" x="249"/>
        <item h="1" sd="0" x="123"/>
        <item h="1" sd="0" x="247"/>
        <item h="1" sd="0" x="243"/>
        <item h="1" sd="0" x="250"/>
        <item h="1" sd="0" x="251"/>
        <item h="1" sd="0" x="153"/>
        <item h="1" sd="0" x="252"/>
        <item h="1" sd="0" x="253"/>
        <item h="1" sd="0" x="254"/>
        <item h="1" sd="0" x="256"/>
        <item h="1" sd="0" x="257"/>
        <item h="1" sd="0" x="259"/>
        <item h="1" sd="0" x="258"/>
        <item h="1" sd="0" x="255"/>
        <item h="1" sd="0" x="86"/>
        <item h="1" sd="0" x="84"/>
        <item h="1" sd="0" x="87"/>
        <item h="1" sd="0" x="88"/>
        <item h="1" sd="0" x="134"/>
        <item h="1" sd="0" x="89"/>
        <item h="1" sd="0" x="90"/>
        <item h="1" sd="0" x="91"/>
        <item h="1" sd="0" x="260"/>
        <item h="1" sd="0" x="77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261"/>
        <item h="1" sd="0" x="262"/>
        <item h="1" sd="0" x="263"/>
        <item h="1" sd="0" x="264"/>
        <item h="1" sd="0" x="265"/>
        <item h="1" sd="0" x="266"/>
        <item h="1" sd="0" x="267"/>
        <item h="1" sd="0" x="268"/>
        <item h="1" sd="0" x="269"/>
        <item h="1" sd="0" x="270"/>
        <item h="1" sd="0" x="271"/>
        <item h="1" sd="0" x="272"/>
        <item h="1" sd="0" x="140"/>
        <item h="1" sd="0" x="273"/>
        <item h="1" sd="0" x="274"/>
        <item h="1" sd="0" x="180"/>
        <item h="1" sd="0" x="287"/>
        <item h="1" sd="0" x="277"/>
        <item h="1" sd="0" x="298"/>
        <item h="1" sd="0" x="309"/>
        <item h="1" sd="0" x="306"/>
        <item h="1" sd="0" x="280"/>
        <item h="1" sd="0" x="281"/>
        <item h="1" sd="0" x="301"/>
        <item h="1" sd="0" x="299"/>
        <item h="1" sd="0" x="288"/>
        <item h="1" sd="0" x="289"/>
        <item h="1" sd="0" x="307"/>
        <item h="1" sd="0" x="290"/>
        <item h="1" sd="0" x="291"/>
        <item h="1" sd="0" x="292"/>
        <item h="1" sd="0" x="293"/>
        <item h="1" sd="0" x="294"/>
        <item h="1" sd="0" x="295"/>
        <item h="1" sd="0" x="142"/>
        <item h="1" sd="0" x="296"/>
        <item h="1" sd="0" x="302"/>
        <item h="1" sd="0" x="304"/>
        <item h="1" sd="0" x="303"/>
        <item h="1" sd="0" x="308"/>
        <item h="1" sd="0" x="305"/>
        <item h="1" sd="0" x="300"/>
        <item h="1" sd="0" x="112"/>
        <item h="1" sd="0" x="282"/>
        <item h="1" sd="0" x="278"/>
        <item h="1" sd="0" x="297"/>
        <item h="1" sd="0" x="283"/>
        <item h="1" sd="0" x="284"/>
        <item h="1" sd="0" x="285"/>
        <item h="1" sd="0" x="118"/>
        <item h="1" sd="0" x="286"/>
        <item h="1" sd="0" x="279"/>
        <item h="1" sd="0" x="81"/>
        <item h="1" sd="0" x="132"/>
        <item h="1" sd="0" x="275"/>
        <item h="1" sd="0" x="276"/>
        <item h="1" sd="0" x="315"/>
        <item h="1" sd="0" x="313"/>
        <item h="1" sd="0" x="314"/>
        <item h="1" sd="0" x="317"/>
        <item h="1" sd="0" x="319"/>
        <item h="1" sd="0" x="312"/>
        <item h="1" sd="0" x="311"/>
        <item h="1" sd="0" x="316"/>
        <item h="1" sd="0" x="310"/>
        <item h="1" sd="0" x="320"/>
        <item h="1" sd="0" x="318"/>
        <item h="1" sd="0" x="129"/>
        <item h="1" sd="0" x="154"/>
        <item h="1" sd="0" x="380"/>
        <item h="1" sd="0" x="155"/>
        <item h="1" sd="0" x="156"/>
        <item h="1" sd="0" x="157"/>
        <item h="1" sd="0" x="326"/>
        <item h="1" sd="0" x="327"/>
        <item h="1" sd="0" x="328"/>
        <item h="1" sd="0" x="324"/>
        <item h="1" sd="0" x="322"/>
        <item h="1" sd="0" x="323"/>
        <item h="1" sd="0" x="321"/>
        <item h="1" sd="0" x="325"/>
        <item h="1" sd="0" x="174"/>
        <item h="1" sd="0" x="125"/>
        <item h="1" sd="0" x="350"/>
        <item h="1" sd="0" x="339"/>
        <item h="1" sd="0" x="343"/>
        <item h="1" sd="0" x="370"/>
        <item h="1" sd="0" x="344"/>
        <item h="1" sd="0" x="381"/>
        <item h="1" sd="0" x="103"/>
        <item h="1" sd="0" x="333"/>
        <item h="1" sd="0" x="101"/>
        <item h="1" sd="0" x="104"/>
        <item h="1" sd="0" x="329"/>
        <item h="1" sd="0" x="131"/>
        <item h="1" sd="0" x="342"/>
        <item h="1" sd="0" x="336"/>
        <item h="1" sd="0" x="367"/>
        <item h="1" sd="0" x="355"/>
        <item h="1" sd="0" x="356"/>
        <item h="1" sd="0" x="105"/>
        <item h="1" sd="0" x="197"/>
        <item h="1" sd="0" x="359"/>
        <item h="1" sd="0" x="353"/>
        <item h="1" sd="0" x="163"/>
        <item h="1" sd="0" x="369"/>
        <item h="1" sd="0" x="337"/>
        <item h="1" sd="0" x="357"/>
        <item h="1" sd="0" x="340"/>
        <item h="1" sd="0" x="341"/>
        <item h="1" sd="0" x="345"/>
        <item h="1" sd="0" x="135"/>
        <item h="1" sd="0" x="338"/>
        <item h="1" sd="0" x="361"/>
        <item h="1" sd="0" x="346"/>
        <item h="1" sd="0" x="102"/>
        <item h="1" sd="0" x="351"/>
        <item h="1" sd="0" x="334"/>
        <item h="1" sd="0" x="177"/>
        <item h="1" sd="0" x="164"/>
        <item h="1" sd="0" x="362"/>
        <item h="1" sd="0" x="106"/>
        <item h="1" sd="0" x="82"/>
        <item h="1" sd="0" x="107"/>
        <item h="1" sd="0" x="108"/>
        <item h="1" sd="0" x="363"/>
        <item h="1" sd="0" x="109"/>
        <item h="1" sd="0" x="364"/>
        <item h="1" sd="0" x="347"/>
        <item h="1" sd="0" x="330"/>
        <item h="1" sd="0" x="332"/>
        <item h="1" sd="0" x="335"/>
        <item h="1" sd="0" x="365"/>
        <item h="1" sd="0" x="348"/>
        <item h="1" sd="0" x="136"/>
        <item h="1" sd="0" x="349"/>
        <item h="1" sd="0" x="366"/>
        <item h="1" sd="0" x="331"/>
        <item h="1" sd="0" x="110"/>
        <item h="1" sd="0" x="371"/>
        <item h="1" sd="0" x="111"/>
        <item h="1" sd="0" x="354"/>
        <item h="1" sd="0" x="78"/>
        <item h="1" sd="0" x="352"/>
        <item h="1" sd="0" x="99"/>
        <item h="1" sd="0" x="358"/>
        <item h="1" sd="0" x="194"/>
        <item h="1" sd="0" x="368"/>
        <item h="1" sd="0" x="360"/>
        <item h="1" sd="0" x="383"/>
        <item h="1" sd="0" x="382"/>
        <item h="1" sd="0" x="384"/>
        <item h="1" sd="0" x="385"/>
        <item h="1" sd="0" x="372"/>
        <item h="1" sd="0" x="373"/>
        <item h="1" sd="0" x="195"/>
        <item h="1" sd="0" x="171"/>
        <item h="1" sd="0" x="386"/>
        <item h="1" sd="0" x="375"/>
        <item h="1" sd="0" x="376"/>
        <item h="1" sd="0" x="374"/>
        <item h="1" sd="0" x="130"/>
        <item h="1" sd="0" x="172"/>
        <item h="1" sd="0" x="126"/>
        <item h="1" sd="0" x="79"/>
        <item h="1" sd="0" x="124"/>
        <item h="1" sd="0" x="0"/>
        <item h="1" sd="0" x="1"/>
        <item h="1" sd="0" x="7"/>
        <item h="1" sd="0" x="10"/>
        <item h="1" sd="0" x="11"/>
        <item h="1" sd="0" x="8"/>
        <item h="1" sd="0" x="9"/>
        <item h="1" sd="0" x="12"/>
        <item h="1" sd="0" x="4"/>
        <item h="1" sd="0" x="2"/>
        <item h="1" sd="0" x="3"/>
        <item h="1" sd="0" x="5"/>
        <item h="1" sd="0" x="6"/>
        <item h="1" sd="0" x="13"/>
        <item h="1" sd="0" x="14"/>
        <item h="1" sd="0" x="15"/>
        <item h="1" sd="0" x="16"/>
        <item h="1" sd="0" x="18"/>
        <item h="1" sd="0" x="19"/>
        <item h="1" sd="0" x="20"/>
        <item h="1" sd="0" x="21"/>
        <item h="1" sd="0" x="22"/>
        <item h="1" sd="0" x="23"/>
        <item h="1" sd="0" x="27"/>
        <item h="1" sd="0" x="24"/>
        <item h="1" sd="0" x="25"/>
        <item h="1" sd="0" x="26"/>
        <item h="1" sd="0" x="183"/>
        <item h="1" sd="0" x="182"/>
        <item h="1" sd="0" x="17"/>
        <item h="1" sd="0" x="184"/>
        <item h="1" sd="0" x="185"/>
        <item h="1" sd="0" x="187"/>
        <item h="1" sd="0" x="188"/>
        <item h="1" sd="0" x="189"/>
        <item h="1" sd="0" x="190"/>
        <item h="1" sd="0" x="191"/>
        <item h="1" sd="0" x="192"/>
        <item h="1" sd="0" x="193"/>
        <item h="1" sd="0" x="186"/>
        <item h="1" sd="0" x="113"/>
        <item h="1" sd="0" x="143"/>
        <item h="1" sd="0" x="167"/>
        <item h="1" sd="0" x="173"/>
        <item h="1" sd="0" x="161"/>
        <item h="1" sd="0" x="116"/>
        <item h="1" sd="0" x="119"/>
        <item h="1" sd="0" x="160"/>
        <item h="1" sd="0" x="178"/>
        <item h="1" sd="0" x="196"/>
        <item h="1" sd="0" x="115"/>
        <item h="1" sd="0" x="133"/>
        <item h="1" sd="0" x="137"/>
        <item h="1" sd="0" x="80"/>
        <item h="1" sd="0" x="151"/>
        <item h="1" sd="0" x="85"/>
        <item h="1" sd="0" x="144"/>
        <item h="1" sd="0" x="149"/>
        <item h="1" sd="0" x="145"/>
        <item h="1" sd="0" x="147"/>
        <item h="1" sd="0" x="168"/>
        <item h="1" sd="0" x="150"/>
        <item h="1" sd="0" x="120"/>
        <item h="1" sd="0" x="141"/>
        <item h="1" sd="0" x="138"/>
        <item h="1" sd="0" x="100"/>
        <item h="1" sd="0" x="152"/>
        <item h="1" sd="0" x="83"/>
        <item h="1" sd="0" x="146"/>
        <item h="1" sd="0" x="169"/>
        <item h="1" sd="0" x="114"/>
        <item h="1" sd="0" x="175"/>
        <item h="1" sd="0" x="176"/>
        <item h="1" sd="0" x="139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68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5"/>
        <item h="1" sd="0" x="56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9"/>
        <item h="1" sd="0" x="70"/>
        <item h="1" sd="0" x="71"/>
        <item h="1" sd="0" x="72"/>
        <item h="1" sd="0" x="66"/>
        <item h="1" sd="0" x="73"/>
        <item h="1" sd="0" x="67"/>
        <item h="1" sd="0" x="74"/>
        <item h="1" sd="0" x="75"/>
        <item h="1" sd="0" x="76"/>
        <item h="1"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4">
    <field x="8"/>
    <field x="5"/>
    <field x="6"/>
    <field x="4"/>
  </rowFields>
  <rowItems count="7">
    <i>
      <x/>
    </i>
    <i r="1">
      <x/>
    </i>
    <i r="2">
      <x/>
    </i>
    <i r="3">
      <x v="2"/>
    </i>
    <i r="1">
      <x v="1"/>
    </i>
    <i r="2">
      <x v="1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171">
      <pivotArea outline="0" collapsedLevelsAreSubtotals="1" fieldPosition="0"/>
    </format>
    <format dxfId="170">
      <pivotArea field="-2" type="button" dataOnly="0" labelOnly="1" outline="0" axis="axisCol" fieldPosition="0"/>
    </format>
    <format dxfId="169">
      <pivotArea type="topRight" dataOnly="0" labelOnly="1" outline="0" fieldPosition="0"/>
    </format>
    <format dxfId="168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11.xml><?xml version="1.0" encoding="utf-8"?>
<pivotTableDefinition xmlns="http://schemas.openxmlformats.org/spreadsheetml/2006/main" name="PivotTable4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27" firstHeaderRow="1" firstDataRow="2" firstDataCol="1"/>
  <pivotFields count="37">
    <pivotField showAll="0"/>
    <pivotField showAll="0"/>
    <pivotField showAll="0"/>
    <pivotField showAll="0"/>
    <pivotField axis="axisRow" showAll="0">
      <items count="10">
        <item x="1"/>
        <item x="3"/>
        <item x="4"/>
        <item x="2"/>
        <item x="5"/>
        <item x="6"/>
        <item x="7"/>
        <item h="1" x="8"/>
        <item x="0"/>
        <item t="default"/>
      </items>
    </pivotField>
    <pivotField axis="axisRow" showAll="0">
      <items count="186">
        <item h="1" x="170"/>
        <item h="1" x="171"/>
        <item x="92"/>
        <item h="1" x="172"/>
        <item h="1" x="173"/>
        <item h="1" x="96"/>
        <item h="1" x="91"/>
        <item h="1" x="88"/>
        <item h="1" x="82"/>
        <item h="1" x="80"/>
        <item h="1" x="81"/>
        <item h="1" x="174"/>
        <item h="1" x="89"/>
        <item h="1" x="175"/>
        <item h="1" x="71"/>
        <item h="1" x="76"/>
        <item h="1" x="176"/>
        <item h="1" x="177"/>
        <item h="1" x="178"/>
        <item h="1" x="179"/>
        <item h="1" x="180"/>
        <item h="1" x="181"/>
        <item h="1" x="86"/>
        <item h="1" x="77"/>
        <item h="1" x="75"/>
        <item h="1" x="182"/>
        <item h="1" x="83"/>
        <item h="1" x="95"/>
        <item h="1" x="90"/>
        <item h="1" x="72"/>
        <item h="1" x="93"/>
        <item h="1" x="84"/>
        <item h="1" x="94"/>
        <item h="1" x="73"/>
        <item h="1" x="18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31"/>
        <item h="1" x="28"/>
        <item h="1" x="30"/>
        <item h="1" x="29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25"/>
        <item h="1" x="126"/>
        <item h="1" x="127"/>
        <item h="1" x="128"/>
        <item h="1" x="129"/>
        <item h="1" x="130"/>
        <item h="1" x="131"/>
        <item h="1" x="132"/>
        <item h="1" x="124"/>
        <item h="1" x="133"/>
        <item h="1" x="134"/>
        <item h="1" x="135"/>
        <item h="1" x="136"/>
        <item h="1" x="138"/>
        <item h="1" x="139"/>
        <item h="1" x="140"/>
        <item h="1" x="137"/>
        <item h="1" x="141"/>
        <item h="1" x="142"/>
        <item h="1" x="143"/>
        <item h="1" x="144"/>
        <item h="1" x="119"/>
        <item h="1" x="120"/>
        <item h="1" x="121"/>
        <item h="1" x="122"/>
        <item h="1" x="123"/>
        <item h="1" x="145"/>
        <item h="1" x="146"/>
        <item h="1" x="147"/>
        <item h="1" x="148"/>
        <item h="1" x="149"/>
        <item h="1" x="150"/>
        <item h="1" x="151"/>
        <item h="1" x="152"/>
        <item h="1" x="109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87"/>
        <item h="1" x="78"/>
        <item h="1" x="79"/>
        <item h="1" x="74"/>
        <item h="1" x="85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184"/>
        <item t="default"/>
      </items>
    </pivotField>
    <pivotField axis="axisRow" showAll="0">
      <items count="389">
        <item sd="0" x="201"/>
        <item sd="0" x="202"/>
        <item x="211"/>
        <item sd="0" x="212"/>
        <item sd="0" x="213"/>
        <item sd="0" x="214"/>
        <item sd="0" x="215"/>
        <item sd="0" x="165"/>
        <item sd="0" x="218"/>
        <item sd="0" x="216"/>
        <item sd="0" x="217"/>
        <item sd="0" x="219"/>
        <item sd="0" x="220"/>
        <item sd="0" x="208"/>
        <item sd="0" x="209"/>
        <item sd="0" x="210"/>
        <item sd="0" x="207"/>
        <item sd="0" x="205"/>
        <item sd="0" x="206"/>
        <item sd="0" x="203"/>
        <item sd="0" x="204"/>
        <item sd="0" x="221"/>
        <item sd="0" x="222"/>
        <item sd="0" x="224"/>
        <item sd="0" x="225"/>
        <item sd="0" x="223"/>
        <item sd="0" x="226"/>
        <item sd="0" x="227"/>
        <item sd="0" x="181"/>
        <item sd="0" x="158"/>
        <item sd="0" x="159"/>
        <item sd="0" x="229"/>
        <item sd="0" x="228"/>
        <item sd="0" x="230"/>
        <item sd="0" x="162"/>
        <item sd="0" x="233"/>
        <item sd="0" x="148"/>
        <item sd="0" x="232"/>
        <item sd="0" x="231"/>
        <item sd="0" x="234"/>
        <item sd="0" x="235"/>
        <item sd="0" x="236"/>
        <item sd="0" x="237"/>
        <item sd="0" x="238"/>
        <item sd="0" x="239"/>
        <item sd="0" x="240"/>
        <item sd="0" x="127"/>
        <item sd="0" x="179"/>
        <item sd="0" x="199"/>
        <item sd="0" x="122"/>
        <item sd="0" x="170"/>
        <item sd="0" x="198"/>
        <item sd="0" x="379"/>
        <item sd="0" x="117"/>
        <item sd="0" x="200"/>
        <item sd="0" x="241"/>
        <item sd="0" x="378"/>
        <item sd="0" x="128"/>
        <item sd="0" x="242"/>
        <item sd="0" x="245"/>
        <item sd="0" x="244"/>
        <item sd="0" x="246"/>
        <item sd="0" x="166"/>
        <item sd="0" x="248"/>
        <item sd="0" x="121"/>
        <item sd="0" x="377"/>
        <item sd="0" x="249"/>
        <item sd="0" x="123"/>
        <item sd="0" x="247"/>
        <item sd="0" x="243"/>
        <item sd="0" x="250"/>
        <item sd="0" x="251"/>
        <item sd="0" x="153"/>
        <item sd="0" x="252"/>
        <item sd="0" x="253"/>
        <item sd="0" x="254"/>
        <item sd="0" x="256"/>
        <item sd="0" x="257"/>
        <item sd="0" x="259"/>
        <item sd="0" x="258"/>
        <item sd="0" x="255"/>
        <item sd="0" x="86"/>
        <item sd="0" x="84"/>
        <item sd="0" x="87"/>
        <item sd="0" x="88"/>
        <item sd="0" x="134"/>
        <item sd="0" x="89"/>
        <item sd="0" x="90"/>
        <item sd="0" x="91"/>
        <item sd="0" x="260"/>
        <item sd="0" x="77"/>
        <item sd="0" x="92"/>
        <item sd="0" x="93"/>
        <item sd="0" x="94"/>
        <item sd="0" x="95"/>
        <item sd="0" x="96"/>
        <item sd="0" x="97"/>
        <item sd="0" x="98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140"/>
        <item sd="0" x="273"/>
        <item sd="0" x="274"/>
        <item sd="0" x="180"/>
        <item sd="0" x="287"/>
        <item sd="0" x="277"/>
        <item sd="0" x="298"/>
        <item sd="0" x="309"/>
        <item sd="0" x="306"/>
        <item sd="0" x="280"/>
        <item sd="0" x="281"/>
        <item sd="0" x="301"/>
        <item sd="0" x="299"/>
        <item sd="0" x="288"/>
        <item sd="0" x="289"/>
        <item sd="0" x="307"/>
        <item sd="0" x="290"/>
        <item sd="0" x="291"/>
        <item sd="0" x="292"/>
        <item sd="0" x="293"/>
        <item sd="0" x="294"/>
        <item sd="0" x="295"/>
        <item sd="0" x="142"/>
        <item sd="0" x="296"/>
        <item sd="0" x="302"/>
        <item sd="0" x="304"/>
        <item sd="0" x="303"/>
        <item sd="0" x="308"/>
        <item sd="0" x="305"/>
        <item sd="0" x="300"/>
        <item sd="0" x="112"/>
        <item sd="0" x="282"/>
        <item sd="0" x="278"/>
        <item sd="0" x="297"/>
        <item sd="0" x="283"/>
        <item sd="0" x="284"/>
        <item sd="0" x="285"/>
        <item sd="0" x="118"/>
        <item sd="0" x="286"/>
        <item sd="0" x="279"/>
        <item sd="0" x="81"/>
        <item sd="0" x="132"/>
        <item sd="0" x="275"/>
        <item sd="0" x="276"/>
        <item sd="0" x="315"/>
        <item sd="0" x="313"/>
        <item sd="0" x="314"/>
        <item sd="0" x="317"/>
        <item sd="0" x="319"/>
        <item sd="0" x="312"/>
        <item sd="0" x="311"/>
        <item sd="0" x="316"/>
        <item sd="0" x="310"/>
        <item sd="0" x="320"/>
        <item sd="0" x="318"/>
        <item sd="0" x="129"/>
        <item sd="0" x="154"/>
        <item sd="0" x="380"/>
        <item sd="0" x="155"/>
        <item sd="0" x="156"/>
        <item sd="0" x="157"/>
        <item sd="0" x="326"/>
        <item sd="0" x="327"/>
        <item sd="0" x="328"/>
        <item sd="0" x="324"/>
        <item sd="0" x="322"/>
        <item sd="0" x="323"/>
        <item sd="0" x="321"/>
        <item sd="0" x="325"/>
        <item sd="0" x="174"/>
        <item sd="0" x="125"/>
        <item sd="0" x="350"/>
        <item sd="0" x="339"/>
        <item sd="0" x="343"/>
        <item sd="0" x="370"/>
        <item sd="0" x="344"/>
        <item sd="0" x="381"/>
        <item sd="0" x="103"/>
        <item sd="0" x="333"/>
        <item sd="0" x="101"/>
        <item sd="0" x="104"/>
        <item sd="0" x="329"/>
        <item sd="0" x="131"/>
        <item sd="0" x="342"/>
        <item sd="0" x="336"/>
        <item sd="0" x="367"/>
        <item sd="0" x="355"/>
        <item sd="0" x="356"/>
        <item sd="0" x="105"/>
        <item sd="0" x="197"/>
        <item sd="0" x="359"/>
        <item sd="0" x="353"/>
        <item sd="0" x="163"/>
        <item sd="0" x="369"/>
        <item sd="0" x="337"/>
        <item sd="0" x="357"/>
        <item sd="0" x="340"/>
        <item sd="0" x="341"/>
        <item sd="0" x="345"/>
        <item sd="0" x="135"/>
        <item sd="0" x="338"/>
        <item sd="0" x="361"/>
        <item sd="0" x="346"/>
        <item sd="0" x="102"/>
        <item sd="0" x="351"/>
        <item sd="0" x="334"/>
        <item sd="0" x="177"/>
        <item sd="0" x="164"/>
        <item sd="0" x="362"/>
        <item sd="0" x="106"/>
        <item sd="0" x="82"/>
        <item sd="0" x="107"/>
        <item sd="0" x="108"/>
        <item sd="0" x="363"/>
        <item sd="0" x="109"/>
        <item sd="0" x="364"/>
        <item sd="0" x="347"/>
        <item sd="0" x="330"/>
        <item sd="0" x="332"/>
        <item sd="0" x="335"/>
        <item sd="0" x="365"/>
        <item sd="0" x="348"/>
        <item sd="0" x="136"/>
        <item sd="0" x="349"/>
        <item sd="0" x="366"/>
        <item sd="0" x="331"/>
        <item sd="0" x="110"/>
        <item sd="0" x="371"/>
        <item sd="0" x="111"/>
        <item sd="0" x="354"/>
        <item sd="0" x="78"/>
        <item sd="0" x="352"/>
        <item sd="0" x="99"/>
        <item sd="0" x="358"/>
        <item sd="0" x="194"/>
        <item sd="0" x="368"/>
        <item sd="0" x="360"/>
        <item sd="0" x="383"/>
        <item sd="0" x="382"/>
        <item sd="0" x="384"/>
        <item sd="0" x="385"/>
        <item sd="0" x="372"/>
        <item sd="0" x="373"/>
        <item sd="0" x="195"/>
        <item sd="0" x="171"/>
        <item sd="0" x="386"/>
        <item sd="0" x="375"/>
        <item sd="0" x="376"/>
        <item sd="0" x="374"/>
        <item sd="0" x="130"/>
        <item sd="0" x="172"/>
        <item sd="0" x="126"/>
        <item sd="0" x="79"/>
        <item sd="0" x="124"/>
        <item sd="0" x="0"/>
        <item sd="0" x="1"/>
        <item sd="0" x="7"/>
        <item sd="0" x="10"/>
        <item sd="0" x="11"/>
        <item sd="0" x="8"/>
        <item sd="0" x="9"/>
        <item sd="0" x="12"/>
        <item sd="0" x="4"/>
        <item sd="0" x="2"/>
        <item sd="0" x="3"/>
        <item sd="0" x="5"/>
        <item sd="0" x="6"/>
        <item sd="0" x="13"/>
        <item sd="0" x="14"/>
        <item sd="0" x="15"/>
        <item sd="0" x="16"/>
        <item sd="0" x="18"/>
        <item sd="0" x="19"/>
        <item sd="0" x="20"/>
        <item sd="0" x="21"/>
        <item sd="0" x="22"/>
        <item sd="0" x="23"/>
        <item sd="0" x="27"/>
        <item sd="0" x="24"/>
        <item sd="0" x="25"/>
        <item sd="0" x="26"/>
        <item sd="0" x="183"/>
        <item sd="0" x="182"/>
        <item sd="0" x="17"/>
        <item sd="0" x="184"/>
        <item sd="0" x="185"/>
        <item sd="0" x="187"/>
        <item sd="0" x="188"/>
        <item sd="0" x="189"/>
        <item sd="0" x="190"/>
        <item sd="0" x="191"/>
        <item sd="0" x="192"/>
        <item sd="0" x="193"/>
        <item sd="0" x="186"/>
        <item sd="0" x="113"/>
        <item sd="0" x="143"/>
        <item sd="0" x="167"/>
        <item sd="0" x="173"/>
        <item sd="0" x="161"/>
        <item sd="0" x="116"/>
        <item sd="0" x="119"/>
        <item sd="0" x="160"/>
        <item sd="0" x="178"/>
        <item sd="0" x="196"/>
        <item sd="0" x="115"/>
        <item sd="0" x="133"/>
        <item sd="0" x="137"/>
        <item sd="0" x="80"/>
        <item sd="0" x="151"/>
        <item sd="0" x="85"/>
        <item sd="0" x="144"/>
        <item sd="0" x="149"/>
        <item sd="0" x="145"/>
        <item sd="0" x="147"/>
        <item sd="0" x="168"/>
        <item sd="0" x="150"/>
        <item sd="0" x="120"/>
        <item sd="0" x="141"/>
        <item sd="0" x="138"/>
        <item sd="0" x="100"/>
        <item sd="0" x="152"/>
        <item sd="0" x="83"/>
        <item sd="0" x="146"/>
        <item sd="0" x="169"/>
        <item sd="0" x="114"/>
        <item sd="0" x="175"/>
        <item sd="0" x="176"/>
        <item sd="0" x="139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68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9"/>
        <item sd="0" x="70"/>
        <item sd="0" x="71"/>
        <item sd="0" x="72"/>
        <item sd="0" x="66"/>
        <item sd="0" x="73"/>
        <item sd="0" x="67"/>
        <item sd="0" x="74"/>
        <item sd="0" x="75"/>
        <item sd="0" x="76"/>
        <item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4">
    <field x="8"/>
    <field x="5"/>
    <field x="6"/>
    <field x="4"/>
  </rowFields>
  <rowItems count="23">
    <i>
      <x/>
    </i>
    <i r="1">
      <x v="2"/>
    </i>
    <i r="2">
      <x v="2"/>
    </i>
    <i r="3">
      <x v="6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167">
      <pivotArea outline="0" collapsedLevelsAreSubtotals="1" fieldPosition="0"/>
    </format>
    <format dxfId="166">
      <pivotArea field="-2" type="button" dataOnly="0" labelOnly="1" outline="0" axis="axisCol" fieldPosition="0"/>
    </format>
    <format dxfId="165">
      <pivotArea type="topRight" dataOnly="0" labelOnly="1" outline="0" fieldPosition="0"/>
    </format>
    <format dxfId="164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12.xml><?xml version="1.0" encoding="utf-8"?>
<pivotTableDefinition xmlns="http://schemas.openxmlformats.org/spreadsheetml/2006/main" name="PivotTable5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13" firstHeaderRow="1" firstDataRow="2" firstDataCol="1"/>
  <pivotFields count="37">
    <pivotField showAll="0"/>
    <pivotField showAll="0"/>
    <pivotField showAll="0"/>
    <pivotField showAll="0"/>
    <pivotField axis="axisRow" showAll="0">
      <items count="10">
        <item x="1"/>
        <item x="3"/>
        <item x="4"/>
        <item x="2"/>
        <item x="5"/>
        <item x="6"/>
        <item x="7"/>
        <item h="1" x="8"/>
        <item x="0"/>
        <item t="default"/>
      </items>
    </pivotField>
    <pivotField axis="axisRow" showAll="0">
      <items count="186">
        <item h="1" x="170"/>
        <item h="1" x="171"/>
        <item h="1" x="92"/>
        <item h="1" x="172"/>
        <item h="1" x="173"/>
        <item h="1" x="96"/>
        <item x="91"/>
        <item h="1" x="88"/>
        <item h="1" x="82"/>
        <item h="1" x="80"/>
        <item h="1" x="81"/>
        <item h="1" x="174"/>
        <item h="1" x="89"/>
        <item h="1" x="175"/>
        <item h="1" x="71"/>
        <item h="1" x="76"/>
        <item h="1" x="176"/>
        <item h="1" x="177"/>
        <item h="1" x="178"/>
        <item h="1" x="179"/>
        <item h="1" x="180"/>
        <item h="1" x="181"/>
        <item h="1" x="86"/>
        <item h="1" x="77"/>
        <item h="1" x="75"/>
        <item h="1" x="182"/>
        <item h="1" x="83"/>
        <item h="1" x="95"/>
        <item h="1" x="90"/>
        <item h="1" x="72"/>
        <item h="1" x="93"/>
        <item h="1" x="84"/>
        <item h="1" x="94"/>
        <item h="1" x="73"/>
        <item h="1" x="18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31"/>
        <item h="1" x="28"/>
        <item h="1" x="30"/>
        <item h="1" x="29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25"/>
        <item h="1" x="126"/>
        <item h="1" x="127"/>
        <item h="1" x="128"/>
        <item h="1" x="129"/>
        <item h="1" x="130"/>
        <item h="1" x="131"/>
        <item h="1" x="132"/>
        <item h="1" x="124"/>
        <item h="1" x="133"/>
        <item h="1" x="134"/>
        <item h="1" x="135"/>
        <item h="1" x="136"/>
        <item h="1" x="138"/>
        <item h="1" x="139"/>
        <item h="1" x="140"/>
        <item h="1" x="137"/>
        <item h="1" x="141"/>
        <item h="1" x="142"/>
        <item h="1" x="143"/>
        <item h="1" x="144"/>
        <item h="1" x="119"/>
        <item h="1" x="120"/>
        <item h="1" x="121"/>
        <item h="1" x="122"/>
        <item h="1" x="123"/>
        <item h="1" x="145"/>
        <item h="1" x="146"/>
        <item h="1" x="147"/>
        <item h="1" x="148"/>
        <item h="1" x="149"/>
        <item h="1" x="150"/>
        <item h="1" x="151"/>
        <item h="1" x="152"/>
        <item h="1" x="109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87"/>
        <item h="1" x="78"/>
        <item h="1" x="79"/>
        <item h="1" x="74"/>
        <item h="1" x="85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184"/>
        <item t="default"/>
      </items>
    </pivotField>
    <pivotField axis="axisRow" showAll="0">
      <items count="389">
        <item sd="0" x="201"/>
        <item sd="0" x="202"/>
        <item sd="0" x="211"/>
        <item sd="0" x="212"/>
        <item sd="0" x="213"/>
        <item sd="0" x="214"/>
        <item sd="0" x="215"/>
        <item sd="0" x="165"/>
        <item sd="0" x="218"/>
        <item sd="0" x="216"/>
        <item sd="0" x="217"/>
        <item sd="0" x="219"/>
        <item sd="0" x="220"/>
        <item sd="0" x="208"/>
        <item sd="0" x="209"/>
        <item sd="0" x="210"/>
        <item sd="0" x="207"/>
        <item sd="0" x="205"/>
        <item sd="0" x="206"/>
        <item sd="0" x="203"/>
        <item sd="0" x="204"/>
        <item sd="0" x="221"/>
        <item sd="0" x="222"/>
        <item sd="0" x="224"/>
        <item sd="0" x="225"/>
        <item sd="0" x="223"/>
        <item sd="0" x="226"/>
        <item sd="0" x="227"/>
        <item sd="0" x="181"/>
        <item x="158"/>
        <item sd="0" x="159"/>
        <item sd="0" x="229"/>
        <item sd="0" x="228"/>
        <item sd="0" x="230"/>
        <item sd="0" x="162"/>
        <item sd="0" x="233"/>
        <item sd="0" x="148"/>
        <item sd="0" x="232"/>
        <item sd="0" x="231"/>
        <item sd="0" x="234"/>
        <item sd="0" x="235"/>
        <item sd="0" x="236"/>
        <item sd="0" x="237"/>
        <item sd="0" x="238"/>
        <item sd="0" x="239"/>
        <item sd="0" x="240"/>
        <item sd="0" x="127"/>
        <item sd="0" x="179"/>
        <item sd="0" x="199"/>
        <item sd="0" x="122"/>
        <item sd="0" x="170"/>
        <item sd="0" x="198"/>
        <item sd="0" x="379"/>
        <item sd="0" x="117"/>
        <item sd="0" x="200"/>
        <item sd="0" x="241"/>
        <item sd="0" x="378"/>
        <item sd="0" x="128"/>
        <item sd="0" x="242"/>
        <item sd="0" x="245"/>
        <item sd="0" x="244"/>
        <item sd="0" x="246"/>
        <item sd="0" x="166"/>
        <item sd="0" x="248"/>
        <item sd="0" x="121"/>
        <item sd="0" x="377"/>
        <item sd="0" x="249"/>
        <item sd="0" x="123"/>
        <item sd="0" x="247"/>
        <item sd="0" x="243"/>
        <item sd="0" x="250"/>
        <item sd="0" x="251"/>
        <item sd="0" x="153"/>
        <item sd="0" x="252"/>
        <item sd="0" x="253"/>
        <item sd="0" x="254"/>
        <item sd="0" x="256"/>
        <item sd="0" x="257"/>
        <item sd="0" x="259"/>
        <item sd="0" x="258"/>
        <item sd="0" x="255"/>
        <item sd="0" x="86"/>
        <item sd="0" x="84"/>
        <item sd="0" x="87"/>
        <item sd="0" x="88"/>
        <item sd="0" x="134"/>
        <item sd="0" x="89"/>
        <item sd="0" x="90"/>
        <item sd="0" x="91"/>
        <item sd="0" x="260"/>
        <item sd="0" x="77"/>
        <item sd="0" x="92"/>
        <item sd="0" x="93"/>
        <item sd="0" x="94"/>
        <item sd="0" x="95"/>
        <item sd="0" x="96"/>
        <item sd="0" x="97"/>
        <item sd="0" x="98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140"/>
        <item sd="0" x="273"/>
        <item sd="0" x="274"/>
        <item sd="0" x="180"/>
        <item sd="0" x="287"/>
        <item sd="0" x="277"/>
        <item sd="0" x="298"/>
        <item sd="0" x="309"/>
        <item sd="0" x="306"/>
        <item sd="0" x="280"/>
        <item sd="0" x="281"/>
        <item sd="0" x="301"/>
        <item sd="0" x="299"/>
        <item sd="0" x="288"/>
        <item sd="0" x="289"/>
        <item sd="0" x="307"/>
        <item sd="0" x="290"/>
        <item sd="0" x="291"/>
        <item sd="0" x="292"/>
        <item sd="0" x="293"/>
        <item sd="0" x="294"/>
        <item sd="0" x="295"/>
        <item sd="0" x="142"/>
        <item sd="0" x="296"/>
        <item sd="0" x="302"/>
        <item sd="0" x="304"/>
        <item sd="0" x="303"/>
        <item sd="0" x="308"/>
        <item sd="0" x="305"/>
        <item sd="0" x="300"/>
        <item sd="0" x="112"/>
        <item sd="0" x="282"/>
        <item sd="0" x="278"/>
        <item sd="0" x="297"/>
        <item sd="0" x="283"/>
        <item sd="0" x="284"/>
        <item sd="0" x="285"/>
        <item sd="0" x="118"/>
        <item sd="0" x="286"/>
        <item sd="0" x="279"/>
        <item sd="0" x="81"/>
        <item sd="0" x="132"/>
        <item sd="0" x="275"/>
        <item sd="0" x="276"/>
        <item sd="0" x="315"/>
        <item sd="0" x="313"/>
        <item sd="0" x="314"/>
        <item sd="0" x="317"/>
        <item sd="0" x="319"/>
        <item sd="0" x="312"/>
        <item sd="0" x="311"/>
        <item sd="0" x="316"/>
        <item sd="0" x="310"/>
        <item sd="0" x="320"/>
        <item sd="0" x="318"/>
        <item sd="0" x="129"/>
        <item sd="0" x="154"/>
        <item sd="0" x="380"/>
        <item sd="0" x="155"/>
        <item sd="0" x="156"/>
        <item sd="0" x="157"/>
        <item sd="0" x="326"/>
        <item sd="0" x="327"/>
        <item sd="0" x="328"/>
        <item sd="0" x="324"/>
        <item sd="0" x="322"/>
        <item sd="0" x="323"/>
        <item sd="0" x="321"/>
        <item sd="0" x="325"/>
        <item sd="0" x="174"/>
        <item sd="0" x="125"/>
        <item sd="0" x="350"/>
        <item sd="0" x="339"/>
        <item sd="0" x="343"/>
        <item sd="0" x="370"/>
        <item sd="0" x="344"/>
        <item sd="0" x="381"/>
        <item sd="0" x="103"/>
        <item sd="0" x="333"/>
        <item sd="0" x="101"/>
        <item sd="0" x="104"/>
        <item sd="0" x="329"/>
        <item sd="0" x="131"/>
        <item sd="0" x="342"/>
        <item sd="0" x="336"/>
        <item sd="0" x="367"/>
        <item sd="0" x="355"/>
        <item sd="0" x="356"/>
        <item sd="0" x="105"/>
        <item sd="0" x="197"/>
        <item sd="0" x="359"/>
        <item sd="0" x="353"/>
        <item sd="0" x="163"/>
        <item sd="0" x="369"/>
        <item sd="0" x="337"/>
        <item sd="0" x="357"/>
        <item sd="0" x="340"/>
        <item sd="0" x="341"/>
        <item sd="0" x="345"/>
        <item sd="0" x="135"/>
        <item sd="0" x="338"/>
        <item sd="0" x="361"/>
        <item sd="0" x="346"/>
        <item sd="0" x="102"/>
        <item sd="0" x="351"/>
        <item sd="0" x="334"/>
        <item sd="0" x="177"/>
        <item sd="0" x="164"/>
        <item sd="0" x="362"/>
        <item sd="0" x="106"/>
        <item sd="0" x="82"/>
        <item sd="0" x="107"/>
        <item sd="0" x="108"/>
        <item sd="0" x="363"/>
        <item sd="0" x="109"/>
        <item sd="0" x="364"/>
        <item sd="0" x="347"/>
        <item sd="0" x="330"/>
        <item sd="0" x="332"/>
        <item sd="0" x="335"/>
        <item sd="0" x="365"/>
        <item sd="0" x="348"/>
        <item sd="0" x="136"/>
        <item sd="0" x="349"/>
        <item sd="0" x="366"/>
        <item sd="0" x="331"/>
        <item sd="0" x="110"/>
        <item sd="0" x="371"/>
        <item sd="0" x="111"/>
        <item sd="0" x="354"/>
        <item sd="0" x="78"/>
        <item sd="0" x="352"/>
        <item sd="0" x="99"/>
        <item sd="0" x="358"/>
        <item sd="0" x="194"/>
        <item sd="0" x="368"/>
        <item sd="0" x="360"/>
        <item sd="0" x="383"/>
        <item sd="0" x="382"/>
        <item sd="0" x="384"/>
        <item sd="0" x="385"/>
        <item sd="0" x="372"/>
        <item sd="0" x="373"/>
        <item sd="0" x="195"/>
        <item sd="0" x="171"/>
        <item sd="0" x="386"/>
        <item sd="0" x="375"/>
        <item sd="0" x="376"/>
        <item sd="0" x="374"/>
        <item sd="0" x="130"/>
        <item sd="0" x="172"/>
        <item sd="0" x="126"/>
        <item sd="0" x="79"/>
        <item sd="0" x="124"/>
        <item sd="0" x="0"/>
        <item sd="0" x="1"/>
        <item sd="0" x="7"/>
        <item sd="0" x="10"/>
        <item sd="0" x="11"/>
        <item sd="0" x="8"/>
        <item sd="0" x="9"/>
        <item sd="0" x="12"/>
        <item sd="0" x="4"/>
        <item sd="0" x="2"/>
        <item sd="0" x="3"/>
        <item sd="0" x="5"/>
        <item sd="0" x="6"/>
        <item sd="0" x="13"/>
        <item sd="0" x="14"/>
        <item sd="0" x="15"/>
        <item sd="0" x="16"/>
        <item sd="0" x="18"/>
        <item sd="0" x="19"/>
        <item sd="0" x="20"/>
        <item sd="0" x="21"/>
        <item sd="0" x="22"/>
        <item sd="0" x="23"/>
        <item sd="0" x="27"/>
        <item sd="0" x="24"/>
        <item sd="0" x="25"/>
        <item sd="0" x="26"/>
        <item sd="0" x="183"/>
        <item sd="0" x="182"/>
        <item sd="0" x="17"/>
        <item sd="0" x="184"/>
        <item sd="0" x="185"/>
        <item sd="0" x="187"/>
        <item sd="0" x="188"/>
        <item sd="0" x="189"/>
        <item sd="0" x="190"/>
        <item sd="0" x="191"/>
        <item sd="0" x="192"/>
        <item sd="0" x="193"/>
        <item sd="0" x="186"/>
        <item sd="0" x="113"/>
        <item sd="0" x="143"/>
        <item sd="0" x="167"/>
        <item sd="0" x="173"/>
        <item sd="0" x="161"/>
        <item sd="0" x="116"/>
        <item sd="0" x="119"/>
        <item sd="0" x="160"/>
        <item sd="0" x="178"/>
        <item sd="0" x="196"/>
        <item sd="0" x="115"/>
        <item sd="0" x="133"/>
        <item sd="0" x="137"/>
        <item sd="0" x="80"/>
        <item sd="0" x="151"/>
        <item sd="0" x="85"/>
        <item sd="0" x="144"/>
        <item sd="0" x="149"/>
        <item sd="0" x="145"/>
        <item sd="0" x="147"/>
        <item sd="0" x="168"/>
        <item sd="0" x="150"/>
        <item sd="0" x="120"/>
        <item sd="0" x="141"/>
        <item sd="0" x="138"/>
        <item sd="0" x="100"/>
        <item sd="0" x="152"/>
        <item sd="0" x="83"/>
        <item sd="0" x="146"/>
        <item sd="0" x="169"/>
        <item sd="0" x="114"/>
        <item sd="0" x="175"/>
        <item sd="0" x="176"/>
        <item sd="0" x="139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68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9"/>
        <item sd="0" x="70"/>
        <item sd="0" x="71"/>
        <item sd="0" x="72"/>
        <item sd="0" x="66"/>
        <item sd="0" x="73"/>
        <item sd="0" x="67"/>
        <item sd="0" x="74"/>
        <item sd="0" x="75"/>
        <item sd="0" x="76"/>
        <item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4">
    <field x="8"/>
    <field x="5"/>
    <field x="6"/>
    <field x="4"/>
  </rowFields>
  <rowItems count="9">
    <i>
      <x/>
    </i>
    <i r="1">
      <x v="6"/>
    </i>
    <i r="2">
      <x v="29"/>
    </i>
    <i r="3">
      <x v="5"/>
    </i>
    <i r="2">
      <x v="30"/>
    </i>
    <i r="2">
      <x v="31"/>
    </i>
    <i r="2">
      <x v="32"/>
    </i>
    <i r="2">
      <x v="33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163">
      <pivotArea outline="0" collapsedLevelsAreSubtotals="1" fieldPosition="0"/>
    </format>
    <format dxfId="162">
      <pivotArea field="-2" type="button" dataOnly="0" labelOnly="1" outline="0" axis="axisCol" fieldPosition="0"/>
    </format>
    <format dxfId="161">
      <pivotArea type="topRight" dataOnly="0" labelOnly="1" outline="0" fieldPosition="0"/>
    </format>
    <format dxfId="16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13.xml><?xml version="1.0" encoding="utf-8"?>
<pivotTableDefinition xmlns="http://schemas.openxmlformats.org/spreadsheetml/2006/main" name="PivotTable6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16" firstHeaderRow="1" firstDataRow="2" firstDataCol="1"/>
  <pivotFields count="37">
    <pivotField showAll="0"/>
    <pivotField showAll="0"/>
    <pivotField showAll="0"/>
    <pivotField axis="axisRow" showAll="0">
      <items count="153">
        <item x="71"/>
        <item x="72"/>
        <item x="73"/>
        <item x="74"/>
        <item x="75"/>
        <item x="76"/>
        <item x="77"/>
        <item x="150"/>
        <item x="78"/>
        <item x="79"/>
        <item x="80"/>
        <item x="148"/>
        <item x="81"/>
        <item x="149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113"/>
        <item x="114"/>
        <item x="115"/>
        <item x="98"/>
        <item x="99"/>
        <item x="100"/>
        <item x="116"/>
        <item x="117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51"/>
        <item t="default"/>
      </items>
    </pivotField>
    <pivotField axis="axisRow" showAll="0">
      <items count="10">
        <item sd="0" x="1"/>
        <item sd="0" x="3"/>
        <item sd="0" x="4"/>
        <item sd="0" x="2"/>
        <item x="5"/>
        <item sd="0" x="6"/>
        <item sd="0" x="7"/>
        <item h="1" sd="0" x="8"/>
        <item sd="0" x="0"/>
        <item t="default" sd="0"/>
      </items>
    </pivotField>
    <pivotField axis="axisRow" showAll="0">
      <items count="186">
        <item h="1" x="170"/>
        <item h="1" x="171"/>
        <item h="1" x="92"/>
        <item h="1" x="172"/>
        <item h="1" x="173"/>
        <item h="1" x="96"/>
        <item h="1" x="91"/>
        <item x="88"/>
        <item h="1" x="82"/>
        <item h="1" x="80"/>
        <item h="1" x="81"/>
        <item h="1" x="174"/>
        <item h="1" x="89"/>
        <item h="1" x="175"/>
        <item h="1" x="71"/>
        <item h="1" x="76"/>
        <item h="1" x="176"/>
        <item h="1" x="177"/>
        <item h="1" x="178"/>
        <item h="1" x="179"/>
        <item h="1" x="180"/>
        <item h="1" x="181"/>
        <item h="1" x="86"/>
        <item h="1" x="77"/>
        <item h="1" x="75"/>
        <item h="1" x="182"/>
        <item h="1" x="83"/>
        <item h="1" x="95"/>
        <item h="1" x="90"/>
        <item h="1" x="72"/>
        <item h="1" x="93"/>
        <item h="1" x="84"/>
        <item h="1" x="94"/>
        <item h="1" x="73"/>
        <item h="1" x="18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31"/>
        <item h="1" x="28"/>
        <item h="1" x="30"/>
        <item h="1" x="29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25"/>
        <item h="1" x="126"/>
        <item h="1" x="127"/>
        <item h="1" x="128"/>
        <item h="1" x="129"/>
        <item h="1" x="130"/>
        <item h="1" x="131"/>
        <item h="1" x="132"/>
        <item h="1" x="124"/>
        <item h="1" x="133"/>
        <item h="1" x="134"/>
        <item h="1" x="135"/>
        <item h="1" x="136"/>
        <item h="1" x="138"/>
        <item h="1" x="139"/>
        <item h="1" x="140"/>
        <item h="1" x="137"/>
        <item h="1" x="141"/>
        <item h="1" x="142"/>
        <item h="1" x="143"/>
        <item h="1" x="144"/>
        <item h="1" x="119"/>
        <item h="1" x="120"/>
        <item h="1" x="121"/>
        <item h="1" x="122"/>
        <item h="1" x="123"/>
        <item h="1" x="145"/>
        <item h="1" x="146"/>
        <item h="1" x="147"/>
        <item h="1" x="148"/>
        <item h="1" x="149"/>
        <item h="1" x="150"/>
        <item h="1" x="151"/>
        <item h="1" x="152"/>
        <item h="1" x="109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87"/>
        <item h="1" x="78"/>
        <item h="1" x="79"/>
        <item h="1" x="74"/>
        <item h="1" x="85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184"/>
        <item t="default"/>
      </items>
    </pivotField>
    <pivotField axis="axisRow" showAll="0">
      <items count="389">
        <item sd="0" x="201"/>
        <item sd="0" x="202"/>
        <item sd="0" x="211"/>
        <item sd="0" x="212"/>
        <item sd="0" x="213"/>
        <item sd="0" x="214"/>
        <item sd="0" x="215"/>
        <item sd="0" x="165"/>
        <item sd="0" x="218"/>
        <item sd="0" x="216"/>
        <item sd="0" x="217"/>
        <item sd="0" x="219"/>
        <item sd="0" x="220"/>
        <item sd="0" x="208"/>
        <item sd="0" x="209"/>
        <item sd="0" x="210"/>
        <item sd="0" x="207"/>
        <item sd="0" x="205"/>
        <item sd="0" x="206"/>
        <item sd="0" x="203"/>
        <item sd="0" x="204"/>
        <item sd="0" x="221"/>
        <item sd="0" x="222"/>
        <item sd="0" x="224"/>
        <item sd="0" x="225"/>
        <item sd="0" x="223"/>
        <item sd="0" x="226"/>
        <item sd="0" x="227"/>
        <item sd="0" x="181"/>
        <item sd="0" x="158"/>
        <item sd="0" x="159"/>
        <item sd="0" x="229"/>
        <item sd="0" x="228"/>
        <item sd="0" x="230"/>
        <item x="162"/>
        <item sd="0" x="233"/>
        <item x="148"/>
        <item sd="0" x="232"/>
        <item sd="0" x="231"/>
        <item sd="0" x="234"/>
        <item sd="0" x="235"/>
        <item sd="0" x="236"/>
        <item sd="0" x="237"/>
        <item sd="0" x="238"/>
        <item sd="0" x="239"/>
        <item sd="0" x="240"/>
        <item sd="0" x="127"/>
        <item sd="0" x="179"/>
        <item sd="0" x="199"/>
        <item sd="0" x="122"/>
        <item sd="0" x="170"/>
        <item sd="0" x="198"/>
        <item sd="0" x="379"/>
        <item sd="0" x="117"/>
        <item sd="0" x="200"/>
        <item sd="0" x="241"/>
        <item sd="0" x="378"/>
        <item sd="0" x="128"/>
        <item sd="0" x="242"/>
        <item sd="0" x="245"/>
        <item sd="0" x="244"/>
        <item sd="0" x="246"/>
        <item sd="0" x="166"/>
        <item sd="0" x="248"/>
        <item sd="0" x="121"/>
        <item sd="0" x="377"/>
        <item sd="0" x="249"/>
        <item sd="0" x="123"/>
        <item sd="0" x="247"/>
        <item sd="0" x="243"/>
        <item sd="0" x="250"/>
        <item sd="0" x="251"/>
        <item sd="0" x="153"/>
        <item sd="0" x="252"/>
        <item sd="0" x="253"/>
        <item sd="0" x="254"/>
        <item sd="0" x="256"/>
        <item sd="0" x="257"/>
        <item sd="0" x="259"/>
        <item sd="0" x="258"/>
        <item sd="0" x="255"/>
        <item sd="0" x="86"/>
        <item sd="0" x="84"/>
        <item sd="0" x="87"/>
        <item sd="0" x="88"/>
        <item sd="0" x="134"/>
        <item sd="0" x="89"/>
        <item sd="0" x="90"/>
        <item sd="0" x="91"/>
        <item sd="0" x="260"/>
        <item sd="0" x="77"/>
        <item sd="0" x="92"/>
        <item sd="0" x="93"/>
        <item sd="0" x="94"/>
        <item sd="0" x="95"/>
        <item sd="0" x="96"/>
        <item sd="0" x="97"/>
        <item sd="0" x="98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140"/>
        <item sd="0" x="273"/>
        <item sd="0" x="274"/>
        <item sd="0" x="180"/>
        <item sd="0" x="287"/>
        <item sd="0" x="277"/>
        <item sd="0" x="298"/>
        <item sd="0" x="309"/>
        <item sd="0" x="306"/>
        <item sd="0" x="280"/>
        <item sd="0" x="281"/>
        <item sd="0" x="301"/>
        <item sd="0" x="299"/>
        <item sd="0" x="288"/>
        <item sd="0" x="289"/>
        <item sd="0" x="307"/>
        <item sd="0" x="290"/>
        <item sd="0" x="291"/>
        <item sd="0" x="292"/>
        <item sd="0" x="293"/>
        <item sd="0" x="294"/>
        <item sd="0" x="295"/>
        <item sd="0" x="142"/>
        <item sd="0" x="296"/>
        <item sd="0" x="302"/>
        <item sd="0" x="304"/>
        <item sd="0" x="303"/>
        <item sd="0" x="308"/>
        <item sd="0" x="305"/>
        <item sd="0" x="300"/>
        <item sd="0" x="112"/>
        <item sd="0" x="282"/>
        <item sd="0" x="278"/>
        <item sd="0" x="297"/>
        <item sd="0" x="283"/>
        <item sd="0" x="284"/>
        <item sd="0" x="285"/>
        <item sd="0" x="118"/>
        <item sd="0" x="286"/>
        <item sd="0" x="279"/>
        <item sd="0" x="81"/>
        <item sd="0" x="132"/>
        <item sd="0" x="275"/>
        <item sd="0" x="276"/>
        <item sd="0" x="315"/>
        <item sd="0" x="313"/>
        <item sd="0" x="314"/>
        <item sd="0" x="317"/>
        <item sd="0" x="319"/>
        <item sd="0" x="312"/>
        <item sd="0" x="311"/>
        <item sd="0" x="316"/>
        <item sd="0" x="310"/>
        <item sd="0" x="320"/>
        <item sd="0" x="318"/>
        <item sd="0" x="129"/>
        <item sd="0" x="154"/>
        <item sd="0" x="380"/>
        <item sd="0" x="155"/>
        <item sd="0" x="156"/>
        <item sd="0" x="157"/>
        <item sd="0" x="326"/>
        <item sd="0" x="327"/>
        <item sd="0" x="328"/>
        <item sd="0" x="324"/>
        <item sd="0" x="322"/>
        <item sd="0" x="323"/>
        <item sd="0" x="321"/>
        <item sd="0" x="325"/>
        <item sd="0" x="174"/>
        <item sd="0" x="125"/>
        <item sd="0" x="350"/>
        <item sd="0" x="339"/>
        <item sd="0" x="343"/>
        <item sd="0" x="370"/>
        <item sd="0" x="344"/>
        <item sd="0" x="381"/>
        <item sd="0" x="103"/>
        <item sd="0" x="333"/>
        <item sd="0" x="101"/>
        <item sd="0" x="104"/>
        <item sd="0" x="329"/>
        <item sd="0" x="131"/>
        <item sd="0" x="342"/>
        <item sd="0" x="336"/>
        <item sd="0" x="367"/>
        <item sd="0" x="355"/>
        <item sd="0" x="356"/>
        <item sd="0" x="105"/>
        <item sd="0" x="197"/>
        <item sd="0" x="359"/>
        <item sd="0" x="353"/>
        <item sd="0" x="163"/>
        <item sd="0" x="369"/>
        <item sd="0" x="337"/>
        <item sd="0" x="357"/>
        <item sd="0" x="340"/>
        <item sd="0" x="341"/>
        <item sd="0" x="345"/>
        <item sd="0" x="135"/>
        <item sd="0" x="338"/>
        <item sd="0" x="361"/>
        <item sd="0" x="346"/>
        <item sd="0" x="102"/>
        <item sd="0" x="351"/>
        <item sd="0" x="334"/>
        <item sd="0" x="177"/>
        <item sd="0" x="164"/>
        <item sd="0" x="362"/>
        <item sd="0" x="106"/>
        <item sd="0" x="82"/>
        <item sd="0" x="107"/>
        <item sd="0" x="108"/>
        <item sd="0" x="363"/>
        <item sd="0" x="109"/>
        <item sd="0" x="364"/>
        <item sd="0" x="347"/>
        <item sd="0" x="330"/>
        <item sd="0" x="332"/>
        <item sd="0" x="335"/>
        <item sd="0" x="365"/>
        <item sd="0" x="348"/>
        <item sd="0" x="136"/>
        <item sd="0" x="349"/>
        <item sd="0" x="366"/>
        <item sd="0" x="331"/>
        <item sd="0" x="110"/>
        <item sd="0" x="371"/>
        <item sd="0" x="111"/>
        <item sd="0" x="354"/>
        <item sd="0" x="78"/>
        <item sd="0" x="352"/>
        <item sd="0" x="99"/>
        <item sd="0" x="358"/>
        <item sd="0" x="194"/>
        <item sd="0" x="368"/>
        <item sd="0" x="360"/>
        <item sd="0" x="383"/>
        <item sd="0" x="382"/>
        <item sd="0" x="384"/>
        <item sd="0" x="385"/>
        <item sd="0" x="372"/>
        <item sd="0" x="373"/>
        <item sd="0" x="195"/>
        <item sd="0" x="171"/>
        <item sd="0" x="386"/>
        <item sd="0" x="375"/>
        <item sd="0" x="376"/>
        <item sd="0" x="374"/>
        <item sd="0" x="130"/>
        <item sd="0" x="172"/>
        <item sd="0" x="126"/>
        <item sd="0" x="79"/>
        <item sd="0" x="124"/>
        <item sd="0" x="0"/>
        <item sd="0" x="1"/>
        <item sd="0" x="7"/>
        <item sd="0" x="10"/>
        <item sd="0" x="11"/>
        <item sd="0" x="8"/>
        <item sd="0" x="9"/>
        <item sd="0" x="12"/>
        <item sd="0" x="4"/>
        <item sd="0" x="2"/>
        <item sd="0" x="3"/>
        <item sd="0" x="5"/>
        <item sd="0" x="6"/>
        <item sd="0" x="13"/>
        <item sd="0" x="14"/>
        <item sd="0" x="15"/>
        <item sd="0" x="16"/>
        <item sd="0" x="18"/>
        <item sd="0" x="19"/>
        <item sd="0" x="20"/>
        <item sd="0" x="21"/>
        <item sd="0" x="22"/>
        <item sd="0" x="23"/>
        <item sd="0" x="27"/>
        <item sd="0" x="24"/>
        <item sd="0" x="25"/>
        <item sd="0" x="26"/>
        <item sd="0" x="183"/>
        <item sd="0" x="182"/>
        <item sd="0" x="17"/>
        <item sd="0" x="184"/>
        <item sd="0" x="185"/>
        <item sd="0" x="187"/>
        <item sd="0" x="188"/>
        <item sd="0" x="189"/>
        <item sd="0" x="190"/>
        <item sd="0" x="191"/>
        <item sd="0" x="192"/>
        <item sd="0" x="193"/>
        <item sd="0" x="186"/>
        <item sd="0" x="113"/>
        <item sd="0" x="143"/>
        <item sd="0" x="167"/>
        <item sd="0" x="173"/>
        <item sd="0" x="161"/>
        <item sd="0" x="116"/>
        <item sd="0" x="119"/>
        <item sd="0" x="160"/>
        <item sd="0" x="178"/>
        <item sd="0" x="196"/>
        <item sd="0" x="115"/>
        <item sd="0" x="133"/>
        <item sd="0" x="137"/>
        <item sd="0" x="80"/>
        <item sd="0" x="151"/>
        <item sd="0" x="85"/>
        <item sd="0" x="144"/>
        <item sd="0" x="149"/>
        <item sd="0" x="145"/>
        <item sd="0" x="147"/>
        <item sd="0" x="168"/>
        <item sd="0" x="150"/>
        <item sd="0" x="120"/>
        <item sd="0" x="141"/>
        <item sd="0" x="138"/>
        <item sd="0" x="100"/>
        <item sd="0" x="152"/>
        <item sd="0" x="83"/>
        <item sd="0" x="146"/>
        <item sd="0" x="169"/>
        <item sd="0" x="114"/>
        <item sd="0" x="175"/>
        <item sd="0" x="176"/>
        <item sd="0" x="139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68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9"/>
        <item sd="0" x="70"/>
        <item sd="0" x="71"/>
        <item sd="0" x="72"/>
        <item sd="0" x="66"/>
        <item sd="0" x="73"/>
        <item sd="0" x="67"/>
        <item sd="0" x="74"/>
        <item sd="0" x="75"/>
        <item sd="0" x="76"/>
        <item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5">
    <field x="8"/>
    <field x="5"/>
    <field x="6"/>
    <field x="4"/>
    <field x="3"/>
  </rowFields>
  <rowItems count="12">
    <i>
      <x/>
    </i>
    <i r="1">
      <x v="7"/>
    </i>
    <i r="2">
      <x v="34"/>
    </i>
    <i r="3">
      <x v="5"/>
    </i>
    <i r="2">
      <x v="35"/>
    </i>
    <i r="2">
      <x v="36"/>
    </i>
    <i r="3">
      <x v="4"/>
    </i>
    <i r="4">
      <x v="33"/>
    </i>
    <i r="2">
      <x v="37"/>
    </i>
    <i r="2">
      <x v="38"/>
    </i>
    <i r="2">
      <x v="39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159">
      <pivotArea outline="0" collapsedLevelsAreSubtotals="1" fieldPosition="0"/>
    </format>
    <format dxfId="158">
      <pivotArea field="-2" type="button" dataOnly="0" labelOnly="1" outline="0" axis="axisCol" fieldPosition="0"/>
    </format>
    <format dxfId="157">
      <pivotArea type="topRight" dataOnly="0" labelOnly="1" outline="0" fieldPosition="0"/>
    </format>
    <format dxfId="156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14.xml><?xml version="1.0" encoding="utf-8"?>
<pivotTableDefinition xmlns="http://schemas.openxmlformats.org/spreadsheetml/2006/main" name="PivotTable7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15" firstHeaderRow="1" firstDataRow="2" firstDataCol="1"/>
  <pivotFields count="37">
    <pivotField showAll="0"/>
    <pivotField showAll="0"/>
    <pivotField showAll="0"/>
    <pivotField showAll="0"/>
    <pivotField axis="axisRow" showAll="0">
      <items count="10">
        <item x="1"/>
        <item x="3"/>
        <item x="4"/>
        <item x="2"/>
        <item x="5"/>
        <item x="6"/>
        <item x="7"/>
        <item h="1" x="8"/>
        <item x="0"/>
        <item t="default"/>
      </items>
    </pivotField>
    <pivotField axis="axisRow" showAll="0">
      <items count="186">
        <item h="1" x="170"/>
        <item h="1" x="171"/>
        <item h="1" x="92"/>
        <item h="1" x="172"/>
        <item h="1" x="173"/>
        <item h="1" x="96"/>
        <item h="1" x="91"/>
        <item h="1" x="88"/>
        <item x="82"/>
        <item h="1" x="80"/>
        <item h="1" x="81"/>
        <item h="1" x="174"/>
        <item h="1" x="89"/>
        <item h="1" x="175"/>
        <item h="1" x="71"/>
        <item h="1" x="76"/>
        <item h="1" x="176"/>
        <item h="1" x="177"/>
        <item h="1" x="178"/>
        <item h="1" x="179"/>
        <item h="1" x="180"/>
        <item h="1" x="181"/>
        <item h="1" x="86"/>
        <item h="1" x="77"/>
        <item h="1" x="75"/>
        <item h="1" x="182"/>
        <item h="1" x="83"/>
        <item h="1" x="95"/>
        <item h="1" x="90"/>
        <item h="1" x="72"/>
        <item h="1" x="93"/>
        <item h="1" x="84"/>
        <item h="1" x="94"/>
        <item h="1" x="73"/>
        <item h="1" x="18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31"/>
        <item h="1" x="28"/>
        <item h="1" x="30"/>
        <item h="1" x="29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25"/>
        <item h="1" x="126"/>
        <item h="1" x="127"/>
        <item h="1" x="128"/>
        <item h="1" x="129"/>
        <item h="1" x="130"/>
        <item h="1" x="131"/>
        <item h="1" x="132"/>
        <item h="1" x="124"/>
        <item h="1" x="133"/>
        <item h="1" x="134"/>
        <item h="1" x="135"/>
        <item h="1" x="136"/>
        <item h="1" x="138"/>
        <item h="1" x="139"/>
        <item h="1" x="140"/>
        <item h="1" x="137"/>
        <item h="1" x="141"/>
        <item h="1" x="142"/>
        <item h="1" x="143"/>
        <item h="1" x="144"/>
        <item h="1" x="119"/>
        <item h="1" x="120"/>
        <item h="1" x="121"/>
        <item h="1" x="122"/>
        <item h="1" x="123"/>
        <item h="1" x="145"/>
        <item h="1" x="146"/>
        <item h="1" x="147"/>
        <item h="1" x="148"/>
        <item h="1" x="149"/>
        <item h="1" x="150"/>
        <item h="1" x="151"/>
        <item h="1" x="152"/>
        <item h="1" x="109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87"/>
        <item h="1" x="78"/>
        <item h="1" x="79"/>
        <item h="1" x="74"/>
        <item h="1" x="85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184"/>
        <item t="default"/>
      </items>
    </pivotField>
    <pivotField axis="axisRow" showAll="0">
      <items count="389">
        <item sd="0" x="201"/>
        <item sd="0" x="202"/>
        <item sd="0" x="211"/>
        <item sd="0" x="212"/>
        <item sd="0" x="213"/>
        <item sd="0" x="214"/>
        <item sd="0" x="215"/>
        <item sd="0" x="165"/>
        <item sd="0" x="218"/>
        <item sd="0" x="216"/>
        <item sd="0" x="217"/>
        <item sd="0" x="219"/>
        <item sd="0" x="220"/>
        <item sd="0" x="208"/>
        <item sd="0" x="209"/>
        <item sd="0" x="210"/>
        <item sd="0" x="207"/>
        <item sd="0" x="205"/>
        <item sd="0" x="206"/>
        <item sd="0" x="203"/>
        <item sd="0" x="204"/>
        <item sd="0" x="221"/>
        <item sd="0" x="222"/>
        <item sd="0" x="224"/>
        <item sd="0" x="225"/>
        <item sd="0" x="223"/>
        <item sd="0" x="226"/>
        <item sd="0" x="227"/>
        <item sd="0" x="181"/>
        <item sd="0" x="158"/>
        <item sd="0" x="159"/>
        <item sd="0" x="229"/>
        <item sd="0" x="228"/>
        <item sd="0" x="230"/>
        <item sd="0" x="162"/>
        <item sd="0" x="233"/>
        <item sd="0" x="148"/>
        <item sd="0" x="232"/>
        <item sd="0" x="231"/>
        <item sd="0" x="234"/>
        <item x="235"/>
        <item sd="0" x="236"/>
        <item sd="0" x="237"/>
        <item sd="0" x="238"/>
        <item sd="0" x="239"/>
        <item sd="0" x="240"/>
        <item sd="0" x="127"/>
        <item sd="0" x="179"/>
        <item sd="0" x="199"/>
        <item sd="0" x="122"/>
        <item sd="0" x="170"/>
        <item sd="0" x="198"/>
        <item sd="0" x="379"/>
        <item sd="0" x="117"/>
        <item sd="0" x="200"/>
        <item sd="0" x="241"/>
        <item sd="0" x="378"/>
        <item sd="0" x="128"/>
        <item sd="0" x="242"/>
        <item sd="0" x="245"/>
        <item sd="0" x="244"/>
        <item sd="0" x="246"/>
        <item sd="0" x="166"/>
        <item sd="0" x="248"/>
        <item sd="0" x="121"/>
        <item sd="0" x="377"/>
        <item sd="0" x="249"/>
        <item sd="0" x="123"/>
        <item sd="0" x="247"/>
        <item sd="0" x="243"/>
        <item sd="0" x="250"/>
        <item sd="0" x="251"/>
        <item sd="0" x="153"/>
        <item sd="0" x="252"/>
        <item sd="0" x="253"/>
        <item sd="0" x="254"/>
        <item sd="0" x="256"/>
        <item sd="0" x="257"/>
        <item sd="0" x="259"/>
        <item sd="0" x="258"/>
        <item sd="0" x="255"/>
        <item sd="0" x="86"/>
        <item sd="0" x="84"/>
        <item sd="0" x="87"/>
        <item sd="0" x="88"/>
        <item sd="0" x="134"/>
        <item sd="0" x="89"/>
        <item sd="0" x="90"/>
        <item sd="0" x="91"/>
        <item sd="0" x="260"/>
        <item sd="0" x="77"/>
        <item sd="0" x="92"/>
        <item sd="0" x="93"/>
        <item sd="0" x="94"/>
        <item sd="0" x="95"/>
        <item sd="0" x="96"/>
        <item sd="0" x="97"/>
        <item sd="0" x="98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140"/>
        <item sd="0" x="273"/>
        <item sd="0" x="274"/>
        <item sd="0" x="180"/>
        <item sd="0" x="287"/>
        <item sd="0" x="277"/>
        <item sd="0" x="298"/>
        <item sd="0" x="309"/>
        <item sd="0" x="306"/>
        <item sd="0" x="280"/>
        <item sd="0" x="281"/>
        <item sd="0" x="301"/>
        <item sd="0" x="299"/>
        <item sd="0" x="288"/>
        <item sd="0" x="289"/>
        <item sd="0" x="307"/>
        <item sd="0" x="290"/>
        <item sd="0" x="291"/>
        <item sd="0" x="292"/>
        <item sd="0" x="293"/>
        <item sd="0" x="294"/>
        <item sd="0" x="295"/>
        <item sd="0" x="142"/>
        <item sd="0" x="296"/>
        <item sd="0" x="302"/>
        <item sd="0" x="304"/>
        <item sd="0" x="303"/>
        <item sd="0" x="308"/>
        <item sd="0" x="305"/>
        <item sd="0" x="300"/>
        <item sd="0" x="112"/>
        <item sd="0" x="282"/>
        <item sd="0" x="278"/>
        <item sd="0" x="297"/>
        <item sd="0" x="283"/>
        <item sd="0" x="284"/>
        <item sd="0" x="285"/>
        <item sd="0" x="118"/>
        <item sd="0" x="286"/>
        <item sd="0" x="279"/>
        <item sd="0" x="81"/>
        <item sd="0" x="132"/>
        <item sd="0" x="275"/>
        <item sd="0" x="276"/>
        <item sd="0" x="315"/>
        <item sd="0" x="313"/>
        <item sd="0" x="314"/>
        <item sd="0" x="317"/>
        <item sd="0" x="319"/>
        <item sd="0" x="312"/>
        <item sd="0" x="311"/>
        <item sd="0" x="316"/>
        <item sd="0" x="310"/>
        <item sd="0" x="320"/>
        <item sd="0" x="318"/>
        <item sd="0" x="129"/>
        <item sd="0" x="154"/>
        <item sd="0" x="380"/>
        <item sd="0" x="155"/>
        <item sd="0" x="156"/>
        <item sd="0" x="157"/>
        <item sd="0" x="326"/>
        <item sd="0" x="327"/>
        <item sd="0" x="328"/>
        <item sd="0" x="324"/>
        <item sd="0" x="322"/>
        <item sd="0" x="323"/>
        <item sd="0" x="321"/>
        <item sd="0" x="325"/>
        <item sd="0" x="174"/>
        <item sd="0" x="125"/>
        <item sd="0" x="350"/>
        <item sd="0" x="339"/>
        <item sd="0" x="343"/>
        <item sd="0" x="370"/>
        <item sd="0" x="344"/>
        <item sd="0" x="381"/>
        <item sd="0" x="103"/>
        <item sd="0" x="333"/>
        <item sd="0" x="101"/>
        <item sd="0" x="104"/>
        <item sd="0" x="329"/>
        <item sd="0" x="131"/>
        <item sd="0" x="342"/>
        <item sd="0" x="336"/>
        <item sd="0" x="367"/>
        <item sd="0" x="355"/>
        <item sd="0" x="356"/>
        <item sd="0" x="105"/>
        <item sd="0" x="197"/>
        <item sd="0" x="359"/>
        <item sd="0" x="353"/>
        <item sd="0" x="163"/>
        <item sd="0" x="369"/>
        <item sd="0" x="337"/>
        <item sd="0" x="357"/>
        <item sd="0" x="340"/>
        <item sd="0" x="341"/>
        <item sd="0" x="345"/>
        <item sd="0" x="135"/>
        <item sd="0" x="338"/>
        <item sd="0" x="361"/>
        <item sd="0" x="346"/>
        <item sd="0" x="102"/>
        <item sd="0" x="351"/>
        <item sd="0" x="334"/>
        <item sd="0" x="177"/>
        <item sd="0" x="164"/>
        <item sd="0" x="362"/>
        <item sd="0" x="106"/>
        <item sd="0" x="82"/>
        <item sd="0" x="107"/>
        <item sd="0" x="108"/>
        <item sd="0" x="363"/>
        <item sd="0" x="109"/>
        <item sd="0" x="364"/>
        <item sd="0" x="347"/>
        <item sd="0" x="330"/>
        <item sd="0" x="332"/>
        <item sd="0" x="335"/>
        <item sd="0" x="365"/>
        <item sd="0" x="348"/>
        <item sd="0" x="136"/>
        <item sd="0" x="349"/>
        <item sd="0" x="366"/>
        <item sd="0" x="331"/>
        <item sd="0" x="110"/>
        <item sd="0" x="371"/>
        <item sd="0" x="111"/>
        <item sd="0" x="354"/>
        <item sd="0" x="78"/>
        <item sd="0" x="352"/>
        <item sd="0" x="99"/>
        <item sd="0" x="358"/>
        <item sd="0" x="194"/>
        <item sd="0" x="368"/>
        <item sd="0" x="360"/>
        <item sd="0" x="383"/>
        <item sd="0" x="382"/>
        <item sd="0" x="384"/>
        <item sd="0" x="385"/>
        <item sd="0" x="372"/>
        <item sd="0" x="373"/>
        <item sd="0" x="195"/>
        <item sd="0" x="171"/>
        <item sd="0" x="386"/>
        <item sd="0" x="375"/>
        <item sd="0" x="376"/>
        <item sd="0" x="374"/>
        <item sd="0" x="130"/>
        <item sd="0" x="172"/>
        <item sd="0" x="126"/>
        <item sd="0" x="79"/>
        <item sd="0" x="124"/>
        <item sd="0" x="0"/>
        <item sd="0" x="1"/>
        <item sd="0" x="7"/>
        <item sd="0" x="10"/>
        <item sd="0" x="11"/>
        <item sd="0" x="8"/>
        <item sd="0" x="9"/>
        <item sd="0" x="12"/>
        <item sd="0" x="4"/>
        <item sd="0" x="2"/>
        <item sd="0" x="3"/>
        <item sd="0" x="5"/>
        <item sd="0" x="6"/>
        <item sd="0" x="13"/>
        <item sd="0" x="14"/>
        <item sd="0" x="15"/>
        <item sd="0" x="16"/>
        <item sd="0" x="18"/>
        <item sd="0" x="19"/>
        <item sd="0" x="20"/>
        <item sd="0" x="21"/>
        <item sd="0" x="22"/>
        <item sd="0" x="23"/>
        <item sd="0" x="27"/>
        <item sd="0" x="24"/>
        <item sd="0" x="25"/>
        <item sd="0" x="26"/>
        <item sd="0" x="183"/>
        <item sd="0" x="182"/>
        <item sd="0" x="17"/>
        <item sd="0" x="184"/>
        <item sd="0" x="185"/>
        <item sd="0" x="187"/>
        <item sd="0" x="188"/>
        <item sd="0" x="189"/>
        <item sd="0" x="190"/>
        <item sd="0" x="191"/>
        <item sd="0" x="192"/>
        <item sd="0" x="193"/>
        <item sd="0" x="186"/>
        <item sd="0" x="113"/>
        <item sd="0" x="143"/>
        <item sd="0" x="167"/>
        <item sd="0" x="173"/>
        <item sd="0" x="161"/>
        <item sd="0" x="116"/>
        <item sd="0" x="119"/>
        <item sd="0" x="160"/>
        <item sd="0" x="178"/>
        <item sd="0" x="196"/>
        <item sd="0" x="115"/>
        <item sd="0" x="133"/>
        <item sd="0" x="137"/>
        <item sd="0" x="80"/>
        <item sd="0" x="151"/>
        <item sd="0" x="85"/>
        <item sd="0" x="144"/>
        <item sd="0" x="149"/>
        <item sd="0" x="145"/>
        <item sd="0" x="147"/>
        <item sd="0" x="168"/>
        <item sd="0" x="150"/>
        <item sd="0" x="120"/>
        <item sd="0" x="141"/>
        <item sd="0" x="138"/>
        <item sd="0" x="100"/>
        <item sd="0" x="152"/>
        <item sd="0" x="83"/>
        <item sd="0" x="146"/>
        <item sd="0" x="169"/>
        <item sd="0" x="114"/>
        <item sd="0" x="175"/>
        <item sd="0" x="176"/>
        <item sd="0" x="139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68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9"/>
        <item sd="0" x="70"/>
        <item sd="0" x="71"/>
        <item sd="0" x="72"/>
        <item sd="0" x="66"/>
        <item sd="0" x="73"/>
        <item sd="0" x="67"/>
        <item sd="0" x="74"/>
        <item sd="0" x="75"/>
        <item sd="0" x="76"/>
        <item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4">
    <field x="8"/>
    <field x="5"/>
    <field x="6"/>
    <field x="4"/>
  </rowFields>
  <rowItems count="11">
    <i>
      <x/>
    </i>
    <i r="1">
      <x v="8"/>
    </i>
    <i r="2">
      <x v="40"/>
    </i>
    <i r="3">
      <x v="5"/>
    </i>
    <i r="2">
      <x v="41"/>
    </i>
    <i r="2">
      <x v="42"/>
    </i>
    <i r="2">
      <x v="43"/>
    </i>
    <i r="2">
      <x v="44"/>
    </i>
    <i r="2">
      <x v="45"/>
    </i>
    <i r="2">
      <x v="46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155">
      <pivotArea outline="0" collapsedLevelsAreSubtotals="1" fieldPosition="0"/>
    </format>
    <format dxfId="154">
      <pivotArea field="-2" type="button" dataOnly="0" labelOnly="1" outline="0" axis="axisCol" fieldPosition="0"/>
    </format>
    <format dxfId="153">
      <pivotArea type="topRight" dataOnly="0" labelOnly="1" outline="0" fieldPosition="0"/>
    </format>
    <format dxfId="152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15.xml><?xml version="1.0" encoding="utf-8"?>
<pivotTableDefinition xmlns="http://schemas.openxmlformats.org/spreadsheetml/2006/main" name="PivotTable8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40" firstHeaderRow="1" firstDataRow="2" firstDataCol="1"/>
  <pivotFields count="37">
    <pivotField showAll="0"/>
    <pivotField showAll="0"/>
    <pivotField showAll="0"/>
    <pivotField axis="axisRow" showAll="0">
      <items count="153">
        <item x="71"/>
        <item x="72"/>
        <item x="73"/>
        <item x="74"/>
        <item x="75"/>
        <item x="76"/>
        <item x="77"/>
        <item x="150"/>
        <item x="78"/>
        <item x="79"/>
        <item x="80"/>
        <item x="148"/>
        <item x="81"/>
        <item x="149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113"/>
        <item x="114"/>
        <item x="115"/>
        <item x="98"/>
        <item x="99"/>
        <item x="100"/>
        <item x="116"/>
        <item x="117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51"/>
        <item t="default"/>
      </items>
    </pivotField>
    <pivotField axis="axisRow" showAll="0">
      <items count="10">
        <item sd="0" x="1"/>
        <item x="3"/>
        <item x="4"/>
        <item x="2"/>
        <item x="5"/>
        <item x="6"/>
        <item x="7"/>
        <item h="1" sd="0" x="8"/>
        <item sd="0" x="0"/>
        <item t="default" sd="0"/>
      </items>
    </pivotField>
    <pivotField axis="axisRow" showAll="0">
      <items count="186">
        <item h="1" x="170"/>
        <item h="1" x="171"/>
        <item h="1" x="92"/>
        <item h="1" x="172"/>
        <item h="1" x="173"/>
        <item h="1" x="96"/>
        <item h="1" x="91"/>
        <item h="1" x="88"/>
        <item h="1" x="82"/>
        <item x="80"/>
        <item h="1" x="81"/>
        <item h="1" x="174"/>
        <item h="1" x="89"/>
        <item h="1" x="175"/>
        <item h="1" x="71"/>
        <item h="1" x="76"/>
        <item h="1" x="176"/>
        <item h="1" x="177"/>
        <item h="1" x="178"/>
        <item h="1" x="179"/>
        <item h="1" x="180"/>
        <item h="1" x="181"/>
        <item h="1" x="86"/>
        <item h="1" x="77"/>
        <item h="1" x="75"/>
        <item h="1" x="182"/>
        <item h="1" x="83"/>
        <item h="1" x="95"/>
        <item h="1" x="90"/>
        <item h="1" x="72"/>
        <item h="1" x="93"/>
        <item h="1" x="84"/>
        <item h="1" x="94"/>
        <item h="1" x="73"/>
        <item h="1" x="18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31"/>
        <item h="1" x="28"/>
        <item h="1" x="30"/>
        <item h="1" x="29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25"/>
        <item h="1" x="126"/>
        <item h="1" x="127"/>
        <item h="1" x="128"/>
        <item h="1" x="129"/>
        <item h="1" x="130"/>
        <item h="1" x="131"/>
        <item h="1" x="132"/>
        <item h="1" x="124"/>
        <item h="1" x="133"/>
        <item h="1" x="134"/>
        <item h="1" x="135"/>
        <item h="1" x="136"/>
        <item h="1" x="138"/>
        <item h="1" x="139"/>
        <item h="1" x="140"/>
        <item h="1" x="137"/>
        <item h="1" x="141"/>
        <item h="1" x="142"/>
        <item h="1" x="143"/>
        <item h="1" x="144"/>
        <item h="1" x="119"/>
        <item h="1" x="120"/>
        <item h="1" x="121"/>
        <item h="1" x="122"/>
        <item h="1" x="123"/>
        <item h="1" x="145"/>
        <item h="1" x="146"/>
        <item h="1" x="147"/>
        <item h="1" x="148"/>
        <item h="1" x="149"/>
        <item h="1" x="150"/>
        <item h="1" x="151"/>
        <item h="1" x="152"/>
        <item h="1" x="109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87"/>
        <item h="1" x="78"/>
        <item h="1" x="79"/>
        <item h="1" x="74"/>
        <item h="1" x="85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184"/>
        <item t="default"/>
      </items>
    </pivotField>
    <pivotField axis="axisRow" showAll="0">
      <items count="389">
        <item sd="0" x="201"/>
        <item sd="0" x="202"/>
        <item sd="0" x="211"/>
        <item sd="0" x="212"/>
        <item sd="0" x="213"/>
        <item sd="0" x="214"/>
        <item sd="0" x="215"/>
        <item sd="0" x="165"/>
        <item sd="0" x="218"/>
        <item sd="0" x="216"/>
        <item sd="0" x="217"/>
        <item sd="0" x="219"/>
        <item sd="0" x="220"/>
        <item sd="0" x="208"/>
        <item sd="0" x="209"/>
        <item sd="0" x="210"/>
        <item sd="0" x="207"/>
        <item sd="0" x="205"/>
        <item sd="0" x="206"/>
        <item sd="0" x="203"/>
        <item sd="0" x="204"/>
        <item sd="0" x="221"/>
        <item sd="0" x="222"/>
        <item sd="0" x="224"/>
        <item sd="0" x="225"/>
        <item sd="0" x="223"/>
        <item sd="0" x="226"/>
        <item sd="0" x="227"/>
        <item sd="0" x="181"/>
        <item sd="0" x="158"/>
        <item sd="0" x="159"/>
        <item sd="0" x="229"/>
        <item sd="0" x="228"/>
        <item sd="0" x="230"/>
        <item sd="0" x="162"/>
        <item sd="0" x="233"/>
        <item sd="0" x="148"/>
        <item sd="0" x="232"/>
        <item sd="0" x="231"/>
        <item sd="0" x="234"/>
        <item sd="0" x="235"/>
        <item sd="0" x="236"/>
        <item sd="0" x="237"/>
        <item sd="0" x="238"/>
        <item sd="0" x="239"/>
        <item sd="0" x="240"/>
        <item sd="0" x="127"/>
        <item x="179"/>
        <item x="199"/>
        <item x="122"/>
        <item x="170"/>
        <item x="198"/>
        <item sd="0" x="379"/>
        <item x="117"/>
        <item x="200"/>
        <item sd="0" x="241"/>
        <item sd="0" x="378"/>
        <item sd="0" x="128"/>
        <item sd="0" x="242"/>
        <item sd="0" x="245"/>
        <item sd="0" x="244"/>
        <item sd="0" x="246"/>
        <item sd="0" x="166"/>
        <item sd="0" x="248"/>
        <item sd="0" x="121"/>
        <item sd="0" x="377"/>
        <item sd="0" x="249"/>
        <item sd="0" x="123"/>
        <item sd="0" x="247"/>
        <item sd="0" x="243"/>
        <item sd="0" x="250"/>
        <item sd="0" x="251"/>
        <item sd="0" x="153"/>
        <item sd="0" x="252"/>
        <item sd="0" x="253"/>
        <item sd="0" x="254"/>
        <item sd="0" x="256"/>
        <item sd="0" x="257"/>
        <item sd="0" x="259"/>
        <item sd="0" x="258"/>
        <item sd="0" x="255"/>
        <item sd="0" x="86"/>
        <item sd="0" x="84"/>
        <item sd="0" x="87"/>
        <item sd="0" x="88"/>
        <item sd="0" x="134"/>
        <item sd="0" x="89"/>
        <item sd="0" x="90"/>
        <item sd="0" x="91"/>
        <item sd="0" x="260"/>
        <item sd="0" x="77"/>
        <item sd="0" x="92"/>
        <item sd="0" x="93"/>
        <item sd="0" x="94"/>
        <item sd="0" x="95"/>
        <item sd="0" x="96"/>
        <item sd="0" x="97"/>
        <item sd="0" x="98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140"/>
        <item sd="0" x="273"/>
        <item sd="0" x="274"/>
        <item sd="0" x="180"/>
        <item sd="0" x="287"/>
        <item sd="0" x="277"/>
        <item sd="0" x="298"/>
        <item sd="0" x="309"/>
        <item sd="0" x="306"/>
        <item sd="0" x="280"/>
        <item sd="0" x="281"/>
        <item sd="0" x="301"/>
        <item sd="0" x="299"/>
        <item sd="0" x="288"/>
        <item sd="0" x="289"/>
        <item sd="0" x="307"/>
        <item sd="0" x="290"/>
        <item sd="0" x="291"/>
        <item sd="0" x="292"/>
        <item sd="0" x="293"/>
        <item sd="0" x="294"/>
        <item sd="0" x="295"/>
        <item sd="0" x="142"/>
        <item sd="0" x="296"/>
        <item sd="0" x="302"/>
        <item sd="0" x="304"/>
        <item sd="0" x="303"/>
        <item sd="0" x="308"/>
        <item sd="0" x="305"/>
        <item sd="0" x="300"/>
        <item sd="0" x="112"/>
        <item sd="0" x="282"/>
        <item sd="0" x="278"/>
        <item sd="0" x="297"/>
        <item sd="0" x="283"/>
        <item sd="0" x="284"/>
        <item sd="0" x="285"/>
        <item sd="0" x="118"/>
        <item sd="0" x="286"/>
        <item sd="0" x="279"/>
        <item sd="0" x="81"/>
        <item sd="0" x="132"/>
        <item sd="0" x="275"/>
        <item sd="0" x="276"/>
        <item sd="0" x="315"/>
        <item sd="0" x="313"/>
        <item sd="0" x="314"/>
        <item sd="0" x="317"/>
        <item sd="0" x="319"/>
        <item sd="0" x="312"/>
        <item sd="0" x="311"/>
        <item sd="0" x="316"/>
        <item sd="0" x="310"/>
        <item sd="0" x="320"/>
        <item sd="0" x="318"/>
        <item sd="0" x="129"/>
        <item sd="0" x="154"/>
        <item sd="0" x="380"/>
        <item sd="0" x="155"/>
        <item sd="0" x="156"/>
        <item sd="0" x="157"/>
        <item sd="0" x="326"/>
        <item sd="0" x="327"/>
        <item sd="0" x="328"/>
        <item sd="0" x="324"/>
        <item sd="0" x="322"/>
        <item sd="0" x="323"/>
        <item sd="0" x="321"/>
        <item sd="0" x="325"/>
        <item sd="0" x="174"/>
        <item sd="0" x="125"/>
        <item sd="0" x="350"/>
        <item sd="0" x="339"/>
        <item sd="0" x="343"/>
        <item sd="0" x="370"/>
        <item sd="0" x="344"/>
        <item sd="0" x="381"/>
        <item sd="0" x="103"/>
        <item sd="0" x="333"/>
        <item sd="0" x="101"/>
        <item sd="0" x="104"/>
        <item sd="0" x="329"/>
        <item sd="0" x="131"/>
        <item sd="0" x="342"/>
        <item sd="0" x="336"/>
        <item sd="0" x="367"/>
        <item sd="0" x="355"/>
        <item sd="0" x="356"/>
        <item sd="0" x="105"/>
        <item sd="0" x="197"/>
        <item sd="0" x="359"/>
        <item sd="0" x="353"/>
        <item sd="0" x="163"/>
        <item sd="0" x="369"/>
        <item sd="0" x="337"/>
        <item sd="0" x="357"/>
        <item sd="0" x="340"/>
        <item sd="0" x="341"/>
        <item sd="0" x="345"/>
        <item sd="0" x="135"/>
        <item sd="0" x="338"/>
        <item sd="0" x="361"/>
        <item sd="0" x="346"/>
        <item sd="0" x="102"/>
        <item sd="0" x="351"/>
        <item sd="0" x="334"/>
        <item sd="0" x="177"/>
        <item sd="0" x="164"/>
        <item sd="0" x="362"/>
        <item sd="0" x="106"/>
        <item sd="0" x="82"/>
        <item sd="0" x="107"/>
        <item sd="0" x="108"/>
        <item sd="0" x="363"/>
        <item sd="0" x="109"/>
        <item sd="0" x="364"/>
        <item sd="0" x="347"/>
        <item sd="0" x="330"/>
        <item sd="0" x="332"/>
        <item sd="0" x="335"/>
        <item sd="0" x="365"/>
        <item sd="0" x="348"/>
        <item sd="0" x="136"/>
        <item sd="0" x="349"/>
        <item sd="0" x="366"/>
        <item sd="0" x="331"/>
        <item sd="0" x="110"/>
        <item sd="0" x="371"/>
        <item sd="0" x="111"/>
        <item sd="0" x="354"/>
        <item sd="0" x="78"/>
        <item sd="0" x="352"/>
        <item sd="0" x="99"/>
        <item sd="0" x="358"/>
        <item sd="0" x="194"/>
        <item sd="0" x="368"/>
        <item sd="0" x="360"/>
        <item sd="0" x="383"/>
        <item sd="0" x="382"/>
        <item sd="0" x="384"/>
        <item sd="0" x="385"/>
        <item sd="0" x="372"/>
        <item sd="0" x="373"/>
        <item sd="0" x="195"/>
        <item sd="0" x="171"/>
        <item sd="0" x="386"/>
        <item sd="0" x="375"/>
        <item sd="0" x="376"/>
        <item sd="0" x="374"/>
        <item sd="0" x="130"/>
        <item sd="0" x="172"/>
        <item sd="0" x="126"/>
        <item sd="0" x="79"/>
        <item sd="0" x="124"/>
        <item sd="0" x="0"/>
        <item sd="0" x="1"/>
        <item sd="0" x="7"/>
        <item sd="0" x="10"/>
        <item sd="0" x="11"/>
        <item sd="0" x="8"/>
        <item sd="0" x="9"/>
        <item sd="0" x="12"/>
        <item sd="0" x="4"/>
        <item sd="0" x="2"/>
        <item sd="0" x="3"/>
        <item sd="0" x="5"/>
        <item sd="0" x="6"/>
        <item sd="0" x="13"/>
        <item sd="0" x="14"/>
        <item sd="0" x="15"/>
        <item sd="0" x="16"/>
        <item sd="0" x="18"/>
        <item sd="0" x="19"/>
        <item sd="0" x="20"/>
        <item sd="0" x="21"/>
        <item sd="0" x="22"/>
        <item sd="0" x="23"/>
        <item sd="0" x="27"/>
        <item sd="0" x="24"/>
        <item sd="0" x="25"/>
        <item sd="0" x="26"/>
        <item sd="0" x="183"/>
        <item sd="0" x="182"/>
        <item sd="0" x="17"/>
        <item sd="0" x="184"/>
        <item sd="0" x="185"/>
        <item sd="0" x="187"/>
        <item sd="0" x="188"/>
        <item sd="0" x="189"/>
        <item sd="0" x="190"/>
        <item sd="0" x="191"/>
        <item sd="0" x="192"/>
        <item sd="0" x="193"/>
        <item sd="0" x="186"/>
        <item sd="0" x="113"/>
        <item sd="0" x="143"/>
        <item sd="0" x="167"/>
        <item sd="0" x="173"/>
        <item sd="0" x="161"/>
        <item sd="0" x="116"/>
        <item sd="0" x="119"/>
        <item sd="0" x="160"/>
        <item sd="0" x="178"/>
        <item sd="0" x="196"/>
        <item sd="0" x="115"/>
        <item sd="0" x="133"/>
        <item sd="0" x="137"/>
        <item sd="0" x="80"/>
        <item sd="0" x="151"/>
        <item sd="0" x="85"/>
        <item sd="0" x="144"/>
        <item sd="0" x="149"/>
        <item sd="0" x="145"/>
        <item sd="0" x="147"/>
        <item sd="0" x="168"/>
        <item sd="0" x="150"/>
        <item sd="0" x="120"/>
        <item sd="0" x="141"/>
        <item sd="0" x="138"/>
        <item sd="0" x="100"/>
        <item sd="0" x="152"/>
        <item sd="0" x="83"/>
        <item sd="0" x="146"/>
        <item sd="0" x="169"/>
        <item sd="0" x="114"/>
        <item sd="0" x="175"/>
        <item sd="0" x="176"/>
        <item sd="0" x="139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68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9"/>
        <item sd="0" x="70"/>
        <item sd="0" x="71"/>
        <item sd="0" x="72"/>
        <item sd="0" x="66"/>
        <item sd="0" x="73"/>
        <item sd="0" x="67"/>
        <item sd="0" x="74"/>
        <item sd="0" x="75"/>
        <item sd="0" x="76"/>
        <item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5">
    <field x="8"/>
    <field x="5"/>
    <field x="6"/>
    <field x="4"/>
    <field x="3"/>
  </rowFields>
  <rowItems count="36">
    <i>
      <x/>
    </i>
    <i r="1">
      <x v="9"/>
    </i>
    <i r="2">
      <x v="47"/>
    </i>
    <i r="3">
      <x v="4"/>
    </i>
    <i r="4">
      <x v="31"/>
    </i>
    <i r="4">
      <x v="32"/>
    </i>
    <i r="2">
      <x v="48"/>
    </i>
    <i r="3">
      <x v="2"/>
    </i>
    <i r="4">
      <x v="16"/>
    </i>
    <i r="3">
      <x v="5"/>
    </i>
    <i r="4">
      <x v="39"/>
    </i>
    <i r="2">
      <x v="49"/>
    </i>
    <i r="3">
      <x v="2"/>
    </i>
    <i r="4">
      <x v="14"/>
    </i>
    <i r="4">
      <x v="15"/>
    </i>
    <i r="3">
      <x v="4"/>
    </i>
    <i r="4">
      <x v="49"/>
    </i>
    <i r="2">
      <x v="50"/>
    </i>
    <i r="3">
      <x v="4"/>
    </i>
    <i r="4">
      <x v="49"/>
    </i>
    <i r="3">
      <x v="5"/>
    </i>
    <i r="4">
      <x v="39"/>
    </i>
    <i r="3">
      <x v="6"/>
    </i>
    <i r="4">
      <x v="47"/>
    </i>
    <i r="4">
      <x v="48"/>
    </i>
    <i r="2">
      <x v="51"/>
    </i>
    <i r="3">
      <x v="2"/>
    </i>
    <i r="4">
      <x v="15"/>
    </i>
    <i r="2">
      <x v="53"/>
    </i>
    <i r="3">
      <x v="1"/>
    </i>
    <i r="4">
      <x v="6"/>
    </i>
    <i r="4">
      <x v="8"/>
    </i>
    <i r="2">
      <x v="54"/>
    </i>
    <i r="3">
      <x v="3"/>
    </i>
    <i r="4">
      <x v="23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151">
      <pivotArea outline="0" collapsedLevelsAreSubtotals="1" fieldPosition="0"/>
    </format>
    <format dxfId="150">
      <pivotArea field="-2" type="button" dataOnly="0" labelOnly="1" outline="0" axis="axisCol" fieldPosition="0"/>
    </format>
    <format dxfId="149">
      <pivotArea type="topRight" dataOnly="0" labelOnly="1" outline="0" fieldPosition="0"/>
    </format>
    <format dxfId="148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16.xml><?xml version="1.0" encoding="utf-8"?>
<pivotTableDefinition xmlns="http://schemas.openxmlformats.org/spreadsheetml/2006/main" name="PivotTable9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24" firstHeaderRow="1" firstDataRow="2" firstDataCol="1"/>
  <pivotFields count="37">
    <pivotField showAll="0"/>
    <pivotField showAll="0"/>
    <pivotField showAll="0"/>
    <pivotField showAll="0"/>
    <pivotField axis="axisRow" showAll="0">
      <items count="10">
        <item x="1"/>
        <item x="3"/>
        <item x="4"/>
        <item x="2"/>
        <item x="5"/>
        <item x="6"/>
        <item x="7"/>
        <item h="1" x="8"/>
        <item x="0"/>
        <item t="default"/>
      </items>
    </pivotField>
    <pivotField axis="axisRow" showAll="0">
      <items count="186">
        <item h="1" x="170"/>
        <item h="1" x="171"/>
        <item h="1" x="92"/>
        <item h="1" x="172"/>
        <item h="1" x="173"/>
        <item h="1" x="96"/>
        <item h="1" x="91"/>
        <item h="1" x="88"/>
        <item h="1" x="82"/>
        <item h="1" x="80"/>
        <item x="81"/>
        <item h="1" x="174"/>
        <item h="1" x="89"/>
        <item h="1" x="175"/>
        <item h="1" x="71"/>
        <item h="1" x="76"/>
        <item h="1" x="176"/>
        <item h="1" x="177"/>
        <item h="1" x="178"/>
        <item h="1" x="179"/>
        <item h="1" x="180"/>
        <item h="1" x="181"/>
        <item h="1" x="86"/>
        <item h="1" x="77"/>
        <item h="1" x="75"/>
        <item h="1" x="182"/>
        <item h="1" x="83"/>
        <item h="1" x="95"/>
        <item h="1" x="90"/>
        <item h="1" x="72"/>
        <item h="1" x="93"/>
        <item h="1" x="84"/>
        <item h="1" x="94"/>
        <item h="1" x="73"/>
        <item h="1" x="18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31"/>
        <item h="1" x="28"/>
        <item h="1" x="30"/>
        <item h="1" x="29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25"/>
        <item h="1" x="126"/>
        <item h="1" x="127"/>
        <item h="1" x="128"/>
        <item h="1" x="129"/>
        <item h="1" x="130"/>
        <item h="1" x="131"/>
        <item h="1" x="132"/>
        <item h="1" x="124"/>
        <item h="1" x="133"/>
        <item h="1" x="134"/>
        <item h="1" x="135"/>
        <item h="1" x="136"/>
        <item h="1" x="138"/>
        <item h="1" x="139"/>
        <item h="1" x="140"/>
        <item h="1" x="137"/>
        <item h="1" x="141"/>
        <item h="1" x="142"/>
        <item h="1" x="143"/>
        <item h="1" x="144"/>
        <item h="1" x="119"/>
        <item h="1" x="120"/>
        <item h="1" x="121"/>
        <item h="1" x="122"/>
        <item h="1" x="123"/>
        <item h="1" x="145"/>
        <item h="1" x="146"/>
        <item h="1" x="147"/>
        <item h="1" x="148"/>
        <item h="1" x="149"/>
        <item h="1" x="150"/>
        <item h="1" x="151"/>
        <item h="1" x="152"/>
        <item h="1" x="109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87"/>
        <item h="1" x="78"/>
        <item h="1" x="79"/>
        <item h="1" x="74"/>
        <item h="1" x="85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184"/>
        <item t="default"/>
      </items>
    </pivotField>
    <pivotField axis="axisRow" showAll="0">
      <items count="389">
        <item sd="0" x="201"/>
        <item sd="0" x="202"/>
        <item sd="0" x="211"/>
        <item sd="0" x="212"/>
        <item sd="0" x="213"/>
        <item sd="0" x="214"/>
        <item sd="0" x="215"/>
        <item sd="0" x="165"/>
        <item sd="0" x="218"/>
        <item sd="0" x="216"/>
        <item sd="0" x="217"/>
        <item sd="0" x="219"/>
        <item sd="0" x="220"/>
        <item sd="0" x="208"/>
        <item sd="0" x="209"/>
        <item sd="0" x="210"/>
        <item sd="0" x="207"/>
        <item sd="0" x="205"/>
        <item sd="0" x="206"/>
        <item sd="0" x="203"/>
        <item sd="0" x="204"/>
        <item sd="0" x="221"/>
        <item sd="0" x="222"/>
        <item sd="0" x="224"/>
        <item sd="0" x="225"/>
        <item sd="0" x="223"/>
        <item sd="0" x="226"/>
        <item sd="0" x="227"/>
        <item sd="0" x="181"/>
        <item sd="0" x="158"/>
        <item sd="0" x="159"/>
        <item sd="0" x="229"/>
        <item sd="0" x="228"/>
        <item sd="0" x="230"/>
        <item sd="0" x="162"/>
        <item sd="0" x="233"/>
        <item sd="0" x="148"/>
        <item sd="0" x="232"/>
        <item sd="0" x="231"/>
        <item sd="0" x="234"/>
        <item sd="0" x="235"/>
        <item sd="0" x="236"/>
        <item sd="0" x="237"/>
        <item sd="0" x="238"/>
        <item sd="0" x="239"/>
        <item sd="0" x="240"/>
        <item sd="0" x="127"/>
        <item sd="0" x="179"/>
        <item sd="0" x="199"/>
        <item sd="0" x="122"/>
        <item sd="0" x="170"/>
        <item sd="0" x="198"/>
        <item sd="0" x="379"/>
        <item sd="0" x="117"/>
        <item sd="0" x="200"/>
        <item x="241"/>
        <item sd="0" x="378"/>
        <item sd="0" x="128"/>
        <item sd="0" x="242"/>
        <item sd="0" x="245"/>
        <item sd="0" x="244"/>
        <item sd="0" x="246"/>
        <item sd="0" x="166"/>
        <item sd="0" x="248"/>
        <item sd="0" x="121"/>
        <item sd="0" x="377"/>
        <item sd="0" x="249"/>
        <item sd="0" x="123"/>
        <item sd="0" x="247"/>
        <item sd="0" x="243"/>
        <item sd="0" x="250"/>
        <item sd="0" x="251"/>
        <item sd="0" x="153"/>
        <item sd="0" x="252"/>
        <item sd="0" x="253"/>
        <item sd="0" x="254"/>
        <item sd="0" x="256"/>
        <item sd="0" x="257"/>
        <item sd="0" x="259"/>
        <item sd="0" x="258"/>
        <item sd="0" x="255"/>
        <item sd="0" x="86"/>
        <item sd="0" x="84"/>
        <item sd="0" x="87"/>
        <item sd="0" x="88"/>
        <item sd="0" x="134"/>
        <item sd="0" x="89"/>
        <item sd="0" x="90"/>
        <item sd="0" x="91"/>
        <item sd="0" x="260"/>
        <item sd="0" x="77"/>
        <item sd="0" x="92"/>
        <item sd="0" x="93"/>
        <item sd="0" x="94"/>
        <item sd="0" x="95"/>
        <item sd="0" x="96"/>
        <item sd="0" x="97"/>
        <item sd="0" x="98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140"/>
        <item sd="0" x="273"/>
        <item sd="0" x="274"/>
        <item sd="0" x="180"/>
        <item sd="0" x="287"/>
        <item sd="0" x="277"/>
        <item sd="0" x="298"/>
        <item sd="0" x="309"/>
        <item sd="0" x="306"/>
        <item sd="0" x="280"/>
        <item sd="0" x="281"/>
        <item sd="0" x="301"/>
        <item sd="0" x="299"/>
        <item sd="0" x="288"/>
        <item sd="0" x="289"/>
        <item sd="0" x="307"/>
        <item sd="0" x="290"/>
        <item sd="0" x="291"/>
        <item sd="0" x="292"/>
        <item sd="0" x="293"/>
        <item sd="0" x="294"/>
        <item sd="0" x="295"/>
        <item sd="0" x="142"/>
        <item sd="0" x="296"/>
        <item sd="0" x="302"/>
        <item sd="0" x="304"/>
        <item sd="0" x="303"/>
        <item sd="0" x="308"/>
        <item sd="0" x="305"/>
        <item sd="0" x="300"/>
        <item sd="0" x="112"/>
        <item sd="0" x="282"/>
        <item sd="0" x="278"/>
        <item sd="0" x="297"/>
        <item sd="0" x="283"/>
        <item sd="0" x="284"/>
        <item sd="0" x="285"/>
        <item sd="0" x="118"/>
        <item sd="0" x="286"/>
        <item sd="0" x="279"/>
        <item sd="0" x="81"/>
        <item sd="0" x="132"/>
        <item sd="0" x="275"/>
        <item sd="0" x="276"/>
        <item sd="0" x="315"/>
        <item sd="0" x="313"/>
        <item sd="0" x="314"/>
        <item sd="0" x="317"/>
        <item sd="0" x="319"/>
        <item sd="0" x="312"/>
        <item sd="0" x="311"/>
        <item sd="0" x="316"/>
        <item sd="0" x="310"/>
        <item sd="0" x="320"/>
        <item sd="0" x="318"/>
        <item sd="0" x="129"/>
        <item sd="0" x="154"/>
        <item sd="0" x="380"/>
        <item sd="0" x="155"/>
        <item sd="0" x="156"/>
        <item sd="0" x="157"/>
        <item sd="0" x="326"/>
        <item sd="0" x="327"/>
        <item sd="0" x="328"/>
        <item sd="0" x="324"/>
        <item sd="0" x="322"/>
        <item sd="0" x="323"/>
        <item sd="0" x="321"/>
        <item sd="0" x="325"/>
        <item sd="0" x="174"/>
        <item sd="0" x="125"/>
        <item sd="0" x="350"/>
        <item sd="0" x="339"/>
        <item sd="0" x="343"/>
        <item sd="0" x="370"/>
        <item sd="0" x="344"/>
        <item sd="0" x="381"/>
        <item sd="0" x="103"/>
        <item sd="0" x="333"/>
        <item sd="0" x="101"/>
        <item sd="0" x="104"/>
        <item sd="0" x="329"/>
        <item sd="0" x="131"/>
        <item sd="0" x="342"/>
        <item sd="0" x="336"/>
        <item sd="0" x="367"/>
        <item sd="0" x="355"/>
        <item sd="0" x="356"/>
        <item sd="0" x="105"/>
        <item sd="0" x="197"/>
        <item sd="0" x="359"/>
        <item sd="0" x="353"/>
        <item sd="0" x="163"/>
        <item sd="0" x="369"/>
        <item sd="0" x="337"/>
        <item sd="0" x="357"/>
        <item sd="0" x="340"/>
        <item sd="0" x="341"/>
        <item sd="0" x="345"/>
        <item sd="0" x="135"/>
        <item sd="0" x="338"/>
        <item sd="0" x="361"/>
        <item sd="0" x="346"/>
        <item sd="0" x="102"/>
        <item sd="0" x="351"/>
        <item sd="0" x="334"/>
        <item sd="0" x="177"/>
        <item sd="0" x="164"/>
        <item sd="0" x="362"/>
        <item sd="0" x="106"/>
        <item sd="0" x="82"/>
        <item sd="0" x="107"/>
        <item sd="0" x="108"/>
        <item sd="0" x="363"/>
        <item sd="0" x="109"/>
        <item sd="0" x="364"/>
        <item sd="0" x="347"/>
        <item sd="0" x="330"/>
        <item sd="0" x="332"/>
        <item sd="0" x="335"/>
        <item sd="0" x="365"/>
        <item sd="0" x="348"/>
        <item sd="0" x="136"/>
        <item sd="0" x="349"/>
        <item sd="0" x="366"/>
        <item sd="0" x="331"/>
        <item sd="0" x="110"/>
        <item sd="0" x="371"/>
        <item sd="0" x="111"/>
        <item sd="0" x="354"/>
        <item sd="0" x="78"/>
        <item sd="0" x="352"/>
        <item sd="0" x="99"/>
        <item sd="0" x="358"/>
        <item sd="0" x="194"/>
        <item sd="0" x="368"/>
        <item sd="0" x="360"/>
        <item sd="0" x="383"/>
        <item sd="0" x="382"/>
        <item sd="0" x="384"/>
        <item sd="0" x="385"/>
        <item sd="0" x="372"/>
        <item sd="0" x="373"/>
        <item sd="0" x="195"/>
        <item sd="0" x="171"/>
        <item sd="0" x="386"/>
        <item sd="0" x="375"/>
        <item sd="0" x="376"/>
        <item sd="0" x="374"/>
        <item sd="0" x="130"/>
        <item sd="0" x="172"/>
        <item sd="0" x="126"/>
        <item sd="0" x="79"/>
        <item sd="0" x="124"/>
        <item sd="0" x="0"/>
        <item sd="0" x="1"/>
        <item sd="0" x="7"/>
        <item sd="0" x="10"/>
        <item sd="0" x="11"/>
        <item sd="0" x="8"/>
        <item sd="0" x="9"/>
        <item sd="0" x="12"/>
        <item sd="0" x="4"/>
        <item sd="0" x="2"/>
        <item sd="0" x="3"/>
        <item sd="0" x="5"/>
        <item sd="0" x="6"/>
        <item sd="0" x="13"/>
        <item sd="0" x="14"/>
        <item sd="0" x="15"/>
        <item sd="0" x="16"/>
        <item sd="0" x="18"/>
        <item sd="0" x="19"/>
        <item sd="0" x="20"/>
        <item sd="0" x="21"/>
        <item sd="0" x="22"/>
        <item sd="0" x="23"/>
        <item sd="0" x="27"/>
        <item sd="0" x="24"/>
        <item sd="0" x="25"/>
        <item sd="0" x="26"/>
        <item sd="0" x="183"/>
        <item sd="0" x="182"/>
        <item sd="0" x="17"/>
        <item sd="0" x="184"/>
        <item sd="0" x="185"/>
        <item sd="0" x="187"/>
        <item sd="0" x="188"/>
        <item sd="0" x="189"/>
        <item sd="0" x="190"/>
        <item sd="0" x="191"/>
        <item sd="0" x="192"/>
        <item sd="0" x="193"/>
        <item sd="0" x="186"/>
        <item sd="0" x="113"/>
        <item sd="0" x="143"/>
        <item sd="0" x="167"/>
        <item sd="0" x="173"/>
        <item sd="0" x="161"/>
        <item sd="0" x="116"/>
        <item sd="0" x="119"/>
        <item sd="0" x="160"/>
        <item sd="0" x="178"/>
        <item sd="0" x="196"/>
        <item sd="0" x="115"/>
        <item sd="0" x="133"/>
        <item sd="0" x="137"/>
        <item sd="0" x="80"/>
        <item sd="0" x="151"/>
        <item sd="0" x="85"/>
        <item sd="0" x="144"/>
        <item sd="0" x="149"/>
        <item sd="0" x="145"/>
        <item sd="0" x="147"/>
        <item sd="0" x="168"/>
        <item sd="0" x="150"/>
        <item sd="0" x="120"/>
        <item sd="0" x="141"/>
        <item sd="0" x="138"/>
        <item sd="0" x="100"/>
        <item sd="0" x="152"/>
        <item sd="0" x="83"/>
        <item sd="0" x="146"/>
        <item sd="0" x="169"/>
        <item sd="0" x="114"/>
        <item sd="0" x="175"/>
        <item sd="0" x="176"/>
        <item sd="0" x="139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68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9"/>
        <item sd="0" x="70"/>
        <item sd="0" x="71"/>
        <item sd="0" x="72"/>
        <item sd="0" x="66"/>
        <item sd="0" x="73"/>
        <item sd="0" x="67"/>
        <item sd="0" x="74"/>
        <item sd="0" x="75"/>
        <item sd="0" x="76"/>
        <item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4">
    <field x="8"/>
    <field x="5"/>
    <field x="6"/>
    <field x="4"/>
  </rowFields>
  <rowItems count="20">
    <i>
      <x/>
    </i>
    <i r="1">
      <x v="10"/>
    </i>
    <i r="2">
      <x v="55"/>
    </i>
    <i r="3">
      <x v="1"/>
    </i>
    <i r="3">
      <x v="3"/>
    </i>
    <i r="3">
      <x v="4"/>
    </i>
    <i r="3">
      <x v="5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6"/>
    </i>
    <i r="2">
      <x v="67"/>
    </i>
    <i r="2">
      <x v="68"/>
    </i>
    <i r="2">
      <x v="69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147">
      <pivotArea outline="0" collapsedLevelsAreSubtotals="1" fieldPosition="0"/>
    </format>
    <format dxfId="146">
      <pivotArea field="-2" type="button" dataOnly="0" labelOnly="1" outline="0" axis="axisCol" fieldPosition="0"/>
    </format>
    <format dxfId="145">
      <pivotArea type="topRight" dataOnly="0" labelOnly="1" outline="0" fieldPosition="0"/>
    </format>
    <format dxfId="144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17.xml><?xml version="1.0" encoding="utf-8"?>
<pivotTableDefinition xmlns="http://schemas.openxmlformats.org/spreadsheetml/2006/main" name="PivotTable10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32" firstHeaderRow="1" firstDataRow="2" firstDataCol="1"/>
  <pivotFields count="37">
    <pivotField showAll="0"/>
    <pivotField showAll="0"/>
    <pivotField showAll="0"/>
    <pivotField showAll="0"/>
    <pivotField axis="axisRow" showAll="0">
      <items count="10">
        <item x="1"/>
        <item x="3"/>
        <item x="4"/>
        <item x="2"/>
        <item x="5"/>
        <item x="6"/>
        <item x="7"/>
        <item h="1" x="8"/>
        <item x="0"/>
        <item t="default"/>
      </items>
    </pivotField>
    <pivotField axis="axisRow" showAll="0">
      <items count="186">
        <item h="1" x="170"/>
        <item h="1" x="171"/>
        <item h="1" x="92"/>
        <item h="1" x="172"/>
        <item h="1" x="173"/>
        <item h="1" x="96"/>
        <item h="1" x="91"/>
        <item h="1" x="88"/>
        <item h="1" x="82"/>
        <item h="1" x="80"/>
        <item h="1" x="81"/>
        <item h="1" x="174"/>
        <item h="1" x="89"/>
        <item h="1" x="175"/>
        <item x="71"/>
        <item x="76"/>
        <item h="1" x="176"/>
        <item h="1" x="177"/>
        <item h="1" x="178"/>
        <item h="1" x="179"/>
        <item h="1" x="180"/>
        <item h="1" x="181"/>
        <item h="1" x="86"/>
        <item h="1" x="77"/>
        <item h="1" x="75"/>
        <item h="1" x="182"/>
        <item h="1" x="83"/>
        <item h="1" x="95"/>
        <item h="1" x="90"/>
        <item h="1" x="72"/>
        <item h="1" x="93"/>
        <item h="1" x="84"/>
        <item h="1" x="94"/>
        <item h="1" x="73"/>
        <item h="1" x="18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31"/>
        <item h="1" x="28"/>
        <item h="1" x="30"/>
        <item h="1" x="29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25"/>
        <item h="1" x="126"/>
        <item h="1" x="127"/>
        <item h="1" x="128"/>
        <item h="1" x="129"/>
        <item h="1" x="130"/>
        <item h="1" x="131"/>
        <item h="1" x="132"/>
        <item h="1" x="124"/>
        <item h="1" x="133"/>
        <item h="1" x="134"/>
        <item h="1" x="135"/>
        <item h="1" x="136"/>
        <item h="1" x="138"/>
        <item h="1" x="139"/>
        <item h="1" x="140"/>
        <item h="1" x="137"/>
        <item h="1" x="141"/>
        <item h="1" x="142"/>
        <item h="1" x="143"/>
        <item h="1" x="144"/>
        <item h="1" x="119"/>
        <item h="1" x="120"/>
        <item h="1" x="121"/>
        <item h="1" x="122"/>
        <item h="1" x="123"/>
        <item h="1" x="145"/>
        <item h="1" x="146"/>
        <item h="1" x="147"/>
        <item h="1" x="148"/>
        <item h="1" x="149"/>
        <item h="1" x="150"/>
        <item h="1" x="151"/>
        <item h="1" x="152"/>
        <item h="1" x="109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87"/>
        <item h="1" x="78"/>
        <item h="1" x="79"/>
        <item h="1" x="74"/>
        <item h="1" x="85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184"/>
        <item t="default"/>
      </items>
    </pivotField>
    <pivotField axis="axisRow" showAll="0">
      <items count="389">
        <item sd="0" x="201"/>
        <item sd="0" x="202"/>
        <item sd="0" x="211"/>
        <item sd="0" x="212"/>
        <item sd="0" x="213"/>
        <item sd="0" x="214"/>
        <item sd="0" x="215"/>
        <item sd="0" x="165"/>
        <item sd="0" x="218"/>
        <item sd="0" x="216"/>
        <item sd="0" x="217"/>
        <item sd="0" x="219"/>
        <item sd="0" x="220"/>
        <item sd="0" x="208"/>
        <item sd="0" x="209"/>
        <item sd="0" x="210"/>
        <item sd="0" x="207"/>
        <item sd="0" x="205"/>
        <item sd="0" x="206"/>
        <item sd="0" x="203"/>
        <item sd="0" x="204"/>
        <item sd="0" x="221"/>
        <item sd="0" x="222"/>
        <item sd="0" x="224"/>
        <item sd="0" x="225"/>
        <item sd="0" x="223"/>
        <item sd="0" x="226"/>
        <item sd="0" x="227"/>
        <item sd="0" x="181"/>
        <item sd="0" x="158"/>
        <item sd="0" x="159"/>
        <item sd="0" x="229"/>
        <item sd="0" x="228"/>
        <item sd="0" x="230"/>
        <item sd="0" x="162"/>
        <item sd="0" x="233"/>
        <item sd="0" x="148"/>
        <item sd="0" x="232"/>
        <item sd="0" x="231"/>
        <item sd="0" x="234"/>
        <item sd="0" x="235"/>
        <item sd="0" x="236"/>
        <item sd="0" x="237"/>
        <item sd="0" x="238"/>
        <item sd="0" x="239"/>
        <item sd="0" x="240"/>
        <item sd="0" x="127"/>
        <item sd="0" x="179"/>
        <item sd="0" x="199"/>
        <item sd="0" x="122"/>
        <item sd="0" x="170"/>
        <item sd="0" x="198"/>
        <item sd="0" x="379"/>
        <item sd="0" x="117"/>
        <item sd="0" x="200"/>
        <item sd="0" x="241"/>
        <item sd="0" x="378"/>
        <item sd="0" x="128"/>
        <item sd="0" x="242"/>
        <item sd="0" x="245"/>
        <item sd="0" x="244"/>
        <item sd="0" x="246"/>
        <item sd="0" x="166"/>
        <item sd="0" x="248"/>
        <item sd="0" x="121"/>
        <item sd="0" x="377"/>
        <item sd="0" x="249"/>
        <item sd="0" x="123"/>
        <item sd="0" x="247"/>
        <item sd="0" x="243"/>
        <item sd="0" x="250"/>
        <item sd="0" x="251"/>
        <item sd="0" x="153"/>
        <item sd="0" x="252"/>
        <item sd="0" x="253"/>
        <item sd="0" x="254"/>
        <item sd="0" x="256"/>
        <item sd="0" x="257"/>
        <item sd="0" x="259"/>
        <item sd="0" x="258"/>
        <item sd="0" x="255"/>
        <item x="86"/>
        <item sd="0" x="84"/>
        <item sd="0" x="87"/>
        <item sd="0" x="88"/>
        <item sd="0" x="134"/>
        <item sd="0" x="89"/>
        <item sd="0" x="90"/>
        <item sd="0" x="91"/>
        <item sd="0" x="260"/>
        <item sd="0" x="77"/>
        <item sd="0" x="92"/>
        <item sd="0" x="93"/>
        <item sd="0" x="94"/>
        <item sd="0" x="95"/>
        <item sd="0" x="96"/>
        <item sd="0" x="97"/>
        <item sd="0" x="98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140"/>
        <item sd="0" x="273"/>
        <item sd="0" x="274"/>
        <item sd="0" x="180"/>
        <item sd="0" x="287"/>
        <item sd="0" x="277"/>
        <item sd="0" x="298"/>
        <item sd="0" x="309"/>
        <item sd="0" x="306"/>
        <item sd="0" x="280"/>
        <item sd="0" x="281"/>
        <item sd="0" x="301"/>
        <item sd="0" x="299"/>
        <item sd="0" x="288"/>
        <item sd="0" x="289"/>
        <item sd="0" x="307"/>
        <item sd="0" x="290"/>
        <item sd="0" x="291"/>
        <item sd="0" x="292"/>
        <item sd="0" x="293"/>
        <item sd="0" x="294"/>
        <item sd="0" x="295"/>
        <item sd="0" x="142"/>
        <item sd="0" x="296"/>
        <item sd="0" x="302"/>
        <item sd="0" x="304"/>
        <item sd="0" x="303"/>
        <item sd="0" x="308"/>
        <item sd="0" x="305"/>
        <item sd="0" x="300"/>
        <item sd="0" x="112"/>
        <item sd="0" x="282"/>
        <item sd="0" x="278"/>
        <item sd="0" x="297"/>
        <item sd="0" x="283"/>
        <item sd="0" x="284"/>
        <item sd="0" x="285"/>
        <item sd="0" x="118"/>
        <item sd="0" x="286"/>
        <item sd="0" x="279"/>
        <item sd="0" x="81"/>
        <item sd="0" x="132"/>
        <item sd="0" x="275"/>
        <item sd="0" x="276"/>
        <item sd="0" x="315"/>
        <item sd="0" x="313"/>
        <item sd="0" x="314"/>
        <item sd="0" x="317"/>
        <item sd="0" x="319"/>
        <item sd="0" x="312"/>
        <item sd="0" x="311"/>
        <item sd="0" x="316"/>
        <item sd="0" x="310"/>
        <item sd="0" x="320"/>
        <item sd="0" x="318"/>
        <item sd="0" x="129"/>
        <item sd="0" x="154"/>
        <item sd="0" x="380"/>
        <item sd="0" x="155"/>
        <item sd="0" x="156"/>
        <item sd="0" x="157"/>
        <item sd="0" x="326"/>
        <item sd="0" x="327"/>
        <item sd="0" x="328"/>
        <item sd="0" x="324"/>
        <item sd="0" x="322"/>
        <item sd="0" x="323"/>
        <item sd="0" x="321"/>
        <item sd="0" x="325"/>
        <item sd="0" x="174"/>
        <item sd="0" x="125"/>
        <item sd="0" x="350"/>
        <item sd="0" x="339"/>
        <item sd="0" x="343"/>
        <item sd="0" x="370"/>
        <item sd="0" x="344"/>
        <item sd="0" x="381"/>
        <item sd="0" x="103"/>
        <item sd="0" x="333"/>
        <item sd="0" x="101"/>
        <item sd="0" x="104"/>
        <item sd="0" x="329"/>
        <item sd="0" x="131"/>
        <item sd="0" x="342"/>
        <item sd="0" x="336"/>
        <item sd="0" x="367"/>
        <item sd="0" x="355"/>
        <item sd="0" x="356"/>
        <item sd="0" x="105"/>
        <item sd="0" x="197"/>
        <item sd="0" x="359"/>
        <item sd="0" x="353"/>
        <item sd="0" x="163"/>
        <item sd="0" x="369"/>
        <item sd="0" x="337"/>
        <item sd="0" x="357"/>
        <item sd="0" x="340"/>
        <item sd="0" x="341"/>
        <item sd="0" x="345"/>
        <item sd="0" x="135"/>
        <item sd="0" x="338"/>
        <item sd="0" x="361"/>
        <item sd="0" x="346"/>
        <item sd="0" x="102"/>
        <item sd="0" x="351"/>
        <item sd="0" x="334"/>
        <item sd="0" x="177"/>
        <item sd="0" x="164"/>
        <item sd="0" x="362"/>
        <item sd="0" x="106"/>
        <item sd="0" x="82"/>
        <item sd="0" x="107"/>
        <item sd="0" x="108"/>
        <item sd="0" x="363"/>
        <item sd="0" x="109"/>
        <item sd="0" x="364"/>
        <item sd="0" x="347"/>
        <item sd="0" x="330"/>
        <item sd="0" x="332"/>
        <item sd="0" x="335"/>
        <item sd="0" x="365"/>
        <item sd="0" x="348"/>
        <item sd="0" x="136"/>
        <item sd="0" x="349"/>
        <item sd="0" x="366"/>
        <item sd="0" x="331"/>
        <item sd="0" x="110"/>
        <item sd="0" x="371"/>
        <item sd="0" x="111"/>
        <item sd="0" x="354"/>
        <item sd="0" x="78"/>
        <item sd="0" x="352"/>
        <item sd="0" x="99"/>
        <item sd="0" x="358"/>
        <item sd="0" x="194"/>
        <item sd="0" x="368"/>
        <item sd="0" x="360"/>
        <item sd="0" x="383"/>
        <item sd="0" x="382"/>
        <item sd="0" x="384"/>
        <item sd="0" x="385"/>
        <item sd="0" x="372"/>
        <item sd="0" x="373"/>
        <item sd="0" x="195"/>
        <item sd="0" x="171"/>
        <item sd="0" x="386"/>
        <item sd="0" x="375"/>
        <item sd="0" x="376"/>
        <item sd="0" x="374"/>
        <item sd="0" x="130"/>
        <item sd="0" x="172"/>
        <item sd="0" x="126"/>
        <item sd="0" x="79"/>
        <item sd="0" x="124"/>
        <item sd="0" x="0"/>
        <item sd="0" x="1"/>
        <item sd="0" x="7"/>
        <item sd="0" x="10"/>
        <item sd="0" x="11"/>
        <item sd="0" x="8"/>
        <item sd="0" x="9"/>
        <item sd="0" x="12"/>
        <item sd="0" x="4"/>
        <item sd="0" x="2"/>
        <item sd="0" x="3"/>
        <item sd="0" x="5"/>
        <item sd="0" x="6"/>
        <item sd="0" x="13"/>
        <item sd="0" x="14"/>
        <item sd="0" x="15"/>
        <item sd="0" x="16"/>
        <item sd="0" x="18"/>
        <item sd="0" x="19"/>
        <item sd="0" x="20"/>
        <item sd="0" x="21"/>
        <item sd="0" x="22"/>
        <item sd="0" x="23"/>
        <item sd="0" x="27"/>
        <item sd="0" x="24"/>
        <item sd="0" x="25"/>
        <item sd="0" x="26"/>
        <item sd="0" x="183"/>
        <item sd="0" x="182"/>
        <item sd="0" x="17"/>
        <item sd="0" x="184"/>
        <item sd="0" x="185"/>
        <item sd="0" x="187"/>
        <item sd="0" x="188"/>
        <item sd="0" x="189"/>
        <item sd="0" x="190"/>
        <item sd="0" x="191"/>
        <item sd="0" x="192"/>
        <item sd="0" x="193"/>
        <item sd="0" x="186"/>
        <item sd="0" x="113"/>
        <item sd="0" x="143"/>
        <item sd="0" x="167"/>
        <item sd="0" x="173"/>
        <item sd="0" x="161"/>
        <item sd="0" x="116"/>
        <item sd="0" x="119"/>
        <item sd="0" x="160"/>
        <item sd="0" x="178"/>
        <item sd="0" x="196"/>
        <item sd="0" x="115"/>
        <item sd="0" x="133"/>
        <item sd="0" x="137"/>
        <item sd="0" x="80"/>
        <item sd="0" x="151"/>
        <item sd="0" x="85"/>
        <item sd="0" x="144"/>
        <item sd="0" x="149"/>
        <item sd="0" x="145"/>
        <item sd="0" x="147"/>
        <item sd="0" x="168"/>
        <item sd="0" x="150"/>
        <item sd="0" x="120"/>
        <item sd="0" x="141"/>
        <item sd="0" x="138"/>
        <item sd="0" x="100"/>
        <item sd="0" x="152"/>
        <item sd="0" x="83"/>
        <item sd="0" x="146"/>
        <item sd="0" x="169"/>
        <item sd="0" x="114"/>
        <item sd="0" x="175"/>
        <item sd="0" x="176"/>
        <item sd="0" x="139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68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9"/>
        <item sd="0" x="70"/>
        <item sd="0" x="71"/>
        <item sd="0" x="72"/>
        <item sd="0" x="66"/>
        <item sd="0" x="73"/>
        <item sd="0" x="67"/>
        <item sd="0" x="74"/>
        <item sd="0" x="75"/>
        <item sd="0" x="76"/>
        <item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4">
    <field x="8"/>
    <field x="5"/>
    <field x="6"/>
    <field x="4"/>
  </rowFields>
  <rowItems count="28">
    <i>
      <x v="1"/>
    </i>
    <i r="1">
      <x v="14"/>
    </i>
    <i r="2">
      <x v="81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1">
      <x v="15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143">
      <pivotArea outline="0" collapsedLevelsAreSubtotals="1" fieldPosition="0"/>
    </format>
    <format dxfId="142">
      <pivotArea field="-2" type="button" dataOnly="0" labelOnly="1" outline="0" axis="axisCol" fieldPosition="0"/>
    </format>
    <format dxfId="141">
      <pivotArea type="topRight" dataOnly="0" labelOnly="1" outline="0" fieldPosition="0"/>
    </format>
    <format dxfId="14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18.xml><?xml version="1.0" encoding="utf-8"?>
<pivotTableDefinition xmlns="http://schemas.openxmlformats.org/spreadsheetml/2006/main" name="PivotTable11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14" firstHeaderRow="1" firstDataRow="2" firstDataCol="1"/>
  <pivotFields count="37">
    <pivotField showAll="0"/>
    <pivotField showAll="0"/>
    <pivotField showAll="0"/>
    <pivotField showAll="0"/>
    <pivotField axis="axisRow" showAll="0">
      <items count="10">
        <item x="1"/>
        <item x="3"/>
        <item x="4"/>
        <item x="2"/>
        <item x="5"/>
        <item x="6"/>
        <item x="7"/>
        <item h="1" x="8"/>
        <item x="0"/>
        <item t="default"/>
      </items>
    </pivotField>
    <pivotField axis="axisRow" showAll="0">
      <items count="186">
        <item h="1" x="170"/>
        <item h="1" x="171"/>
        <item h="1" x="92"/>
        <item h="1" x="172"/>
        <item h="1" x="173"/>
        <item h="1" x="96"/>
        <item h="1" x="91"/>
        <item h="1" x="88"/>
        <item h="1" x="82"/>
        <item h="1" x="80"/>
        <item h="1" x="81"/>
        <item h="1" x="174"/>
        <item h="1" x="89"/>
        <item h="1" x="175"/>
        <item h="1" x="71"/>
        <item h="1" x="76"/>
        <item h="1" x="176"/>
        <item h="1" x="177"/>
        <item x="178"/>
        <item h="1" x="179"/>
        <item h="1" x="180"/>
        <item h="1" x="181"/>
        <item h="1" x="86"/>
        <item h="1" x="77"/>
        <item h="1" x="75"/>
        <item h="1" x="182"/>
        <item h="1" x="83"/>
        <item h="1" x="95"/>
        <item h="1" x="90"/>
        <item h="1" x="72"/>
        <item h="1" x="93"/>
        <item h="1" x="84"/>
        <item h="1" x="94"/>
        <item h="1" x="73"/>
        <item h="1" x="18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31"/>
        <item h="1" x="28"/>
        <item h="1" x="30"/>
        <item h="1" x="29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25"/>
        <item h="1" x="126"/>
        <item h="1" x="127"/>
        <item h="1" x="128"/>
        <item h="1" x="129"/>
        <item h="1" x="130"/>
        <item h="1" x="131"/>
        <item h="1" x="132"/>
        <item h="1" x="124"/>
        <item h="1" x="133"/>
        <item h="1" x="134"/>
        <item h="1" x="135"/>
        <item h="1" x="136"/>
        <item h="1" x="138"/>
        <item h="1" x="139"/>
        <item h="1" x="140"/>
        <item h="1" x="137"/>
        <item h="1" x="141"/>
        <item h="1" x="142"/>
        <item h="1" x="143"/>
        <item h="1" x="144"/>
        <item h="1" x="119"/>
        <item h="1" x="120"/>
        <item h="1" x="121"/>
        <item h="1" x="122"/>
        <item h="1" x="123"/>
        <item h="1" x="145"/>
        <item h="1" x="146"/>
        <item h="1" x="147"/>
        <item h="1" x="148"/>
        <item h="1" x="149"/>
        <item h="1" x="150"/>
        <item h="1" x="151"/>
        <item h="1" x="152"/>
        <item h="1" x="109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87"/>
        <item h="1" x="78"/>
        <item h="1" x="79"/>
        <item h="1" x="74"/>
        <item h="1" x="85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184"/>
        <item t="default"/>
      </items>
    </pivotField>
    <pivotField axis="axisRow" showAll="0">
      <items count="389">
        <item sd="0" x="201"/>
        <item sd="0" x="202"/>
        <item sd="0" x="211"/>
        <item sd="0" x="212"/>
        <item sd="0" x="213"/>
        <item sd="0" x="214"/>
        <item sd="0" x="215"/>
        <item sd="0" x="165"/>
        <item sd="0" x="218"/>
        <item sd="0" x="216"/>
        <item sd="0" x="217"/>
        <item sd="0" x="219"/>
        <item sd="0" x="220"/>
        <item sd="0" x="208"/>
        <item sd="0" x="209"/>
        <item sd="0" x="210"/>
        <item sd="0" x="207"/>
        <item sd="0" x="205"/>
        <item sd="0" x="206"/>
        <item sd="0" x="203"/>
        <item sd="0" x="204"/>
        <item sd="0" x="221"/>
        <item sd="0" x="222"/>
        <item sd="0" x="224"/>
        <item sd="0" x="225"/>
        <item sd="0" x="223"/>
        <item sd="0" x="226"/>
        <item sd="0" x="227"/>
        <item sd="0" x="181"/>
        <item sd="0" x="158"/>
        <item sd="0" x="159"/>
        <item sd="0" x="229"/>
        <item sd="0" x="228"/>
        <item sd="0" x="230"/>
        <item sd="0" x="162"/>
        <item sd="0" x="233"/>
        <item sd="0" x="148"/>
        <item sd="0" x="232"/>
        <item sd="0" x="231"/>
        <item sd="0" x="234"/>
        <item sd="0" x="235"/>
        <item sd="0" x="236"/>
        <item sd="0" x="237"/>
        <item sd="0" x="238"/>
        <item sd="0" x="239"/>
        <item sd="0" x="240"/>
        <item sd="0" x="127"/>
        <item sd="0" x="179"/>
        <item sd="0" x="199"/>
        <item sd="0" x="122"/>
        <item sd="0" x="170"/>
        <item sd="0" x="198"/>
        <item sd="0" x="379"/>
        <item sd="0" x="117"/>
        <item sd="0" x="200"/>
        <item sd="0" x="241"/>
        <item sd="0" x="378"/>
        <item sd="0" x="128"/>
        <item sd="0" x="242"/>
        <item sd="0" x="245"/>
        <item sd="0" x="244"/>
        <item sd="0" x="246"/>
        <item sd="0" x="166"/>
        <item sd="0" x="248"/>
        <item sd="0" x="121"/>
        <item sd="0" x="377"/>
        <item sd="0" x="249"/>
        <item sd="0" x="123"/>
        <item sd="0" x="247"/>
        <item sd="0" x="243"/>
        <item sd="0" x="250"/>
        <item sd="0" x="251"/>
        <item sd="0" x="153"/>
        <item sd="0" x="252"/>
        <item sd="0" x="253"/>
        <item sd="0" x="254"/>
        <item sd="0" x="256"/>
        <item sd="0" x="257"/>
        <item sd="0" x="259"/>
        <item sd="0" x="258"/>
        <item sd="0" x="255"/>
        <item sd="0" x="86"/>
        <item sd="0" x="84"/>
        <item sd="0" x="87"/>
        <item sd="0" x="88"/>
        <item sd="0" x="134"/>
        <item sd="0" x="89"/>
        <item sd="0" x="90"/>
        <item sd="0" x="91"/>
        <item sd="0" x="260"/>
        <item sd="0" x="77"/>
        <item sd="0" x="92"/>
        <item sd="0" x="93"/>
        <item sd="0" x="94"/>
        <item sd="0" x="95"/>
        <item sd="0" x="96"/>
        <item sd="0" x="97"/>
        <item sd="0" x="98"/>
        <item sd="0" x="261"/>
        <item sd="0" x="262"/>
        <item sd="0" x="263"/>
        <item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140"/>
        <item sd="0" x="273"/>
        <item sd="0" x="274"/>
        <item sd="0" x="180"/>
        <item sd="0" x="287"/>
        <item sd="0" x="277"/>
        <item sd="0" x="298"/>
        <item sd="0" x="309"/>
        <item sd="0" x="306"/>
        <item sd="0" x="280"/>
        <item sd="0" x="281"/>
        <item sd="0" x="301"/>
        <item sd="0" x="299"/>
        <item sd="0" x="288"/>
        <item sd="0" x="289"/>
        <item sd="0" x="307"/>
        <item sd="0" x="290"/>
        <item sd="0" x="291"/>
        <item sd="0" x="292"/>
        <item sd="0" x="293"/>
        <item sd="0" x="294"/>
        <item sd="0" x="295"/>
        <item sd="0" x="142"/>
        <item sd="0" x="296"/>
        <item sd="0" x="302"/>
        <item sd="0" x="304"/>
        <item sd="0" x="303"/>
        <item sd="0" x="308"/>
        <item sd="0" x="305"/>
        <item sd="0" x="300"/>
        <item sd="0" x="112"/>
        <item sd="0" x="282"/>
        <item sd="0" x="278"/>
        <item sd="0" x="297"/>
        <item sd="0" x="283"/>
        <item sd="0" x="284"/>
        <item sd="0" x="285"/>
        <item sd="0" x="118"/>
        <item sd="0" x="286"/>
        <item sd="0" x="279"/>
        <item sd="0" x="81"/>
        <item sd="0" x="132"/>
        <item sd="0" x="275"/>
        <item sd="0" x="276"/>
        <item sd="0" x="315"/>
        <item sd="0" x="313"/>
        <item sd="0" x="314"/>
        <item sd="0" x="317"/>
        <item sd="0" x="319"/>
        <item sd="0" x="312"/>
        <item sd="0" x="311"/>
        <item sd="0" x="316"/>
        <item sd="0" x="310"/>
        <item sd="0" x="320"/>
        <item sd="0" x="318"/>
        <item sd="0" x="129"/>
        <item sd="0" x="154"/>
        <item sd="0" x="380"/>
        <item sd="0" x="155"/>
        <item sd="0" x="156"/>
        <item sd="0" x="157"/>
        <item sd="0" x="326"/>
        <item sd="0" x="327"/>
        <item sd="0" x="328"/>
        <item sd="0" x="324"/>
        <item sd="0" x="322"/>
        <item sd="0" x="323"/>
        <item sd="0" x="321"/>
        <item sd="0" x="325"/>
        <item sd="0" x="174"/>
        <item sd="0" x="125"/>
        <item sd="0" x="350"/>
        <item sd="0" x="339"/>
        <item sd="0" x="343"/>
        <item sd="0" x="370"/>
        <item sd="0" x="344"/>
        <item sd="0" x="381"/>
        <item sd="0" x="103"/>
        <item sd="0" x="333"/>
        <item sd="0" x="101"/>
        <item sd="0" x="104"/>
        <item sd="0" x="329"/>
        <item sd="0" x="131"/>
        <item sd="0" x="342"/>
        <item sd="0" x="336"/>
        <item sd="0" x="367"/>
        <item sd="0" x="355"/>
        <item sd="0" x="356"/>
        <item sd="0" x="105"/>
        <item sd="0" x="197"/>
        <item sd="0" x="359"/>
        <item sd="0" x="353"/>
        <item sd="0" x="163"/>
        <item sd="0" x="369"/>
        <item sd="0" x="337"/>
        <item sd="0" x="357"/>
        <item sd="0" x="340"/>
        <item sd="0" x="341"/>
        <item sd="0" x="345"/>
        <item sd="0" x="135"/>
        <item sd="0" x="338"/>
        <item sd="0" x="361"/>
        <item sd="0" x="346"/>
        <item sd="0" x="102"/>
        <item sd="0" x="351"/>
        <item sd="0" x="334"/>
        <item sd="0" x="177"/>
        <item sd="0" x="164"/>
        <item sd="0" x="362"/>
        <item sd="0" x="106"/>
        <item sd="0" x="82"/>
        <item sd="0" x="107"/>
        <item sd="0" x="108"/>
        <item sd="0" x="363"/>
        <item sd="0" x="109"/>
        <item sd="0" x="364"/>
        <item sd="0" x="347"/>
        <item sd="0" x="330"/>
        <item sd="0" x="332"/>
        <item sd="0" x="335"/>
        <item sd="0" x="365"/>
        <item sd="0" x="348"/>
        <item sd="0" x="136"/>
        <item sd="0" x="349"/>
        <item sd="0" x="366"/>
        <item sd="0" x="331"/>
        <item sd="0" x="110"/>
        <item sd="0" x="371"/>
        <item sd="0" x="111"/>
        <item sd="0" x="354"/>
        <item sd="0" x="78"/>
        <item sd="0" x="352"/>
        <item sd="0" x="99"/>
        <item sd="0" x="358"/>
        <item sd="0" x="194"/>
        <item sd="0" x="368"/>
        <item sd="0" x="360"/>
        <item sd="0" x="383"/>
        <item sd="0" x="382"/>
        <item sd="0" x="384"/>
        <item sd="0" x="385"/>
        <item sd="0" x="372"/>
        <item sd="0" x="373"/>
        <item sd="0" x="195"/>
        <item sd="0" x="171"/>
        <item sd="0" x="386"/>
        <item sd="0" x="375"/>
        <item sd="0" x="376"/>
        <item sd="0" x="374"/>
        <item sd="0" x="130"/>
        <item sd="0" x="172"/>
        <item sd="0" x="126"/>
        <item sd="0" x="79"/>
        <item sd="0" x="124"/>
        <item sd="0" x="0"/>
        <item sd="0" x="1"/>
        <item sd="0" x="7"/>
        <item sd="0" x="10"/>
        <item sd="0" x="11"/>
        <item sd="0" x="8"/>
        <item sd="0" x="9"/>
        <item sd="0" x="12"/>
        <item sd="0" x="4"/>
        <item sd="0" x="2"/>
        <item sd="0" x="3"/>
        <item sd="0" x="5"/>
        <item sd="0" x="6"/>
        <item sd="0" x="13"/>
        <item sd="0" x="14"/>
        <item sd="0" x="15"/>
        <item sd="0" x="16"/>
        <item sd="0" x="18"/>
        <item sd="0" x="19"/>
        <item sd="0" x="20"/>
        <item sd="0" x="21"/>
        <item sd="0" x="22"/>
        <item sd="0" x="23"/>
        <item sd="0" x="27"/>
        <item sd="0" x="24"/>
        <item sd="0" x="25"/>
        <item sd="0" x="26"/>
        <item sd="0" x="183"/>
        <item sd="0" x="182"/>
        <item sd="0" x="17"/>
        <item sd="0" x="184"/>
        <item sd="0" x="185"/>
        <item sd="0" x="187"/>
        <item sd="0" x="188"/>
        <item sd="0" x="189"/>
        <item sd="0" x="190"/>
        <item sd="0" x="191"/>
        <item sd="0" x="192"/>
        <item sd="0" x="193"/>
        <item sd="0" x="186"/>
        <item sd="0" x="113"/>
        <item sd="0" x="143"/>
        <item sd="0" x="167"/>
        <item sd="0" x="173"/>
        <item sd="0" x="161"/>
        <item sd="0" x="116"/>
        <item sd="0" x="119"/>
        <item sd="0" x="160"/>
        <item sd="0" x="178"/>
        <item sd="0" x="196"/>
        <item sd="0" x="115"/>
        <item sd="0" x="133"/>
        <item sd="0" x="137"/>
        <item sd="0" x="80"/>
        <item sd="0" x="151"/>
        <item sd="0" x="85"/>
        <item sd="0" x="144"/>
        <item sd="0" x="149"/>
        <item sd="0" x="145"/>
        <item sd="0" x="147"/>
        <item sd="0" x="168"/>
        <item sd="0" x="150"/>
        <item sd="0" x="120"/>
        <item sd="0" x="141"/>
        <item sd="0" x="138"/>
        <item sd="0" x="100"/>
        <item sd="0" x="152"/>
        <item sd="0" x="83"/>
        <item sd="0" x="146"/>
        <item sd="0" x="169"/>
        <item sd="0" x="114"/>
        <item sd="0" x="175"/>
        <item sd="0" x="176"/>
        <item sd="0" x="139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68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9"/>
        <item sd="0" x="70"/>
        <item sd="0" x="71"/>
        <item sd="0" x="72"/>
        <item sd="0" x="66"/>
        <item sd="0" x="73"/>
        <item sd="0" x="67"/>
        <item sd="0" x="74"/>
        <item sd="0" x="75"/>
        <item sd="0" x="76"/>
        <item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4">
    <field x="8"/>
    <field x="5"/>
    <field x="6"/>
    <field x="4"/>
  </rowFields>
  <rowItems count="10">
    <i>
      <x v="1"/>
    </i>
    <i r="1">
      <x v="18"/>
    </i>
    <i r="2">
      <x v="101"/>
    </i>
    <i r="3">
      <x v="3"/>
    </i>
    <i r="2">
      <x v="102"/>
    </i>
    <i r="2">
      <x v="103"/>
    </i>
    <i r="2">
      <x v="104"/>
    </i>
    <i r="2">
      <x v="105"/>
    </i>
    <i r="2">
      <x v="106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139">
      <pivotArea outline="0" collapsedLevelsAreSubtotals="1" fieldPosition="0"/>
    </format>
    <format dxfId="138">
      <pivotArea field="-2" type="button" dataOnly="0" labelOnly="1" outline="0" axis="axisCol" fieldPosition="0"/>
    </format>
    <format dxfId="137">
      <pivotArea type="topRight" dataOnly="0" labelOnly="1" outline="0" fieldPosition="0"/>
    </format>
    <format dxfId="136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19.xml><?xml version="1.0" encoding="utf-8"?>
<pivotTableDefinition xmlns="http://schemas.openxmlformats.org/spreadsheetml/2006/main" name="PivotTable12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12" firstHeaderRow="1" firstDataRow="2" firstDataCol="1"/>
  <pivotFields count="37">
    <pivotField showAll="0"/>
    <pivotField showAll="0"/>
    <pivotField showAll="0"/>
    <pivotField showAll="0"/>
    <pivotField axis="axisRow" showAll="0">
      <items count="10">
        <item x="1"/>
        <item x="3"/>
        <item x="4"/>
        <item x="2"/>
        <item x="5"/>
        <item x="6"/>
        <item x="7"/>
        <item h="1" x="8"/>
        <item x="0"/>
        <item t="default"/>
      </items>
    </pivotField>
    <pivotField axis="axisRow" showAll="0">
      <items count="186">
        <item h="1" x="170"/>
        <item h="1" x="171"/>
        <item h="1" x="92"/>
        <item h="1" x="172"/>
        <item h="1" x="173"/>
        <item h="1" x="96"/>
        <item h="1" x="91"/>
        <item h="1" x="88"/>
        <item h="1" x="82"/>
        <item h="1" x="80"/>
        <item h="1" x="81"/>
        <item h="1" x="174"/>
        <item h="1" x="89"/>
        <item h="1" x="175"/>
        <item h="1" x="71"/>
        <item h="1" x="76"/>
        <item h="1" x="176"/>
        <item h="1" x="177"/>
        <item h="1" x="178"/>
        <item x="179"/>
        <item h="1" x="180"/>
        <item h="1" x="181"/>
        <item h="1" x="86"/>
        <item h="1" x="77"/>
        <item h="1" x="75"/>
        <item h="1" x="182"/>
        <item h="1" x="83"/>
        <item h="1" x="95"/>
        <item h="1" x="90"/>
        <item h="1" x="72"/>
        <item h="1" x="93"/>
        <item h="1" x="84"/>
        <item h="1" x="94"/>
        <item h="1" x="73"/>
        <item h="1" x="18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31"/>
        <item h="1" x="28"/>
        <item h="1" x="30"/>
        <item h="1" x="29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25"/>
        <item h="1" x="126"/>
        <item h="1" x="127"/>
        <item h="1" x="128"/>
        <item h="1" x="129"/>
        <item h="1" x="130"/>
        <item h="1" x="131"/>
        <item h="1" x="132"/>
        <item h="1" x="124"/>
        <item h="1" x="133"/>
        <item h="1" x="134"/>
        <item h="1" x="135"/>
        <item h="1" x="136"/>
        <item h="1" x="138"/>
        <item h="1" x="139"/>
        <item h="1" x="140"/>
        <item h="1" x="137"/>
        <item h="1" x="141"/>
        <item h="1" x="142"/>
        <item h="1" x="143"/>
        <item h="1" x="144"/>
        <item h="1" x="119"/>
        <item h="1" x="120"/>
        <item h="1" x="121"/>
        <item h="1" x="122"/>
        <item h="1" x="123"/>
        <item h="1" x="145"/>
        <item h="1" x="146"/>
        <item h="1" x="147"/>
        <item h="1" x="148"/>
        <item h="1" x="149"/>
        <item h="1" x="150"/>
        <item h="1" x="151"/>
        <item h="1" x="152"/>
        <item h="1" x="109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87"/>
        <item h="1" x="78"/>
        <item h="1" x="79"/>
        <item h="1" x="74"/>
        <item h="1" x="85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184"/>
        <item t="default"/>
      </items>
    </pivotField>
    <pivotField axis="axisRow" showAll="0">
      <items count="389">
        <item sd="0" x="201"/>
        <item sd="0" x="202"/>
        <item sd="0" x="211"/>
        <item sd="0" x="212"/>
        <item sd="0" x="213"/>
        <item sd="0" x="214"/>
        <item sd="0" x="215"/>
        <item sd="0" x="165"/>
        <item sd="0" x="218"/>
        <item sd="0" x="216"/>
        <item sd="0" x="217"/>
        <item sd="0" x="219"/>
        <item sd="0" x="220"/>
        <item sd="0" x="208"/>
        <item sd="0" x="209"/>
        <item sd="0" x="210"/>
        <item sd="0" x="207"/>
        <item sd="0" x="205"/>
        <item sd="0" x="206"/>
        <item sd="0" x="203"/>
        <item sd="0" x="204"/>
        <item sd="0" x="221"/>
        <item sd="0" x="222"/>
        <item sd="0" x="224"/>
        <item sd="0" x="225"/>
        <item sd="0" x="223"/>
        <item sd="0" x="226"/>
        <item sd="0" x="227"/>
        <item sd="0" x="181"/>
        <item sd="0" x="158"/>
        <item sd="0" x="159"/>
        <item sd="0" x="229"/>
        <item sd="0" x="228"/>
        <item sd="0" x="230"/>
        <item sd="0" x="162"/>
        <item sd="0" x="233"/>
        <item sd="0" x="148"/>
        <item sd="0" x="232"/>
        <item sd="0" x="231"/>
        <item sd="0" x="234"/>
        <item sd="0" x="235"/>
        <item sd="0" x="236"/>
        <item sd="0" x="237"/>
        <item sd="0" x="238"/>
        <item sd="0" x="239"/>
        <item sd="0" x="240"/>
        <item sd="0" x="127"/>
        <item sd="0" x="179"/>
        <item sd="0" x="199"/>
        <item sd="0" x="122"/>
        <item sd="0" x="170"/>
        <item sd="0" x="198"/>
        <item sd="0" x="379"/>
        <item sd="0" x="117"/>
        <item sd="0" x="200"/>
        <item sd="0" x="241"/>
        <item sd="0" x="378"/>
        <item sd="0" x="128"/>
        <item sd="0" x="242"/>
        <item sd="0" x="245"/>
        <item sd="0" x="244"/>
        <item sd="0" x="246"/>
        <item sd="0" x="166"/>
        <item sd="0" x="248"/>
        <item sd="0" x="121"/>
        <item sd="0" x="377"/>
        <item sd="0" x="249"/>
        <item sd="0" x="123"/>
        <item sd="0" x="247"/>
        <item sd="0" x="243"/>
        <item sd="0" x="250"/>
        <item sd="0" x="251"/>
        <item sd="0" x="153"/>
        <item sd="0" x="252"/>
        <item sd="0" x="253"/>
        <item sd="0" x="254"/>
        <item sd="0" x="256"/>
        <item sd="0" x="257"/>
        <item sd="0" x="259"/>
        <item sd="0" x="258"/>
        <item sd="0" x="255"/>
        <item sd="0" x="86"/>
        <item sd="0" x="84"/>
        <item sd="0" x="87"/>
        <item sd="0" x="88"/>
        <item sd="0" x="134"/>
        <item sd="0" x="89"/>
        <item sd="0" x="90"/>
        <item sd="0" x="91"/>
        <item sd="0" x="260"/>
        <item sd="0" x="77"/>
        <item sd="0" x="92"/>
        <item sd="0" x="93"/>
        <item sd="0" x="94"/>
        <item sd="0" x="95"/>
        <item sd="0" x="96"/>
        <item sd="0" x="97"/>
        <item sd="0" x="98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x="270"/>
        <item sd="0" x="271"/>
        <item sd="0" x="272"/>
        <item sd="0" x="140"/>
        <item sd="0" x="273"/>
        <item sd="0" x="274"/>
        <item sd="0" x="180"/>
        <item sd="0" x="287"/>
        <item sd="0" x="277"/>
        <item sd="0" x="298"/>
        <item sd="0" x="309"/>
        <item sd="0" x="306"/>
        <item sd="0" x="280"/>
        <item sd="0" x="281"/>
        <item sd="0" x="301"/>
        <item sd="0" x="299"/>
        <item sd="0" x="288"/>
        <item sd="0" x="289"/>
        <item sd="0" x="307"/>
        <item sd="0" x="290"/>
        <item sd="0" x="291"/>
        <item sd="0" x="292"/>
        <item sd="0" x="293"/>
        <item sd="0" x="294"/>
        <item sd="0" x="295"/>
        <item sd="0" x="142"/>
        <item sd="0" x="296"/>
        <item sd="0" x="302"/>
        <item sd="0" x="304"/>
        <item sd="0" x="303"/>
        <item sd="0" x="308"/>
        <item sd="0" x="305"/>
        <item sd="0" x="300"/>
        <item sd="0" x="112"/>
        <item sd="0" x="282"/>
        <item sd="0" x="278"/>
        <item sd="0" x="297"/>
        <item sd="0" x="283"/>
        <item sd="0" x="284"/>
        <item sd="0" x="285"/>
        <item sd="0" x="118"/>
        <item sd="0" x="286"/>
        <item sd="0" x="279"/>
        <item sd="0" x="81"/>
        <item sd="0" x="132"/>
        <item sd="0" x="275"/>
        <item sd="0" x="276"/>
        <item sd="0" x="315"/>
        <item sd="0" x="313"/>
        <item sd="0" x="314"/>
        <item sd="0" x="317"/>
        <item sd="0" x="319"/>
        <item sd="0" x="312"/>
        <item sd="0" x="311"/>
        <item sd="0" x="316"/>
        <item sd="0" x="310"/>
        <item sd="0" x="320"/>
        <item sd="0" x="318"/>
        <item sd="0" x="129"/>
        <item sd="0" x="154"/>
        <item sd="0" x="380"/>
        <item sd="0" x="155"/>
        <item sd="0" x="156"/>
        <item sd="0" x="157"/>
        <item sd="0" x="326"/>
        <item sd="0" x="327"/>
        <item sd="0" x="328"/>
        <item sd="0" x="324"/>
        <item sd="0" x="322"/>
        <item sd="0" x="323"/>
        <item sd="0" x="321"/>
        <item sd="0" x="325"/>
        <item sd="0" x="174"/>
        <item sd="0" x="125"/>
        <item sd="0" x="350"/>
        <item sd="0" x="339"/>
        <item sd="0" x="343"/>
        <item sd="0" x="370"/>
        <item sd="0" x="344"/>
        <item sd="0" x="381"/>
        <item sd="0" x="103"/>
        <item sd="0" x="333"/>
        <item sd="0" x="101"/>
        <item sd="0" x="104"/>
        <item sd="0" x="329"/>
        <item sd="0" x="131"/>
        <item sd="0" x="342"/>
        <item sd="0" x="336"/>
        <item sd="0" x="367"/>
        <item sd="0" x="355"/>
        <item sd="0" x="356"/>
        <item sd="0" x="105"/>
        <item sd="0" x="197"/>
        <item sd="0" x="359"/>
        <item sd="0" x="353"/>
        <item sd="0" x="163"/>
        <item sd="0" x="369"/>
        <item sd="0" x="337"/>
        <item sd="0" x="357"/>
        <item sd="0" x="340"/>
        <item sd="0" x="341"/>
        <item sd="0" x="345"/>
        <item sd="0" x="135"/>
        <item sd="0" x="338"/>
        <item sd="0" x="361"/>
        <item sd="0" x="346"/>
        <item sd="0" x="102"/>
        <item sd="0" x="351"/>
        <item sd="0" x="334"/>
        <item sd="0" x="177"/>
        <item sd="0" x="164"/>
        <item sd="0" x="362"/>
        <item sd="0" x="106"/>
        <item sd="0" x="82"/>
        <item sd="0" x="107"/>
        <item sd="0" x="108"/>
        <item sd="0" x="363"/>
        <item sd="0" x="109"/>
        <item sd="0" x="364"/>
        <item sd="0" x="347"/>
        <item sd="0" x="330"/>
        <item sd="0" x="332"/>
        <item sd="0" x="335"/>
        <item sd="0" x="365"/>
        <item sd="0" x="348"/>
        <item sd="0" x="136"/>
        <item sd="0" x="349"/>
        <item sd="0" x="366"/>
        <item sd="0" x="331"/>
        <item sd="0" x="110"/>
        <item sd="0" x="371"/>
        <item sd="0" x="111"/>
        <item sd="0" x="354"/>
        <item sd="0" x="78"/>
        <item sd="0" x="352"/>
        <item sd="0" x="99"/>
        <item sd="0" x="358"/>
        <item sd="0" x="194"/>
        <item sd="0" x="368"/>
        <item sd="0" x="360"/>
        <item sd="0" x="383"/>
        <item sd="0" x="382"/>
        <item sd="0" x="384"/>
        <item sd="0" x="385"/>
        <item sd="0" x="372"/>
        <item sd="0" x="373"/>
        <item sd="0" x="195"/>
        <item sd="0" x="171"/>
        <item sd="0" x="386"/>
        <item sd="0" x="375"/>
        <item sd="0" x="376"/>
        <item sd="0" x="374"/>
        <item sd="0" x="130"/>
        <item sd="0" x="172"/>
        <item sd="0" x="126"/>
        <item sd="0" x="79"/>
        <item sd="0" x="124"/>
        <item sd="0" x="0"/>
        <item sd="0" x="1"/>
        <item sd="0" x="7"/>
        <item sd="0" x="10"/>
        <item sd="0" x="11"/>
        <item sd="0" x="8"/>
        <item sd="0" x="9"/>
        <item sd="0" x="12"/>
        <item sd="0" x="4"/>
        <item sd="0" x="2"/>
        <item sd="0" x="3"/>
        <item sd="0" x="5"/>
        <item sd="0" x="6"/>
        <item sd="0" x="13"/>
        <item sd="0" x="14"/>
        <item sd="0" x="15"/>
        <item sd="0" x="16"/>
        <item sd="0" x="18"/>
        <item sd="0" x="19"/>
        <item sd="0" x="20"/>
        <item sd="0" x="21"/>
        <item sd="0" x="22"/>
        <item sd="0" x="23"/>
        <item sd="0" x="27"/>
        <item sd="0" x="24"/>
        <item sd="0" x="25"/>
        <item sd="0" x="26"/>
        <item sd="0" x="183"/>
        <item sd="0" x="182"/>
        <item sd="0" x="17"/>
        <item sd="0" x="184"/>
        <item sd="0" x="185"/>
        <item sd="0" x="187"/>
        <item sd="0" x="188"/>
        <item sd="0" x="189"/>
        <item sd="0" x="190"/>
        <item sd="0" x="191"/>
        <item sd="0" x="192"/>
        <item sd="0" x="193"/>
        <item sd="0" x="186"/>
        <item sd="0" x="113"/>
        <item sd="0" x="143"/>
        <item sd="0" x="167"/>
        <item sd="0" x="173"/>
        <item sd="0" x="161"/>
        <item sd="0" x="116"/>
        <item sd="0" x="119"/>
        <item sd="0" x="160"/>
        <item sd="0" x="178"/>
        <item sd="0" x="196"/>
        <item sd="0" x="115"/>
        <item sd="0" x="133"/>
        <item sd="0" x="137"/>
        <item sd="0" x="80"/>
        <item sd="0" x="151"/>
        <item sd="0" x="85"/>
        <item sd="0" x="144"/>
        <item sd="0" x="149"/>
        <item sd="0" x="145"/>
        <item sd="0" x="147"/>
        <item sd="0" x="168"/>
        <item sd="0" x="150"/>
        <item sd="0" x="120"/>
        <item sd="0" x="141"/>
        <item sd="0" x="138"/>
        <item sd="0" x="100"/>
        <item sd="0" x="152"/>
        <item sd="0" x="83"/>
        <item sd="0" x="146"/>
        <item sd="0" x="169"/>
        <item sd="0" x="114"/>
        <item sd="0" x="175"/>
        <item sd="0" x="176"/>
        <item sd="0" x="139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68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9"/>
        <item sd="0" x="70"/>
        <item sd="0" x="71"/>
        <item sd="0" x="72"/>
        <item sd="0" x="66"/>
        <item sd="0" x="73"/>
        <item sd="0" x="67"/>
        <item sd="0" x="74"/>
        <item sd="0" x="75"/>
        <item sd="0" x="76"/>
        <item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4">
    <field x="8"/>
    <field x="5"/>
    <field x="6"/>
    <field x="4"/>
  </rowFields>
  <rowItems count="8">
    <i>
      <x v="1"/>
    </i>
    <i r="1">
      <x v="19"/>
    </i>
    <i r="2">
      <x v="107"/>
    </i>
    <i r="3">
      <x v="2"/>
    </i>
    <i r="3">
      <x v="4"/>
    </i>
    <i r="3">
      <x v="5"/>
    </i>
    <i r="3">
      <x v="6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135">
      <pivotArea outline="0" collapsedLevelsAreSubtotals="1" fieldPosition="0"/>
    </format>
    <format dxfId="134">
      <pivotArea field="-2" type="button" dataOnly="0" labelOnly="1" outline="0" axis="axisCol" fieldPosition="0"/>
    </format>
    <format dxfId="133">
      <pivotArea type="topRight" dataOnly="0" labelOnly="1" outline="0" fieldPosition="0"/>
    </format>
    <format dxfId="132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49" firstHeaderRow="1" firstDataRow="2" firstDataCol="1"/>
  <pivotFields count="36">
    <pivotField showAll="0"/>
    <pivotField showAll="0"/>
    <pivotField showAll="0"/>
    <pivotField axis="axisRow" showAll="0">
      <items count="153">
        <item x="71"/>
        <item x="72"/>
        <item x="73"/>
        <item x="74"/>
        <item x="75"/>
        <item x="76"/>
        <item x="77"/>
        <item x="150"/>
        <item x="78"/>
        <item x="79"/>
        <item x="80"/>
        <item x="148"/>
        <item x="81"/>
        <item x="149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h="1" x="113"/>
        <item h="1" x="114"/>
        <item h="1" x="115"/>
        <item x="98"/>
        <item x="99"/>
        <item x="100"/>
        <item x="116"/>
        <item x="117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51"/>
        <item t="default"/>
      </items>
    </pivotField>
    <pivotField axis="axisRow" showAll="0">
      <items count="10">
        <item sd="0" x="1"/>
        <item sd="0" x="3"/>
        <item x="4"/>
        <item sd="0" x="2"/>
        <item sd="0" x="5"/>
        <item x="6"/>
        <item sd="0" x="7"/>
        <item sd="0" x="8"/>
        <item sd="0" x="0"/>
        <item t="default" sd="0"/>
      </items>
    </pivotField>
    <pivotField axis="axisRow" showAll="0">
      <items count="186">
        <item sd="0" x="170"/>
        <item sd="0" x="171"/>
        <item sd="0" x="92"/>
        <item sd="0" x="172"/>
        <item sd="0" x="173"/>
        <item sd="0" x="96"/>
        <item sd="0" x="91"/>
        <item sd="0" x="88"/>
        <item sd="0" x="82"/>
        <item sd="0" x="80"/>
        <item sd="0" x="81"/>
        <item sd="0" x="174"/>
        <item sd="0" x="89"/>
        <item sd="0" x="175"/>
        <item sd="0" x="71"/>
        <item sd="0" x="76"/>
        <item sd="0" x="176"/>
        <item sd="0" x="177"/>
        <item sd="0" x="178"/>
        <item sd="0" x="179"/>
        <item sd="0" x="180"/>
        <item sd="0" x="181"/>
        <item sd="0" x="86"/>
        <item sd="0" x="77"/>
        <item sd="0" x="75"/>
        <item sd="0" x="182"/>
        <item sd="0" x="83"/>
        <item sd="0" x="95"/>
        <item sd="0" x="90"/>
        <item sd="0" x="72"/>
        <item sd="0" x="93"/>
        <item sd="0" x="84"/>
        <item sd="0" x="94"/>
        <item sd="0" x="73"/>
        <item sd="0" x="183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31"/>
        <item sd="0" x="28"/>
        <item sd="0" x="30"/>
        <item sd="0" x="29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25"/>
        <item sd="0" x="126"/>
        <item sd="0" x="127"/>
        <item sd="0" x="128"/>
        <item sd="0" x="129"/>
        <item sd="0" x="130"/>
        <item sd="0" x="131"/>
        <item sd="0" x="132"/>
        <item sd="0" x="124"/>
        <item sd="0" x="133"/>
        <item sd="0" x="134"/>
        <item sd="0" x="135"/>
        <item sd="0" x="136"/>
        <item sd="0" x="138"/>
        <item sd="0" x="139"/>
        <item sd="0" x="140"/>
        <item sd="0" x="137"/>
        <item sd="0" x="141"/>
        <item sd="0" x="142"/>
        <item sd="0" x="143"/>
        <item sd="0" x="144"/>
        <item sd="0" x="119"/>
        <item sd="0" x="120"/>
        <item sd="0" x="121"/>
        <item sd="0" x="122"/>
        <item sd="0" x="123"/>
        <item sd="0" x="145"/>
        <item sd="0" x="146"/>
        <item sd="0" x="147"/>
        <item sd="0" x="148"/>
        <item sd="0" x="149"/>
        <item sd="0" x="150"/>
        <item sd="0" x="151"/>
        <item sd="0" x="152"/>
        <item sd="0" x="109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87"/>
        <item sd="0" x="78"/>
        <item sd="0" x="79"/>
        <item sd="0" x="74"/>
        <item sd="0" x="85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84"/>
        <item t="default" sd="0"/>
      </items>
    </pivotField>
    <pivotField showAll="0"/>
    <pivotField showAll="0"/>
    <pivotField axis="axisRow" showAll="0">
      <items count="8">
        <item x="4"/>
        <item x="1"/>
        <item x="5"/>
        <item x="3"/>
        <item x="2"/>
        <item h="1" x="0"/>
        <item h="1"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4">
    <field x="8"/>
    <field x="5"/>
    <field x="4"/>
    <field x="3"/>
  </rowFields>
  <rowItems count="45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1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>
      <x v="2"/>
    </i>
    <i r="1">
      <x v="13"/>
    </i>
    <i r="1">
      <x v="30"/>
    </i>
    <i>
      <x v="3"/>
    </i>
    <i r="1">
      <x v="140"/>
    </i>
    <i r="1">
      <x v="141"/>
    </i>
    <i r="1">
      <x v="142"/>
    </i>
    <i r="1">
      <x v="143"/>
    </i>
    <i r="1">
      <x v="144"/>
    </i>
    <i>
      <x v="4"/>
    </i>
    <i r="1">
      <x v="31"/>
    </i>
    <i r="1">
      <x v="32"/>
    </i>
    <i r="1">
      <x v="33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479">
      <pivotArea outline="0" collapsedLevelsAreSubtotals="1" fieldPosition="0"/>
    </format>
    <format dxfId="478">
      <pivotArea field="-2" type="button" dataOnly="0" labelOnly="1" outline="0" axis="axisCol" fieldPosition="0"/>
    </format>
    <format dxfId="477">
      <pivotArea type="topRight" dataOnly="0" labelOnly="1" outline="0" fieldPosition="0"/>
    </format>
    <format dxfId="476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0.xml><?xml version="1.0" encoding="utf-8"?>
<pivotTableDefinition xmlns="http://schemas.openxmlformats.org/spreadsheetml/2006/main" name="PivotTable13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9" firstHeaderRow="1" firstDataRow="2" firstDataCol="1"/>
  <pivotFields count="37">
    <pivotField showAll="0"/>
    <pivotField showAll="0"/>
    <pivotField showAll="0"/>
    <pivotField showAll="0"/>
    <pivotField axis="axisRow" showAll="0">
      <items count="10">
        <item x="1"/>
        <item x="3"/>
        <item x="4"/>
        <item x="2"/>
        <item x="5"/>
        <item x="6"/>
        <item x="7"/>
        <item h="1" x="8"/>
        <item x="0"/>
        <item t="default"/>
      </items>
    </pivotField>
    <pivotField axis="axisRow" showAll="0">
      <items count="186">
        <item h="1" x="170"/>
        <item h="1" x="171"/>
        <item h="1" x="92"/>
        <item h="1" x="172"/>
        <item h="1" x="173"/>
        <item h="1" x="96"/>
        <item h="1" x="91"/>
        <item h="1" x="88"/>
        <item h="1" x="82"/>
        <item h="1" x="80"/>
        <item h="1" x="81"/>
        <item h="1" x="174"/>
        <item h="1" x="89"/>
        <item h="1" x="175"/>
        <item h="1" x="71"/>
        <item h="1" x="76"/>
        <item h="1" x="176"/>
        <item h="1" x="177"/>
        <item h="1" x="178"/>
        <item h="1" x="179"/>
        <item x="180"/>
        <item h="1" x="181"/>
        <item h="1" x="86"/>
        <item h="1" x="77"/>
        <item h="1" x="75"/>
        <item h="1" x="182"/>
        <item h="1" x="83"/>
        <item h="1" x="95"/>
        <item h="1" x="90"/>
        <item h="1" x="72"/>
        <item h="1" x="93"/>
        <item h="1" x="84"/>
        <item h="1" x="94"/>
        <item h="1" x="73"/>
        <item h="1" x="18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31"/>
        <item h="1" x="28"/>
        <item h="1" x="30"/>
        <item h="1" x="29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25"/>
        <item h="1" x="126"/>
        <item h="1" x="127"/>
        <item h="1" x="128"/>
        <item h="1" x="129"/>
        <item h="1" x="130"/>
        <item h="1" x="131"/>
        <item h="1" x="132"/>
        <item h="1" x="124"/>
        <item h="1" x="133"/>
        <item h="1" x="134"/>
        <item h="1" x="135"/>
        <item h="1" x="136"/>
        <item h="1" x="138"/>
        <item h="1" x="139"/>
        <item h="1" x="140"/>
        <item h="1" x="137"/>
        <item h="1" x="141"/>
        <item h="1" x="142"/>
        <item h="1" x="143"/>
        <item h="1" x="144"/>
        <item h="1" x="119"/>
        <item h="1" x="120"/>
        <item h="1" x="121"/>
        <item h="1" x="122"/>
        <item h="1" x="123"/>
        <item h="1" x="145"/>
        <item h="1" x="146"/>
        <item h="1" x="147"/>
        <item h="1" x="148"/>
        <item h="1" x="149"/>
        <item h="1" x="150"/>
        <item h="1" x="151"/>
        <item h="1" x="152"/>
        <item h="1" x="109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87"/>
        <item h="1" x="78"/>
        <item h="1" x="79"/>
        <item h="1" x="74"/>
        <item h="1" x="85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184"/>
        <item t="default"/>
      </items>
    </pivotField>
    <pivotField axis="axisRow" showAll="0">
      <items count="389">
        <item sd="0" x="201"/>
        <item sd="0" x="202"/>
        <item sd="0" x="211"/>
        <item sd="0" x="212"/>
        <item sd="0" x="213"/>
        <item sd="0" x="214"/>
        <item sd="0" x="215"/>
        <item sd="0" x="165"/>
        <item sd="0" x="218"/>
        <item sd="0" x="216"/>
        <item sd="0" x="217"/>
        <item sd="0" x="219"/>
        <item sd="0" x="220"/>
        <item sd="0" x="208"/>
        <item sd="0" x="209"/>
        <item sd="0" x="210"/>
        <item sd="0" x="207"/>
        <item sd="0" x="205"/>
        <item sd="0" x="206"/>
        <item sd="0" x="203"/>
        <item sd="0" x="204"/>
        <item sd="0" x="221"/>
        <item sd="0" x="222"/>
        <item sd="0" x="224"/>
        <item sd="0" x="225"/>
        <item sd="0" x="223"/>
        <item sd="0" x="226"/>
        <item sd="0" x="227"/>
        <item sd="0" x="181"/>
        <item sd="0" x="158"/>
        <item sd="0" x="159"/>
        <item sd="0" x="229"/>
        <item sd="0" x="228"/>
        <item sd="0" x="230"/>
        <item sd="0" x="162"/>
        <item sd="0" x="233"/>
        <item sd="0" x="148"/>
        <item sd="0" x="232"/>
        <item sd="0" x="231"/>
        <item sd="0" x="234"/>
        <item sd="0" x="235"/>
        <item sd="0" x="236"/>
        <item sd="0" x="237"/>
        <item sd="0" x="238"/>
        <item sd="0" x="239"/>
        <item sd="0" x="240"/>
        <item sd="0" x="127"/>
        <item sd="0" x="179"/>
        <item sd="0" x="199"/>
        <item sd="0" x="122"/>
        <item sd="0" x="170"/>
        <item sd="0" x="198"/>
        <item sd="0" x="379"/>
        <item sd="0" x="117"/>
        <item sd="0" x="200"/>
        <item sd="0" x="241"/>
        <item sd="0" x="378"/>
        <item sd="0" x="128"/>
        <item sd="0" x="242"/>
        <item sd="0" x="245"/>
        <item sd="0" x="244"/>
        <item sd="0" x="246"/>
        <item sd="0" x="166"/>
        <item sd="0" x="248"/>
        <item sd="0" x="121"/>
        <item sd="0" x="377"/>
        <item sd="0" x="249"/>
        <item sd="0" x="123"/>
        <item sd="0" x="247"/>
        <item sd="0" x="243"/>
        <item sd="0" x="250"/>
        <item sd="0" x="251"/>
        <item sd="0" x="153"/>
        <item sd="0" x="252"/>
        <item sd="0" x="253"/>
        <item sd="0" x="254"/>
        <item sd="0" x="256"/>
        <item sd="0" x="257"/>
        <item sd="0" x="259"/>
        <item sd="0" x="258"/>
        <item sd="0" x="255"/>
        <item sd="0" x="86"/>
        <item sd="0" x="84"/>
        <item sd="0" x="87"/>
        <item sd="0" x="88"/>
        <item sd="0" x="134"/>
        <item sd="0" x="89"/>
        <item sd="0" x="90"/>
        <item sd="0" x="91"/>
        <item sd="0" x="260"/>
        <item sd="0" x="77"/>
        <item sd="0" x="92"/>
        <item sd="0" x="93"/>
        <item sd="0" x="94"/>
        <item sd="0" x="95"/>
        <item sd="0" x="96"/>
        <item sd="0" x="97"/>
        <item sd="0" x="98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140"/>
        <item sd="0" x="273"/>
        <item sd="0" x="274"/>
        <item sd="0" x="180"/>
        <item sd="0" x="287"/>
        <item sd="0" x="277"/>
        <item sd="0" x="298"/>
        <item sd="0" x="309"/>
        <item sd="0" x="306"/>
        <item sd="0" x="280"/>
        <item sd="0" x="281"/>
        <item sd="0" x="301"/>
        <item sd="0" x="299"/>
        <item sd="0" x="288"/>
        <item sd="0" x="289"/>
        <item sd="0" x="307"/>
        <item sd="0" x="290"/>
        <item sd="0" x="291"/>
        <item sd="0" x="292"/>
        <item sd="0" x="293"/>
        <item sd="0" x="294"/>
        <item sd="0" x="295"/>
        <item sd="0" x="142"/>
        <item sd="0" x="296"/>
        <item sd="0" x="302"/>
        <item sd="0" x="304"/>
        <item sd="0" x="303"/>
        <item sd="0" x="308"/>
        <item sd="0" x="305"/>
        <item sd="0" x="300"/>
        <item sd="0" x="112"/>
        <item sd="0" x="282"/>
        <item sd="0" x="278"/>
        <item sd="0" x="297"/>
        <item sd="0" x="283"/>
        <item sd="0" x="284"/>
        <item sd="0" x="285"/>
        <item sd="0" x="118"/>
        <item sd="0" x="286"/>
        <item sd="0" x="279"/>
        <item sd="0" x="81"/>
        <item sd="0" x="132"/>
        <item sd="0" x="275"/>
        <item sd="0" x="276"/>
        <item sd="0" x="315"/>
        <item sd="0" x="313"/>
        <item sd="0" x="314"/>
        <item sd="0" x="317"/>
        <item sd="0" x="319"/>
        <item sd="0" x="312"/>
        <item sd="0" x="311"/>
        <item sd="0" x="316"/>
        <item sd="0" x="310"/>
        <item sd="0" x="320"/>
        <item sd="0" x="318"/>
        <item sd="0" x="129"/>
        <item sd="0" x="154"/>
        <item sd="0" x="380"/>
        <item sd="0" x="155"/>
        <item sd="0" x="156"/>
        <item sd="0" x="157"/>
        <item sd="0" x="326"/>
        <item sd="0" x="327"/>
        <item sd="0" x="328"/>
        <item sd="0" x="324"/>
        <item sd="0" x="322"/>
        <item sd="0" x="323"/>
        <item sd="0" x="321"/>
        <item sd="0" x="325"/>
        <item sd="0" x="174"/>
        <item sd="0" x="125"/>
        <item sd="0" x="350"/>
        <item sd="0" x="339"/>
        <item sd="0" x="343"/>
        <item sd="0" x="370"/>
        <item sd="0" x="344"/>
        <item sd="0" x="381"/>
        <item sd="0" x="103"/>
        <item sd="0" x="333"/>
        <item sd="0" x="101"/>
        <item sd="0" x="104"/>
        <item sd="0" x="329"/>
        <item sd="0" x="131"/>
        <item sd="0" x="342"/>
        <item sd="0" x="336"/>
        <item sd="0" x="367"/>
        <item sd="0" x="355"/>
        <item sd="0" x="356"/>
        <item sd="0" x="105"/>
        <item sd="0" x="197"/>
        <item sd="0" x="359"/>
        <item sd="0" x="353"/>
        <item sd="0" x="163"/>
        <item sd="0" x="369"/>
        <item sd="0" x="337"/>
        <item sd="0" x="357"/>
        <item sd="0" x="340"/>
        <item sd="0" x="341"/>
        <item sd="0" x="345"/>
        <item sd="0" x="135"/>
        <item sd="0" x="338"/>
        <item sd="0" x="361"/>
        <item sd="0" x="346"/>
        <item sd="0" x="102"/>
        <item sd="0" x="351"/>
        <item sd="0" x="334"/>
        <item sd="0" x="177"/>
        <item sd="0" x="164"/>
        <item sd="0" x="362"/>
        <item sd="0" x="106"/>
        <item sd="0" x="82"/>
        <item sd="0" x="107"/>
        <item sd="0" x="108"/>
        <item sd="0" x="363"/>
        <item sd="0" x="109"/>
        <item sd="0" x="364"/>
        <item sd="0" x="347"/>
        <item sd="0" x="330"/>
        <item sd="0" x="332"/>
        <item sd="0" x="335"/>
        <item sd="0" x="365"/>
        <item sd="0" x="348"/>
        <item sd="0" x="136"/>
        <item sd="0" x="349"/>
        <item sd="0" x="366"/>
        <item sd="0" x="331"/>
        <item sd="0" x="110"/>
        <item sd="0" x="371"/>
        <item sd="0" x="111"/>
        <item sd="0" x="354"/>
        <item sd="0" x="78"/>
        <item sd="0" x="352"/>
        <item sd="0" x="99"/>
        <item sd="0" x="358"/>
        <item sd="0" x="194"/>
        <item sd="0" x="368"/>
        <item sd="0" x="360"/>
        <item sd="0" x="383"/>
        <item sd="0" x="382"/>
        <item sd="0" x="384"/>
        <item sd="0" x="385"/>
        <item sd="0" x="372"/>
        <item sd="0" x="373"/>
        <item sd="0" x="195"/>
        <item sd="0" x="171"/>
        <item sd="0" x="386"/>
        <item sd="0" x="375"/>
        <item sd="0" x="376"/>
        <item sd="0" x="374"/>
        <item sd="0" x="130"/>
        <item sd="0" x="172"/>
        <item sd="0" x="126"/>
        <item sd="0" x="79"/>
        <item sd="0" x="124"/>
        <item sd="0" x="0"/>
        <item sd="0" x="1"/>
        <item sd="0" x="7"/>
        <item sd="0" x="10"/>
        <item sd="0" x="11"/>
        <item sd="0" x="8"/>
        <item sd="0" x="9"/>
        <item sd="0" x="12"/>
        <item sd="0" x="4"/>
        <item sd="0" x="2"/>
        <item sd="0" x="3"/>
        <item sd="0" x="5"/>
        <item sd="0" x="6"/>
        <item sd="0" x="13"/>
        <item sd="0" x="14"/>
        <item sd="0" x="15"/>
        <item sd="0" x="16"/>
        <item sd="0" x="18"/>
        <item sd="0" x="19"/>
        <item sd="0" x="20"/>
        <item sd="0" x="21"/>
        <item sd="0" x="22"/>
        <item sd="0" x="23"/>
        <item sd="0" x="27"/>
        <item sd="0" x="24"/>
        <item sd="0" x="25"/>
        <item sd="0" x="26"/>
        <item sd="0" x="183"/>
        <item sd="0" x="182"/>
        <item sd="0" x="17"/>
        <item sd="0" x="184"/>
        <item sd="0" x="185"/>
        <item sd="0" x="187"/>
        <item sd="0" x="188"/>
        <item sd="0" x="189"/>
        <item sd="0" x="190"/>
        <item sd="0" x="191"/>
        <item sd="0" x="192"/>
        <item sd="0" x="193"/>
        <item sd="0" x="186"/>
        <item sd="0" x="113"/>
        <item sd="0" x="143"/>
        <item sd="0" x="167"/>
        <item sd="0" x="173"/>
        <item sd="0" x="161"/>
        <item sd="0" x="116"/>
        <item sd="0" x="119"/>
        <item sd="0" x="160"/>
        <item sd="0" x="178"/>
        <item sd="0" x="196"/>
        <item sd="0" x="115"/>
        <item sd="0" x="133"/>
        <item sd="0" x="137"/>
        <item sd="0" x="80"/>
        <item sd="0" x="151"/>
        <item sd="0" x="85"/>
        <item sd="0" x="144"/>
        <item sd="0" x="149"/>
        <item sd="0" x="145"/>
        <item sd="0" x="147"/>
        <item sd="0" x="168"/>
        <item sd="0" x="150"/>
        <item sd="0" x="120"/>
        <item sd="0" x="141"/>
        <item sd="0" x="138"/>
        <item sd="0" x="100"/>
        <item sd="0" x="152"/>
        <item sd="0" x="83"/>
        <item sd="0" x="146"/>
        <item sd="0" x="169"/>
        <item sd="0" x="114"/>
        <item sd="0" x="175"/>
        <item sd="0" x="176"/>
        <item sd="0" x="139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68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9"/>
        <item sd="0" x="70"/>
        <item sd="0" x="71"/>
        <item sd="0" x="72"/>
        <item sd="0" x="66"/>
        <item sd="0" x="73"/>
        <item sd="0" x="67"/>
        <item sd="0" x="74"/>
        <item sd="0" x="75"/>
        <item sd="0" x="76"/>
        <item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4">
    <field x="8"/>
    <field x="5"/>
    <field x="6"/>
    <field x="4"/>
  </rowFields>
  <rowItems count="5">
    <i>
      <x v="1"/>
    </i>
    <i r="1">
      <x v="20"/>
    </i>
    <i r="2">
      <x v="108"/>
    </i>
    <i r="2">
      <x v="109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131">
      <pivotArea outline="0" collapsedLevelsAreSubtotals="1" fieldPosition="0"/>
    </format>
    <format dxfId="130">
      <pivotArea field="-2" type="button" dataOnly="0" labelOnly="1" outline="0" axis="axisCol" fieldPosition="0"/>
    </format>
    <format dxfId="129">
      <pivotArea type="topRight" dataOnly="0" labelOnly="1" outline="0" fieldPosition="0"/>
    </format>
    <format dxfId="128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1.xml><?xml version="1.0" encoding="utf-8"?>
<pivotTableDefinition xmlns="http://schemas.openxmlformats.org/spreadsheetml/2006/main" name="PivotTable14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10" firstHeaderRow="1" firstDataRow="2" firstDataCol="1"/>
  <pivotFields count="37">
    <pivotField showAll="0"/>
    <pivotField showAll="0"/>
    <pivotField showAll="0"/>
    <pivotField showAll="0"/>
    <pivotField axis="axisRow" showAll="0">
      <items count="10">
        <item x="1"/>
        <item x="3"/>
        <item x="4"/>
        <item x="2"/>
        <item x="5"/>
        <item x="6"/>
        <item x="7"/>
        <item h="1" x="8"/>
        <item x="0"/>
        <item t="default"/>
      </items>
    </pivotField>
    <pivotField axis="axisRow" showAll="0">
      <items count="186">
        <item h="1" x="170"/>
        <item h="1" x="171"/>
        <item h="1" x="92"/>
        <item h="1" x="172"/>
        <item h="1" x="173"/>
        <item h="1" x="96"/>
        <item h="1" x="91"/>
        <item h="1" x="88"/>
        <item h="1" x="82"/>
        <item h="1" x="80"/>
        <item h="1" x="81"/>
        <item h="1" x="174"/>
        <item h="1" x="89"/>
        <item h="1" x="175"/>
        <item h="1" x="71"/>
        <item h="1" x="76"/>
        <item h="1" x="176"/>
        <item h="1" x="177"/>
        <item h="1" x="178"/>
        <item h="1" x="179"/>
        <item h="1" x="180"/>
        <item x="181"/>
        <item h="1" x="86"/>
        <item h="1" x="77"/>
        <item h="1" x="75"/>
        <item h="1" x="182"/>
        <item h="1" x="83"/>
        <item h="1" x="95"/>
        <item h="1" x="90"/>
        <item h="1" x="72"/>
        <item h="1" x="93"/>
        <item h="1" x="84"/>
        <item h="1" x="94"/>
        <item h="1" x="73"/>
        <item h="1" x="18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31"/>
        <item h="1" x="28"/>
        <item h="1" x="30"/>
        <item h="1" x="29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25"/>
        <item h="1" x="126"/>
        <item h="1" x="127"/>
        <item h="1" x="128"/>
        <item h="1" x="129"/>
        <item h="1" x="130"/>
        <item h="1" x="131"/>
        <item h="1" x="132"/>
        <item h="1" x="124"/>
        <item h="1" x="133"/>
        <item h="1" x="134"/>
        <item h="1" x="135"/>
        <item h="1" x="136"/>
        <item h="1" x="138"/>
        <item h="1" x="139"/>
        <item h="1" x="140"/>
        <item h="1" x="137"/>
        <item h="1" x="141"/>
        <item h="1" x="142"/>
        <item h="1" x="143"/>
        <item h="1" x="144"/>
        <item h="1" x="119"/>
        <item h="1" x="120"/>
        <item h="1" x="121"/>
        <item h="1" x="122"/>
        <item h="1" x="123"/>
        <item h="1" x="145"/>
        <item h="1" x="146"/>
        <item h="1" x="147"/>
        <item h="1" x="148"/>
        <item h="1" x="149"/>
        <item h="1" x="150"/>
        <item h="1" x="151"/>
        <item h="1" x="152"/>
        <item h="1" x="109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87"/>
        <item h="1" x="78"/>
        <item h="1" x="79"/>
        <item h="1" x="74"/>
        <item h="1" x="85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184"/>
        <item t="default"/>
      </items>
    </pivotField>
    <pivotField axis="axisRow" showAll="0">
      <items count="389">
        <item sd="0" x="201"/>
        <item sd="0" x="202"/>
        <item sd="0" x="211"/>
        <item sd="0" x="212"/>
        <item sd="0" x="213"/>
        <item sd="0" x="214"/>
        <item sd="0" x="215"/>
        <item sd="0" x="165"/>
        <item sd="0" x="218"/>
        <item sd="0" x="216"/>
        <item sd="0" x="217"/>
        <item sd="0" x="219"/>
        <item sd="0" x="220"/>
        <item sd="0" x="208"/>
        <item sd="0" x="209"/>
        <item sd="0" x="210"/>
        <item sd="0" x="207"/>
        <item sd="0" x="205"/>
        <item sd="0" x="206"/>
        <item sd="0" x="203"/>
        <item sd="0" x="204"/>
        <item sd="0" x="221"/>
        <item sd="0" x="222"/>
        <item sd="0" x="224"/>
        <item sd="0" x="225"/>
        <item sd="0" x="223"/>
        <item sd="0" x="226"/>
        <item sd="0" x="227"/>
        <item sd="0" x="181"/>
        <item sd="0" x="158"/>
        <item sd="0" x="159"/>
        <item sd="0" x="229"/>
        <item sd="0" x="228"/>
        <item sd="0" x="230"/>
        <item sd="0" x="162"/>
        <item sd="0" x="233"/>
        <item sd="0" x="148"/>
        <item sd="0" x="232"/>
        <item sd="0" x="231"/>
        <item sd="0" x="234"/>
        <item sd="0" x="235"/>
        <item sd="0" x="236"/>
        <item sd="0" x="237"/>
        <item sd="0" x="238"/>
        <item sd="0" x="239"/>
        <item sd="0" x="240"/>
        <item sd="0" x="127"/>
        <item sd="0" x="179"/>
        <item sd="0" x="199"/>
        <item sd="0" x="122"/>
        <item sd="0" x="170"/>
        <item sd="0" x="198"/>
        <item sd="0" x="379"/>
        <item sd="0" x="117"/>
        <item sd="0" x="200"/>
        <item sd="0" x="241"/>
        <item sd="0" x="378"/>
        <item sd="0" x="128"/>
        <item sd="0" x="242"/>
        <item sd="0" x="245"/>
        <item sd="0" x="244"/>
        <item sd="0" x="246"/>
        <item sd="0" x="166"/>
        <item sd="0" x="248"/>
        <item sd="0" x="121"/>
        <item sd="0" x="377"/>
        <item sd="0" x="249"/>
        <item sd="0" x="123"/>
        <item sd="0" x="247"/>
        <item sd="0" x="243"/>
        <item sd="0" x="250"/>
        <item sd="0" x="251"/>
        <item sd="0" x="153"/>
        <item sd="0" x="252"/>
        <item sd="0" x="253"/>
        <item sd="0" x="254"/>
        <item sd="0" x="256"/>
        <item sd="0" x="257"/>
        <item sd="0" x="259"/>
        <item sd="0" x="258"/>
        <item sd="0" x="255"/>
        <item sd="0" x="86"/>
        <item sd="0" x="84"/>
        <item sd="0" x="87"/>
        <item sd="0" x="88"/>
        <item sd="0" x="134"/>
        <item sd="0" x="89"/>
        <item sd="0" x="90"/>
        <item sd="0" x="91"/>
        <item sd="0" x="260"/>
        <item sd="0" x="77"/>
        <item sd="0" x="92"/>
        <item sd="0" x="93"/>
        <item sd="0" x="94"/>
        <item sd="0" x="95"/>
        <item sd="0" x="96"/>
        <item sd="0" x="97"/>
        <item sd="0" x="98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140"/>
        <item x="273"/>
        <item sd="0" x="274"/>
        <item sd="0" x="180"/>
        <item sd="0" x="287"/>
        <item sd="0" x="277"/>
        <item sd="0" x="298"/>
        <item sd="0" x="309"/>
        <item sd="0" x="306"/>
        <item sd="0" x="280"/>
        <item sd="0" x="281"/>
        <item sd="0" x="301"/>
        <item sd="0" x="299"/>
        <item sd="0" x="288"/>
        <item sd="0" x="289"/>
        <item sd="0" x="307"/>
        <item sd="0" x="290"/>
        <item sd="0" x="291"/>
        <item sd="0" x="292"/>
        <item sd="0" x="293"/>
        <item sd="0" x="294"/>
        <item sd="0" x="295"/>
        <item sd="0" x="142"/>
        <item sd="0" x="296"/>
        <item sd="0" x="302"/>
        <item sd="0" x="304"/>
        <item sd="0" x="303"/>
        <item sd="0" x="308"/>
        <item sd="0" x="305"/>
        <item sd="0" x="300"/>
        <item sd="0" x="112"/>
        <item sd="0" x="282"/>
        <item sd="0" x="278"/>
        <item sd="0" x="297"/>
        <item sd="0" x="283"/>
        <item sd="0" x="284"/>
        <item sd="0" x="285"/>
        <item sd="0" x="118"/>
        <item sd="0" x="286"/>
        <item sd="0" x="279"/>
        <item sd="0" x="81"/>
        <item sd="0" x="132"/>
        <item sd="0" x="275"/>
        <item sd="0" x="276"/>
        <item sd="0" x="315"/>
        <item sd="0" x="313"/>
        <item sd="0" x="314"/>
        <item sd="0" x="317"/>
        <item sd="0" x="319"/>
        <item sd="0" x="312"/>
        <item sd="0" x="311"/>
        <item sd="0" x="316"/>
        <item sd="0" x="310"/>
        <item sd="0" x="320"/>
        <item sd="0" x="318"/>
        <item sd="0" x="129"/>
        <item sd="0" x="154"/>
        <item sd="0" x="380"/>
        <item sd="0" x="155"/>
        <item sd="0" x="156"/>
        <item sd="0" x="157"/>
        <item sd="0" x="326"/>
        <item sd="0" x="327"/>
        <item sd="0" x="328"/>
        <item sd="0" x="324"/>
        <item sd="0" x="322"/>
        <item sd="0" x="323"/>
        <item sd="0" x="321"/>
        <item sd="0" x="325"/>
        <item sd="0" x="174"/>
        <item sd="0" x="125"/>
        <item sd="0" x="350"/>
        <item sd="0" x="339"/>
        <item sd="0" x="343"/>
        <item sd="0" x="370"/>
        <item sd="0" x="344"/>
        <item sd="0" x="381"/>
        <item sd="0" x="103"/>
        <item sd="0" x="333"/>
        <item sd="0" x="101"/>
        <item sd="0" x="104"/>
        <item sd="0" x="329"/>
        <item sd="0" x="131"/>
        <item sd="0" x="342"/>
        <item sd="0" x="336"/>
        <item sd="0" x="367"/>
        <item sd="0" x="355"/>
        <item sd="0" x="356"/>
        <item sd="0" x="105"/>
        <item sd="0" x="197"/>
        <item sd="0" x="359"/>
        <item sd="0" x="353"/>
        <item sd="0" x="163"/>
        <item sd="0" x="369"/>
        <item sd="0" x="337"/>
        <item sd="0" x="357"/>
        <item sd="0" x="340"/>
        <item sd="0" x="341"/>
        <item sd="0" x="345"/>
        <item sd="0" x="135"/>
        <item sd="0" x="338"/>
        <item sd="0" x="361"/>
        <item sd="0" x="346"/>
        <item sd="0" x="102"/>
        <item sd="0" x="351"/>
        <item sd="0" x="334"/>
        <item sd="0" x="177"/>
        <item sd="0" x="164"/>
        <item sd="0" x="362"/>
        <item sd="0" x="106"/>
        <item sd="0" x="82"/>
        <item sd="0" x="107"/>
        <item sd="0" x="108"/>
        <item sd="0" x="363"/>
        <item sd="0" x="109"/>
        <item sd="0" x="364"/>
        <item sd="0" x="347"/>
        <item sd="0" x="330"/>
        <item sd="0" x="332"/>
        <item sd="0" x="335"/>
        <item sd="0" x="365"/>
        <item sd="0" x="348"/>
        <item sd="0" x="136"/>
        <item sd="0" x="349"/>
        <item sd="0" x="366"/>
        <item sd="0" x="331"/>
        <item sd="0" x="110"/>
        <item sd="0" x="371"/>
        <item sd="0" x="111"/>
        <item sd="0" x="354"/>
        <item sd="0" x="78"/>
        <item sd="0" x="352"/>
        <item sd="0" x="99"/>
        <item sd="0" x="358"/>
        <item sd="0" x="194"/>
        <item sd="0" x="368"/>
        <item sd="0" x="360"/>
        <item sd="0" x="383"/>
        <item sd="0" x="382"/>
        <item sd="0" x="384"/>
        <item sd="0" x="385"/>
        <item sd="0" x="372"/>
        <item sd="0" x="373"/>
        <item sd="0" x="195"/>
        <item sd="0" x="171"/>
        <item sd="0" x="386"/>
        <item sd="0" x="375"/>
        <item sd="0" x="376"/>
        <item sd="0" x="374"/>
        <item sd="0" x="130"/>
        <item sd="0" x="172"/>
        <item sd="0" x="126"/>
        <item sd="0" x="79"/>
        <item sd="0" x="124"/>
        <item sd="0" x="0"/>
        <item sd="0" x="1"/>
        <item sd="0" x="7"/>
        <item sd="0" x="10"/>
        <item sd="0" x="11"/>
        <item sd="0" x="8"/>
        <item sd="0" x="9"/>
        <item sd="0" x="12"/>
        <item sd="0" x="4"/>
        <item sd="0" x="2"/>
        <item sd="0" x="3"/>
        <item sd="0" x="5"/>
        <item sd="0" x="6"/>
        <item sd="0" x="13"/>
        <item sd="0" x="14"/>
        <item sd="0" x="15"/>
        <item sd="0" x="16"/>
        <item sd="0" x="18"/>
        <item sd="0" x="19"/>
        <item sd="0" x="20"/>
        <item sd="0" x="21"/>
        <item sd="0" x="22"/>
        <item sd="0" x="23"/>
        <item sd="0" x="27"/>
        <item sd="0" x="24"/>
        <item sd="0" x="25"/>
        <item sd="0" x="26"/>
        <item sd="0" x="183"/>
        <item sd="0" x="182"/>
        <item sd="0" x="17"/>
        <item sd="0" x="184"/>
        <item sd="0" x="185"/>
        <item sd="0" x="187"/>
        <item sd="0" x="188"/>
        <item sd="0" x="189"/>
        <item sd="0" x="190"/>
        <item sd="0" x="191"/>
        <item sd="0" x="192"/>
        <item sd="0" x="193"/>
        <item sd="0" x="186"/>
        <item sd="0" x="113"/>
        <item sd="0" x="143"/>
        <item sd="0" x="167"/>
        <item sd="0" x="173"/>
        <item sd="0" x="161"/>
        <item sd="0" x="116"/>
        <item sd="0" x="119"/>
        <item sd="0" x="160"/>
        <item sd="0" x="178"/>
        <item sd="0" x="196"/>
        <item sd="0" x="115"/>
        <item sd="0" x="133"/>
        <item sd="0" x="137"/>
        <item sd="0" x="80"/>
        <item sd="0" x="151"/>
        <item sd="0" x="85"/>
        <item sd="0" x="144"/>
        <item sd="0" x="149"/>
        <item sd="0" x="145"/>
        <item sd="0" x="147"/>
        <item sd="0" x="168"/>
        <item sd="0" x="150"/>
        <item sd="0" x="120"/>
        <item sd="0" x="141"/>
        <item sd="0" x="138"/>
        <item sd="0" x="100"/>
        <item sd="0" x="152"/>
        <item sd="0" x="83"/>
        <item sd="0" x="146"/>
        <item sd="0" x="169"/>
        <item sd="0" x="114"/>
        <item sd="0" x="175"/>
        <item sd="0" x="176"/>
        <item sd="0" x="139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68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9"/>
        <item sd="0" x="70"/>
        <item sd="0" x="71"/>
        <item sd="0" x="72"/>
        <item sd="0" x="66"/>
        <item sd="0" x="73"/>
        <item sd="0" x="67"/>
        <item sd="0" x="74"/>
        <item sd="0" x="75"/>
        <item sd="0" x="76"/>
        <item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4">
    <field x="8"/>
    <field x="5"/>
    <field x="6"/>
    <field x="4"/>
  </rowFields>
  <rowItems count="6">
    <i>
      <x v="1"/>
    </i>
    <i r="1">
      <x v="21"/>
    </i>
    <i r="2">
      <x v="111"/>
    </i>
    <i r="3">
      <x v="2"/>
    </i>
    <i r="2">
      <x v="112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127">
      <pivotArea outline="0" collapsedLevelsAreSubtotals="1" fieldPosition="0"/>
    </format>
    <format dxfId="126">
      <pivotArea field="-2" type="button" dataOnly="0" labelOnly="1" outline="0" axis="axisCol" fieldPosition="0"/>
    </format>
    <format dxfId="125">
      <pivotArea type="topRight" dataOnly="0" labelOnly="1" outline="0" fieldPosition="0"/>
    </format>
    <format dxfId="124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2.xml><?xml version="1.0" encoding="utf-8"?>
<pivotTableDefinition xmlns="http://schemas.openxmlformats.org/spreadsheetml/2006/main" name="PivotTable15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51" firstHeaderRow="1" firstDataRow="2" firstDataCol="1"/>
  <pivotFields count="37">
    <pivotField showAll="0"/>
    <pivotField showAll="0"/>
    <pivotField showAll="0"/>
    <pivotField axis="axisRow" showAll="0">
      <items count="153">
        <item sd="0" x="71"/>
        <item sd="0" x="72"/>
        <item sd="0" x="73"/>
        <item sd="0" x="74"/>
        <item sd="0" x="75"/>
        <item sd="0" x="76"/>
        <item sd="0" x="77"/>
        <item sd="0" x="150"/>
        <item sd="0" x="78"/>
        <item sd="0" x="79"/>
        <item sd="0" x="80"/>
        <item sd="0" x="148"/>
        <item sd="0" x="81"/>
        <item sd="0" x="149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113"/>
        <item sd="0" x="114"/>
        <item sd="0" x="115"/>
        <item sd="0" x="98"/>
        <item sd="0" x="99"/>
        <item sd="0" x="100"/>
        <item sd="0" x="116"/>
        <item sd="0" x="117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51"/>
        <item t="default" sd="0"/>
      </items>
    </pivotField>
    <pivotField axis="axisRow" showAll="0">
      <items count="10">
        <item x="1"/>
        <item x="3"/>
        <item x="4"/>
        <item x="2"/>
        <item x="5"/>
        <item x="6"/>
        <item x="7"/>
        <item h="1" x="8"/>
        <item x="0"/>
        <item t="default"/>
      </items>
    </pivotField>
    <pivotField showAll="0"/>
    <pivotField axis="axisRow" showAll="0">
      <items count="389">
        <item h="1" sd="0" x="201"/>
        <item h="1" sd="0" x="202"/>
        <item h="1" sd="0" x="211"/>
        <item h="1" sd="0" x="212"/>
        <item h="1" sd="0" x="213"/>
        <item h="1" sd="0" x="214"/>
        <item h="1" sd="0" x="215"/>
        <item h="1" sd="0" x="165"/>
        <item h="1" sd="0" x="218"/>
        <item h="1" sd="0" x="216"/>
        <item h="1" sd="0" x="217"/>
        <item h="1" sd="0" x="219"/>
        <item h="1" sd="0" x="220"/>
        <item h="1" sd="0" x="208"/>
        <item h="1" sd="0" x="209"/>
        <item h="1" sd="0" x="210"/>
        <item h="1" sd="0" x="207"/>
        <item h="1" sd="0" x="205"/>
        <item h="1" sd="0" x="206"/>
        <item h="1" sd="0" x="203"/>
        <item h="1" sd="0" x="204"/>
        <item h="1" sd="0" x="221"/>
        <item h="1" sd="0" x="222"/>
        <item h="1" sd="0" x="224"/>
        <item h="1" sd="0" x="225"/>
        <item h="1" sd="0" x="223"/>
        <item h="1" sd="0" x="226"/>
        <item h="1" sd="0" x="227"/>
        <item h="1" sd="0" x="181"/>
        <item h="1" sd="0" x="158"/>
        <item h="1" sd="0" x="159"/>
        <item h="1" sd="0" x="229"/>
        <item h="1" sd="0" x="228"/>
        <item h="1" sd="0" x="230"/>
        <item h="1" sd="0" x="162"/>
        <item h="1" sd="0" x="233"/>
        <item h="1" sd="0" x="148"/>
        <item h="1" sd="0" x="232"/>
        <item h="1" sd="0" x="231"/>
        <item h="1" sd="0" x="234"/>
        <item h="1" sd="0" x="235"/>
        <item h="1" sd="0" x="236"/>
        <item h="1" sd="0" x="237"/>
        <item h="1" sd="0" x="238"/>
        <item h="1" sd="0" x="239"/>
        <item h="1" sd="0" x="240"/>
        <item h="1" sd="0" x="127"/>
        <item h="1" sd="0" x="179"/>
        <item h="1" sd="0" x="199"/>
        <item h="1" sd="0" x="122"/>
        <item h="1" sd="0" x="170"/>
        <item h="1" sd="0" x="198"/>
        <item h="1" sd="0" x="379"/>
        <item h="1" sd="0" x="117"/>
        <item h="1" sd="0" x="200"/>
        <item h="1" sd="0" x="241"/>
        <item h="1" sd="0" x="378"/>
        <item h="1" sd="0" x="128"/>
        <item h="1" sd="0" x="242"/>
        <item h="1" sd="0" x="245"/>
        <item h="1" sd="0" x="244"/>
        <item h="1" sd="0" x="246"/>
        <item h="1" sd="0" x="166"/>
        <item h="1" sd="0" x="248"/>
        <item h="1" sd="0" x="121"/>
        <item h="1" sd="0" x="377"/>
        <item h="1" sd="0" x="249"/>
        <item h="1" sd="0" x="123"/>
        <item h="1" sd="0" x="247"/>
        <item h="1" sd="0" x="243"/>
        <item h="1" sd="0" x="250"/>
        <item h="1" sd="0" x="251"/>
        <item h="1" sd="0" x="153"/>
        <item h="1" sd="0" x="252"/>
        <item h="1" sd="0" x="253"/>
        <item h="1" sd="0" x="254"/>
        <item h="1" sd="0" x="256"/>
        <item h="1" sd="0" x="257"/>
        <item h="1" sd="0" x="259"/>
        <item h="1" sd="0" x="258"/>
        <item h="1" sd="0" x="255"/>
        <item h="1" sd="0" x="86"/>
        <item h="1" sd="0" x="84"/>
        <item h="1" sd="0" x="87"/>
        <item h="1" sd="0" x="88"/>
        <item h="1" sd="0" x="134"/>
        <item h="1" sd="0" x="89"/>
        <item h="1" sd="0" x="90"/>
        <item h="1" sd="0" x="91"/>
        <item h="1" sd="0" x="260"/>
        <item h="1" sd="0" x="77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261"/>
        <item h="1" sd="0" x="262"/>
        <item h="1" sd="0" x="263"/>
        <item h="1" sd="0" x="264"/>
        <item h="1" sd="0" x="265"/>
        <item h="1" sd="0" x="266"/>
        <item h="1" sd="0" x="267"/>
        <item h="1" sd="0" x="268"/>
        <item h="1" sd="0" x="269"/>
        <item h="1" sd="0" x="270"/>
        <item h="1" sd="0" x="271"/>
        <item h="1" sd="0" x="272"/>
        <item x="140"/>
        <item h="1" sd="0" x="273"/>
        <item h="1" sd="0" x="274"/>
        <item h="1" sd="0" x="180"/>
        <item h="1" sd="0" x="287"/>
        <item h="1" sd="0" x="277"/>
        <item h="1" sd="0" x="298"/>
        <item h="1" sd="0" x="309"/>
        <item h="1" sd="0" x="306"/>
        <item h="1" sd="0" x="280"/>
        <item h="1" sd="0" x="281"/>
        <item h="1" sd="0" x="301"/>
        <item h="1" sd="0" x="299"/>
        <item h="1" sd="0" x="288"/>
        <item h="1" sd="0" x="289"/>
        <item h="1" sd="0" x="307"/>
        <item h="1" sd="0" x="290"/>
        <item h="1" sd="0" x="291"/>
        <item h="1" sd="0" x="292"/>
        <item h="1" sd="0" x="293"/>
        <item h="1" sd="0" x="294"/>
        <item h="1" sd="0" x="295"/>
        <item h="1" sd="0" x="142"/>
        <item h="1" sd="0" x="296"/>
        <item h="1" sd="0" x="302"/>
        <item h="1" sd="0" x="304"/>
        <item h="1" sd="0" x="303"/>
        <item h="1" sd="0" x="308"/>
        <item h="1" sd="0" x="305"/>
        <item h="1" sd="0" x="300"/>
        <item h="1" sd="0" x="112"/>
        <item h="1" sd="0" x="282"/>
        <item h="1" sd="0" x="278"/>
        <item h="1" sd="0" x="297"/>
        <item h="1" sd="0" x="283"/>
        <item h="1" sd="0" x="284"/>
        <item h="1" sd="0" x="285"/>
        <item h="1" sd="0" x="118"/>
        <item h="1" sd="0" x="286"/>
        <item h="1" sd="0" x="279"/>
        <item h="1" sd="0" x="81"/>
        <item h="1" sd="0" x="132"/>
        <item h="1" sd="0" x="275"/>
        <item h="1" sd="0" x="276"/>
        <item h="1" sd="0" x="315"/>
        <item h="1" sd="0" x="313"/>
        <item h="1" sd="0" x="314"/>
        <item h="1" sd="0" x="317"/>
        <item h="1" sd="0" x="319"/>
        <item h="1" sd="0" x="312"/>
        <item h="1" sd="0" x="311"/>
        <item h="1" sd="0" x="316"/>
        <item h="1" sd="0" x="310"/>
        <item h="1" sd="0" x="320"/>
        <item h="1" sd="0" x="318"/>
        <item h="1" sd="0" x="129"/>
        <item h="1" sd="0" x="154"/>
        <item h="1" sd="0" x="380"/>
        <item h="1" sd="0" x="155"/>
        <item h="1" sd="0" x="156"/>
        <item h="1" sd="0" x="157"/>
        <item h="1" sd="0" x="326"/>
        <item h="1" sd="0" x="327"/>
        <item h="1" sd="0" x="328"/>
        <item h="1" sd="0" x="324"/>
        <item h="1" sd="0" x="322"/>
        <item h="1" sd="0" x="323"/>
        <item h="1" sd="0" x="321"/>
        <item h="1" sd="0" x="325"/>
        <item h="1" sd="0" x="174"/>
        <item h="1" sd="0" x="125"/>
        <item h="1" sd="0" x="350"/>
        <item h="1" sd="0" x="339"/>
        <item h="1" sd="0" x="343"/>
        <item h="1" sd="0" x="370"/>
        <item h="1" sd="0" x="344"/>
        <item h="1" sd="0" x="381"/>
        <item h="1" sd="0" x="103"/>
        <item h="1" sd="0" x="333"/>
        <item h="1" sd="0" x="101"/>
        <item h="1" sd="0" x="104"/>
        <item h="1" sd="0" x="329"/>
        <item h="1" sd="0" x="131"/>
        <item h="1" sd="0" x="342"/>
        <item h="1" sd="0" x="336"/>
        <item h="1" sd="0" x="367"/>
        <item h="1" sd="0" x="355"/>
        <item h="1" sd="0" x="356"/>
        <item h="1" sd="0" x="105"/>
        <item h="1" sd="0" x="197"/>
        <item h="1" sd="0" x="359"/>
        <item h="1" sd="0" x="353"/>
        <item h="1" sd="0" x="163"/>
        <item h="1" sd="0" x="369"/>
        <item h="1" sd="0" x="337"/>
        <item h="1" sd="0" x="357"/>
        <item h="1" sd="0" x="340"/>
        <item h="1" sd="0" x="341"/>
        <item h="1" sd="0" x="345"/>
        <item h="1" sd="0" x="135"/>
        <item h="1" sd="0" x="338"/>
        <item h="1" sd="0" x="361"/>
        <item h="1" sd="0" x="346"/>
        <item h="1" sd="0" x="102"/>
        <item h="1" sd="0" x="351"/>
        <item h="1" sd="0" x="334"/>
        <item h="1" sd="0" x="177"/>
        <item h="1" sd="0" x="164"/>
        <item h="1" sd="0" x="362"/>
        <item h="1" sd="0" x="106"/>
        <item h="1" sd="0" x="82"/>
        <item h="1" sd="0" x="107"/>
        <item h="1" sd="0" x="108"/>
        <item h="1" sd="0" x="363"/>
        <item h="1" sd="0" x="109"/>
        <item h="1" sd="0" x="364"/>
        <item h="1" sd="0" x="347"/>
        <item h="1" sd="0" x="330"/>
        <item h="1" sd="0" x="332"/>
        <item h="1" sd="0" x="335"/>
        <item h="1" sd="0" x="365"/>
        <item h="1" sd="0" x="348"/>
        <item h="1" sd="0" x="136"/>
        <item h="1" sd="0" x="349"/>
        <item h="1" sd="0" x="366"/>
        <item h="1" sd="0" x="331"/>
        <item h="1" sd="0" x="110"/>
        <item h="1" sd="0" x="371"/>
        <item h="1" sd="0" x="111"/>
        <item h="1" sd="0" x="354"/>
        <item h="1" sd="0" x="78"/>
        <item h="1" sd="0" x="352"/>
        <item h="1" sd="0" x="99"/>
        <item h="1" sd="0" x="358"/>
        <item h="1" sd="0" x="194"/>
        <item h="1" sd="0" x="368"/>
        <item h="1" sd="0" x="360"/>
        <item h="1" sd="0" x="383"/>
        <item h="1" sd="0" x="382"/>
        <item h="1" sd="0" x="384"/>
        <item h="1" sd="0" x="385"/>
        <item h="1" sd="0" x="372"/>
        <item h="1" sd="0" x="373"/>
        <item h="1" sd="0" x="195"/>
        <item h="1" sd="0" x="171"/>
        <item h="1" sd="0" x="386"/>
        <item h="1" sd="0" x="375"/>
        <item h="1" sd="0" x="376"/>
        <item h="1" sd="0" x="374"/>
        <item h="1" sd="0" x="130"/>
        <item h="1" sd="0" x="172"/>
        <item h="1" sd="0" x="126"/>
        <item h="1" sd="0" x="79"/>
        <item h="1" sd="0" x="124"/>
        <item h="1" sd="0" x="0"/>
        <item h="1" sd="0" x="1"/>
        <item h="1" sd="0" x="7"/>
        <item h="1" sd="0" x="10"/>
        <item h="1" sd="0" x="11"/>
        <item h="1" sd="0" x="8"/>
        <item h="1" sd="0" x="9"/>
        <item h="1" sd="0" x="12"/>
        <item h="1" sd="0" x="4"/>
        <item h="1" sd="0" x="2"/>
        <item h="1" sd="0" x="3"/>
        <item h="1" sd="0" x="5"/>
        <item h="1" sd="0" x="6"/>
        <item h="1" sd="0" x="13"/>
        <item h="1" sd="0" x="14"/>
        <item h="1" sd="0" x="15"/>
        <item h="1" sd="0" x="16"/>
        <item h="1" sd="0" x="18"/>
        <item h="1" sd="0" x="19"/>
        <item h="1" sd="0" x="20"/>
        <item h="1" sd="0" x="21"/>
        <item h="1" sd="0" x="22"/>
        <item h="1" sd="0" x="23"/>
        <item h="1" sd="0" x="27"/>
        <item h="1" sd="0" x="24"/>
        <item h="1" sd="0" x="25"/>
        <item h="1" sd="0" x="26"/>
        <item h="1" sd="0" x="183"/>
        <item h="1" sd="0" x="182"/>
        <item h="1" sd="0" x="17"/>
        <item h="1" sd="0" x="184"/>
        <item h="1" sd="0" x="185"/>
        <item h="1" sd="0" x="187"/>
        <item h="1" sd="0" x="188"/>
        <item h="1" sd="0" x="189"/>
        <item h="1" sd="0" x="190"/>
        <item h="1" sd="0" x="191"/>
        <item h="1" sd="0" x="192"/>
        <item h="1" sd="0" x="193"/>
        <item h="1" sd="0" x="186"/>
        <item h="1" sd="0" x="113"/>
        <item h="1" sd="0" x="143"/>
        <item h="1" sd="0" x="167"/>
        <item h="1" sd="0" x="173"/>
        <item h="1" sd="0" x="161"/>
        <item h="1" sd="0" x="116"/>
        <item h="1" sd="0" x="119"/>
        <item h="1" sd="0" x="160"/>
        <item h="1" sd="0" x="178"/>
        <item h="1" sd="0" x="196"/>
        <item h="1" sd="0" x="115"/>
        <item h="1" sd="0" x="133"/>
        <item h="1" sd="0" x="137"/>
        <item h="1" sd="0" x="80"/>
        <item h="1" sd="0" x="151"/>
        <item h="1" sd="0" x="85"/>
        <item h="1" sd="0" x="144"/>
        <item h="1" sd="0" x="149"/>
        <item h="1" sd="0" x="145"/>
        <item h="1" sd="0" x="147"/>
        <item h="1" sd="0" x="168"/>
        <item h="1" sd="0" x="150"/>
        <item h="1" sd="0" x="120"/>
        <item h="1" sd="0" x="141"/>
        <item h="1" sd="0" x="138"/>
        <item h="1" sd="0" x="100"/>
        <item h="1" sd="0" x="152"/>
        <item h="1" sd="0" x="83"/>
        <item h="1" sd="0" x="146"/>
        <item h="1" sd="0" x="169"/>
        <item h="1" sd="0" x="114"/>
        <item h="1" sd="0" x="175"/>
        <item h="1" sd="0" x="176"/>
        <item h="1" sd="0" x="139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68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5"/>
        <item h="1" sd="0" x="56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9"/>
        <item h="1" sd="0" x="70"/>
        <item h="1" sd="0" x="71"/>
        <item h="1" sd="0" x="72"/>
        <item h="1" sd="0" x="66"/>
        <item h="1" sd="0" x="73"/>
        <item h="1" sd="0" x="67"/>
        <item h="1" sd="0" x="74"/>
        <item h="1" sd="0" x="75"/>
        <item h="1" sd="0" x="76"/>
        <item h="1"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4">
    <field x="8"/>
    <field x="6"/>
    <field x="3"/>
    <field x="4"/>
  </rowFields>
  <rowItems count="47">
    <i>
      <x v="1"/>
    </i>
    <i r="1">
      <x v="110"/>
    </i>
    <i r="2">
      <x/>
    </i>
    <i r="2">
      <x v="1"/>
    </i>
    <i r="2">
      <x v="2"/>
    </i>
    <i r="2">
      <x v="3"/>
    </i>
    <i r="2">
      <x v="4"/>
    </i>
    <i r="2">
      <x v="6"/>
    </i>
    <i r="2">
      <x v="8"/>
    </i>
    <i r="2">
      <x v="9"/>
    </i>
    <i r="2">
      <x v="10"/>
    </i>
    <i r="2">
      <x v="11"/>
    </i>
    <i r="2">
      <x v="12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123">
      <pivotArea outline="0" collapsedLevelsAreSubtotals="1" fieldPosition="0"/>
    </format>
    <format dxfId="122">
      <pivotArea field="-2" type="button" dataOnly="0" labelOnly="1" outline="0" axis="axisCol" fieldPosition="0"/>
    </format>
    <format dxfId="121">
      <pivotArea type="topRight" dataOnly="0" labelOnly="1" outline="0" fieldPosition="0"/>
    </format>
    <format dxfId="12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3.xml><?xml version="1.0" encoding="utf-8"?>
<pivotTableDefinition xmlns="http://schemas.openxmlformats.org/spreadsheetml/2006/main" name="PivotTable16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44" firstHeaderRow="1" firstDataRow="2" firstDataCol="1"/>
  <pivotFields count="37">
    <pivotField showAll="0"/>
    <pivotField showAll="0"/>
    <pivotField showAll="0"/>
    <pivotField axis="axisRow" showAll="0">
      <items count="153">
        <item x="71"/>
        <item sd="0" x="72"/>
        <item sd="0" x="73"/>
        <item sd="0" x="74"/>
        <item sd="0" x="75"/>
        <item sd="0" x="76"/>
        <item sd="0" x="77"/>
        <item sd="0" x="150"/>
        <item sd="0" x="78"/>
        <item sd="0" x="79"/>
        <item sd="0" x="80"/>
        <item sd="0" x="148"/>
        <item sd="0" x="81"/>
        <item sd="0" x="149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113"/>
        <item sd="0" x="114"/>
        <item sd="0" x="115"/>
        <item sd="0" x="98"/>
        <item sd="0" x="99"/>
        <item sd="0" x="100"/>
        <item sd="0" x="116"/>
        <item sd="0" x="117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51"/>
        <item t="default" sd="0"/>
      </items>
    </pivotField>
    <pivotField axis="axisRow" showAll="0">
      <items count="10">
        <item x="1"/>
        <item x="3"/>
        <item x="4"/>
        <item x="2"/>
        <item x="5"/>
        <item x="6"/>
        <item x="7"/>
        <item h="1" x="8"/>
        <item x="0"/>
        <item t="default"/>
      </items>
    </pivotField>
    <pivotField axis="axisRow" showAll="0">
      <items count="186">
        <item x="170"/>
        <item x="171"/>
        <item x="92"/>
        <item x="172"/>
        <item x="173"/>
        <item x="96"/>
        <item x="91"/>
        <item x="88"/>
        <item x="82"/>
        <item x="80"/>
        <item x="81"/>
        <item x="174"/>
        <item x="89"/>
        <item x="175"/>
        <item x="71"/>
        <item x="76"/>
        <item x="176"/>
        <item x="177"/>
        <item x="178"/>
        <item x="179"/>
        <item x="180"/>
        <item x="181"/>
        <item x="86"/>
        <item x="77"/>
        <item x="75"/>
        <item x="182"/>
        <item x="83"/>
        <item x="95"/>
        <item x="90"/>
        <item x="72"/>
        <item x="93"/>
        <item x="84"/>
        <item x="94"/>
        <item x="73"/>
        <item x="18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1"/>
        <item x="28"/>
        <item x="30"/>
        <item x="29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10"/>
        <item x="111"/>
        <item x="112"/>
        <item x="113"/>
        <item x="114"/>
        <item x="115"/>
        <item x="116"/>
        <item x="117"/>
        <item x="118"/>
        <item x="125"/>
        <item x="126"/>
        <item x="127"/>
        <item x="128"/>
        <item x="129"/>
        <item x="130"/>
        <item x="131"/>
        <item x="132"/>
        <item x="124"/>
        <item x="133"/>
        <item x="134"/>
        <item x="135"/>
        <item x="136"/>
        <item x="138"/>
        <item x="139"/>
        <item x="140"/>
        <item x="137"/>
        <item x="141"/>
        <item x="142"/>
        <item x="143"/>
        <item x="144"/>
        <item x="119"/>
        <item x="120"/>
        <item x="121"/>
        <item x="122"/>
        <item x="123"/>
        <item x="145"/>
        <item x="146"/>
        <item x="147"/>
        <item x="148"/>
        <item x="149"/>
        <item x="150"/>
        <item x="151"/>
        <item x="152"/>
        <item x="109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87"/>
        <item x="78"/>
        <item x="79"/>
        <item x="74"/>
        <item x="85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84"/>
        <item t="default"/>
      </items>
    </pivotField>
    <pivotField axis="axisRow" showAll="0">
      <items count="389">
        <item h="1" sd="0" x="201"/>
        <item h="1" sd="0" x="202"/>
        <item h="1" sd="0" x="211"/>
        <item h="1" sd="0" x="212"/>
        <item h="1" sd="0" x="213"/>
        <item h="1" sd="0" x="214"/>
        <item h="1" sd="0" x="215"/>
        <item h="1" sd="0" x="165"/>
        <item h="1" sd="0" x="218"/>
        <item h="1" sd="0" x="216"/>
        <item h="1" sd="0" x="217"/>
        <item h="1" sd="0" x="219"/>
        <item h="1" sd="0" x="220"/>
        <item h="1" sd="0" x="208"/>
        <item h="1" sd="0" x="209"/>
        <item h="1" sd="0" x="210"/>
        <item h="1" sd="0" x="207"/>
        <item h="1" sd="0" x="205"/>
        <item h="1" sd="0" x="206"/>
        <item h="1" sd="0" x="203"/>
        <item h="1" sd="0" x="204"/>
        <item h="1" sd="0" x="221"/>
        <item h="1" sd="0" x="222"/>
        <item h="1" sd="0" x="224"/>
        <item h="1" sd="0" x="225"/>
        <item h="1" sd="0" x="223"/>
        <item h="1" sd="0" x="226"/>
        <item h="1" sd="0" x="227"/>
        <item h="1" sd="0" x="181"/>
        <item h="1" sd="0" x="158"/>
        <item h="1" sd="0" x="159"/>
        <item h="1" sd="0" x="229"/>
        <item h="1" sd="0" x="228"/>
        <item h="1" sd="0" x="230"/>
        <item h="1" sd="0" x="162"/>
        <item h="1" sd="0" x="233"/>
        <item h="1" sd="0" x="148"/>
        <item h="1" sd="0" x="232"/>
        <item h="1" sd="0" x="231"/>
        <item h="1" sd="0" x="234"/>
        <item h="1" sd="0" x="235"/>
        <item h="1" sd="0" x="236"/>
        <item h="1" sd="0" x="237"/>
        <item h="1" sd="0" x="238"/>
        <item h="1" sd="0" x="239"/>
        <item h="1" sd="0" x="240"/>
        <item h="1" sd="0" x="127"/>
        <item h="1" sd="0" x="179"/>
        <item h="1" sd="0" x="199"/>
        <item h="1" sd="0" x="122"/>
        <item h="1" sd="0" x="170"/>
        <item h="1" sd="0" x="198"/>
        <item h="1" sd="0" x="379"/>
        <item h="1" sd="0" x="117"/>
        <item h="1" sd="0" x="200"/>
        <item h="1" sd="0" x="241"/>
        <item h="1" sd="0" x="378"/>
        <item h="1" sd="0" x="128"/>
        <item h="1" sd="0" x="242"/>
        <item h="1" sd="0" x="245"/>
        <item h="1" sd="0" x="244"/>
        <item h="1" sd="0" x="246"/>
        <item h="1" sd="0" x="166"/>
        <item h="1" sd="0" x="248"/>
        <item h="1" sd="0" x="121"/>
        <item h="1" sd="0" x="377"/>
        <item h="1" sd="0" x="249"/>
        <item h="1" sd="0" x="123"/>
        <item h="1" sd="0" x="247"/>
        <item h="1" sd="0" x="243"/>
        <item h="1" sd="0" x="250"/>
        <item h="1" sd="0" x="251"/>
        <item h="1" sd="0" x="153"/>
        <item h="1" sd="0" x="252"/>
        <item h="1" sd="0" x="253"/>
        <item h="1" sd="0" x="254"/>
        <item h="1" sd="0" x="256"/>
        <item h="1" sd="0" x="257"/>
        <item h="1" sd="0" x="259"/>
        <item h="1" sd="0" x="258"/>
        <item h="1" sd="0" x="255"/>
        <item h="1" sd="0" x="86"/>
        <item h="1" sd="0" x="84"/>
        <item h="1" sd="0" x="87"/>
        <item h="1" sd="0" x="88"/>
        <item h="1" sd="0" x="134"/>
        <item h="1" sd="0" x="89"/>
        <item h="1" sd="0" x="90"/>
        <item h="1" sd="0" x="91"/>
        <item h="1" sd="0" x="260"/>
        <item h="1" sd="0" x="77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261"/>
        <item h="1" sd="0" x="262"/>
        <item h="1" sd="0" x="263"/>
        <item h="1" sd="0" x="264"/>
        <item h="1" sd="0" x="265"/>
        <item h="1" sd="0" x="266"/>
        <item h="1" x="267"/>
        <item h="1" sd="0" x="268"/>
        <item h="1" sd="0" x="269"/>
        <item h="1" sd="0" x="270"/>
        <item h="1" sd="0" x="271"/>
        <item h="1" sd="0" x="272"/>
        <item h="1" sd="0" x="140"/>
        <item h="1" sd="0" x="273"/>
        <item h="1" sd="0" x="274"/>
        <item h="1" sd="0" x="180"/>
        <item h="1" sd="0" x="287"/>
        <item h="1" sd="0" x="277"/>
        <item h="1" sd="0" x="298"/>
        <item h="1" sd="0" x="309"/>
        <item h="1" sd="0" x="306"/>
        <item h="1" sd="0" x="280"/>
        <item h="1" sd="0" x="281"/>
        <item h="1" sd="0" x="301"/>
        <item h="1" sd="0" x="299"/>
        <item h="1" sd="0" x="288"/>
        <item h="1" sd="0" x="289"/>
        <item h="1" sd="0" x="307"/>
        <item h="1" sd="0" x="290"/>
        <item h="1" sd="0" x="291"/>
        <item h="1" sd="0" x="292"/>
        <item h="1" sd="0" x="293"/>
        <item h="1" sd="0" x="294"/>
        <item h="1" sd="0" x="295"/>
        <item h="1" sd="0" x="142"/>
        <item h="1" sd="0" x="296"/>
        <item h="1" sd="0" x="302"/>
        <item h="1" sd="0" x="304"/>
        <item h="1" sd="0" x="303"/>
        <item h="1" sd="0" x="308"/>
        <item h="1" sd="0" x="305"/>
        <item h="1" sd="0" x="300"/>
        <item h="1" sd="0" x="112"/>
        <item h="1" sd="0" x="282"/>
        <item h="1" sd="0" x="278"/>
        <item h="1" sd="0" x="297"/>
        <item h="1" sd="0" x="283"/>
        <item h="1" sd="0" x="284"/>
        <item h="1" sd="0" x="285"/>
        <item h="1" sd="0" x="118"/>
        <item h="1" sd="0" x="286"/>
        <item h="1" sd="0" x="279"/>
        <item h="1" sd="0" x="81"/>
        <item h="1" sd="0" x="132"/>
        <item h="1" sd="0" x="275"/>
        <item h="1" sd="0" x="276"/>
        <item h="1" sd="0" x="315"/>
        <item h="1" sd="0" x="313"/>
        <item h="1" sd="0" x="314"/>
        <item h="1" sd="0" x="317"/>
        <item h="1" sd="0" x="319"/>
        <item h="1" sd="0" x="312"/>
        <item h="1" sd="0" x="311"/>
        <item h="1" sd="0" x="316"/>
        <item h="1" sd="0" x="310"/>
        <item h="1" sd="0" x="320"/>
        <item h="1" sd="0" x="318"/>
        <item h="1" sd="0" x="129"/>
        <item h="1" sd="0" x="154"/>
        <item h="1" sd="0" x="380"/>
        <item h="1" sd="0" x="155"/>
        <item h="1" sd="0" x="156"/>
        <item h="1" sd="0" x="157"/>
        <item h="1" sd="0" x="326"/>
        <item h="1" sd="0" x="327"/>
        <item h="1" sd="0" x="328"/>
        <item h="1" sd="0" x="324"/>
        <item h="1" sd="0" x="322"/>
        <item h="1" sd="0" x="323"/>
        <item h="1" sd="0" x="321"/>
        <item h="1" sd="0" x="325"/>
        <item h="1" sd="0" x="174"/>
        <item h="1" sd="0" x="125"/>
        <item h="1" sd="0" x="350"/>
        <item h="1" sd="0" x="339"/>
        <item h="1" sd="0" x="343"/>
        <item h="1" sd="0" x="370"/>
        <item h="1" sd="0" x="344"/>
        <item h="1" sd="0" x="381"/>
        <item h="1" sd="0" x="103"/>
        <item h="1" sd="0" x="333"/>
        <item h="1" sd="0" x="101"/>
        <item h="1" sd="0" x="104"/>
        <item h="1" sd="0" x="329"/>
        <item h="1" sd="0" x="131"/>
        <item h="1" sd="0" x="342"/>
        <item h="1" sd="0" x="336"/>
        <item h="1" sd="0" x="367"/>
        <item h="1" sd="0" x="355"/>
        <item h="1" sd="0" x="356"/>
        <item h="1" sd="0" x="105"/>
        <item h="1" sd="0" x="197"/>
        <item h="1" sd="0" x="359"/>
        <item h="1" sd="0" x="353"/>
        <item h="1" sd="0" x="163"/>
        <item h="1" sd="0" x="369"/>
        <item h="1" sd="0" x="337"/>
        <item h="1" sd="0" x="357"/>
        <item h="1" sd="0" x="340"/>
        <item h="1" sd="0" x="341"/>
        <item h="1" sd="0" x="345"/>
        <item h="1" sd="0" x="135"/>
        <item h="1" sd="0" x="338"/>
        <item h="1" sd="0" x="361"/>
        <item h="1" sd="0" x="346"/>
        <item h="1" sd="0" x="102"/>
        <item h="1" sd="0" x="351"/>
        <item h="1" sd="0" x="334"/>
        <item h="1" sd="0" x="177"/>
        <item h="1" sd="0" x="164"/>
        <item h="1" sd="0" x="362"/>
        <item h="1" sd="0" x="106"/>
        <item h="1" sd="0" x="82"/>
        <item h="1" sd="0" x="107"/>
        <item h="1" sd="0" x="108"/>
        <item h="1" sd="0" x="363"/>
        <item h="1" sd="0" x="109"/>
        <item h="1" sd="0" x="364"/>
        <item h="1" sd="0" x="347"/>
        <item h="1" sd="0" x="330"/>
        <item h="1" sd="0" x="332"/>
        <item h="1" sd="0" x="335"/>
        <item h="1" sd="0" x="365"/>
        <item h="1" sd="0" x="348"/>
        <item h="1" sd="0" x="136"/>
        <item h="1" sd="0" x="349"/>
        <item h="1" sd="0" x="366"/>
        <item h="1" sd="0" x="331"/>
        <item h="1" sd="0" x="110"/>
        <item h="1" sd="0" x="371"/>
        <item h="1" sd="0" x="111"/>
        <item h="1" sd="0" x="354"/>
        <item h="1" sd="0" x="78"/>
        <item h="1" sd="0" x="352"/>
        <item h="1" sd="0" x="99"/>
        <item h="1" sd="0" x="358"/>
        <item h="1" sd="0" x="194"/>
        <item h="1" sd="0" x="368"/>
        <item h="1" sd="0" x="360"/>
        <item h="1" sd="0" x="383"/>
        <item h="1" sd="0" x="382"/>
        <item h="1" sd="0" x="384"/>
        <item h="1" sd="0" x="385"/>
        <item h="1" sd="0" x="372"/>
        <item h="1" sd="0" x="373"/>
        <item h="1" sd="0" x="195"/>
        <item h="1" sd="0" x="171"/>
        <item h="1" sd="0" x="386"/>
        <item h="1" sd="0" x="375"/>
        <item h="1" sd="0" x="376"/>
        <item h="1" sd="0" x="374"/>
        <item h="1" sd="0" x="130"/>
        <item h="1" sd="0" x="172"/>
        <item h="1" sd="0" x="126"/>
        <item x="79"/>
        <item h="1" sd="0" x="124"/>
        <item h="1" sd="0" x="0"/>
        <item h="1" sd="0" x="1"/>
        <item h="1" sd="0" x="7"/>
        <item h="1" sd="0" x="10"/>
        <item h="1" sd="0" x="11"/>
        <item h="1" sd="0" x="8"/>
        <item h="1" sd="0" x="9"/>
        <item h="1" sd="0" x="12"/>
        <item h="1" sd="0" x="4"/>
        <item h="1" sd="0" x="2"/>
        <item h="1" sd="0" x="3"/>
        <item h="1" sd="0" x="5"/>
        <item h="1" sd="0" x="6"/>
        <item h="1" sd="0" x="13"/>
        <item h="1" sd="0" x="14"/>
        <item h="1" sd="0" x="15"/>
        <item h="1" sd="0" x="16"/>
        <item h="1" sd="0" x="18"/>
        <item h="1" sd="0" x="19"/>
        <item h="1" sd="0" x="20"/>
        <item h="1" sd="0" x="21"/>
        <item h="1" sd="0" x="22"/>
        <item h="1" sd="0" x="23"/>
        <item h="1" sd="0" x="27"/>
        <item h="1" sd="0" x="24"/>
        <item h="1" sd="0" x="25"/>
        <item h="1" sd="0" x="26"/>
        <item h="1" sd="0" x="183"/>
        <item h="1" sd="0" x="182"/>
        <item h="1" sd="0" x="17"/>
        <item h="1" sd="0" x="184"/>
        <item h="1" sd="0" x="185"/>
        <item h="1" sd="0" x="187"/>
        <item h="1" sd="0" x="188"/>
        <item h="1" sd="0" x="189"/>
        <item h="1" sd="0" x="190"/>
        <item h="1" sd="0" x="191"/>
        <item h="1" sd="0" x="192"/>
        <item h="1" sd="0" x="193"/>
        <item h="1" sd="0" x="186"/>
        <item h="1" sd="0" x="113"/>
        <item h="1" sd="0" x="143"/>
        <item h="1" sd="0" x="167"/>
        <item h="1" sd="0" x="173"/>
        <item h="1" sd="0" x="161"/>
        <item h="1" sd="0" x="116"/>
        <item h="1" sd="0" x="119"/>
        <item h="1" sd="0" x="160"/>
        <item h="1" sd="0" x="178"/>
        <item h="1" sd="0" x="196"/>
        <item h="1" sd="0" x="115"/>
        <item h="1" sd="0" x="133"/>
        <item h="1" sd="0" x="137"/>
        <item h="1" sd="0" x="80"/>
        <item h="1" sd="0" x="151"/>
        <item h="1" sd="0" x="85"/>
        <item h="1" sd="0" x="144"/>
        <item h="1" sd="0" x="149"/>
        <item h="1" sd="0" x="145"/>
        <item h="1" sd="0" x="147"/>
        <item h="1" sd="0" x="168"/>
        <item h="1" sd="0" x="150"/>
        <item h="1" sd="0" x="120"/>
        <item h="1" sd="0" x="141"/>
        <item h="1" sd="0" x="138"/>
        <item h="1" sd="0" x="100"/>
        <item h="1" sd="0" x="152"/>
        <item h="1" sd="0" x="83"/>
        <item h="1" sd="0" x="146"/>
        <item h="1" sd="0" x="169"/>
        <item h="1" sd="0" x="114"/>
        <item h="1" sd="0" x="175"/>
        <item h="1" sd="0" x="176"/>
        <item h="1" sd="0" x="139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68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5"/>
        <item h="1" sd="0" x="56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9"/>
        <item h="1" sd="0" x="70"/>
        <item h="1" sd="0" x="71"/>
        <item h="1" sd="0" x="72"/>
        <item h="1" sd="0" x="66"/>
        <item h="1" sd="0" x="73"/>
        <item h="1" sd="0" x="67"/>
        <item h="1" sd="0" x="74"/>
        <item h="1" sd="0" x="75"/>
        <item h="1" sd="0" x="76"/>
        <item h="1"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5">
    <field x="8"/>
    <field x="5"/>
    <field x="6"/>
    <field x="3"/>
    <field x="4"/>
  </rowFields>
  <rowItems count="40">
    <i>
      <x v="4"/>
    </i>
    <i r="1">
      <x v="33"/>
    </i>
    <i r="2">
      <x v="262"/>
    </i>
    <i r="3">
      <x/>
    </i>
    <i r="4">
      <x/>
    </i>
    <i r="3">
      <x v="1"/>
    </i>
    <i r="3">
      <x v="2"/>
    </i>
    <i r="3">
      <x v="3"/>
    </i>
    <i r="3">
      <x v="4"/>
    </i>
    <i r="3">
      <x v="6"/>
    </i>
    <i r="3">
      <x v="8"/>
    </i>
    <i r="3">
      <x v="9"/>
    </i>
    <i r="3">
      <x v="10"/>
    </i>
    <i r="3">
      <x v="14"/>
    </i>
    <i r="3">
      <x v="15"/>
    </i>
    <i r="3">
      <x v="16"/>
    </i>
    <i r="3">
      <x v="17"/>
    </i>
    <i r="3">
      <x v="19"/>
    </i>
    <i r="3">
      <x v="20"/>
    </i>
    <i r="3">
      <x v="21"/>
    </i>
    <i r="3">
      <x v="23"/>
    </i>
    <i r="3">
      <x v="25"/>
    </i>
    <i r="3">
      <x v="26"/>
    </i>
    <i r="3">
      <x v="28"/>
    </i>
    <i r="3">
      <x v="29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2"/>
    </i>
    <i r="3">
      <x v="43"/>
    </i>
    <i r="3">
      <x v="44"/>
    </i>
    <i r="3">
      <x v="46"/>
    </i>
    <i r="3">
      <x v="47"/>
    </i>
    <i r="3">
      <x v="48"/>
    </i>
    <i r="3">
      <x v="49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119">
      <pivotArea outline="0" collapsedLevelsAreSubtotals="1" fieldPosition="0"/>
    </format>
    <format dxfId="118">
      <pivotArea field="-2" type="button" dataOnly="0" labelOnly="1" outline="0" axis="axisCol" fieldPosition="0"/>
    </format>
    <format dxfId="117">
      <pivotArea type="topRight" dataOnly="0" labelOnly="1" outline="0" fieldPosition="0"/>
    </format>
    <format dxfId="116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4.xml><?xml version="1.0" encoding="utf-8"?>
<pivotTableDefinition xmlns="http://schemas.openxmlformats.org/spreadsheetml/2006/main" name="PivotTable17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31" firstHeaderRow="1" firstDataRow="2" firstDataCol="1"/>
  <pivotFields count="37">
    <pivotField showAll="0"/>
    <pivotField showAll="0"/>
    <pivotField showAll="0"/>
    <pivotField showAll="0"/>
    <pivotField axis="axisRow" showAll="0">
      <items count="10">
        <item x="1"/>
        <item x="3"/>
        <item x="4"/>
        <item x="2"/>
        <item x="5"/>
        <item x="6"/>
        <item x="7"/>
        <item h="1" x="8"/>
        <item x="0"/>
        <item t="default"/>
      </items>
    </pivotField>
    <pivotField axis="axisRow" showAll="0">
      <items count="186">
        <item h="1" x="170"/>
        <item h="1" x="171"/>
        <item h="1" x="92"/>
        <item h="1" x="172"/>
        <item h="1" x="173"/>
        <item h="1" x="96"/>
        <item h="1" x="91"/>
        <item h="1" x="88"/>
        <item h="1" x="82"/>
        <item h="1" x="80"/>
        <item h="1" x="81"/>
        <item h="1" x="174"/>
        <item h="1" x="89"/>
        <item h="1" x="175"/>
        <item h="1" x="71"/>
        <item h="1" x="76"/>
        <item h="1" x="176"/>
        <item h="1" x="177"/>
        <item h="1" x="178"/>
        <item h="1" x="179"/>
        <item h="1" x="180"/>
        <item h="1" x="181"/>
        <item h="1" x="86"/>
        <item x="77"/>
        <item h="1" x="75"/>
        <item h="1" x="182"/>
        <item h="1" x="83"/>
        <item h="1" x="95"/>
        <item h="1" x="90"/>
        <item h="1" x="72"/>
        <item h="1" x="93"/>
        <item h="1" x="84"/>
        <item h="1" x="94"/>
        <item h="1" x="73"/>
        <item h="1" x="18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31"/>
        <item h="1" x="28"/>
        <item h="1" x="30"/>
        <item h="1" x="29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25"/>
        <item h="1" x="126"/>
        <item h="1" x="127"/>
        <item h="1" x="128"/>
        <item h="1" x="129"/>
        <item h="1" x="130"/>
        <item h="1" x="131"/>
        <item h="1" x="132"/>
        <item h="1" x="124"/>
        <item h="1" x="133"/>
        <item h="1" x="134"/>
        <item h="1" x="135"/>
        <item h="1" x="136"/>
        <item h="1" x="138"/>
        <item h="1" x="139"/>
        <item h="1" x="140"/>
        <item h="1" x="137"/>
        <item h="1" x="141"/>
        <item h="1" x="142"/>
        <item h="1" x="143"/>
        <item h="1" x="144"/>
        <item h="1" x="119"/>
        <item h="1" x="120"/>
        <item h="1" x="121"/>
        <item h="1" x="122"/>
        <item h="1" x="123"/>
        <item h="1" x="145"/>
        <item h="1" x="146"/>
        <item h="1" x="147"/>
        <item h="1" x="148"/>
        <item h="1" x="149"/>
        <item h="1" x="150"/>
        <item h="1" x="151"/>
        <item h="1" x="152"/>
        <item h="1" x="109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87"/>
        <item h="1" x="78"/>
        <item h="1" x="79"/>
        <item h="1" x="74"/>
        <item h="1" x="85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184"/>
        <item t="default"/>
      </items>
    </pivotField>
    <pivotField axis="axisRow" showAll="0">
      <items count="389">
        <item sd="0" x="201"/>
        <item sd="0" x="202"/>
        <item sd="0" x="211"/>
        <item sd="0" x="212"/>
        <item sd="0" x="213"/>
        <item sd="0" x="214"/>
        <item sd="0" x="215"/>
        <item sd="0" x="165"/>
        <item sd="0" x="218"/>
        <item sd="0" x="216"/>
        <item sd="0" x="217"/>
        <item sd="0" x="219"/>
        <item sd="0" x="220"/>
        <item sd="0" x="208"/>
        <item sd="0" x="209"/>
        <item sd="0" x="210"/>
        <item sd="0" x="207"/>
        <item sd="0" x="205"/>
        <item sd="0" x="206"/>
        <item sd="0" x="203"/>
        <item sd="0" x="204"/>
        <item sd="0" x="221"/>
        <item sd="0" x="222"/>
        <item sd="0" x="224"/>
        <item sd="0" x="225"/>
        <item sd="0" x="223"/>
        <item sd="0" x="226"/>
        <item sd="0" x="227"/>
        <item sd="0" x="181"/>
        <item sd="0" x="158"/>
        <item sd="0" x="159"/>
        <item sd="0" x="229"/>
        <item sd="0" x="228"/>
        <item sd="0" x="230"/>
        <item sd="0" x="162"/>
        <item sd="0" x="233"/>
        <item sd="0" x="148"/>
        <item sd="0" x="232"/>
        <item sd="0" x="231"/>
        <item sd="0" x="234"/>
        <item sd="0" x="235"/>
        <item sd="0" x="236"/>
        <item sd="0" x="237"/>
        <item sd="0" x="238"/>
        <item sd="0" x="239"/>
        <item sd="0" x="240"/>
        <item sd="0" x="127"/>
        <item sd="0" x="179"/>
        <item sd="0" x="199"/>
        <item sd="0" x="122"/>
        <item sd="0" x="170"/>
        <item sd="0" x="198"/>
        <item sd="0" x="379"/>
        <item sd="0" x="117"/>
        <item sd="0" x="200"/>
        <item sd="0" x="241"/>
        <item sd="0" x="378"/>
        <item sd="0" x="128"/>
        <item sd="0" x="242"/>
        <item sd="0" x="245"/>
        <item sd="0" x="244"/>
        <item sd="0" x="246"/>
        <item sd="0" x="166"/>
        <item sd="0" x="248"/>
        <item sd="0" x="121"/>
        <item sd="0" x="377"/>
        <item sd="0" x="249"/>
        <item sd="0" x="123"/>
        <item sd="0" x="247"/>
        <item sd="0" x="243"/>
        <item sd="0" x="250"/>
        <item sd="0" x="251"/>
        <item sd="0" x="153"/>
        <item sd="0" x="252"/>
        <item sd="0" x="253"/>
        <item sd="0" x="254"/>
        <item sd="0" x="256"/>
        <item sd="0" x="257"/>
        <item sd="0" x="259"/>
        <item sd="0" x="258"/>
        <item sd="0" x="255"/>
        <item sd="0" x="86"/>
        <item sd="0" x="84"/>
        <item sd="0" x="87"/>
        <item sd="0" x="88"/>
        <item sd="0" x="134"/>
        <item sd="0" x="89"/>
        <item sd="0" x="90"/>
        <item sd="0" x="91"/>
        <item sd="0" x="260"/>
        <item sd="0" x="77"/>
        <item sd="0" x="92"/>
        <item sd="0" x="93"/>
        <item sd="0" x="94"/>
        <item sd="0" x="95"/>
        <item sd="0" x="96"/>
        <item sd="0" x="97"/>
        <item sd="0" x="98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140"/>
        <item sd="0" x="273"/>
        <item sd="0" x="274"/>
        <item sd="0" x="180"/>
        <item sd="0" x="287"/>
        <item sd="0" x="277"/>
        <item h="1" sd="0" x="298"/>
        <item sd="0" x="309"/>
        <item sd="0" x="306"/>
        <item sd="0" x="280"/>
        <item h="1" sd="0" x="281"/>
        <item sd="0" x="301"/>
        <item sd="0" x="299"/>
        <item h="1" sd="0" x="288"/>
        <item sd="0" x="289"/>
        <item sd="0" x="307"/>
        <item sd="0" x="290"/>
        <item h="1" sd="0" x="291"/>
        <item sd="0" x="292"/>
        <item h="1" sd="0" x="293"/>
        <item sd="0" x="294"/>
        <item h="1" sd="0" x="295"/>
        <item sd="0" x="142"/>
        <item h="1" sd="0" x="296"/>
        <item sd="0" x="302"/>
        <item h="1" sd="0" x="304"/>
        <item sd="0" x="303"/>
        <item sd="0" x="308"/>
        <item h="1" sd="0" x="305"/>
        <item h="1" sd="0" x="300"/>
        <item sd="0" x="112"/>
        <item h="1" sd="0" x="282"/>
        <item sd="0" x="278"/>
        <item h="1" sd="0" x="297"/>
        <item sd="0" x="283"/>
        <item sd="0" x="284"/>
        <item h="1" sd="0" x="285"/>
        <item sd="0" x="118"/>
        <item sd="0" x="286"/>
        <item sd="0" x="279"/>
        <item sd="0" x="81"/>
        <item sd="0" x="132"/>
        <item sd="0" x="275"/>
        <item sd="0" x="276"/>
        <item sd="0" x="315"/>
        <item sd="0" x="313"/>
        <item sd="0" x="314"/>
        <item sd="0" x="317"/>
        <item sd="0" x="319"/>
        <item sd="0" x="312"/>
        <item sd="0" x="311"/>
        <item sd="0" x="316"/>
        <item sd="0" x="310"/>
        <item sd="0" x="320"/>
        <item sd="0" x="318"/>
        <item sd="0" x="129"/>
        <item sd="0" x="154"/>
        <item sd="0" x="380"/>
        <item sd="0" x="155"/>
        <item sd="0" x="156"/>
        <item sd="0" x="157"/>
        <item sd="0" x="326"/>
        <item sd="0" x="327"/>
        <item sd="0" x="328"/>
        <item sd="0" x="324"/>
        <item sd="0" x="322"/>
        <item sd="0" x="323"/>
        <item sd="0" x="321"/>
        <item sd="0" x="325"/>
        <item sd="0" x="174"/>
        <item sd="0" x="125"/>
        <item sd="0" x="350"/>
        <item sd="0" x="339"/>
        <item sd="0" x="343"/>
        <item sd="0" x="370"/>
        <item sd="0" x="344"/>
        <item sd="0" x="381"/>
        <item sd="0" x="103"/>
        <item sd="0" x="333"/>
        <item sd="0" x="101"/>
        <item sd="0" x="104"/>
        <item sd="0" x="329"/>
        <item sd="0" x="131"/>
        <item sd="0" x="342"/>
        <item sd="0" x="336"/>
        <item sd="0" x="367"/>
        <item sd="0" x="355"/>
        <item sd="0" x="356"/>
        <item sd="0" x="105"/>
        <item sd="0" x="197"/>
        <item sd="0" x="359"/>
        <item sd="0" x="353"/>
        <item sd="0" x="163"/>
        <item sd="0" x="369"/>
        <item sd="0" x="337"/>
        <item sd="0" x="357"/>
        <item sd="0" x="340"/>
        <item sd="0" x="341"/>
        <item sd="0" x="345"/>
        <item sd="0" x="135"/>
        <item sd="0" x="338"/>
        <item sd="0" x="361"/>
        <item sd="0" x="346"/>
        <item sd="0" x="102"/>
        <item sd="0" x="351"/>
        <item sd="0" x="334"/>
        <item sd="0" x="177"/>
        <item sd="0" x="164"/>
        <item sd="0" x="362"/>
        <item sd="0" x="106"/>
        <item sd="0" x="82"/>
        <item sd="0" x="107"/>
        <item sd="0" x="108"/>
        <item sd="0" x="363"/>
        <item sd="0" x="109"/>
        <item sd="0" x="364"/>
        <item sd="0" x="347"/>
        <item sd="0" x="330"/>
        <item sd="0" x="332"/>
        <item sd="0" x="335"/>
        <item sd="0" x="365"/>
        <item sd="0" x="348"/>
        <item sd="0" x="136"/>
        <item sd="0" x="349"/>
        <item sd="0" x="366"/>
        <item sd="0" x="331"/>
        <item sd="0" x="110"/>
        <item sd="0" x="371"/>
        <item sd="0" x="111"/>
        <item sd="0" x="354"/>
        <item sd="0" x="78"/>
        <item sd="0" x="352"/>
        <item sd="0" x="99"/>
        <item sd="0" x="358"/>
        <item sd="0" x="194"/>
        <item sd="0" x="368"/>
        <item sd="0" x="360"/>
        <item sd="0" x="383"/>
        <item sd="0" x="382"/>
        <item sd="0" x="384"/>
        <item sd="0" x="385"/>
        <item sd="0" x="372"/>
        <item sd="0" x="373"/>
        <item sd="0" x="195"/>
        <item sd="0" x="171"/>
        <item sd="0" x="386"/>
        <item sd="0" x="375"/>
        <item sd="0" x="376"/>
        <item sd="0" x="374"/>
        <item sd="0" x="130"/>
        <item sd="0" x="172"/>
        <item sd="0" x="126"/>
        <item sd="0" x="79"/>
        <item sd="0" x="124"/>
        <item sd="0" x="0"/>
        <item sd="0" x="1"/>
        <item sd="0" x="7"/>
        <item sd="0" x="10"/>
        <item sd="0" x="11"/>
        <item sd="0" x="8"/>
        <item sd="0" x="9"/>
        <item sd="0" x="12"/>
        <item sd="0" x="4"/>
        <item sd="0" x="2"/>
        <item sd="0" x="3"/>
        <item sd="0" x="5"/>
        <item sd="0" x="6"/>
        <item sd="0" x="13"/>
        <item sd="0" x="14"/>
        <item sd="0" x="15"/>
        <item sd="0" x="16"/>
        <item sd="0" x="18"/>
        <item sd="0" x="19"/>
        <item sd="0" x="20"/>
        <item sd="0" x="21"/>
        <item sd="0" x="22"/>
        <item sd="0" x="23"/>
        <item sd="0" x="27"/>
        <item sd="0" x="24"/>
        <item sd="0" x="25"/>
        <item sd="0" x="26"/>
        <item sd="0" x="183"/>
        <item sd="0" x="182"/>
        <item sd="0" x="17"/>
        <item sd="0" x="184"/>
        <item sd="0" x="185"/>
        <item sd="0" x="187"/>
        <item sd="0" x="188"/>
        <item sd="0" x="189"/>
        <item sd="0" x="190"/>
        <item sd="0" x="191"/>
        <item sd="0" x="192"/>
        <item sd="0" x="193"/>
        <item sd="0" x="186"/>
        <item sd="0" x="113"/>
        <item sd="0" x="143"/>
        <item sd="0" x="167"/>
        <item sd="0" x="173"/>
        <item sd="0" x="161"/>
        <item sd="0" x="116"/>
        <item sd="0" x="119"/>
        <item sd="0" x="160"/>
        <item sd="0" x="178"/>
        <item sd="0" x="196"/>
        <item sd="0" x="115"/>
        <item sd="0" x="133"/>
        <item sd="0" x="137"/>
        <item sd="0" x="80"/>
        <item sd="0" x="151"/>
        <item sd="0" x="85"/>
        <item sd="0" x="144"/>
        <item sd="0" x="149"/>
        <item sd="0" x="145"/>
        <item sd="0" x="147"/>
        <item sd="0" x="168"/>
        <item sd="0" x="150"/>
        <item sd="0" x="120"/>
        <item sd="0" x="141"/>
        <item sd="0" x="138"/>
        <item sd="0" x="100"/>
        <item sd="0" x="152"/>
        <item sd="0" x="83"/>
        <item sd="0" x="146"/>
        <item sd="0" x="169"/>
        <item sd="0" x="114"/>
        <item sd="0" x="175"/>
        <item sd="0" x="176"/>
        <item sd="0" x="139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68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9"/>
        <item sd="0" x="70"/>
        <item sd="0" x="71"/>
        <item sd="0" x="72"/>
        <item sd="0" x="66"/>
        <item sd="0" x="73"/>
        <item sd="0" x="67"/>
        <item sd="0" x="74"/>
        <item sd="0" x="75"/>
        <item sd="0" x="76"/>
        <item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4">
    <field x="8"/>
    <field x="5"/>
    <field x="6"/>
    <field x="4"/>
  </rowFields>
  <rowItems count="27">
    <i>
      <x v="1"/>
    </i>
    <i r="1">
      <x v="23"/>
    </i>
    <i r="2">
      <x v="113"/>
    </i>
    <i r="2">
      <x v="114"/>
    </i>
    <i r="2">
      <x v="115"/>
    </i>
    <i r="2">
      <x v="117"/>
    </i>
    <i r="2">
      <x v="118"/>
    </i>
    <i r="2">
      <x v="119"/>
    </i>
    <i r="2">
      <x v="121"/>
    </i>
    <i r="2">
      <x v="122"/>
    </i>
    <i r="2">
      <x v="124"/>
    </i>
    <i r="2">
      <x v="125"/>
    </i>
    <i r="2">
      <x v="126"/>
    </i>
    <i r="2">
      <x v="128"/>
    </i>
    <i r="2">
      <x v="130"/>
    </i>
    <i r="2">
      <x v="132"/>
    </i>
    <i r="2">
      <x v="134"/>
    </i>
    <i r="2">
      <x v="136"/>
    </i>
    <i r="2">
      <x v="137"/>
    </i>
    <i r="2">
      <x v="140"/>
    </i>
    <i r="2">
      <x v="142"/>
    </i>
    <i r="2">
      <x v="144"/>
    </i>
    <i r="2">
      <x v="145"/>
    </i>
    <i r="2">
      <x v="147"/>
    </i>
    <i r="2">
      <x v="148"/>
    </i>
    <i r="2">
      <x v="149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115">
      <pivotArea outline="0" collapsedLevelsAreSubtotals="1" fieldPosition="0"/>
    </format>
    <format dxfId="114">
      <pivotArea field="-2" type="button" dataOnly="0" labelOnly="1" outline="0" axis="axisCol" fieldPosition="0"/>
    </format>
    <format dxfId="113">
      <pivotArea type="topRight" dataOnly="0" labelOnly="1" outline="0" fieldPosition="0"/>
    </format>
    <format dxfId="112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5.xml><?xml version="1.0" encoding="utf-8"?>
<pivotTableDefinition xmlns="http://schemas.openxmlformats.org/spreadsheetml/2006/main" name="PivotTable18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10" firstHeaderRow="1" firstDataRow="2" firstDataCol="1"/>
  <pivotFields count="37">
    <pivotField showAll="0"/>
    <pivotField showAll="0"/>
    <pivotField showAll="0"/>
    <pivotField showAll="0"/>
    <pivotField axis="axisRow" showAll="0">
      <items count="10">
        <item x="1"/>
        <item x="3"/>
        <item x="4"/>
        <item x="2"/>
        <item x="5"/>
        <item x="6"/>
        <item x="7"/>
        <item h="1" x="8"/>
        <item x="0"/>
        <item t="default"/>
      </items>
    </pivotField>
    <pivotField axis="axisRow" showAll="0">
      <items count="186">
        <item h="1" x="170"/>
        <item h="1" x="171"/>
        <item h="1" x="92"/>
        <item h="1" x="172"/>
        <item h="1" x="173"/>
        <item h="1" x="96"/>
        <item h="1" x="91"/>
        <item h="1" x="88"/>
        <item h="1" x="82"/>
        <item h="1" x="80"/>
        <item h="1" x="81"/>
        <item h="1" x="174"/>
        <item h="1" x="89"/>
        <item h="1" x="175"/>
        <item h="1" x="71"/>
        <item h="1" x="76"/>
        <item h="1" x="176"/>
        <item h="1" x="177"/>
        <item h="1" x="178"/>
        <item h="1" x="179"/>
        <item h="1" x="180"/>
        <item h="1" x="181"/>
        <item h="1" x="86"/>
        <item h="1" x="77"/>
        <item h="1" x="75"/>
        <item x="182"/>
        <item h="1" x="83"/>
        <item h="1" x="95"/>
        <item h="1" x="90"/>
        <item h="1" x="72"/>
        <item h="1" x="93"/>
        <item h="1" x="84"/>
        <item h="1" x="94"/>
        <item h="1" x="73"/>
        <item h="1" x="18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31"/>
        <item h="1" x="28"/>
        <item h="1" x="30"/>
        <item h="1" x="29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25"/>
        <item h="1" x="126"/>
        <item h="1" x="127"/>
        <item h="1" x="128"/>
        <item h="1" x="129"/>
        <item h="1" x="130"/>
        <item h="1" x="131"/>
        <item h="1" x="132"/>
        <item h="1" x="124"/>
        <item h="1" x="133"/>
        <item h="1" x="134"/>
        <item h="1" x="135"/>
        <item h="1" x="136"/>
        <item h="1" x="138"/>
        <item h="1" x="139"/>
        <item h="1" x="140"/>
        <item h="1" x="137"/>
        <item h="1" x="141"/>
        <item h="1" x="142"/>
        <item h="1" x="143"/>
        <item h="1" x="144"/>
        <item h="1" x="119"/>
        <item h="1" x="120"/>
        <item h="1" x="121"/>
        <item h="1" x="122"/>
        <item h="1" x="123"/>
        <item h="1" x="145"/>
        <item h="1" x="146"/>
        <item h="1" x="147"/>
        <item h="1" x="148"/>
        <item h="1" x="149"/>
        <item h="1" x="150"/>
        <item h="1" x="151"/>
        <item h="1" x="152"/>
        <item h="1" x="109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87"/>
        <item h="1" x="78"/>
        <item h="1" x="79"/>
        <item h="1" x="74"/>
        <item h="1" x="85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184"/>
        <item t="default"/>
      </items>
    </pivotField>
    <pivotField axis="axisRow" showAll="0">
      <items count="389">
        <item sd="0" x="201"/>
        <item sd="0" x="202"/>
        <item sd="0" x="211"/>
        <item sd="0" x="212"/>
        <item sd="0" x="213"/>
        <item sd="0" x="214"/>
        <item sd="0" x="215"/>
        <item sd="0" x="165"/>
        <item sd="0" x="218"/>
        <item sd="0" x="216"/>
        <item sd="0" x="217"/>
        <item sd="0" x="219"/>
        <item sd="0" x="220"/>
        <item sd="0" x="208"/>
        <item sd="0" x="209"/>
        <item sd="0" x="210"/>
        <item sd="0" x="207"/>
        <item sd="0" x="205"/>
        <item sd="0" x="206"/>
        <item sd="0" x="203"/>
        <item sd="0" x="204"/>
        <item sd="0" x="221"/>
        <item sd="0" x="222"/>
        <item sd="0" x="224"/>
        <item sd="0" x="225"/>
        <item sd="0" x="223"/>
        <item sd="0" x="226"/>
        <item sd="0" x="227"/>
        <item sd="0" x="181"/>
        <item sd="0" x="158"/>
        <item sd="0" x="159"/>
        <item sd="0" x="229"/>
        <item sd="0" x="228"/>
        <item sd="0" x="230"/>
        <item sd="0" x="162"/>
        <item sd="0" x="233"/>
        <item sd="0" x="148"/>
        <item sd="0" x="232"/>
        <item sd="0" x="231"/>
        <item sd="0" x="234"/>
        <item sd="0" x="235"/>
        <item sd="0" x="236"/>
        <item sd="0" x="237"/>
        <item sd="0" x="238"/>
        <item sd="0" x="239"/>
        <item sd="0" x="240"/>
        <item sd="0" x="127"/>
        <item sd="0" x="179"/>
        <item sd="0" x="199"/>
        <item sd="0" x="122"/>
        <item sd="0" x="170"/>
        <item sd="0" x="198"/>
        <item sd="0" x="379"/>
        <item sd="0" x="117"/>
        <item sd="0" x="200"/>
        <item sd="0" x="241"/>
        <item sd="0" x="378"/>
        <item sd="0" x="128"/>
        <item sd="0" x="242"/>
        <item sd="0" x="245"/>
        <item sd="0" x="244"/>
        <item sd="0" x="246"/>
        <item sd="0" x="166"/>
        <item sd="0" x="248"/>
        <item sd="0" x="121"/>
        <item sd="0" x="377"/>
        <item sd="0" x="249"/>
        <item sd="0" x="123"/>
        <item sd="0" x="247"/>
        <item sd="0" x="243"/>
        <item sd="0" x="250"/>
        <item sd="0" x="251"/>
        <item sd="0" x="153"/>
        <item sd="0" x="252"/>
        <item sd="0" x="253"/>
        <item sd="0" x="254"/>
        <item sd="0" x="256"/>
        <item sd="0" x="257"/>
        <item sd="0" x="259"/>
        <item sd="0" x="258"/>
        <item sd="0" x="255"/>
        <item sd="0" x="86"/>
        <item sd="0" x="84"/>
        <item sd="0" x="87"/>
        <item sd="0" x="88"/>
        <item sd="0" x="134"/>
        <item sd="0" x="89"/>
        <item sd="0" x="90"/>
        <item sd="0" x="91"/>
        <item sd="0" x="260"/>
        <item sd="0" x="77"/>
        <item sd="0" x="92"/>
        <item sd="0" x="93"/>
        <item sd="0" x="94"/>
        <item sd="0" x="95"/>
        <item sd="0" x="96"/>
        <item sd="0" x="97"/>
        <item sd="0" x="98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140"/>
        <item sd="0" x="273"/>
        <item sd="0" x="274"/>
        <item sd="0" x="180"/>
        <item sd="0" x="287"/>
        <item sd="0" x="277"/>
        <item sd="0" x="298"/>
        <item sd="0" x="309"/>
        <item sd="0" x="306"/>
        <item sd="0" x="280"/>
        <item sd="0" x="281"/>
        <item sd="0" x="301"/>
        <item sd="0" x="299"/>
        <item sd="0" x="288"/>
        <item sd="0" x="289"/>
        <item sd="0" x="307"/>
        <item sd="0" x="290"/>
        <item sd="0" x="291"/>
        <item sd="0" x="292"/>
        <item sd="0" x="293"/>
        <item sd="0" x="294"/>
        <item sd="0" x="295"/>
        <item sd="0" x="142"/>
        <item sd="0" x="296"/>
        <item sd="0" x="302"/>
        <item sd="0" x="304"/>
        <item sd="0" x="303"/>
        <item sd="0" x="308"/>
        <item sd="0" x="305"/>
        <item sd="0" x="300"/>
        <item sd="0" x="112"/>
        <item sd="0" x="282"/>
        <item sd="0" x="278"/>
        <item sd="0" x="297"/>
        <item sd="0" x="283"/>
        <item sd="0" x="284"/>
        <item sd="0" x="285"/>
        <item sd="0" x="118"/>
        <item sd="0" x="286"/>
        <item sd="0" x="279"/>
        <item sd="0" x="81"/>
        <item sd="0" x="132"/>
        <item x="275"/>
        <item sd="0" x="276"/>
        <item sd="0" x="315"/>
        <item sd="0" x="313"/>
        <item sd="0" x="314"/>
        <item sd="0" x="317"/>
        <item sd="0" x="319"/>
        <item sd="0" x="312"/>
        <item sd="0" x="311"/>
        <item sd="0" x="316"/>
        <item sd="0" x="310"/>
        <item sd="0" x="320"/>
        <item sd="0" x="318"/>
        <item sd="0" x="129"/>
        <item sd="0" x="154"/>
        <item sd="0" x="380"/>
        <item sd="0" x="155"/>
        <item sd="0" x="156"/>
        <item sd="0" x="157"/>
        <item sd="0" x="326"/>
        <item sd="0" x="327"/>
        <item sd="0" x="328"/>
        <item sd="0" x="324"/>
        <item sd="0" x="322"/>
        <item sd="0" x="323"/>
        <item sd="0" x="321"/>
        <item sd="0" x="325"/>
        <item sd="0" x="174"/>
        <item sd="0" x="125"/>
        <item sd="0" x="350"/>
        <item sd="0" x="339"/>
        <item sd="0" x="343"/>
        <item sd="0" x="370"/>
        <item sd="0" x="344"/>
        <item sd="0" x="381"/>
        <item sd="0" x="103"/>
        <item sd="0" x="333"/>
        <item sd="0" x="101"/>
        <item sd="0" x="104"/>
        <item sd="0" x="329"/>
        <item sd="0" x="131"/>
        <item sd="0" x="342"/>
        <item sd="0" x="336"/>
        <item sd="0" x="367"/>
        <item sd="0" x="355"/>
        <item sd="0" x="356"/>
        <item sd="0" x="105"/>
        <item sd="0" x="197"/>
        <item sd="0" x="359"/>
        <item sd="0" x="353"/>
        <item sd="0" x="163"/>
        <item sd="0" x="369"/>
        <item sd="0" x="337"/>
        <item sd="0" x="357"/>
        <item sd="0" x="340"/>
        <item sd="0" x="341"/>
        <item sd="0" x="345"/>
        <item sd="0" x="135"/>
        <item sd="0" x="338"/>
        <item sd="0" x="361"/>
        <item sd="0" x="346"/>
        <item sd="0" x="102"/>
        <item sd="0" x="351"/>
        <item sd="0" x="334"/>
        <item sd="0" x="177"/>
        <item sd="0" x="164"/>
        <item sd="0" x="362"/>
        <item sd="0" x="106"/>
        <item sd="0" x="82"/>
        <item sd="0" x="107"/>
        <item sd="0" x="108"/>
        <item sd="0" x="363"/>
        <item sd="0" x="109"/>
        <item sd="0" x="364"/>
        <item sd="0" x="347"/>
        <item sd="0" x="330"/>
        <item sd="0" x="332"/>
        <item sd="0" x="335"/>
        <item sd="0" x="365"/>
        <item sd="0" x="348"/>
        <item sd="0" x="136"/>
        <item sd="0" x="349"/>
        <item sd="0" x="366"/>
        <item sd="0" x="331"/>
        <item sd="0" x="110"/>
        <item sd="0" x="371"/>
        <item sd="0" x="111"/>
        <item sd="0" x="354"/>
        <item sd="0" x="78"/>
        <item sd="0" x="352"/>
        <item sd="0" x="99"/>
        <item sd="0" x="358"/>
        <item sd="0" x="194"/>
        <item sd="0" x="368"/>
        <item sd="0" x="360"/>
        <item sd="0" x="383"/>
        <item sd="0" x="382"/>
        <item sd="0" x="384"/>
        <item sd="0" x="385"/>
        <item sd="0" x="372"/>
        <item sd="0" x="373"/>
        <item sd="0" x="195"/>
        <item sd="0" x="171"/>
        <item sd="0" x="386"/>
        <item sd="0" x="375"/>
        <item sd="0" x="376"/>
        <item sd="0" x="374"/>
        <item sd="0" x="130"/>
        <item sd="0" x="172"/>
        <item sd="0" x="126"/>
        <item sd="0" x="79"/>
        <item sd="0" x="124"/>
        <item sd="0" x="0"/>
        <item sd="0" x="1"/>
        <item sd="0" x="7"/>
        <item sd="0" x="10"/>
        <item sd="0" x="11"/>
        <item sd="0" x="8"/>
        <item sd="0" x="9"/>
        <item sd="0" x="12"/>
        <item sd="0" x="4"/>
        <item sd="0" x="2"/>
        <item sd="0" x="3"/>
        <item sd="0" x="5"/>
        <item sd="0" x="6"/>
        <item sd="0" x="13"/>
        <item sd="0" x="14"/>
        <item sd="0" x="15"/>
        <item sd="0" x="16"/>
        <item sd="0" x="18"/>
        <item sd="0" x="19"/>
        <item sd="0" x="20"/>
        <item sd="0" x="21"/>
        <item sd="0" x="22"/>
        <item sd="0" x="23"/>
        <item sd="0" x="27"/>
        <item sd="0" x="24"/>
        <item sd="0" x="25"/>
        <item sd="0" x="26"/>
        <item sd="0" x="183"/>
        <item sd="0" x="182"/>
        <item sd="0" x="17"/>
        <item sd="0" x="184"/>
        <item sd="0" x="185"/>
        <item sd="0" x="187"/>
        <item sd="0" x="188"/>
        <item sd="0" x="189"/>
        <item sd="0" x="190"/>
        <item sd="0" x="191"/>
        <item sd="0" x="192"/>
        <item sd="0" x="193"/>
        <item sd="0" x="186"/>
        <item sd="0" x="113"/>
        <item sd="0" x="143"/>
        <item sd="0" x="167"/>
        <item sd="0" x="173"/>
        <item sd="0" x="161"/>
        <item sd="0" x="116"/>
        <item sd="0" x="119"/>
        <item sd="0" x="160"/>
        <item sd="0" x="178"/>
        <item sd="0" x="196"/>
        <item sd="0" x="115"/>
        <item sd="0" x="133"/>
        <item sd="0" x="137"/>
        <item sd="0" x="80"/>
        <item sd="0" x="151"/>
        <item sd="0" x="85"/>
        <item sd="0" x="144"/>
        <item sd="0" x="149"/>
        <item sd="0" x="145"/>
        <item sd="0" x="147"/>
        <item sd="0" x="168"/>
        <item sd="0" x="150"/>
        <item sd="0" x="120"/>
        <item sd="0" x="141"/>
        <item sd="0" x="138"/>
        <item sd="0" x="100"/>
        <item sd="0" x="152"/>
        <item sd="0" x="83"/>
        <item sd="0" x="146"/>
        <item sd="0" x="169"/>
        <item sd="0" x="114"/>
        <item sd="0" x="175"/>
        <item sd="0" x="176"/>
        <item sd="0" x="139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68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9"/>
        <item sd="0" x="70"/>
        <item sd="0" x="71"/>
        <item sd="0" x="72"/>
        <item sd="0" x="66"/>
        <item sd="0" x="73"/>
        <item sd="0" x="67"/>
        <item sd="0" x="74"/>
        <item sd="0" x="75"/>
        <item sd="0" x="76"/>
        <item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4">
    <field x="8"/>
    <field x="5"/>
    <field x="6"/>
    <field x="4"/>
  </rowFields>
  <rowItems count="6">
    <i>
      <x v="1"/>
    </i>
    <i r="1">
      <x v="25"/>
    </i>
    <i r="2">
      <x v="152"/>
    </i>
    <i r="3">
      <x v="6"/>
    </i>
    <i r="2">
      <x v="153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111">
      <pivotArea outline="0" collapsedLevelsAreSubtotals="1" fieldPosition="0"/>
    </format>
    <format dxfId="110">
      <pivotArea field="-2" type="button" dataOnly="0" labelOnly="1" outline="0" axis="axisCol" fieldPosition="0"/>
    </format>
    <format dxfId="109">
      <pivotArea type="topRight" dataOnly="0" labelOnly="1" outline="0" fieldPosition="0"/>
    </format>
    <format dxfId="108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6.xml><?xml version="1.0" encoding="utf-8"?>
<pivotTableDefinition xmlns="http://schemas.openxmlformats.org/spreadsheetml/2006/main" name="PivotTable19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21" firstHeaderRow="1" firstDataRow="2" firstDataCol="1"/>
  <pivotFields count="37">
    <pivotField showAll="0"/>
    <pivotField showAll="0"/>
    <pivotField showAll="0"/>
    <pivotField showAll="0"/>
    <pivotField axis="axisRow" showAll="0">
      <items count="10">
        <item x="1"/>
        <item x="3"/>
        <item x="4"/>
        <item x="2"/>
        <item x="5"/>
        <item x="6"/>
        <item x="7"/>
        <item h="1" x="8"/>
        <item x="0"/>
        <item t="default"/>
      </items>
    </pivotField>
    <pivotField axis="axisRow" showAll="0">
      <items count="186">
        <item h="1" x="170"/>
        <item h="1" x="171"/>
        <item h="1" x="92"/>
        <item h="1" x="172"/>
        <item h="1" x="173"/>
        <item h="1" x="96"/>
        <item h="1" x="91"/>
        <item h="1" x="88"/>
        <item h="1" x="82"/>
        <item h="1" x="80"/>
        <item h="1" x="81"/>
        <item h="1" x="174"/>
        <item h="1" x="89"/>
        <item h="1" x="175"/>
        <item h="1" x="71"/>
        <item h="1" x="76"/>
        <item h="1" x="176"/>
        <item h="1" x="177"/>
        <item h="1" x="178"/>
        <item h="1" x="179"/>
        <item h="1" x="180"/>
        <item h="1" x="181"/>
        <item h="1" x="86"/>
        <item h="1" x="77"/>
        <item h="1" x="75"/>
        <item h="1" x="182"/>
        <item x="83"/>
        <item h="1" x="95"/>
        <item h="1" x="90"/>
        <item h="1" x="72"/>
        <item h="1" x="93"/>
        <item h="1" x="84"/>
        <item h="1" x="94"/>
        <item h="1" x="73"/>
        <item h="1" x="18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31"/>
        <item h="1" x="28"/>
        <item h="1" x="30"/>
        <item h="1" x="29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25"/>
        <item h="1" x="126"/>
        <item h="1" x="127"/>
        <item h="1" x="128"/>
        <item h="1" x="129"/>
        <item h="1" x="130"/>
        <item h="1" x="131"/>
        <item h="1" x="132"/>
        <item h="1" x="124"/>
        <item h="1" x="133"/>
        <item h="1" x="134"/>
        <item h="1" x="135"/>
        <item h="1" x="136"/>
        <item h="1" x="138"/>
        <item h="1" x="139"/>
        <item h="1" x="140"/>
        <item h="1" x="137"/>
        <item h="1" x="141"/>
        <item h="1" x="142"/>
        <item h="1" x="143"/>
        <item h="1" x="144"/>
        <item h="1" x="119"/>
        <item h="1" x="120"/>
        <item h="1" x="121"/>
        <item h="1" x="122"/>
        <item h="1" x="123"/>
        <item h="1" x="145"/>
        <item h="1" x="146"/>
        <item h="1" x="147"/>
        <item h="1" x="148"/>
        <item h="1" x="149"/>
        <item h="1" x="150"/>
        <item h="1" x="151"/>
        <item h="1" x="152"/>
        <item h="1" x="109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87"/>
        <item h="1" x="78"/>
        <item h="1" x="79"/>
        <item h="1" x="74"/>
        <item h="1" x="85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184"/>
        <item t="default"/>
      </items>
    </pivotField>
    <pivotField axis="axisRow" showAll="0">
      <items count="389">
        <item sd="0" x="201"/>
        <item sd="0" x="202"/>
        <item sd="0" x="211"/>
        <item sd="0" x="212"/>
        <item sd="0" x="213"/>
        <item sd="0" x="214"/>
        <item sd="0" x="215"/>
        <item sd="0" x="165"/>
        <item sd="0" x="218"/>
        <item sd="0" x="216"/>
        <item sd="0" x="217"/>
        <item sd="0" x="219"/>
        <item sd="0" x="220"/>
        <item sd="0" x="208"/>
        <item sd="0" x="209"/>
        <item sd="0" x="210"/>
        <item sd="0" x="207"/>
        <item sd="0" x="205"/>
        <item sd="0" x="206"/>
        <item sd="0" x="203"/>
        <item sd="0" x="204"/>
        <item sd="0" x="221"/>
        <item sd="0" x="222"/>
        <item sd="0" x="224"/>
        <item sd="0" x="225"/>
        <item sd="0" x="223"/>
        <item sd="0" x="226"/>
        <item sd="0" x="227"/>
        <item sd="0" x="181"/>
        <item sd="0" x="158"/>
        <item sd="0" x="159"/>
        <item sd="0" x="229"/>
        <item sd="0" x="228"/>
        <item sd="0" x="230"/>
        <item sd="0" x="162"/>
        <item sd="0" x="233"/>
        <item sd="0" x="148"/>
        <item sd="0" x="232"/>
        <item sd="0" x="231"/>
        <item sd="0" x="234"/>
        <item sd="0" x="235"/>
        <item sd="0" x="236"/>
        <item sd="0" x="237"/>
        <item sd="0" x="238"/>
        <item sd="0" x="239"/>
        <item sd="0" x="240"/>
        <item sd="0" x="127"/>
        <item sd="0" x="179"/>
        <item sd="0" x="199"/>
        <item sd="0" x="122"/>
        <item sd="0" x="170"/>
        <item sd="0" x="198"/>
        <item sd="0" x="379"/>
        <item sd="0" x="117"/>
        <item sd="0" x="200"/>
        <item sd="0" x="241"/>
        <item sd="0" x="378"/>
        <item sd="0" x="128"/>
        <item sd="0" x="242"/>
        <item sd="0" x="245"/>
        <item sd="0" x="244"/>
        <item sd="0" x="246"/>
        <item sd="0" x="166"/>
        <item sd="0" x="248"/>
        <item sd="0" x="121"/>
        <item sd="0" x="377"/>
        <item sd="0" x="249"/>
        <item sd="0" x="123"/>
        <item sd="0" x="247"/>
        <item sd="0" x="243"/>
        <item sd="0" x="250"/>
        <item sd="0" x="251"/>
        <item sd="0" x="153"/>
        <item sd="0" x="252"/>
        <item sd="0" x="253"/>
        <item sd="0" x="254"/>
        <item sd="0" x="256"/>
        <item sd="0" x="257"/>
        <item sd="0" x="259"/>
        <item sd="0" x="258"/>
        <item sd="0" x="255"/>
        <item sd="0" x="86"/>
        <item sd="0" x="84"/>
        <item sd="0" x="87"/>
        <item sd="0" x="88"/>
        <item sd="0" x="134"/>
        <item sd="0" x="89"/>
        <item sd="0" x="90"/>
        <item sd="0" x="91"/>
        <item sd="0" x="260"/>
        <item sd="0" x="77"/>
        <item sd="0" x="92"/>
        <item sd="0" x="93"/>
        <item sd="0" x="94"/>
        <item sd="0" x="95"/>
        <item sd="0" x="96"/>
        <item sd="0" x="97"/>
        <item sd="0" x="98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140"/>
        <item sd="0" x="273"/>
        <item sd="0" x="274"/>
        <item sd="0" x="180"/>
        <item sd="0" x="287"/>
        <item sd="0" x="277"/>
        <item sd="0" x="298"/>
        <item sd="0" x="309"/>
        <item sd="0" x="306"/>
        <item sd="0" x="280"/>
        <item sd="0" x="281"/>
        <item sd="0" x="301"/>
        <item sd="0" x="299"/>
        <item sd="0" x="288"/>
        <item sd="0" x="289"/>
        <item sd="0" x="307"/>
        <item sd="0" x="290"/>
        <item sd="0" x="291"/>
        <item sd="0" x="292"/>
        <item sd="0" x="293"/>
        <item sd="0" x="294"/>
        <item sd="0" x="295"/>
        <item sd="0" x="142"/>
        <item sd="0" x="296"/>
        <item sd="0" x="302"/>
        <item sd="0" x="304"/>
        <item sd="0" x="303"/>
        <item sd="0" x="308"/>
        <item sd="0" x="305"/>
        <item sd="0" x="300"/>
        <item sd="0" x="112"/>
        <item sd="0" x="282"/>
        <item sd="0" x="278"/>
        <item sd="0" x="297"/>
        <item sd="0" x="283"/>
        <item sd="0" x="284"/>
        <item sd="0" x="285"/>
        <item sd="0" x="118"/>
        <item sd="0" x="286"/>
        <item sd="0" x="279"/>
        <item sd="0" x="81"/>
        <item sd="0" x="132"/>
        <item sd="0" x="275"/>
        <item sd="0" x="276"/>
        <item x="315"/>
        <item sd="0" x="313"/>
        <item sd="0" x="314"/>
        <item sd="0" x="317"/>
        <item sd="0" x="319"/>
        <item sd="0" x="312"/>
        <item sd="0" x="311"/>
        <item sd="0" x="316"/>
        <item sd="0" x="310"/>
        <item sd="0" x="320"/>
        <item sd="0" x="318"/>
        <item sd="0" x="129"/>
        <item sd="0" x="154"/>
        <item sd="0" x="380"/>
        <item sd="0" x="155"/>
        <item sd="0" x="156"/>
        <item sd="0" x="157"/>
        <item sd="0" x="326"/>
        <item sd="0" x="327"/>
        <item sd="0" x="328"/>
        <item sd="0" x="324"/>
        <item sd="0" x="322"/>
        <item sd="0" x="323"/>
        <item sd="0" x="321"/>
        <item sd="0" x="325"/>
        <item sd="0" x="174"/>
        <item sd="0" x="125"/>
        <item sd="0" x="350"/>
        <item sd="0" x="339"/>
        <item sd="0" x="343"/>
        <item sd="0" x="370"/>
        <item sd="0" x="344"/>
        <item sd="0" x="381"/>
        <item sd="0" x="103"/>
        <item sd="0" x="333"/>
        <item sd="0" x="101"/>
        <item sd="0" x="104"/>
        <item sd="0" x="329"/>
        <item sd="0" x="131"/>
        <item sd="0" x="342"/>
        <item sd="0" x="336"/>
        <item sd="0" x="367"/>
        <item sd="0" x="355"/>
        <item sd="0" x="356"/>
        <item sd="0" x="105"/>
        <item sd="0" x="197"/>
        <item sd="0" x="359"/>
        <item sd="0" x="353"/>
        <item sd="0" x="163"/>
        <item sd="0" x="369"/>
        <item sd="0" x="337"/>
        <item sd="0" x="357"/>
        <item sd="0" x="340"/>
        <item sd="0" x="341"/>
        <item sd="0" x="345"/>
        <item sd="0" x="135"/>
        <item sd="0" x="338"/>
        <item sd="0" x="361"/>
        <item sd="0" x="346"/>
        <item sd="0" x="102"/>
        <item sd="0" x="351"/>
        <item sd="0" x="334"/>
        <item sd="0" x="177"/>
        <item sd="0" x="164"/>
        <item sd="0" x="362"/>
        <item sd="0" x="106"/>
        <item sd="0" x="82"/>
        <item sd="0" x="107"/>
        <item sd="0" x="108"/>
        <item sd="0" x="363"/>
        <item sd="0" x="109"/>
        <item sd="0" x="364"/>
        <item sd="0" x="347"/>
        <item sd="0" x="330"/>
        <item sd="0" x="332"/>
        <item sd="0" x="335"/>
        <item sd="0" x="365"/>
        <item sd="0" x="348"/>
        <item sd="0" x="136"/>
        <item sd="0" x="349"/>
        <item sd="0" x="366"/>
        <item sd="0" x="331"/>
        <item sd="0" x="110"/>
        <item sd="0" x="371"/>
        <item sd="0" x="111"/>
        <item sd="0" x="354"/>
        <item sd="0" x="78"/>
        <item sd="0" x="352"/>
        <item sd="0" x="99"/>
        <item sd="0" x="358"/>
        <item sd="0" x="194"/>
        <item sd="0" x="368"/>
        <item sd="0" x="360"/>
        <item sd="0" x="383"/>
        <item sd="0" x="382"/>
        <item sd="0" x="384"/>
        <item sd="0" x="385"/>
        <item sd="0" x="372"/>
        <item sd="0" x="373"/>
        <item sd="0" x="195"/>
        <item sd="0" x="171"/>
        <item sd="0" x="386"/>
        <item sd="0" x="375"/>
        <item sd="0" x="376"/>
        <item sd="0" x="374"/>
        <item sd="0" x="130"/>
        <item sd="0" x="172"/>
        <item sd="0" x="126"/>
        <item sd="0" x="79"/>
        <item sd="0" x="124"/>
        <item sd="0" x="0"/>
        <item sd="0" x="1"/>
        <item sd="0" x="7"/>
        <item sd="0" x="10"/>
        <item sd="0" x="11"/>
        <item sd="0" x="8"/>
        <item sd="0" x="9"/>
        <item sd="0" x="12"/>
        <item sd="0" x="4"/>
        <item sd="0" x="2"/>
        <item sd="0" x="3"/>
        <item sd="0" x="5"/>
        <item sd="0" x="6"/>
        <item sd="0" x="13"/>
        <item sd="0" x="14"/>
        <item sd="0" x="15"/>
        <item sd="0" x="16"/>
        <item sd="0" x="18"/>
        <item sd="0" x="19"/>
        <item sd="0" x="20"/>
        <item sd="0" x="21"/>
        <item sd="0" x="22"/>
        <item sd="0" x="23"/>
        <item sd="0" x="27"/>
        <item sd="0" x="24"/>
        <item sd="0" x="25"/>
        <item sd="0" x="26"/>
        <item sd="0" x="183"/>
        <item sd="0" x="182"/>
        <item sd="0" x="17"/>
        <item sd="0" x="184"/>
        <item sd="0" x="185"/>
        <item sd="0" x="187"/>
        <item sd="0" x="188"/>
        <item sd="0" x="189"/>
        <item sd="0" x="190"/>
        <item sd="0" x="191"/>
        <item sd="0" x="192"/>
        <item sd="0" x="193"/>
        <item sd="0" x="186"/>
        <item sd="0" x="113"/>
        <item sd="0" x="143"/>
        <item sd="0" x="167"/>
        <item sd="0" x="173"/>
        <item sd="0" x="161"/>
        <item sd="0" x="116"/>
        <item sd="0" x="119"/>
        <item sd="0" x="160"/>
        <item sd="0" x="178"/>
        <item sd="0" x="196"/>
        <item sd="0" x="115"/>
        <item sd="0" x="133"/>
        <item sd="0" x="137"/>
        <item sd="0" x="80"/>
        <item sd="0" x="151"/>
        <item sd="0" x="85"/>
        <item sd="0" x="144"/>
        <item sd="0" x="149"/>
        <item sd="0" x="145"/>
        <item sd="0" x="147"/>
        <item sd="0" x="168"/>
        <item sd="0" x="150"/>
        <item sd="0" x="120"/>
        <item sd="0" x="141"/>
        <item sd="0" x="138"/>
        <item sd="0" x="100"/>
        <item sd="0" x="152"/>
        <item sd="0" x="83"/>
        <item sd="0" x="146"/>
        <item sd="0" x="169"/>
        <item sd="0" x="114"/>
        <item sd="0" x="175"/>
        <item sd="0" x="176"/>
        <item sd="0" x="139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68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9"/>
        <item sd="0" x="70"/>
        <item sd="0" x="71"/>
        <item sd="0" x="72"/>
        <item sd="0" x="66"/>
        <item sd="0" x="73"/>
        <item sd="0" x="67"/>
        <item sd="0" x="74"/>
        <item sd="0" x="75"/>
        <item sd="0" x="76"/>
        <item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4">
    <field x="8"/>
    <field x="5"/>
    <field x="6"/>
    <field x="4"/>
  </rowFields>
  <rowItems count="17">
    <i>
      <x v="1"/>
    </i>
    <i r="1">
      <x v="26"/>
    </i>
    <i r="2">
      <x v="154"/>
    </i>
    <i r="3">
      <x v="3"/>
    </i>
    <i r="2">
      <x v="155"/>
    </i>
    <i r="2">
      <x v="156"/>
    </i>
    <i r="2">
      <x v="157"/>
    </i>
    <i r="2">
      <x v="158"/>
    </i>
    <i r="2">
      <x v="159"/>
    </i>
    <i r="2">
      <x v="160"/>
    </i>
    <i r="2">
      <x v="161"/>
    </i>
    <i r="2">
      <x v="162"/>
    </i>
    <i r="2">
      <x v="163"/>
    </i>
    <i r="2">
      <x v="164"/>
    </i>
    <i r="2">
      <x v="165"/>
    </i>
    <i r="2">
      <x v="166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107">
      <pivotArea outline="0" collapsedLevelsAreSubtotals="1" fieldPosition="0"/>
    </format>
    <format dxfId="106">
      <pivotArea field="-2" type="button" dataOnly="0" labelOnly="1" outline="0" axis="axisCol" fieldPosition="0"/>
    </format>
    <format dxfId="105">
      <pivotArea type="topRight" dataOnly="0" labelOnly="1" outline="0" fieldPosition="0"/>
    </format>
    <format dxfId="104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7.xml><?xml version="1.0" encoding="utf-8"?>
<pivotTableDefinition xmlns="http://schemas.openxmlformats.org/spreadsheetml/2006/main" name="PivotTable20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69" firstHeaderRow="1" firstDataRow="2" firstDataCol="1"/>
  <pivotFields count="37">
    <pivotField showAll="0"/>
    <pivotField showAll="0"/>
    <pivotField showAll="0"/>
    <pivotField axis="axisRow" showAll="0">
      <items count="153">
        <item x="71"/>
        <item x="72"/>
        <item x="73"/>
        <item x="74"/>
        <item x="75"/>
        <item x="76"/>
        <item x="77"/>
        <item x="150"/>
        <item x="78"/>
        <item x="79"/>
        <item x="80"/>
        <item x="148"/>
        <item x="81"/>
        <item x="149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113"/>
        <item x="114"/>
        <item x="115"/>
        <item x="98"/>
        <item x="99"/>
        <item x="100"/>
        <item x="116"/>
        <item x="117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51"/>
        <item t="default"/>
      </items>
    </pivotField>
    <pivotField axis="axisRow" showAll="0">
      <items count="10">
        <item sd="0" x="1"/>
        <item x="3"/>
        <item sd="0" x="4"/>
        <item x="2"/>
        <item sd="0" x="5"/>
        <item x="6"/>
        <item x="7"/>
        <item h="1" sd="0" x="8"/>
        <item sd="0" x="0"/>
        <item t="default" sd="0"/>
      </items>
    </pivotField>
    <pivotField axis="axisRow" showAll="0">
      <items count="186">
        <item h="1" x="170"/>
        <item h="1" x="171"/>
        <item h="1" x="92"/>
        <item h="1" x="172"/>
        <item h="1" x="173"/>
        <item h="1" x="96"/>
        <item h="1" x="91"/>
        <item h="1" x="88"/>
        <item h="1" x="82"/>
        <item h="1" x="80"/>
        <item h="1" x="81"/>
        <item h="1" x="174"/>
        <item h="1" x="89"/>
        <item h="1" x="175"/>
        <item h="1" x="71"/>
        <item h="1" x="76"/>
        <item h="1" x="176"/>
        <item h="1" x="177"/>
        <item h="1" x="178"/>
        <item h="1" x="179"/>
        <item h="1" x="180"/>
        <item h="1" x="181"/>
        <item h="1" x="86"/>
        <item h="1" x="77"/>
        <item h="1" x="75"/>
        <item h="1" x="182"/>
        <item h="1" x="83"/>
        <item x="95"/>
        <item x="90"/>
        <item h="1" x="72"/>
        <item h="1" x="93"/>
        <item h="1" x="84"/>
        <item h="1" x="94"/>
        <item h="1" x="73"/>
        <item h="1" x="18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31"/>
        <item h="1" x="28"/>
        <item h="1" x="30"/>
        <item h="1" x="29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25"/>
        <item h="1" x="126"/>
        <item h="1" x="127"/>
        <item h="1" x="128"/>
        <item h="1" x="129"/>
        <item h="1" x="130"/>
        <item h="1" x="131"/>
        <item h="1" x="132"/>
        <item h="1" x="124"/>
        <item h="1" x="133"/>
        <item h="1" x="134"/>
        <item h="1" x="135"/>
        <item h="1" x="136"/>
        <item h="1" x="138"/>
        <item h="1" x="139"/>
        <item h="1" x="140"/>
        <item h="1" x="137"/>
        <item h="1" x="141"/>
        <item h="1" x="142"/>
        <item h="1" x="143"/>
        <item h="1" x="144"/>
        <item h="1" x="119"/>
        <item h="1" x="120"/>
        <item h="1" x="121"/>
        <item h="1" x="122"/>
        <item h="1" x="123"/>
        <item h="1" x="145"/>
        <item h="1" x="146"/>
        <item h="1" x="147"/>
        <item h="1" x="148"/>
        <item h="1" x="149"/>
        <item h="1" x="150"/>
        <item h="1" x="151"/>
        <item h="1" x="152"/>
        <item h="1" x="109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87"/>
        <item h="1" x="78"/>
        <item h="1" x="79"/>
        <item h="1" x="74"/>
        <item h="1" x="85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184"/>
        <item t="default"/>
      </items>
    </pivotField>
    <pivotField axis="axisRow" showAll="0">
      <items count="389">
        <item sd="0" x="201"/>
        <item sd="0" x="202"/>
        <item sd="0" x="211"/>
        <item sd="0" x="212"/>
        <item sd="0" x="213"/>
        <item sd="0" x="214"/>
        <item sd="0" x="215"/>
        <item sd="0" x="165"/>
        <item sd="0" x="218"/>
        <item sd="0" x="216"/>
        <item sd="0" x="217"/>
        <item sd="0" x="219"/>
        <item sd="0" x="220"/>
        <item sd="0" x="208"/>
        <item sd="0" x="209"/>
        <item sd="0" x="210"/>
        <item sd="0" x="207"/>
        <item sd="0" x="205"/>
        <item sd="0" x="206"/>
        <item sd="0" x="203"/>
        <item sd="0" x="204"/>
        <item sd="0" x="221"/>
        <item sd="0" x="222"/>
        <item sd="0" x="224"/>
        <item sd="0" x="225"/>
        <item sd="0" x="223"/>
        <item sd="0" x="226"/>
        <item sd="0" x="227"/>
        <item sd="0" x="181"/>
        <item sd="0" x="158"/>
        <item sd="0" x="159"/>
        <item sd="0" x="229"/>
        <item sd="0" x="228"/>
        <item sd="0" x="230"/>
        <item sd="0" x="162"/>
        <item sd="0" x="233"/>
        <item sd="0" x="148"/>
        <item sd="0" x="232"/>
        <item sd="0" x="231"/>
        <item sd="0" x="234"/>
        <item sd="0" x="235"/>
        <item sd="0" x="236"/>
        <item sd="0" x="237"/>
        <item sd="0" x="238"/>
        <item sd="0" x="239"/>
        <item sd="0" x="240"/>
        <item sd="0" x="127"/>
        <item sd="0" x="179"/>
        <item sd="0" x="199"/>
        <item sd="0" x="122"/>
        <item sd="0" x="170"/>
        <item sd="0" x="198"/>
        <item sd="0" x="379"/>
        <item sd="0" x="117"/>
        <item sd="0" x="200"/>
        <item sd="0" x="241"/>
        <item sd="0" x="378"/>
        <item sd="0" x="128"/>
        <item sd="0" x="242"/>
        <item sd="0" x="245"/>
        <item sd="0" x="244"/>
        <item sd="0" x="246"/>
        <item sd="0" x="166"/>
        <item sd="0" x="248"/>
        <item sd="0" x="121"/>
        <item sd="0" x="377"/>
        <item sd="0" x="249"/>
        <item sd="0" x="123"/>
        <item sd="0" x="247"/>
        <item sd="0" x="243"/>
        <item sd="0" x="250"/>
        <item sd="0" x="251"/>
        <item sd="0" x="153"/>
        <item sd="0" x="252"/>
        <item sd="0" x="253"/>
        <item sd="0" x="254"/>
        <item sd="0" x="256"/>
        <item sd="0" x="257"/>
        <item sd="0" x="259"/>
        <item sd="0" x="258"/>
        <item sd="0" x="255"/>
        <item sd="0" x="86"/>
        <item sd="0" x="84"/>
        <item sd="0" x="87"/>
        <item sd="0" x="88"/>
        <item sd="0" x="134"/>
        <item sd="0" x="89"/>
        <item sd="0" x="90"/>
        <item sd="0" x="91"/>
        <item sd="0" x="260"/>
        <item sd="0" x="77"/>
        <item sd="0" x="92"/>
        <item sd="0" x="93"/>
        <item sd="0" x="94"/>
        <item sd="0" x="95"/>
        <item sd="0" x="96"/>
        <item sd="0" x="97"/>
        <item sd="0" x="98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140"/>
        <item sd="0" x="273"/>
        <item sd="0" x="274"/>
        <item sd="0" x="180"/>
        <item sd="0" x="287"/>
        <item sd="0" x="277"/>
        <item sd="0" x="298"/>
        <item sd="0" x="309"/>
        <item sd="0" x="306"/>
        <item sd="0" x="280"/>
        <item sd="0" x="281"/>
        <item sd="0" x="301"/>
        <item sd="0" x="299"/>
        <item sd="0" x="288"/>
        <item sd="0" x="289"/>
        <item sd="0" x="307"/>
        <item sd="0" x="290"/>
        <item sd="0" x="291"/>
        <item sd="0" x="292"/>
        <item sd="0" x="293"/>
        <item sd="0" x="294"/>
        <item sd="0" x="295"/>
        <item sd="0" x="142"/>
        <item sd="0" x="296"/>
        <item sd="0" x="302"/>
        <item sd="0" x="304"/>
        <item sd="0" x="303"/>
        <item sd="0" x="308"/>
        <item sd="0" x="305"/>
        <item sd="0" x="300"/>
        <item sd="0" x="112"/>
        <item sd="0" x="282"/>
        <item sd="0" x="278"/>
        <item sd="0" x="297"/>
        <item sd="0" x="283"/>
        <item sd="0" x="284"/>
        <item sd="0" x="285"/>
        <item sd="0" x="118"/>
        <item sd="0" x="286"/>
        <item sd="0" x="279"/>
        <item sd="0" x="81"/>
        <item sd="0" x="132"/>
        <item sd="0" x="275"/>
        <item sd="0" x="276"/>
        <item sd="0" x="315"/>
        <item sd="0" x="313"/>
        <item sd="0" x="314"/>
        <item sd="0" x="317"/>
        <item sd="0" x="319"/>
        <item sd="0" x="312"/>
        <item sd="0" x="311"/>
        <item sd="0" x="316"/>
        <item sd="0" x="310"/>
        <item sd="0" x="320"/>
        <item sd="0" x="318"/>
        <item sd="0" x="129"/>
        <item sd="0" x="154"/>
        <item sd="0" x="380"/>
        <item x="155"/>
        <item x="156"/>
        <item x="157"/>
        <item sd="0" x="326"/>
        <item x="327"/>
        <item x="328"/>
        <item x="324"/>
        <item x="322"/>
        <item sd="0" x="323"/>
        <item sd="0" x="321"/>
        <item sd="0" x="325"/>
        <item x="174"/>
        <item sd="0" x="125"/>
        <item sd="0" x="350"/>
        <item sd="0" x="339"/>
        <item sd="0" x="343"/>
        <item sd="0" x="370"/>
        <item sd="0" x="344"/>
        <item sd="0" x="381"/>
        <item sd="0" x="103"/>
        <item sd="0" x="333"/>
        <item sd="0" x="101"/>
        <item sd="0" x="104"/>
        <item sd="0" x="329"/>
        <item sd="0" x="131"/>
        <item sd="0" x="342"/>
        <item sd="0" x="336"/>
        <item sd="0" x="367"/>
        <item sd="0" x="355"/>
        <item sd="0" x="356"/>
        <item sd="0" x="105"/>
        <item sd="0" x="197"/>
        <item sd="0" x="359"/>
        <item sd="0" x="353"/>
        <item sd="0" x="163"/>
        <item sd="0" x="369"/>
        <item sd="0" x="337"/>
        <item sd="0" x="357"/>
        <item sd="0" x="340"/>
        <item sd="0" x="341"/>
        <item sd="0" x="345"/>
        <item sd="0" x="135"/>
        <item sd="0" x="338"/>
        <item sd="0" x="361"/>
        <item sd="0" x="346"/>
        <item sd="0" x="102"/>
        <item sd="0" x="351"/>
        <item sd="0" x="334"/>
        <item sd="0" x="177"/>
        <item sd="0" x="164"/>
        <item sd="0" x="362"/>
        <item sd="0" x="106"/>
        <item sd="0" x="82"/>
        <item sd="0" x="107"/>
        <item sd="0" x="108"/>
        <item sd="0" x="363"/>
        <item sd="0" x="109"/>
        <item sd="0" x="364"/>
        <item sd="0" x="347"/>
        <item sd="0" x="330"/>
        <item sd="0" x="332"/>
        <item sd="0" x="335"/>
        <item sd="0" x="365"/>
        <item sd="0" x="348"/>
        <item sd="0" x="136"/>
        <item sd="0" x="349"/>
        <item sd="0" x="366"/>
        <item sd="0" x="331"/>
        <item sd="0" x="110"/>
        <item sd="0" x="371"/>
        <item sd="0" x="111"/>
        <item sd="0" x="354"/>
        <item sd="0" x="78"/>
        <item sd="0" x="352"/>
        <item sd="0" x="99"/>
        <item sd="0" x="358"/>
        <item sd="0" x="194"/>
        <item sd="0" x="368"/>
        <item sd="0" x="360"/>
        <item sd="0" x="383"/>
        <item sd="0" x="382"/>
        <item sd="0" x="384"/>
        <item sd="0" x="385"/>
        <item sd="0" x="372"/>
        <item sd="0" x="373"/>
        <item sd="0" x="195"/>
        <item sd="0" x="171"/>
        <item sd="0" x="386"/>
        <item sd="0" x="375"/>
        <item sd="0" x="376"/>
        <item sd="0" x="374"/>
        <item sd="0" x="130"/>
        <item sd="0" x="172"/>
        <item sd="0" x="126"/>
        <item sd="0" x="79"/>
        <item sd="0" x="124"/>
        <item sd="0" x="0"/>
        <item sd="0" x="1"/>
        <item sd="0" x="7"/>
        <item sd="0" x="10"/>
        <item sd="0" x="11"/>
        <item sd="0" x="8"/>
        <item sd="0" x="9"/>
        <item sd="0" x="12"/>
        <item sd="0" x="4"/>
        <item sd="0" x="2"/>
        <item sd="0" x="3"/>
        <item sd="0" x="5"/>
        <item sd="0" x="6"/>
        <item sd="0" x="13"/>
        <item sd="0" x="14"/>
        <item sd="0" x="15"/>
        <item sd="0" x="16"/>
        <item sd="0" x="18"/>
        <item sd="0" x="19"/>
        <item sd="0" x="20"/>
        <item sd="0" x="21"/>
        <item sd="0" x="22"/>
        <item sd="0" x="23"/>
        <item sd="0" x="27"/>
        <item sd="0" x="24"/>
        <item sd="0" x="25"/>
        <item sd="0" x="26"/>
        <item sd="0" x="183"/>
        <item sd="0" x="182"/>
        <item sd="0" x="17"/>
        <item sd="0" x="184"/>
        <item sd="0" x="185"/>
        <item sd="0" x="187"/>
        <item sd="0" x="188"/>
        <item sd="0" x="189"/>
        <item sd="0" x="190"/>
        <item sd="0" x="191"/>
        <item sd="0" x="192"/>
        <item sd="0" x="193"/>
        <item sd="0" x="186"/>
        <item sd="0" x="113"/>
        <item sd="0" x="143"/>
        <item sd="0" x="167"/>
        <item sd="0" x="173"/>
        <item sd="0" x="161"/>
        <item sd="0" x="116"/>
        <item sd="0" x="119"/>
        <item sd="0" x="160"/>
        <item sd="0" x="178"/>
        <item sd="0" x="196"/>
        <item sd="0" x="115"/>
        <item sd="0" x="133"/>
        <item sd="0" x="137"/>
        <item sd="0" x="80"/>
        <item sd="0" x="151"/>
        <item sd="0" x="85"/>
        <item sd="0" x="144"/>
        <item sd="0" x="149"/>
        <item sd="0" x="145"/>
        <item sd="0" x="147"/>
        <item sd="0" x="168"/>
        <item sd="0" x="150"/>
        <item sd="0" x="120"/>
        <item sd="0" x="141"/>
        <item sd="0" x="138"/>
        <item sd="0" x="100"/>
        <item sd="0" x="152"/>
        <item sd="0" x="83"/>
        <item sd="0" x="146"/>
        <item sd="0" x="169"/>
        <item sd="0" x="114"/>
        <item sd="0" x="175"/>
        <item sd="0" x="176"/>
        <item sd="0" x="139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68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9"/>
        <item sd="0" x="70"/>
        <item sd="0" x="71"/>
        <item sd="0" x="72"/>
        <item sd="0" x="66"/>
        <item sd="0" x="73"/>
        <item sd="0" x="67"/>
        <item sd="0" x="74"/>
        <item sd="0" x="75"/>
        <item sd="0" x="76"/>
        <item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5">
    <field x="8"/>
    <field x="5"/>
    <field x="6"/>
    <field x="4"/>
    <field x="3"/>
  </rowFields>
  <rowItems count="65">
    <i>
      <x v="1"/>
    </i>
    <i r="1">
      <x v="27"/>
    </i>
    <i r="2">
      <x v="168"/>
    </i>
    <i r="3">
      <x v="3"/>
    </i>
    <i r="4">
      <x v="22"/>
    </i>
    <i r="2">
      <x v="169"/>
    </i>
    <i r="3">
      <x v="3"/>
    </i>
    <i r="4">
      <x v="22"/>
    </i>
    <i r="2">
      <x v="170"/>
    </i>
    <i r="3">
      <x v="3"/>
    </i>
    <i r="4">
      <x v="22"/>
    </i>
    <i r="2">
      <x v="171"/>
    </i>
    <i r="2">
      <x v="172"/>
    </i>
    <i r="3">
      <x v="3"/>
    </i>
    <i r="4">
      <x v="26"/>
    </i>
    <i r="2">
      <x v="173"/>
    </i>
    <i r="3">
      <x v="3"/>
    </i>
    <i r="4">
      <x v="26"/>
    </i>
    <i r="2">
      <x v="174"/>
    </i>
    <i r="3">
      <x v="2"/>
    </i>
    <i r="2">
      <x v="175"/>
    </i>
    <i r="3">
      <x v="1"/>
    </i>
    <i r="4">
      <x v="8"/>
    </i>
    <i r="2">
      <x v="176"/>
    </i>
    <i r="2">
      <x v="177"/>
    </i>
    <i r="2">
      <x v="178"/>
    </i>
    <i r="2">
      <x v="179"/>
    </i>
    <i r="3">
      <x v="1"/>
    </i>
    <i r="4">
      <x v="8"/>
    </i>
    <i r="3">
      <x v="2"/>
    </i>
    <i r="3">
      <x v="4"/>
    </i>
    <i r="3">
      <x v="5"/>
    </i>
    <i r="4">
      <x v="34"/>
    </i>
    <i r="4">
      <x v="39"/>
    </i>
    <i r="3">
      <x v="6"/>
    </i>
    <i r="4">
      <x v="47"/>
    </i>
    <i r="1">
      <x v="28"/>
    </i>
    <i r="2">
      <x v="168"/>
    </i>
    <i r="3">
      <x v="3"/>
    </i>
    <i r="4">
      <x v="22"/>
    </i>
    <i r="3">
      <x v="5"/>
    </i>
    <i r="4">
      <x v="34"/>
    </i>
    <i r="2">
      <x v="169"/>
    </i>
    <i r="3">
      <x v="3"/>
    </i>
    <i r="4">
      <x v="22"/>
    </i>
    <i r="3">
      <x v="5"/>
    </i>
    <i r="4">
      <x v="34"/>
    </i>
    <i r="2">
      <x v="170"/>
    </i>
    <i r="3">
      <x v="3"/>
    </i>
    <i r="4">
      <x v="22"/>
    </i>
    <i r="3">
      <x v="5"/>
    </i>
    <i r="4">
      <x v="34"/>
    </i>
    <i r="2">
      <x v="171"/>
    </i>
    <i r="2">
      <x v="172"/>
    </i>
    <i r="3">
      <x v="3"/>
    </i>
    <i r="4">
      <x v="26"/>
    </i>
    <i r="2">
      <x v="173"/>
    </i>
    <i r="3">
      <x v="3"/>
    </i>
    <i r="4">
      <x v="26"/>
    </i>
    <i r="2">
      <x v="174"/>
    </i>
    <i r="3">
      <x v="2"/>
    </i>
    <i r="2">
      <x v="179"/>
    </i>
    <i r="3">
      <x v="6"/>
    </i>
    <i r="4">
      <x v="47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103">
      <pivotArea outline="0" collapsedLevelsAreSubtotals="1" fieldPosition="0"/>
    </format>
    <format dxfId="102">
      <pivotArea field="-2" type="button" dataOnly="0" labelOnly="1" outline="0" axis="axisCol" fieldPosition="0"/>
    </format>
    <format dxfId="101">
      <pivotArea type="topRight" dataOnly="0" labelOnly="1" outline="0" fieldPosition="0"/>
    </format>
    <format dxfId="10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8.xml><?xml version="1.0" encoding="utf-8"?>
<pivotTableDefinition xmlns="http://schemas.openxmlformats.org/spreadsheetml/2006/main" name="PivotTable21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73" firstHeaderRow="1" firstDataRow="2" firstDataCol="1"/>
  <pivotFields count="37">
    <pivotField showAll="0"/>
    <pivotField showAll="0"/>
    <pivotField showAll="0"/>
    <pivotField showAll="0"/>
    <pivotField axis="axisRow" showAll="0">
      <items count="10">
        <item x="1"/>
        <item x="3"/>
        <item x="4"/>
        <item x="2"/>
        <item x="5"/>
        <item x="6"/>
        <item x="7"/>
        <item h="1" x="8"/>
        <item x="0"/>
        <item t="default"/>
      </items>
    </pivotField>
    <pivotField axis="axisRow" showAll="0">
      <items count="186">
        <item h="1" x="170"/>
        <item h="1" x="171"/>
        <item h="1" x="92"/>
        <item h="1" x="172"/>
        <item h="1" x="173"/>
        <item h="1" x="96"/>
        <item h="1" x="91"/>
        <item h="1" x="88"/>
        <item h="1" x="82"/>
        <item h="1" x="80"/>
        <item h="1" x="81"/>
        <item h="1" x="174"/>
        <item h="1" x="89"/>
        <item h="1" x="175"/>
        <item h="1" x="71"/>
        <item h="1" x="76"/>
        <item h="1" x="176"/>
        <item h="1" x="177"/>
        <item h="1" x="178"/>
        <item h="1" x="179"/>
        <item h="1" x="180"/>
        <item h="1" x="181"/>
        <item h="1" x="86"/>
        <item h="1" x="77"/>
        <item h="1" x="75"/>
        <item h="1" x="182"/>
        <item h="1" x="83"/>
        <item h="1" x="95"/>
        <item h="1" x="90"/>
        <item x="72"/>
        <item h="1" x="93"/>
        <item h="1" x="84"/>
        <item h="1" x="94"/>
        <item h="1" x="73"/>
        <item h="1" x="18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31"/>
        <item h="1" x="28"/>
        <item h="1" x="30"/>
        <item h="1" x="29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25"/>
        <item h="1" x="126"/>
        <item h="1" x="127"/>
        <item h="1" x="128"/>
        <item h="1" x="129"/>
        <item h="1" x="130"/>
        <item h="1" x="131"/>
        <item h="1" x="132"/>
        <item h="1" x="124"/>
        <item h="1" x="133"/>
        <item h="1" x="134"/>
        <item h="1" x="135"/>
        <item h="1" x="136"/>
        <item h="1" x="138"/>
        <item h="1" x="139"/>
        <item h="1" x="140"/>
        <item h="1" x="137"/>
        <item h="1" x="141"/>
        <item h="1" x="142"/>
        <item h="1" x="143"/>
        <item h="1" x="144"/>
        <item h="1" x="119"/>
        <item h="1" x="120"/>
        <item h="1" x="121"/>
        <item h="1" x="122"/>
        <item h="1" x="123"/>
        <item h="1" x="145"/>
        <item h="1" x="146"/>
        <item h="1" x="147"/>
        <item h="1" x="148"/>
        <item h="1" x="149"/>
        <item h="1" x="150"/>
        <item h="1" x="151"/>
        <item h="1" x="152"/>
        <item h="1" x="109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87"/>
        <item h="1" x="78"/>
        <item h="1" x="79"/>
        <item h="1" x="74"/>
        <item h="1" x="85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184"/>
        <item t="default"/>
      </items>
    </pivotField>
    <pivotField axis="axisRow" showAll="0">
      <items count="389">
        <item sd="0" x="201"/>
        <item sd="0" x="202"/>
        <item sd="0" x="211"/>
        <item sd="0" x="212"/>
        <item sd="0" x="213"/>
        <item sd="0" x="214"/>
        <item sd="0" x="215"/>
        <item sd="0" x="165"/>
        <item sd="0" x="218"/>
        <item sd="0" x="216"/>
        <item sd="0" x="217"/>
        <item sd="0" x="219"/>
        <item sd="0" x="220"/>
        <item sd="0" x="208"/>
        <item sd="0" x="209"/>
        <item sd="0" x="210"/>
        <item sd="0" x="207"/>
        <item sd="0" x="205"/>
        <item sd="0" x="206"/>
        <item sd="0" x="203"/>
        <item sd="0" x="204"/>
        <item sd="0" x="221"/>
        <item sd="0" x="222"/>
        <item sd="0" x="224"/>
        <item sd="0" x="225"/>
        <item sd="0" x="223"/>
        <item sd="0" x="226"/>
        <item sd="0" x="227"/>
        <item sd="0" x="181"/>
        <item sd="0" x="158"/>
        <item sd="0" x="159"/>
        <item sd="0" x="229"/>
        <item sd="0" x="228"/>
        <item sd="0" x="230"/>
        <item sd="0" x="162"/>
        <item sd="0" x="233"/>
        <item sd="0" x="148"/>
        <item sd="0" x="232"/>
        <item sd="0" x="231"/>
        <item sd="0" x="234"/>
        <item sd="0" x="235"/>
        <item sd="0" x="236"/>
        <item sd="0" x="237"/>
        <item sd="0" x="238"/>
        <item sd="0" x="239"/>
        <item sd="0" x="240"/>
        <item sd="0" x="127"/>
        <item sd="0" x="179"/>
        <item sd="0" x="199"/>
        <item sd="0" x="122"/>
        <item sd="0" x="170"/>
        <item sd="0" x="198"/>
        <item sd="0" x="379"/>
        <item sd="0" x="117"/>
        <item sd="0" x="200"/>
        <item sd="0" x="241"/>
        <item sd="0" x="378"/>
        <item sd="0" x="128"/>
        <item sd="0" x="242"/>
        <item sd="0" x="245"/>
        <item sd="0" x="244"/>
        <item sd="0" x="246"/>
        <item sd="0" x="166"/>
        <item sd="0" x="248"/>
        <item sd="0" x="121"/>
        <item sd="0" x="377"/>
        <item sd="0" x="249"/>
        <item sd="0" x="123"/>
        <item sd="0" x="247"/>
        <item sd="0" x="243"/>
        <item sd="0" x="250"/>
        <item sd="0" x="251"/>
        <item sd="0" x="153"/>
        <item sd="0" x="252"/>
        <item sd="0" x="253"/>
        <item sd="0" x="254"/>
        <item sd="0" x="256"/>
        <item sd="0" x="257"/>
        <item sd="0" x="259"/>
        <item sd="0" x="258"/>
        <item sd="0" x="255"/>
        <item sd="0" x="86"/>
        <item sd="0" x="84"/>
        <item sd="0" x="87"/>
        <item sd="0" x="88"/>
        <item sd="0" x="134"/>
        <item sd="0" x="89"/>
        <item sd="0" x="90"/>
        <item sd="0" x="91"/>
        <item sd="0" x="260"/>
        <item sd="0" x="77"/>
        <item sd="0" x="92"/>
        <item sd="0" x="93"/>
        <item sd="0" x="94"/>
        <item sd="0" x="95"/>
        <item sd="0" x="96"/>
        <item sd="0" x="97"/>
        <item sd="0" x="98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140"/>
        <item sd="0" x="273"/>
        <item sd="0" x="274"/>
        <item sd="0" x="180"/>
        <item sd="0" x="287"/>
        <item sd="0" x="277"/>
        <item sd="0" x="298"/>
        <item sd="0" x="309"/>
        <item sd="0" x="306"/>
        <item sd="0" x="280"/>
        <item sd="0" x="281"/>
        <item sd="0" x="301"/>
        <item sd="0" x="299"/>
        <item sd="0" x="288"/>
        <item sd="0" x="289"/>
        <item sd="0" x="307"/>
        <item sd="0" x="290"/>
        <item sd="0" x="291"/>
        <item sd="0" x="292"/>
        <item sd="0" x="293"/>
        <item sd="0" x="294"/>
        <item sd="0" x="295"/>
        <item sd="0" x="142"/>
        <item sd="0" x="296"/>
        <item sd="0" x="302"/>
        <item sd="0" x="304"/>
        <item sd="0" x="303"/>
        <item sd="0" x="308"/>
        <item sd="0" x="305"/>
        <item sd="0" x="300"/>
        <item sd="0" x="112"/>
        <item sd="0" x="282"/>
        <item sd="0" x="278"/>
        <item sd="0" x="297"/>
        <item sd="0" x="283"/>
        <item sd="0" x="284"/>
        <item sd="0" x="285"/>
        <item sd="0" x="118"/>
        <item sd="0" x="286"/>
        <item sd="0" x="279"/>
        <item sd="0" x="81"/>
        <item sd="0" x="132"/>
        <item sd="0" x="275"/>
        <item sd="0" x="276"/>
        <item sd="0" x="315"/>
        <item sd="0" x="313"/>
        <item sd="0" x="314"/>
        <item sd="0" x="317"/>
        <item sd="0" x="319"/>
        <item sd="0" x="312"/>
        <item sd="0" x="311"/>
        <item sd="0" x="316"/>
        <item sd="0" x="310"/>
        <item sd="0" x="320"/>
        <item sd="0" x="318"/>
        <item sd="0" x="129"/>
        <item sd="0" x="154"/>
        <item sd="0" x="380"/>
        <item sd="0" x="155"/>
        <item sd="0" x="156"/>
        <item sd="0" x="157"/>
        <item sd="0" x="326"/>
        <item sd="0" x="327"/>
        <item sd="0" x="328"/>
        <item sd="0" x="324"/>
        <item sd="0" x="322"/>
        <item sd="0" x="323"/>
        <item sd="0" x="321"/>
        <item sd="0" x="325"/>
        <item sd="0" x="174"/>
        <item sd="0" x="125"/>
        <item sd="0" x="350"/>
        <item sd="0" x="339"/>
        <item sd="0" x="343"/>
        <item sd="0" x="370"/>
        <item sd="0" x="344"/>
        <item sd="0" x="381"/>
        <item sd="0" x="103"/>
        <item sd="0" x="333"/>
        <item sd="0" x="101"/>
        <item sd="0" x="104"/>
        <item sd="0" x="329"/>
        <item sd="0" x="131"/>
        <item sd="0" x="342"/>
        <item sd="0" x="336"/>
        <item sd="0" x="367"/>
        <item sd="0" x="355"/>
        <item sd="0" x="356"/>
        <item sd="0" x="105"/>
        <item sd="0" x="197"/>
        <item sd="0" x="359"/>
        <item sd="0" x="353"/>
        <item sd="0" x="163"/>
        <item sd="0" x="369"/>
        <item sd="0" x="337"/>
        <item sd="0" x="357"/>
        <item sd="0" x="340"/>
        <item sd="0" x="341"/>
        <item sd="0" x="345"/>
        <item sd="0" x="135"/>
        <item sd="0" x="338"/>
        <item sd="0" x="361"/>
        <item sd="0" x="346"/>
        <item sd="0" x="102"/>
        <item sd="0" x="351"/>
        <item sd="0" x="334"/>
        <item sd="0" x="177"/>
        <item sd="0" x="164"/>
        <item sd="0" x="362"/>
        <item sd="0" x="106"/>
        <item sd="0" x="82"/>
        <item sd="0" x="107"/>
        <item sd="0" x="108"/>
        <item sd="0" x="363"/>
        <item sd="0" x="109"/>
        <item sd="0" x="364"/>
        <item sd="0" x="347"/>
        <item sd="0" x="330"/>
        <item sd="0" x="332"/>
        <item sd="0" x="335"/>
        <item sd="0" x="365"/>
        <item sd="0" x="348"/>
        <item sd="0" x="136"/>
        <item sd="0" x="349"/>
        <item sd="0" x="366"/>
        <item sd="0" x="331"/>
        <item sd="0" x="110"/>
        <item sd="0" x="371"/>
        <item sd="0" x="111"/>
        <item sd="0" x="354"/>
        <item sd="0" x="78"/>
        <item sd="0" x="352"/>
        <item sd="0" x="99"/>
        <item sd="0" x="358"/>
        <item sd="0" x="194"/>
        <item sd="0" x="368"/>
        <item sd="0" x="360"/>
        <item sd="0" x="383"/>
        <item sd="0" x="382"/>
        <item sd="0" x="384"/>
        <item sd="0" x="385"/>
        <item sd="0" x="372"/>
        <item sd="0" x="373"/>
        <item sd="0" x="195"/>
        <item sd="0" x="171"/>
        <item sd="0" x="386"/>
        <item sd="0" x="375"/>
        <item sd="0" x="376"/>
        <item sd="0" x="374"/>
        <item sd="0" x="130"/>
        <item sd="0" x="172"/>
        <item sd="0" x="126"/>
        <item sd="0" x="79"/>
        <item sd="0" x="124"/>
        <item sd="0" x="0"/>
        <item sd="0" x="1"/>
        <item sd="0" x="7"/>
        <item sd="0" x="10"/>
        <item sd="0" x="11"/>
        <item sd="0" x="8"/>
        <item sd="0" x="9"/>
        <item sd="0" x="12"/>
        <item sd="0" x="4"/>
        <item sd="0" x="2"/>
        <item sd="0" x="3"/>
        <item sd="0" x="5"/>
        <item sd="0" x="6"/>
        <item sd="0" x="13"/>
        <item sd="0" x="14"/>
        <item sd="0" x="15"/>
        <item sd="0" x="16"/>
        <item sd="0" x="18"/>
        <item sd="0" x="19"/>
        <item sd="0" x="20"/>
        <item sd="0" x="21"/>
        <item sd="0" x="22"/>
        <item sd="0" x="23"/>
        <item sd="0" x="27"/>
        <item sd="0" x="24"/>
        <item sd="0" x="25"/>
        <item sd="0" x="26"/>
        <item sd="0" x="183"/>
        <item sd="0" x="182"/>
        <item sd="0" x="17"/>
        <item sd="0" x="184"/>
        <item sd="0" x="185"/>
        <item sd="0" x="187"/>
        <item sd="0" x="188"/>
        <item sd="0" x="189"/>
        <item sd="0" x="190"/>
        <item sd="0" x="191"/>
        <item sd="0" x="192"/>
        <item sd="0" x="193"/>
        <item sd="0" x="186"/>
        <item sd="0" x="113"/>
        <item sd="0" x="143"/>
        <item sd="0" x="167"/>
        <item sd="0" x="173"/>
        <item sd="0" x="161"/>
        <item sd="0" x="116"/>
        <item sd="0" x="119"/>
        <item sd="0" x="160"/>
        <item sd="0" x="178"/>
        <item sd="0" x="196"/>
        <item sd="0" x="115"/>
        <item sd="0" x="133"/>
        <item sd="0" x="137"/>
        <item sd="0" x="80"/>
        <item sd="0" x="151"/>
        <item sd="0" x="85"/>
        <item sd="0" x="144"/>
        <item sd="0" x="149"/>
        <item sd="0" x="145"/>
        <item sd="0" x="147"/>
        <item sd="0" x="168"/>
        <item sd="0" x="150"/>
        <item sd="0" x="120"/>
        <item sd="0" x="141"/>
        <item sd="0" x="138"/>
        <item sd="0" x="100"/>
        <item sd="0" x="152"/>
        <item sd="0" x="83"/>
        <item sd="0" x="146"/>
        <item sd="0" x="169"/>
        <item sd="0" x="114"/>
        <item sd="0" x="175"/>
        <item sd="0" x="176"/>
        <item sd="0" x="139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68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9"/>
        <item sd="0" x="70"/>
        <item sd="0" x="71"/>
        <item sd="0" x="72"/>
        <item sd="0" x="66"/>
        <item sd="0" x="73"/>
        <item sd="0" x="67"/>
        <item sd="0" x="74"/>
        <item sd="0" x="75"/>
        <item sd="0" x="76"/>
        <item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4">
    <field x="8"/>
    <field x="5"/>
    <field x="6"/>
    <field x="4"/>
  </rowFields>
  <rowItems count="69">
    <i>
      <x v="1"/>
    </i>
    <i r="1">
      <x v="2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r="2">
      <x v="199"/>
    </i>
    <i r="2">
      <x v="200"/>
    </i>
    <i r="2">
      <x v="201"/>
    </i>
    <i r="2">
      <x v="202"/>
    </i>
    <i r="2">
      <x v="203"/>
    </i>
    <i r="2">
      <x v="204"/>
    </i>
    <i r="2">
      <x v="205"/>
    </i>
    <i r="2">
      <x v="206"/>
    </i>
    <i r="2">
      <x v="207"/>
    </i>
    <i r="2">
      <x v="208"/>
    </i>
    <i r="2">
      <x v="209"/>
    </i>
    <i r="2">
      <x v="210"/>
    </i>
    <i r="2">
      <x v="211"/>
    </i>
    <i r="2">
      <x v="212"/>
    </i>
    <i r="2">
      <x v="213"/>
    </i>
    <i r="2">
      <x v="214"/>
    </i>
    <i r="2">
      <x v="215"/>
    </i>
    <i r="2">
      <x v="216"/>
    </i>
    <i r="2">
      <x v="217"/>
    </i>
    <i r="2">
      <x v="218"/>
    </i>
    <i r="2">
      <x v="219"/>
    </i>
    <i r="2">
      <x v="220"/>
    </i>
    <i r="2">
      <x v="221"/>
    </i>
    <i r="2">
      <x v="222"/>
    </i>
    <i r="2">
      <x v="223"/>
    </i>
    <i r="2">
      <x v="224"/>
    </i>
    <i r="2">
      <x v="225"/>
    </i>
    <i r="2">
      <x v="226"/>
    </i>
    <i r="2">
      <x v="227"/>
    </i>
    <i r="2">
      <x v="228"/>
    </i>
    <i r="2">
      <x v="229"/>
    </i>
    <i r="2">
      <x v="230"/>
    </i>
    <i r="2">
      <x v="231"/>
    </i>
    <i r="2">
      <x v="232"/>
    </i>
    <i r="2">
      <x v="233"/>
    </i>
    <i r="2">
      <x v="234"/>
    </i>
    <i r="2">
      <x v="235"/>
    </i>
    <i r="2">
      <x v="236"/>
    </i>
    <i r="2">
      <x v="237"/>
    </i>
    <i r="2">
      <x v="238"/>
    </i>
    <i r="2">
      <x v="239"/>
    </i>
    <i r="2">
      <x v="240"/>
    </i>
    <i r="2">
      <x v="241"/>
    </i>
    <i r="2">
      <x v="242"/>
    </i>
    <i r="2">
      <x v="243"/>
    </i>
    <i r="2">
      <x v="244"/>
    </i>
    <i r="2">
      <x v="245"/>
    </i>
    <i r="2">
      <x v="246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99">
      <pivotArea outline="0" collapsedLevelsAreSubtotals="1" fieldPosition="0"/>
    </format>
    <format dxfId="98">
      <pivotArea field="-2" type="button" dataOnly="0" labelOnly="1" outline="0" axis="axisCol" fieldPosition="0"/>
    </format>
    <format dxfId="97">
      <pivotArea type="topRight" dataOnly="0" labelOnly="1" outline="0" fieldPosition="0"/>
    </format>
    <format dxfId="96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9.xml><?xml version="1.0" encoding="utf-8"?>
<pivotTableDefinition xmlns="http://schemas.openxmlformats.org/spreadsheetml/2006/main" name="PivotTable22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28" firstHeaderRow="1" firstDataRow="2" firstDataCol="1"/>
  <pivotFields count="37">
    <pivotField showAll="0"/>
    <pivotField showAll="0"/>
    <pivotField showAll="0"/>
    <pivotField showAll="0"/>
    <pivotField axis="axisRow" showAll="0">
      <items count="10">
        <item x="1"/>
        <item x="3"/>
        <item x="4"/>
        <item x="2"/>
        <item x="5"/>
        <item x="6"/>
        <item x="7"/>
        <item h="1" x="8"/>
        <item x="0"/>
        <item t="default"/>
      </items>
    </pivotField>
    <pivotField axis="axisRow" showAll="0">
      <items count="186">
        <item h="1" x="170"/>
        <item h="1" x="171"/>
        <item h="1" x="92"/>
        <item h="1" x="172"/>
        <item h="1" x="173"/>
        <item h="1" x="96"/>
        <item h="1" x="91"/>
        <item h="1" x="88"/>
        <item h="1" x="82"/>
        <item h="1" x="80"/>
        <item h="1" x="81"/>
        <item h="1" x="174"/>
        <item h="1" x="89"/>
        <item x="175"/>
        <item h="1" x="71"/>
        <item h="1" x="76"/>
        <item h="1" x="176"/>
        <item h="1" x="177"/>
        <item h="1" x="178"/>
        <item h="1" x="179"/>
        <item h="1" x="180"/>
        <item h="1" x="181"/>
        <item h="1" x="86"/>
        <item h="1" x="77"/>
        <item h="1" x="75"/>
        <item h="1" x="182"/>
        <item h="1" x="83"/>
        <item h="1" x="95"/>
        <item h="1" x="90"/>
        <item h="1" x="72"/>
        <item x="93"/>
        <item h="1" x="84"/>
        <item h="1" x="94"/>
        <item h="1" x="73"/>
        <item h="1" x="18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31"/>
        <item h="1" x="28"/>
        <item h="1" x="30"/>
        <item h="1" x="29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25"/>
        <item h="1" x="126"/>
        <item h="1" x="127"/>
        <item h="1" x="128"/>
        <item h="1" x="129"/>
        <item h="1" x="130"/>
        <item h="1" x="131"/>
        <item h="1" x="132"/>
        <item h="1" x="124"/>
        <item h="1" x="133"/>
        <item h="1" x="134"/>
        <item h="1" x="135"/>
        <item h="1" x="136"/>
        <item h="1" x="138"/>
        <item h="1" x="139"/>
        <item h="1" x="140"/>
        <item h="1" x="137"/>
        <item h="1" x="141"/>
        <item h="1" x="142"/>
        <item h="1" x="143"/>
        <item h="1" x="144"/>
        <item h="1" x="119"/>
        <item h="1" x="120"/>
        <item h="1" x="121"/>
        <item h="1" x="122"/>
        <item h="1" x="123"/>
        <item h="1" x="145"/>
        <item h="1" x="146"/>
        <item h="1" x="147"/>
        <item h="1" x="148"/>
        <item h="1" x="149"/>
        <item h="1" x="150"/>
        <item h="1" x="151"/>
        <item h="1" x="152"/>
        <item h="1" x="109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87"/>
        <item h="1" x="78"/>
        <item h="1" x="79"/>
        <item h="1" x="74"/>
        <item h="1" x="85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184"/>
        <item t="default"/>
      </items>
    </pivotField>
    <pivotField axis="axisRow" showAll="0">
      <items count="389">
        <item sd="0" x="201"/>
        <item sd="0" x="202"/>
        <item sd="0" x="211"/>
        <item sd="0" x="212"/>
        <item sd="0" x="213"/>
        <item sd="0" x="214"/>
        <item sd="0" x="215"/>
        <item sd="0" x="165"/>
        <item sd="0" x="218"/>
        <item sd="0" x="216"/>
        <item sd="0" x="217"/>
        <item sd="0" x="219"/>
        <item sd="0" x="220"/>
        <item sd="0" x="208"/>
        <item sd="0" x="209"/>
        <item sd="0" x="210"/>
        <item sd="0" x="207"/>
        <item sd="0" x="205"/>
        <item sd="0" x="206"/>
        <item sd="0" x="203"/>
        <item sd="0" x="204"/>
        <item sd="0" x="221"/>
        <item sd="0" x="222"/>
        <item sd="0" x="224"/>
        <item sd="0" x="225"/>
        <item sd="0" x="223"/>
        <item sd="0" x="226"/>
        <item sd="0" x="227"/>
        <item sd="0" x="181"/>
        <item sd="0" x="158"/>
        <item sd="0" x="159"/>
        <item sd="0" x="229"/>
        <item sd="0" x="228"/>
        <item sd="0" x="230"/>
        <item sd="0" x="162"/>
        <item sd="0" x="233"/>
        <item sd="0" x="148"/>
        <item sd="0" x="232"/>
        <item sd="0" x="231"/>
        <item sd="0" x="234"/>
        <item sd="0" x="235"/>
        <item sd="0" x="236"/>
        <item sd="0" x="237"/>
        <item sd="0" x="238"/>
        <item sd="0" x="239"/>
        <item sd="0" x="240"/>
        <item sd="0" x="127"/>
        <item sd="0" x="179"/>
        <item sd="0" x="199"/>
        <item sd="0" x="122"/>
        <item sd="0" x="170"/>
        <item sd="0" x="198"/>
        <item sd="0" x="379"/>
        <item sd="0" x="117"/>
        <item sd="0" x="200"/>
        <item sd="0" x="241"/>
        <item sd="0" x="378"/>
        <item sd="0" x="128"/>
        <item sd="0" x="242"/>
        <item sd="0" x="245"/>
        <item sd="0" x="244"/>
        <item sd="0" x="246"/>
        <item sd="0" x="166"/>
        <item sd="0" x="248"/>
        <item sd="0" x="121"/>
        <item sd="0" x="377"/>
        <item sd="0" x="249"/>
        <item sd="0" x="123"/>
        <item sd="0" x="247"/>
        <item sd="0" x="243"/>
        <item sd="0" x="250"/>
        <item sd="0" x="251"/>
        <item sd="0" x="153"/>
        <item x="252"/>
        <item sd="0" x="253"/>
        <item sd="0" x="254"/>
        <item sd="0" x="256"/>
        <item sd="0" x="257"/>
        <item sd="0" x="259"/>
        <item sd="0" x="258"/>
        <item sd="0" x="255"/>
        <item sd="0" x="86"/>
        <item sd="0" x="84"/>
        <item sd="0" x="87"/>
        <item sd="0" x="88"/>
        <item sd="0" x="134"/>
        <item sd="0" x="89"/>
        <item sd="0" x="90"/>
        <item sd="0" x="91"/>
        <item sd="0" x="260"/>
        <item sd="0" x="77"/>
        <item sd="0" x="92"/>
        <item sd="0" x="93"/>
        <item sd="0" x="94"/>
        <item sd="0" x="95"/>
        <item sd="0" x="96"/>
        <item sd="0" x="97"/>
        <item sd="0" x="98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140"/>
        <item sd="0" x="273"/>
        <item sd="0" x="274"/>
        <item sd="0" x="180"/>
        <item sd="0" x="287"/>
        <item sd="0" x="277"/>
        <item sd="0" x="298"/>
        <item sd="0" x="309"/>
        <item sd="0" x="306"/>
        <item sd="0" x="280"/>
        <item sd="0" x="281"/>
        <item sd="0" x="301"/>
        <item sd="0" x="299"/>
        <item sd="0" x="288"/>
        <item sd="0" x="289"/>
        <item sd="0" x="307"/>
        <item sd="0" x="290"/>
        <item sd="0" x="291"/>
        <item sd="0" x="292"/>
        <item sd="0" x="293"/>
        <item sd="0" x="294"/>
        <item sd="0" x="295"/>
        <item sd="0" x="142"/>
        <item sd="0" x="296"/>
        <item sd="0" x="302"/>
        <item sd="0" x="304"/>
        <item sd="0" x="303"/>
        <item sd="0" x="308"/>
        <item sd="0" x="305"/>
        <item sd="0" x="300"/>
        <item sd="0" x="112"/>
        <item sd="0" x="282"/>
        <item sd="0" x="278"/>
        <item sd="0" x="297"/>
        <item sd="0" x="283"/>
        <item sd="0" x="284"/>
        <item sd="0" x="285"/>
        <item sd="0" x="118"/>
        <item sd="0" x="286"/>
        <item sd="0" x="279"/>
        <item sd="0" x="81"/>
        <item sd="0" x="132"/>
        <item sd="0" x="275"/>
        <item sd="0" x="276"/>
        <item sd="0" x="315"/>
        <item sd="0" x="313"/>
        <item sd="0" x="314"/>
        <item sd="0" x="317"/>
        <item sd="0" x="319"/>
        <item sd="0" x="312"/>
        <item sd="0" x="311"/>
        <item sd="0" x="316"/>
        <item sd="0" x="310"/>
        <item sd="0" x="320"/>
        <item sd="0" x="318"/>
        <item sd="0" x="129"/>
        <item sd="0" x="154"/>
        <item sd="0" x="380"/>
        <item sd="0" x="155"/>
        <item sd="0" x="156"/>
        <item sd="0" x="157"/>
        <item sd="0" x="326"/>
        <item sd="0" x="327"/>
        <item sd="0" x="328"/>
        <item sd="0" x="324"/>
        <item sd="0" x="322"/>
        <item sd="0" x="323"/>
        <item sd="0" x="321"/>
        <item sd="0" x="325"/>
        <item sd="0" x="174"/>
        <item sd="0" x="125"/>
        <item sd="0" x="350"/>
        <item sd="0" x="339"/>
        <item sd="0" x="343"/>
        <item sd="0" x="370"/>
        <item sd="0" x="344"/>
        <item sd="0" x="381"/>
        <item sd="0" x="103"/>
        <item sd="0" x="333"/>
        <item sd="0" x="101"/>
        <item sd="0" x="104"/>
        <item sd="0" x="329"/>
        <item sd="0" x="131"/>
        <item sd="0" x="342"/>
        <item sd="0" x="336"/>
        <item sd="0" x="367"/>
        <item sd="0" x="355"/>
        <item sd="0" x="356"/>
        <item sd="0" x="105"/>
        <item sd="0" x="197"/>
        <item sd="0" x="359"/>
        <item sd="0" x="353"/>
        <item sd="0" x="163"/>
        <item sd="0" x="369"/>
        <item sd="0" x="337"/>
        <item sd="0" x="357"/>
        <item sd="0" x="340"/>
        <item sd="0" x="341"/>
        <item sd="0" x="345"/>
        <item sd="0" x="135"/>
        <item sd="0" x="338"/>
        <item sd="0" x="361"/>
        <item sd="0" x="346"/>
        <item sd="0" x="102"/>
        <item sd="0" x="351"/>
        <item sd="0" x="334"/>
        <item sd="0" x="177"/>
        <item sd="0" x="164"/>
        <item sd="0" x="362"/>
        <item sd="0" x="106"/>
        <item sd="0" x="82"/>
        <item sd="0" x="107"/>
        <item sd="0" x="108"/>
        <item sd="0" x="363"/>
        <item sd="0" x="109"/>
        <item sd="0" x="364"/>
        <item sd="0" x="347"/>
        <item sd="0" x="330"/>
        <item sd="0" x="332"/>
        <item sd="0" x="335"/>
        <item sd="0" x="365"/>
        <item sd="0" x="348"/>
        <item sd="0" x="136"/>
        <item sd="0" x="349"/>
        <item sd="0" x="366"/>
        <item sd="0" x="331"/>
        <item sd="0" x="110"/>
        <item sd="0" x="371"/>
        <item sd="0" x="111"/>
        <item sd="0" x="354"/>
        <item sd="0" x="78"/>
        <item sd="0" x="352"/>
        <item sd="0" x="99"/>
        <item sd="0" x="358"/>
        <item sd="0" x="194"/>
        <item sd="0" x="368"/>
        <item sd="0" x="360"/>
        <item sd="0" x="383"/>
        <item sd="0" x="382"/>
        <item sd="0" x="384"/>
        <item sd="0" x="385"/>
        <item sd="0" x="372"/>
        <item sd="0" x="373"/>
        <item sd="0" x="195"/>
        <item sd="0" x="171"/>
        <item sd="0" x="386"/>
        <item sd="0" x="375"/>
        <item sd="0" x="376"/>
        <item sd="0" x="374"/>
        <item sd="0" x="130"/>
        <item sd="0" x="172"/>
        <item sd="0" x="126"/>
        <item sd="0" x="79"/>
        <item sd="0" x="124"/>
        <item sd="0" x="0"/>
        <item sd="0" x="1"/>
        <item sd="0" x="7"/>
        <item sd="0" x="10"/>
        <item sd="0" x="11"/>
        <item sd="0" x="8"/>
        <item sd="0" x="9"/>
        <item sd="0" x="12"/>
        <item sd="0" x="4"/>
        <item sd="0" x="2"/>
        <item sd="0" x="3"/>
        <item sd="0" x="5"/>
        <item sd="0" x="6"/>
        <item sd="0" x="13"/>
        <item sd="0" x="14"/>
        <item sd="0" x="15"/>
        <item sd="0" x="16"/>
        <item sd="0" x="18"/>
        <item sd="0" x="19"/>
        <item sd="0" x="20"/>
        <item sd="0" x="21"/>
        <item sd="0" x="22"/>
        <item sd="0" x="23"/>
        <item sd="0" x="27"/>
        <item sd="0" x="24"/>
        <item sd="0" x="25"/>
        <item sd="0" x="26"/>
        <item sd="0" x="183"/>
        <item sd="0" x="182"/>
        <item sd="0" x="17"/>
        <item sd="0" x="184"/>
        <item sd="0" x="185"/>
        <item sd="0" x="187"/>
        <item sd="0" x="188"/>
        <item sd="0" x="189"/>
        <item sd="0" x="190"/>
        <item sd="0" x="191"/>
        <item sd="0" x="192"/>
        <item sd="0" x="193"/>
        <item sd="0" x="186"/>
        <item sd="0" x="113"/>
        <item sd="0" x="143"/>
        <item sd="0" x="167"/>
        <item sd="0" x="173"/>
        <item sd="0" x="161"/>
        <item sd="0" x="116"/>
        <item sd="0" x="119"/>
        <item sd="0" x="160"/>
        <item sd="0" x="178"/>
        <item sd="0" x="196"/>
        <item sd="0" x="115"/>
        <item sd="0" x="133"/>
        <item sd="0" x="137"/>
        <item sd="0" x="80"/>
        <item sd="0" x="151"/>
        <item sd="0" x="85"/>
        <item sd="0" x="144"/>
        <item sd="0" x="149"/>
        <item sd="0" x="145"/>
        <item sd="0" x="147"/>
        <item sd="0" x="168"/>
        <item sd="0" x="150"/>
        <item sd="0" x="120"/>
        <item sd="0" x="141"/>
        <item sd="0" x="138"/>
        <item sd="0" x="100"/>
        <item sd="0" x="152"/>
        <item sd="0" x="83"/>
        <item sd="0" x="146"/>
        <item sd="0" x="169"/>
        <item sd="0" x="114"/>
        <item sd="0" x="175"/>
        <item sd="0" x="176"/>
        <item sd="0" x="139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68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9"/>
        <item sd="0" x="70"/>
        <item sd="0" x="71"/>
        <item sd="0" x="72"/>
        <item sd="0" x="66"/>
        <item sd="0" x="73"/>
        <item sd="0" x="67"/>
        <item sd="0" x="74"/>
        <item sd="0" x="75"/>
        <item sd="0" x="76"/>
        <item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4">
    <field x="8"/>
    <field x="5"/>
    <field x="6"/>
    <field x="4"/>
  </rowFields>
  <rowItems count="24">
    <i>
      <x v="2"/>
    </i>
    <i r="1">
      <x v="13"/>
    </i>
    <i r="2">
      <x v="73"/>
    </i>
    <i r="3">
      <x/>
    </i>
    <i r="3">
      <x v="1"/>
    </i>
    <i r="3">
      <x v="2"/>
    </i>
    <i r="3">
      <x v="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1">
      <x v="3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95">
      <pivotArea outline="0" collapsedLevelsAreSubtotals="1" fieldPosition="0"/>
    </format>
    <format dxfId="94">
      <pivotArea field="-2" type="button" dataOnly="0" labelOnly="1" outline="0" axis="axisCol" fieldPosition="0"/>
    </format>
    <format dxfId="93">
      <pivotArea type="topRight" dataOnly="0" labelOnly="1" outline="0" fieldPosition="0"/>
    </format>
    <format dxfId="92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21" firstHeaderRow="1" firstDataRow="2" firstDataCol="1"/>
  <pivotFields count="36">
    <pivotField showAll="0"/>
    <pivotField showAll="0"/>
    <pivotField showAll="0"/>
    <pivotField showAll="0"/>
    <pivotField axis="axisRow" showAll="0">
      <items count="10">
        <item h="1" sd="0" x="1"/>
        <item h="1" sd="0" x="3"/>
        <item h="1" sd="0" x="4"/>
        <item h="1" sd="0" x="2"/>
        <item h="1" sd="0" x="5"/>
        <item h="1" sd="0" x="6"/>
        <item h="1" sd="0" x="7"/>
        <item h="1" sd="0" x="0"/>
        <item x="8"/>
        <item t="default" sd="0"/>
      </items>
    </pivotField>
    <pivotField axis="axisRow" showAll="0">
      <items count="186">
        <item x="170"/>
        <item sd="0" x="171"/>
        <item sd="0" x="92"/>
        <item sd="0" x="172"/>
        <item sd="0" x="173"/>
        <item sd="0" x="96"/>
        <item sd="0" x="91"/>
        <item sd="0" x="88"/>
        <item sd="0" x="82"/>
        <item sd="0" x="80"/>
        <item sd="0" x="81"/>
        <item sd="0" x="174"/>
        <item sd="0" x="89"/>
        <item sd="0" x="175"/>
        <item sd="0" x="71"/>
        <item sd="0" x="76"/>
        <item sd="0" x="176"/>
        <item sd="0" x="177"/>
        <item sd="0" x="178"/>
        <item sd="0" x="179"/>
        <item sd="0" x="180"/>
        <item sd="0" x="181"/>
        <item sd="0" x="86"/>
        <item sd="0" x="77"/>
        <item sd="0" x="75"/>
        <item sd="0" x="182"/>
        <item sd="0" x="83"/>
        <item sd="0" x="95"/>
        <item sd="0" x="90"/>
        <item sd="0" x="72"/>
        <item sd="0" x="93"/>
        <item sd="0" x="84"/>
        <item sd="0" x="94"/>
        <item sd="0" x="73"/>
        <item sd="0" x="183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31"/>
        <item sd="0" x="28"/>
        <item sd="0" x="30"/>
        <item sd="0" x="29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25"/>
        <item sd="0" x="126"/>
        <item sd="0" x="127"/>
        <item sd="0" x="128"/>
        <item sd="0" x="129"/>
        <item sd="0" x="130"/>
        <item sd="0" x="131"/>
        <item sd="0" x="132"/>
        <item sd="0" x="124"/>
        <item sd="0" x="133"/>
        <item sd="0" x="134"/>
        <item sd="0" x="135"/>
        <item sd="0" x="136"/>
        <item sd="0" x="138"/>
        <item sd="0" x="139"/>
        <item sd="0" x="140"/>
        <item sd="0" x="137"/>
        <item sd="0" x="141"/>
        <item sd="0" x="142"/>
        <item sd="0" x="143"/>
        <item sd="0" x="144"/>
        <item sd="0" x="119"/>
        <item sd="0" x="120"/>
        <item sd="0" x="121"/>
        <item sd="0" x="122"/>
        <item sd="0" x="123"/>
        <item sd="0" x="145"/>
        <item sd="0" x="146"/>
        <item sd="0" x="147"/>
        <item sd="0" x="148"/>
        <item sd="0" x="149"/>
        <item sd="0" x="150"/>
        <item sd="0" x="151"/>
        <item sd="0" x="152"/>
        <item sd="0" x="109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87"/>
        <item sd="0" x="78"/>
        <item sd="0" x="79"/>
        <item x="74"/>
        <item sd="0" x="85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84"/>
        <item t="default" sd="0"/>
      </items>
    </pivotField>
    <pivotField axis="axisRow" showAll="0">
      <items count="389">
        <item x="201"/>
        <item x="202"/>
        <item x="211"/>
        <item x="212"/>
        <item x="213"/>
        <item x="214"/>
        <item x="215"/>
        <item x="165"/>
        <item x="218"/>
        <item x="216"/>
        <item x="217"/>
        <item x="219"/>
        <item x="220"/>
        <item x="208"/>
        <item x="209"/>
        <item x="210"/>
        <item x="207"/>
        <item x="205"/>
        <item x="206"/>
        <item x="203"/>
        <item x="204"/>
        <item x="221"/>
        <item x="222"/>
        <item x="224"/>
        <item x="225"/>
        <item x="223"/>
        <item x="226"/>
        <item x="227"/>
        <item x="181"/>
        <item x="158"/>
        <item x="159"/>
        <item x="229"/>
        <item x="228"/>
        <item x="230"/>
        <item x="162"/>
        <item x="233"/>
        <item x="148"/>
        <item x="232"/>
        <item x="231"/>
        <item x="234"/>
        <item x="235"/>
        <item x="236"/>
        <item x="237"/>
        <item x="238"/>
        <item x="239"/>
        <item x="240"/>
        <item x="127"/>
        <item x="179"/>
        <item x="199"/>
        <item x="122"/>
        <item x="170"/>
        <item x="198"/>
        <item x="379"/>
        <item x="117"/>
        <item x="200"/>
        <item x="241"/>
        <item x="378"/>
        <item x="128"/>
        <item x="242"/>
        <item x="245"/>
        <item x="244"/>
        <item x="246"/>
        <item x="166"/>
        <item x="248"/>
        <item x="121"/>
        <item x="377"/>
        <item x="249"/>
        <item x="123"/>
        <item x="247"/>
        <item x="243"/>
        <item x="250"/>
        <item x="251"/>
        <item x="153"/>
        <item x="252"/>
        <item x="253"/>
        <item x="254"/>
        <item x="256"/>
        <item x="257"/>
        <item x="259"/>
        <item x="258"/>
        <item x="255"/>
        <item x="86"/>
        <item x="84"/>
        <item x="87"/>
        <item x="88"/>
        <item x="134"/>
        <item x="89"/>
        <item x="90"/>
        <item x="91"/>
        <item x="260"/>
        <item x="77"/>
        <item x="92"/>
        <item x="93"/>
        <item x="94"/>
        <item x="95"/>
        <item x="96"/>
        <item x="97"/>
        <item x="98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140"/>
        <item x="273"/>
        <item x="274"/>
        <item x="180"/>
        <item x="287"/>
        <item x="277"/>
        <item x="298"/>
        <item x="309"/>
        <item x="306"/>
        <item x="280"/>
        <item x="281"/>
        <item x="301"/>
        <item x="299"/>
        <item x="288"/>
        <item x="289"/>
        <item x="307"/>
        <item x="290"/>
        <item x="291"/>
        <item x="292"/>
        <item x="293"/>
        <item x="294"/>
        <item x="295"/>
        <item x="142"/>
        <item x="296"/>
        <item x="302"/>
        <item x="304"/>
        <item x="303"/>
        <item x="308"/>
        <item x="305"/>
        <item x="300"/>
        <item x="112"/>
        <item x="282"/>
        <item x="278"/>
        <item x="297"/>
        <item x="283"/>
        <item x="284"/>
        <item x="285"/>
        <item x="118"/>
        <item x="286"/>
        <item x="279"/>
        <item x="81"/>
        <item x="132"/>
        <item x="275"/>
        <item x="276"/>
        <item x="315"/>
        <item x="313"/>
        <item x="314"/>
        <item x="317"/>
        <item x="319"/>
        <item x="312"/>
        <item x="311"/>
        <item x="316"/>
        <item x="310"/>
        <item x="320"/>
        <item x="318"/>
        <item x="129"/>
        <item x="154"/>
        <item x="380"/>
        <item x="155"/>
        <item x="156"/>
        <item x="157"/>
        <item x="326"/>
        <item x="327"/>
        <item x="328"/>
        <item x="324"/>
        <item x="322"/>
        <item x="323"/>
        <item x="321"/>
        <item x="325"/>
        <item x="174"/>
        <item x="125"/>
        <item x="350"/>
        <item x="339"/>
        <item x="343"/>
        <item x="370"/>
        <item x="344"/>
        <item x="381"/>
        <item x="103"/>
        <item x="333"/>
        <item x="101"/>
        <item x="104"/>
        <item x="329"/>
        <item x="131"/>
        <item x="342"/>
        <item x="336"/>
        <item x="367"/>
        <item x="355"/>
        <item x="356"/>
        <item x="105"/>
        <item x="197"/>
        <item x="359"/>
        <item x="353"/>
        <item x="163"/>
        <item x="369"/>
        <item x="337"/>
        <item x="357"/>
        <item x="340"/>
        <item x="341"/>
        <item x="345"/>
        <item x="135"/>
        <item x="338"/>
        <item x="361"/>
        <item x="346"/>
        <item x="102"/>
        <item x="351"/>
        <item x="334"/>
        <item x="177"/>
        <item x="164"/>
        <item x="362"/>
        <item x="106"/>
        <item x="82"/>
        <item x="107"/>
        <item x="108"/>
        <item x="363"/>
        <item x="109"/>
        <item x="364"/>
        <item x="347"/>
        <item x="330"/>
        <item x="332"/>
        <item x="335"/>
        <item x="365"/>
        <item x="348"/>
        <item x="136"/>
        <item x="349"/>
        <item x="366"/>
        <item x="331"/>
        <item x="110"/>
        <item x="371"/>
        <item x="111"/>
        <item x="354"/>
        <item x="78"/>
        <item x="352"/>
        <item x="99"/>
        <item x="358"/>
        <item x="194"/>
        <item x="368"/>
        <item x="360"/>
        <item x="383"/>
        <item x="382"/>
        <item x="384"/>
        <item x="385"/>
        <item x="372"/>
        <item x="373"/>
        <item x="195"/>
        <item x="171"/>
        <item x="386"/>
        <item x="375"/>
        <item x="376"/>
        <item x="374"/>
        <item x="130"/>
        <item x="172"/>
        <item x="126"/>
        <item x="79"/>
        <item x="124"/>
        <item x="0"/>
        <item x="1"/>
        <item x="7"/>
        <item x="10"/>
        <item x="11"/>
        <item x="8"/>
        <item x="9"/>
        <item x="12"/>
        <item x="4"/>
        <item x="2"/>
        <item x="3"/>
        <item x="5"/>
        <item x="6"/>
        <item x="13"/>
        <item x="14"/>
        <item x="15"/>
        <item x="16"/>
        <item x="18"/>
        <item x="19"/>
        <item x="20"/>
        <item x="21"/>
        <item x="22"/>
        <item x="23"/>
        <item x="27"/>
        <item x="24"/>
        <item x="25"/>
        <item x="26"/>
        <item x="183"/>
        <item x="182"/>
        <item x="17"/>
        <item x="184"/>
        <item x="185"/>
        <item x="187"/>
        <item x="188"/>
        <item x="189"/>
        <item x="190"/>
        <item x="191"/>
        <item x="192"/>
        <item x="193"/>
        <item x="186"/>
        <item x="113"/>
        <item x="143"/>
        <item x="167"/>
        <item x="173"/>
        <item x="161"/>
        <item x="116"/>
        <item x="119"/>
        <item x="160"/>
        <item x="178"/>
        <item x="196"/>
        <item x="115"/>
        <item x="133"/>
        <item x="137"/>
        <item x="80"/>
        <item x="151"/>
        <item x="85"/>
        <item x="144"/>
        <item x="149"/>
        <item x="145"/>
        <item x="147"/>
        <item x="168"/>
        <item x="150"/>
        <item x="120"/>
        <item x="141"/>
        <item x="138"/>
        <item x="100"/>
        <item x="152"/>
        <item x="83"/>
        <item x="146"/>
        <item x="169"/>
        <item x="114"/>
        <item x="175"/>
        <item x="176"/>
        <item x="139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68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9"/>
        <item x="70"/>
        <item x="71"/>
        <item x="72"/>
        <item x="66"/>
        <item x="73"/>
        <item x="67"/>
        <item x="74"/>
        <item x="75"/>
        <item x="76"/>
        <item x="387"/>
        <item t="default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4">
    <field x="8"/>
    <field x="5"/>
    <field x="4"/>
    <field x="6"/>
  </rowFields>
  <rowItems count="17">
    <i>
      <x/>
    </i>
    <i r="1">
      <x v="9"/>
    </i>
    <i r="1">
      <x v="10"/>
    </i>
    <i>
      <x v="1"/>
    </i>
    <i r="1">
      <x v="14"/>
    </i>
    <i r="1">
      <x v="15"/>
    </i>
    <i r="1">
      <x v="18"/>
    </i>
    <i r="1">
      <x v="22"/>
    </i>
    <i r="1">
      <x v="23"/>
    </i>
    <i r="1">
      <x v="24"/>
    </i>
    <i r="1">
      <x v="26"/>
    </i>
    <i r="1">
      <x v="29"/>
    </i>
    <i>
      <x v="3"/>
    </i>
    <i r="1">
      <x v="143"/>
    </i>
    <i r="2">
      <x v="8"/>
    </i>
    <i r="3">
      <x v="317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475">
      <pivotArea outline="0" collapsedLevelsAreSubtotals="1" fieldPosition="0"/>
    </format>
    <format dxfId="474">
      <pivotArea field="-2" type="button" dataOnly="0" labelOnly="1" outline="0" axis="axisCol" fieldPosition="0"/>
    </format>
    <format dxfId="473">
      <pivotArea type="topRight" dataOnly="0" labelOnly="1" outline="0" fieldPosition="0"/>
    </format>
    <format dxfId="47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0.xml><?xml version="1.0" encoding="utf-8"?>
<pivotTableDefinition xmlns="http://schemas.openxmlformats.org/spreadsheetml/2006/main" name="PivotTable23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45" firstHeaderRow="1" firstDataRow="2" firstDataCol="1"/>
  <pivotFields count="37">
    <pivotField showAll="0"/>
    <pivotField showAll="0"/>
    <pivotField showAll="0"/>
    <pivotField axis="axisRow" showAll="0">
      <items count="153">
        <item sd="0" x="71"/>
        <item sd="0" x="72"/>
        <item sd="0" x="73"/>
        <item sd="0" x="74"/>
        <item sd="0" x="75"/>
        <item sd="0" x="76"/>
        <item sd="0" x="77"/>
        <item sd="0" x="150"/>
        <item sd="0" x="78"/>
        <item sd="0" x="79"/>
        <item sd="0" x="80"/>
        <item sd="0" x="148"/>
        <item sd="0" x="81"/>
        <item sd="0" x="149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113"/>
        <item sd="0" x="114"/>
        <item sd="0" x="115"/>
        <item sd="0" x="98"/>
        <item sd="0" x="99"/>
        <item sd="0" x="100"/>
        <item sd="0" x="116"/>
        <item sd="0" x="117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51"/>
        <item t="default" sd="0"/>
      </items>
    </pivotField>
    <pivotField axis="axisRow" showAll="0">
      <items count="10">
        <item x="1"/>
        <item x="3"/>
        <item x="4"/>
        <item x="2"/>
        <item x="5"/>
        <item x="6"/>
        <item x="7"/>
        <item h="1" x="8"/>
        <item x="0"/>
        <item t="default"/>
      </items>
    </pivotField>
    <pivotField axis="axisRow" showAll="0">
      <items count="186">
        <item x="170"/>
        <item x="171"/>
        <item x="92"/>
        <item x="172"/>
        <item x="173"/>
        <item x="96"/>
        <item x="91"/>
        <item x="88"/>
        <item x="82"/>
        <item x="80"/>
        <item x="81"/>
        <item x="174"/>
        <item x="89"/>
        <item x="175"/>
        <item x="71"/>
        <item x="76"/>
        <item x="176"/>
        <item x="177"/>
        <item x="178"/>
        <item x="179"/>
        <item x="180"/>
        <item x="181"/>
        <item x="86"/>
        <item x="77"/>
        <item x="75"/>
        <item x="182"/>
        <item x="83"/>
        <item x="95"/>
        <item x="90"/>
        <item x="72"/>
        <item x="93"/>
        <item x="84"/>
        <item x="94"/>
        <item x="73"/>
        <item x="18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1"/>
        <item x="28"/>
        <item x="30"/>
        <item x="29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10"/>
        <item x="111"/>
        <item x="112"/>
        <item x="113"/>
        <item x="114"/>
        <item x="115"/>
        <item x="116"/>
        <item x="117"/>
        <item x="118"/>
        <item x="125"/>
        <item x="126"/>
        <item x="127"/>
        <item x="128"/>
        <item x="129"/>
        <item x="130"/>
        <item x="131"/>
        <item x="132"/>
        <item x="124"/>
        <item x="133"/>
        <item x="134"/>
        <item x="135"/>
        <item x="136"/>
        <item x="138"/>
        <item x="139"/>
        <item x="140"/>
        <item x="137"/>
        <item x="141"/>
        <item x="142"/>
        <item x="143"/>
        <item x="144"/>
        <item x="119"/>
        <item x="120"/>
        <item x="121"/>
        <item x="122"/>
        <item x="123"/>
        <item x="145"/>
        <item x="146"/>
        <item x="147"/>
        <item x="148"/>
        <item x="149"/>
        <item x="150"/>
        <item x="151"/>
        <item x="152"/>
        <item x="109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87"/>
        <item x="78"/>
        <item x="79"/>
        <item x="74"/>
        <item x="85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84"/>
        <item t="default"/>
      </items>
    </pivotField>
    <pivotField axis="axisRow" showAll="0">
      <items count="389">
        <item h="1" sd="0" x="201"/>
        <item h="1" sd="0" x="202"/>
        <item h="1" sd="0" x="211"/>
        <item h="1" sd="0" x="212"/>
        <item h="1" sd="0" x="213"/>
        <item h="1" sd="0" x="214"/>
        <item h="1" sd="0" x="215"/>
        <item h="1" sd="0" x="165"/>
        <item h="1" sd="0" x="218"/>
        <item h="1" sd="0" x="216"/>
        <item h="1" sd="0" x="217"/>
        <item h="1" sd="0" x="219"/>
        <item h="1" sd="0" x="220"/>
        <item h="1" sd="0" x="208"/>
        <item h="1" sd="0" x="209"/>
        <item h="1" sd="0" x="210"/>
        <item h="1" sd="0" x="207"/>
        <item h="1" sd="0" x="205"/>
        <item h="1" sd="0" x="206"/>
        <item h="1" sd="0" x="203"/>
        <item h="1" sd="0" x="204"/>
        <item h="1" sd="0" x="221"/>
        <item h="1" sd="0" x="222"/>
        <item h="1" sd="0" x="224"/>
        <item h="1" sd="0" x="225"/>
        <item h="1" sd="0" x="223"/>
        <item h="1" sd="0" x="226"/>
        <item h="1" sd="0" x="227"/>
        <item h="1" sd="0" x="181"/>
        <item h="1" sd="0" x="158"/>
        <item h="1" sd="0" x="159"/>
        <item h="1" sd="0" x="229"/>
        <item h="1" sd="0" x="228"/>
        <item h="1" sd="0" x="230"/>
        <item h="1" sd="0" x="162"/>
        <item h="1" sd="0" x="233"/>
        <item h="1" sd="0" x="148"/>
        <item h="1" sd="0" x="232"/>
        <item h="1" sd="0" x="231"/>
        <item h="1" sd="0" x="234"/>
        <item h="1" sd="0" x="235"/>
        <item h="1" sd="0" x="236"/>
        <item h="1" sd="0" x="237"/>
        <item h="1" sd="0" x="238"/>
        <item h="1" sd="0" x="239"/>
        <item h="1" sd="0" x="240"/>
        <item h="1" sd="0" x="127"/>
        <item h="1" sd="0" x="179"/>
        <item h="1" sd="0" x="199"/>
        <item h="1" sd="0" x="122"/>
        <item h="1" sd="0" x="170"/>
        <item h="1" sd="0" x="198"/>
        <item h="1" sd="0" x="379"/>
        <item h="1" sd="0" x="117"/>
        <item h="1" sd="0" x="200"/>
        <item h="1" sd="0" x="241"/>
        <item h="1" sd="0" x="378"/>
        <item h="1" sd="0" x="128"/>
        <item h="1" sd="0" x="242"/>
        <item h="1" sd="0" x="245"/>
        <item h="1" sd="0" x="244"/>
        <item h="1" sd="0" x="246"/>
        <item h="1" sd="0" x="166"/>
        <item h="1" sd="0" x="248"/>
        <item h="1" sd="0" x="121"/>
        <item h="1" sd="0" x="377"/>
        <item h="1" sd="0" x="249"/>
        <item h="1" sd="0" x="123"/>
        <item h="1" sd="0" x="247"/>
        <item h="1" sd="0" x="243"/>
        <item h="1" sd="0" x="250"/>
        <item h="1" sd="0" x="251"/>
        <item h="1" sd="0" x="153"/>
        <item h="1" sd="0" x="252"/>
        <item h="1" sd="0" x="253"/>
        <item h="1" sd="0" x="254"/>
        <item h="1" sd="0" x="256"/>
        <item h="1" sd="0" x="257"/>
        <item h="1" sd="0" x="259"/>
        <item h="1" sd="0" x="258"/>
        <item h="1" sd="0" x="255"/>
        <item h="1" sd="0" x="86"/>
        <item h="1" sd="0" x="84"/>
        <item h="1" sd="0" x="87"/>
        <item h="1" sd="0" x="88"/>
        <item h="1" sd="0" x="134"/>
        <item h="1" sd="0" x="89"/>
        <item h="1" sd="0" x="90"/>
        <item h="1" sd="0" x="91"/>
        <item h="1" sd="0" x="260"/>
        <item h="1" sd="0" x="77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261"/>
        <item h="1" sd="0" x="262"/>
        <item h="1" sd="0" x="263"/>
        <item h="1" sd="0" x="264"/>
        <item h="1" sd="0" x="265"/>
        <item h="1" sd="0" x="266"/>
        <item h="1" sd="0" x="267"/>
        <item h="1" sd="0" x="268"/>
        <item h="1" sd="0" x="269"/>
        <item h="1" sd="0" x="270"/>
        <item h="1" sd="0" x="271"/>
        <item h="1" sd="0" x="272"/>
        <item h="1" sd="0" x="140"/>
        <item h="1" sd="0" x="273"/>
        <item h="1" sd="0" x="274"/>
        <item h="1" sd="0" x="180"/>
        <item h="1" sd="0" x="287"/>
        <item h="1" sd="0" x="277"/>
        <item h="1" sd="0" x="298"/>
        <item h="1" sd="0" x="309"/>
        <item h="1" sd="0" x="306"/>
        <item h="1" sd="0" x="280"/>
        <item h="1" sd="0" x="281"/>
        <item h="1" sd="0" x="301"/>
        <item h="1" sd="0" x="299"/>
        <item h="1" sd="0" x="288"/>
        <item h="1" sd="0" x="289"/>
        <item h="1" sd="0" x="307"/>
        <item h="1" sd="0" x="290"/>
        <item h="1" sd="0" x="291"/>
        <item h="1" sd="0" x="292"/>
        <item h="1" sd="0" x="293"/>
        <item h="1" sd="0" x="294"/>
        <item h="1" sd="0" x="295"/>
        <item h="1" sd="0" x="142"/>
        <item h="1" sd="0" x="296"/>
        <item h="1" sd="0" x="302"/>
        <item h="1" sd="0" x="304"/>
        <item h="1" sd="0" x="303"/>
        <item h="1" sd="0" x="308"/>
        <item h="1" sd="0" x="305"/>
        <item h="1" sd="0" x="300"/>
        <item h="1" sd="0" x="112"/>
        <item h="1" sd="0" x="282"/>
        <item h="1" sd="0" x="278"/>
        <item h="1" sd="0" x="297"/>
        <item h="1" sd="0" x="283"/>
        <item h="1" sd="0" x="284"/>
        <item h="1" sd="0" x="285"/>
        <item h="1" sd="0" x="118"/>
        <item h="1" sd="0" x="286"/>
        <item h="1" sd="0" x="279"/>
        <item h="1" sd="0" x="81"/>
        <item h="1" sd="0" x="132"/>
        <item h="1" sd="0" x="275"/>
        <item h="1" sd="0" x="276"/>
        <item h="1" sd="0" x="315"/>
        <item h="1" sd="0" x="313"/>
        <item h="1" sd="0" x="314"/>
        <item h="1" sd="0" x="317"/>
        <item h="1" sd="0" x="319"/>
        <item h="1" sd="0" x="312"/>
        <item h="1" sd="0" x="311"/>
        <item h="1" sd="0" x="316"/>
        <item h="1" sd="0" x="310"/>
        <item h="1" sd="0" x="320"/>
        <item h="1" sd="0" x="318"/>
        <item h="1" sd="0" x="129"/>
        <item h="1" sd="0" x="154"/>
        <item h="1" sd="0" x="380"/>
        <item h="1" sd="0" x="155"/>
        <item h="1" sd="0" x="156"/>
        <item h="1" sd="0" x="157"/>
        <item h="1" sd="0" x="326"/>
        <item h="1" sd="0" x="327"/>
        <item h="1" sd="0" x="328"/>
        <item h="1" sd="0" x="324"/>
        <item h="1" sd="0" x="322"/>
        <item h="1" sd="0" x="323"/>
        <item h="1" sd="0" x="321"/>
        <item h="1" sd="0" x="325"/>
        <item h="1" sd="0" x="174"/>
        <item h="1" sd="0" x="125"/>
        <item h="1" sd="0" x="350"/>
        <item h="1" sd="0" x="339"/>
        <item h="1" sd="0" x="343"/>
        <item h="1" sd="0" x="370"/>
        <item h="1" sd="0" x="344"/>
        <item h="1" sd="0" x="381"/>
        <item h="1" sd="0" x="103"/>
        <item h="1" sd="0" x="333"/>
        <item h="1" sd="0" x="101"/>
        <item h="1" sd="0" x="104"/>
        <item h="1" sd="0" x="329"/>
        <item h="1" sd="0" x="131"/>
        <item h="1" sd="0" x="342"/>
        <item h="1" sd="0" x="336"/>
        <item h="1" sd="0" x="367"/>
        <item h="1" sd="0" x="355"/>
        <item h="1" sd="0" x="356"/>
        <item x="105"/>
        <item h="1" sd="0" x="197"/>
        <item h="1" sd="0" x="359"/>
        <item h="1" sd="0" x="353"/>
        <item h="1" sd="0" x="163"/>
        <item h="1" sd="0" x="369"/>
        <item h="1" sd="0" x="337"/>
        <item h="1" sd="0" x="357"/>
        <item h="1" sd="0" x="340"/>
        <item h="1" sd="0" x="341"/>
        <item h="1" sd="0" x="345"/>
        <item h="1" sd="0" x="135"/>
        <item h="1" sd="0" x="338"/>
        <item h="1" sd="0" x="361"/>
        <item h="1" sd="0" x="346"/>
        <item h="1" sd="0" x="102"/>
        <item h="1" sd="0" x="351"/>
        <item h="1" sd="0" x="334"/>
        <item h="1" sd="0" x="177"/>
        <item h="1" sd="0" x="164"/>
        <item h="1" sd="0" x="362"/>
        <item h="1" sd="0" x="106"/>
        <item h="1" sd="0" x="82"/>
        <item h="1" sd="0" x="107"/>
        <item h="1" sd="0" x="108"/>
        <item h="1" sd="0" x="363"/>
        <item h="1" sd="0" x="109"/>
        <item h="1" sd="0" x="364"/>
        <item h="1" sd="0" x="347"/>
        <item h="1" sd="0" x="330"/>
        <item h="1" sd="0" x="332"/>
        <item h="1" sd="0" x="335"/>
        <item h="1" sd="0" x="365"/>
        <item h="1" sd="0" x="348"/>
        <item h="1" sd="0" x="136"/>
        <item h="1" sd="0" x="349"/>
        <item h="1" sd="0" x="366"/>
        <item h="1" sd="0" x="331"/>
        <item h="1" sd="0" x="110"/>
        <item h="1" sd="0" x="371"/>
        <item h="1" sd="0" x="111"/>
        <item h="1" sd="0" x="354"/>
        <item h="1" sd="0" x="78"/>
        <item h="1" sd="0" x="352"/>
        <item h="1" sd="0" x="99"/>
        <item h="1" sd="0" x="358"/>
        <item h="1" sd="0" x="194"/>
        <item h="1" sd="0" x="368"/>
        <item h="1" sd="0" x="360"/>
        <item h="1" sd="0" x="383"/>
        <item h="1" sd="0" x="382"/>
        <item h="1" sd="0" x="384"/>
        <item h="1" sd="0" x="385"/>
        <item h="1" sd="0" x="372"/>
        <item h="1" sd="0" x="373"/>
        <item h="1" sd="0" x="195"/>
        <item h="1" sd="0" x="171"/>
        <item h="1" sd="0" x="386"/>
        <item h="1" sd="0" x="375"/>
        <item h="1" sd="0" x="376"/>
        <item h="1" sd="0" x="374"/>
        <item h="1" sd="0" x="130"/>
        <item h="1" sd="0" x="172"/>
        <item h="1" sd="0" x="126"/>
        <item h="1" sd="0" x="79"/>
        <item h="1" sd="0" x="124"/>
        <item h="1" sd="0" x="0"/>
        <item h="1" sd="0" x="1"/>
        <item h="1" sd="0" x="7"/>
        <item h="1" sd="0" x="10"/>
        <item h="1" sd="0" x="11"/>
        <item h="1" sd="0" x="8"/>
        <item h="1" sd="0" x="9"/>
        <item h="1" sd="0" x="12"/>
        <item h="1" sd="0" x="4"/>
        <item h="1" sd="0" x="2"/>
        <item h="1" sd="0" x="3"/>
        <item h="1" sd="0" x="5"/>
        <item h="1" sd="0" x="6"/>
        <item h="1" sd="0" x="13"/>
        <item h="1" sd="0" x="14"/>
        <item h="1" sd="0" x="15"/>
        <item h="1" sd="0" x="16"/>
        <item h="1" sd="0" x="18"/>
        <item h="1" sd="0" x="19"/>
        <item h="1" sd="0" x="20"/>
        <item h="1" sd="0" x="21"/>
        <item h="1" sd="0" x="22"/>
        <item h="1" sd="0" x="23"/>
        <item h="1" sd="0" x="27"/>
        <item h="1" sd="0" x="24"/>
        <item h="1" sd="0" x="25"/>
        <item h="1" sd="0" x="26"/>
        <item h="1" sd="0" x="183"/>
        <item h="1" sd="0" x="182"/>
        <item h="1" sd="0" x="17"/>
        <item h="1" sd="0" x="184"/>
        <item h="1" sd="0" x="185"/>
        <item h="1" sd="0" x="187"/>
        <item h="1" sd="0" x="188"/>
        <item h="1" sd="0" x="189"/>
        <item h="1" sd="0" x="190"/>
        <item h="1" sd="0" x="191"/>
        <item h="1" sd="0" x="192"/>
        <item h="1" sd="0" x="193"/>
        <item h="1" sd="0" x="186"/>
        <item h="1" sd="0" x="113"/>
        <item h="1" sd="0" x="143"/>
        <item h="1" sd="0" x="167"/>
        <item h="1" sd="0" x="173"/>
        <item h="1" sd="0" x="161"/>
        <item h="1" sd="0" x="116"/>
        <item h="1" sd="0" x="119"/>
        <item h="1" sd="0" x="160"/>
        <item h="1" sd="0" x="178"/>
        <item h="1" sd="0" x="196"/>
        <item h="1" sd="0" x="115"/>
        <item h="1" sd="0" x="133"/>
        <item h="1" sd="0" x="137"/>
        <item h="1" sd="0" x="80"/>
        <item h="1" sd="0" x="151"/>
        <item h="1" sd="0" x="85"/>
        <item h="1" sd="0" x="144"/>
        <item h="1" sd="0" x="149"/>
        <item h="1" sd="0" x="145"/>
        <item h="1" sd="0" x="147"/>
        <item h="1" sd="0" x="168"/>
        <item h="1" sd="0" x="150"/>
        <item h="1" sd="0" x="120"/>
        <item h="1" sd="0" x="141"/>
        <item h="1" sd="0" x="138"/>
        <item h="1" sd="0" x="100"/>
        <item h="1" sd="0" x="152"/>
        <item h="1" sd="0" x="83"/>
        <item h="1" sd="0" x="146"/>
        <item h="1" sd="0" x="169"/>
        <item h="1" sd="0" x="114"/>
        <item h="1" sd="0" x="175"/>
        <item h="1" sd="0" x="176"/>
        <item h="1" sd="0" x="139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68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5"/>
        <item h="1" sd="0" x="56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9"/>
        <item h="1" sd="0" x="70"/>
        <item h="1" sd="0" x="71"/>
        <item h="1" sd="0" x="72"/>
        <item h="1" sd="0" x="66"/>
        <item h="1" sd="0" x="73"/>
        <item h="1" sd="0" x="67"/>
        <item h="1" sd="0" x="74"/>
        <item h="1" sd="0" x="75"/>
        <item h="1" sd="0" x="76"/>
        <item h="1"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5">
    <field x="8"/>
    <field x="5"/>
    <field x="6"/>
    <field x="3"/>
    <field x="4"/>
  </rowFields>
  <rowItems count="41">
    <i>
      <x v="1"/>
    </i>
    <i r="1">
      <x v="29"/>
    </i>
    <i r="2">
      <x v="198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8"/>
    </i>
    <i r="3">
      <x v="9"/>
    </i>
    <i r="3">
      <x v="10"/>
    </i>
    <i r="3">
      <x v="14"/>
    </i>
    <i r="3">
      <x v="15"/>
    </i>
    <i r="3">
      <x v="16"/>
    </i>
    <i r="3">
      <x v="17"/>
    </i>
    <i r="3">
      <x v="19"/>
    </i>
    <i r="3">
      <x v="20"/>
    </i>
    <i r="3">
      <x v="21"/>
    </i>
    <i r="3">
      <x v="22"/>
    </i>
    <i r="3">
      <x v="23"/>
    </i>
    <i r="3">
      <x v="25"/>
    </i>
    <i r="3">
      <x v="27"/>
    </i>
    <i r="3">
      <x v="28"/>
    </i>
    <i r="3">
      <x v="29"/>
    </i>
    <i r="3">
      <x v="30"/>
    </i>
    <i r="3">
      <x v="33"/>
    </i>
    <i r="3">
      <x v="34"/>
    </i>
    <i r="3">
      <x v="35"/>
    </i>
    <i r="3">
      <x v="36"/>
    </i>
    <i r="3">
      <x v="38"/>
    </i>
    <i r="3">
      <x v="39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91">
      <pivotArea outline="0" collapsedLevelsAreSubtotals="1" fieldPosition="0"/>
    </format>
    <format dxfId="90">
      <pivotArea field="-2" type="button" dataOnly="0" labelOnly="1" outline="0" axis="axisCol" fieldPosition="0"/>
    </format>
    <format dxfId="89">
      <pivotArea type="topRight" dataOnly="0" labelOnly="1" outline="0" fieldPosition="0"/>
    </format>
    <format dxfId="88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1.xml><?xml version="1.0" encoding="utf-8"?>
<pivotTableDefinition xmlns="http://schemas.openxmlformats.org/spreadsheetml/2006/main" name="PivotTable24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17" firstHeaderRow="1" firstDataRow="2" firstDataCol="1"/>
  <pivotFields count="37">
    <pivotField showAll="0"/>
    <pivotField showAll="0"/>
    <pivotField showAll="0"/>
    <pivotField axis="axisRow" showAll="0">
      <items count="153">
        <item sd="0" x="71"/>
        <item sd="0" x="72"/>
        <item sd="0" x="73"/>
        <item sd="0" x="74"/>
        <item sd="0" x="75"/>
        <item sd="0" x="76"/>
        <item sd="0" x="77"/>
        <item sd="0" x="150"/>
        <item sd="0" x="78"/>
        <item sd="0" x="79"/>
        <item sd="0" x="80"/>
        <item sd="0" x="148"/>
        <item sd="0" x="81"/>
        <item sd="0" x="149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113"/>
        <item sd="0" x="114"/>
        <item sd="0" x="115"/>
        <item sd="0" x="98"/>
        <item sd="0" x="99"/>
        <item sd="0" x="100"/>
        <item sd="0" x="116"/>
        <item sd="0" x="117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51"/>
        <item t="default" sd="0"/>
      </items>
    </pivotField>
    <pivotField axis="axisRow" showAll="0">
      <items count="10">
        <item x="1"/>
        <item x="3"/>
        <item x="4"/>
        <item x="2"/>
        <item x="5"/>
        <item x="6"/>
        <item x="7"/>
        <item h="1" x="8"/>
        <item x="0"/>
        <item t="default"/>
      </items>
    </pivotField>
    <pivotField axis="axisRow" showAll="0">
      <items count="186">
        <item x="170"/>
        <item x="171"/>
        <item x="92"/>
        <item x="172"/>
        <item x="173"/>
        <item x="96"/>
        <item x="91"/>
        <item x="88"/>
        <item x="82"/>
        <item x="80"/>
        <item x="81"/>
        <item x="174"/>
        <item x="89"/>
        <item x="175"/>
        <item x="71"/>
        <item x="76"/>
        <item x="176"/>
        <item x="177"/>
        <item x="178"/>
        <item x="179"/>
        <item x="180"/>
        <item x="181"/>
        <item x="86"/>
        <item x="77"/>
        <item x="75"/>
        <item x="182"/>
        <item x="83"/>
        <item x="95"/>
        <item x="90"/>
        <item x="72"/>
        <item x="93"/>
        <item x="84"/>
        <item x="94"/>
        <item x="73"/>
        <item x="18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1"/>
        <item x="28"/>
        <item x="30"/>
        <item x="29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10"/>
        <item x="111"/>
        <item x="112"/>
        <item x="113"/>
        <item x="114"/>
        <item x="115"/>
        <item x="116"/>
        <item x="117"/>
        <item x="118"/>
        <item x="125"/>
        <item x="126"/>
        <item x="127"/>
        <item x="128"/>
        <item x="129"/>
        <item x="130"/>
        <item x="131"/>
        <item x="132"/>
        <item x="124"/>
        <item x="133"/>
        <item x="134"/>
        <item x="135"/>
        <item x="136"/>
        <item x="138"/>
        <item x="139"/>
        <item x="140"/>
        <item x="137"/>
        <item x="141"/>
        <item x="142"/>
        <item x="143"/>
        <item x="144"/>
        <item x="119"/>
        <item x="120"/>
        <item x="121"/>
        <item x="122"/>
        <item x="123"/>
        <item x="145"/>
        <item x="146"/>
        <item x="147"/>
        <item x="148"/>
        <item x="149"/>
        <item x="150"/>
        <item x="151"/>
        <item x="152"/>
        <item x="109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87"/>
        <item x="78"/>
        <item x="79"/>
        <item x="74"/>
        <item x="85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84"/>
        <item t="default"/>
      </items>
    </pivotField>
    <pivotField axis="axisRow" showAll="0">
      <items count="389">
        <item h="1" sd="0" x="201"/>
        <item h="1" sd="0" x="202"/>
        <item h="1" sd="0" x="211"/>
        <item h="1" sd="0" x="212"/>
        <item h="1" sd="0" x="213"/>
        <item h="1" sd="0" x="214"/>
        <item h="1" sd="0" x="215"/>
        <item h="1" sd="0" x="165"/>
        <item h="1" sd="0" x="218"/>
        <item h="1" sd="0" x="216"/>
        <item h="1" sd="0" x="217"/>
        <item h="1" sd="0" x="219"/>
        <item h="1" sd="0" x="220"/>
        <item h="1" sd="0" x="208"/>
        <item h="1" sd="0" x="209"/>
        <item h="1" sd="0" x="210"/>
        <item h="1" sd="0" x="207"/>
        <item h="1" sd="0" x="205"/>
        <item h="1" sd="0" x="206"/>
        <item h="1" sd="0" x="203"/>
        <item h="1" sd="0" x="204"/>
        <item h="1" sd="0" x="221"/>
        <item h="1" sd="0" x="222"/>
        <item h="1" sd="0" x="224"/>
        <item h="1" sd="0" x="225"/>
        <item h="1" sd="0" x="223"/>
        <item h="1" sd="0" x="226"/>
        <item h="1" sd="0" x="227"/>
        <item h="1" sd="0" x="181"/>
        <item h="1" sd="0" x="158"/>
        <item h="1" sd="0" x="159"/>
        <item h="1" sd="0" x="229"/>
        <item h="1" sd="0" x="228"/>
        <item h="1" sd="0" x="230"/>
        <item h="1" sd="0" x="162"/>
        <item h="1" sd="0" x="233"/>
        <item h="1" sd="0" x="148"/>
        <item h="1" sd="0" x="232"/>
        <item h="1" sd="0" x="231"/>
        <item h="1" sd="0" x="234"/>
        <item h="1" sd="0" x="235"/>
        <item h="1" sd="0" x="236"/>
        <item h="1" sd="0" x="237"/>
        <item h="1" sd="0" x="238"/>
        <item h="1" sd="0" x="239"/>
        <item h="1" sd="0" x="240"/>
        <item h="1" sd="0" x="127"/>
        <item h="1" sd="0" x="179"/>
        <item h="1" sd="0" x="199"/>
        <item h="1" sd="0" x="122"/>
        <item h="1" sd="0" x="170"/>
        <item h="1" sd="0" x="198"/>
        <item h="1" sd="0" x="379"/>
        <item h="1" sd="0" x="117"/>
        <item h="1" sd="0" x="200"/>
        <item h="1" sd="0" x="241"/>
        <item h="1" sd="0" x="378"/>
        <item h="1" sd="0" x="128"/>
        <item h="1" sd="0" x="242"/>
        <item h="1" sd="0" x="245"/>
        <item h="1" sd="0" x="244"/>
        <item h="1" sd="0" x="246"/>
        <item h="1" sd="0" x="166"/>
        <item h="1" sd="0" x="248"/>
        <item h="1" sd="0" x="121"/>
        <item h="1" sd="0" x="377"/>
        <item h="1" sd="0" x="249"/>
        <item h="1" sd="0" x="123"/>
        <item h="1" sd="0" x="247"/>
        <item h="1" sd="0" x="243"/>
        <item h="1" sd="0" x="250"/>
        <item h="1" sd="0" x="251"/>
        <item h="1" sd="0" x="153"/>
        <item h="1" sd="0" x="252"/>
        <item h="1" sd="0" x="253"/>
        <item h="1" sd="0" x="254"/>
        <item h="1" sd="0" x="256"/>
        <item h="1" sd="0" x="257"/>
        <item h="1" sd="0" x="259"/>
        <item h="1" sd="0" x="258"/>
        <item h="1" sd="0" x="255"/>
        <item h="1" sd="0" x="86"/>
        <item h="1" sd="0" x="84"/>
        <item h="1" sd="0" x="87"/>
        <item h="1" sd="0" x="88"/>
        <item h="1" sd="0" x="134"/>
        <item h="1" sd="0" x="89"/>
        <item h="1" sd="0" x="90"/>
        <item h="1" sd="0" x="91"/>
        <item h="1" sd="0" x="260"/>
        <item h="1" sd="0" x="77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261"/>
        <item h="1" sd="0" x="262"/>
        <item h="1" sd="0" x="263"/>
        <item h="1" sd="0" x="264"/>
        <item h="1" sd="0" x="265"/>
        <item h="1" sd="0" x="266"/>
        <item h="1" sd="0" x="267"/>
        <item h="1" sd="0" x="268"/>
        <item h="1" sd="0" x="269"/>
        <item h="1" sd="0" x="270"/>
        <item h="1" sd="0" x="271"/>
        <item h="1" sd="0" x="272"/>
        <item h="1" sd="0" x="140"/>
        <item h="1" sd="0" x="273"/>
        <item h="1" sd="0" x="274"/>
        <item h="1" sd="0" x="180"/>
        <item h="1" sd="0" x="287"/>
        <item h="1" sd="0" x="277"/>
        <item h="1" sd="0" x="298"/>
        <item h="1" sd="0" x="309"/>
        <item h="1" sd="0" x="306"/>
        <item h="1" sd="0" x="280"/>
        <item h="1" sd="0" x="281"/>
        <item h="1" sd="0" x="301"/>
        <item h="1" sd="0" x="299"/>
        <item h="1" sd="0" x="288"/>
        <item h="1" sd="0" x="289"/>
        <item h="1" sd="0" x="307"/>
        <item h="1" sd="0" x="290"/>
        <item h="1" sd="0" x="291"/>
        <item h="1" sd="0" x="292"/>
        <item h="1" sd="0" x="293"/>
        <item h="1" sd="0" x="294"/>
        <item h="1" sd="0" x="295"/>
        <item h="1" sd="0" x="142"/>
        <item h="1" sd="0" x="296"/>
        <item h="1" sd="0" x="302"/>
        <item h="1" sd="0" x="304"/>
        <item h="1" sd="0" x="303"/>
        <item h="1" sd="0" x="308"/>
        <item h="1" sd="0" x="305"/>
        <item h="1" sd="0" x="300"/>
        <item h="1" sd="0" x="112"/>
        <item h="1" sd="0" x="282"/>
        <item h="1" sd="0" x="278"/>
        <item h="1" sd="0" x="297"/>
        <item h="1" sd="0" x="283"/>
        <item h="1" sd="0" x="284"/>
        <item h="1" sd="0" x="285"/>
        <item h="1" sd="0" x="118"/>
        <item h="1" sd="0" x="286"/>
        <item h="1" sd="0" x="279"/>
        <item h="1" sd="0" x="81"/>
        <item h="1" sd="0" x="132"/>
        <item h="1" sd="0" x="275"/>
        <item h="1" sd="0" x="276"/>
        <item h="1" sd="0" x="315"/>
        <item h="1" sd="0" x="313"/>
        <item h="1" sd="0" x="314"/>
        <item h="1" sd="0" x="317"/>
        <item h="1" sd="0" x="319"/>
        <item h="1" sd="0" x="312"/>
        <item h="1" sd="0" x="311"/>
        <item h="1" sd="0" x="316"/>
        <item h="1" sd="0" x="310"/>
        <item h="1" sd="0" x="320"/>
        <item h="1" sd="0" x="318"/>
        <item h="1" sd="0" x="129"/>
        <item h="1" sd="0" x="154"/>
        <item h="1" sd="0" x="380"/>
        <item h="1" sd="0" x="155"/>
        <item h="1" sd="0" x="156"/>
        <item h="1" sd="0" x="157"/>
        <item h="1" sd="0" x="326"/>
        <item h="1" sd="0" x="327"/>
        <item h="1" sd="0" x="328"/>
        <item h="1" sd="0" x="324"/>
        <item h="1" sd="0" x="322"/>
        <item h="1" sd="0" x="323"/>
        <item h="1" sd="0" x="321"/>
        <item h="1" sd="0" x="325"/>
        <item h="1" sd="0" x="174"/>
        <item h="1" sd="0" x="125"/>
        <item h="1" sd="0" x="350"/>
        <item h="1" sd="0" x="339"/>
        <item h="1" sd="0" x="343"/>
        <item h="1" sd="0" x="370"/>
        <item h="1" sd="0" x="344"/>
        <item h="1" sd="0" x="381"/>
        <item h="1" sd="0" x="103"/>
        <item h="1" sd="0" x="333"/>
        <item h="1" sd="0" x="101"/>
        <item h="1" sd="0" x="104"/>
        <item h="1" sd="0" x="329"/>
        <item h="1" sd="0" x="131"/>
        <item h="1" sd="0" x="342"/>
        <item h="1" sd="0" x="336"/>
        <item h="1" sd="0" x="367"/>
        <item h="1" sd="0" x="355"/>
        <item h="1" sd="0" x="356"/>
        <item h="1" sd="0" x="105"/>
        <item x="197"/>
        <item h="1" sd="0" x="359"/>
        <item h="1" sd="0" x="353"/>
        <item h="1" sd="0" x="163"/>
        <item h="1" sd="0" x="369"/>
        <item h="1" sd="0" x="337"/>
        <item h="1" sd="0" x="357"/>
        <item h="1" sd="0" x="340"/>
        <item h="1" sd="0" x="341"/>
        <item h="1" sd="0" x="345"/>
        <item h="1" sd="0" x="135"/>
        <item h="1" sd="0" x="338"/>
        <item h="1" sd="0" x="361"/>
        <item h="1" sd="0" x="346"/>
        <item h="1" sd="0" x="102"/>
        <item h="1" sd="0" x="351"/>
        <item h="1" sd="0" x="334"/>
        <item h="1" sd="0" x="177"/>
        <item h="1" sd="0" x="164"/>
        <item h="1" sd="0" x="362"/>
        <item h="1" sd="0" x="106"/>
        <item h="1" sd="0" x="82"/>
        <item h="1" sd="0" x="107"/>
        <item h="1" sd="0" x="108"/>
        <item h="1" sd="0" x="363"/>
        <item h="1" sd="0" x="109"/>
        <item h="1" sd="0" x="364"/>
        <item h="1" sd="0" x="347"/>
        <item h="1" sd="0" x="330"/>
        <item h="1" sd="0" x="332"/>
        <item h="1" sd="0" x="335"/>
        <item h="1" sd="0" x="365"/>
        <item h="1" sd="0" x="348"/>
        <item h="1" sd="0" x="136"/>
        <item h="1" sd="0" x="349"/>
        <item h="1" sd="0" x="366"/>
        <item h="1" sd="0" x="331"/>
        <item h="1" sd="0" x="110"/>
        <item h="1" sd="0" x="371"/>
        <item h="1" sd="0" x="111"/>
        <item h="1" sd="0" x="354"/>
        <item h="1" sd="0" x="78"/>
        <item h="1" sd="0" x="352"/>
        <item h="1" sd="0" x="99"/>
        <item h="1" sd="0" x="358"/>
        <item h="1" sd="0" x="194"/>
        <item h="1" sd="0" x="368"/>
        <item h="1" sd="0" x="360"/>
        <item h="1" sd="0" x="383"/>
        <item h="1" sd="0" x="382"/>
        <item h="1" sd="0" x="384"/>
        <item h="1" sd="0" x="385"/>
        <item h="1" sd="0" x="372"/>
        <item h="1" sd="0" x="373"/>
        <item h="1" sd="0" x="195"/>
        <item h="1" sd="0" x="171"/>
        <item h="1" sd="0" x="386"/>
        <item h="1" sd="0" x="375"/>
        <item h="1" sd="0" x="376"/>
        <item h="1" sd="0" x="374"/>
        <item h="1" sd="0" x="130"/>
        <item h="1" sd="0" x="172"/>
        <item h="1" sd="0" x="126"/>
        <item h="1" sd="0" x="79"/>
        <item h="1" sd="0" x="124"/>
        <item h="1" sd="0" x="0"/>
        <item h="1" sd="0" x="1"/>
        <item h="1" sd="0" x="7"/>
        <item h="1" sd="0" x="10"/>
        <item h="1" sd="0" x="11"/>
        <item h="1" sd="0" x="8"/>
        <item h="1" sd="0" x="9"/>
        <item h="1" sd="0" x="12"/>
        <item h="1" sd="0" x="4"/>
        <item h="1" sd="0" x="2"/>
        <item h="1" sd="0" x="3"/>
        <item h="1" sd="0" x="5"/>
        <item h="1" sd="0" x="6"/>
        <item h="1" sd="0" x="13"/>
        <item h="1" sd="0" x="14"/>
        <item h="1" sd="0" x="15"/>
        <item h="1" sd="0" x="16"/>
        <item h="1" sd="0" x="18"/>
        <item h="1" sd="0" x="19"/>
        <item h="1" sd="0" x="20"/>
        <item h="1" sd="0" x="21"/>
        <item h="1" sd="0" x="22"/>
        <item h="1" sd="0" x="23"/>
        <item h="1" sd="0" x="27"/>
        <item h="1" sd="0" x="24"/>
        <item h="1" sd="0" x="25"/>
        <item h="1" sd="0" x="26"/>
        <item h="1" sd="0" x="183"/>
        <item h="1" sd="0" x="182"/>
        <item h="1" sd="0" x="17"/>
        <item h="1" sd="0" x="184"/>
        <item h="1" sd="0" x="185"/>
        <item h="1" sd="0" x="187"/>
        <item h="1" sd="0" x="188"/>
        <item h="1" sd="0" x="189"/>
        <item h="1" sd="0" x="190"/>
        <item h="1" sd="0" x="191"/>
        <item h="1" sd="0" x="192"/>
        <item h="1" sd="0" x="193"/>
        <item h="1" sd="0" x="186"/>
        <item h="1" sd="0" x="113"/>
        <item h="1" sd="0" x="143"/>
        <item h="1" sd="0" x="167"/>
        <item h="1" sd="0" x="173"/>
        <item h="1" sd="0" x="161"/>
        <item h="1" sd="0" x="116"/>
        <item h="1" sd="0" x="119"/>
        <item h="1" sd="0" x="160"/>
        <item h="1" sd="0" x="178"/>
        <item h="1" sd="0" x="196"/>
        <item h="1" sd="0" x="115"/>
        <item h="1" sd="0" x="133"/>
        <item h="1" sd="0" x="137"/>
        <item h="1" sd="0" x="80"/>
        <item h="1" sd="0" x="151"/>
        <item h="1" sd="0" x="85"/>
        <item h="1" sd="0" x="144"/>
        <item h="1" sd="0" x="149"/>
        <item h="1" sd="0" x="145"/>
        <item h="1" sd="0" x="147"/>
        <item h="1" sd="0" x="168"/>
        <item h="1" sd="0" x="150"/>
        <item h="1" sd="0" x="120"/>
        <item h="1" sd="0" x="141"/>
        <item h="1" sd="0" x="138"/>
        <item h="1" sd="0" x="100"/>
        <item h="1" sd="0" x="152"/>
        <item h="1" sd="0" x="83"/>
        <item h="1" sd="0" x="146"/>
        <item h="1" sd="0" x="169"/>
        <item h="1" sd="0" x="114"/>
        <item h="1" sd="0" x="175"/>
        <item h="1" sd="0" x="176"/>
        <item h="1" sd="0" x="139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68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5"/>
        <item h="1" sd="0" x="56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9"/>
        <item h="1" sd="0" x="70"/>
        <item h="1" sd="0" x="71"/>
        <item h="1" sd="0" x="72"/>
        <item h="1" sd="0" x="66"/>
        <item h="1" sd="0" x="73"/>
        <item h="1" sd="0" x="67"/>
        <item h="1" sd="0" x="74"/>
        <item h="1" sd="0" x="75"/>
        <item h="1" sd="0" x="76"/>
        <item h="1"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5">
    <field x="8"/>
    <field x="5"/>
    <field x="6"/>
    <field x="3"/>
    <field x="4"/>
  </rowFields>
  <rowItems count="13">
    <i>
      <x v="1"/>
    </i>
    <i r="1">
      <x v="29"/>
    </i>
    <i r="2">
      <x v="199"/>
    </i>
    <i r="3">
      <x v="1"/>
    </i>
    <i r="3">
      <x v="3"/>
    </i>
    <i r="3">
      <x v="4"/>
    </i>
    <i r="3">
      <x v="8"/>
    </i>
    <i r="3">
      <x v="9"/>
    </i>
    <i r="3">
      <x v="10"/>
    </i>
    <i r="3">
      <x v="26"/>
    </i>
    <i r="3">
      <x v="44"/>
    </i>
    <i r="3">
      <x v="49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87">
      <pivotArea outline="0" collapsedLevelsAreSubtotals="1" fieldPosition="0"/>
    </format>
    <format dxfId="86">
      <pivotArea field="-2" type="button" dataOnly="0" labelOnly="1" outline="0" axis="axisCol" fieldPosition="0"/>
    </format>
    <format dxfId="85">
      <pivotArea type="topRight" dataOnly="0" labelOnly="1" outline="0" fieldPosition="0"/>
    </format>
    <format dxfId="84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2.xml><?xml version="1.0" encoding="utf-8"?>
<pivotTableDefinition xmlns="http://schemas.openxmlformats.org/spreadsheetml/2006/main" name="PivotTable25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29" firstHeaderRow="1" firstDataRow="2" firstDataCol="1"/>
  <pivotFields count="37">
    <pivotField showAll="0"/>
    <pivotField showAll="0"/>
    <pivotField showAll="0"/>
    <pivotField axis="axisRow" showAll="0">
      <items count="153">
        <item sd="0" x="71"/>
        <item sd="0" x="72"/>
        <item sd="0" x="73"/>
        <item sd="0" x="74"/>
        <item sd="0" x="75"/>
        <item sd="0" x="76"/>
        <item sd="0" x="77"/>
        <item sd="0" x="150"/>
        <item sd="0" x="78"/>
        <item sd="0" x="79"/>
        <item sd="0" x="80"/>
        <item sd="0" x="148"/>
        <item sd="0" x="81"/>
        <item sd="0" x="149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113"/>
        <item sd="0" x="114"/>
        <item sd="0" x="115"/>
        <item sd="0" x="98"/>
        <item sd="0" x="99"/>
        <item sd="0" x="100"/>
        <item sd="0" x="116"/>
        <item sd="0" x="117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51"/>
        <item t="default" sd="0"/>
      </items>
    </pivotField>
    <pivotField axis="axisRow" showAll="0">
      <items count="10">
        <item x="1"/>
        <item x="3"/>
        <item x="4"/>
        <item x="2"/>
        <item x="5"/>
        <item x="6"/>
        <item x="7"/>
        <item h="1" x="8"/>
        <item x="0"/>
        <item t="default"/>
      </items>
    </pivotField>
    <pivotField showAll="0"/>
    <pivotField axis="axisRow" showAll="0">
      <items count="389">
        <item h="1" sd="0" x="201"/>
        <item h="1" sd="0" x="202"/>
        <item h="1" sd="0" x="211"/>
        <item h="1" sd="0" x="212"/>
        <item h="1" sd="0" x="213"/>
        <item h="1" sd="0" x="214"/>
        <item h="1" sd="0" x="215"/>
        <item h="1" sd="0" x="165"/>
        <item h="1" sd="0" x="218"/>
        <item h="1" sd="0" x="216"/>
        <item h="1" sd="0" x="217"/>
        <item h="1" sd="0" x="219"/>
        <item h="1" sd="0" x="220"/>
        <item h="1" sd="0" x="208"/>
        <item h="1" sd="0" x="209"/>
        <item h="1" sd="0" x="210"/>
        <item h="1" sd="0" x="207"/>
        <item h="1" sd="0" x="205"/>
        <item h="1" sd="0" x="206"/>
        <item h="1" sd="0" x="203"/>
        <item h="1" sd="0" x="204"/>
        <item h="1" sd="0" x="221"/>
        <item h="1" sd="0" x="222"/>
        <item h="1" sd="0" x="224"/>
        <item h="1" sd="0" x="225"/>
        <item h="1" sd="0" x="223"/>
        <item h="1" sd="0" x="226"/>
        <item h="1" sd="0" x="227"/>
        <item h="1" sd="0" x="181"/>
        <item h="1" sd="0" x="158"/>
        <item h="1" sd="0" x="159"/>
        <item h="1" sd="0" x="229"/>
        <item h="1" sd="0" x="228"/>
        <item h="1" sd="0" x="230"/>
        <item h="1" sd="0" x="162"/>
        <item h="1" sd="0" x="233"/>
        <item h="1" sd="0" x="148"/>
        <item h="1" sd="0" x="232"/>
        <item h="1" sd="0" x="231"/>
        <item h="1" sd="0" x="234"/>
        <item h="1" sd="0" x="235"/>
        <item h="1" sd="0" x="236"/>
        <item h="1" sd="0" x="237"/>
        <item h="1" sd="0" x="238"/>
        <item h="1" sd="0" x="239"/>
        <item h="1" sd="0" x="240"/>
        <item h="1" sd="0" x="127"/>
        <item h="1" sd="0" x="179"/>
        <item h="1" sd="0" x="199"/>
        <item h="1" sd="0" x="122"/>
        <item h="1" sd="0" x="170"/>
        <item h="1" sd="0" x="198"/>
        <item h="1" sd="0" x="379"/>
        <item h="1" sd="0" x="117"/>
        <item h="1" sd="0" x="200"/>
        <item h="1" sd="0" x="241"/>
        <item h="1" sd="0" x="378"/>
        <item h="1" sd="0" x="128"/>
        <item h="1" sd="0" x="242"/>
        <item h="1" sd="0" x="245"/>
        <item h="1" sd="0" x="244"/>
        <item h="1" sd="0" x="246"/>
        <item h="1" sd="0" x="166"/>
        <item h="1" sd="0" x="248"/>
        <item h="1" sd="0" x="121"/>
        <item h="1" sd="0" x="377"/>
        <item h="1" sd="0" x="249"/>
        <item h="1" sd="0" x="123"/>
        <item h="1" sd="0" x="247"/>
        <item h="1" sd="0" x="243"/>
        <item h="1" sd="0" x="250"/>
        <item h="1" sd="0" x="251"/>
        <item h="1" sd="0" x="153"/>
        <item h="1" sd="0" x="252"/>
        <item h="1" sd="0" x="253"/>
        <item h="1" sd="0" x="254"/>
        <item h="1" sd="0" x="256"/>
        <item h="1" sd="0" x="257"/>
        <item h="1" sd="0" x="259"/>
        <item h="1" sd="0" x="258"/>
        <item h="1" sd="0" x="255"/>
        <item h="1" sd="0" x="86"/>
        <item h="1" sd="0" x="84"/>
        <item h="1" sd="0" x="87"/>
        <item h="1" sd="0" x="88"/>
        <item h="1" sd="0" x="134"/>
        <item h="1" sd="0" x="89"/>
        <item h="1" sd="0" x="90"/>
        <item h="1" sd="0" x="91"/>
        <item h="1" sd="0" x="260"/>
        <item h="1" sd="0" x="77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261"/>
        <item h="1" sd="0" x="262"/>
        <item h="1" sd="0" x="263"/>
        <item h="1" sd="0" x="264"/>
        <item h="1" sd="0" x="265"/>
        <item h="1" sd="0" x="266"/>
        <item h="1" sd="0" x="267"/>
        <item h="1" sd="0" x="268"/>
        <item h="1" sd="0" x="269"/>
        <item h="1" sd="0" x="270"/>
        <item h="1" sd="0" x="271"/>
        <item h="1" sd="0" x="272"/>
        <item h="1" sd="0" x="140"/>
        <item h="1" sd="0" x="273"/>
        <item h="1" sd="0" x="274"/>
        <item h="1" sd="0" x="180"/>
        <item h="1" sd="0" x="287"/>
        <item h="1" sd="0" x="277"/>
        <item h="1" sd="0" x="298"/>
        <item h="1" sd="0" x="309"/>
        <item h="1" sd="0" x="306"/>
        <item h="1" sd="0" x="280"/>
        <item h="1" sd="0" x="281"/>
        <item h="1" sd="0" x="301"/>
        <item h="1" sd="0" x="299"/>
        <item h="1" sd="0" x="288"/>
        <item h="1" sd="0" x="289"/>
        <item h="1" sd="0" x="307"/>
        <item h="1" sd="0" x="290"/>
        <item h="1" sd="0" x="291"/>
        <item h="1" sd="0" x="292"/>
        <item h="1" sd="0" x="293"/>
        <item h="1" sd="0" x="294"/>
        <item h="1" sd="0" x="295"/>
        <item h="1" sd="0" x="142"/>
        <item h="1" sd="0" x="296"/>
        <item h="1" sd="0" x="302"/>
        <item h="1" sd="0" x="304"/>
        <item h="1" sd="0" x="303"/>
        <item h="1" sd="0" x="308"/>
        <item h="1" sd="0" x="305"/>
        <item h="1" sd="0" x="300"/>
        <item h="1" sd="0" x="112"/>
        <item h="1" sd="0" x="282"/>
        <item h="1" sd="0" x="278"/>
        <item h="1" sd="0" x="297"/>
        <item h="1" sd="0" x="283"/>
        <item h="1" sd="0" x="284"/>
        <item h="1" sd="0" x="285"/>
        <item h="1" sd="0" x="118"/>
        <item h="1" sd="0" x="286"/>
        <item h="1" sd="0" x="279"/>
        <item h="1" sd="0" x="81"/>
        <item h="1" sd="0" x="132"/>
        <item h="1" sd="0" x="275"/>
        <item h="1" sd="0" x="276"/>
        <item h="1" sd="0" x="315"/>
        <item h="1" sd="0" x="313"/>
        <item h="1" sd="0" x="314"/>
        <item h="1" sd="0" x="317"/>
        <item h="1" sd="0" x="319"/>
        <item h="1" sd="0" x="312"/>
        <item h="1" sd="0" x="311"/>
        <item h="1" sd="0" x="316"/>
        <item h="1" sd="0" x="310"/>
        <item h="1" sd="0" x="320"/>
        <item h="1" sd="0" x="318"/>
        <item h="1" sd="0" x="129"/>
        <item h="1" sd="0" x="154"/>
        <item h="1" sd="0" x="380"/>
        <item h="1" sd="0" x="155"/>
        <item h="1" sd="0" x="156"/>
        <item h="1" sd="0" x="157"/>
        <item h="1" sd="0" x="326"/>
        <item h="1" sd="0" x="327"/>
        <item h="1" sd="0" x="328"/>
        <item h="1" sd="0" x="324"/>
        <item h="1" sd="0" x="322"/>
        <item h="1" sd="0" x="323"/>
        <item h="1" sd="0" x="321"/>
        <item h="1" sd="0" x="325"/>
        <item h="1" sd="0" x="174"/>
        <item h="1" sd="0" x="125"/>
        <item h="1" sd="0" x="350"/>
        <item h="1" sd="0" x="339"/>
        <item h="1" sd="0" x="343"/>
        <item h="1" sd="0" x="370"/>
        <item h="1" sd="0" x="344"/>
        <item h="1" sd="0" x="381"/>
        <item h="1" sd="0" x="103"/>
        <item h="1" sd="0" x="333"/>
        <item x="101"/>
        <item h="1" sd="0" x="104"/>
        <item h="1" sd="0" x="329"/>
        <item h="1" sd="0" x="131"/>
        <item h="1" sd="0" x="342"/>
        <item h="1" sd="0" x="336"/>
        <item h="1" sd="0" x="367"/>
        <item h="1" sd="0" x="355"/>
        <item h="1" sd="0" x="356"/>
        <item h="1" sd="0" x="105"/>
        <item h="1" sd="0" x="197"/>
        <item h="1" sd="0" x="359"/>
        <item h="1" sd="0" x="353"/>
        <item h="1" sd="0" x="163"/>
        <item h="1" sd="0" x="369"/>
        <item h="1" sd="0" x="337"/>
        <item h="1" sd="0" x="357"/>
        <item h="1" sd="0" x="340"/>
        <item h="1" sd="0" x="341"/>
        <item h="1" sd="0" x="345"/>
        <item h="1" sd="0" x="135"/>
        <item h="1" sd="0" x="338"/>
        <item h="1" sd="0" x="361"/>
        <item h="1" sd="0" x="346"/>
        <item h="1" sd="0" x="102"/>
        <item h="1" sd="0" x="351"/>
        <item h="1" sd="0" x="334"/>
        <item h="1" sd="0" x="177"/>
        <item h="1" sd="0" x="164"/>
        <item h="1" sd="0" x="362"/>
        <item h="1" sd="0" x="106"/>
        <item h="1" sd="0" x="82"/>
        <item h="1" sd="0" x="107"/>
        <item h="1" sd="0" x="108"/>
        <item h="1" sd="0" x="363"/>
        <item h="1" sd="0" x="109"/>
        <item h="1" sd="0" x="364"/>
        <item h="1" sd="0" x="347"/>
        <item h="1" sd="0" x="330"/>
        <item h="1" sd="0" x="332"/>
        <item h="1" sd="0" x="335"/>
        <item h="1" sd="0" x="365"/>
        <item h="1" sd="0" x="348"/>
        <item h="1" sd="0" x="136"/>
        <item h="1" sd="0" x="349"/>
        <item h="1" sd="0" x="366"/>
        <item h="1" sd="0" x="331"/>
        <item h="1" sd="0" x="110"/>
        <item h="1" sd="0" x="371"/>
        <item h="1" sd="0" x="111"/>
        <item h="1" sd="0" x="354"/>
        <item h="1" sd="0" x="78"/>
        <item h="1" sd="0" x="352"/>
        <item h="1" sd="0" x="99"/>
        <item h="1" sd="0" x="358"/>
        <item h="1" sd="0" x="194"/>
        <item h="1" sd="0" x="368"/>
        <item h="1" sd="0" x="360"/>
        <item h="1" sd="0" x="383"/>
        <item h="1" sd="0" x="382"/>
        <item h="1" sd="0" x="384"/>
        <item h="1" sd="0" x="385"/>
        <item h="1" sd="0" x="372"/>
        <item h="1" sd="0" x="373"/>
        <item h="1" sd="0" x="195"/>
        <item h="1" sd="0" x="171"/>
        <item h="1" sd="0" x="386"/>
        <item h="1" sd="0" x="375"/>
        <item h="1" sd="0" x="376"/>
        <item h="1" sd="0" x="374"/>
        <item h="1" sd="0" x="130"/>
        <item h="1" sd="0" x="172"/>
        <item h="1" sd="0" x="126"/>
        <item h="1" sd="0" x="79"/>
        <item h="1" sd="0" x="124"/>
        <item h="1" sd="0" x="0"/>
        <item h="1" sd="0" x="1"/>
        <item h="1" sd="0" x="7"/>
        <item h="1" sd="0" x="10"/>
        <item h="1" sd="0" x="11"/>
        <item h="1" sd="0" x="8"/>
        <item h="1" sd="0" x="9"/>
        <item h="1" sd="0" x="12"/>
        <item h="1" sd="0" x="4"/>
        <item h="1" sd="0" x="2"/>
        <item h="1" sd="0" x="3"/>
        <item h="1" sd="0" x="5"/>
        <item h="1" sd="0" x="6"/>
        <item h="1" sd="0" x="13"/>
        <item h="1" sd="0" x="14"/>
        <item h="1" sd="0" x="15"/>
        <item h="1" sd="0" x="16"/>
        <item h="1" sd="0" x="18"/>
        <item h="1" sd="0" x="19"/>
        <item h="1" sd="0" x="20"/>
        <item h="1" sd="0" x="21"/>
        <item h="1" sd="0" x="22"/>
        <item h="1" sd="0" x="23"/>
        <item h="1" sd="0" x="27"/>
        <item h="1" sd="0" x="24"/>
        <item h="1" sd="0" x="25"/>
        <item h="1" sd="0" x="26"/>
        <item h="1" sd="0" x="183"/>
        <item h="1" sd="0" x="182"/>
        <item h="1" sd="0" x="17"/>
        <item h="1" sd="0" x="184"/>
        <item h="1" sd="0" x="185"/>
        <item h="1" sd="0" x="187"/>
        <item h="1" sd="0" x="188"/>
        <item h="1" sd="0" x="189"/>
        <item h="1" sd="0" x="190"/>
        <item h="1" sd="0" x="191"/>
        <item h="1" sd="0" x="192"/>
        <item h="1" sd="0" x="193"/>
        <item h="1" sd="0" x="186"/>
        <item h="1" sd="0" x="113"/>
        <item h="1" sd="0" x="143"/>
        <item h="1" sd="0" x="167"/>
        <item h="1" sd="0" x="173"/>
        <item h="1" sd="0" x="161"/>
        <item h="1" sd="0" x="116"/>
        <item h="1" sd="0" x="119"/>
        <item h="1" sd="0" x="160"/>
        <item h="1" sd="0" x="178"/>
        <item h="1" sd="0" x="196"/>
        <item h="1" sd="0" x="115"/>
        <item h="1" sd="0" x="133"/>
        <item h="1" sd="0" x="137"/>
        <item h="1" sd="0" x="80"/>
        <item h="1" sd="0" x="151"/>
        <item h="1" sd="0" x="85"/>
        <item h="1" sd="0" x="144"/>
        <item h="1" sd="0" x="149"/>
        <item h="1" sd="0" x="145"/>
        <item h="1" sd="0" x="147"/>
        <item h="1" sd="0" x="168"/>
        <item h="1" sd="0" x="150"/>
        <item h="1" sd="0" x="120"/>
        <item h="1" sd="0" x="141"/>
        <item h="1" sd="0" x="138"/>
        <item h="1" sd="0" x="100"/>
        <item h="1" sd="0" x="152"/>
        <item h="1" sd="0" x="83"/>
        <item h="1" sd="0" x="146"/>
        <item h="1" sd="0" x="169"/>
        <item h="1" sd="0" x="114"/>
        <item h="1" sd="0" x="175"/>
        <item h="1" sd="0" x="176"/>
        <item h="1" sd="0" x="139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68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5"/>
        <item h="1" sd="0" x="56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9"/>
        <item h="1" sd="0" x="70"/>
        <item h="1" sd="0" x="71"/>
        <item h="1" sd="0" x="72"/>
        <item h="1" sd="0" x="66"/>
        <item h="1" sd="0" x="73"/>
        <item h="1" sd="0" x="67"/>
        <item h="1" sd="0" x="74"/>
        <item h="1" sd="0" x="75"/>
        <item h="1" sd="0" x="76"/>
        <item h="1"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4">
    <field x="8"/>
    <field x="6"/>
    <field x="3"/>
    <field x="4"/>
  </rowFields>
  <rowItems count="25">
    <i>
      <x v="1"/>
    </i>
    <i r="1">
      <x v="189"/>
    </i>
    <i r="2">
      <x v="1"/>
    </i>
    <i r="2">
      <x v="2"/>
    </i>
    <i r="2">
      <x v="3"/>
    </i>
    <i r="2">
      <x v="4"/>
    </i>
    <i r="2">
      <x v="6"/>
    </i>
    <i r="2">
      <x v="8"/>
    </i>
    <i r="2">
      <x v="10"/>
    </i>
    <i r="2">
      <x v="14"/>
    </i>
    <i r="2">
      <x v="16"/>
    </i>
    <i r="2">
      <x v="17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3"/>
    </i>
    <i r="2">
      <x v="34"/>
    </i>
    <i r="2">
      <x v="36"/>
    </i>
    <i r="2">
      <x v="37"/>
    </i>
    <i r="2">
      <x v="39"/>
    </i>
    <i r="2">
      <x v="46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83">
      <pivotArea outline="0" collapsedLevelsAreSubtotals="1" fieldPosition="0"/>
    </format>
    <format dxfId="82">
      <pivotArea field="-2" type="button" dataOnly="0" labelOnly="1" outline="0" axis="axisCol" fieldPosition="0"/>
    </format>
    <format dxfId="81">
      <pivotArea type="topRight" dataOnly="0" labelOnly="1" outline="0" fieldPosition="0"/>
    </format>
    <format dxfId="8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3.xml><?xml version="1.0" encoding="utf-8"?>
<pivotTableDefinition xmlns="http://schemas.openxmlformats.org/spreadsheetml/2006/main" name="PivotTable26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38" firstHeaderRow="1" firstDataRow="2" firstDataCol="1"/>
  <pivotFields count="37">
    <pivotField showAll="0"/>
    <pivotField showAll="0"/>
    <pivotField showAll="0"/>
    <pivotField axis="axisRow" showAll="0">
      <items count="153">
        <item sd="0" x="71"/>
        <item sd="0" x="72"/>
        <item sd="0" x="73"/>
        <item sd="0" x="74"/>
        <item sd="0" x="75"/>
        <item sd="0" x="76"/>
        <item sd="0" x="77"/>
        <item sd="0" x="150"/>
        <item sd="0" x="78"/>
        <item sd="0" x="79"/>
        <item sd="0" x="80"/>
        <item sd="0" x="148"/>
        <item sd="0" x="81"/>
        <item sd="0" x="149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113"/>
        <item sd="0" x="114"/>
        <item sd="0" x="115"/>
        <item sd="0" x="98"/>
        <item sd="0" x="99"/>
        <item sd="0" x="100"/>
        <item sd="0" x="116"/>
        <item sd="0" x="117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51"/>
        <item t="default" sd="0"/>
      </items>
    </pivotField>
    <pivotField axis="axisRow" showAll="0">
      <items count="10">
        <item x="1"/>
        <item x="3"/>
        <item x="4"/>
        <item x="2"/>
        <item x="5"/>
        <item x="6"/>
        <item x="7"/>
        <item h="1" x="8"/>
        <item x="0"/>
        <item t="default"/>
      </items>
    </pivotField>
    <pivotField showAll="0"/>
    <pivotField axis="axisRow" showAll="0">
      <items count="389">
        <item h="1" sd="0" x="201"/>
        <item h="1" sd="0" x="202"/>
        <item h="1" sd="0" x="211"/>
        <item h="1" sd="0" x="212"/>
        <item h="1" sd="0" x="213"/>
        <item h="1" sd="0" x="214"/>
        <item h="1" sd="0" x="215"/>
        <item h="1" sd="0" x="165"/>
        <item h="1" sd="0" x="218"/>
        <item h="1" sd="0" x="216"/>
        <item h="1" sd="0" x="217"/>
        <item h="1" sd="0" x="219"/>
        <item h="1" sd="0" x="220"/>
        <item h="1" sd="0" x="208"/>
        <item h="1" sd="0" x="209"/>
        <item h="1" sd="0" x="210"/>
        <item h="1" sd="0" x="207"/>
        <item h="1" sd="0" x="205"/>
        <item h="1" sd="0" x="206"/>
        <item h="1" sd="0" x="203"/>
        <item h="1" sd="0" x="204"/>
        <item h="1" sd="0" x="221"/>
        <item h="1" sd="0" x="222"/>
        <item h="1" sd="0" x="224"/>
        <item h="1" sd="0" x="225"/>
        <item h="1" sd="0" x="223"/>
        <item h="1" sd="0" x="226"/>
        <item h="1" sd="0" x="227"/>
        <item h="1" sd="0" x="181"/>
        <item h="1" sd="0" x="158"/>
        <item h="1" sd="0" x="159"/>
        <item h="1" sd="0" x="229"/>
        <item h="1" sd="0" x="228"/>
        <item h="1" sd="0" x="230"/>
        <item h="1" sd="0" x="162"/>
        <item h="1" sd="0" x="233"/>
        <item h="1" sd="0" x="148"/>
        <item h="1" sd="0" x="232"/>
        <item h="1" sd="0" x="231"/>
        <item h="1" sd="0" x="234"/>
        <item h="1" sd="0" x="235"/>
        <item h="1" sd="0" x="236"/>
        <item h="1" sd="0" x="237"/>
        <item h="1" sd="0" x="238"/>
        <item h="1" sd="0" x="239"/>
        <item h="1" sd="0" x="240"/>
        <item h="1" sd="0" x="127"/>
        <item h="1" sd="0" x="179"/>
        <item h="1" sd="0" x="199"/>
        <item h="1" sd="0" x="122"/>
        <item h="1" sd="0" x="170"/>
        <item h="1" sd="0" x="198"/>
        <item h="1" sd="0" x="379"/>
        <item h="1" sd="0" x="117"/>
        <item h="1" sd="0" x="200"/>
        <item h="1" sd="0" x="241"/>
        <item h="1" sd="0" x="378"/>
        <item h="1" sd="0" x="128"/>
        <item h="1" sd="0" x="242"/>
        <item h="1" sd="0" x="245"/>
        <item h="1" sd="0" x="244"/>
        <item h="1" sd="0" x="246"/>
        <item h="1" sd="0" x="166"/>
        <item h="1" sd="0" x="248"/>
        <item h="1" sd="0" x="121"/>
        <item h="1" sd="0" x="377"/>
        <item h="1" sd="0" x="249"/>
        <item h="1" sd="0" x="123"/>
        <item h="1" sd="0" x="247"/>
        <item h="1" sd="0" x="243"/>
        <item h="1" sd="0" x="250"/>
        <item h="1" sd="0" x="251"/>
        <item h="1" sd="0" x="153"/>
        <item h="1" sd="0" x="252"/>
        <item h="1" sd="0" x="253"/>
        <item h="1" sd="0" x="254"/>
        <item h="1" sd="0" x="256"/>
        <item h="1" sd="0" x="257"/>
        <item h="1" sd="0" x="259"/>
        <item h="1" sd="0" x="258"/>
        <item h="1" sd="0" x="255"/>
        <item h="1" sd="0" x="86"/>
        <item h="1" sd="0" x="84"/>
        <item h="1" sd="0" x="87"/>
        <item h="1" sd="0" x="88"/>
        <item h="1" sd="0" x="134"/>
        <item h="1" sd="0" x="89"/>
        <item h="1" sd="0" x="90"/>
        <item h="1" sd="0" x="91"/>
        <item h="1" sd="0" x="260"/>
        <item h="1" sd="0" x="77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261"/>
        <item h="1" sd="0" x="262"/>
        <item h="1" sd="0" x="263"/>
        <item h="1" sd="0" x="264"/>
        <item h="1" sd="0" x="265"/>
        <item h="1" sd="0" x="266"/>
        <item h="1" sd="0" x="267"/>
        <item h="1" sd="0" x="268"/>
        <item h="1" sd="0" x="269"/>
        <item h="1" sd="0" x="270"/>
        <item h="1" sd="0" x="271"/>
        <item h="1" sd="0" x="272"/>
        <item h="1" sd="0" x="140"/>
        <item h="1" sd="0" x="273"/>
        <item h="1" sd="0" x="274"/>
        <item h="1" sd="0" x="180"/>
        <item h="1" sd="0" x="287"/>
        <item h="1" sd="0" x="277"/>
        <item h="1" sd="0" x="298"/>
        <item h="1" sd="0" x="309"/>
        <item h="1" sd="0" x="306"/>
        <item h="1" sd="0" x="280"/>
        <item h="1" sd="0" x="281"/>
        <item h="1" sd="0" x="301"/>
        <item h="1" sd="0" x="299"/>
        <item h="1" sd="0" x="288"/>
        <item h="1" sd="0" x="289"/>
        <item h="1" sd="0" x="307"/>
        <item h="1" sd="0" x="290"/>
        <item h="1" sd="0" x="291"/>
        <item h="1" sd="0" x="292"/>
        <item h="1" sd="0" x="293"/>
        <item h="1" sd="0" x="294"/>
        <item h="1" sd="0" x="295"/>
        <item h="1" sd="0" x="142"/>
        <item h="1" sd="0" x="296"/>
        <item h="1" sd="0" x="302"/>
        <item h="1" sd="0" x="304"/>
        <item h="1" sd="0" x="303"/>
        <item h="1" sd="0" x="308"/>
        <item h="1" sd="0" x="305"/>
        <item h="1" sd="0" x="300"/>
        <item h="1" sd="0" x="112"/>
        <item h="1" sd="0" x="282"/>
        <item h="1" sd="0" x="278"/>
        <item h="1" sd="0" x="297"/>
        <item h="1" sd="0" x="283"/>
        <item h="1" sd="0" x="284"/>
        <item h="1" sd="0" x="285"/>
        <item h="1" sd="0" x="118"/>
        <item h="1" sd="0" x="286"/>
        <item h="1" sd="0" x="279"/>
        <item x="81"/>
        <item x="132"/>
        <item h="1" sd="0" x="275"/>
        <item h="1" sd="0" x="276"/>
        <item h="1" sd="0" x="315"/>
        <item h="1" sd="0" x="313"/>
        <item h="1" sd="0" x="314"/>
        <item h="1" sd="0" x="317"/>
        <item h="1" sd="0" x="319"/>
        <item h="1" sd="0" x="312"/>
        <item h="1" sd="0" x="311"/>
        <item h="1" sd="0" x="316"/>
        <item h="1" sd="0" x="310"/>
        <item h="1" sd="0" x="320"/>
        <item h="1" sd="0" x="318"/>
        <item h="1" sd="0" x="129"/>
        <item h="1" sd="0" x="154"/>
        <item h="1" sd="0" x="380"/>
        <item h="1" sd="0" x="155"/>
        <item h="1" sd="0" x="156"/>
        <item h="1" sd="0" x="157"/>
        <item h="1" sd="0" x="326"/>
        <item h="1" sd="0" x="327"/>
        <item h="1" sd="0" x="328"/>
        <item h="1" sd="0" x="324"/>
        <item h="1" sd="0" x="322"/>
        <item h="1" sd="0" x="323"/>
        <item h="1" sd="0" x="321"/>
        <item h="1" sd="0" x="325"/>
        <item h="1" sd="0" x="174"/>
        <item h="1" sd="0" x="125"/>
        <item h="1" sd="0" x="350"/>
        <item h="1" sd="0" x="339"/>
        <item h="1" sd="0" x="343"/>
        <item h="1" sd="0" x="370"/>
        <item h="1" sd="0" x="344"/>
        <item h="1" sd="0" x="381"/>
        <item h="1" sd="0" x="103"/>
        <item h="1" sd="0" x="333"/>
        <item h="1" sd="0" x="101"/>
        <item h="1" sd="0" x="104"/>
        <item h="1" sd="0" x="329"/>
        <item h="1" sd="0" x="131"/>
        <item h="1" sd="0" x="342"/>
        <item h="1" sd="0" x="336"/>
        <item h="1" sd="0" x="367"/>
        <item h="1" sd="0" x="355"/>
        <item h="1" sd="0" x="356"/>
        <item h="1" sd="0" x="105"/>
        <item h="1" sd="0" x="197"/>
        <item h="1" sd="0" x="359"/>
        <item h="1" sd="0" x="353"/>
        <item h="1" sd="0" x="163"/>
        <item h="1" sd="0" x="369"/>
        <item h="1" sd="0" x="337"/>
        <item h="1" sd="0" x="357"/>
        <item h="1" sd="0" x="340"/>
        <item h="1" sd="0" x="341"/>
        <item h="1" sd="0" x="345"/>
        <item h="1" sd="0" x="135"/>
        <item h="1" sd="0" x="338"/>
        <item h="1" sd="0" x="361"/>
        <item h="1" sd="0" x="346"/>
        <item h="1" sd="0" x="102"/>
        <item h="1" sd="0" x="351"/>
        <item h="1" sd="0" x="334"/>
        <item h="1" sd="0" x="177"/>
        <item h="1" sd="0" x="164"/>
        <item h="1" sd="0" x="362"/>
        <item h="1" sd="0" x="106"/>
        <item h="1" sd="0" x="82"/>
        <item h="1" sd="0" x="107"/>
        <item h="1" sd="0" x="108"/>
        <item h="1" sd="0" x="363"/>
        <item h="1" sd="0" x="109"/>
        <item h="1" sd="0" x="364"/>
        <item h="1" sd="0" x="347"/>
        <item h="1" sd="0" x="330"/>
        <item h="1" sd="0" x="332"/>
        <item h="1" sd="0" x="335"/>
        <item h="1" sd="0" x="365"/>
        <item h="1" sd="0" x="348"/>
        <item h="1" sd="0" x="136"/>
        <item h="1" sd="0" x="349"/>
        <item h="1" sd="0" x="366"/>
        <item h="1" sd="0" x="331"/>
        <item h="1" sd="0" x="110"/>
        <item h="1" sd="0" x="371"/>
        <item h="1" sd="0" x="111"/>
        <item h="1" sd="0" x="354"/>
        <item h="1" sd="0" x="78"/>
        <item h="1" sd="0" x="352"/>
        <item h="1" sd="0" x="99"/>
        <item h="1" sd="0" x="358"/>
        <item h="1" sd="0" x="194"/>
        <item h="1" sd="0" x="368"/>
        <item h="1" sd="0" x="360"/>
        <item h="1" sd="0" x="383"/>
        <item h="1" sd="0" x="382"/>
        <item h="1" sd="0" x="384"/>
        <item h="1" sd="0" x="385"/>
        <item h="1" sd="0" x="372"/>
        <item h="1" sd="0" x="373"/>
        <item h="1" sd="0" x="195"/>
        <item h="1" sd="0" x="171"/>
        <item h="1" sd="0" x="386"/>
        <item h="1" sd="0" x="375"/>
        <item h="1" sd="0" x="376"/>
        <item h="1" sd="0" x="374"/>
        <item h="1" sd="0" x="130"/>
        <item h="1" sd="0" x="172"/>
        <item h="1" sd="0" x="126"/>
        <item h="1" sd="0" x="79"/>
        <item h="1" sd="0" x="124"/>
        <item h="1" sd="0" x="0"/>
        <item h="1" sd="0" x="1"/>
        <item h="1" sd="0" x="7"/>
        <item h="1" sd="0" x="10"/>
        <item h="1" sd="0" x="11"/>
        <item h="1" sd="0" x="8"/>
        <item h="1" sd="0" x="9"/>
        <item h="1" sd="0" x="12"/>
        <item h="1" sd="0" x="4"/>
        <item h="1" sd="0" x="2"/>
        <item h="1" sd="0" x="3"/>
        <item h="1" sd="0" x="5"/>
        <item h="1" sd="0" x="6"/>
        <item h="1" sd="0" x="13"/>
        <item h="1" sd="0" x="14"/>
        <item h="1" sd="0" x="15"/>
        <item h="1" sd="0" x="16"/>
        <item h="1" sd="0" x="18"/>
        <item h="1" sd="0" x="19"/>
        <item h="1" sd="0" x="20"/>
        <item h="1" sd="0" x="21"/>
        <item h="1" sd="0" x="22"/>
        <item h="1" sd="0" x="23"/>
        <item h="1" sd="0" x="27"/>
        <item h="1" sd="0" x="24"/>
        <item h="1" sd="0" x="25"/>
        <item h="1" sd="0" x="26"/>
        <item h="1" sd="0" x="183"/>
        <item h="1" sd="0" x="182"/>
        <item h="1" sd="0" x="17"/>
        <item h="1" sd="0" x="184"/>
        <item h="1" sd="0" x="185"/>
        <item h="1" sd="0" x="187"/>
        <item h="1" sd="0" x="188"/>
        <item h="1" sd="0" x="189"/>
        <item h="1" sd="0" x="190"/>
        <item h="1" sd="0" x="191"/>
        <item h="1" sd="0" x="192"/>
        <item h="1" sd="0" x="193"/>
        <item h="1" sd="0" x="186"/>
        <item h="1" sd="0" x="113"/>
        <item h="1" sd="0" x="143"/>
        <item h="1" sd="0" x="167"/>
        <item h="1" sd="0" x="173"/>
        <item h="1" sd="0" x="161"/>
        <item h="1" sd="0" x="116"/>
        <item h="1" sd="0" x="119"/>
        <item h="1" sd="0" x="160"/>
        <item h="1" sd="0" x="178"/>
        <item h="1" sd="0" x="196"/>
        <item h="1" sd="0" x="115"/>
        <item h="1" sd="0" x="133"/>
        <item h="1" sd="0" x="137"/>
        <item h="1" sd="0" x="80"/>
        <item h="1" sd="0" x="151"/>
        <item h="1" sd="0" x="85"/>
        <item h="1" sd="0" x="144"/>
        <item h="1" sd="0" x="149"/>
        <item h="1" sd="0" x="145"/>
        <item h="1" sd="0" x="147"/>
        <item h="1" sd="0" x="168"/>
        <item h="1" sd="0" x="150"/>
        <item h="1" sd="0" x="120"/>
        <item h="1" sd="0" x="141"/>
        <item h="1" sd="0" x="138"/>
        <item h="1" sd="0" x="100"/>
        <item h="1" sd="0" x="152"/>
        <item h="1" sd="0" x="83"/>
        <item h="1" sd="0" x="146"/>
        <item h="1" sd="0" x="169"/>
        <item h="1" sd="0" x="114"/>
        <item h="1" sd="0" x="175"/>
        <item h="1" sd="0" x="176"/>
        <item h="1" sd="0" x="139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68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5"/>
        <item h="1" sd="0" x="56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9"/>
        <item h="1" sd="0" x="70"/>
        <item h="1" sd="0" x="71"/>
        <item h="1" sd="0" x="72"/>
        <item h="1" sd="0" x="66"/>
        <item h="1" sd="0" x="73"/>
        <item h="1" sd="0" x="67"/>
        <item h="1" sd="0" x="74"/>
        <item h="1" sd="0" x="75"/>
        <item h="1" sd="0" x="76"/>
        <item h="1"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4">
    <field x="8"/>
    <field x="6"/>
    <field x="3"/>
    <field x="4"/>
  </rowFields>
  <rowItems count="34">
    <i>
      <x v="1"/>
    </i>
    <i r="1">
      <x v="150"/>
    </i>
    <i r="2">
      <x/>
    </i>
    <i r="2">
      <x v="1"/>
    </i>
    <i r="2">
      <x v="6"/>
    </i>
    <i r="2">
      <x v="8"/>
    </i>
    <i r="2">
      <x v="9"/>
    </i>
    <i r="2">
      <x v="14"/>
    </i>
    <i r="2">
      <x v="16"/>
    </i>
    <i r="2">
      <x v="17"/>
    </i>
    <i r="2">
      <x v="19"/>
    </i>
    <i r="2">
      <x v="20"/>
    </i>
    <i r="2">
      <x v="22"/>
    </i>
    <i r="2">
      <x v="26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8"/>
    </i>
    <i r="2">
      <x v="39"/>
    </i>
    <i r="2">
      <x v="41"/>
    </i>
    <i r="2">
      <x v="43"/>
    </i>
    <i r="2">
      <x v="46"/>
    </i>
    <i r="2">
      <x v="47"/>
    </i>
    <i r="2">
      <x v="48"/>
    </i>
    <i r="1">
      <x v="151"/>
    </i>
    <i r="2">
      <x v="19"/>
    </i>
    <i r="2">
      <x v="22"/>
    </i>
    <i r="2">
      <x v="44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79">
      <pivotArea outline="0" collapsedLevelsAreSubtotals="1" fieldPosition="0"/>
    </format>
    <format dxfId="78">
      <pivotArea field="-2" type="button" dataOnly="0" labelOnly="1" outline="0" axis="axisCol" fieldPosition="0"/>
    </format>
    <format dxfId="77">
      <pivotArea type="topRight" dataOnly="0" labelOnly="1" outline="0" fieldPosition="0"/>
    </format>
    <format dxfId="76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4.xml><?xml version="1.0" encoding="utf-8"?>
<pivotTableDefinition xmlns="http://schemas.openxmlformats.org/spreadsheetml/2006/main" name="PivotTable27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109" firstHeaderRow="1" firstDataRow="2" firstDataCol="1"/>
  <pivotFields count="37">
    <pivotField showAll="0"/>
    <pivotField showAll="0"/>
    <pivotField showAll="0"/>
    <pivotField axis="axisRow" showAll="0">
      <items count="153"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150"/>
        <item h="1" sd="0" x="78"/>
        <item h="1" sd="0" x="79"/>
        <item h="1" sd="0" x="80"/>
        <item h="1" sd="0" x="148"/>
        <item h="1" sd="0" x="81"/>
        <item h="1" sd="0" x="149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1"/>
        <item h="1" sd="0" x="92"/>
        <item h="1" sd="0" x="93"/>
        <item h="1" sd="0" x="94"/>
        <item h="1" sd="0" x="95"/>
        <item h="1" sd="0" x="96"/>
        <item h="1" sd="0" x="97"/>
        <item h="1" sd="0" x="113"/>
        <item h="1" sd="0" x="114"/>
        <item h="1" sd="0" x="115"/>
        <item h="1" sd="0" x="98"/>
        <item h="1" sd="0" x="99"/>
        <item h="1" sd="0" x="100"/>
        <item h="1" sd="0" x="116"/>
        <item h="1" sd="0" x="117"/>
        <item h="1" sd="0" x="101"/>
        <item x="102"/>
        <item h="1" sd="0" x="103"/>
        <item h="1" sd="0" x="104"/>
        <item h="1" sd="0" x="105"/>
        <item h="1" sd="0" x="106"/>
        <item h="1" sd="0" x="107"/>
        <item h="1" sd="0" x="108"/>
        <item h="1" sd="0" x="109"/>
        <item h="1" sd="0" x="110"/>
        <item h="1" sd="0" x="111"/>
        <item h="1" sd="0" x="112"/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118"/>
        <item h="1" sd="0" x="119"/>
        <item h="1" sd="0" x="120"/>
        <item h="1" sd="0" x="121"/>
        <item h="1" sd="0" x="122"/>
        <item h="1" sd="0" x="123"/>
        <item h="1" sd="0" x="124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33"/>
        <item h="1" sd="0" x="134"/>
        <item h="1" sd="0" x="135"/>
        <item h="1" sd="0" x="136"/>
        <item h="1" sd="0" x="137"/>
        <item h="1" sd="0" x="138"/>
        <item h="1" sd="0" x="139"/>
        <item h="1" sd="0" x="140"/>
        <item h="1" sd="0" x="141"/>
        <item h="1" sd="0" x="142"/>
        <item h="1" sd="0" x="143"/>
        <item h="1" sd="0" x="144"/>
        <item h="1" sd="0" x="145"/>
        <item h="1" sd="0" x="146"/>
        <item h="1" sd="0" x="147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5"/>
        <item h="1" sd="0" x="56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151"/>
        <item t="default" sd="0"/>
      </items>
    </pivotField>
    <pivotField showAll="0"/>
    <pivotField axis="axisRow" showAll="0">
      <items count="186">
        <item x="170"/>
        <item sd="0" x="171"/>
        <item x="92"/>
        <item sd="0" x="172"/>
        <item sd="0" x="173"/>
        <item sd="0" x="96"/>
        <item sd="0" x="91"/>
        <item sd="0" x="88"/>
        <item sd="0" x="82"/>
        <item x="80"/>
        <item sd="0" x="81"/>
        <item sd="0" x="174"/>
        <item x="89"/>
        <item x="175"/>
        <item x="71"/>
        <item x="76"/>
        <item sd="0" x="176"/>
        <item sd="0" x="177"/>
        <item sd="0" x="178"/>
        <item x="179"/>
        <item sd="0" x="180"/>
        <item sd="0" x="181"/>
        <item x="86"/>
        <item x="77"/>
        <item x="75"/>
        <item sd="0" x="182"/>
        <item x="83"/>
        <item x="95"/>
        <item sd="0" x="90"/>
        <item x="72"/>
        <item x="93"/>
        <item sd="0" x="84"/>
        <item sd="0" x="94"/>
        <item x="73"/>
        <item sd="0" x="183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31"/>
        <item sd="0" x="28"/>
        <item sd="0" x="30"/>
        <item sd="0" x="29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25"/>
        <item sd="0" x="126"/>
        <item sd="0" x="127"/>
        <item sd="0" x="128"/>
        <item sd="0" x="129"/>
        <item sd="0" x="130"/>
        <item sd="0" x="131"/>
        <item sd="0" x="132"/>
        <item sd="0" x="124"/>
        <item sd="0" x="133"/>
        <item sd="0" x="134"/>
        <item sd="0" x="135"/>
        <item sd="0" x="136"/>
        <item sd="0" x="138"/>
        <item sd="0" x="139"/>
        <item sd="0" x="140"/>
        <item sd="0" x="137"/>
        <item sd="0" x="141"/>
        <item sd="0" x="142"/>
        <item sd="0" x="143"/>
        <item sd="0" x="144"/>
        <item sd="0" x="119"/>
        <item sd="0" x="120"/>
        <item sd="0" x="121"/>
        <item sd="0" x="122"/>
        <item sd="0" x="123"/>
        <item sd="0" x="145"/>
        <item sd="0" x="146"/>
        <item sd="0" x="147"/>
        <item sd="0" x="148"/>
        <item sd="0" x="149"/>
        <item sd="0" x="150"/>
        <item sd="0" x="151"/>
        <item sd="0" x="152"/>
        <item sd="0" x="109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x="87"/>
        <item x="78"/>
        <item sd="0" x="79"/>
        <item x="74"/>
        <item sd="0" x="85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84"/>
        <item t="default" sd="0"/>
      </items>
    </pivotField>
    <pivotField axis="axisRow" showAll="0">
      <items count="389">
        <item x="201"/>
        <item x="202"/>
        <item x="211"/>
        <item x="212"/>
        <item x="213"/>
        <item x="214"/>
        <item x="215"/>
        <item x="165"/>
        <item x="218"/>
        <item x="216"/>
        <item x="217"/>
        <item x="219"/>
        <item x="220"/>
        <item x="208"/>
        <item x="209"/>
        <item x="210"/>
        <item x="207"/>
        <item x="205"/>
        <item x="206"/>
        <item x="203"/>
        <item x="204"/>
        <item x="221"/>
        <item x="222"/>
        <item x="224"/>
        <item x="225"/>
        <item x="223"/>
        <item x="226"/>
        <item x="227"/>
        <item x="181"/>
        <item x="158"/>
        <item x="159"/>
        <item x="229"/>
        <item x="228"/>
        <item x="230"/>
        <item x="162"/>
        <item x="233"/>
        <item x="148"/>
        <item x="232"/>
        <item x="231"/>
        <item x="234"/>
        <item x="235"/>
        <item x="236"/>
        <item x="237"/>
        <item x="238"/>
        <item x="239"/>
        <item x="240"/>
        <item x="127"/>
        <item x="179"/>
        <item x="199"/>
        <item x="122"/>
        <item x="170"/>
        <item x="198"/>
        <item x="379"/>
        <item x="117"/>
        <item x="200"/>
        <item x="241"/>
        <item x="378"/>
        <item x="128"/>
        <item x="242"/>
        <item x="245"/>
        <item x="244"/>
        <item x="246"/>
        <item x="166"/>
        <item x="248"/>
        <item x="121"/>
        <item x="377"/>
        <item x="249"/>
        <item x="123"/>
        <item x="247"/>
        <item x="243"/>
        <item x="250"/>
        <item x="251"/>
        <item x="153"/>
        <item x="252"/>
        <item x="253"/>
        <item x="254"/>
        <item x="256"/>
        <item x="257"/>
        <item x="259"/>
        <item x="258"/>
        <item x="255"/>
        <item x="86"/>
        <item x="84"/>
        <item x="87"/>
        <item x="88"/>
        <item x="134"/>
        <item x="89"/>
        <item x="90"/>
        <item x="91"/>
        <item x="260"/>
        <item x="77"/>
        <item x="92"/>
        <item x="93"/>
        <item x="94"/>
        <item x="95"/>
        <item x="96"/>
        <item x="97"/>
        <item x="98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140"/>
        <item x="273"/>
        <item x="274"/>
        <item x="180"/>
        <item x="287"/>
        <item x="277"/>
        <item x="298"/>
        <item x="309"/>
        <item x="306"/>
        <item x="280"/>
        <item x="281"/>
        <item x="301"/>
        <item x="299"/>
        <item x="288"/>
        <item x="289"/>
        <item x="307"/>
        <item x="290"/>
        <item x="291"/>
        <item x="292"/>
        <item x="293"/>
        <item x="294"/>
        <item x="295"/>
        <item x="142"/>
        <item x="296"/>
        <item x="302"/>
        <item x="304"/>
        <item x="303"/>
        <item x="308"/>
        <item x="305"/>
        <item x="300"/>
        <item x="112"/>
        <item x="282"/>
        <item x="278"/>
        <item x="297"/>
        <item x="283"/>
        <item x="284"/>
        <item x="285"/>
        <item x="118"/>
        <item x="286"/>
        <item x="279"/>
        <item x="81"/>
        <item x="132"/>
        <item x="275"/>
        <item x="276"/>
        <item x="315"/>
        <item x="313"/>
        <item x="314"/>
        <item x="317"/>
        <item x="319"/>
        <item x="312"/>
        <item x="311"/>
        <item x="316"/>
        <item x="310"/>
        <item x="320"/>
        <item x="318"/>
        <item x="129"/>
        <item x="154"/>
        <item x="380"/>
        <item x="155"/>
        <item x="156"/>
        <item x="157"/>
        <item x="326"/>
        <item x="327"/>
        <item x="328"/>
        <item x="324"/>
        <item x="322"/>
        <item x="323"/>
        <item x="321"/>
        <item x="325"/>
        <item x="174"/>
        <item x="125"/>
        <item x="350"/>
        <item x="339"/>
        <item x="343"/>
        <item x="370"/>
        <item x="344"/>
        <item x="381"/>
        <item x="103"/>
        <item x="333"/>
        <item x="101"/>
        <item x="104"/>
        <item x="329"/>
        <item x="131"/>
        <item x="342"/>
        <item x="336"/>
        <item x="367"/>
        <item x="355"/>
        <item x="356"/>
        <item x="105"/>
        <item x="197"/>
        <item x="359"/>
        <item x="353"/>
        <item x="163"/>
        <item x="369"/>
        <item x="337"/>
        <item x="357"/>
        <item x="340"/>
        <item x="341"/>
        <item x="345"/>
        <item x="135"/>
        <item x="338"/>
        <item x="361"/>
        <item x="346"/>
        <item x="102"/>
        <item x="351"/>
        <item x="334"/>
        <item x="177"/>
        <item x="164"/>
        <item x="362"/>
        <item x="106"/>
        <item x="82"/>
        <item x="107"/>
        <item x="108"/>
        <item x="363"/>
        <item x="109"/>
        <item x="364"/>
        <item x="347"/>
        <item x="330"/>
        <item x="332"/>
        <item x="335"/>
        <item x="365"/>
        <item x="348"/>
        <item x="136"/>
        <item x="349"/>
        <item x="366"/>
        <item x="331"/>
        <item x="110"/>
        <item x="371"/>
        <item x="111"/>
        <item x="354"/>
        <item x="78"/>
        <item x="352"/>
        <item x="99"/>
        <item x="358"/>
        <item x="194"/>
        <item x="368"/>
        <item x="360"/>
        <item x="383"/>
        <item x="382"/>
        <item x="384"/>
        <item x="385"/>
        <item x="372"/>
        <item x="373"/>
        <item x="195"/>
        <item x="171"/>
        <item x="386"/>
        <item x="375"/>
        <item x="376"/>
        <item x="374"/>
        <item x="130"/>
        <item x="172"/>
        <item x="126"/>
        <item x="79"/>
        <item x="124"/>
        <item x="0"/>
        <item x="1"/>
        <item x="7"/>
        <item x="10"/>
        <item x="11"/>
        <item x="8"/>
        <item x="9"/>
        <item x="12"/>
        <item x="4"/>
        <item x="2"/>
        <item x="3"/>
        <item x="5"/>
        <item x="6"/>
        <item x="13"/>
        <item x="14"/>
        <item x="15"/>
        <item x="16"/>
        <item x="18"/>
        <item x="19"/>
        <item x="20"/>
        <item x="21"/>
        <item x="22"/>
        <item x="23"/>
        <item x="27"/>
        <item x="24"/>
        <item x="25"/>
        <item x="26"/>
        <item x="183"/>
        <item x="182"/>
        <item x="17"/>
        <item x="184"/>
        <item x="185"/>
        <item x="187"/>
        <item x="188"/>
        <item x="189"/>
        <item x="190"/>
        <item x="191"/>
        <item x="192"/>
        <item x="193"/>
        <item x="186"/>
        <item x="113"/>
        <item x="143"/>
        <item x="167"/>
        <item x="173"/>
        <item x="161"/>
        <item x="116"/>
        <item x="119"/>
        <item x="160"/>
        <item x="178"/>
        <item x="196"/>
        <item x="115"/>
        <item x="133"/>
        <item x="137"/>
        <item x="80"/>
        <item x="151"/>
        <item x="85"/>
        <item x="144"/>
        <item x="149"/>
        <item x="145"/>
        <item x="147"/>
        <item x="168"/>
        <item x="150"/>
        <item x="120"/>
        <item x="141"/>
        <item x="138"/>
        <item x="100"/>
        <item x="152"/>
        <item x="83"/>
        <item x="146"/>
        <item x="169"/>
        <item x="114"/>
        <item x="175"/>
        <item x="176"/>
        <item x="139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68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9"/>
        <item x="70"/>
        <item x="71"/>
        <item x="72"/>
        <item x="66"/>
        <item x="73"/>
        <item x="67"/>
        <item x="74"/>
        <item x="75"/>
        <item x="76"/>
        <item x="387"/>
        <item t="default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4">
    <field x="8"/>
    <field x="5"/>
    <field x="3"/>
    <field x="6"/>
  </rowFields>
  <rowItems count="105">
    <i>
      <x/>
    </i>
    <i r="1">
      <x v="2"/>
    </i>
    <i r="2">
      <x v="39"/>
    </i>
    <i r="3">
      <x v="13"/>
    </i>
    <i r="3">
      <x v="14"/>
    </i>
    <i r="3">
      <x v="15"/>
    </i>
    <i r="1">
      <x v="9"/>
    </i>
    <i r="2">
      <x v="39"/>
    </i>
    <i r="3">
      <x v="48"/>
    </i>
    <i r="3">
      <x v="50"/>
    </i>
    <i r="1">
      <x v="12"/>
    </i>
    <i r="2">
      <x v="39"/>
    </i>
    <i r="3">
      <x v="72"/>
    </i>
    <i>
      <x v="1"/>
    </i>
    <i r="1">
      <x v="14"/>
    </i>
    <i r="2">
      <x v="39"/>
    </i>
    <i r="3">
      <x v="81"/>
    </i>
    <i r="3">
      <x v="82"/>
    </i>
    <i r="3">
      <x v="83"/>
    </i>
    <i r="3">
      <x v="84"/>
    </i>
    <i r="3">
      <x v="86"/>
    </i>
    <i r="3">
      <x v="87"/>
    </i>
    <i r="3">
      <x v="88"/>
    </i>
    <i r="3">
      <x v="90"/>
    </i>
    <i r="1">
      <x v="15"/>
    </i>
    <i r="2">
      <x v="39"/>
    </i>
    <i r="3">
      <x v="91"/>
    </i>
    <i r="3">
      <x v="92"/>
    </i>
    <i r="3">
      <x v="93"/>
    </i>
    <i r="3">
      <x v="94"/>
    </i>
    <i r="3">
      <x v="95"/>
    </i>
    <i r="3">
      <x v="96"/>
    </i>
    <i r="3">
      <x v="97"/>
    </i>
    <i r="1">
      <x v="19"/>
    </i>
    <i r="2">
      <x v="39"/>
    </i>
    <i r="3">
      <x v="107"/>
    </i>
    <i r="1">
      <x v="22"/>
    </i>
    <i r="2">
      <x v="39"/>
    </i>
    <i r="3">
      <x v="110"/>
    </i>
    <i r="1">
      <x v="23"/>
    </i>
    <i r="2">
      <x v="39"/>
    </i>
    <i r="3">
      <x v="113"/>
    </i>
    <i r="3">
      <x v="115"/>
    </i>
    <i r="3">
      <x v="140"/>
    </i>
    <i r="3">
      <x v="147"/>
    </i>
    <i r="3">
      <x v="149"/>
    </i>
    <i r="1">
      <x v="24"/>
    </i>
    <i r="2">
      <x v="39"/>
    </i>
    <i r="3">
      <x v="150"/>
    </i>
    <i r="1">
      <x v="26"/>
    </i>
    <i r="2">
      <x v="39"/>
    </i>
    <i r="3">
      <x v="157"/>
    </i>
    <i r="3">
      <x v="164"/>
    </i>
    <i r="1">
      <x v="27"/>
    </i>
    <i r="2">
      <x v="39"/>
    </i>
    <i r="3">
      <x v="179"/>
    </i>
    <i r="1">
      <x v="29"/>
    </i>
    <i r="2">
      <x v="39"/>
    </i>
    <i r="3">
      <x v="180"/>
    </i>
    <i r="3">
      <x v="187"/>
    </i>
    <i r="3">
      <x v="189"/>
    </i>
    <i r="3">
      <x v="190"/>
    </i>
    <i r="3">
      <x v="198"/>
    </i>
    <i r="3">
      <x v="209"/>
    </i>
    <i r="3">
      <x v="213"/>
    </i>
    <i r="3">
      <x v="215"/>
    </i>
    <i r="3">
      <x v="216"/>
    </i>
    <i r="3">
      <x v="219"/>
    </i>
    <i r="3">
      <x v="221"/>
    </i>
    <i r="3">
      <x v="222"/>
    </i>
    <i r="3">
      <x v="224"/>
    </i>
    <i r="3">
      <x v="226"/>
    </i>
    <i r="3">
      <x v="235"/>
    </i>
    <i r="3">
      <x v="236"/>
    </i>
    <i r="3">
      <x v="238"/>
    </i>
    <i r="3">
      <x v="239"/>
    </i>
    <i>
      <x v="2"/>
    </i>
    <i r="1">
      <x v="13"/>
    </i>
    <i r="2">
      <x v="39"/>
    </i>
    <i r="3">
      <x v="80"/>
    </i>
    <i r="1">
      <x v="30"/>
    </i>
    <i r="2">
      <x v="39"/>
    </i>
    <i r="3">
      <x v="251"/>
    </i>
    <i r="3">
      <x v="252"/>
    </i>
    <i r="3">
      <x v="253"/>
    </i>
    <i>
      <x v="3"/>
    </i>
    <i r="1">
      <x v="140"/>
    </i>
    <i r="2">
      <x v="39"/>
    </i>
    <i r="3">
      <x v="305"/>
    </i>
    <i r="3">
      <x v="308"/>
    </i>
    <i r="3">
      <x v="309"/>
    </i>
    <i r="1">
      <x v="141"/>
    </i>
    <i r="2">
      <x v="39"/>
    </i>
    <i r="3">
      <x v="308"/>
    </i>
    <i r="3">
      <x v="320"/>
    </i>
    <i r="1">
      <x v="143"/>
    </i>
    <i r="2">
      <x v="39"/>
    </i>
    <i r="3">
      <x v="308"/>
    </i>
    <i r="3">
      <x v="316"/>
    </i>
    <i r="3">
      <x v="319"/>
    </i>
    <i>
      <x v="4"/>
    </i>
    <i r="1">
      <x v="33"/>
    </i>
    <i r="2">
      <x v="39"/>
    </i>
    <i r="3">
      <x v="262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75">
      <pivotArea outline="0" collapsedLevelsAreSubtotals="1" fieldPosition="0"/>
    </format>
    <format dxfId="74">
      <pivotArea field="-2" type="button" dataOnly="0" labelOnly="1" outline="0" axis="axisCol" fieldPosition="0"/>
    </format>
    <format dxfId="73">
      <pivotArea type="topRight" dataOnly="0" labelOnly="1" outline="0" fieldPosition="0"/>
    </format>
    <format dxfId="72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5.xml><?xml version="1.0" encoding="utf-8"?>
<pivotTableDefinition xmlns="http://schemas.openxmlformats.org/spreadsheetml/2006/main" name="PivotTable28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25" firstHeaderRow="1" firstDataRow="2" firstDataCol="1"/>
  <pivotFields count="37">
    <pivotField showAll="0"/>
    <pivotField showAll="0"/>
    <pivotField showAll="0"/>
    <pivotField axis="axisRow" showAll="0">
      <items count="153">
        <item h="1" x="71"/>
        <item h="1" x="72"/>
        <item h="1" x="73"/>
        <item h="1" x="74"/>
        <item h="1" x="75"/>
        <item h="1" x="76"/>
        <item h="1" x="77"/>
        <item h="1" x="150"/>
        <item h="1" x="78"/>
        <item h="1" x="79"/>
        <item h="1" x="80"/>
        <item h="1" x="148"/>
        <item h="1" x="81"/>
        <item h="1" x="149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113"/>
        <item h="1" x="114"/>
        <item h="1" x="115"/>
        <item h="1" x="98"/>
        <item h="1" x="99"/>
        <item h="1" x="100"/>
        <item h="1" x="116"/>
        <item x="117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151"/>
        <item t="default"/>
      </items>
    </pivotField>
    <pivotField showAll="0"/>
    <pivotField axis="axisRow" showAll="0">
      <items count="186">
        <item x="170"/>
        <item x="171"/>
        <item x="92"/>
        <item x="172"/>
        <item x="173"/>
        <item x="96"/>
        <item x="91"/>
        <item x="88"/>
        <item x="82"/>
        <item x="80"/>
        <item x="81"/>
        <item x="174"/>
        <item x="89"/>
        <item x="175"/>
        <item x="71"/>
        <item x="76"/>
        <item x="176"/>
        <item x="177"/>
        <item x="178"/>
        <item x="179"/>
        <item x="180"/>
        <item x="181"/>
        <item x="86"/>
        <item x="77"/>
        <item x="75"/>
        <item x="182"/>
        <item x="83"/>
        <item x="95"/>
        <item x="90"/>
        <item x="72"/>
        <item x="93"/>
        <item x="84"/>
        <item x="94"/>
        <item x="73"/>
        <item x="18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1"/>
        <item x="28"/>
        <item x="30"/>
        <item x="29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10"/>
        <item x="111"/>
        <item x="112"/>
        <item x="113"/>
        <item x="114"/>
        <item x="115"/>
        <item x="116"/>
        <item x="117"/>
        <item x="118"/>
        <item x="125"/>
        <item x="126"/>
        <item x="127"/>
        <item x="128"/>
        <item x="129"/>
        <item x="130"/>
        <item x="131"/>
        <item x="132"/>
        <item x="124"/>
        <item x="133"/>
        <item x="134"/>
        <item x="135"/>
        <item x="136"/>
        <item x="138"/>
        <item x="139"/>
        <item x="140"/>
        <item x="137"/>
        <item x="141"/>
        <item x="142"/>
        <item x="143"/>
        <item x="144"/>
        <item x="119"/>
        <item x="120"/>
        <item x="121"/>
        <item x="122"/>
        <item x="123"/>
        <item x="145"/>
        <item x="146"/>
        <item x="147"/>
        <item x="148"/>
        <item x="149"/>
        <item x="150"/>
        <item x="151"/>
        <item x="152"/>
        <item x="109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87"/>
        <item x="78"/>
        <item x="79"/>
        <item x="74"/>
        <item x="85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84"/>
        <item t="default"/>
      </items>
    </pivotField>
    <pivotField showAll="0"/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3">
    <field x="8"/>
    <field x="5"/>
    <field x="3"/>
  </rowFields>
  <rowItems count="21">
    <i>
      <x/>
    </i>
    <i r="1">
      <x v="10"/>
    </i>
    <i r="2">
      <x v="37"/>
    </i>
    <i>
      <x v="1"/>
    </i>
    <i r="1">
      <x v="14"/>
    </i>
    <i r="2">
      <x v="37"/>
    </i>
    <i r="1">
      <x v="15"/>
    </i>
    <i r="2">
      <x v="37"/>
    </i>
    <i r="1">
      <x v="22"/>
    </i>
    <i r="2">
      <x v="37"/>
    </i>
    <i r="1">
      <x v="23"/>
    </i>
    <i r="2">
      <x v="37"/>
    </i>
    <i r="1">
      <x v="29"/>
    </i>
    <i r="2">
      <x v="37"/>
    </i>
    <i>
      <x v="2"/>
    </i>
    <i r="1">
      <x v="30"/>
    </i>
    <i r="2">
      <x v="37"/>
    </i>
    <i>
      <x v="4"/>
    </i>
    <i r="1">
      <x v="33"/>
    </i>
    <i r="2">
      <x v="37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71">
      <pivotArea outline="0" collapsedLevelsAreSubtotals="1" fieldPosition="0"/>
    </format>
    <format dxfId="70">
      <pivotArea field="-2" type="button" dataOnly="0" labelOnly="1" outline="0" axis="axisCol" fieldPosition="0"/>
    </format>
    <format dxfId="69">
      <pivotArea type="topRight" dataOnly="0" labelOnly="1" outline="0" fieldPosition="0"/>
    </format>
    <format dxfId="68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6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20" firstHeaderRow="1" firstDataRow="2" firstDataCol="1"/>
  <pivotFields count="37">
    <pivotField showAll="0"/>
    <pivotField showAll="0"/>
    <pivotField showAll="0"/>
    <pivotField showAll="0"/>
    <pivotField axis="axisRow" showAll="0">
      <items count="10">
        <item x="1"/>
        <item h="1" x="3"/>
        <item h="1" x="4"/>
        <item h="1" x="2"/>
        <item h="1" x="5"/>
        <item h="1" x="6"/>
        <item h="1" x="7"/>
        <item h="1" x="8"/>
        <item h="1" x="0"/>
        <item t="default"/>
      </items>
    </pivotField>
    <pivotField axis="axisRow" showAll="0">
      <items count="186">
        <item x="170"/>
        <item sd="0" x="171"/>
        <item sd="0" x="92"/>
        <item sd="0" x="172"/>
        <item sd="0" x="173"/>
        <item sd="0" x="96"/>
        <item sd="0" x="91"/>
        <item sd="0" x="88"/>
        <item sd="0" x="82"/>
        <item sd="0" x="80"/>
        <item sd="0" x="81"/>
        <item sd="0" x="174"/>
        <item sd="0" x="89"/>
        <item sd="0" x="175"/>
        <item sd="0" x="71"/>
        <item sd="0" x="76"/>
        <item sd="0" x="176"/>
        <item sd="0" x="177"/>
        <item sd="0" x="178"/>
        <item sd="0" x="179"/>
        <item sd="0" x="180"/>
        <item sd="0" x="181"/>
        <item sd="0" x="86"/>
        <item sd="0" x="77"/>
        <item sd="0" x="75"/>
        <item sd="0" x="182"/>
        <item sd="0" x="83"/>
        <item sd="0" x="95"/>
        <item sd="0" x="90"/>
        <item sd="0" x="72"/>
        <item sd="0" x="93"/>
        <item sd="0" x="84"/>
        <item sd="0" x="94"/>
        <item sd="0" x="73"/>
        <item sd="0" x="183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31"/>
        <item sd="0" x="28"/>
        <item sd="0" x="30"/>
        <item sd="0" x="29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25"/>
        <item sd="0" x="126"/>
        <item sd="0" x="127"/>
        <item sd="0" x="128"/>
        <item sd="0" x="129"/>
        <item sd="0" x="130"/>
        <item sd="0" x="131"/>
        <item sd="0" x="132"/>
        <item sd="0" x="124"/>
        <item sd="0" x="133"/>
        <item sd="0" x="134"/>
        <item sd="0" x="135"/>
        <item sd="0" x="136"/>
        <item sd="0" x="138"/>
        <item sd="0" x="139"/>
        <item sd="0" x="140"/>
        <item sd="0" x="137"/>
        <item sd="0" x="141"/>
        <item sd="0" x="142"/>
        <item sd="0" x="143"/>
        <item sd="0" x="144"/>
        <item sd="0" x="119"/>
        <item sd="0" x="120"/>
        <item sd="0" x="121"/>
        <item sd="0" x="122"/>
        <item sd="0" x="123"/>
        <item sd="0" x="145"/>
        <item sd="0" x="146"/>
        <item sd="0" x="147"/>
        <item sd="0" x="148"/>
        <item sd="0" x="149"/>
        <item sd="0" x="150"/>
        <item sd="0" x="151"/>
        <item sd="0" x="152"/>
        <item sd="0" x="109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87"/>
        <item sd="0" x="78"/>
        <item sd="0" x="79"/>
        <item sd="0" x="74"/>
        <item sd="0" x="85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84"/>
        <item t="default" sd="0"/>
      </items>
    </pivotField>
    <pivotField showAll="0"/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3">
    <field x="8"/>
    <field x="5"/>
    <field x="4"/>
  </rowFields>
  <rowItems count="16">
    <i>
      <x v="1"/>
    </i>
    <i r="1">
      <x v="14"/>
    </i>
    <i r="1">
      <x v="15"/>
    </i>
    <i r="1">
      <x v="22"/>
    </i>
    <i r="1">
      <x v="23"/>
    </i>
    <i r="1">
      <x v="24"/>
    </i>
    <i r="1">
      <x v="26"/>
    </i>
    <i r="1">
      <x v="29"/>
    </i>
    <i>
      <x v="2"/>
    </i>
    <i r="1">
      <x v="13"/>
    </i>
    <i r="1">
      <x v="30"/>
    </i>
    <i>
      <x v="3"/>
    </i>
    <i r="1">
      <x v="143"/>
    </i>
    <i>
      <x v="4"/>
    </i>
    <i r="1">
      <x v="33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67">
      <pivotArea outline="0" collapsedLevelsAreSubtotals="1" fieldPosition="0"/>
    </format>
    <format dxfId="66">
      <pivotArea field="-2" type="button" dataOnly="0" labelOnly="1" outline="0" axis="axisCol" fieldPosition="0"/>
    </format>
    <format dxfId="65">
      <pivotArea type="topRight" dataOnly="0" labelOnly="1" outline="0" fieldPosition="0"/>
    </format>
    <format dxfId="64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7.xml><?xml version="1.0" encoding="utf-8"?>
<pivotTableDefinition xmlns="http://schemas.openxmlformats.org/spreadsheetml/2006/main" name="PivotTable2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51" firstHeaderRow="1" firstDataRow="2" firstDataCol="1"/>
  <pivotFields count="37">
    <pivotField showAll="0"/>
    <pivotField showAll="0"/>
    <pivotField showAll="0"/>
    <pivotField axis="axisRow" showAll="0">
      <items count="153">
        <item x="71"/>
        <item x="72"/>
        <item x="73"/>
        <item x="74"/>
        <item x="75"/>
        <item x="76"/>
        <item x="77"/>
        <item x="150"/>
        <item x="78"/>
        <item x="79"/>
        <item x="80"/>
        <item x="148"/>
        <item x="81"/>
        <item x="149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113"/>
        <item x="114"/>
        <item x="115"/>
        <item x="98"/>
        <item x="99"/>
        <item x="100"/>
        <item x="116"/>
        <item x="117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51"/>
        <item t="default"/>
      </items>
    </pivotField>
    <pivotField axis="axisRow" showAll="0">
      <items count="10">
        <item h="1" sd="0" x="1"/>
        <item x="3"/>
        <item h="1" sd="0" x="4"/>
        <item h="1" sd="0" x="2"/>
        <item h="1" sd="0" x="5"/>
        <item h="1" sd="0" x="6"/>
        <item h="1" sd="0" x="7"/>
        <item h="1" sd="0" x="8"/>
        <item h="1" sd="0" x="0"/>
        <item t="default" sd="0"/>
      </items>
    </pivotField>
    <pivotField axis="axisRow" showAll="0">
      <items count="186">
        <item x="170"/>
        <item sd="0" x="171"/>
        <item sd="0" x="92"/>
        <item sd="0" x="172"/>
        <item sd="0" x="173"/>
        <item sd="0" x="96"/>
        <item sd="0" x="91"/>
        <item sd="0" x="88"/>
        <item sd="0" x="82"/>
        <item sd="0" x="80"/>
        <item sd="0" x="81"/>
        <item sd="0" x="174"/>
        <item sd="0" x="89"/>
        <item sd="0" x="175"/>
        <item sd="0" x="71"/>
        <item sd="0" x="76"/>
        <item sd="0" x="176"/>
        <item sd="0" x="177"/>
        <item sd="0" x="178"/>
        <item sd="0" x="179"/>
        <item sd="0" x="180"/>
        <item sd="0" x="181"/>
        <item sd="0" x="86"/>
        <item sd="0" x="77"/>
        <item sd="0" x="75"/>
        <item sd="0" x="182"/>
        <item sd="0" x="83"/>
        <item sd="0" x="95"/>
        <item sd="0" x="90"/>
        <item x="72"/>
        <item sd="0" x="93"/>
        <item sd="0" x="84"/>
        <item sd="0" x="94"/>
        <item sd="0" x="73"/>
        <item sd="0" x="183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31"/>
        <item sd="0" x="28"/>
        <item sd="0" x="30"/>
        <item sd="0" x="29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25"/>
        <item sd="0" x="126"/>
        <item sd="0" x="127"/>
        <item sd="0" x="128"/>
        <item sd="0" x="129"/>
        <item sd="0" x="130"/>
        <item sd="0" x="131"/>
        <item sd="0" x="132"/>
        <item sd="0" x="124"/>
        <item sd="0" x="133"/>
        <item sd="0" x="134"/>
        <item sd="0" x="135"/>
        <item sd="0" x="136"/>
        <item sd="0" x="138"/>
        <item sd="0" x="139"/>
        <item sd="0" x="140"/>
        <item sd="0" x="137"/>
        <item sd="0" x="141"/>
        <item sd="0" x="142"/>
        <item sd="0" x="143"/>
        <item sd="0" x="144"/>
        <item sd="0" x="119"/>
        <item sd="0" x="120"/>
        <item sd="0" x="121"/>
        <item sd="0" x="122"/>
        <item sd="0" x="123"/>
        <item sd="0" x="145"/>
        <item sd="0" x="146"/>
        <item sd="0" x="147"/>
        <item sd="0" x="148"/>
        <item sd="0" x="149"/>
        <item sd="0" x="150"/>
        <item sd="0" x="151"/>
        <item sd="0" x="152"/>
        <item sd="0" x="109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87"/>
        <item sd="0" x="78"/>
        <item sd="0" x="79"/>
        <item sd="0" x="74"/>
        <item sd="0" x="85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84"/>
        <item t="default" sd="0"/>
      </items>
    </pivotField>
    <pivotField axis="axisRow" showAll="0">
      <items count="389">
        <item sd="0" x="201"/>
        <item sd="0" x="202"/>
        <item sd="0" x="211"/>
        <item sd="0" x="212"/>
        <item sd="0" x="213"/>
        <item sd="0" x="214"/>
        <item sd="0" x="215"/>
        <item sd="0" x="165"/>
        <item sd="0" x="218"/>
        <item sd="0" x="216"/>
        <item sd="0" x="217"/>
        <item sd="0" x="219"/>
        <item sd="0" x="220"/>
        <item sd="0" x="208"/>
        <item sd="0" x="209"/>
        <item sd="0" x="210"/>
        <item sd="0" x="207"/>
        <item sd="0" x="205"/>
        <item sd="0" x="206"/>
        <item sd="0" x="203"/>
        <item sd="0" x="204"/>
        <item sd="0" x="221"/>
        <item sd="0" x="222"/>
        <item sd="0" x="224"/>
        <item sd="0" x="225"/>
        <item sd="0" x="223"/>
        <item sd="0" x="226"/>
        <item sd="0" x="227"/>
        <item sd="0" x="181"/>
        <item sd="0" x="158"/>
        <item sd="0" x="159"/>
        <item sd="0" x="229"/>
        <item sd="0" x="228"/>
        <item sd="0" x="230"/>
        <item sd="0" x="162"/>
        <item sd="0" x="233"/>
        <item sd="0" x="148"/>
        <item sd="0" x="232"/>
        <item sd="0" x="231"/>
        <item sd="0" x="234"/>
        <item sd="0" x="235"/>
        <item sd="0" x="236"/>
        <item sd="0" x="237"/>
        <item sd="0" x="238"/>
        <item sd="0" x="239"/>
        <item sd="0" x="240"/>
        <item sd="0" x="127"/>
        <item sd="0" x="179"/>
        <item sd="0" x="199"/>
        <item sd="0" x="122"/>
        <item sd="0" x="170"/>
        <item sd="0" x="198"/>
        <item sd="0" x="379"/>
        <item sd="0" x="117"/>
        <item sd="0" x="200"/>
        <item sd="0" x="241"/>
        <item sd="0" x="378"/>
        <item sd="0" x="128"/>
        <item sd="0" x="242"/>
        <item sd="0" x="245"/>
        <item sd="0" x="244"/>
        <item sd="0" x="246"/>
        <item sd="0" x="166"/>
        <item sd="0" x="248"/>
        <item sd="0" x="121"/>
        <item sd="0" x="377"/>
        <item sd="0" x="249"/>
        <item sd="0" x="123"/>
        <item sd="0" x="247"/>
        <item sd="0" x="243"/>
        <item sd="0" x="250"/>
        <item sd="0" x="251"/>
        <item sd="0" x="153"/>
        <item sd="0" x="252"/>
        <item sd="0" x="253"/>
        <item sd="0" x="254"/>
        <item sd="0" x="256"/>
        <item sd="0" x="257"/>
        <item sd="0" x="259"/>
        <item sd="0" x="258"/>
        <item sd="0" x="255"/>
        <item sd="0" x="86"/>
        <item sd="0" x="84"/>
        <item sd="0" x="87"/>
        <item sd="0" x="88"/>
        <item sd="0" x="134"/>
        <item sd="0" x="89"/>
        <item sd="0" x="90"/>
        <item sd="0" x="91"/>
        <item sd="0" x="260"/>
        <item sd="0" x="77"/>
        <item sd="0" x="92"/>
        <item sd="0" x="93"/>
        <item sd="0" x="94"/>
        <item sd="0" x="95"/>
        <item sd="0" x="96"/>
        <item sd="0" x="97"/>
        <item sd="0" x="98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140"/>
        <item sd="0" x="273"/>
        <item sd="0" x="274"/>
        <item sd="0" x="180"/>
        <item sd="0" x="287"/>
        <item sd="0" x="277"/>
        <item sd="0" x="298"/>
        <item sd="0" x="309"/>
        <item sd="0" x="306"/>
        <item sd="0" x="280"/>
        <item sd="0" x="281"/>
        <item sd="0" x="301"/>
        <item sd="0" x="299"/>
        <item sd="0" x="288"/>
        <item sd="0" x="289"/>
        <item sd="0" x="307"/>
        <item sd="0" x="290"/>
        <item sd="0" x="291"/>
        <item sd="0" x="292"/>
        <item sd="0" x="293"/>
        <item sd="0" x="294"/>
        <item sd="0" x="295"/>
        <item sd="0" x="142"/>
        <item sd="0" x="296"/>
        <item sd="0" x="302"/>
        <item sd="0" x="304"/>
        <item sd="0" x="303"/>
        <item sd="0" x="308"/>
        <item sd="0" x="305"/>
        <item sd="0" x="300"/>
        <item sd="0" x="112"/>
        <item sd="0" x="282"/>
        <item sd="0" x="278"/>
        <item sd="0" x="297"/>
        <item sd="0" x="283"/>
        <item sd="0" x="284"/>
        <item sd="0" x="285"/>
        <item sd="0" x="118"/>
        <item sd="0" x="286"/>
        <item sd="0" x="279"/>
        <item sd="0" x="81"/>
        <item sd="0" x="132"/>
        <item sd="0" x="275"/>
        <item sd="0" x="276"/>
        <item sd="0" x="315"/>
        <item sd="0" x="313"/>
        <item sd="0" x="314"/>
        <item sd="0" x="317"/>
        <item sd="0" x="319"/>
        <item sd="0" x="312"/>
        <item sd="0" x="311"/>
        <item sd="0" x="316"/>
        <item sd="0" x="310"/>
        <item sd="0" x="320"/>
        <item sd="0" x="318"/>
        <item sd="0" x="129"/>
        <item sd="0" x="154"/>
        <item sd="0" x="380"/>
        <item sd="0" x="155"/>
        <item sd="0" x="156"/>
        <item sd="0" x="157"/>
        <item sd="0" x="326"/>
        <item sd="0" x="327"/>
        <item sd="0" x="328"/>
        <item sd="0" x="324"/>
        <item sd="0" x="322"/>
        <item sd="0" x="323"/>
        <item sd="0" x="321"/>
        <item sd="0" x="325"/>
        <item sd="0" x="174"/>
        <item sd="0" x="125"/>
        <item sd="0" x="350"/>
        <item sd="0" x="339"/>
        <item sd="0" x="343"/>
        <item sd="0" x="370"/>
        <item sd="0" x="344"/>
        <item sd="0" x="381"/>
        <item sd="0" x="103"/>
        <item sd="0" x="333"/>
        <item sd="0" x="101"/>
        <item sd="0" x="104"/>
        <item sd="0" x="329"/>
        <item sd="0" x="131"/>
        <item sd="0" x="342"/>
        <item sd="0" x="336"/>
        <item sd="0" x="367"/>
        <item sd="0" x="355"/>
        <item sd="0" x="356"/>
        <item sd="0" x="105"/>
        <item sd="0" x="197"/>
        <item sd="0" x="359"/>
        <item sd="0" x="353"/>
        <item sd="0" x="163"/>
        <item sd="0" x="369"/>
        <item sd="0" x="337"/>
        <item sd="0" x="357"/>
        <item sd="0" x="340"/>
        <item sd="0" x="341"/>
        <item sd="0" x="345"/>
        <item sd="0" x="135"/>
        <item sd="0" x="338"/>
        <item sd="0" x="361"/>
        <item sd="0" x="346"/>
        <item sd="0" x="102"/>
        <item sd="0" x="351"/>
        <item sd="0" x="334"/>
        <item sd="0" x="177"/>
        <item sd="0" x="164"/>
        <item sd="0" x="362"/>
        <item sd="0" x="106"/>
        <item sd="0" x="82"/>
        <item sd="0" x="107"/>
        <item sd="0" x="108"/>
        <item sd="0" x="363"/>
        <item sd="0" x="109"/>
        <item sd="0" x="364"/>
        <item sd="0" x="347"/>
        <item x="330"/>
        <item sd="0" x="332"/>
        <item sd="0" x="335"/>
        <item sd="0" x="365"/>
        <item sd="0" x="348"/>
        <item sd="0" x="136"/>
        <item sd="0" x="349"/>
        <item sd="0" x="366"/>
        <item sd="0" x="331"/>
        <item sd="0" x="110"/>
        <item sd="0" x="371"/>
        <item sd="0" x="111"/>
        <item sd="0" x="354"/>
        <item sd="0" x="78"/>
        <item sd="0" x="352"/>
        <item sd="0" x="99"/>
        <item sd="0" x="358"/>
        <item sd="0" x="194"/>
        <item sd="0" x="368"/>
        <item sd="0" x="360"/>
        <item sd="0" x="383"/>
        <item sd="0" x="382"/>
        <item sd="0" x="384"/>
        <item sd="0" x="385"/>
        <item sd="0" x="372"/>
        <item sd="0" x="373"/>
        <item sd="0" x="195"/>
        <item sd="0" x="171"/>
        <item sd="0" x="386"/>
        <item sd="0" x="375"/>
        <item sd="0" x="376"/>
        <item sd="0" x="374"/>
        <item sd="0" x="130"/>
        <item sd="0" x="172"/>
        <item sd="0" x="126"/>
        <item sd="0" x="79"/>
        <item sd="0" x="124"/>
        <item sd="0" x="0"/>
        <item sd="0" x="1"/>
        <item sd="0" x="7"/>
        <item sd="0" x="10"/>
        <item sd="0" x="11"/>
        <item sd="0" x="8"/>
        <item sd="0" x="9"/>
        <item sd="0" x="12"/>
        <item sd="0" x="4"/>
        <item sd="0" x="2"/>
        <item sd="0" x="3"/>
        <item sd="0" x="5"/>
        <item sd="0" x="6"/>
        <item sd="0" x="13"/>
        <item sd="0" x="14"/>
        <item sd="0" x="15"/>
        <item sd="0" x="16"/>
        <item sd="0" x="18"/>
        <item sd="0" x="19"/>
        <item sd="0" x="20"/>
        <item sd="0" x="21"/>
        <item sd="0" x="22"/>
        <item sd="0" x="23"/>
        <item sd="0" x="27"/>
        <item sd="0" x="24"/>
        <item sd="0" x="25"/>
        <item sd="0" x="26"/>
        <item sd="0" x="183"/>
        <item sd="0" x="182"/>
        <item sd="0" x="17"/>
        <item sd="0" x="184"/>
        <item sd="0" x="185"/>
        <item sd="0" x="187"/>
        <item sd="0" x="188"/>
        <item sd="0" x="189"/>
        <item sd="0" x="190"/>
        <item sd="0" x="191"/>
        <item sd="0" x="192"/>
        <item sd="0" x="193"/>
        <item sd="0" x="186"/>
        <item sd="0" x="113"/>
        <item sd="0" x="143"/>
        <item sd="0" x="167"/>
        <item sd="0" x="173"/>
        <item sd="0" x="161"/>
        <item sd="0" x="116"/>
        <item sd="0" x="119"/>
        <item sd="0" x="160"/>
        <item sd="0" x="178"/>
        <item sd="0" x="196"/>
        <item sd="0" x="115"/>
        <item sd="0" x="133"/>
        <item sd="0" x="137"/>
        <item sd="0" x="80"/>
        <item sd="0" x="151"/>
        <item sd="0" x="85"/>
        <item sd="0" x="144"/>
        <item sd="0" x="149"/>
        <item sd="0" x="145"/>
        <item sd="0" x="147"/>
        <item sd="0" x="168"/>
        <item sd="0" x="150"/>
        <item sd="0" x="120"/>
        <item sd="0" x="141"/>
        <item sd="0" x="138"/>
        <item sd="0" x="100"/>
        <item sd="0" x="152"/>
        <item sd="0" x="83"/>
        <item sd="0" x="146"/>
        <item sd="0" x="169"/>
        <item sd="0" x="114"/>
        <item sd="0" x="175"/>
        <item sd="0" x="176"/>
        <item sd="0" x="139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68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9"/>
        <item sd="0" x="70"/>
        <item sd="0" x="71"/>
        <item sd="0" x="72"/>
        <item sd="0" x="66"/>
        <item sd="0" x="73"/>
        <item sd="0" x="67"/>
        <item sd="0" x="74"/>
        <item sd="0" x="75"/>
        <item sd="0" x="76"/>
        <item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5">
    <field x="8"/>
    <field x="5"/>
    <field x="4"/>
    <field x="6"/>
    <field x="3"/>
  </rowFields>
  <rowItems count="47">
    <i>
      <x/>
    </i>
    <i r="1">
      <x v="7"/>
    </i>
    <i r="1">
      <x v="9"/>
    </i>
    <i r="1">
      <x v="10"/>
    </i>
    <i>
      <x v="1"/>
    </i>
    <i r="1">
      <x v="14"/>
    </i>
    <i r="1">
      <x v="15"/>
    </i>
    <i r="1">
      <x v="22"/>
    </i>
    <i r="1">
      <x v="23"/>
    </i>
    <i r="1">
      <x v="24"/>
    </i>
    <i r="1">
      <x v="26"/>
    </i>
    <i r="1">
      <x v="27"/>
    </i>
    <i r="1">
      <x v="29"/>
    </i>
    <i r="2">
      <x v="1"/>
    </i>
    <i r="3">
      <x v="180"/>
    </i>
    <i r="3">
      <x v="187"/>
    </i>
    <i r="3">
      <x v="188"/>
    </i>
    <i r="3">
      <x v="189"/>
    </i>
    <i r="3">
      <x v="190"/>
    </i>
    <i r="3">
      <x v="194"/>
    </i>
    <i r="3">
      <x v="198"/>
    </i>
    <i r="3">
      <x v="199"/>
    </i>
    <i r="3">
      <x v="204"/>
    </i>
    <i r="3">
      <x v="210"/>
    </i>
    <i r="3">
      <x v="215"/>
    </i>
    <i r="3">
      <x v="216"/>
    </i>
    <i r="3">
      <x v="219"/>
    </i>
    <i r="3">
      <x v="221"/>
    </i>
    <i r="3">
      <x v="222"/>
    </i>
    <i r="3">
      <x v="224"/>
    </i>
    <i r="3">
      <x v="227"/>
    </i>
    <i r="4">
      <x v="8"/>
    </i>
    <i r="3">
      <x v="229"/>
    </i>
    <i r="3">
      <x v="235"/>
    </i>
    <i r="3">
      <x v="236"/>
    </i>
    <i r="3">
      <x v="238"/>
    </i>
    <i r="3">
      <x v="242"/>
    </i>
    <i>
      <x v="2"/>
    </i>
    <i r="1">
      <x v="13"/>
    </i>
    <i r="1">
      <x v="30"/>
    </i>
    <i>
      <x v="3"/>
    </i>
    <i r="1">
      <x v="141"/>
    </i>
    <i r="1">
      <x v="142"/>
    </i>
    <i r="1">
      <x v="143"/>
    </i>
    <i>
      <x v="4"/>
    </i>
    <i r="1">
      <x v="33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63">
      <pivotArea outline="0" collapsedLevelsAreSubtotals="1" fieldPosition="0"/>
    </format>
    <format dxfId="62">
      <pivotArea field="-2" type="button" dataOnly="0" labelOnly="1" outline="0" axis="axisCol" fieldPosition="0"/>
    </format>
    <format dxfId="61">
      <pivotArea type="topRight" dataOnly="0" labelOnly="1" outline="0" fieldPosition="0"/>
    </format>
    <format dxfId="6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8.xml><?xml version="1.0" encoding="utf-8"?>
<pivotTableDefinition xmlns="http://schemas.openxmlformats.org/spreadsheetml/2006/main" name="PivotTable3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67" firstHeaderRow="1" firstDataRow="2" firstDataCol="1"/>
  <pivotFields count="37">
    <pivotField showAll="0"/>
    <pivotField showAll="0"/>
    <pivotField showAll="0"/>
    <pivotField axis="axisRow" showAll="0">
      <items count="153">
        <item x="71"/>
        <item x="72"/>
        <item x="73"/>
        <item x="74"/>
        <item x="75"/>
        <item x="76"/>
        <item x="77"/>
        <item x="150"/>
        <item x="78"/>
        <item x="79"/>
        <item x="80"/>
        <item x="148"/>
        <item x="81"/>
        <item x="149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113"/>
        <item x="114"/>
        <item x="115"/>
        <item x="98"/>
        <item x="99"/>
        <item x="100"/>
        <item x="116"/>
        <item x="117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51"/>
        <item t="default"/>
      </items>
    </pivotField>
    <pivotField axis="axisRow" showAll="0">
      <items count="10">
        <item h="1" sd="0" x="1"/>
        <item h="1" sd="0" x="3"/>
        <item x="4"/>
        <item h="1" sd="0" x="2"/>
        <item h="1" sd="0" x="5"/>
        <item h="1" sd="0" x="6"/>
        <item h="1" sd="0" x="7"/>
        <item h="1" sd="0" x="8"/>
        <item h="1" sd="0" x="0"/>
        <item t="default" sd="0"/>
      </items>
    </pivotField>
    <pivotField axis="axisRow" showAll="0">
      <items count="186">
        <item sd="0" x="170"/>
        <item sd="0" x="171"/>
        <item sd="0" x="92"/>
        <item sd="0" x="172"/>
        <item sd="0" x="173"/>
        <item sd="0" x="96"/>
        <item sd="0" x="91"/>
        <item sd="0" x="88"/>
        <item sd="0" x="82"/>
        <item sd="0" x="80"/>
        <item sd="0" x="81"/>
        <item sd="0" x="174"/>
        <item sd="0" x="89"/>
        <item sd="0" x="175"/>
        <item sd="0" x="71"/>
        <item sd="0" x="76"/>
        <item sd="0" x="176"/>
        <item sd="0" x="177"/>
        <item sd="0" x="178"/>
        <item sd="0" x="179"/>
        <item sd="0" x="180"/>
        <item sd="0" x="181"/>
        <item sd="0" x="86"/>
        <item sd="0" x="77"/>
        <item sd="0" x="75"/>
        <item sd="0" x="182"/>
        <item sd="0" x="83"/>
        <item sd="0" x="95"/>
        <item sd="0" x="90"/>
        <item x="72"/>
        <item sd="0" x="93"/>
        <item sd="0" x="84"/>
        <item sd="0" x="94"/>
        <item sd="0" x="73"/>
        <item sd="0" x="183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31"/>
        <item sd="0" x="28"/>
        <item sd="0" x="30"/>
        <item sd="0" x="29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25"/>
        <item sd="0" x="126"/>
        <item sd="0" x="127"/>
        <item sd="0" x="128"/>
        <item sd="0" x="129"/>
        <item sd="0" x="130"/>
        <item sd="0" x="131"/>
        <item sd="0" x="132"/>
        <item sd="0" x="124"/>
        <item sd="0" x="133"/>
        <item sd="0" x="134"/>
        <item sd="0" x="135"/>
        <item sd="0" x="136"/>
        <item sd="0" x="138"/>
        <item sd="0" x="139"/>
        <item sd="0" x="140"/>
        <item sd="0" x="137"/>
        <item sd="0" x="141"/>
        <item sd="0" x="142"/>
        <item sd="0" x="143"/>
        <item sd="0" x="144"/>
        <item sd="0" x="119"/>
        <item sd="0" x="120"/>
        <item sd="0" x="121"/>
        <item sd="0" x="122"/>
        <item sd="0" x="123"/>
        <item sd="0" x="145"/>
        <item sd="0" x="146"/>
        <item sd="0" x="147"/>
        <item sd="0" x="148"/>
        <item sd="0" x="149"/>
        <item sd="0" x="150"/>
        <item sd="0" x="151"/>
        <item sd="0" x="152"/>
        <item sd="0" x="109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87"/>
        <item sd="0" x="78"/>
        <item sd="0" x="79"/>
        <item sd="0" x="74"/>
        <item sd="0" x="85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84"/>
        <item t="default" sd="0"/>
      </items>
    </pivotField>
    <pivotField axis="axisRow" showAll="0">
      <items count="389">
        <item sd="0" x="201"/>
        <item x="202"/>
        <item sd="0" x="211"/>
        <item sd="0" x="212"/>
        <item sd="0" x="213"/>
        <item sd="0" x="214"/>
        <item sd="0" x="215"/>
        <item sd="0" x="165"/>
        <item sd="0" x="218"/>
        <item sd="0" x="216"/>
        <item sd="0" x="217"/>
        <item sd="0" x="219"/>
        <item sd="0" x="220"/>
        <item sd="0" x="208"/>
        <item sd="0" x="209"/>
        <item sd="0" x="210"/>
        <item sd="0" x="207"/>
        <item sd="0" x="205"/>
        <item sd="0" x="206"/>
        <item sd="0" x="203"/>
        <item sd="0" x="204"/>
        <item sd="0" x="221"/>
        <item sd="0" x="222"/>
        <item sd="0" x="224"/>
        <item sd="0" x="225"/>
        <item sd="0" x="223"/>
        <item sd="0" x="226"/>
        <item sd="0" x="227"/>
        <item sd="0" x="181"/>
        <item sd="0" x="158"/>
        <item sd="0" x="159"/>
        <item sd="0" x="229"/>
        <item sd="0" x="228"/>
        <item sd="0" x="230"/>
        <item sd="0" x="162"/>
        <item sd="0" x="233"/>
        <item sd="0" x="148"/>
        <item sd="0" x="232"/>
        <item sd="0" x="231"/>
        <item sd="0" x="234"/>
        <item sd="0" x="235"/>
        <item sd="0" x="236"/>
        <item sd="0" x="237"/>
        <item sd="0" x="238"/>
        <item sd="0" x="239"/>
        <item sd="0" x="240"/>
        <item sd="0" x="127"/>
        <item sd="0" x="179"/>
        <item x="199"/>
        <item sd="0" x="122"/>
        <item sd="0" x="170"/>
        <item sd="0" x="198"/>
        <item sd="0" x="379"/>
        <item sd="0" x="117"/>
        <item sd="0" x="200"/>
        <item sd="0" x="241"/>
        <item sd="0" x="378"/>
        <item sd="0" x="128"/>
        <item sd="0" x="242"/>
        <item sd="0" x="245"/>
        <item sd="0" x="244"/>
        <item sd="0" x="246"/>
        <item sd="0" x="166"/>
        <item sd="0" x="248"/>
        <item sd="0" x="121"/>
        <item sd="0" x="377"/>
        <item sd="0" x="249"/>
        <item sd="0" x="123"/>
        <item sd="0" x="247"/>
        <item sd="0" x="243"/>
        <item sd="0" x="250"/>
        <item sd="0" x="251"/>
        <item sd="0" x="153"/>
        <item sd="0" x="252"/>
        <item sd="0" x="253"/>
        <item sd="0" x="254"/>
        <item sd="0" x="256"/>
        <item sd="0" x="257"/>
        <item sd="0" x="259"/>
        <item sd="0" x="258"/>
        <item sd="0" x="255"/>
        <item sd="0" x="86"/>
        <item sd="0" x="84"/>
        <item sd="0" x="87"/>
        <item sd="0" x="88"/>
        <item sd="0" x="134"/>
        <item sd="0" x="89"/>
        <item sd="0" x="90"/>
        <item sd="0" x="91"/>
        <item sd="0" x="260"/>
        <item sd="0" x="77"/>
        <item sd="0" x="92"/>
        <item sd="0" x="93"/>
        <item sd="0" x="94"/>
        <item sd="0" x="95"/>
        <item sd="0" x="96"/>
        <item sd="0" x="97"/>
        <item sd="0" x="98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140"/>
        <item sd="0" x="273"/>
        <item sd="0" x="274"/>
        <item sd="0" x="180"/>
        <item sd="0" x="287"/>
        <item sd="0" x="277"/>
        <item sd="0" x="298"/>
        <item sd="0" x="309"/>
        <item sd="0" x="306"/>
        <item sd="0" x="280"/>
        <item sd="0" x="281"/>
        <item sd="0" x="301"/>
        <item sd="0" x="299"/>
        <item sd="0" x="288"/>
        <item sd="0" x="289"/>
        <item sd="0" x="307"/>
        <item sd="0" x="290"/>
        <item sd="0" x="291"/>
        <item sd="0" x="292"/>
        <item sd="0" x="293"/>
        <item sd="0" x="294"/>
        <item sd="0" x="295"/>
        <item sd="0" x="142"/>
        <item sd="0" x="296"/>
        <item sd="0" x="302"/>
        <item sd="0" x="304"/>
        <item sd="0" x="303"/>
        <item sd="0" x="308"/>
        <item sd="0" x="305"/>
        <item sd="0" x="300"/>
        <item sd="0" x="112"/>
        <item sd="0" x="282"/>
        <item sd="0" x="278"/>
        <item sd="0" x="297"/>
        <item sd="0" x="283"/>
        <item sd="0" x="284"/>
        <item sd="0" x="285"/>
        <item sd="0" x="118"/>
        <item sd="0" x="286"/>
        <item sd="0" x="279"/>
        <item sd="0" x="81"/>
        <item sd="0" x="132"/>
        <item sd="0" x="275"/>
        <item sd="0" x="276"/>
        <item sd="0" x="315"/>
        <item sd="0" x="313"/>
        <item sd="0" x="314"/>
        <item sd="0" x="317"/>
        <item sd="0" x="319"/>
        <item sd="0" x="312"/>
        <item sd="0" x="311"/>
        <item sd="0" x="316"/>
        <item sd="0" x="310"/>
        <item sd="0" x="320"/>
        <item sd="0" x="318"/>
        <item sd="0" x="129"/>
        <item sd="0" x="154"/>
        <item sd="0" x="380"/>
        <item sd="0" x="155"/>
        <item sd="0" x="156"/>
        <item sd="0" x="157"/>
        <item sd="0" x="326"/>
        <item sd="0" x="327"/>
        <item sd="0" x="328"/>
        <item sd="0" x="324"/>
        <item sd="0" x="322"/>
        <item sd="0" x="323"/>
        <item sd="0" x="321"/>
        <item sd="0" x="325"/>
        <item sd="0" x="174"/>
        <item sd="0" x="125"/>
        <item sd="0" x="350"/>
        <item sd="0" x="339"/>
        <item sd="0" x="343"/>
        <item sd="0" x="370"/>
        <item sd="0" x="344"/>
        <item sd="0" x="381"/>
        <item sd="0" x="103"/>
        <item sd="0" x="333"/>
        <item x="101"/>
        <item sd="0" x="104"/>
        <item sd="0" x="329"/>
        <item sd="0" x="131"/>
        <item sd="0" x="342"/>
        <item sd="0" x="336"/>
        <item sd="0" x="367"/>
        <item sd="0" x="355"/>
        <item sd="0" x="356"/>
        <item sd="0" x="105"/>
        <item sd="0" x="197"/>
        <item sd="0" x="359"/>
        <item sd="0" x="353"/>
        <item sd="0" x="163"/>
        <item sd="0" x="369"/>
        <item sd="0" x="337"/>
        <item sd="0" x="357"/>
        <item sd="0" x="340"/>
        <item sd="0" x="341"/>
        <item sd="0" x="345"/>
        <item sd="0" x="135"/>
        <item sd="0" x="338"/>
        <item sd="0" x="361"/>
        <item sd="0" x="346"/>
        <item sd="0" x="102"/>
        <item sd="0" x="351"/>
        <item sd="0" x="334"/>
        <item sd="0" x="177"/>
        <item sd="0" x="164"/>
        <item sd="0" x="362"/>
        <item sd="0" x="106"/>
        <item sd="0" x="82"/>
        <item sd="0" x="107"/>
        <item sd="0" x="108"/>
        <item sd="0" x="363"/>
        <item sd="0" x="109"/>
        <item sd="0" x="364"/>
        <item sd="0" x="347"/>
        <item sd="0" x="330"/>
        <item sd="0" x="332"/>
        <item sd="0" x="335"/>
        <item sd="0" x="365"/>
        <item sd="0" x="348"/>
        <item sd="0" x="136"/>
        <item sd="0" x="349"/>
        <item sd="0" x="366"/>
        <item sd="0" x="331"/>
        <item sd="0" x="110"/>
        <item sd="0" x="371"/>
        <item sd="0" x="111"/>
        <item sd="0" x="354"/>
        <item sd="0" x="78"/>
        <item sd="0" x="352"/>
        <item sd="0" x="99"/>
        <item sd="0" x="358"/>
        <item sd="0" x="194"/>
        <item sd="0" x="368"/>
        <item sd="0" x="360"/>
        <item sd="0" x="383"/>
        <item sd="0" x="382"/>
        <item sd="0" x="384"/>
        <item sd="0" x="385"/>
        <item sd="0" x="372"/>
        <item sd="0" x="373"/>
        <item sd="0" x="195"/>
        <item sd="0" x="171"/>
        <item sd="0" x="386"/>
        <item sd="0" x="375"/>
        <item sd="0" x="376"/>
        <item sd="0" x="374"/>
        <item sd="0" x="130"/>
        <item sd="0" x="172"/>
        <item sd="0" x="126"/>
        <item sd="0" x="79"/>
        <item sd="0" x="124"/>
        <item sd="0" x="0"/>
        <item sd="0" x="1"/>
        <item sd="0" x="7"/>
        <item sd="0" x="10"/>
        <item sd="0" x="11"/>
        <item sd="0" x="8"/>
        <item sd="0" x="9"/>
        <item sd="0" x="12"/>
        <item sd="0" x="4"/>
        <item sd="0" x="2"/>
        <item sd="0" x="3"/>
        <item sd="0" x="5"/>
        <item sd="0" x="6"/>
        <item sd="0" x="13"/>
        <item sd="0" x="14"/>
        <item sd="0" x="15"/>
        <item sd="0" x="16"/>
        <item sd="0" x="18"/>
        <item sd="0" x="19"/>
        <item sd="0" x="20"/>
        <item sd="0" x="21"/>
        <item sd="0" x="22"/>
        <item sd="0" x="23"/>
        <item sd="0" x="27"/>
        <item sd="0" x="24"/>
        <item sd="0" x="25"/>
        <item sd="0" x="26"/>
        <item sd="0" x="183"/>
        <item sd="0" x="182"/>
        <item sd="0" x="17"/>
        <item sd="0" x="184"/>
        <item sd="0" x="185"/>
        <item sd="0" x="187"/>
        <item sd="0" x="188"/>
        <item sd="0" x="189"/>
        <item sd="0" x="190"/>
        <item sd="0" x="191"/>
        <item sd="0" x="192"/>
        <item sd="0" x="193"/>
        <item sd="0" x="186"/>
        <item sd="0" x="113"/>
        <item sd="0" x="143"/>
        <item sd="0" x="167"/>
        <item sd="0" x="173"/>
        <item sd="0" x="161"/>
        <item sd="0" x="116"/>
        <item sd="0" x="119"/>
        <item sd="0" x="160"/>
        <item sd="0" x="178"/>
        <item sd="0" x="196"/>
        <item sd="0" x="115"/>
        <item sd="0" x="133"/>
        <item sd="0" x="137"/>
        <item sd="0" x="80"/>
        <item sd="0" x="151"/>
        <item sd="0" x="85"/>
        <item sd="0" x="144"/>
        <item sd="0" x="149"/>
        <item sd="0" x="145"/>
        <item sd="0" x="147"/>
        <item sd="0" x="168"/>
        <item sd="0" x="150"/>
        <item sd="0" x="120"/>
        <item sd="0" x="141"/>
        <item sd="0" x="138"/>
        <item sd="0" x="100"/>
        <item sd="0" x="152"/>
        <item sd="0" x="83"/>
        <item sd="0" x="146"/>
        <item sd="0" x="169"/>
        <item sd="0" x="114"/>
        <item sd="0" x="175"/>
        <item sd="0" x="176"/>
        <item sd="0" x="139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68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9"/>
        <item sd="0" x="70"/>
        <item sd="0" x="71"/>
        <item sd="0" x="72"/>
        <item sd="0" x="66"/>
        <item sd="0" x="73"/>
        <item sd="0" x="67"/>
        <item sd="0" x="74"/>
        <item sd="0" x="75"/>
        <item sd="0" x="76"/>
        <item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5">
    <field x="8"/>
    <field x="5"/>
    <field x="4"/>
    <field x="6"/>
    <field x="3"/>
  </rowFields>
  <rowItems count="63">
    <i>
      <x/>
    </i>
    <i r="1">
      <x/>
    </i>
    <i r="1">
      <x v="1"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1"/>
    </i>
    <i r="1">
      <x v="14"/>
    </i>
    <i r="1">
      <x v="15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6"/>
    </i>
    <i r="1">
      <x v="27"/>
    </i>
    <i r="1">
      <x v="28"/>
    </i>
    <i r="1">
      <x v="29"/>
    </i>
    <i r="2">
      <x v="2"/>
    </i>
    <i r="3">
      <x v="180"/>
    </i>
    <i r="3">
      <x v="182"/>
    </i>
    <i r="3">
      <x v="183"/>
    </i>
    <i r="3">
      <x v="185"/>
    </i>
    <i r="3">
      <x v="187"/>
    </i>
    <i r="3">
      <x v="189"/>
    </i>
    <i r="4">
      <x v="14"/>
    </i>
    <i r="4">
      <x v="16"/>
    </i>
    <i r="4">
      <x v="17"/>
    </i>
    <i r="3">
      <x v="190"/>
    </i>
    <i r="3">
      <x v="192"/>
    </i>
    <i r="3">
      <x v="193"/>
    </i>
    <i r="3">
      <x v="194"/>
    </i>
    <i r="3">
      <x v="198"/>
    </i>
    <i r="3">
      <x v="204"/>
    </i>
    <i r="3">
      <x v="206"/>
    </i>
    <i r="3">
      <x v="207"/>
    </i>
    <i r="3">
      <x v="210"/>
    </i>
    <i r="3">
      <x v="213"/>
    </i>
    <i r="3">
      <x v="216"/>
    </i>
    <i r="3">
      <x v="219"/>
    </i>
    <i r="3">
      <x v="221"/>
    </i>
    <i r="3">
      <x v="222"/>
    </i>
    <i r="3">
      <x v="224"/>
    </i>
    <i r="3">
      <x v="235"/>
    </i>
    <i r="3">
      <x v="236"/>
    </i>
    <i r="3">
      <x v="238"/>
    </i>
    <i>
      <x v="2"/>
    </i>
    <i r="1">
      <x v="13"/>
    </i>
    <i r="1">
      <x v="30"/>
    </i>
    <i>
      <x v="3"/>
    </i>
    <i r="1">
      <x v="143"/>
    </i>
    <i>
      <x v="4"/>
    </i>
    <i r="1">
      <x v="31"/>
    </i>
    <i r="1">
      <x v="33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59">
      <pivotArea outline="0" collapsedLevelsAreSubtotals="1" fieldPosition="0"/>
    </format>
    <format dxfId="58">
      <pivotArea field="-2" type="button" dataOnly="0" labelOnly="1" outline="0" axis="axisCol" fieldPosition="0"/>
    </format>
    <format dxfId="57">
      <pivotArea type="topRight" dataOnly="0" labelOnly="1" outline="0" fieldPosition="0"/>
    </format>
    <format dxfId="56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9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28" firstHeaderRow="1" firstDataRow="2" firstDataCol="1"/>
  <pivotFields count="37">
    <pivotField showAll="0"/>
    <pivotField showAll="0"/>
    <pivotField showAll="0"/>
    <pivotField axis="axisRow" showAll="0">
      <items count="153">
        <item x="71"/>
        <item x="72"/>
        <item x="73"/>
        <item x="74"/>
        <item x="75"/>
        <item x="76"/>
        <item x="77"/>
        <item x="150"/>
        <item x="78"/>
        <item x="79"/>
        <item x="80"/>
        <item x="148"/>
        <item x="81"/>
        <item x="149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113"/>
        <item x="114"/>
        <item x="115"/>
        <item x="98"/>
        <item x="99"/>
        <item x="100"/>
        <item x="116"/>
        <item x="117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51"/>
        <item t="default"/>
      </items>
    </pivotField>
    <pivotField axis="axisRow" showAll="0">
      <items count="10">
        <item h="1" sd="0" x="1"/>
        <item h="1" sd="0" x="3"/>
        <item h="1" sd="0" x="4"/>
        <item x="2"/>
        <item h="1" sd="0" x="5"/>
        <item h="1" sd="0" x="6"/>
        <item h="1" sd="0" x="7"/>
        <item h="1" sd="0" x="8"/>
        <item h="1" sd="0" x="0"/>
        <item t="default" sd="0"/>
      </items>
    </pivotField>
    <pivotField axis="axisRow" showAll="0">
      <items count="186">
        <item x="170"/>
        <item x="171"/>
        <item x="92"/>
        <item x="172"/>
        <item x="173"/>
        <item x="96"/>
        <item sd="0" x="91"/>
        <item sd="0" x="88"/>
        <item x="82"/>
        <item sd="0" x="80"/>
        <item sd="0" x="81"/>
        <item x="174"/>
        <item x="89"/>
        <item sd="0" x="175"/>
        <item sd="0" x="71"/>
        <item sd="0" x="76"/>
        <item x="176"/>
        <item x="177"/>
        <item sd="0" x="178"/>
        <item x="179"/>
        <item x="180"/>
        <item x="181"/>
        <item sd="0" x="86"/>
        <item sd="0" x="77"/>
        <item sd="0" x="75"/>
        <item x="182"/>
        <item sd="0" x="83"/>
        <item sd="0" x="95"/>
        <item sd="0" x="90"/>
        <item sd="0" x="72"/>
        <item sd="0" x="93"/>
        <item x="84"/>
        <item x="94"/>
        <item sd="0" x="73"/>
        <item x="18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1"/>
        <item x="28"/>
        <item x="30"/>
        <item x="29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10"/>
        <item x="111"/>
        <item x="112"/>
        <item x="113"/>
        <item x="114"/>
        <item x="115"/>
        <item x="116"/>
        <item x="117"/>
        <item x="118"/>
        <item x="125"/>
        <item x="126"/>
        <item x="127"/>
        <item x="128"/>
        <item x="129"/>
        <item x="130"/>
        <item x="131"/>
        <item x="132"/>
        <item x="124"/>
        <item x="133"/>
        <item x="134"/>
        <item x="135"/>
        <item x="136"/>
        <item x="138"/>
        <item x="139"/>
        <item x="140"/>
        <item x="137"/>
        <item x="141"/>
        <item x="142"/>
        <item x="143"/>
        <item x="144"/>
        <item x="119"/>
        <item x="120"/>
        <item x="121"/>
        <item x="122"/>
        <item x="123"/>
        <item x="145"/>
        <item x="146"/>
        <item x="147"/>
        <item x="148"/>
        <item x="149"/>
        <item x="150"/>
        <item x="151"/>
        <item x="152"/>
        <item x="109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87"/>
        <item x="78"/>
        <item x="79"/>
        <item sd="0" x="74"/>
        <item x="85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84"/>
        <item t="default"/>
      </items>
    </pivotField>
    <pivotField axis="axisRow" showAll="0">
      <items count="389">
        <item sd="0" x="201"/>
        <item sd="0" x="202"/>
        <item sd="0" x="211"/>
        <item sd="0" x="212"/>
        <item sd="0" x="213"/>
        <item sd="0" x="214"/>
        <item sd="0" x="215"/>
        <item sd="0" x="165"/>
        <item sd="0" x="218"/>
        <item sd="0" x="216"/>
        <item sd="0" x="217"/>
        <item sd="0" x="219"/>
        <item sd="0" x="220"/>
        <item sd="0" x="208"/>
        <item sd="0" x="209"/>
        <item sd="0" x="210"/>
        <item sd="0" x="207"/>
        <item sd="0" x="205"/>
        <item sd="0" x="206"/>
        <item sd="0" x="203"/>
        <item sd="0" x="204"/>
        <item sd="0" x="221"/>
        <item sd="0" x="222"/>
        <item sd="0" x="224"/>
        <item sd="0" x="225"/>
        <item sd="0" x="223"/>
        <item sd="0" x="226"/>
        <item sd="0" x="227"/>
        <item sd="0" x="181"/>
        <item sd="0" x="158"/>
        <item sd="0" x="159"/>
        <item sd="0" x="229"/>
        <item sd="0" x="228"/>
        <item sd="0" x="230"/>
        <item sd="0" x="162"/>
        <item sd="0" x="233"/>
        <item sd="0" x="148"/>
        <item sd="0" x="232"/>
        <item sd="0" x="231"/>
        <item sd="0" x="234"/>
        <item sd="0" x="235"/>
        <item sd="0" x="236"/>
        <item sd="0" x="237"/>
        <item sd="0" x="238"/>
        <item sd="0" x="239"/>
        <item sd="0" x="240"/>
        <item sd="0" x="127"/>
        <item sd="0" x="179"/>
        <item sd="0" x="199"/>
        <item sd="0" x="122"/>
        <item sd="0" x="170"/>
        <item sd="0" x="198"/>
        <item sd="0" x="379"/>
        <item sd="0" x="117"/>
        <item sd="0" x="200"/>
        <item sd="0" x="241"/>
        <item sd="0" x="378"/>
        <item sd="0" x="128"/>
        <item sd="0" x="242"/>
        <item sd="0" x="245"/>
        <item sd="0" x="244"/>
        <item sd="0" x="246"/>
        <item sd="0" x="166"/>
        <item sd="0" x="248"/>
        <item sd="0" x="121"/>
        <item sd="0" x="377"/>
        <item sd="0" x="249"/>
        <item sd="0" x="123"/>
        <item sd="0" x="247"/>
        <item sd="0" x="243"/>
        <item sd="0" x="250"/>
        <item sd="0" x="251"/>
        <item sd="0" x="153"/>
        <item sd="0" x="252"/>
        <item sd="0" x="253"/>
        <item sd="0" x="254"/>
        <item sd="0" x="256"/>
        <item sd="0" x="257"/>
        <item sd="0" x="259"/>
        <item sd="0" x="258"/>
        <item sd="0" x="255"/>
        <item sd="0" x="86"/>
        <item sd="0" x="84"/>
        <item sd="0" x="87"/>
        <item sd="0" x="88"/>
        <item sd="0" x="134"/>
        <item sd="0" x="89"/>
        <item sd="0" x="90"/>
        <item sd="0" x="91"/>
        <item sd="0" x="260"/>
        <item sd="0" x="77"/>
        <item sd="0" x="92"/>
        <item sd="0" x="93"/>
        <item sd="0" x="94"/>
        <item sd="0" x="95"/>
        <item sd="0" x="96"/>
        <item sd="0" x="97"/>
        <item sd="0" x="98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140"/>
        <item sd="0" x="273"/>
        <item sd="0" x="274"/>
        <item sd="0" x="180"/>
        <item sd="0" x="287"/>
        <item sd="0" x="277"/>
        <item sd="0" x="298"/>
        <item sd="0" x="309"/>
        <item sd="0" x="306"/>
        <item sd="0" x="280"/>
        <item sd="0" x="281"/>
        <item sd="0" x="301"/>
        <item sd="0" x="299"/>
        <item sd="0" x="288"/>
        <item sd="0" x="289"/>
        <item sd="0" x="307"/>
        <item sd="0" x="290"/>
        <item sd="0" x="291"/>
        <item sd="0" x="292"/>
        <item sd="0" x="293"/>
        <item sd="0" x="294"/>
        <item sd="0" x="295"/>
        <item sd="0" x="142"/>
        <item sd="0" x="296"/>
        <item sd="0" x="302"/>
        <item sd="0" x="304"/>
        <item sd="0" x="303"/>
        <item sd="0" x="308"/>
        <item sd="0" x="305"/>
        <item sd="0" x="300"/>
        <item sd="0" x="112"/>
        <item sd="0" x="282"/>
        <item sd="0" x="278"/>
        <item sd="0" x="297"/>
        <item sd="0" x="283"/>
        <item sd="0" x="284"/>
        <item sd="0" x="285"/>
        <item sd="0" x="118"/>
        <item sd="0" x="286"/>
        <item sd="0" x="279"/>
        <item sd="0" x="81"/>
        <item sd="0" x="132"/>
        <item sd="0" x="275"/>
        <item sd="0" x="276"/>
        <item sd="0" x="315"/>
        <item sd="0" x="313"/>
        <item sd="0" x="314"/>
        <item sd="0" x="317"/>
        <item sd="0" x="319"/>
        <item sd="0" x="312"/>
        <item sd="0" x="311"/>
        <item sd="0" x="316"/>
        <item sd="0" x="310"/>
        <item sd="0" x="320"/>
        <item sd="0" x="318"/>
        <item sd="0" x="129"/>
        <item sd="0" x="154"/>
        <item sd="0" x="380"/>
        <item sd="0" x="155"/>
        <item sd="0" x="156"/>
        <item sd="0" x="157"/>
        <item sd="0" x="326"/>
        <item sd="0" x="327"/>
        <item sd="0" x="328"/>
        <item sd="0" x="324"/>
        <item sd="0" x="322"/>
        <item sd="0" x="323"/>
        <item sd="0" x="321"/>
        <item x="325"/>
        <item sd="0" x="174"/>
        <item sd="0" x="125"/>
        <item sd="0" x="350"/>
        <item sd="0" x="339"/>
        <item sd="0" x="343"/>
        <item sd="0" x="370"/>
        <item sd="0" x="344"/>
        <item sd="0" x="381"/>
        <item sd="0" x="103"/>
        <item sd="0" x="333"/>
        <item sd="0" x="101"/>
        <item sd="0" x="104"/>
        <item sd="0" x="329"/>
        <item sd="0" x="131"/>
        <item sd="0" x="342"/>
        <item sd="0" x="336"/>
        <item sd="0" x="367"/>
        <item sd="0" x="355"/>
        <item sd="0" x="356"/>
        <item sd="0" x="105"/>
        <item sd="0" x="197"/>
        <item sd="0" x="359"/>
        <item sd="0" x="353"/>
        <item sd="0" x="163"/>
        <item sd="0" x="369"/>
        <item sd="0" x="337"/>
        <item sd="0" x="357"/>
        <item sd="0" x="340"/>
        <item sd="0" x="341"/>
        <item sd="0" x="345"/>
        <item sd="0" x="135"/>
        <item sd="0" x="338"/>
        <item sd="0" x="361"/>
        <item sd="0" x="346"/>
        <item sd="0" x="102"/>
        <item sd="0" x="351"/>
        <item sd="0" x="334"/>
        <item sd="0" x="177"/>
        <item sd="0" x="164"/>
        <item sd="0" x="362"/>
        <item sd="0" x="106"/>
        <item sd="0" x="82"/>
        <item sd="0" x="107"/>
        <item sd="0" x="108"/>
        <item sd="0" x="363"/>
        <item sd="0" x="109"/>
        <item sd="0" x="364"/>
        <item sd="0" x="347"/>
        <item sd="0" x="330"/>
        <item sd="0" x="332"/>
        <item sd="0" x="335"/>
        <item sd="0" x="365"/>
        <item sd="0" x="348"/>
        <item sd="0" x="136"/>
        <item sd="0" x="349"/>
        <item sd="0" x="366"/>
        <item sd="0" x="331"/>
        <item sd="0" x="110"/>
        <item sd="0" x="371"/>
        <item sd="0" x="111"/>
        <item sd="0" x="354"/>
        <item sd="0" x="78"/>
        <item sd="0" x="352"/>
        <item sd="0" x="99"/>
        <item sd="0" x="358"/>
        <item sd="0" x="194"/>
        <item sd="0" x="368"/>
        <item sd="0" x="360"/>
        <item sd="0" x="383"/>
        <item sd="0" x="382"/>
        <item sd="0" x="384"/>
        <item sd="0" x="385"/>
        <item sd="0" x="372"/>
        <item sd="0" x="373"/>
        <item sd="0" x="195"/>
        <item sd="0" x="171"/>
        <item sd="0" x="386"/>
        <item sd="0" x="375"/>
        <item sd="0" x="376"/>
        <item sd="0" x="374"/>
        <item sd="0" x="130"/>
        <item sd="0" x="172"/>
        <item sd="0" x="126"/>
        <item sd="0" x="79"/>
        <item sd="0" x="124"/>
        <item sd="0" x="0"/>
        <item sd="0" x="1"/>
        <item sd="0" x="7"/>
        <item sd="0" x="10"/>
        <item sd="0" x="11"/>
        <item sd="0" x="8"/>
        <item sd="0" x="9"/>
        <item sd="0" x="12"/>
        <item sd="0" x="4"/>
        <item sd="0" x="2"/>
        <item sd="0" x="3"/>
        <item sd="0" x="5"/>
        <item sd="0" x="6"/>
        <item sd="0" x="13"/>
        <item sd="0" x="14"/>
        <item sd="0" x="15"/>
        <item sd="0" x="16"/>
        <item sd="0" x="18"/>
        <item sd="0" x="19"/>
        <item sd="0" x="20"/>
        <item sd="0" x="21"/>
        <item sd="0" x="22"/>
        <item sd="0" x="23"/>
        <item sd="0" x="27"/>
        <item sd="0" x="24"/>
        <item sd="0" x="25"/>
        <item sd="0" x="26"/>
        <item sd="0" x="183"/>
        <item sd="0" x="182"/>
        <item sd="0" x="17"/>
        <item sd="0" x="184"/>
        <item sd="0" x="185"/>
        <item sd="0" x="187"/>
        <item sd="0" x="188"/>
        <item sd="0" x="189"/>
        <item sd="0" x="190"/>
        <item sd="0" x="191"/>
        <item sd="0" x="192"/>
        <item sd="0" x="193"/>
        <item sd="0" x="186"/>
        <item sd="0" x="113"/>
        <item sd="0" x="143"/>
        <item sd="0" x="167"/>
        <item sd="0" x="173"/>
        <item sd="0" x="161"/>
        <item sd="0" x="116"/>
        <item sd="0" x="119"/>
        <item sd="0" x="160"/>
        <item sd="0" x="178"/>
        <item sd="0" x="196"/>
        <item sd="0" x="115"/>
        <item sd="0" x="133"/>
        <item sd="0" x="137"/>
        <item sd="0" x="80"/>
        <item sd="0" x="151"/>
        <item sd="0" x="85"/>
        <item sd="0" x="144"/>
        <item sd="0" x="149"/>
        <item sd="0" x="145"/>
        <item sd="0" x="147"/>
        <item sd="0" x="168"/>
        <item sd="0" x="150"/>
        <item sd="0" x="120"/>
        <item sd="0" x="141"/>
        <item sd="0" x="138"/>
        <item sd="0" x="100"/>
        <item sd="0" x="152"/>
        <item sd="0" x="83"/>
        <item sd="0" x="146"/>
        <item sd="0" x="169"/>
        <item sd="0" x="114"/>
        <item sd="0" x="175"/>
        <item sd="0" x="176"/>
        <item sd="0" x="139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68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9"/>
        <item sd="0" x="70"/>
        <item sd="0" x="71"/>
        <item sd="0" x="72"/>
        <item sd="0" x="66"/>
        <item sd="0" x="73"/>
        <item sd="0" x="67"/>
        <item sd="0" x="74"/>
        <item sd="0" x="75"/>
        <item sd="0" x="76"/>
        <item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5">
    <field x="8"/>
    <field x="5"/>
    <field x="4"/>
    <field x="6"/>
    <field x="3"/>
  </rowFields>
  <rowItems count="24">
    <i>
      <x/>
    </i>
    <i r="1">
      <x v="6"/>
    </i>
    <i r="1">
      <x v="7"/>
    </i>
    <i r="1">
      <x v="9"/>
    </i>
    <i r="1">
      <x v="10"/>
    </i>
    <i>
      <x v="1"/>
    </i>
    <i r="1">
      <x v="14"/>
    </i>
    <i r="1">
      <x v="15"/>
    </i>
    <i r="1">
      <x v="18"/>
    </i>
    <i r="1">
      <x v="22"/>
    </i>
    <i r="1">
      <x v="23"/>
    </i>
    <i r="1">
      <x v="24"/>
    </i>
    <i r="1">
      <x v="26"/>
    </i>
    <i r="1">
      <x v="27"/>
    </i>
    <i r="1">
      <x v="28"/>
    </i>
    <i r="1">
      <x v="29"/>
    </i>
    <i>
      <x v="2"/>
    </i>
    <i r="1">
      <x v="13"/>
    </i>
    <i r="1">
      <x v="30"/>
    </i>
    <i>
      <x v="3"/>
    </i>
    <i r="1">
      <x v="143"/>
    </i>
    <i>
      <x v="4"/>
    </i>
    <i r="1">
      <x v="33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55">
      <pivotArea outline="0" collapsedLevelsAreSubtotals="1" fieldPosition="0"/>
    </format>
    <format dxfId="54">
      <pivotArea field="-2" type="button" dataOnly="0" labelOnly="1" outline="0" axis="axisCol" fieldPosition="0"/>
    </format>
    <format dxfId="53">
      <pivotArea type="topRight" dataOnly="0" labelOnly="1" outline="0" fieldPosition="0"/>
    </format>
    <format dxfId="52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67" firstHeaderRow="1" firstDataRow="2" firstDataCol="1"/>
  <pivotFields count="36">
    <pivotField showAll="0"/>
    <pivotField showAll="0"/>
    <pivotField showAll="0"/>
    <pivotField axis="axisRow" showAll="0">
      <items count="153">
        <item x="71"/>
        <item x="72"/>
        <item x="73"/>
        <item x="74"/>
        <item x="75"/>
        <item x="76"/>
        <item x="77"/>
        <item x="150"/>
        <item x="78"/>
        <item x="79"/>
        <item x="80"/>
        <item x="148"/>
        <item x="81"/>
        <item x="149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113"/>
        <item x="114"/>
        <item x="115"/>
        <item x="98"/>
        <item x="99"/>
        <item x="100"/>
        <item x="116"/>
        <item x="117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51"/>
        <item t="default"/>
      </items>
    </pivotField>
    <pivotField axis="axisRow" showAll="0">
      <items count="10">
        <item h="1" sd="0" x="1"/>
        <item h="1" sd="0" x="3"/>
        <item h="1" sd="0" x="4"/>
        <item h="1" sd="0" x="2"/>
        <item h="1" sd="0" x="5"/>
        <item h="1" sd="0" x="6"/>
        <item h="1" sd="0" x="7"/>
        <item h="1" sd="0" x="0"/>
        <item sd="0" x="8"/>
        <item t="default" sd="0"/>
      </items>
    </pivotField>
    <pivotField axis="axisRow" showAll="0">
      <items count="186">
        <item x="170"/>
        <item x="171"/>
        <item x="92"/>
        <item x="172"/>
        <item x="173"/>
        <item x="96"/>
        <item x="91"/>
        <item x="88"/>
        <item x="82"/>
        <item x="80"/>
        <item x="81"/>
        <item x="174"/>
        <item x="89"/>
        <item x="175"/>
        <item x="71"/>
        <item x="76"/>
        <item x="176"/>
        <item x="177"/>
        <item x="178"/>
        <item x="179"/>
        <item x="180"/>
        <item x="181"/>
        <item x="86"/>
        <item x="77"/>
        <item x="75"/>
        <item x="182"/>
        <item x="83"/>
        <item x="95"/>
        <item x="90"/>
        <item x="72"/>
        <item x="93"/>
        <item x="84"/>
        <item x="94"/>
        <item x="73"/>
        <item x="18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1"/>
        <item x="28"/>
        <item x="30"/>
        <item x="29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10"/>
        <item x="111"/>
        <item x="112"/>
        <item x="113"/>
        <item x="114"/>
        <item x="115"/>
        <item x="116"/>
        <item x="117"/>
        <item x="118"/>
        <item x="125"/>
        <item x="126"/>
        <item x="127"/>
        <item x="128"/>
        <item x="129"/>
        <item x="130"/>
        <item x="131"/>
        <item x="132"/>
        <item x="124"/>
        <item x="133"/>
        <item x="134"/>
        <item x="135"/>
        <item x="136"/>
        <item x="138"/>
        <item x="139"/>
        <item x="140"/>
        <item x="137"/>
        <item x="141"/>
        <item x="142"/>
        <item x="143"/>
        <item x="144"/>
        <item x="119"/>
        <item x="120"/>
        <item x="121"/>
        <item x="122"/>
        <item x="123"/>
        <item x="145"/>
        <item x="146"/>
        <item x="147"/>
        <item x="148"/>
        <item x="149"/>
        <item x="150"/>
        <item x="151"/>
        <item x="152"/>
        <item x="109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87"/>
        <item x="78"/>
        <item x="79"/>
        <item x="74"/>
        <item x="85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84"/>
        <item t="default"/>
      </items>
    </pivotField>
    <pivotField axis="axisRow" showAll="0">
      <items count="389">
        <item x="201"/>
        <item sd="0" x="202"/>
        <item sd="0" x="211"/>
        <item sd="0" x="212"/>
        <item sd="0" x="213"/>
        <item sd="0" x="214"/>
        <item sd="0" x="215"/>
        <item sd="0" x="165"/>
        <item sd="0" x="218"/>
        <item sd="0" x="216"/>
        <item sd="0" x="217"/>
        <item sd="0" x="219"/>
        <item sd="0" x="220"/>
        <item sd="0" x="208"/>
        <item sd="0" x="209"/>
        <item sd="0" x="210"/>
        <item sd="0" x="207"/>
        <item sd="0" x="205"/>
        <item sd="0" x="206"/>
        <item sd="0" x="203"/>
        <item sd="0" x="204"/>
        <item sd="0" x="221"/>
        <item sd="0" x="222"/>
        <item sd="0" x="224"/>
        <item sd="0" x="225"/>
        <item sd="0" x="223"/>
        <item sd="0" x="226"/>
        <item sd="0" x="227"/>
        <item sd="0" x="181"/>
        <item sd="0" x="158"/>
        <item sd="0" x="159"/>
        <item sd="0" x="229"/>
        <item sd="0" x="228"/>
        <item sd="0" x="230"/>
        <item sd="0" x="162"/>
        <item sd="0" x="233"/>
        <item sd="0" x="148"/>
        <item sd="0" x="232"/>
        <item sd="0" x="231"/>
        <item sd="0" x="234"/>
        <item sd="0" x="235"/>
        <item sd="0" x="236"/>
        <item sd="0" x="237"/>
        <item sd="0" x="238"/>
        <item sd="0" x="239"/>
        <item sd="0" x="240"/>
        <item sd="0" x="127"/>
        <item sd="0" x="179"/>
        <item sd="0" x="199"/>
        <item sd="0" x="122"/>
        <item sd="0" x="170"/>
        <item sd="0" x="198"/>
        <item sd="0" x="379"/>
        <item sd="0" x="117"/>
        <item sd="0" x="200"/>
        <item sd="0" x="241"/>
        <item sd="0" x="378"/>
        <item sd="0" x="128"/>
        <item sd="0" x="242"/>
        <item sd="0" x="245"/>
        <item sd="0" x="244"/>
        <item sd="0" x="246"/>
        <item sd="0" x="166"/>
        <item sd="0" x="248"/>
        <item sd="0" x="121"/>
        <item sd="0" x="377"/>
        <item sd="0" x="249"/>
        <item sd="0" x="123"/>
        <item sd="0" x="247"/>
        <item sd="0" x="243"/>
        <item sd="0" x="250"/>
        <item sd="0" x="251"/>
        <item sd="0" x="153"/>
        <item sd="0" x="252"/>
        <item sd="0" x="253"/>
        <item sd="0" x="254"/>
        <item sd="0" x="256"/>
        <item sd="0" x="257"/>
        <item sd="0" x="259"/>
        <item sd="0" x="258"/>
        <item sd="0" x="255"/>
        <item sd="0" x="86"/>
        <item sd="0" x="84"/>
        <item sd="0" x="87"/>
        <item sd="0" x="88"/>
        <item sd="0" x="134"/>
        <item sd="0" x="89"/>
        <item sd="0" x="90"/>
        <item sd="0" x="91"/>
        <item sd="0" x="260"/>
        <item sd="0" x="77"/>
        <item sd="0" x="92"/>
        <item sd="0" x="93"/>
        <item sd="0" x="94"/>
        <item sd="0" x="95"/>
        <item sd="0" x="96"/>
        <item sd="0" x="97"/>
        <item sd="0" x="98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140"/>
        <item sd="0" x="273"/>
        <item sd="0" x="274"/>
        <item sd="0" x="180"/>
        <item sd="0" x="287"/>
        <item sd="0" x="277"/>
        <item sd="0" x="298"/>
        <item sd="0" x="309"/>
        <item sd="0" x="306"/>
        <item sd="0" x="280"/>
        <item sd="0" x="281"/>
        <item sd="0" x="301"/>
        <item sd="0" x="299"/>
        <item sd="0" x="288"/>
        <item sd="0" x="289"/>
        <item sd="0" x="307"/>
        <item sd="0" x="290"/>
        <item sd="0" x="291"/>
        <item sd="0" x="292"/>
        <item sd="0" x="293"/>
        <item sd="0" x="294"/>
        <item sd="0" x="295"/>
        <item sd="0" x="142"/>
        <item sd="0" x="296"/>
        <item sd="0" x="302"/>
        <item sd="0" x="304"/>
        <item sd="0" x="303"/>
        <item sd="0" x="308"/>
        <item sd="0" x="305"/>
        <item sd="0" x="300"/>
        <item sd="0" x="112"/>
        <item sd="0" x="282"/>
        <item sd="0" x="278"/>
        <item sd="0" x="297"/>
        <item sd="0" x="283"/>
        <item sd="0" x="284"/>
        <item sd="0" x="285"/>
        <item sd="0" x="118"/>
        <item sd="0" x="286"/>
        <item sd="0" x="279"/>
        <item sd="0" x="81"/>
        <item sd="0" x="132"/>
        <item sd="0" x="275"/>
        <item sd="0" x="276"/>
        <item sd="0" x="315"/>
        <item sd="0" x="313"/>
        <item sd="0" x="314"/>
        <item sd="0" x="317"/>
        <item sd="0" x="319"/>
        <item sd="0" x="312"/>
        <item sd="0" x="311"/>
        <item sd="0" x="316"/>
        <item sd="0" x="310"/>
        <item sd="0" x="320"/>
        <item sd="0" x="318"/>
        <item sd="0" x="129"/>
        <item sd="0" x="154"/>
        <item sd="0" x="380"/>
        <item sd="0" x="155"/>
        <item sd="0" x="156"/>
        <item sd="0" x="157"/>
        <item sd="0" x="326"/>
        <item sd="0" x="327"/>
        <item sd="0" x="328"/>
        <item sd="0" x="324"/>
        <item sd="0" x="322"/>
        <item sd="0" x="323"/>
        <item sd="0" x="321"/>
        <item sd="0" x="325"/>
        <item sd="0" x="174"/>
        <item sd="0" x="125"/>
        <item sd="0" x="350"/>
        <item sd="0" x="339"/>
        <item sd="0" x="343"/>
        <item sd="0" x="370"/>
        <item sd="0" x="344"/>
        <item sd="0" x="381"/>
        <item sd="0" x="103"/>
        <item sd="0" x="333"/>
        <item sd="0" x="101"/>
        <item sd="0" x="104"/>
        <item sd="0" x="329"/>
        <item sd="0" x="131"/>
        <item sd="0" x="342"/>
        <item sd="0" x="336"/>
        <item sd="0" x="367"/>
        <item sd="0" x="355"/>
        <item sd="0" x="356"/>
        <item sd="0" x="105"/>
        <item sd="0" x="197"/>
        <item sd="0" x="359"/>
        <item sd="0" x="353"/>
        <item sd="0" x="163"/>
        <item sd="0" x="369"/>
        <item sd="0" x="337"/>
        <item sd="0" x="357"/>
        <item sd="0" x="340"/>
        <item sd="0" x="341"/>
        <item sd="0" x="345"/>
        <item sd="0" x="135"/>
        <item sd="0" x="338"/>
        <item sd="0" x="361"/>
        <item sd="0" x="346"/>
        <item sd="0" x="102"/>
        <item sd="0" x="351"/>
        <item sd="0" x="334"/>
        <item sd="0" x="177"/>
        <item sd="0" x="164"/>
        <item sd="0" x="362"/>
        <item sd="0" x="106"/>
        <item sd="0" x="82"/>
        <item sd="0" x="107"/>
        <item sd="0" x="108"/>
        <item sd="0" x="363"/>
        <item sd="0" x="109"/>
        <item sd="0" x="364"/>
        <item sd="0" x="347"/>
        <item sd="0" x="330"/>
        <item sd="0" x="332"/>
        <item sd="0" x="335"/>
        <item sd="0" x="365"/>
        <item sd="0" x="348"/>
        <item sd="0" x="136"/>
        <item sd="0" x="349"/>
        <item sd="0" x="366"/>
        <item sd="0" x="331"/>
        <item sd="0" x="110"/>
        <item sd="0" x="371"/>
        <item sd="0" x="111"/>
        <item sd="0" x="354"/>
        <item sd="0" x="78"/>
        <item sd="0" x="352"/>
        <item sd="0" x="99"/>
        <item sd="0" x="358"/>
        <item sd="0" x="194"/>
        <item sd="0" x="368"/>
        <item sd="0" x="360"/>
        <item sd="0" x="383"/>
        <item sd="0" x="382"/>
        <item sd="0" x="384"/>
        <item sd="0" x="385"/>
        <item sd="0" x="372"/>
        <item sd="0" x="373"/>
        <item sd="0" x="195"/>
        <item sd="0" x="171"/>
        <item sd="0" x="386"/>
        <item sd="0" x="375"/>
        <item sd="0" x="376"/>
        <item sd="0" x="374"/>
        <item sd="0" x="130"/>
        <item sd="0" x="172"/>
        <item sd="0" x="126"/>
        <item sd="0" x="79"/>
        <item sd="0" x="124"/>
        <item sd="0" x="0"/>
        <item sd="0" x="1"/>
        <item sd="0" x="7"/>
        <item sd="0" x="10"/>
        <item sd="0" x="11"/>
        <item sd="0" x="8"/>
        <item sd="0" x="9"/>
        <item sd="0" x="12"/>
        <item sd="0" x="4"/>
        <item sd="0" x="2"/>
        <item sd="0" x="3"/>
        <item sd="0" x="5"/>
        <item sd="0" x="6"/>
        <item sd="0" x="13"/>
        <item sd="0" x="14"/>
        <item sd="0" x="15"/>
        <item sd="0" x="16"/>
        <item sd="0" x="18"/>
        <item sd="0" x="19"/>
        <item sd="0" x="20"/>
        <item sd="0" x="21"/>
        <item sd="0" x="22"/>
        <item sd="0" x="23"/>
        <item sd="0" x="27"/>
        <item sd="0" x="24"/>
        <item sd="0" x="25"/>
        <item sd="0" x="26"/>
        <item sd="0" x="183"/>
        <item sd="0" x="182"/>
        <item sd="0" x="17"/>
        <item sd="0" x="184"/>
        <item sd="0" x="185"/>
        <item sd="0" x="187"/>
        <item sd="0" x="188"/>
        <item sd="0" x="189"/>
        <item sd="0" x="190"/>
        <item sd="0" x="191"/>
        <item sd="0" x="192"/>
        <item sd="0" x="193"/>
        <item sd="0" x="186"/>
        <item sd="0" x="113"/>
        <item sd="0" x="143"/>
        <item sd="0" x="167"/>
        <item sd="0" x="173"/>
        <item sd="0" x="161"/>
        <item sd="0" x="116"/>
        <item sd="0" x="119"/>
        <item sd="0" x="160"/>
        <item sd="0" x="178"/>
        <item sd="0" x="196"/>
        <item sd="0" x="115"/>
        <item sd="0" x="133"/>
        <item sd="0" x="137"/>
        <item x="80"/>
        <item sd="0" x="151"/>
        <item sd="0" x="85"/>
        <item sd="0" x="144"/>
        <item sd="0" x="149"/>
        <item sd="0" x="145"/>
        <item sd="0" x="147"/>
        <item sd="0" x="168"/>
        <item sd="0" x="150"/>
        <item sd="0" x="120"/>
        <item sd="0" x="141"/>
        <item sd="0" x="138"/>
        <item sd="0" x="100"/>
        <item sd="0" x="152"/>
        <item sd="0" x="83"/>
        <item sd="0" x="146"/>
        <item sd="0" x="169"/>
        <item sd="0" x="114"/>
        <item sd="0" x="175"/>
        <item sd="0" x="176"/>
        <item sd="0" x="139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68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9"/>
        <item sd="0" x="70"/>
        <item sd="0" x="71"/>
        <item sd="0" x="72"/>
        <item sd="0" x="66"/>
        <item sd="0" x="73"/>
        <item sd="0" x="67"/>
        <item sd="0" x="74"/>
        <item sd="0" x="75"/>
        <item sd="0" x="76"/>
        <item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5">
    <field x="8"/>
    <field x="5"/>
    <field x="6"/>
    <field x="4"/>
    <field x="3"/>
  </rowFields>
  <rowItems count="63">
    <i>
      <x/>
    </i>
    <i r="1">
      <x v="9"/>
    </i>
    <i r="2">
      <x v="52"/>
    </i>
    <i r="2">
      <x v="56"/>
    </i>
    <i r="1">
      <x v="10"/>
    </i>
    <i r="2">
      <x v="65"/>
    </i>
    <i>
      <x v="1"/>
    </i>
    <i r="1">
      <x v="14"/>
    </i>
    <i r="2">
      <x v="81"/>
    </i>
    <i r="2">
      <x v="82"/>
    </i>
    <i r="2">
      <x v="84"/>
    </i>
    <i r="2">
      <x v="86"/>
    </i>
    <i r="2">
      <x v="87"/>
    </i>
    <i r="2">
      <x v="90"/>
    </i>
    <i r="1">
      <x v="15"/>
    </i>
    <i r="2">
      <x v="91"/>
    </i>
    <i r="2">
      <x v="92"/>
    </i>
    <i r="2">
      <x v="93"/>
    </i>
    <i r="1">
      <x v="18"/>
    </i>
    <i r="2">
      <x v="103"/>
    </i>
    <i r="2">
      <x v="104"/>
    </i>
    <i r="2">
      <x v="105"/>
    </i>
    <i r="1">
      <x v="22"/>
    </i>
    <i r="2">
      <x v="110"/>
    </i>
    <i r="1">
      <x v="23"/>
    </i>
    <i r="2">
      <x v="113"/>
    </i>
    <i r="1">
      <x v="24"/>
    </i>
    <i r="2">
      <x v="150"/>
    </i>
    <i r="1">
      <x v="26"/>
    </i>
    <i r="2">
      <x v="154"/>
    </i>
    <i r="2">
      <x v="156"/>
    </i>
    <i r="2">
      <x v="158"/>
    </i>
    <i r="2">
      <x v="162"/>
    </i>
    <i r="2">
      <x v="167"/>
    </i>
    <i r="1">
      <x v="29"/>
    </i>
    <i r="2">
      <x v="180"/>
    </i>
    <i r="2">
      <x v="181"/>
    </i>
    <i r="2">
      <x v="182"/>
    </i>
    <i r="2">
      <x v="185"/>
    </i>
    <i r="2">
      <x v="186"/>
    </i>
    <i r="2">
      <x v="189"/>
    </i>
    <i r="2">
      <x v="190"/>
    </i>
    <i r="2">
      <x v="197"/>
    </i>
    <i r="2">
      <x v="198"/>
    </i>
    <i r="2">
      <x v="201"/>
    </i>
    <i r="2">
      <x v="204"/>
    </i>
    <i r="2">
      <x v="209"/>
    </i>
    <i r="2">
      <x v="210"/>
    </i>
    <i r="2">
      <x v="221"/>
    </i>
    <i r="2">
      <x v="222"/>
    </i>
    <i r="2">
      <x v="235"/>
    </i>
    <i r="2">
      <x v="236"/>
    </i>
    <i r="2">
      <x v="238"/>
    </i>
    <i r="2">
      <x v="240"/>
    </i>
    <i r="2">
      <x v="247"/>
    </i>
    <i r="2">
      <x v="248"/>
    </i>
    <i r="2">
      <x v="249"/>
    </i>
    <i r="2">
      <x v="250"/>
    </i>
    <i>
      <x v="3"/>
    </i>
    <i r="1">
      <x v="143"/>
    </i>
    <i r="2">
      <x v="317"/>
    </i>
    <i r="3">
      <x v="8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471">
      <pivotArea outline="0" collapsedLevelsAreSubtotals="1" fieldPosition="0"/>
    </format>
    <format dxfId="470">
      <pivotArea field="-2" type="button" dataOnly="0" labelOnly="1" outline="0" axis="axisCol" fieldPosition="0"/>
    </format>
    <format dxfId="469">
      <pivotArea type="topRight" dataOnly="0" labelOnly="1" outline="0" fieldPosition="0"/>
    </format>
    <format dxfId="46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40.xml><?xml version="1.0" encoding="utf-8"?>
<pivotTableDefinition xmlns="http://schemas.openxmlformats.org/spreadsheetml/2006/main" name="PivotTable2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36" firstHeaderRow="1" firstDataRow="2" firstDataCol="1"/>
  <pivotFields count="37">
    <pivotField showAll="0"/>
    <pivotField showAll="0"/>
    <pivotField showAll="0"/>
    <pivotField showAll="0"/>
    <pivotField axis="axisRow" showAll="0">
      <items count="10">
        <item h="1" sd="0" x="1"/>
        <item h="1" sd="0" x="3"/>
        <item h="1" sd="0" x="4"/>
        <item h="1" sd="0" x="2"/>
        <item x="5"/>
        <item h="1" sd="0" x="6"/>
        <item h="1" sd="0" x="7"/>
        <item h="1" sd="0" x="8"/>
        <item h="1" sd="0" x="0"/>
        <item t="default" sd="0"/>
      </items>
    </pivotField>
    <pivotField axis="axisRow" showAll="0">
      <items count="186">
        <item x="170"/>
        <item sd="0" x="171"/>
        <item sd="0" x="92"/>
        <item sd="0" x="172"/>
        <item sd="0" x="173"/>
        <item sd="0" x="96"/>
        <item sd="0" x="91"/>
        <item sd="0" x="88"/>
        <item sd="0" x="82"/>
        <item sd="0" x="80"/>
        <item sd="0" x="81"/>
        <item sd="0" x="174"/>
        <item sd="0" x="89"/>
        <item sd="0" x="175"/>
        <item sd="0" x="71"/>
        <item sd="0" x="76"/>
        <item sd="0" x="176"/>
        <item sd="0" x="177"/>
        <item sd="0" x="178"/>
        <item sd="0" x="179"/>
        <item sd="0" x="180"/>
        <item sd="0" x="181"/>
        <item sd="0" x="86"/>
        <item sd="0" x="77"/>
        <item sd="0" x="75"/>
        <item sd="0" x="182"/>
        <item sd="0" x="83"/>
        <item sd="0" x="95"/>
        <item sd="0" x="90"/>
        <item sd="0" x="72"/>
        <item sd="0" x="93"/>
        <item sd="0" x="84"/>
        <item sd="0" x="94"/>
        <item sd="0" x="73"/>
        <item sd="0" x="183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31"/>
        <item sd="0" x="28"/>
        <item sd="0" x="30"/>
        <item sd="0" x="29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25"/>
        <item sd="0" x="126"/>
        <item sd="0" x="127"/>
        <item sd="0" x="128"/>
        <item sd="0" x="129"/>
        <item sd="0" x="130"/>
        <item sd="0" x="131"/>
        <item sd="0" x="132"/>
        <item sd="0" x="124"/>
        <item sd="0" x="133"/>
        <item sd="0" x="134"/>
        <item sd="0" x="135"/>
        <item sd="0" x="136"/>
        <item sd="0" x="138"/>
        <item sd="0" x="139"/>
        <item sd="0" x="140"/>
        <item sd="0" x="137"/>
        <item sd="0" x="141"/>
        <item sd="0" x="142"/>
        <item sd="0" x="143"/>
        <item sd="0" x="144"/>
        <item sd="0" x="119"/>
        <item sd="0" x="120"/>
        <item sd="0" x="121"/>
        <item sd="0" x="122"/>
        <item sd="0" x="123"/>
        <item sd="0" x="145"/>
        <item sd="0" x="146"/>
        <item sd="0" x="147"/>
        <item sd="0" x="148"/>
        <item sd="0" x="149"/>
        <item sd="0" x="150"/>
        <item sd="0" x="151"/>
        <item sd="0" x="152"/>
        <item sd="0" x="109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87"/>
        <item sd="0" x="78"/>
        <item sd="0" x="79"/>
        <item sd="0" x="74"/>
        <item sd="0" x="85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84"/>
        <item t="default" sd="0"/>
      </items>
    </pivotField>
    <pivotField axis="axisRow" showAll="0">
      <items count="389">
        <item x="201"/>
        <item x="202"/>
        <item x="211"/>
        <item x="212"/>
        <item x="213"/>
        <item x="214"/>
        <item x="215"/>
        <item x="165"/>
        <item x="218"/>
        <item x="216"/>
        <item x="217"/>
        <item x="219"/>
        <item x="220"/>
        <item x="208"/>
        <item x="209"/>
        <item x="210"/>
        <item x="207"/>
        <item x="205"/>
        <item x="206"/>
        <item x="203"/>
        <item x="204"/>
        <item x="221"/>
        <item x="222"/>
        <item x="224"/>
        <item x="225"/>
        <item x="223"/>
        <item x="226"/>
        <item x="227"/>
        <item x="181"/>
        <item x="158"/>
        <item x="159"/>
        <item x="229"/>
        <item x="228"/>
        <item x="230"/>
        <item x="162"/>
        <item x="233"/>
        <item x="148"/>
        <item x="232"/>
        <item x="231"/>
        <item x="234"/>
        <item x="235"/>
        <item x="236"/>
        <item x="237"/>
        <item x="238"/>
        <item x="239"/>
        <item x="240"/>
        <item x="127"/>
        <item x="179"/>
        <item x="199"/>
        <item x="122"/>
        <item x="170"/>
        <item x="198"/>
        <item x="379"/>
        <item x="117"/>
        <item x="200"/>
        <item x="241"/>
        <item x="378"/>
        <item x="128"/>
        <item x="242"/>
        <item x="245"/>
        <item x="244"/>
        <item x="246"/>
        <item x="166"/>
        <item x="248"/>
        <item x="121"/>
        <item x="377"/>
        <item x="249"/>
        <item x="123"/>
        <item x="247"/>
        <item x="243"/>
        <item x="250"/>
        <item x="251"/>
        <item x="153"/>
        <item x="252"/>
        <item x="253"/>
        <item x="254"/>
        <item x="256"/>
        <item x="257"/>
        <item x="259"/>
        <item x="258"/>
        <item x="255"/>
        <item x="86"/>
        <item x="84"/>
        <item x="87"/>
        <item x="88"/>
        <item x="134"/>
        <item x="89"/>
        <item x="90"/>
        <item x="91"/>
        <item x="260"/>
        <item x="77"/>
        <item x="92"/>
        <item x="93"/>
        <item x="94"/>
        <item x="95"/>
        <item x="96"/>
        <item x="97"/>
        <item x="98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140"/>
        <item x="273"/>
        <item x="274"/>
        <item x="180"/>
        <item x="287"/>
        <item x="277"/>
        <item x="298"/>
        <item x="309"/>
        <item x="306"/>
        <item x="280"/>
        <item x="281"/>
        <item x="301"/>
        <item x="299"/>
        <item x="288"/>
        <item x="289"/>
        <item x="307"/>
        <item x="290"/>
        <item x="291"/>
        <item x="292"/>
        <item x="293"/>
        <item x="294"/>
        <item x="295"/>
        <item x="142"/>
        <item x="296"/>
        <item x="302"/>
        <item x="304"/>
        <item x="303"/>
        <item x="308"/>
        <item x="305"/>
        <item x="300"/>
        <item x="112"/>
        <item x="282"/>
        <item x="278"/>
        <item x="297"/>
        <item x="283"/>
        <item x="284"/>
        <item x="285"/>
        <item x="118"/>
        <item x="286"/>
        <item x="279"/>
        <item x="81"/>
        <item x="132"/>
        <item x="275"/>
        <item x="276"/>
        <item x="315"/>
        <item x="313"/>
        <item x="314"/>
        <item x="317"/>
        <item x="319"/>
        <item x="312"/>
        <item x="311"/>
        <item x="316"/>
        <item x="310"/>
        <item x="320"/>
        <item x="318"/>
        <item x="129"/>
        <item x="154"/>
        <item x="380"/>
        <item x="155"/>
        <item x="156"/>
        <item x="157"/>
        <item x="326"/>
        <item x="327"/>
        <item x="328"/>
        <item x="324"/>
        <item x="322"/>
        <item x="323"/>
        <item x="321"/>
        <item x="325"/>
        <item x="174"/>
        <item x="125"/>
        <item x="350"/>
        <item x="339"/>
        <item x="343"/>
        <item x="370"/>
        <item x="344"/>
        <item x="381"/>
        <item x="103"/>
        <item x="333"/>
        <item x="101"/>
        <item x="104"/>
        <item x="329"/>
        <item x="131"/>
        <item x="342"/>
        <item x="336"/>
        <item x="367"/>
        <item x="355"/>
        <item x="356"/>
        <item x="105"/>
        <item x="197"/>
        <item x="359"/>
        <item x="353"/>
        <item x="163"/>
        <item x="369"/>
        <item x="337"/>
        <item x="357"/>
        <item x="340"/>
        <item x="341"/>
        <item x="345"/>
        <item x="135"/>
        <item x="338"/>
        <item x="361"/>
        <item x="346"/>
        <item x="102"/>
        <item x="351"/>
        <item x="334"/>
        <item x="177"/>
        <item x="164"/>
        <item x="362"/>
        <item x="106"/>
        <item x="82"/>
        <item x="107"/>
        <item x="108"/>
        <item x="363"/>
        <item x="109"/>
        <item x="364"/>
        <item x="347"/>
        <item x="330"/>
        <item x="332"/>
        <item x="335"/>
        <item x="365"/>
        <item x="348"/>
        <item x="136"/>
        <item x="349"/>
        <item x="366"/>
        <item x="331"/>
        <item x="110"/>
        <item x="371"/>
        <item x="111"/>
        <item x="354"/>
        <item x="78"/>
        <item x="352"/>
        <item x="99"/>
        <item x="358"/>
        <item x="194"/>
        <item x="368"/>
        <item x="360"/>
        <item x="383"/>
        <item x="382"/>
        <item x="384"/>
        <item x="385"/>
        <item x="372"/>
        <item x="373"/>
        <item x="195"/>
        <item x="171"/>
        <item x="386"/>
        <item x="375"/>
        <item x="376"/>
        <item x="374"/>
        <item x="130"/>
        <item x="172"/>
        <item x="126"/>
        <item x="79"/>
        <item x="124"/>
        <item x="0"/>
        <item x="1"/>
        <item x="7"/>
        <item x="10"/>
        <item x="11"/>
        <item x="8"/>
        <item x="9"/>
        <item x="12"/>
        <item x="4"/>
        <item x="2"/>
        <item x="3"/>
        <item x="5"/>
        <item x="6"/>
        <item x="13"/>
        <item x="14"/>
        <item x="15"/>
        <item x="16"/>
        <item x="18"/>
        <item x="19"/>
        <item x="20"/>
        <item x="21"/>
        <item x="22"/>
        <item x="23"/>
        <item x="27"/>
        <item x="24"/>
        <item x="25"/>
        <item x="26"/>
        <item x="183"/>
        <item x="182"/>
        <item x="17"/>
        <item x="184"/>
        <item x="185"/>
        <item x="187"/>
        <item x="188"/>
        <item x="189"/>
        <item x="190"/>
        <item x="191"/>
        <item x="192"/>
        <item x="193"/>
        <item x="186"/>
        <item x="113"/>
        <item x="143"/>
        <item x="167"/>
        <item x="173"/>
        <item x="161"/>
        <item x="116"/>
        <item x="119"/>
        <item x="160"/>
        <item x="178"/>
        <item x="196"/>
        <item x="115"/>
        <item x="133"/>
        <item x="137"/>
        <item x="80"/>
        <item x="151"/>
        <item x="85"/>
        <item x="144"/>
        <item x="149"/>
        <item x="145"/>
        <item x="147"/>
        <item x="168"/>
        <item x="150"/>
        <item x="120"/>
        <item x="141"/>
        <item x="138"/>
        <item x="100"/>
        <item x="152"/>
        <item x="83"/>
        <item x="146"/>
        <item x="169"/>
        <item x="114"/>
        <item x="175"/>
        <item x="176"/>
        <item x="139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68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9"/>
        <item x="70"/>
        <item x="71"/>
        <item x="72"/>
        <item x="66"/>
        <item x="73"/>
        <item x="67"/>
        <item x="74"/>
        <item x="75"/>
        <item x="76"/>
        <item x="387"/>
        <item t="default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4">
    <field x="8"/>
    <field x="5"/>
    <field x="4"/>
    <field x="6"/>
  </rowFields>
  <rowItems count="32">
    <i>
      <x/>
    </i>
    <i r="1">
      <x v="2"/>
    </i>
    <i r="1">
      <x v="3"/>
    </i>
    <i r="1">
      <x v="5"/>
    </i>
    <i r="1">
      <x v="7"/>
    </i>
    <i r="1">
      <x v="9"/>
    </i>
    <i r="1">
      <x v="10"/>
    </i>
    <i r="1">
      <x v="12"/>
    </i>
    <i>
      <x v="1"/>
    </i>
    <i r="1">
      <x v="14"/>
    </i>
    <i r="1">
      <x v="15"/>
    </i>
    <i r="1">
      <x v="16"/>
    </i>
    <i r="1">
      <x v="17"/>
    </i>
    <i r="1">
      <x v="19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9"/>
    </i>
    <i>
      <x v="2"/>
    </i>
    <i r="1">
      <x v="13"/>
    </i>
    <i r="1">
      <x v="30"/>
    </i>
    <i>
      <x v="3"/>
    </i>
    <i r="1">
      <x v="140"/>
    </i>
    <i r="1">
      <x v="141"/>
    </i>
    <i r="1">
      <x v="143"/>
    </i>
    <i r="1">
      <x v="144"/>
    </i>
    <i>
      <x v="4"/>
    </i>
    <i r="1">
      <x v="33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51">
      <pivotArea outline="0" collapsedLevelsAreSubtotals="1" fieldPosition="0"/>
    </format>
    <format dxfId="50">
      <pivotArea field="-2" type="button" dataOnly="0" labelOnly="1" outline="0" axis="axisCol" fieldPosition="0"/>
    </format>
    <format dxfId="49">
      <pivotArea type="topRight" dataOnly="0" labelOnly="1" outline="0" fieldPosition="0"/>
    </format>
    <format dxfId="48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41.xml><?xml version="1.0" encoding="utf-8"?>
<pivotTableDefinition xmlns="http://schemas.openxmlformats.org/spreadsheetml/2006/main" name="PivotTable3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46" firstHeaderRow="1" firstDataRow="2" firstDataCol="1"/>
  <pivotFields count="37">
    <pivotField showAll="0"/>
    <pivotField showAll="0"/>
    <pivotField showAll="0"/>
    <pivotField axis="axisRow" showAll="0">
      <items count="153">
        <item x="71"/>
        <item x="72"/>
        <item x="73"/>
        <item x="74"/>
        <item x="75"/>
        <item x="76"/>
        <item x="77"/>
        <item x="150"/>
        <item x="78"/>
        <item x="79"/>
        <item x="80"/>
        <item x="148"/>
        <item x="81"/>
        <item x="149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113"/>
        <item x="114"/>
        <item x="115"/>
        <item x="98"/>
        <item x="99"/>
        <item x="100"/>
        <item x="116"/>
        <item x="117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51"/>
        <item t="default"/>
      </items>
    </pivotField>
    <pivotField axis="axisRow" showAll="0">
      <items count="10">
        <item h="1" sd="0" x="1"/>
        <item h="1" sd="0" x="3"/>
        <item h="1" sd="0" x="4"/>
        <item h="1" sd="0" x="2"/>
        <item h="1" sd="0" x="5"/>
        <item x="6"/>
        <item h="1" sd="0" x="7"/>
        <item h="1" sd="0" x="8"/>
        <item h="1" sd="0" x="0"/>
        <item t="default" sd="0"/>
      </items>
    </pivotField>
    <pivotField axis="axisRow" showAll="0">
      <items count="186">
        <item x="170"/>
        <item sd="0" x="171"/>
        <item sd="0" x="92"/>
        <item sd="0" x="172"/>
        <item sd="0" x="173"/>
        <item sd="0" x="96"/>
        <item sd="0" x="91"/>
        <item sd="0" x="88"/>
        <item sd="0" x="82"/>
        <item sd="0" x="80"/>
        <item sd="0" x="81"/>
        <item sd="0" x="174"/>
        <item sd="0" x="89"/>
        <item sd="0" x="175"/>
        <item sd="0" x="71"/>
        <item sd="0" x="76"/>
        <item sd="0" x="176"/>
        <item sd="0" x="177"/>
        <item sd="0" x="178"/>
        <item sd="0" x="179"/>
        <item sd="0" x="180"/>
        <item sd="0" x="181"/>
        <item sd="0" x="86"/>
        <item sd="0" x="77"/>
        <item sd="0" x="75"/>
        <item sd="0" x="182"/>
        <item x="83"/>
        <item sd="0" x="95"/>
        <item x="90"/>
        <item sd="0" x="72"/>
        <item sd="0" x="93"/>
        <item sd="0" x="84"/>
        <item sd="0" x="94"/>
        <item sd="0" x="73"/>
        <item sd="0" x="183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31"/>
        <item sd="0" x="28"/>
        <item sd="0" x="30"/>
        <item sd="0" x="29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25"/>
        <item sd="0" x="126"/>
        <item sd="0" x="127"/>
        <item sd="0" x="128"/>
        <item sd="0" x="129"/>
        <item sd="0" x="130"/>
        <item sd="0" x="131"/>
        <item sd="0" x="132"/>
        <item sd="0" x="124"/>
        <item sd="0" x="133"/>
        <item sd="0" x="134"/>
        <item sd="0" x="135"/>
        <item sd="0" x="136"/>
        <item sd="0" x="138"/>
        <item sd="0" x="139"/>
        <item sd="0" x="140"/>
        <item sd="0" x="137"/>
        <item sd="0" x="141"/>
        <item sd="0" x="142"/>
        <item sd="0" x="143"/>
        <item sd="0" x="144"/>
        <item sd="0" x="119"/>
        <item sd="0" x="120"/>
        <item sd="0" x="121"/>
        <item sd="0" x="122"/>
        <item sd="0" x="123"/>
        <item sd="0" x="145"/>
        <item sd="0" x="146"/>
        <item sd="0" x="147"/>
        <item sd="0" x="148"/>
        <item sd="0" x="149"/>
        <item sd="0" x="150"/>
        <item sd="0" x="151"/>
        <item sd="0" x="152"/>
        <item sd="0" x="109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87"/>
        <item sd="0" x="78"/>
        <item sd="0" x="79"/>
        <item sd="0" x="74"/>
        <item sd="0" x="85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84"/>
        <item t="default" sd="0"/>
      </items>
    </pivotField>
    <pivotField axis="axisRow" showAll="0">
      <items count="389">
        <item sd="0" x="201"/>
        <item sd="0" x="202"/>
        <item sd="0" x="211"/>
        <item sd="0" x="212"/>
        <item sd="0" x="213"/>
        <item sd="0" x="214"/>
        <item sd="0" x="215"/>
        <item sd="0" x="165"/>
        <item sd="0" x="218"/>
        <item sd="0" x="216"/>
        <item sd="0" x="217"/>
        <item sd="0" x="219"/>
        <item sd="0" x="220"/>
        <item sd="0" x="208"/>
        <item sd="0" x="209"/>
        <item sd="0" x="210"/>
        <item sd="0" x="207"/>
        <item sd="0" x="205"/>
        <item sd="0" x="206"/>
        <item sd="0" x="203"/>
        <item sd="0" x="204"/>
        <item sd="0" x="221"/>
        <item sd="0" x="222"/>
        <item sd="0" x="224"/>
        <item sd="0" x="225"/>
        <item sd="0" x="223"/>
        <item sd="0" x="226"/>
        <item sd="0" x="227"/>
        <item sd="0" x="181"/>
        <item sd="0" x="158"/>
        <item sd="0" x="159"/>
        <item sd="0" x="229"/>
        <item sd="0" x="228"/>
        <item sd="0" x="230"/>
        <item sd="0" x="162"/>
        <item sd="0" x="233"/>
        <item sd="0" x="148"/>
        <item sd="0" x="232"/>
        <item sd="0" x="231"/>
        <item sd="0" x="234"/>
        <item sd="0" x="235"/>
        <item sd="0" x="236"/>
        <item sd="0" x="237"/>
        <item sd="0" x="238"/>
        <item sd="0" x="239"/>
        <item sd="0" x="240"/>
        <item sd="0" x="127"/>
        <item sd="0" x="179"/>
        <item sd="0" x="199"/>
        <item sd="0" x="122"/>
        <item sd="0" x="170"/>
        <item sd="0" x="198"/>
        <item sd="0" x="379"/>
        <item sd="0" x="117"/>
        <item sd="0" x="200"/>
        <item sd="0" x="241"/>
        <item sd="0" x="378"/>
        <item sd="0" x="128"/>
        <item sd="0" x="242"/>
        <item sd="0" x="245"/>
        <item sd="0" x="244"/>
        <item sd="0" x="246"/>
        <item sd="0" x="166"/>
        <item sd="0" x="248"/>
        <item sd="0" x="121"/>
        <item sd="0" x="377"/>
        <item sd="0" x="249"/>
        <item sd="0" x="123"/>
        <item sd="0" x="247"/>
        <item sd="0" x="243"/>
        <item sd="0" x="250"/>
        <item sd="0" x="251"/>
        <item sd="0" x="153"/>
        <item sd="0" x="252"/>
        <item sd="0" x="253"/>
        <item sd="0" x="254"/>
        <item sd="0" x="256"/>
        <item sd="0" x="257"/>
        <item sd="0" x="259"/>
        <item sd="0" x="258"/>
        <item sd="0" x="255"/>
        <item sd="0" x="86"/>
        <item sd="0" x="84"/>
        <item sd="0" x="87"/>
        <item sd="0" x="88"/>
        <item sd="0" x="134"/>
        <item sd="0" x="89"/>
        <item sd="0" x="90"/>
        <item sd="0" x="91"/>
        <item sd="0" x="260"/>
        <item sd="0" x="77"/>
        <item sd="0" x="92"/>
        <item sd="0" x="93"/>
        <item sd="0" x="94"/>
        <item sd="0" x="95"/>
        <item sd="0" x="96"/>
        <item sd="0" x="97"/>
        <item sd="0" x="98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140"/>
        <item sd="0" x="273"/>
        <item sd="0" x="274"/>
        <item sd="0" x="180"/>
        <item sd="0" x="287"/>
        <item sd="0" x="277"/>
        <item sd="0" x="298"/>
        <item sd="0" x="309"/>
        <item sd="0" x="306"/>
        <item sd="0" x="280"/>
        <item sd="0" x="281"/>
        <item sd="0" x="301"/>
        <item sd="0" x="299"/>
        <item sd="0" x="288"/>
        <item sd="0" x="289"/>
        <item sd="0" x="307"/>
        <item sd="0" x="290"/>
        <item sd="0" x="291"/>
        <item sd="0" x="292"/>
        <item sd="0" x="293"/>
        <item sd="0" x="294"/>
        <item sd="0" x="295"/>
        <item sd="0" x="142"/>
        <item sd="0" x="296"/>
        <item sd="0" x="302"/>
        <item sd="0" x="304"/>
        <item sd="0" x="303"/>
        <item sd="0" x="308"/>
        <item sd="0" x="305"/>
        <item sd="0" x="300"/>
        <item sd="0" x="112"/>
        <item sd="0" x="282"/>
        <item sd="0" x="278"/>
        <item sd="0" x="297"/>
        <item sd="0" x="283"/>
        <item sd="0" x="284"/>
        <item sd="0" x="285"/>
        <item sd="0" x="118"/>
        <item sd="0" x="286"/>
        <item sd="0" x="279"/>
        <item sd="0" x="81"/>
        <item sd="0" x="132"/>
        <item sd="0" x="275"/>
        <item sd="0" x="276"/>
        <item sd="0" x="315"/>
        <item sd="0" x="313"/>
        <item sd="0" x="314"/>
        <item sd="0" x="317"/>
        <item sd="0" x="319"/>
        <item sd="0" x="312"/>
        <item sd="0" x="311"/>
        <item sd="0" x="316"/>
        <item sd="0" x="310"/>
        <item sd="0" x="320"/>
        <item x="318"/>
        <item sd="0" x="129"/>
        <item sd="0" x="154"/>
        <item sd="0" x="380"/>
        <item sd="0" x="155"/>
        <item sd="0" x="156"/>
        <item sd="0" x="157"/>
        <item sd="0" x="326"/>
        <item sd="0" x="327"/>
        <item sd="0" x="328"/>
        <item sd="0" x="324"/>
        <item sd="0" x="322"/>
        <item sd="0" x="323"/>
        <item sd="0" x="321"/>
        <item sd="0" x="325"/>
        <item sd="0" x="174"/>
        <item sd="0" x="125"/>
        <item sd="0" x="350"/>
        <item sd="0" x="339"/>
        <item sd="0" x="343"/>
        <item sd="0" x="370"/>
        <item sd="0" x="344"/>
        <item sd="0" x="381"/>
        <item sd="0" x="103"/>
        <item sd="0" x="333"/>
        <item sd="0" x="101"/>
        <item sd="0" x="104"/>
        <item sd="0" x="329"/>
        <item sd="0" x="131"/>
        <item sd="0" x="342"/>
        <item sd="0" x="336"/>
        <item sd="0" x="367"/>
        <item sd="0" x="355"/>
        <item sd="0" x="356"/>
        <item sd="0" x="105"/>
        <item sd="0" x="197"/>
        <item sd="0" x="359"/>
        <item sd="0" x="353"/>
        <item sd="0" x="163"/>
        <item sd="0" x="369"/>
        <item sd="0" x="337"/>
        <item sd="0" x="357"/>
        <item sd="0" x="340"/>
        <item sd="0" x="341"/>
        <item sd="0" x="345"/>
        <item sd="0" x="135"/>
        <item sd="0" x="338"/>
        <item sd="0" x="361"/>
        <item sd="0" x="346"/>
        <item sd="0" x="102"/>
        <item sd="0" x="351"/>
        <item sd="0" x="334"/>
        <item sd="0" x="177"/>
        <item sd="0" x="164"/>
        <item sd="0" x="362"/>
        <item sd="0" x="106"/>
        <item sd="0" x="82"/>
        <item sd="0" x="107"/>
        <item sd="0" x="108"/>
        <item sd="0" x="363"/>
        <item sd="0" x="109"/>
        <item sd="0" x="364"/>
        <item sd="0" x="347"/>
        <item sd="0" x="330"/>
        <item sd="0" x="332"/>
        <item sd="0" x="335"/>
        <item sd="0" x="365"/>
        <item sd="0" x="348"/>
        <item sd="0" x="136"/>
        <item sd="0" x="349"/>
        <item sd="0" x="366"/>
        <item sd="0" x="331"/>
        <item sd="0" x="110"/>
        <item sd="0" x="371"/>
        <item sd="0" x="111"/>
        <item sd="0" x="354"/>
        <item sd="0" x="78"/>
        <item sd="0" x="352"/>
        <item sd="0" x="99"/>
        <item sd="0" x="358"/>
        <item sd="0" x="194"/>
        <item sd="0" x="368"/>
        <item sd="0" x="360"/>
        <item sd="0" x="383"/>
        <item sd="0" x="382"/>
        <item sd="0" x="384"/>
        <item sd="0" x="385"/>
        <item sd="0" x="372"/>
        <item sd="0" x="373"/>
        <item sd="0" x="195"/>
        <item sd="0" x="171"/>
        <item sd="0" x="386"/>
        <item sd="0" x="375"/>
        <item sd="0" x="376"/>
        <item sd="0" x="374"/>
        <item sd="0" x="130"/>
        <item sd="0" x="172"/>
        <item sd="0" x="126"/>
        <item sd="0" x="79"/>
        <item sd="0" x="124"/>
        <item sd="0" x="0"/>
        <item sd="0" x="1"/>
        <item sd="0" x="7"/>
        <item sd="0" x="10"/>
        <item sd="0" x="11"/>
        <item sd="0" x="8"/>
        <item sd="0" x="9"/>
        <item sd="0" x="12"/>
        <item sd="0" x="4"/>
        <item sd="0" x="2"/>
        <item sd="0" x="3"/>
        <item sd="0" x="5"/>
        <item sd="0" x="6"/>
        <item sd="0" x="13"/>
        <item sd="0" x="14"/>
        <item sd="0" x="15"/>
        <item sd="0" x="16"/>
        <item sd="0" x="18"/>
        <item sd="0" x="19"/>
        <item sd="0" x="20"/>
        <item sd="0" x="21"/>
        <item sd="0" x="22"/>
        <item sd="0" x="23"/>
        <item sd="0" x="27"/>
        <item sd="0" x="24"/>
        <item sd="0" x="25"/>
        <item sd="0" x="26"/>
        <item sd="0" x="183"/>
        <item sd="0" x="182"/>
        <item sd="0" x="17"/>
        <item sd="0" x="184"/>
        <item sd="0" x="185"/>
        <item sd="0" x="187"/>
        <item sd="0" x="188"/>
        <item sd="0" x="189"/>
        <item sd="0" x="190"/>
        <item sd="0" x="191"/>
        <item sd="0" x="192"/>
        <item sd="0" x="193"/>
        <item sd="0" x="186"/>
        <item sd="0" x="113"/>
        <item sd="0" x="143"/>
        <item sd="0" x="167"/>
        <item sd="0" x="173"/>
        <item sd="0" x="161"/>
        <item sd="0" x="116"/>
        <item sd="0" x="119"/>
        <item sd="0" x="160"/>
        <item sd="0" x="178"/>
        <item sd="0" x="196"/>
        <item sd="0" x="115"/>
        <item sd="0" x="133"/>
        <item sd="0" x="137"/>
        <item sd="0" x="80"/>
        <item sd="0" x="151"/>
        <item sd="0" x="85"/>
        <item sd="0" x="144"/>
        <item sd="0" x="149"/>
        <item sd="0" x="145"/>
        <item sd="0" x="147"/>
        <item sd="0" x="168"/>
        <item sd="0" x="150"/>
        <item sd="0" x="120"/>
        <item sd="0" x="141"/>
        <item sd="0" x="138"/>
        <item sd="0" x="100"/>
        <item sd="0" x="152"/>
        <item sd="0" x="83"/>
        <item sd="0" x="146"/>
        <item sd="0" x="169"/>
        <item sd="0" x="114"/>
        <item sd="0" x="175"/>
        <item sd="0" x="176"/>
        <item sd="0" x="139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68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9"/>
        <item sd="0" x="70"/>
        <item sd="0" x="71"/>
        <item sd="0" x="72"/>
        <item sd="0" x="66"/>
        <item sd="0" x="73"/>
        <item sd="0" x="67"/>
        <item sd="0" x="74"/>
        <item sd="0" x="75"/>
        <item sd="0" x="76"/>
        <item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5">
    <field x="8"/>
    <field x="5"/>
    <field x="4"/>
    <field x="6"/>
    <field x="3"/>
  </rowFields>
  <rowItems count="42">
    <i>
      <x/>
    </i>
    <i r="1">
      <x v="2"/>
    </i>
    <i r="1">
      <x v="3"/>
    </i>
    <i r="1">
      <x v="6"/>
    </i>
    <i r="1">
      <x v="7"/>
    </i>
    <i r="1">
      <x v="8"/>
    </i>
    <i r="1">
      <x v="9"/>
    </i>
    <i r="1">
      <x v="10"/>
    </i>
    <i r="1">
      <x v="12"/>
    </i>
    <i>
      <x v="1"/>
    </i>
    <i r="1">
      <x v="14"/>
    </i>
    <i r="1">
      <x v="15"/>
    </i>
    <i r="1">
      <x v="17"/>
    </i>
    <i r="1">
      <x v="19"/>
    </i>
    <i r="1">
      <x v="22"/>
    </i>
    <i r="1">
      <x v="23"/>
    </i>
    <i r="1">
      <x v="24"/>
    </i>
    <i r="1">
      <x v="26"/>
    </i>
    <i r="2">
      <x v="5"/>
    </i>
    <i r="3">
      <x v="156"/>
    </i>
    <i r="3">
      <x v="157"/>
    </i>
    <i r="3">
      <x v="158"/>
    </i>
    <i r="3">
      <x v="164"/>
    </i>
    <i r="4">
      <x v="39"/>
    </i>
    <i r="3">
      <x v="166"/>
    </i>
    <i r="1">
      <x v="27"/>
    </i>
    <i r="1">
      <x v="28"/>
    </i>
    <i r="2">
      <x v="5"/>
    </i>
    <i r="3">
      <x v="168"/>
    </i>
    <i r="3">
      <x v="169"/>
    </i>
    <i r="3">
      <x v="170"/>
    </i>
    <i r="1">
      <x v="29"/>
    </i>
    <i>
      <x v="2"/>
    </i>
    <i r="1">
      <x v="13"/>
    </i>
    <i r="1">
      <x v="30"/>
    </i>
    <i>
      <x v="3"/>
    </i>
    <i r="1">
      <x v="140"/>
    </i>
    <i r="1">
      <x v="141"/>
    </i>
    <i r="1">
      <x v="143"/>
    </i>
    <i>
      <x v="4"/>
    </i>
    <i r="1">
      <x v="33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47">
      <pivotArea outline="0" collapsedLevelsAreSubtotals="1" fieldPosition="0"/>
    </format>
    <format dxfId="46">
      <pivotArea field="-2" type="button" dataOnly="0" labelOnly="1" outline="0" axis="axisCol" fieldPosition="0"/>
    </format>
    <format dxfId="45">
      <pivotArea type="topRight" dataOnly="0" labelOnly="1" outline="0" fieldPosition="0"/>
    </format>
    <format dxfId="44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42.xml><?xml version="1.0" encoding="utf-8"?>
<pivotTableDefinition xmlns="http://schemas.openxmlformats.org/spreadsheetml/2006/main" name="PivotTable4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35" firstHeaderRow="1" firstDataRow="2" firstDataCol="1"/>
  <pivotFields count="37">
    <pivotField showAll="0"/>
    <pivotField showAll="0"/>
    <pivotField showAll="0"/>
    <pivotField axis="axisRow" showAll="0">
      <items count="153">
        <item x="71"/>
        <item x="72"/>
        <item x="73"/>
        <item x="74"/>
        <item x="75"/>
        <item x="76"/>
        <item x="77"/>
        <item x="150"/>
        <item x="78"/>
        <item x="79"/>
        <item x="80"/>
        <item x="148"/>
        <item x="81"/>
        <item x="149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113"/>
        <item x="114"/>
        <item x="115"/>
        <item x="98"/>
        <item x="99"/>
        <item x="100"/>
        <item x="116"/>
        <item x="117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51"/>
        <item t="default"/>
      </items>
    </pivotField>
    <pivotField axis="axisRow" showAll="0">
      <items count="10">
        <item h="1" sd="0" x="1"/>
        <item h="1" sd="0" x="3"/>
        <item h="1" sd="0" x="4"/>
        <item h="1" sd="0" x="2"/>
        <item h="1" sd="0" x="5"/>
        <item h="1" sd="0" x="6"/>
        <item x="7"/>
        <item h="1" sd="0" x="8"/>
        <item h="1" sd="0" x="0"/>
        <item t="default" sd="0"/>
      </items>
    </pivotField>
    <pivotField axis="axisRow" showAll="0">
      <items count="186">
        <item x="170"/>
        <item sd="0" x="171"/>
        <item sd="0" x="92"/>
        <item sd="0" x="172"/>
        <item sd="0" x="173"/>
        <item sd="0" x="96"/>
        <item sd="0" x="91"/>
        <item sd="0" x="88"/>
        <item sd="0" x="82"/>
        <item sd="0" x="80"/>
        <item sd="0" x="81"/>
        <item sd="0" x="174"/>
        <item sd="0" x="89"/>
        <item sd="0" x="175"/>
        <item sd="0" x="71"/>
        <item sd="0" x="76"/>
        <item sd="0" x="176"/>
        <item sd="0" x="177"/>
        <item sd="0" x="178"/>
        <item sd="0" x="179"/>
        <item sd="0" x="180"/>
        <item sd="0" x="181"/>
        <item sd="0" x="86"/>
        <item sd="0" x="77"/>
        <item sd="0" x="75"/>
        <item sd="0" x="182"/>
        <item sd="0" x="83"/>
        <item sd="0" x="95"/>
        <item sd="0" x="90"/>
        <item sd="0" x="72"/>
        <item sd="0" x="93"/>
        <item sd="0" x="84"/>
        <item sd="0" x="94"/>
        <item sd="0" x="73"/>
        <item sd="0" x="183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31"/>
        <item sd="0" x="28"/>
        <item sd="0" x="30"/>
        <item sd="0" x="29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25"/>
        <item sd="0" x="126"/>
        <item sd="0" x="127"/>
        <item sd="0" x="128"/>
        <item sd="0" x="129"/>
        <item sd="0" x="130"/>
        <item sd="0" x="131"/>
        <item sd="0" x="132"/>
        <item sd="0" x="124"/>
        <item sd="0" x="133"/>
        <item sd="0" x="134"/>
        <item sd="0" x="135"/>
        <item sd="0" x="136"/>
        <item sd="0" x="138"/>
        <item sd="0" x="139"/>
        <item sd="0" x="140"/>
        <item sd="0" x="137"/>
        <item sd="0" x="141"/>
        <item sd="0" x="142"/>
        <item sd="0" x="143"/>
        <item sd="0" x="144"/>
        <item sd="0" x="119"/>
        <item sd="0" x="120"/>
        <item sd="0" x="121"/>
        <item sd="0" x="122"/>
        <item sd="0" x="123"/>
        <item sd="0" x="145"/>
        <item sd="0" x="146"/>
        <item sd="0" x="147"/>
        <item sd="0" x="148"/>
        <item sd="0" x="149"/>
        <item sd="0" x="150"/>
        <item sd="0" x="151"/>
        <item sd="0" x="152"/>
        <item sd="0" x="109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87"/>
        <item sd="0" x="78"/>
        <item sd="0" x="79"/>
        <item sd="0" x="74"/>
        <item sd="0" x="85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84"/>
        <item t="default" sd="0"/>
      </items>
    </pivotField>
    <pivotField axis="axisRow" showAll="0">
      <items count="389">
        <item sd="0" x="201"/>
        <item sd="0" x="202"/>
        <item sd="0" x="211"/>
        <item sd="0" x="212"/>
        <item sd="0" x="213"/>
        <item sd="0" x="214"/>
        <item sd="0" x="215"/>
        <item sd="0" x="165"/>
        <item sd="0" x="218"/>
        <item sd="0" x="216"/>
        <item sd="0" x="217"/>
        <item sd="0" x="219"/>
        <item sd="0" x="220"/>
        <item sd="0" x="208"/>
        <item sd="0" x="209"/>
        <item sd="0" x="210"/>
        <item sd="0" x="207"/>
        <item sd="0" x="205"/>
        <item sd="0" x="206"/>
        <item sd="0" x="203"/>
        <item sd="0" x="204"/>
        <item sd="0" x="221"/>
        <item sd="0" x="222"/>
        <item sd="0" x="224"/>
        <item sd="0" x="225"/>
        <item sd="0" x="223"/>
        <item sd="0" x="226"/>
        <item sd="0" x="227"/>
        <item sd="0" x="181"/>
        <item sd="0" x="158"/>
        <item sd="0" x="159"/>
        <item sd="0" x="229"/>
        <item sd="0" x="228"/>
        <item sd="0" x="230"/>
        <item sd="0" x="162"/>
        <item sd="0" x="233"/>
        <item sd="0" x="148"/>
        <item sd="0" x="232"/>
        <item sd="0" x="231"/>
        <item sd="0" x="234"/>
        <item sd="0" x="235"/>
        <item sd="0" x="236"/>
        <item sd="0" x="237"/>
        <item sd="0" x="238"/>
        <item sd="0" x="239"/>
        <item sd="0" x="240"/>
        <item sd="0" x="127"/>
        <item sd="0" x="179"/>
        <item sd="0" x="199"/>
        <item sd="0" x="122"/>
        <item sd="0" x="170"/>
        <item sd="0" x="198"/>
        <item sd="0" x="379"/>
        <item sd="0" x="117"/>
        <item sd="0" x="200"/>
        <item sd="0" x="241"/>
        <item sd="0" x="378"/>
        <item sd="0" x="128"/>
        <item sd="0" x="242"/>
        <item sd="0" x="245"/>
        <item sd="0" x="244"/>
        <item sd="0" x="246"/>
        <item sd="0" x="166"/>
        <item sd="0" x="248"/>
        <item sd="0" x="121"/>
        <item sd="0" x="377"/>
        <item sd="0" x="249"/>
        <item sd="0" x="123"/>
        <item sd="0" x="247"/>
        <item sd="0" x="243"/>
        <item sd="0" x="250"/>
        <item sd="0" x="251"/>
        <item sd="0" x="153"/>
        <item sd="0" x="252"/>
        <item sd="0" x="253"/>
        <item sd="0" x="254"/>
        <item sd="0" x="256"/>
        <item sd="0" x="257"/>
        <item sd="0" x="259"/>
        <item sd="0" x="258"/>
        <item sd="0" x="255"/>
        <item sd="0" x="86"/>
        <item sd="0" x="84"/>
        <item sd="0" x="87"/>
        <item sd="0" x="88"/>
        <item sd="0" x="134"/>
        <item sd="0" x="89"/>
        <item sd="0" x="90"/>
        <item sd="0" x="91"/>
        <item sd="0" x="260"/>
        <item sd="0" x="77"/>
        <item sd="0" x="92"/>
        <item sd="0" x="93"/>
        <item sd="0" x="94"/>
        <item sd="0" x="95"/>
        <item sd="0" x="96"/>
        <item sd="0" x="97"/>
        <item sd="0" x="98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140"/>
        <item sd="0" x="273"/>
        <item sd="0" x="274"/>
        <item sd="0" x="180"/>
        <item sd="0" x="287"/>
        <item sd="0" x="277"/>
        <item sd="0" x="298"/>
        <item sd="0" x="309"/>
        <item sd="0" x="306"/>
        <item sd="0" x="280"/>
        <item sd="0" x="281"/>
        <item sd="0" x="301"/>
        <item x="299"/>
        <item sd="0" x="288"/>
        <item sd="0" x="289"/>
        <item sd="0" x="307"/>
        <item sd="0" x="290"/>
        <item sd="0" x="291"/>
        <item sd="0" x="292"/>
        <item sd="0" x="293"/>
        <item sd="0" x="294"/>
        <item sd="0" x="295"/>
        <item sd="0" x="142"/>
        <item sd="0" x="296"/>
        <item sd="0" x="302"/>
        <item sd="0" x="304"/>
        <item sd="0" x="303"/>
        <item sd="0" x="308"/>
        <item sd="0" x="305"/>
        <item sd="0" x="300"/>
        <item sd="0" x="112"/>
        <item sd="0" x="282"/>
        <item sd="0" x="278"/>
        <item sd="0" x="297"/>
        <item sd="0" x="283"/>
        <item sd="0" x="284"/>
        <item sd="0" x="285"/>
        <item sd="0" x="118"/>
        <item sd="0" x="286"/>
        <item sd="0" x="279"/>
        <item sd="0" x="81"/>
        <item sd="0" x="132"/>
        <item sd="0" x="275"/>
        <item sd="0" x="276"/>
        <item sd="0" x="315"/>
        <item sd="0" x="313"/>
        <item sd="0" x="314"/>
        <item sd="0" x="317"/>
        <item sd="0" x="319"/>
        <item sd="0" x="312"/>
        <item sd="0" x="311"/>
        <item sd="0" x="316"/>
        <item sd="0" x="310"/>
        <item sd="0" x="320"/>
        <item sd="0" x="318"/>
        <item sd="0" x="129"/>
        <item sd="0" x="154"/>
        <item sd="0" x="380"/>
        <item sd="0" x="155"/>
        <item sd="0" x="156"/>
        <item sd="0" x="157"/>
        <item sd="0" x="326"/>
        <item sd="0" x="327"/>
        <item sd="0" x="328"/>
        <item sd="0" x="324"/>
        <item sd="0" x="322"/>
        <item sd="0" x="323"/>
        <item sd="0" x="321"/>
        <item sd="0" x="325"/>
        <item sd="0" x="174"/>
        <item sd="0" x="125"/>
        <item sd="0" x="350"/>
        <item sd="0" x="339"/>
        <item sd="0" x="343"/>
        <item sd="0" x="370"/>
        <item sd="0" x="344"/>
        <item sd="0" x="381"/>
        <item sd="0" x="103"/>
        <item sd="0" x="333"/>
        <item sd="0" x="101"/>
        <item sd="0" x="104"/>
        <item sd="0" x="329"/>
        <item sd="0" x="131"/>
        <item sd="0" x="342"/>
        <item sd="0" x="336"/>
        <item sd="0" x="367"/>
        <item sd="0" x="355"/>
        <item sd="0" x="356"/>
        <item sd="0" x="105"/>
        <item sd="0" x="197"/>
        <item sd="0" x="359"/>
        <item sd="0" x="353"/>
        <item sd="0" x="163"/>
        <item sd="0" x="369"/>
        <item sd="0" x="337"/>
        <item sd="0" x="357"/>
        <item sd="0" x="340"/>
        <item sd="0" x="341"/>
        <item sd="0" x="345"/>
        <item sd="0" x="135"/>
        <item sd="0" x="338"/>
        <item sd="0" x="361"/>
        <item sd="0" x="346"/>
        <item sd="0" x="102"/>
        <item sd="0" x="351"/>
        <item sd="0" x="334"/>
        <item sd="0" x="177"/>
        <item sd="0" x="164"/>
        <item sd="0" x="362"/>
        <item sd="0" x="106"/>
        <item sd="0" x="82"/>
        <item sd="0" x="107"/>
        <item sd="0" x="108"/>
        <item sd="0" x="363"/>
        <item sd="0" x="109"/>
        <item sd="0" x="364"/>
        <item sd="0" x="347"/>
        <item sd="0" x="330"/>
        <item sd="0" x="332"/>
        <item sd="0" x="335"/>
        <item sd="0" x="365"/>
        <item sd="0" x="348"/>
        <item sd="0" x="136"/>
        <item sd="0" x="349"/>
        <item sd="0" x="366"/>
        <item sd="0" x="331"/>
        <item sd="0" x="110"/>
        <item sd="0" x="371"/>
        <item sd="0" x="111"/>
        <item sd="0" x="354"/>
        <item sd="0" x="78"/>
        <item sd="0" x="352"/>
        <item sd="0" x="99"/>
        <item sd="0" x="358"/>
        <item sd="0" x="194"/>
        <item sd="0" x="368"/>
        <item sd="0" x="360"/>
        <item sd="0" x="383"/>
        <item sd="0" x="382"/>
        <item sd="0" x="384"/>
        <item sd="0" x="385"/>
        <item sd="0" x="372"/>
        <item sd="0" x="373"/>
        <item sd="0" x="195"/>
        <item sd="0" x="171"/>
        <item sd="0" x="386"/>
        <item sd="0" x="375"/>
        <item sd="0" x="376"/>
        <item sd="0" x="374"/>
        <item sd="0" x="130"/>
        <item sd="0" x="172"/>
        <item sd="0" x="126"/>
        <item sd="0" x="79"/>
        <item sd="0" x="124"/>
        <item sd="0" x="0"/>
        <item sd="0" x="1"/>
        <item sd="0" x="7"/>
        <item sd="0" x="10"/>
        <item sd="0" x="11"/>
        <item sd="0" x="8"/>
        <item sd="0" x="9"/>
        <item sd="0" x="12"/>
        <item sd="0" x="4"/>
        <item sd="0" x="2"/>
        <item sd="0" x="3"/>
        <item sd="0" x="5"/>
        <item sd="0" x="6"/>
        <item sd="0" x="13"/>
        <item sd="0" x="14"/>
        <item sd="0" x="15"/>
        <item sd="0" x="16"/>
        <item sd="0" x="18"/>
        <item sd="0" x="19"/>
        <item sd="0" x="20"/>
        <item sd="0" x="21"/>
        <item sd="0" x="22"/>
        <item sd="0" x="23"/>
        <item sd="0" x="27"/>
        <item sd="0" x="24"/>
        <item sd="0" x="25"/>
        <item sd="0" x="26"/>
        <item sd="0" x="183"/>
        <item sd="0" x="182"/>
        <item sd="0" x="17"/>
        <item sd="0" x="184"/>
        <item sd="0" x="185"/>
        <item sd="0" x="187"/>
        <item sd="0" x="188"/>
        <item sd="0" x="189"/>
        <item sd="0" x="190"/>
        <item sd="0" x="191"/>
        <item sd="0" x="192"/>
        <item sd="0" x="193"/>
        <item sd="0" x="186"/>
        <item sd="0" x="113"/>
        <item sd="0" x="143"/>
        <item sd="0" x="167"/>
        <item sd="0" x="173"/>
        <item sd="0" x="161"/>
        <item sd="0" x="116"/>
        <item sd="0" x="119"/>
        <item sd="0" x="160"/>
        <item sd="0" x="178"/>
        <item sd="0" x="196"/>
        <item sd="0" x="115"/>
        <item sd="0" x="133"/>
        <item sd="0" x="137"/>
        <item sd="0" x="80"/>
        <item sd="0" x="151"/>
        <item sd="0" x="85"/>
        <item sd="0" x="144"/>
        <item sd="0" x="149"/>
        <item sd="0" x="145"/>
        <item sd="0" x="147"/>
        <item sd="0" x="168"/>
        <item sd="0" x="150"/>
        <item sd="0" x="120"/>
        <item sd="0" x="141"/>
        <item sd="0" x="138"/>
        <item sd="0" x="100"/>
        <item sd="0" x="152"/>
        <item sd="0" x="83"/>
        <item sd="0" x="146"/>
        <item sd="0" x="169"/>
        <item sd="0" x="114"/>
        <item sd="0" x="175"/>
        <item sd="0" x="176"/>
        <item sd="0" x="139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68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9"/>
        <item sd="0" x="70"/>
        <item sd="0" x="71"/>
        <item sd="0" x="72"/>
        <item sd="0" x="66"/>
        <item sd="0" x="73"/>
        <item sd="0" x="67"/>
        <item sd="0" x="74"/>
        <item sd="0" x="75"/>
        <item sd="0" x="76"/>
        <item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5">
    <field x="8"/>
    <field x="5"/>
    <field x="4"/>
    <field x="6"/>
    <field x="3"/>
  </rowFields>
  <rowItems count="31">
    <i>
      <x/>
    </i>
    <i r="1">
      <x v="2"/>
    </i>
    <i r="1">
      <x v="9"/>
    </i>
    <i r="1">
      <x v="10"/>
    </i>
    <i r="1">
      <x v="12"/>
    </i>
    <i>
      <x v="1"/>
    </i>
    <i r="1">
      <x v="14"/>
    </i>
    <i r="1">
      <x v="15"/>
    </i>
    <i r="1">
      <x v="16"/>
    </i>
    <i r="1">
      <x v="17"/>
    </i>
    <i r="1">
      <x v="19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>
      <x v="2"/>
    </i>
    <i r="1">
      <x v="13"/>
    </i>
    <i r="1">
      <x v="30"/>
    </i>
    <i>
      <x v="3"/>
    </i>
    <i r="1">
      <x v="140"/>
    </i>
    <i r="1">
      <x v="141"/>
    </i>
    <i r="1">
      <x v="143"/>
    </i>
    <i>
      <x v="4"/>
    </i>
    <i r="1">
      <x v="31"/>
    </i>
    <i r="1">
      <x v="32"/>
    </i>
    <i r="1">
      <x v="33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43">
      <pivotArea outline="0" collapsedLevelsAreSubtotals="1" fieldPosition="0"/>
    </format>
    <format dxfId="42">
      <pivotArea field="-2" type="button" dataOnly="0" labelOnly="1" outline="0" axis="axisCol" fieldPosition="0"/>
    </format>
    <format dxfId="41">
      <pivotArea type="topRight" dataOnly="0" labelOnly="1" outline="0" fieldPosition="0"/>
    </format>
    <format dxfId="4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43.xml><?xml version="1.0" encoding="utf-8"?>
<pivotTableDefinition xmlns="http://schemas.openxmlformats.org/spreadsheetml/2006/main" name="PivotTable5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19" firstHeaderRow="1" firstDataRow="2" firstDataCol="1"/>
  <pivotFields count="37">
    <pivotField showAll="0"/>
    <pivotField showAll="0"/>
    <pivotField showAll="0"/>
    <pivotField showAll="0"/>
    <pivotField axis="axisRow" showAll="0">
      <items count="10">
        <item h="1" x="1"/>
        <item h="1" x="3"/>
        <item h="1" x="4"/>
        <item h="1" x="2"/>
        <item h="1" x="5"/>
        <item h="1" x="6"/>
        <item h="1" x="7"/>
        <item x="8"/>
        <item h="1" x="0"/>
        <item t="default"/>
      </items>
    </pivotField>
    <pivotField axis="axisRow" showAll="0">
      <items count="186">
        <item x="170"/>
        <item sd="0" x="171"/>
        <item sd="0" x="92"/>
        <item sd="0" x="172"/>
        <item sd="0" x="173"/>
        <item sd="0" x="96"/>
        <item sd="0" x="91"/>
        <item sd="0" x="88"/>
        <item sd="0" x="82"/>
        <item sd="0" x="80"/>
        <item sd="0" x="81"/>
        <item sd="0" x="174"/>
        <item sd="0" x="89"/>
        <item sd="0" x="175"/>
        <item sd="0" x="71"/>
        <item sd="0" x="76"/>
        <item sd="0" x="176"/>
        <item sd="0" x="177"/>
        <item sd="0" x="178"/>
        <item sd="0" x="179"/>
        <item sd="0" x="180"/>
        <item sd="0" x="181"/>
        <item sd="0" x="86"/>
        <item sd="0" x="77"/>
        <item sd="0" x="75"/>
        <item sd="0" x="182"/>
        <item sd="0" x="83"/>
        <item sd="0" x="95"/>
        <item sd="0" x="90"/>
        <item sd="0" x="72"/>
        <item sd="0" x="93"/>
        <item sd="0" x="84"/>
        <item sd="0" x="94"/>
        <item sd="0" x="73"/>
        <item sd="0" x="183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31"/>
        <item sd="0" x="28"/>
        <item sd="0" x="30"/>
        <item sd="0" x="29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25"/>
        <item sd="0" x="126"/>
        <item sd="0" x="127"/>
        <item sd="0" x="128"/>
        <item sd="0" x="129"/>
        <item sd="0" x="130"/>
        <item sd="0" x="131"/>
        <item sd="0" x="132"/>
        <item sd="0" x="124"/>
        <item sd="0" x="133"/>
        <item sd="0" x="134"/>
        <item sd="0" x="135"/>
        <item sd="0" x="136"/>
        <item sd="0" x="138"/>
        <item sd="0" x="139"/>
        <item sd="0" x="140"/>
        <item sd="0" x="137"/>
        <item sd="0" x="141"/>
        <item sd="0" x="142"/>
        <item sd="0" x="143"/>
        <item sd="0" x="144"/>
        <item sd="0" x="119"/>
        <item sd="0" x="120"/>
        <item sd="0" x="121"/>
        <item sd="0" x="122"/>
        <item sd="0" x="123"/>
        <item sd="0" x="145"/>
        <item sd="0" x="146"/>
        <item sd="0" x="147"/>
        <item sd="0" x="148"/>
        <item sd="0" x="149"/>
        <item sd="0" x="150"/>
        <item sd="0" x="151"/>
        <item sd="0" x="152"/>
        <item sd="0" x="109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87"/>
        <item sd="0" x="78"/>
        <item sd="0" x="79"/>
        <item sd="0" x="74"/>
        <item sd="0" x="85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84"/>
        <item t="default" sd="0"/>
      </items>
    </pivotField>
    <pivotField showAll="0"/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3">
    <field x="8"/>
    <field x="5"/>
    <field x="4"/>
  </rowFields>
  <rowItems count="15">
    <i>
      <x/>
    </i>
    <i r="1">
      <x v="9"/>
    </i>
    <i r="1">
      <x v="10"/>
    </i>
    <i>
      <x v="1"/>
    </i>
    <i r="1">
      <x v="14"/>
    </i>
    <i r="1">
      <x v="15"/>
    </i>
    <i r="1">
      <x v="18"/>
    </i>
    <i r="1">
      <x v="22"/>
    </i>
    <i r="1">
      <x v="23"/>
    </i>
    <i r="1">
      <x v="24"/>
    </i>
    <i r="1">
      <x v="26"/>
    </i>
    <i r="1">
      <x v="29"/>
    </i>
    <i>
      <x v="3"/>
    </i>
    <i r="1">
      <x v="143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39">
      <pivotArea outline="0" collapsedLevelsAreSubtotals="1" fieldPosition="0"/>
    </format>
    <format dxfId="38">
      <pivotArea field="-2" type="button" dataOnly="0" labelOnly="1" outline="0" axis="axisCol" fieldPosition="0"/>
    </format>
    <format dxfId="37">
      <pivotArea type="topRight" dataOnly="0" labelOnly="1" outline="0" fieldPosition="0"/>
    </format>
    <format dxfId="36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44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E202" firstHeaderRow="1" firstDataRow="2" firstDataCol="1"/>
  <pivotFields count="37">
    <pivotField showAll="0"/>
    <pivotField showAll="0"/>
    <pivotField showAll="0"/>
    <pivotField axis="axisRow" showAll="0">
      <items count="153">
        <item x="71"/>
        <item x="72"/>
        <item x="73"/>
        <item x="74"/>
        <item x="75"/>
        <item x="76"/>
        <item x="77"/>
        <item x="150"/>
        <item x="78"/>
        <item x="79"/>
        <item x="80"/>
        <item x="148"/>
        <item x="81"/>
        <item x="149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113"/>
        <item x="114"/>
        <item x="115"/>
        <item x="98"/>
        <item x="99"/>
        <item x="100"/>
        <item x="116"/>
        <item x="117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51"/>
        <item t="default"/>
      </items>
    </pivotField>
    <pivotField showAll="0"/>
    <pivotField axis="axisRow" showAll="0">
      <items count="186">
        <item h="1" x="170"/>
        <item h="1" x="171"/>
        <item h="1" x="92"/>
        <item h="1" x="172"/>
        <item h="1" x="173"/>
        <item h="1" x="96"/>
        <item h="1" x="91"/>
        <item h="1" x="88"/>
        <item h="1" x="82"/>
        <item h="1" x="80"/>
        <item h="1" x="81"/>
        <item h="1" x="174"/>
        <item h="1" x="89"/>
        <item h="1" x="175"/>
        <item h="1" x="71"/>
        <item h="1" x="76"/>
        <item h="1" x="176"/>
        <item h="1" x="177"/>
        <item h="1" x="178"/>
        <item h="1" x="179"/>
        <item h="1" x="180"/>
        <item h="1" x="181"/>
        <item h="1" x="86"/>
        <item h="1" x="77"/>
        <item h="1" x="75"/>
        <item h="1" x="182"/>
        <item h="1" x="83"/>
        <item h="1" x="95"/>
        <item h="1" x="90"/>
        <item h="1" x="72"/>
        <item h="1" x="93"/>
        <item h="1" x="84"/>
        <item h="1" x="94"/>
        <item h="1" x="73"/>
        <item h="1" x="18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31"/>
        <item h="1" x="28"/>
        <item h="1" x="30"/>
        <item h="1" x="29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25"/>
        <item h="1" x="126"/>
        <item h="1" x="127"/>
        <item h="1" x="128"/>
        <item h="1" x="129"/>
        <item h="1" x="130"/>
        <item h="1" x="131"/>
        <item h="1" x="132"/>
        <item h="1" x="124"/>
        <item h="1" x="133"/>
        <item h="1" x="134"/>
        <item h="1" x="135"/>
        <item h="1" x="136"/>
        <item h="1" x="138"/>
        <item h="1" x="139"/>
        <item h="1" x="140"/>
        <item h="1" x="137"/>
        <item h="1" x="141"/>
        <item h="1" x="142"/>
        <item h="1" x="143"/>
        <item h="1" x="144"/>
        <item h="1" x="119"/>
        <item h="1" x="120"/>
        <item h="1" x="121"/>
        <item h="1" x="122"/>
        <item h="1" x="123"/>
        <item h="1" x="145"/>
        <item h="1" x="146"/>
        <item h="1" x="147"/>
        <item h="1" x="148"/>
        <item h="1" x="149"/>
        <item h="1" x="150"/>
        <item h="1" x="151"/>
        <item h="1" x="152"/>
        <item h="1" x="109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x="87"/>
        <item x="78"/>
        <item x="79"/>
        <item x="74"/>
        <item x="85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184"/>
        <item t="default"/>
      </items>
    </pivotField>
    <pivotField axis="axisRow" showAll="0">
      <items count="389">
        <item x="201"/>
        <item x="202"/>
        <item x="211"/>
        <item x="212"/>
        <item x="213"/>
        <item x="214"/>
        <item x="215"/>
        <item x="165"/>
        <item x="218"/>
        <item x="216"/>
        <item x="217"/>
        <item x="219"/>
        <item x="220"/>
        <item x="208"/>
        <item x="209"/>
        <item x="210"/>
        <item x="207"/>
        <item x="205"/>
        <item x="206"/>
        <item x="203"/>
        <item x="204"/>
        <item x="221"/>
        <item x="222"/>
        <item x="224"/>
        <item x="225"/>
        <item x="223"/>
        <item x="226"/>
        <item x="227"/>
        <item x="181"/>
        <item x="158"/>
        <item x="159"/>
        <item x="229"/>
        <item x="228"/>
        <item x="230"/>
        <item x="162"/>
        <item x="233"/>
        <item x="148"/>
        <item x="232"/>
        <item x="231"/>
        <item x="234"/>
        <item x="235"/>
        <item x="236"/>
        <item x="237"/>
        <item x="238"/>
        <item x="239"/>
        <item x="240"/>
        <item x="127"/>
        <item x="179"/>
        <item x="199"/>
        <item x="122"/>
        <item x="170"/>
        <item x="198"/>
        <item x="379"/>
        <item x="117"/>
        <item x="200"/>
        <item x="241"/>
        <item x="378"/>
        <item x="128"/>
        <item x="242"/>
        <item x="245"/>
        <item x="244"/>
        <item x="246"/>
        <item x="166"/>
        <item x="248"/>
        <item x="121"/>
        <item x="377"/>
        <item x="249"/>
        <item x="123"/>
        <item x="247"/>
        <item x="243"/>
        <item x="250"/>
        <item x="251"/>
        <item x="153"/>
        <item x="252"/>
        <item x="253"/>
        <item x="254"/>
        <item x="256"/>
        <item x="257"/>
        <item x="259"/>
        <item x="258"/>
        <item x="255"/>
        <item x="86"/>
        <item x="84"/>
        <item x="87"/>
        <item x="88"/>
        <item x="134"/>
        <item x="89"/>
        <item x="90"/>
        <item x="91"/>
        <item x="260"/>
        <item x="77"/>
        <item x="92"/>
        <item x="93"/>
        <item x="94"/>
        <item x="95"/>
        <item x="96"/>
        <item x="97"/>
        <item x="98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140"/>
        <item x="273"/>
        <item x="274"/>
        <item x="180"/>
        <item x="287"/>
        <item x="277"/>
        <item x="298"/>
        <item x="309"/>
        <item x="306"/>
        <item x="280"/>
        <item x="281"/>
        <item x="301"/>
        <item x="299"/>
        <item x="288"/>
        <item x="289"/>
        <item x="307"/>
        <item x="290"/>
        <item x="291"/>
        <item x="292"/>
        <item x="293"/>
        <item x="294"/>
        <item x="295"/>
        <item x="142"/>
        <item x="296"/>
        <item x="302"/>
        <item x="304"/>
        <item x="303"/>
        <item x="308"/>
        <item x="305"/>
        <item x="300"/>
        <item x="112"/>
        <item x="282"/>
        <item x="278"/>
        <item x="297"/>
        <item x="283"/>
        <item x="284"/>
        <item x="285"/>
        <item x="118"/>
        <item x="286"/>
        <item x="279"/>
        <item x="81"/>
        <item x="132"/>
        <item x="275"/>
        <item x="276"/>
        <item x="315"/>
        <item x="313"/>
        <item x="314"/>
        <item x="317"/>
        <item x="319"/>
        <item x="312"/>
        <item x="311"/>
        <item x="316"/>
        <item x="310"/>
        <item x="320"/>
        <item x="318"/>
        <item x="129"/>
        <item x="154"/>
        <item x="380"/>
        <item x="155"/>
        <item x="156"/>
        <item x="157"/>
        <item x="326"/>
        <item x="327"/>
        <item x="328"/>
        <item x="324"/>
        <item x="322"/>
        <item x="323"/>
        <item x="321"/>
        <item x="325"/>
        <item x="174"/>
        <item x="125"/>
        <item x="350"/>
        <item x="339"/>
        <item x="343"/>
        <item x="370"/>
        <item x="344"/>
        <item x="381"/>
        <item x="103"/>
        <item x="333"/>
        <item x="101"/>
        <item x="104"/>
        <item x="329"/>
        <item x="131"/>
        <item x="342"/>
        <item x="336"/>
        <item x="367"/>
        <item x="355"/>
        <item x="356"/>
        <item x="105"/>
        <item x="197"/>
        <item x="359"/>
        <item x="353"/>
        <item x="163"/>
        <item x="369"/>
        <item x="337"/>
        <item x="357"/>
        <item x="340"/>
        <item x="341"/>
        <item x="345"/>
        <item x="135"/>
        <item x="338"/>
        <item x="361"/>
        <item x="346"/>
        <item x="102"/>
        <item x="351"/>
        <item x="334"/>
        <item x="177"/>
        <item x="164"/>
        <item x="362"/>
        <item x="106"/>
        <item x="82"/>
        <item x="107"/>
        <item x="108"/>
        <item x="363"/>
        <item x="109"/>
        <item x="364"/>
        <item x="347"/>
        <item x="330"/>
        <item x="332"/>
        <item x="335"/>
        <item x="365"/>
        <item x="348"/>
        <item x="136"/>
        <item x="349"/>
        <item x="366"/>
        <item x="331"/>
        <item x="110"/>
        <item x="371"/>
        <item x="111"/>
        <item x="354"/>
        <item x="78"/>
        <item x="352"/>
        <item x="99"/>
        <item x="358"/>
        <item x="194"/>
        <item x="368"/>
        <item x="360"/>
        <item x="383"/>
        <item x="382"/>
        <item x="384"/>
        <item x="385"/>
        <item x="372"/>
        <item x="373"/>
        <item x="195"/>
        <item x="171"/>
        <item x="386"/>
        <item x="375"/>
        <item x="376"/>
        <item x="374"/>
        <item x="130"/>
        <item x="172"/>
        <item x="126"/>
        <item x="79"/>
        <item x="124"/>
        <item x="0"/>
        <item x="1"/>
        <item x="7"/>
        <item x="10"/>
        <item x="11"/>
        <item x="8"/>
        <item x="9"/>
        <item x="12"/>
        <item x="4"/>
        <item x="2"/>
        <item x="3"/>
        <item x="5"/>
        <item x="6"/>
        <item x="13"/>
        <item x="14"/>
        <item x="15"/>
        <item x="16"/>
        <item x="18"/>
        <item x="19"/>
        <item x="20"/>
        <item x="21"/>
        <item x="22"/>
        <item x="23"/>
        <item x="27"/>
        <item x="24"/>
        <item x="25"/>
        <item x="26"/>
        <item x="183"/>
        <item x="182"/>
        <item x="17"/>
        <item x="184"/>
        <item x="185"/>
        <item x="187"/>
        <item x="188"/>
        <item x="189"/>
        <item x="190"/>
        <item x="191"/>
        <item x="192"/>
        <item x="193"/>
        <item x="186"/>
        <item x="113"/>
        <item x="143"/>
        <item x="167"/>
        <item x="173"/>
        <item x="161"/>
        <item x="116"/>
        <item x="119"/>
        <item x="160"/>
        <item x="178"/>
        <item x="196"/>
        <item x="115"/>
        <item x="133"/>
        <item x="137"/>
        <item x="80"/>
        <item x="151"/>
        <item x="85"/>
        <item x="144"/>
        <item x="149"/>
        <item x="145"/>
        <item x="147"/>
        <item x="168"/>
        <item x="150"/>
        <item x="120"/>
        <item x="141"/>
        <item x="138"/>
        <item x="100"/>
        <item x="152"/>
        <item x="83"/>
        <item x="146"/>
        <item x="169"/>
        <item x="114"/>
        <item x="175"/>
        <item x="176"/>
        <item x="139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68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9"/>
        <item x="70"/>
        <item x="71"/>
        <item x="72"/>
        <item x="66"/>
        <item x="73"/>
        <item x="67"/>
        <item x="74"/>
        <item x="75"/>
        <item x="76"/>
        <item x="387"/>
        <item t="default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4">
    <field x="8"/>
    <field x="3"/>
    <field x="5"/>
    <field x="6"/>
  </rowFields>
  <rowItems count="198">
    <i>
      <x v="3"/>
    </i>
    <i r="1">
      <x/>
    </i>
    <i r="2">
      <x v="143"/>
    </i>
    <i r="3">
      <x v="317"/>
    </i>
    <i r="1">
      <x v="1"/>
    </i>
    <i r="2">
      <x v="143"/>
    </i>
    <i r="3">
      <x v="331"/>
    </i>
    <i r="1">
      <x v="2"/>
    </i>
    <i r="2">
      <x v="143"/>
    </i>
    <i r="3">
      <x v="319"/>
    </i>
    <i r="1">
      <x v="3"/>
    </i>
    <i r="2">
      <x v="143"/>
    </i>
    <i r="3">
      <x v="319"/>
    </i>
    <i r="3">
      <x v="329"/>
    </i>
    <i r="3">
      <x v="331"/>
    </i>
    <i r="1">
      <x v="6"/>
    </i>
    <i r="2">
      <x v="141"/>
    </i>
    <i r="3">
      <x v="304"/>
    </i>
    <i r="3">
      <x v="334"/>
    </i>
    <i r="2">
      <x v="142"/>
    </i>
    <i r="3">
      <x v="314"/>
    </i>
    <i r="2">
      <x v="143"/>
    </i>
    <i r="3">
      <x v="309"/>
    </i>
    <i r="3">
      <x v="317"/>
    </i>
    <i r="1">
      <x v="7"/>
    </i>
    <i r="2">
      <x v="143"/>
    </i>
    <i r="3">
      <x v="317"/>
    </i>
    <i r="1">
      <x v="8"/>
    </i>
    <i r="2">
      <x v="141"/>
    </i>
    <i r="3">
      <x v="334"/>
    </i>
    <i r="2">
      <x v="143"/>
    </i>
    <i r="3">
      <x v="310"/>
    </i>
    <i r="1">
      <x v="9"/>
    </i>
    <i r="2">
      <x v="141"/>
    </i>
    <i r="3">
      <x v="326"/>
    </i>
    <i r="1">
      <x v="10"/>
    </i>
    <i r="2">
      <x v="141"/>
    </i>
    <i r="3">
      <x v="304"/>
    </i>
    <i r="3">
      <x v="309"/>
    </i>
    <i r="3">
      <x v="313"/>
    </i>
    <i r="1">
      <x v="14"/>
    </i>
    <i r="2">
      <x v="143"/>
    </i>
    <i r="3">
      <x v="317"/>
    </i>
    <i r="3">
      <x v="329"/>
    </i>
    <i r="1">
      <x v="16"/>
    </i>
    <i r="2">
      <x v="143"/>
    </i>
    <i r="3">
      <x v="309"/>
    </i>
    <i r="1">
      <x v="19"/>
    </i>
    <i r="2">
      <x v="144"/>
    </i>
    <i r="3">
      <x v="315"/>
    </i>
    <i r="1">
      <x v="20"/>
    </i>
    <i r="2">
      <x v="143"/>
    </i>
    <i r="3">
      <x v="316"/>
    </i>
    <i r="3">
      <x v="328"/>
    </i>
    <i r="3">
      <x v="329"/>
    </i>
    <i r="3">
      <x v="331"/>
    </i>
    <i r="3">
      <x v="337"/>
    </i>
    <i r="1">
      <x v="22"/>
    </i>
    <i r="2">
      <x v="143"/>
    </i>
    <i r="3">
      <x v="317"/>
    </i>
    <i r="3">
      <x v="319"/>
    </i>
    <i r="3">
      <x v="331"/>
    </i>
    <i r="1">
      <x v="23"/>
    </i>
    <i r="2">
      <x v="143"/>
    </i>
    <i r="3">
      <x v="317"/>
    </i>
    <i r="3">
      <x v="329"/>
    </i>
    <i r="3">
      <x v="331"/>
    </i>
    <i r="1">
      <x v="25"/>
    </i>
    <i r="2">
      <x v="143"/>
    </i>
    <i r="3">
      <x v="319"/>
    </i>
    <i r="1">
      <x v="26"/>
    </i>
    <i r="2">
      <x v="143"/>
    </i>
    <i r="3">
      <x v="315"/>
    </i>
    <i r="3">
      <x v="317"/>
    </i>
    <i r="3">
      <x v="327"/>
    </i>
    <i r="3">
      <x v="331"/>
    </i>
    <i r="1">
      <x v="28"/>
    </i>
    <i r="2">
      <x v="143"/>
    </i>
    <i r="3">
      <x v="317"/>
    </i>
    <i r="1">
      <x v="29"/>
    </i>
    <i r="2">
      <x v="140"/>
    </i>
    <i r="3">
      <x v="305"/>
    </i>
    <i r="3">
      <x v="309"/>
    </i>
    <i r="3">
      <x v="320"/>
    </i>
    <i r="3">
      <x v="322"/>
    </i>
    <i r="3">
      <x v="332"/>
    </i>
    <i r="2">
      <x v="141"/>
    </i>
    <i r="3">
      <x v="304"/>
    </i>
    <i r="2">
      <x v="143"/>
    </i>
    <i r="3">
      <x v="319"/>
    </i>
    <i r="3">
      <x v="323"/>
    </i>
    <i r="3">
      <x v="328"/>
    </i>
    <i r="3">
      <x v="331"/>
    </i>
    <i r="2">
      <x v="144"/>
    </i>
    <i r="3">
      <x v="315"/>
    </i>
    <i r="3">
      <x v="328"/>
    </i>
    <i r="1">
      <x v="33"/>
    </i>
    <i r="2">
      <x v="140"/>
    </i>
    <i r="3">
      <x v="304"/>
    </i>
    <i r="3">
      <x v="309"/>
    </i>
    <i r="3">
      <x v="321"/>
    </i>
    <i r="3">
      <x v="325"/>
    </i>
    <i r="2">
      <x v="143"/>
    </i>
    <i r="3">
      <x v="309"/>
    </i>
    <i r="3">
      <x v="315"/>
    </i>
    <i r="3">
      <x v="318"/>
    </i>
    <i r="3">
      <x v="320"/>
    </i>
    <i r="3">
      <x v="330"/>
    </i>
    <i r="1">
      <x v="34"/>
    </i>
    <i r="2">
      <x v="141"/>
    </i>
    <i r="3">
      <x v="327"/>
    </i>
    <i r="2">
      <x v="143"/>
    </i>
    <i r="3">
      <x v="317"/>
    </i>
    <i r="3">
      <x v="319"/>
    </i>
    <i r="3">
      <x v="328"/>
    </i>
    <i r="3">
      <x v="331"/>
    </i>
    <i r="1">
      <x v="35"/>
    </i>
    <i r="2">
      <x v="140"/>
    </i>
    <i r="3">
      <x v="309"/>
    </i>
    <i r="2">
      <x v="143"/>
    </i>
    <i r="3">
      <x v="317"/>
    </i>
    <i r="1">
      <x v="38"/>
    </i>
    <i r="2">
      <x v="141"/>
    </i>
    <i r="3">
      <x v="311"/>
    </i>
    <i r="3">
      <x v="326"/>
    </i>
    <i r="3">
      <x v="327"/>
    </i>
    <i r="2">
      <x v="143"/>
    </i>
    <i r="3">
      <x v="317"/>
    </i>
    <i r="1">
      <x v="39"/>
    </i>
    <i r="2">
      <x v="140"/>
    </i>
    <i r="3">
      <x v="305"/>
    </i>
    <i r="3">
      <x v="308"/>
    </i>
    <i r="3">
      <x v="309"/>
    </i>
    <i r="2">
      <x v="141"/>
    </i>
    <i r="3">
      <x v="308"/>
    </i>
    <i r="3">
      <x v="320"/>
    </i>
    <i r="2">
      <x v="143"/>
    </i>
    <i r="3">
      <x v="308"/>
    </i>
    <i r="3">
      <x v="316"/>
    </i>
    <i r="3">
      <x v="319"/>
    </i>
    <i r="1">
      <x v="41"/>
    </i>
    <i r="2">
      <x v="140"/>
    </i>
    <i r="3">
      <x v="304"/>
    </i>
    <i r="2">
      <x v="141"/>
    </i>
    <i r="3">
      <x v="304"/>
    </i>
    <i r="1">
      <x v="42"/>
    </i>
    <i r="2">
      <x v="143"/>
    </i>
    <i r="3">
      <x v="317"/>
    </i>
    <i r="1">
      <x v="43"/>
    </i>
    <i r="2">
      <x v="140"/>
    </i>
    <i r="3">
      <x v="304"/>
    </i>
    <i r="2">
      <x v="143"/>
    </i>
    <i r="3">
      <x v="317"/>
    </i>
    <i r="3">
      <x v="318"/>
    </i>
    <i r="1">
      <x v="46"/>
    </i>
    <i r="2">
      <x v="143"/>
    </i>
    <i r="3">
      <x v="317"/>
    </i>
    <i r="3">
      <x v="320"/>
    </i>
    <i r="1">
      <x v="47"/>
    </i>
    <i r="2">
      <x v="140"/>
    </i>
    <i r="3">
      <x v="306"/>
    </i>
    <i r="3">
      <x v="320"/>
    </i>
    <i r="3">
      <x v="324"/>
    </i>
    <i r="3">
      <x v="333"/>
    </i>
    <i r="2">
      <x v="143"/>
    </i>
    <i r="3">
      <x v="306"/>
    </i>
    <i r="3">
      <x v="319"/>
    </i>
    <i r="3">
      <x v="320"/>
    </i>
    <i r="3">
      <x v="331"/>
    </i>
    <i r="1">
      <x v="48"/>
    </i>
    <i r="2">
      <x v="140"/>
    </i>
    <i r="3">
      <x v="304"/>
    </i>
    <i r="3">
      <x v="306"/>
    </i>
    <i r="3">
      <x v="307"/>
    </i>
    <i r="3">
      <x v="320"/>
    </i>
    <i r="3">
      <x v="324"/>
    </i>
    <i r="3">
      <x v="325"/>
    </i>
    <i r="3">
      <x v="333"/>
    </i>
    <i r="2">
      <x v="141"/>
    </i>
    <i r="3">
      <x v="318"/>
    </i>
    <i r="2">
      <x v="143"/>
    </i>
    <i r="3">
      <x v="306"/>
    </i>
    <i r="3">
      <x v="307"/>
    </i>
    <i r="3">
      <x v="309"/>
    </i>
    <i r="3">
      <x v="316"/>
    </i>
    <i r="3">
      <x v="318"/>
    </i>
    <i r="3">
      <x v="319"/>
    </i>
    <i r="3">
      <x v="320"/>
    </i>
    <i r="3">
      <x v="331"/>
    </i>
    <i r="1">
      <x v="49"/>
    </i>
    <i r="2">
      <x v="140"/>
    </i>
    <i r="3">
      <x v="305"/>
    </i>
    <i r="3">
      <x v="332"/>
    </i>
    <i r="2">
      <x v="141"/>
    </i>
    <i r="3">
      <x v="312"/>
    </i>
    <i r="3">
      <x v="335"/>
    </i>
    <i r="3">
      <x v="33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 2014 2015 Budget" fld="15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35">
      <pivotArea outline="0" collapsedLevelsAreSubtotals="1" fieldPosition="0"/>
    </format>
    <format dxfId="34">
      <pivotArea field="-2" type="button" dataOnly="0" labelOnly="1" outline="0" axis="axisCol" fieldPosition="0"/>
    </format>
    <format dxfId="33">
      <pivotArea type="topRight" dataOnly="0" labelOnly="1" outline="0" fieldPosition="0"/>
    </format>
    <format dxfId="3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45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C27" firstHeaderRow="1" firstDataRow="2" firstDataCol="1"/>
  <pivotFields count="37">
    <pivotField showAll="0"/>
    <pivotField showAll="0"/>
    <pivotField showAll="0"/>
    <pivotField axis="axisRow" showAll="0">
      <items count="153">
        <item h="1" x="71"/>
        <item h="1" x="72"/>
        <item h="1" x="73"/>
        <item h="1" x="74"/>
        <item h="1" x="75"/>
        <item h="1" x="76"/>
        <item h="1" x="77"/>
        <item h="1" x="150"/>
        <item h="1" x="78"/>
        <item h="1" x="79"/>
        <item h="1" x="80"/>
        <item h="1" x="148"/>
        <item h="1" x="81"/>
        <item h="1" x="149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113"/>
        <item h="1" x="114"/>
        <item h="1" x="115"/>
        <item x="98"/>
        <item h="1" x="99"/>
        <item h="1" x="100"/>
        <item h="1" x="116"/>
        <item h="1" x="117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151"/>
        <item t="default"/>
      </items>
    </pivotField>
    <pivotField showAll="0"/>
    <pivotField axis="axisRow" showAll="0">
      <items count="186">
        <item x="170"/>
        <item sd="0" x="171"/>
        <item sd="0" x="92"/>
        <item x="172"/>
        <item sd="0" x="173"/>
        <item sd="0" x="96"/>
        <item sd="0" x="91"/>
        <item sd="0" x="88"/>
        <item sd="0" x="82"/>
        <item sd="0" x="80"/>
        <item sd="0" x="81"/>
        <item sd="0" x="174"/>
        <item sd="0" x="89"/>
        <item sd="0" x="175"/>
        <item x="71"/>
        <item sd="0" x="76"/>
        <item sd="0" x="176"/>
        <item sd="0" x="177"/>
        <item sd="0" x="178"/>
        <item sd="0" x="179"/>
        <item sd="0" x="180"/>
        <item sd="0" x="181"/>
        <item sd="0" x="86"/>
        <item sd="0" x="77"/>
        <item sd="0" x="75"/>
        <item sd="0" x="182"/>
        <item sd="0" x="83"/>
        <item sd="0" x="95"/>
        <item sd="0" x="90"/>
        <item sd="0" x="72"/>
        <item sd="0" x="93"/>
        <item sd="0" x="84"/>
        <item sd="0" x="94"/>
        <item sd="0" x="73"/>
        <item sd="0" x="183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31"/>
        <item sd="0" x="28"/>
        <item sd="0" x="30"/>
        <item sd="0" x="29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25"/>
        <item sd="0" x="126"/>
        <item sd="0" x="127"/>
        <item sd="0" x="128"/>
        <item sd="0" x="129"/>
        <item sd="0" x="130"/>
        <item sd="0" x="131"/>
        <item sd="0" x="132"/>
        <item sd="0" x="124"/>
        <item sd="0" x="133"/>
        <item sd="0" x="134"/>
        <item sd="0" x="135"/>
        <item sd="0" x="136"/>
        <item sd="0" x="138"/>
        <item sd="0" x="139"/>
        <item sd="0" x="140"/>
        <item sd="0" x="137"/>
        <item sd="0" x="141"/>
        <item sd="0" x="142"/>
        <item sd="0" x="143"/>
        <item sd="0" x="144"/>
        <item sd="0" x="119"/>
        <item sd="0" x="120"/>
        <item sd="0" x="121"/>
        <item sd="0" x="122"/>
        <item sd="0" x="123"/>
        <item sd="0" x="145"/>
        <item sd="0" x="146"/>
        <item sd="0" x="147"/>
        <item sd="0" x="148"/>
        <item sd="0" x="149"/>
        <item sd="0" x="150"/>
        <item sd="0" x="151"/>
        <item sd="0" x="152"/>
        <item sd="0" x="109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87"/>
        <item sd="0" x="78"/>
        <item sd="0" x="79"/>
        <item sd="0" x="74"/>
        <item sd="0" x="85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84"/>
        <item t="default" sd="0"/>
      </items>
    </pivotField>
    <pivotField showAll="0"/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8"/>
    <field x="5"/>
    <field x="3"/>
  </rowFields>
  <rowItems count="23">
    <i>
      <x/>
    </i>
    <i r="1">
      <x v="3"/>
    </i>
    <i r="2">
      <x v="33"/>
    </i>
    <i r="1">
      <x v="7"/>
    </i>
    <i r="1">
      <x v="10"/>
    </i>
    <i>
      <x v="1"/>
    </i>
    <i r="1">
      <x v="14"/>
    </i>
    <i r="2">
      <x v="33"/>
    </i>
    <i r="1">
      <x v="15"/>
    </i>
    <i r="1">
      <x v="17"/>
    </i>
    <i r="1">
      <x v="22"/>
    </i>
    <i r="1">
      <x v="23"/>
    </i>
    <i r="1">
      <x v="24"/>
    </i>
    <i r="1">
      <x v="29"/>
    </i>
    <i>
      <x v="2"/>
    </i>
    <i r="1">
      <x v="13"/>
    </i>
    <i r="1">
      <x v="30"/>
    </i>
    <i>
      <x v="3"/>
    </i>
    <i r="1">
      <x v="140"/>
    </i>
    <i r="1">
      <x v="143"/>
    </i>
    <i>
      <x v="4"/>
    </i>
    <i r="1">
      <x v="3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 2014 2015 Budget" fld="15" baseField="0" baseItem="0"/>
    <dataField name="Sum of  2015 2016 Budget" fld="16" baseField="0" baseItem="0"/>
  </dataFields>
  <formats count="4">
    <format dxfId="31">
      <pivotArea outline="0" collapsedLevelsAreSubtotals="1" fieldPosition="0"/>
    </format>
    <format dxfId="30">
      <pivotArea field="-2" type="button" dataOnly="0" labelOnly="1" outline="0" axis="axisCol" fieldPosition="0"/>
    </format>
    <format dxfId="29">
      <pivotArea type="topRight" dataOnly="0" labelOnly="1" outline="0" fieldPosition="0"/>
    </format>
    <format dxfId="2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46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C62" firstHeaderRow="1" firstDataRow="2" firstDataCol="1"/>
  <pivotFields count="37">
    <pivotField showAll="0"/>
    <pivotField showAll="0"/>
    <pivotField showAll="0"/>
    <pivotField axis="axisRow" showAll="0">
      <items count="153">
        <item x="71"/>
        <item x="72"/>
        <item x="73"/>
        <item x="74"/>
        <item x="75"/>
        <item x="76"/>
        <item x="77"/>
        <item x="150"/>
        <item x="78"/>
        <item x="79"/>
        <item x="80"/>
        <item x="148"/>
        <item x="81"/>
        <item x="149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113"/>
        <item x="114"/>
        <item x="115"/>
        <item x="98"/>
        <item x="99"/>
        <item x="100"/>
        <item x="116"/>
        <item x="117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51"/>
        <item t="default"/>
      </items>
    </pivotField>
    <pivotField axis="axisRow" showAll="0">
      <items count="10">
        <item x="1"/>
        <item x="3"/>
        <item x="4"/>
        <item x="2"/>
        <item x="5"/>
        <item x="6"/>
        <item x="7"/>
        <item h="1" sd="0" x="8"/>
        <item sd="0" x="0"/>
        <item t="default" sd="0"/>
      </items>
    </pivotField>
    <pivotField showAll="0"/>
    <pivotField showAll="0"/>
    <pivotField showAll="0"/>
    <pivotField axis="axisRow" showAll="0">
      <items count="8">
        <item h="1" x="4"/>
        <item x="1"/>
        <item h="1" x="5"/>
        <item h="1" x="3"/>
        <item h="1" x="2"/>
        <item h="1" x="0"/>
        <item h="1"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8"/>
    <field x="4"/>
    <field x="3"/>
  </rowFields>
  <rowItems count="58">
    <i>
      <x v="1"/>
    </i>
    <i r="1">
      <x/>
    </i>
    <i r="2">
      <x/>
    </i>
    <i r="2">
      <x v="2"/>
    </i>
    <i r="2">
      <x v="3"/>
    </i>
    <i r="2">
      <x v="5"/>
    </i>
    <i r="2">
      <x v="45"/>
    </i>
    <i r="1">
      <x v="1"/>
    </i>
    <i r="2">
      <x v="6"/>
    </i>
    <i r="2">
      <x v="8"/>
    </i>
    <i r="2">
      <x v="9"/>
    </i>
    <i r="2">
      <x v="10"/>
    </i>
    <i r="2">
      <x v="11"/>
    </i>
    <i r="2">
      <x v="12"/>
    </i>
    <i r="2">
      <x v="13"/>
    </i>
    <i r="1">
      <x v="2"/>
    </i>
    <i r="2">
      <x v="14"/>
    </i>
    <i r="2">
      <x v="15"/>
    </i>
    <i r="2">
      <x v="16"/>
    </i>
    <i r="2">
      <x v="17"/>
    </i>
    <i r="2">
      <x v="18"/>
    </i>
    <i r="2">
      <x v="21"/>
    </i>
    <i r="1">
      <x v="3"/>
    </i>
    <i r="2">
      <x v="1"/>
    </i>
    <i r="2">
      <x v="4"/>
    </i>
    <i r="2">
      <x v="20"/>
    </i>
    <i r="2">
      <x v="22"/>
    </i>
    <i r="2">
      <x v="23"/>
    </i>
    <i r="2">
      <x v="24"/>
    </i>
    <i r="2">
      <x v="25"/>
    </i>
    <i r="2">
      <x v="26"/>
    </i>
    <i r="2">
      <x v="27"/>
    </i>
    <i r="1">
      <x v="4"/>
    </i>
    <i r="2">
      <x v="19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49"/>
    </i>
    <i r="1">
      <x v="5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1">
      <x v="6"/>
    </i>
    <i r="2">
      <x v="46"/>
    </i>
    <i r="2">
      <x v="47"/>
    </i>
    <i r="2">
      <x v="48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 2014 2015 Budget" fld="15" baseField="0" baseItem="0"/>
    <dataField name="Sum of  2015 2016 Budget" fld="16" baseField="0" baseItem="0"/>
  </dataFields>
  <formats count="4">
    <format dxfId="27">
      <pivotArea outline="0" collapsedLevelsAreSubtotals="1" fieldPosition="0"/>
    </format>
    <format dxfId="26">
      <pivotArea field="-2" type="button" dataOnly="0" labelOnly="1" outline="0" axis="axisCol" fieldPosition="0"/>
    </format>
    <format dxfId="25">
      <pivotArea type="topRight" dataOnly="0" labelOnly="1" outline="0" fieldPosition="0"/>
    </format>
    <format dxfId="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47.xml><?xml version="1.0" encoding="utf-8"?>
<pivotTableDefinition xmlns="http://schemas.openxmlformats.org/spreadsheetml/2006/main" name="PivotTable2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C40" firstHeaderRow="1" firstDataRow="2" firstDataCol="1"/>
  <pivotFields count="37">
    <pivotField showAll="0"/>
    <pivotField showAll="0"/>
    <pivotField showAll="0"/>
    <pivotField axis="axisRow" showAll="0">
      <items count="153">
        <item x="71"/>
        <item sd="0" x="72"/>
        <item sd="0" x="73"/>
        <item sd="0" x="74"/>
        <item sd="0" x="75"/>
        <item sd="0" x="76"/>
        <item sd="0" x="77"/>
        <item sd="0" x="150"/>
        <item sd="0" x="78"/>
        <item sd="0" x="79"/>
        <item sd="0" x="80"/>
        <item sd="0" x="148"/>
        <item sd="0" x="81"/>
        <item sd="0" x="149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113"/>
        <item sd="0" x="114"/>
        <item sd="0" x="115"/>
        <item sd="0" x="98"/>
        <item sd="0" x="99"/>
        <item sd="0" x="100"/>
        <item sd="0" x="116"/>
        <item sd="0" x="117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51"/>
        <item t="default" sd="0"/>
      </items>
    </pivotField>
    <pivotField axis="axisRow" showAll="0">
      <items count="10">
        <item x="1"/>
        <item x="3"/>
        <item x="4"/>
        <item x="2"/>
        <item h="1" x="5"/>
        <item h="1" x="6"/>
        <item h="1" x="7"/>
        <item h="1" x="8"/>
        <item h="1" x="0"/>
        <item t="default"/>
      </items>
    </pivotField>
    <pivotField showAll="0"/>
    <pivotField axis="axisRow" showAll="0">
      <items count="389">
        <item x="201"/>
        <item x="202"/>
        <item x="211"/>
        <item x="212"/>
        <item x="213"/>
        <item x="214"/>
        <item x="215"/>
        <item x="165"/>
        <item x="218"/>
        <item x="216"/>
        <item x="217"/>
        <item x="219"/>
        <item x="220"/>
        <item x="208"/>
        <item x="209"/>
        <item x="210"/>
        <item x="207"/>
        <item x="205"/>
        <item x="206"/>
        <item x="203"/>
        <item x="204"/>
        <item x="221"/>
        <item x="222"/>
        <item x="224"/>
        <item x="225"/>
        <item x="223"/>
        <item x="226"/>
        <item x="227"/>
        <item x="181"/>
        <item x="158"/>
        <item x="159"/>
        <item x="229"/>
        <item x="228"/>
        <item x="230"/>
        <item x="162"/>
        <item x="233"/>
        <item x="148"/>
        <item x="232"/>
        <item x="231"/>
        <item x="234"/>
        <item x="235"/>
        <item x="236"/>
        <item x="237"/>
        <item x="238"/>
        <item x="239"/>
        <item x="240"/>
        <item x="127"/>
        <item x="179"/>
        <item x="199"/>
        <item x="122"/>
        <item x="170"/>
        <item x="198"/>
        <item x="379"/>
        <item x="117"/>
        <item x="200"/>
        <item x="241"/>
        <item x="378"/>
        <item x="128"/>
        <item x="242"/>
        <item x="245"/>
        <item x="244"/>
        <item x="246"/>
        <item x="166"/>
        <item x="248"/>
        <item x="121"/>
        <item x="377"/>
        <item x="249"/>
        <item x="123"/>
        <item x="247"/>
        <item x="243"/>
        <item x="250"/>
        <item x="251"/>
        <item x="153"/>
        <item x="252"/>
        <item x="253"/>
        <item x="254"/>
        <item x="256"/>
        <item x="257"/>
        <item x="259"/>
        <item x="258"/>
        <item x="255"/>
        <item x="86"/>
        <item x="84"/>
        <item x="87"/>
        <item x="88"/>
        <item x="134"/>
        <item x="89"/>
        <item x="90"/>
        <item x="91"/>
        <item x="260"/>
        <item x="77"/>
        <item x="92"/>
        <item x="93"/>
        <item x="94"/>
        <item x="95"/>
        <item x="96"/>
        <item x="97"/>
        <item x="98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140"/>
        <item x="273"/>
        <item x="274"/>
        <item x="180"/>
        <item x="287"/>
        <item x="277"/>
        <item x="298"/>
        <item x="309"/>
        <item x="306"/>
        <item x="280"/>
        <item x="281"/>
        <item x="301"/>
        <item x="299"/>
        <item x="288"/>
        <item x="289"/>
        <item x="307"/>
        <item x="290"/>
        <item x="291"/>
        <item x="292"/>
        <item x="293"/>
        <item x="294"/>
        <item x="295"/>
        <item x="142"/>
        <item x="296"/>
        <item x="302"/>
        <item x="304"/>
        <item x="303"/>
        <item x="308"/>
        <item x="305"/>
        <item x="300"/>
        <item x="112"/>
        <item x="282"/>
        <item x="278"/>
        <item x="297"/>
        <item x="283"/>
        <item x="284"/>
        <item x="285"/>
        <item x="118"/>
        <item x="286"/>
        <item x="279"/>
        <item x="81"/>
        <item x="132"/>
        <item x="275"/>
        <item x="276"/>
        <item x="315"/>
        <item x="313"/>
        <item x="314"/>
        <item x="317"/>
        <item x="319"/>
        <item x="312"/>
        <item x="311"/>
        <item x="316"/>
        <item x="310"/>
        <item x="320"/>
        <item x="318"/>
        <item x="129"/>
        <item x="154"/>
        <item x="380"/>
        <item x="155"/>
        <item x="156"/>
        <item x="157"/>
        <item x="326"/>
        <item x="327"/>
        <item x="328"/>
        <item x="324"/>
        <item x="322"/>
        <item x="323"/>
        <item x="321"/>
        <item x="325"/>
        <item x="174"/>
        <item x="125"/>
        <item x="350"/>
        <item x="339"/>
        <item x="343"/>
        <item x="370"/>
        <item x="344"/>
        <item x="381"/>
        <item x="103"/>
        <item x="333"/>
        <item x="101"/>
        <item x="104"/>
        <item x="329"/>
        <item x="131"/>
        <item x="342"/>
        <item x="336"/>
        <item x="367"/>
        <item x="355"/>
        <item x="356"/>
        <item x="105"/>
        <item x="197"/>
        <item x="359"/>
        <item x="353"/>
        <item x="163"/>
        <item x="369"/>
        <item x="337"/>
        <item x="357"/>
        <item x="340"/>
        <item x="341"/>
        <item x="345"/>
        <item x="135"/>
        <item x="338"/>
        <item x="361"/>
        <item x="346"/>
        <item x="102"/>
        <item x="351"/>
        <item x="334"/>
        <item x="177"/>
        <item x="164"/>
        <item x="362"/>
        <item x="106"/>
        <item x="82"/>
        <item x="107"/>
        <item x="108"/>
        <item x="363"/>
        <item x="109"/>
        <item x="364"/>
        <item x="347"/>
        <item x="330"/>
        <item x="332"/>
        <item x="335"/>
        <item x="365"/>
        <item x="348"/>
        <item x="136"/>
        <item x="349"/>
        <item x="366"/>
        <item x="331"/>
        <item x="110"/>
        <item x="371"/>
        <item x="111"/>
        <item x="354"/>
        <item x="78"/>
        <item x="352"/>
        <item x="99"/>
        <item x="358"/>
        <item x="194"/>
        <item x="368"/>
        <item x="360"/>
        <item x="383"/>
        <item x="382"/>
        <item x="384"/>
        <item x="385"/>
        <item x="372"/>
        <item x="373"/>
        <item x="195"/>
        <item x="171"/>
        <item x="386"/>
        <item x="375"/>
        <item x="376"/>
        <item x="374"/>
        <item x="130"/>
        <item x="172"/>
        <item x="126"/>
        <item x="79"/>
        <item x="124"/>
        <item x="0"/>
        <item x="1"/>
        <item x="7"/>
        <item x="10"/>
        <item x="11"/>
        <item x="8"/>
        <item x="9"/>
        <item x="12"/>
        <item x="4"/>
        <item x="2"/>
        <item x="3"/>
        <item x="5"/>
        <item x="6"/>
        <item x="13"/>
        <item x="14"/>
        <item x="15"/>
        <item x="16"/>
        <item x="18"/>
        <item x="19"/>
        <item x="20"/>
        <item x="21"/>
        <item x="22"/>
        <item x="23"/>
        <item x="27"/>
        <item x="24"/>
        <item x="25"/>
        <item x="26"/>
        <item x="183"/>
        <item x="182"/>
        <item x="17"/>
        <item x="184"/>
        <item x="185"/>
        <item x="187"/>
        <item x="188"/>
        <item x="189"/>
        <item x="190"/>
        <item x="191"/>
        <item x="192"/>
        <item x="193"/>
        <item x="186"/>
        <item x="113"/>
        <item x="143"/>
        <item x="167"/>
        <item x="173"/>
        <item x="161"/>
        <item x="116"/>
        <item x="119"/>
        <item x="160"/>
        <item x="178"/>
        <item x="196"/>
        <item x="115"/>
        <item x="133"/>
        <item x="137"/>
        <item x="80"/>
        <item x="151"/>
        <item x="85"/>
        <item x="144"/>
        <item x="149"/>
        <item x="145"/>
        <item x="147"/>
        <item x="168"/>
        <item x="150"/>
        <item x="120"/>
        <item x="141"/>
        <item x="138"/>
        <item x="100"/>
        <item x="152"/>
        <item x="83"/>
        <item x="146"/>
        <item x="169"/>
        <item x="114"/>
        <item x="175"/>
        <item x="176"/>
        <item x="139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68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9"/>
        <item x="70"/>
        <item x="71"/>
        <item x="72"/>
        <item x="66"/>
        <item x="73"/>
        <item x="67"/>
        <item x="74"/>
        <item x="75"/>
        <item x="76"/>
        <item x="387"/>
        <item t="default"/>
      </items>
    </pivotField>
    <pivotField showAll="0"/>
    <pivotField axis="axisRow" showAll="0">
      <items count="8">
        <item sd="0" x="4"/>
        <item sd="0" x="1"/>
        <item sd="0" x="5"/>
        <item sd="0" x="3"/>
        <item sd="0" x="2"/>
        <item sd="0" x="0"/>
        <item sd="0" x="6"/>
        <item t="default" sd="0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4">
    <field x="4"/>
    <field x="3"/>
    <field x="8"/>
    <field x="6"/>
  </rowFields>
  <rowItems count="36">
    <i>
      <x/>
    </i>
    <i r="1">
      <x/>
    </i>
    <i r="2">
      <x v="1"/>
    </i>
    <i r="2">
      <x v="2"/>
    </i>
    <i r="2">
      <x v="3"/>
    </i>
    <i r="2">
      <x v="4"/>
    </i>
    <i r="1">
      <x v="2"/>
    </i>
    <i r="1">
      <x v="3"/>
    </i>
    <i r="1">
      <x v="5"/>
    </i>
    <i r="1">
      <x v="45"/>
    </i>
    <i>
      <x v="1"/>
    </i>
    <i r="1">
      <x v="6"/>
    </i>
    <i r="1">
      <x v="8"/>
    </i>
    <i r="1">
      <x v="9"/>
    </i>
    <i r="1">
      <x v="10"/>
    </i>
    <i r="1">
      <x v="11"/>
    </i>
    <i r="1">
      <x v="12"/>
    </i>
    <i r="1">
      <x v="13"/>
    </i>
    <i>
      <x v="2"/>
    </i>
    <i r="1">
      <x v="14"/>
    </i>
    <i r="1">
      <x v="15"/>
    </i>
    <i r="1">
      <x v="16"/>
    </i>
    <i r="1">
      <x v="17"/>
    </i>
    <i r="1">
      <x v="18"/>
    </i>
    <i r="1">
      <x v="21"/>
    </i>
    <i>
      <x v="3"/>
    </i>
    <i r="1">
      <x v="1"/>
    </i>
    <i r="1">
      <x v="4"/>
    </i>
    <i r="1">
      <x v="20"/>
    </i>
    <i r="1">
      <x v="22"/>
    </i>
    <i r="1">
      <x v="23"/>
    </i>
    <i r="1">
      <x v="24"/>
    </i>
    <i r="1">
      <x v="25"/>
    </i>
    <i r="1">
      <x v="26"/>
    </i>
    <i r="1">
      <x v="27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 2014 2015 Budget" fld="15" baseField="0" baseItem="0"/>
    <dataField name="Sum of  2015 2016 Budget" fld="16" baseField="0" baseItem="0"/>
  </dataFields>
  <formats count="4">
    <format dxfId="23">
      <pivotArea outline="0" collapsedLevelsAreSubtotals="1" fieldPosition="0"/>
    </format>
    <format dxfId="22">
      <pivotArea field="-2" type="button" dataOnly="0" labelOnly="1" outline="0" axis="axisCol" fieldPosition="0"/>
    </format>
    <format dxfId="21">
      <pivotArea type="topRight" dataOnly="0" labelOnly="1" outline="0" fieldPosition="0"/>
    </format>
    <format dxfId="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48.xml><?xml version="1.0" encoding="utf-8"?>
<pivotTableDefinition xmlns="http://schemas.openxmlformats.org/spreadsheetml/2006/main" name="PivotTable3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C13" firstHeaderRow="1" firstDataRow="2" firstDataCol="1"/>
  <pivotFields count="37">
    <pivotField showAll="0"/>
    <pivotField showAll="0"/>
    <pivotField showAll="0"/>
    <pivotField showAll="0"/>
    <pivotField axis="axisRow" showAll="0">
      <items count="10">
        <item x="1"/>
        <item x="3"/>
        <item x="4"/>
        <item x="2"/>
        <item x="5"/>
        <item x="6"/>
        <item x="7"/>
        <item h="1" x="8"/>
        <item x="0"/>
        <item t="default"/>
      </items>
    </pivotField>
    <pivotField showAll="0"/>
    <pivotField showAll="0"/>
    <pivotField showAll="0"/>
    <pivotField axis="axisRow" showAll="0">
      <items count="8">
        <item h="1" x="4"/>
        <item x="1"/>
        <item h="1" x="5"/>
        <item h="1" x="3"/>
        <item h="1" x="2"/>
        <item h="1" x="0"/>
        <item h="1"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8"/>
    <field x="4"/>
  </rowFields>
  <rowItems count="9"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 2014 2015 Budget" fld="15" baseField="0" baseItem="0"/>
    <dataField name="Sum of  2015 2016 Budget" fld="16" baseField="0" baseItem="0"/>
  </dataFields>
  <formats count="4">
    <format dxfId="19">
      <pivotArea outline="0" collapsedLevelsAreSubtotals="1" fieldPosition="0"/>
    </format>
    <format dxfId="18">
      <pivotArea field="-2" type="button" dataOnly="0" labelOnly="1" outline="0" axis="axisCol" fieldPosition="0"/>
    </format>
    <format dxfId="17">
      <pivotArea type="topRight" dataOnly="0" labelOnly="1" outline="0" fieldPosition="0"/>
    </format>
    <format dxfId="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49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E13" firstHeaderRow="1" firstDataRow="2" firstDataCol="1"/>
  <pivotFields count="37">
    <pivotField showAll="0"/>
    <pivotField showAll="0"/>
    <pivotField axis="axisRow" showAll="0">
      <items count="6">
        <item h="1" x="3"/>
        <item x="2"/>
        <item x="1"/>
        <item x="0"/>
        <item x="4"/>
        <item t="default"/>
      </items>
    </pivotField>
    <pivotField axis="axisRow" showAll="0">
      <items count="153">
        <item x="71"/>
        <item sd="0" x="72"/>
        <item sd="0" x="73"/>
        <item sd="0" x="74"/>
        <item sd="0" x="75"/>
        <item sd="0" x="76"/>
        <item sd="0" x="77"/>
        <item sd="0" x="150"/>
        <item sd="0" x="78"/>
        <item sd="0" x="79"/>
        <item sd="0" x="80"/>
        <item sd="0" x="148"/>
        <item sd="0" x="81"/>
        <item sd="0" x="149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h="1" sd="0" x="113"/>
        <item h="1" sd="0" x="114"/>
        <item h="1" sd="0" x="115"/>
        <item sd="0" x="98"/>
        <item sd="0" x="99"/>
        <item sd="0" x="100"/>
        <item sd="0" x="116"/>
        <item sd="0" x="117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51"/>
        <item t="default" sd="0"/>
      </items>
    </pivotField>
    <pivotField axis="axisRow" showAll="0">
      <items count="10">
        <item sd="0" x="1"/>
        <item sd="0" x="3"/>
        <item sd="0" x="4"/>
        <item sd="0" x="2"/>
        <item sd="0" x="5"/>
        <item sd="0" x="6"/>
        <item sd="0" x="7"/>
        <item sd="0" x="8"/>
        <item sd="0" x="0"/>
        <item t="default" sd="0"/>
      </items>
    </pivotField>
    <pivotField showAll="0"/>
    <pivotField showAll="0"/>
    <pivotField showAll="0"/>
    <pivotField axis="axisRow" showAll="0">
      <items count="8">
        <item h="1" x="4"/>
        <item x="1"/>
        <item h="1" x="5"/>
        <item h="1" x="3"/>
        <item h="1" x="2"/>
        <item h="1" x="0"/>
        <item h="1"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4">
    <field x="8"/>
    <field x="4"/>
    <field x="3"/>
    <field x="2"/>
  </rowFields>
  <rowItems count="9"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 2014 2015 Budget" fld="15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15">
      <pivotArea outline="0" collapsedLevelsAreSubtotals="1" fieldPosition="0"/>
    </format>
    <format dxfId="14">
      <pivotArea field="-2" type="button" dataOnly="0" labelOnly="1" outline="0" axis="axisCol" fieldPosition="0"/>
    </format>
    <format dxfId="13">
      <pivotArea type="topRight" dataOnly="0" labelOnly="1" outline="0" fieldPosition="0"/>
    </format>
    <format dxfId="1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44" firstHeaderRow="1" firstDataRow="2" firstDataCol="1"/>
  <pivotFields count="37">
    <pivotField showAll="0"/>
    <pivotField showAll="0"/>
    <pivotField showAll="0"/>
    <pivotField axis="axisRow" showAll="0">
      <items count="153"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150"/>
        <item h="1" sd="0" x="78"/>
        <item h="1" sd="0" x="79"/>
        <item h="1" sd="0" x="80"/>
        <item h="1" sd="0" x="148"/>
        <item h="1" sd="0" x="81"/>
        <item h="1" sd="0" x="149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1"/>
        <item h="1" sd="0" x="92"/>
        <item h="1" sd="0" x="93"/>
        <item h="1" sd="0" x="94"/>
        <item h="1" sd="0" x="95"/>
        <item h="1" sd="0" x="96"/>
        <item h="1" sd="0" x="97"/>
        <item sd="0" x="113"/>
        <item sd="0" x="114"/>
        <item h="1" x="115"/>
        <item h="1" sd="0" x="98"/>
        <item h="1" sd="0" x="99"/>
        <item h="1" sd="0" x="100"/>
        <item h="1" sd="0" x="116"/>
        <item h="1" x="117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08"/>
        <item h="1" sd="0" x="109"/>
        <item h="1" sd="0" x="110"/>
        <item h="1" sd="0" x="111"/>
        <item h="1" sd="0" x="112"/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118"/>
        <item h="1" sd="0" x="119"/>
        <item h="1" sd="0" x="120"/>
        <item h="1" sd="0" x="121"/>
        <item h="1" sd="0" x="122"/>
        <item h="1" sd="0" x="123"/>
        <item h="1" sd="0" x="124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33"/>
        <item h="1" sd="0" x="134"/>
        <item h="1" sd="0" x="135"/>
        <item h="1" sd="0" x="136"/>
        <item h="1" sd="0" x="137"/>
        <item h="1" sd="0" x="138"/>
        <item h="1" sd="0" x="139"/>
        <item h="1" sd="0" x="140"/>
        <item h="1" sd="0" x="141"/>
        <item h="1" sd="0" x="142"/>
        <item h="1" sd="0" x="143"/>
        <item h="1" sd="0" x="144"/>
        <item h="1" sd="0" x="145"/>
        <item h="1" sd="0" x="146"/>
        <item h="1" sd="0" x="147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5"/>
        <item h="1" sd="0" x="56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151"/>
        <item t="default" sd="0"/>
      </items>
    </pivotField>
    <pivotField showAll="0"/>
    <pivotField axis="axisRow" showAll="0">
      <items count="186">
        <item x="170"/>
        <item sd="0" x="171"/>
        <item x="92"/>
        <item sd="0" x="172"/>
        <item sd="0" x="173"/>
        <item x="96"/>
        <item sd="0" x="91"/>
        <item sd="0" x="88"/>
        <item sd="0" x="82"/>
        <item x="80"/>
        <item x="81"/>
        <item sd="0" x="174"/>
        <item x="89"/>
        <item x="175"/>
        <item x="71"/>
        <item x="76"/>
        <item sd="0" x="176"/>
        <item x="177"/>
        <item sd="0" x="178"/>
        <item x="179"/>
        <item sd="0" x="180"/>
        <item sd="0" x="181"/>
        <item x="86"/>
        <item x="77"/>
        <item x="75"/>
        <item sd="0" x="182"/>
        <item sd="0" x="83"/>
        <item sd="0" x="95"/>
        <item sd="0" x="90"/>
        <item x="72"/>
        <item x="93"/>
        <item sd="0" x="84"/>
        <item sd="0" x="94"/>
        <item x="73"/>
        <item sd="0" x="183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31"/>
        <item sd="0" x="28"/>
        <item sd="0" x="30"/>
        <item sd="0" x="29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25"/>
        <item sd="0" x="126"/>
        <item sd="0" x="127"/>
        <item sd="0" x="128"/>
        <item sd="0" x="129"/>
        <item sd="0" x="130"/>
        <item sd="0" x="131"/>
        <item sd="0" x="132"/>
        <item sd="0" x="124"/>
        <item sd="0" x="133"/>
        <item sd="0" x="134"/>
        <item sd="0" x="135"/>
        <item sd="0" x="136"/>
        <item sd="0" x="138"/>
        <item sd="0" x="139"/>
        <item sd="0" x="140"/>
        <item sd="0" x="137"/>
        <item sd="0" x="141"/>
        <item sd="0" x="142"/>
        <item sd="0" x="143"/>
        <item sd="0" x="144"/>
        <item sd="0" x="119"/>
        <item sd="0" x="120"/>
        <item sd="0" x="121"/>
        <item sd="0" x="122"/>
        <item sd="0" x="123"/>
        <item sd="0" x="145"/>
        <item sd="0" x="146"/>
        <item sd="0" x="147"/>
        <item sd="0" x="148"/>
        <item sd="0" x="149"/>
        <item sd="0" x="150"/>
        <item sd="0" x="151"/>
        <item sd="0" x="152"/>
        <item sd="0" x="109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87"/>
        <item sd="0" x="78"/>
        <item sd="0" x="79"/>
        <item sd="0" x="74"/>
        <item sd="0" x="85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84"/>
        <item t="default" sd="0"/>
      </items>
    </pivotField>
    <pivotField axis="axisRow" showAll="0">
      <items count="389">
        <item x="201"/>
        <item x="202"/>
        <item x="211"/>
        <item x="212"/>
        <item x="213"/>
        <item x="214"/>
        <item x="215"/>
        <item x="165"/>
        <item x="218"/>
        <item x="216"/>
        <item x="217"/>
        <item x="219"/>
        <item x="220"/>
        <item x="208"/>
        <item x="209"/>
        <item x="210"/>
        <item x="207"/>
        <item x="205"/>
        <item x="206"/>
        <item x="203"/>
        <item x="204"/>
        <item x="221"/>
        <item x="222"/>
        <item x="224"/>
        <item x="225"/>
        <item x="223"/>
        <item x="226"/>
        <item x="227"/>
        <item x="181"/>
        <item x="158"/>
        <item x="159"/>
        <item x="229"/>
        <item x="228"/>
        <item x="230"/>
        <item x="162"/>
        <item x="233"/>
        <item x="148"/>
        <item x="232"/>
        <item x="231"/>
        <item x="234"/>
        <item x="235"/>
        <item x="236"/>
        <item x="237"/>
        <item x="238"/>
        <item x="239"/>
        <item x="240"/>
        <item x="127"/>
        <item x="179"/>
        <item x="199"/>
        <item x="122"/>
        <item x="170"/>
        <item x="198"/>
        <item x="379"/>
        <item x="117"/>
        <item x="200"/>
        <item x="241"/>
        <item x="378"/>
        <item x="128"/>
        <item x="242"/>
        <item x="245"/>
        <item x="244"/>
        <item x="246"/>
        <item x="166"/>
        <item x="248"/>
        <item x="121"/>
        <item x="377"/>
        <item x="249"/>
        <item x="123"/>
        <item x="247"/>
        <item x="243"/>
        <item x="250"/>
        <item x="251"/>
        <item x="153"/>
        <item x="252"/>
        <item x="253"/>
        <item x="254"/>
        <item x="256"/>
        <item x="257"/>
        <item x="259"/>
        <item x="258"/>
        <item x="255"/>
        <item x="86"/>
        <item x="84"/>
        <item x="87"/>
        <item x="88"/>
        <item x="134"/>
        <item x="89"/>
        <item x="90"/>
        <item x="91"/>
        <item x="260"/>
        <item x="77"/>
        <item x="92"/>
        <item x="93"/>
        <item x="94"/>
        <item x="95"/>
        <item x="96"/>
        <item x="97"/>
        <item x="98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140"/>
        <item x="273"/>
        <item x="274"/>
        <item x="180"/>
        <item x="287"/>
        <item x="277"/>
        <item x="298"/>
        <item x="309"/>
        <item x="306"/>
        <item x="280"/>
        <item x="281"/>
        <item x="301"/>
        <item x="299"/>
        <item x="288"/>
        <item x="289"/>
        <item x="307"/>
        <item x="290"/>
        <item x="291"/>
        <item x="292"/>
        <item x="293"/>
        <item x="294"/>
        <item x="295"/>
        <item x="142"/>
        <item x="296"/>
        <item x="302"/>
        <item x="304"/>
        <item x="303"/>
        <item x="308"/>
        <item x="305"/>
        <item x="300"/>
        <item x="112"/>
        <item x="282"/>
        <item x="278"/>
        <item x="297"/>
        <item x="283"/>
        <item x="284"/>
        <item x="285"/>
        <item x="118"/>
        <item x="286"/>
        <item x="279"/>
        <item x="81"/>
        <item x="132"/>
        <item x="275"/>
        <item x="276"/>
        <item x="315"/>
        <item x="313"/>
        <item x="314"/>
        <item x="317"/>
        <item x="319"/>
        <item x="312"/>
        <item x="311"/>
        <item x="316"/>
        <item x="310"/>
        <item x="320"/>
        <item x="318"/>
        <item x="129"/>
        <item x="154"/>
        <item x="380"/>
        <item x="155"/>
        <item x="156"/>
        <item x="157"/>
        <item x="326"/>
        <item x="327"/>
        <item x="328"/>
        <item x="324"/>
        <item x="322"/>
        <item x="323"/>
        <item x="321"/>
        <item x="325"/>
        <item x="174"/>
        <item x="125"/>
        <item x="350"/>
        <item x="339"/>
        <item x="343"/>
        <item x="370"/>
        <item x="344"/>
        <item x="381"/>
        <item x="103"/>
        <item x="333"/>
        <item x="101"/>
        <item x="104"/>
        <item x="329"/>
        <item x="131"/>
        <item x="342"/>
        <item x="336"/>
        <item x="367"/>
        <item x="355"/>
        <item x="356"/>
        <item x="105"/>
        <item x="197"/>
        <item x="359"/>
        <item x="353"/>
        <item x="163"/>
        <item x="369"/>
        <item x="337"/>
        <item x="357"/>
        <item x="340"/>
        <item x="341"/>
        <item x="345"/>
        <item x="135"/>
        <item x="338"/>
        <item x="361"/>
        <item x="346"/>
        <item x="102"/>
        <item x="351"/>
        <item x="334"/>
        <item x="177"/>
        <item x="164"/>
        <item x="362"/>
        <item x="106"/>
        <item x="82"/>
        <item x="107"/>
        <item x="108"/>
        <item x="363"/>
        <item x="109"/>
        <item x="364"/>
        <item x="347"/>
        <item x="330"/>
        <item x="332"/>
        <item x="335"/>
        <item x="365"/>
        <item x="348"/>
        <item x="136"/>
        <item x="349"/>
        <item x="366"/>
        <item x="331"/>
        <item x="110"/>
        <item x="371"/>
        <item x="111"/>
        <item x="354"/>
        <item x="78"/>
        <item x="352"/>
        <item x="99"/>
        <item x="358"/>
        <item x="194"/>
        <item x="368"/>
        <item x="360"/>
        <item x="383"/>
        <item x="382"/>
        <item x="384"/>
        <item x="385"/>
        <item x="372"/>
        <item x="373"/>
        <item x="195"/>
        <item x="171"/>
        <item x="386"/>
        <item x="375"/>
        <item x="376"/>
        <item x="374"/>
        <item x="130"/>
        <item x="172"/>
        <item x="126"/>
        <item x="79"/>
        <item x="124"/>
        <item x="0"/>
        <item x="1"/>
        <item x="7"/>
        <item x="10"/>
        <item x="11"/>
        <item x="8"/>
        <item x="9"/>
        <item x="12"/>
        <item x="4"/>
        <item x="2"/>
        <item x="3"/>
        <item x="5"/>
        <item x="6"/>
        <item x="13"/>
        <item x="14"/>
        <item x="15"/>
        <item x="16"/>
        <item x="18"/>
        <item x="19"/>
        <item x="20"/>
        <item x="21"/>
        <item x="22"/>
        <item x="23"/>
        <item x="27"/>
        <item x="24"/>
        <item x="25"/>
        <item x="26"/>
        <item x="183"/>
        <item x="182"/>
        <item x="17"/>
        <item x="184"/>
        <item x="185"/>
        <item x="187"/>
        <item x="188"/>
        <item x="189"/>
        <item x="190"/>
        <item x="191"/>
        <item x="192"/>
        <item x="193"/>
        <item x="186"/>
        <item x="113"/>
        <item x="143"/>
        <item x="167"/>
        <item x="173"/>
        <item x="161"/>
        <item x="116"/>
        <item x="119"/>
        <item x="160"/>
        <item x="178"/>
        <item x="196"/>
        <item x="115"/>
        <item x="133"/>
        <item x="137"/>
        <item x="80"/>
        <item x="151"/>
        <item x="85"/>
        <item x="144"/>
        <item x="149"/>
        <item x="145"/>
        <item x="147"/>
        <item x="168"/>
        <item x="150"/>
        <item x="120"/>
        <item x="141"/>
        <item x="138"/>
        <item x="100"/>
        <item x="152"/>
        <item x="83"/>
        <item x="146"/>
        <item x="169"/>
        <item x="114"/>
        <item x="175"/>
        <item x="176"/>
        <item x="139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68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9"/>
        <item x="70"/>
        <item x="71"/>
        <item x="72"/>
        <item x="66"/>
        <item x="73"/>
        <item x="67"/>
        <item x="74"/>
        <item x="75"/>
        <item x="76"/>
        <item x="387"/>
        <item t="default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4">
    <field x="8"/>
    <field x="5"/>
    <field x="3"/>
    <field x="6"/>
  </rowFields>
  <rowItems count="40">
    <i>
      <x/>
    </i>
    <i r="1">
      <x v="2"/>
    </i>
    <i r="2">
      <x v="30"/>
    </i>
    <i r="2">
      <x v="31"/>
    </i>
    <i r="1">
      <x v="5"/>
    </i>
    <i r="2">
      <x v="31"/>
    </i>
    <i r="1">
      <x v="9"/>
    </i>
    <i r="2">
      <x v="31"/>
    </i>
    <i r="1">
      <x v="12"/>
    </i>
    <i r="2">
      <x v="30"/>
    </i>
    <i>
      <x v="1"/>
    </i>
    <i r="1">
      <x v="14"/>
    </i>
    <i r="2">
      <x v="30"/>
    </i>
    <i r="2">
      <x v="31"/>
    </i>
    <i r="1">
      <x v="15"/>
    </i>
    <i r="2">
      <x v="30"/>
    </i>
    <i r="2">
      <x v="31"/>
    </i>
    <i r="1">
      <x v="17"/>
    </i>
    <i r="2">
      <x v="30"/>
    </i>
    <i r="2">
      <x v="31"/>
    </i>
    <i r="1">
      <x v="19"/>
    </i>
    <i r="2">
      <x v="30"/>
    </i>
    <i r="1">
      <x v="23"/>
    </i>
    <i r="2">
      <x v="30"/>
    </i>
    <i r="2">
      <x v="31"/>
    </i>
    <i r="1">
      <x v="24"/>
    </i>
    <i r="2">
      <x v="30"/>
    </i>
    <i r="2">
      <x v="31"/>
    </i>
    <i r="1">
      <x v="25"/>
    </i>
    <i r="1">
      <x v="26"/>
    </i>
    <i r="1">
      <x v="29"/>
    </i>
    <i r="2">
      <x v="30"/>
    </i>
    <i r="2">
      <x v="31"/>
    </i>
    <i>
      <x v="2"/>
    </i>
    <i r="1">
      <x v="13"/>
    </i>
    <i r="2">
      <x v="30"/>
    </i>
    <i r="1">
      <x v="30"/>
    </i>
    <i r="2">
      <x v="30"/>
    </i>
    <i r="2">
      <x v="31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467">
      <pivotArea outline="0" collapsedLevelsAreSubtotals="1" fieldPosition="0"/>
    </format>
    <format dxfId="466">
      <pivotArea field="-2" type="button" dataOnly="0" labelOnly="1" outline="0" axis="axisCol" fieldPosition="0"/>
    </format>
    <format dxfId="465">
      <pivotArea type="topRight" dataOnly="0" labelOnly="1" outline="0" fieldPosition="0"/>
    </format>
    <format dxfId="464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50.xml><?xml version="1.0" encoding="utf-8"?>
<pivotTableDefinition xmlns="http://schemas.openxmlformats.org/spreadsheetml/2006/main" name="PivotTable2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E13" firstHeaderRow="1" firstDataRow="2" firstDataCol="1"/>
  <pivotFields count="37">
    <pivotField showAll="0"/>
    <pivotField showAll="0"/>
    <pivotField showAll="0"/>
    <pivotField axis="axisRow" showAll="0">
      <items count="153">
        <item x="71"/>
        <item x="72"/>
        <item x="73"/>
        <item x="74"/>
        <item x="75"/>
        <item x="76"/>
        <item x="77"/>
        <item x="150"/>
        <item x="78"/>
        <item x="79"/>
        <item x="80"/>
        <item x="148"/>
        <item x="81"/>
        <item x="149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h="1" x="113"/>
        <item h="1" x="114"/>
        <item h="1" x="115"/>
        <item x="98"/>
        <item x="99"/>
        <item x="100"/>
        <item x="116"/>
        <item x="117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51"/>
        <item t="default"/>
      </items>
    </pivotField>
    <pivotField axis="axisRow" showAll="0">
      <items count="10">
        <item sd="0" x="1"/>
        <item sd="0" x="3"/>
        <item sd="0" x="4"/>
        <item sd="0" x="2"/>
        <item sd="0" x="5"/>
        <item sd="0" x="6"/>
        <item sd="0" x="7"/>
        <item h="1" sd="0" x="8"/>
        <item sd="0" x="0"/>
        <item t="default" sd="0"/>
      </items>
    </pivotField>
    <pivotField showAll="0"/>
    <pivotField showAll="0"/>
    <pivotField showAll="0"/>
    <pivotField axis="axisRow" showAll="0">
      <items count="8">
        <item h="1" x="4"/>
        <item x="1"/>
        <item h="1" x="5"/>
        <item h="1" x="3"/>
        <item h="1" x="2"/>
        <item h="1" x="0"/>
        <item h="1"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8"/>
    <field x="4"/>
    <field x="3"/>
  </rowFields>
  <rowItems count="9"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 2014 2015 Budget" fld="15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11">
      <pivotArea outline="0" collapsedLevelsAreSubtotals="1" fieldPosition="0"/>
    </format>
    <format dxfId="10">
      <pivotArea field="-2" type="button" dataOnly="0" labelOnly="1" outline="0" axis="axisCol" fieldPosition="0"/>
    </format>
    <format dxfId="9">
      <pivotArea type="topRight" dataOnly="0" labelOnly="1" outline="0" fieldPosition="0"/>
    </format>
    <format dxfId="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51.xml><?xml version="1.0" encoding="utf-8"?>
<pivotTableDefinition xmlns="http://schemas.openxmlformats.org/spreadsheetml/2006/main" name="PivotTable3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B21" firstHeaderRow="1" firstDataRow="1" firstDataCol="1"/>
  <pivotFields count="37">
    <pivotField showAll="0"/>
    <pivotField showAll="0"/>
    <pivotField showAll="0"/>
    <pivotField axis="axisRow" showAll="0">
      <items count="153">
        <item x="71"/>
        <item x="72"/>
        <item x="73"/>
        <item x="74"/>
        <item x="75"/>
        <item x="76"/>
        <item x="77"/>
        <item x="150"/>
        <item x="78"/>
        <item x="79"/>
        <item x="80"/>
        <item x="148"/>
        <item x="81"/>
        <item x="149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h="1" x="113"/>
        <item h="1" x="114"/>
        <item h="1" x="115"/>
        <item x="98"/>
        <item x="99"/>
        <item x="100"/>
        <item x="116"/>
        <item x="117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51"/>
        <item t="default"/>
      </items>
    </pivotField>
    <pivotField axis="axisRow" showAll="0">
      <items count="10">
        <item sd="0" x="1"/>
        <item sd="0" x="3"/>
        <item x="4"/>
        <item sd="0" x="2"/>
        <item sd="0" x="5"/>
        <item sd="0" x="6"/>
        <item sd="0" x="7"/>
        <item h="1" sd="0" x="8"/>
        <item sd="0" x="0"/>
        <item t="default" sd="0"/>
      </items>
    </pivotField>
    <pivotField axis="axisRow" showAll="0">
      <items count="186">
        <item x="170"/>
        <item sd="0" x="171"/>
        <item sd="0" x="92"/>
        <item sd="0" x="172"/>
        <item sd="0" x="173"/>
        <item sd="0" x="96"/>
        <item sd="0" x="91"/>
        <item sd="0" x="88"/>
        <item sd="0" x="82"/>
        <item sd="0" x="80"/>
        <item sd="0" x="81"/>
        <item sd="0" x="174"/>
        <item sd="0" x="89"/>
        <item sd="0" x="175"/>
        <item sd="0" x="71"/>
        <item sd="0" x="76"/>
        <item sd="0" x="176"/>
        <item sd="0" x="177"/>
        <item sd="0" x="178"/>
        <item sd="0" x="179"/>
        <item sd="0" x="180"/>
        <item sd="0" x="181"/>
        <item sd="0" x="86"/>
        <item sd="0" x="77"/>
        <item sd="0" x="75"/>
        <item sd="0" x="182"/>
        <item sd="0" x="83"/>
        <item sd="0" x="95"/>
        <item sd="0" x="90"/>
        <item sd="0" x="72"/>
        <item sd="0" x="93"/>
        <item sd="0" x="84"/>
        <item sd="0" x="94"/>
        <item sd="0" x="73"/>
        <item sd="0" x="183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31"/>
        <item sd="0" x="28"/>
        <item sd="0" x="30"/>
        <item sd="0" x="29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25"/>
        <item sd="0" x="126"/>
        <item sd="0" x="127"/>
        <item sd="0" x="128"/>
        <item sd="0" x="129"/>
        <item sd="0" x="130"/>
        <item sd="0" x="131"/>
        <item sd="0" x="132"/>
        <item sd="0" x="124"/>
        <item sd="0" x="133"/>
        <item sd="0" x="134"/>
        <item sd="0" x="135"/>
        <item sd="0" x="136"/>
        <item sd="0" x="138"/>
        <item sd="0" x="139"/>
        <item sd="0" x="140"/>
        <item sd="0" x="137"/>
        <item sd="0" x="141"/>
        <item sd="0" x="142"/>
        <item sd="0" x="143"/>
        <item sd="0" x="144"/>
        <item sd="0" x="119"/>
        <item sd="0" x="120"/>
        <item sd="0" x="121"/>
        <item sd="0" x="122"/>
        <item sd="0" x="123"/>
        <item sd="0" x="145"/>
        <item sd="0" x="146"/>
        <item sd="0" x="147"/>
        <item sd="0" x="148"/>
        <item sd="0" x="149"/>
        <item sd="0" x="150"/>
        <item sd="0" x="151"/>
        <item sd="0" x="152"/>
        <item sd="0" x="109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87"/>
        <item sd="0" x="78"/>
        <item sd="0" x="79"/>
        <item sd="0" x="74"/>
        <item sd="0" x="85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84"/>
        <item t="default" sd="0"/>
      </items>
    </pivotField>
    <pivotField showAll="0"/>
    <pivotField showAll="0"/>
    <pivotField axis="axisRow" showAll="0">
      <items count="8">
        <item h="1" x="4"/>
        <item x="1"/>
        <item h="1" x="5"/>
        <item h="1" x="3"/>
        <item h="1" x="2"/>
        <item h="1" x="0"/>
        <item h="1"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4">
    <field x="8"/>
    <field x="5"/>
    <field x="4"/>
    <field x="3"/>
  </rowFields>
  <rowItems count="18">
    <i>
      <x v="1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t="grand">
      <x/>
    </i>
  </rowItems>
  <colItems count="1">
    <i/>
  </colItems>
  <dataFields count="1">
    <dataField name="Sum of  2015 2016 Budget" fld="16" baseField="0" baseItem="0" numFmtId="3"/>
  </dataFields>
  <formats count="2">
    <format dxfId="7">
      <pivotArea outline="0" collapsedLevelsAreSubtotals="1" fieldPosition="0"/>
    </format>
    <format dxfId="6">
      <pivotArea dataOnly="0" labelOnly="1" outline="0" axis="axisValues" fieldPosition="0"/>
    </format>
  </formats>
  <pivotTableStyleInfo name="PivotStyleLight16" showRowHeaders="1" showColHeaders="1" showRowStripes="0" showColStripes="0" showLastColumn="1"/>
</pivotTableDefinition>
</file>

<file path=xl/pivotTables/pivotTable52.xml><?xml version="1.0" encoding="utf-8"?>
<pivotTableDefinition xmlns="http://schemas.openxmlformats.org/spreadsheetml/2006/main" name="PivotTable4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D43" firstHeaderRow="1" firstDataRow="2" firstDataCol="1"/>
  <pivotFields count="37">
    <pivotField showAll="0"/>
    <pivotField showAll="0"/>
    <pivotField showAll="0"/>
    <pivotField showAll="0"/>
    <pivotField axis="axisRow" showAll="0">
      <items count="10">
        <item x="1"/>
        <item x="3"/>
        <item x="4"/>
        <item x="2"/>
        <item x="5"/>
        <item x="6"/>
        <item x="7"/>
        <item x="8"/>
        <item x="0"/>
        <item t="default"/>
      </items>
    </pivotField>
    <pivotField axis="axisRow" showAll="0">
      <items count="186">
        <item h="1" sd="0" x="170"/>
        <item h="1" sd="0" x="171"/>
        <item h="1" sd="0" x="92"/>
        <item h="1" sd="0" x="172"/>
        <item h="1" sd="0" x="173"/>
        <item h="1" sd="0" x="96"/>
        <item h="1" sd="0" x="91"/>
        <item h="1" sd="0" x="88"/>
        <item h="1" sd="0" x="82"/>
        <item h="1" sd="0" x="80"/>
        <item h="1" sd="0" x="81"/>
        <item h="1" sd="0" x="174"/>
        <item h="1" sd="0" x="89"/>
        <item h="1" sd="0" x="175"/>
        <item h="1" sd="0" x="71"/>
        <item h="1" sd="0" x="76"/>
        <item h="1" sd="0" x="176"/>
        <item h="1" sd="0" x="177"/>
        <item h="1" sd="0" x="178"/>
        <item h="1" sd="0" x="179"/>
        <item h="1" sd="0" x="180"/>
        <item h="1" sd="0" x="181"/>
        <item h="1" sd="0" x="86"/>
        <item h="1" sd="0" x="77"/>
        <item h="1" sd="0" x="75"/>
        <item h="1" sd="0" x="182"/>
        <item h="1" sd="0" x="83"/>
        <item h="1" sd="0" x="95"/>
        <item h="1" sd="0" x="90"/>
        <item h="1" sd="0" x="72"/>
        <item h="1" sd="0" x="93"/>
        <item h="1" sd="0" x="84"/>
        <item h="1" sd="0" x="94"/>
        <item h="1" sd="0" x="73"/>
        <item h="1" sd="0" x="183"/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31"/>
        <item h="1" sd="0" x="28"/>
        <item h="1" sd="0" x="30"/>
        <item h="1" sd="0" x="29"/>
        <item h="1" sd="0" x="97"/>
        <item h="1" sd="0" x="98"/>
        <item h="1" sd="0" x="99"/>
        <item h="1" sd="0" x="100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08"/>
        <item h="1" sd="0" x="110"/>
        <item h="1" sd="0" x="111"/>
        <item h="1" sd="0" x="112"/>
        <item h="1" sd="0" x="113"/>
        <item h="1" sd="0" x="114"/>
        <item h="1" sd="0" x="115"/>
        <item h="1" sd="0" x="116"/>
        <item h="1" sd="0" x="117"/>
        <item h="1" sd="0" x="118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24"/>
        <item h="1" sd="0" x="133"/>
        <item h="1" sd="0" x="134"/>
        <item h="1" sd="0" x="135"/>
        <item h="1" sd="0" x="136"/>
        <item h="1" sd="0" x="138"/>
        <item h="1" sd="0" x="139"/>
        <item h="1" sd="0" x="140"/>
        <item h="1" sd="0" x="137"/>
        <item h="1" sd="0" x="141"/>
        <item h="1" sd="0" x="142"/>
        <item h="1" sd="0" x="143"/>
        <item h="1" sd="0" x="144"/>
        <item h="1" sd="0" x="119"/>
        <item h="1" sd="0" x="120"/>
        <item h="1" sd="0" x="121"/>
        <item h="1" sd="0" x="122"/>
        <item h="1" sd="0" x="123"/>
        <item h="1" sd="0" x="145"/>
        <item h="1" sd="0" x="146"/>
        <item h="1" sd="0" x="147"/>
        <item h="1" sd="0" x="148"/>
        <item h="1" sd="0" x="149"/>
        <item h="1" sd="0" x="150"/>
        <item h="1" sd="0" x="151"/>
        <item h="1" sd="0" x="152"/>
        <item h="1" sd="0" x="109"/>
        <item h="1" sd="0" x="153"/>
        <item h="1" sd="0" x="154"/>
        <item h="1" sd="0" x="155"/>
        <item h="1" sd="0" x="156"/>
        <item h="1" sd="0" x="157"/>
        <item h="1" sd="0" x="158"/>
        <item h="1" sd="0" x="159"/>
        <item h="1" sd="0" x="160"/>
        <item h="1" sd="0" x="161"/>
        <item h="1" sd="0" x="162"/>
        <item h="1" sd="0" x="163"/>
        <item h="1" sd="0" x="164"/>
        <item h="1" sd="0" x="165"/>
        <item h="1" sd="0" x="166"/>
        <item h="1" sd="0" x="167"/>
        <item h="1" sd="0" x="168"/>
        <item h="1" sd="0" x="169"/>
        <item x="87"/>
        <item sd="0" x="78"/>
        <item sd="0" x="79"/>
        <item sd="0" x="74"/>
        <item sd="0" x="85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5"/>
        <item h="1" sd="0" x="56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184"/>
        <item t="default" sd="0"/>
      </items>
    </pivotField>
    <pivotField axis="axisRow" showAll="0">
      <items count="389">
        <item h="1" x="201"/>
        <item h="1" x="202"/>
        <item h="1" x="211"/>
        <item h="1" x="212"/>
        <item h="1" x="213"/>
        <item h="1" x="214"/>
        <item h="1" x="215"/>
        <item h="1" x="165"/>
        <item h="1" x="218"/>
        <item h="1" x="216"/>
        <item h="1" x="217"/>
        <item h="1" x="219"/>
        <item h="1" x="220"/>
        <item h="1" x="208"/>
        <item h="1" x="209"/>
        <item h="1" x="210"/>
        <item h="1" x="207"/>
        <item h="1" x="205"/>
        <item h="1" x="206"/>
        <item h="1" x="203"/>
        <item h="1" x="204"/>
        <item h="1" x="221"/>
        <item h="1" x="222"/>
        <item h="1" x="224"/>
        <item h="1" x="225"/>
        <item h="1" x="223"/>
        <item h="1" x="226"/>
        <item h="1" x="227"/>
        <item h="1" x="181"/>
        <item h="1" x="158"/>
        <item h="1" x="159"/>
        <item h="1" x="229"/>
        <item h="1" x="228"/>
        <item h="1" x="230"/>
        <item h="1" x="162"/>
        <item h="1" x="233"/>
        <item h="1" x="148"/>
        <item h="1" x="232"/>
        <item h="1" x="231"/>
        <item h="1" x="234"/>
        <item h="1" x="235"/>
        <item h="1" x="236"/>
        <item h="1" x="237"/>
        <item h="1" x="238"/>
        <item h="1" x="239"/>
        <item h="1" x="240"/>
        <item h="1" x="127"/>
        <item h="1" x="179"/>
        <item h="1" x="199"/>
        <item h="1" x="122"/>
        <item h="1" x="170"/>
        <item h="1" x="198"/>
        <item h="1" x="379"/>
        <item h="1" x="117"/>
        <item h="1" x="200"/>
        <item h="1" x="241"/>
        <item h="1" x="378"/>
        <item h="1" x="128"/>
        <item h="1" x="242"/>
        <item h="1" x="245"/>
        <item h="1" x="244"/>
        <item h="1" x="246"/>
        <item h="1" x="166"/>
        <item h="1" x="248"/>
        <item h="1" x="121"/>
        <item h="1" x="377"/>
        <item h="1" x="249"/>
        <item h="1" x="123"/>
        <item h="1" x="247"/>
        <item h="1" x="243"/>
        <item h="1" x="250"/>
        <item h="1" x="251"/>
        <item h="1" x="153"/>
        <item h="1" x="252"/>
        <item h="1" x="253"/>
        <item h="1" x="254"/>
        <item h="1" x="256"/>
        <item h="1" x="257"/>
        <item h="1" x="259"/>
        <item h="1" x="258"/>
        <item h="1" x="255"/>
        <item h="1" x="86"/>
        <item h="1" x="84"/>
        <item h="1" x="87"/>
        <item h="1" x="88"/>
        <item h="1" x="134"/>
        <item h="1" x="89"/>
        <item h="1" x="90"/>
        <item h="1" x="91"/>
        <item h="1" x="260"/>
        <item h="1" x="77"/>
        <item h="1" x="92"/>
        <item h="1" x="93"/>
        <item h="1" x="94"/>
        <item h="1" x="95"/>
        <item h="1" x="96"/>
        <item h="1" x="97"/>
        <item h="1" x="98"/>
        <item h="1" x="261"/>
        <item h="1" x="262"/>
        <item h="1" x="263"/>
        <item h="1" x="264"/>
        <item h="1" x="265"/>
        <item h="1" x="266"/>
        <item h="1" x="267"/>
        <item h="1" x="268"/>
        <item h="1" x="269"/>
        <item h="1" x="270"/>
        <item h="1" x="271"/>
        <item h="1" x="272"/>
        <item h="1" x="140"/>
        <item h="1" x="273"/>
        <item h="1" x="274"/>
        <item h="1" x="180"/>
        <item h="1" x="287"/>
        <item h="1" x="277"/>
        <item h="1" x="298"/>
        <item h="1" x="309"/>
        <item h="1" x="306"/>
        <item h="1" x="280"/>
        <item h="1" x="281"/>
        <item h="1" x="301"/>
        <item h="1" x="299"/>
        <item h="1" x="288"/>
        <item h="1" x="289"/>
        <item h="1" x="307"/>
        <item h="1" x="290"/>
        <item h="1" x="291"/>
        <item h="1" x="292"/>
        <item h="1" x="293"/>
        <item h="1" x="294"/>
        <item h="1" x="295"/>
        <item h="1" x="142"/>
        <item h="1" x="296"/>
        <item h="1" x="302"/>
        <item h="1" x="304"/>
        <item h="1" x="303"/>
        <item h="1" x="308"/>
        <item h="1" x="305"/>
        <item h="1" x="300"/>
        <item h="1" x="112"/>
        <item h="1" x="282"/>
        <item h="1" x="278"/>
        <item h="1" x="297"/>
        <item h="1" x="283"/>
        <item h="1" x="284"/>
        <item h="1" x="285"/>
        <item h="1" x="118"/>
        <item h="1" x="286"/>
        <item h="1" x="279"/>
        <item h="1" x="81"/>
        <item h="1" x="132"/>
        <item h="1" x="275"/>
        <item h="1" x="276"/>
        <item h="1" x="315"/>
        <item h="1" x="313"/>
        <item h="1" x="314"/>
        <item h="1" x="317"/>
        <item h="1" x="319"/>
        <item h="1" x="312"/>
        <item h="1" x="311"/>
        <item h="1" x="316"/>
        <item h="1" x="310"/>
        <item h="1" x="320"/>
        <item h="1" x="318"/>
        <item h="1" x="129"/>
        <item h="1" x="154"/>
        <item h="1" x="380"/>
        <item h="1" x="155"/>
        <item h="1" x="156"/>
        <item h="1" x="157"/>
        <item h="1" x="326"/>
        <item h="1" x="327"/>
        <item h="1" x="328"/>
        <item h="1" x="324"/>
        <item h="1" x="322"/>
        <item h="1" x="323"/>
        <item h="1" x="321"/>
        <item h="1" x="325"/>
        <item h="1" x="174"/>
        <item h="1" x="125"/>
        <item h="1" x="350"/>
        <item h="1" x="339"/>
        <item h="1" x="343"/>
        <item h="1" x="370"/>
        <item h="1" x="344"/>
        <item h="1" x="381"/>
        <item h="1" x="103"/>
        <item h="1" x="333"/>
        <item h="1" x="101"/>
        <item h="1" x="104"/>
        <item h="1" x="329"/>
        <item h="1" x="131"/>
        <item h="1" x="342"/>
        <item h="1" x="336"/>
        <item h="1" x="367"/>
        <item h="1" x="355"/>
        <item h="1" x="356"/>
        <item h="1" x="105"/>
        <item h="1" x="197"/>
        <item h="1" x="359"/>
        <item h="1" x="353"/>
        <item h="1" x="163"/>
        <item h="1" x="369"/>
        <item h="1" x="337"/>
        <item h="1" x="357"/>
        <item h="1" x="340"/>
        <item h="1" x="341"/>
        <item h="1" x="345"/>
        <item h="1" x="135"/>
        <item h="1" x="338"/>
        <item h="1" x="361"/>
        <item h="1" x="346"/>
        <item h="1" x="102"/>
        <item h="1" x="351"/>
        <item h="1" x="334"/>
        <item h="1" x="177"/>
        <item h="1" x="164"/>
        <item h="1" x="362"/>
        <item h="1" x="106"/>
        <item h="1" x="82"/>
        <item h="1" x="107"/>
        <item h="1" x="108"/>
        <item h="1" x="363"/>
        <item h="1" x="109"/>
        <item h="1" x="364"/>
        <item h="1" x="347"/>
        <item h="1" x="330"/>
        <item h="1" x="332"/>
        <item h="1" x="335"/>
        <item h="1" x="365"/>
        <item h="1" x="348"/>
        <item h="1" x="136"/>
        <item h="1" x="349"/>
        <item h="1" x="366"/>
        <item h="1" x="331"/>
        <item h="1" x="110"/>
        <item h="1" x="371"/>
        <item h="1" x="111"/>
        <item h="1" x="354"/>
        <item h="1" x="78"/>
        <item h="1" x="352"/>
        <item h="1" x="99"/>
        <item h="1" x="358"/>
        <item h="1" x="194"/>
        <item h="1" x="368"/>
        <item h="1" x="360"/>
        <item h="1" x="383"/>
        <item h="1" x="382"/>
        <item h="1" x="384"/>
        <item h="1" x="385"/>
        <item h="1" x="372"/>
        <item h="1" x="373"/>
        <item h="1" x="195"/>
        <item h="1" x="171"/>
        <item h="1" x="386"/>
        <item h="1" x="375"/>
        <item h="1" x="376"/>
        <item h="1" x="374"/>
        <item h="1" x="130"/>
        <item h="1" x="172"/>
        <item h="1" x="126"/>
        <item h="1" x="79"/>
        <item h="1" x="124"/>
        <item h="1" x="0"/>
        <item h="1" x="1"/>
        <item h="1" x="7"/>
        <item h="1" x="10"/>
        <item h="1" x="11"/>
        <item h="1" x="8"/>
        <item h="1" x="9"/>
        <item h="1" x="12"/>
        <item h="1" x="4"/>
        <item h="1" x="2"/>
        <item h="1" x="3"/>
        <item h="1" x="5"/>
        <item h="1" x="6"/>
        <item h="1" x="13"/>
        <item h="1" x="14"/>
        <item h="1" x="15"/>
        <item h="1" x="16"/>
        <item h="1" x="18"/>
        <item h="1" x="19"/>
        <item h="1" x="20"/>
        <item h="1" x="21"/>
        <item h="1" x="22"/>
        <item h="1" x="23"/>
        <item h="1" x="27"/>
        <item h="1" x="24"/>
        <item h="1" x="25"/>
        <item h="1" x="26"/>
        <item h="1" x="183"/>
        <item h="1" x="182"/>
        <item h="1" x="17"/>
        <item h="1" x="184"/>
        <item h="1" x="185"/>
        <item h="1" x="187"/>
        <item h="1" x="188"/>
        <item h="1" x="189"/>
        <item h="1" x="190"/>
        <item h="1" x="191"/>
        <item h="1" x="192"/>
        <item h="1" x="193"/>
        <item h="1" x="186"/>
        <item x="113"/>
        <item x="143"/>
        <item x="167"/>
        <item x="173"/>
        <item x="161"/>
        <item x="116"/>
        <item x="119"/>
        <item x="160"/>
        <item x="178"/>
        <item x="196"/>
        <item x="115"/>
        <item x="133"/>
        <item x="137"/>
        <item x="80"/>
        <item x="151"/>
        <item x="85"/>
        <item x="144"/>
        <item h="1" x="149"/>
        <item h="1" x="145"/>
        <item h="1" x="147"/>
        <item h="1" x="168"/>
        <item h="1" x="150"/>
        <item h="1" x="120"/>
        <item h="1" x="141"/>
        <item h="1" x="138"/>
        <item h="1" x="100"/>
        <item h="1" x="152"/>
        <item h="1" x="83"/>
        <item h="1" x="146"/>
        <item h="1" x="169"/>
        <item h="1" x="114"/>
        <item h="1" x="175"/>
        <item h="1" x="176"/>
        <item h="1" x="139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68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9"/>
        <item h="1" x="70"/>
        <item h="1" x="71"/>
        <item h="1" x="72"/>
        <item h="1" x="66"/>
        <item h="1" x="73"/>
        <item h="1" x="67"/>
        <item h="1" x="74"/>
        <item h="1" x="75"/>
        <item h="1" x="76"/>
        <item h="1" x="387"/>
        <item t="default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4">
    <field x="8"/>
    <field x="4"/>
    <field x="5"/>
    <field x="6"/>
  </rowFields>
  <rowItems count="39">
    <i>
      <x v="3"/>
    </i>
    <i r="1">
      <x/>
    </i>
    <i r="2">
      <x v="143"/>
    </i>
    <i r="1">
      <x v="1"/>
    </i>
    <i r="2">
      <x v="141"/>
    </i>
    <i r="2">
      <x v="142"/>
    </i>
    <i r="2">
      <x v="143"/>
    </i>
    <i r="1">
      <x v="2"/>
    </i>
    <i r="2">
      <x v="143"/>
    </i>
    <i r="1">
      <x v="3"/>
    </i>
    <i r="2">
      <x v="143"/>
    </i>
    <i r="1">
      <x v="4"/>
    </i>
    <i r="2">
      <x v="140"/>
    </i>
    <i r="3">
      <x v="304"/>
    </i>
    <i r="3">
      <x v="305"/>
    </i>
    <i r="3">
      <x v="309"/>
    </i>
    <i r="3">
      <x v="320"/>
    </i>
    <i r="2">
      <x v="141"/>
    </i>
    <i r="2">
      <x v="143"/>
    </i>
    <i r="2">
      <x v="144"/>
    </i>
    <i r="1">
      <x v="5"/>
    </i>
    <i r="2">
      <x v="140"/>
    </i>
    <i r="3">
      <x v="304"/>
    </i>
    <i r="3">
      <x v="305"/>
    </i>
    <i r="3">
      <x v="308"/>
    </i>
    <i r="3">
      <x v="309"/>
    </i>
    <i r="2">
      <x v="141"/>
    </i>
    <i r="2">
      <x v="143"/>
    </i>
    <i r="1">
      <x v="6"/>
    </i>
    <i r="2">
      <x v="140"/>
    </i>
    <i r="3">
      <x v="304"/>
    </i>
    <i r="3">
      <x v="306"/>
    </i>
    <i r="3">
      <x v="307"/>
    </i>
    <i r="3">
      <x v="320"/>
    </i>
    <i r="2">
      <x v="141"/>
    </i>
    <i r="2">
      <x v="143"/>
    </i>
    <i r="1">
      <x v="7"/>
    </i>
    <i r="2">
      <x v="14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2">
    <format dxfId="5">
      <pivotArea outline="0" collapsedLevelsAreSubtotals="1" fieldPosition="0"/>
    </format>
    <format dxfId="4">
      <pivotArea dataOnly="0" labelOnly="1" outline="0" axis="axisValues" fieldPosition="0"/>
    </format>
  </format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84" firstHeaderRow="1" firstDataRow="2" firstDataCol="1"/>
  <pivotFields count="37">
    <pivotField showAll="0"/>
    <pivotField showAll="0"/>
    <pivotField showAll="0"/>
    <pivotField axis="axisRow" showAll="0">
      <items count="153"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150"/>
        <item h="1" sd="0" x="78"/>
        <item h="1" sd="0" x="79"/>
        <item h="1" sd="0" x="80"/>
        <item h="1" sd="0" x="148"/>
        <item h="1" sd="0" x="81"/>
        <item h="1" sd="0" x="149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1"/>
        <item h="1" sd="0" x="92"/>
        <item h="1" sd="0" x="93"/>
        <item h="1" sd="0" x="94"/>
        <item h="1" sd="0" x="95"/>
        <item h="1" sd="0" x="96"/>
        <item h="1" sd="0" x="97"/>
        <item h="1" sd="0" x="113"/>
        <item h="1" sd="0" x="114"/>
        <item x="115"/>
        <item h="1" sd="0" x="98"/>
        <item h="1" sd="0" x="99"/>
        <item h="1" sd="0" x="100"/>
        <item h="1" sd="0" x="116"/>
        <item h="1" sd="0" x="117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08"/>
        <item h="1" sd="0" x="109"/>
        <item h="1" sd="0" x="110"/>
        <item h="1" sd="0" x="111"/>
        <item h="1" sd="0" x="112"/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118"/>
        <item h="1" sd="0" x="119"/>
        <item h="1" sd="0" x="120"/>
        <item h="1" sd="0" x="121"/>
        <item h="1" sd="0" x="122"/>
        <item h="1" sd="0" x="123"/>
        <item h="1" sd="0" x="124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33"/>
        <item h="1" sd="0" x="134"/>
        <item h="1" sd="0" x="135"/>
        <item h="1" sd="0" x="136"/>
        <item h="1" sd="0" x="137"/>
        <item h="1" sd="0" x="138"/>
        <item h="1" sd="0" x="139"/>
        <item h="1" sd="0" x="140"/>
        <item h="1" sd="0" x="141"/>
        <item h="1" sd="0" x="142"/>
        <item h="1" sd="0" x="143"/>
        <item h="1" sd="0" x="144"/>
        <item h="1" sd="0" x="145"/>
        <item h="1" sd="0" x="146"/>
        <item h="1" sd="0" x="147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5"/>
        <item h="1" sd="0" x="56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151"/>
        <item t="default" sd="0"/>
      </items>
    </pivotField>
    <pivotField showAll="0"/>
    <pivotField axis="axisRow" showAll="0">
      <items count="186">
        <item x="170"/>
        <item sd="0" x="171"/>
        <item x="92"/>
        <item sd="0" x="172"/>
        <item sd="0" x="173"/>
        <item x="96"/>
        <item sd="0" x="91"/>
        <item sd="0" x="88"/>
        <item sd="0" x="82"/>
        <item x="80"/>
        <item sd="0" x="81"/>
        <item sd="0" x="174"/>
        <item x="89"/>
        <item x="175"/>
        <item x="71"/>
        <item x="76"/>
        <item sd="0" x="176"/>
        <item x="177"/>
        <item sd="0" x="178"/>
        <item x="179"/>
        <item sd="0" x="180"/>
        <item sd="0" x="181"/>
        <item sd="0" x="86"/>
        <item x="77"/>
        <item x="75"/>
        <item sd="0" x="182"/>
        <item sd="0" x="83"/>
        <item sd="0" x="95"/>
        <item sd="0" x="90"/>
        <item x="72"/>
        <item x="93"/>
        <item sd="0" x="84"/>
        <item sd="0" x="94"/>
        <item sd="0" x="73"/>
        <item sd="0" x="183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31"/>
        <item sd="0" x="28"/>
        <item sd="0" x="30"/>
        <item sd="0" x="29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25"/>
        <item sd="0" x="126"/>
        <item sd="0" x="127"/>
        <item sd="0" x="128"/>
        <item sd="0" x="129"/>
        <item sd="0" x="130"/>
        <item sd="0" x="131"/>
        <item sd="0" x="132"/>
        <item sd="0" x="124"/>
        <item sd="0" x="133"/>
        <item sd="0" x="134"/>
        <item sd="0" x="135"/>
        <item sd="0" x="136"/>
        <item sd="0" x="138"/>
        <item sd="0" x="139"/>
        <item sd="0" x="140"/>
        <item sd="0" x="137"/>
        <item sd="0" x="141"/>
        <item sd="0" x="142"/>
        <item sd="0" x="143"/>
        <item sd="0" x="144"/>
        <item sd="0" x="119"/>
        <item sd="0" x="120"/>
        <item sd="0" x="121"/>
        <item sd="0" x="122"/>
        <item sd="0" x="123"/>
        <item sd="0" x="145"/>
        <item sd="0" x="146"/>
        <item sd="0" x="147"/>
        <item sd="0" x="148"/>
        <item sd="0" x="149"/>
        <item sd="0" x="150"/>
        <item sd="0" x="151"/>
        <item sd="0" x="152"/>
        <item sd="0" x="109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87"/>
        <item sd="0" x="78"/>
        <item sd="0" x="79"/>
        <item sd="0" x="74"/>
        <item sd="0" x="85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84"/>
        <item t="default" sd="0"/>
      </items>
    </pivotField>
    <pivotField axis="axisRow" showAll="0">
      <items count="389">
        <item x="201"/>
        <item x="202"/>
        <item x="211"/>
        <item x="212"/>
        <item x="213"/>
        <item x="214"/>
        <item x="215"/>
        <item x="165"/>
        <item x="218"/>
        <item x="216"/>
        <item x="217"/>
        <item x="219"/>
        <item x="220"/>
        <item x="208"/>
        <item x="209"/>
        <item x="210"/>
        <item x="207"/>
        <item x="205"/>
        <item x="206"/>
        <item x="203"/>
        <item x="204"/>
        <item x="221"/>
        <item x="222"/>
        <item x="224"/>
        <item x="225"/>
        <item x="223"/>
        <item x="226"/>
        <item x="227"/>
        <item x="181"/>
        <item x="158"/>
        <item x="159"/>
        <item x="229"/>
        <item x="228"/>
        <item x="230"/>
        <item x="162"/>
        <item x="233"/>
        <item x="148"/>
        <item x="232"/>
        <item x="231"/>
        <item x="234"/>
        <item x="235"/>
        <item x="236"/>
        <item x="237"/>
        <item x="238"/>
        <item x="239"/>
        <item x="240"/>
        <item x="127"/>
        <item x="179"/>
        <item x="199"/>
        <item x="122"/>
        <item x="170"/>
        <item x="198"/>
        <item x="379"/>
        <item x="117"/>
        <item x="200"/>
        <item x="241"/>
        <item x="378"/>
        <item x="128"/>
        <item x="242"/>
        <item x="245"/>
        <item x="244"/>
        <item x="246"/>
        <item x="166"/>
        <item x="248"/>
        <item x="121"/>
        <item x="377"/>
        <item x="249"/>
        <item x="123"/>
        <item x="247"/>
        <item x="243"/>
        <item x="250"/>
        <item x="251"/>
        <item x="153"/>
        <item x="252"/>
        <item x="253"/>
        <item x="254"/>
        <item x="256"/>
        <item x="257"/>
        <item x="259"/>
        <item x="258"/>
        <item x="255"/>
        <item x="86"/>
        <item x="84"/>
        <item x="87"/>
        <item x="88"/>
        <item x="134"/>
        <item x="89"/>
        <item x="90"/>
        <item x="91"/>
        <item x="260"/>
        <item x="77"/>
        <item x="92"/>
        <item x="93"/>
        <item x="94"/>
        <item x="95"/>
        <item x="96"/>
        <item x="97"/>
        <item x="98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140"/>
        <item x="273"/>
        <item x="274"/>
        <item x="180"/>
        <item x="287"/>
        <item x="277"/>
        <item x="298"/>
        <item x="309"/>
        <item x="306"/>
        <item x="280"/>
        <item x="281"/>
        <item x="301"/>
        <item x="299"/>
        <item x="288"/>
        <item x="289"/>
        <item x="307"/>
        <item x="290"/>
        <item x="291"/>
        <item x="292"/>
        <item x="293"/>
        <item x="294"/>
        <item x="295"/>
        <item x="142"/>
        <item x="296"/>
        <item x="302"/>
        <item x="304"/>
        <item x="303"/>
        <item x="308"/>
        <item x="305"/>
        <item x="300"/>
        <item x="112"/>
        <item x="282"/>
        <item x="278"/>
        <item x="297"/>
        <item x="283"/>
        <item x="284"/>
        <item x="285"/>
        <item x="118"/>
        <item x="286"/>
        <item x="279"/>
        <item x="81"/>
        <item x="132"/>
        <item x="275"/>
        <item x="276"/>
        <item x="315"/>
        <item x="313"/>
        <item x="314"/>
        <item x="317"/>
        <item x="319"/>
        <item x="312"/>
        <item x="311"/>
        <item x="316"/>
        <item x="310"/>
        <item x="320"/>
        <item x="318"/>
        <item x="129"/>
        <item x="154"/>
        <item x="380"/>
        <item x="155"/>
        <item x="156"/>
        <item x="157"/>
        <item x="326"/>
        <item x="327"/>
        <item x="328"/>
        <item x="324"/>
        <item x="322"/>
        <item x="323"/>
        <item x="321"/>
        <item x="325"/>
        <item x="174"/>
        <item x="125"/>
        <item x="350"/>
        <item x="339"/>
        <item x="343"/>
        <item x="370"/>
        <item x="344"/>
        <item x="381"/>
        <item x="103"/>
        <item x="333"/>
        <item x="101"/>
        <item x="104"/>
        <item x="329"/>
        <item x="131"/>
        <item x="342"/>
        <item x="336"/>
        <item x="367"/>
        <item x="355"/>
        <item x="356"/>
        <item x="105"/>
        <item x="197"/>
        <item x="359"/>
        <item x="353"/>
        <item x="163"/>
        <item x="369"/>
        <item x="337"/>
        <item x="357"/>
        <item x="340"/>
        <item x="341"/>
        <item x="345"/>
        <item x="135"/>
        <item x="338"/>
        <item x="361"/>
        <item x="346"/>
        <item x="102"/>
        <item x="351"/>
        <item x="334"/>
        <item x="177"/>
        <item x="164"/>
        <item x="362"/>
        <item x="106"/>
        <item x="82"/>
        <item x="107"/>
        <item x="108"/>
        <item x="363"/>
        <item x="109"/>
        <item x="364"/>
        <item x="347"/>
        <item x="330"/>
        <item x="332"/>
        <item x="335"/>
        <item x="365"/>
        <item x="348"/>
        <item x="136"/>
        <item x="349"/>
        <item x="366"/>
        <item x="331"/>
        <item x="110"/>
        <item x="371"/>
        <item x="111"/>
        <item x="354"/>
        <item x="78"/>
        <item x="352"/>
        <item x="99"/>
        <item x="358"/>
        <item x="194"/>
        <item x="368"/>
        <item x="360"/>
        <item x="383"/>
        <item x="382"/>
        <item x="384"/>
        <item x="385"/>
        <item x="372"/>
        <item x="373"/>
        <item x="195"/>
        <item x="171"/>
        <item x="386"/>
        <item x="375"/>
        <item x="376"/>
        <item x="374"/>
        <item x="130"/>
        <item x="172"/>
        <item x="126"/>
        <item x="79"/>
        <item x="124"/>
        <item x="0"/>
        <item x="1"/>
        <item x="7"/>
        <item x="10"/>
        <item x="11"/>
        <item x="8"/>
        <item x="9"/>
        <item x="12"/>
        <item x="4"/>
        <item x="2"/>
        <item x="3"/>
        <item x="5"/>
        <item x="6"/>
        <item x="13"/>
        <item x="14"/>
        <item x="15"/>
        <item x="16"/>
        <item x="18"/>
        <item x="19"/>
        <item x="20"/>
        <item x="21"/>
        <item x="22"/>
        <item x="23"/>
        <item x="27"/>
        <item x="24"/>
        <item x="25"/>
        <item x="26"/>
        <item x="183"/>
        <item x="182"/>
        <item x="17"/>
        <item x="184"/>
        <item x="185"/>
        <item x="187"/>
        <item x="188"/>
        <item x="189"/>
        <item x="190"/>
        <item x="191"/>
        <item x="192"/>
        <item x="193"/>
        <item x="186"/>
        <item x="113"/>
        <item x="143"/>
        <item x="167"/>
        <item x="173"/>
        <item x="161"/>
        <item x="116"/>
        <item x="119"/>
        <item x="160"/>
        <item x="178"/>
        <item x="196"/>
        <item x="115"/>
        <item x="133"/>
        <item x="137"/>
        <item x="80"/>
        <item x="151"/>
        <item x="85"/>
        <item x="144"/>
        <item x="149"/>
        <item x="145"/>
        <item x="147"/>
        <item x="168"/>
        <item x="150"/>
        <item x="120"/>
        <item x="141"/>
        <item x="138"/>
        <item x="100"/>
        <item x="152"/>
        <item x="83"/>
        <item x="146"/>
        <item x="169"/>
        <item x="114"/>
        <item x="175"/>
        <item x="176"/>
        <item x="139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68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9"/>
        <item x="70"/>
        <item x="71"/>
        <item x="72"/>
        <item x="66"/>
        <item x="73"/>
        <item x="67"/>
        <item x="74"/>
        <item x="75"/>
        <item x="76"/>
        <item x="387"/>
        <item t="default"/>
      </items>
    </pivotField>
    <pivotField showAll="0"/>
    <pivotField axis="axisRow" showAll="0">
      <items count="8">
        <item x="4"/>
        <item x="1"/>
        <item x="5"/>
        <item x="3"/>
        <item x="2"/>
        <item h="1"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4">
    <field x="8"/>
    <field x="5"/>
    <field x="3"/>
    <field x="6"/>
  </rowFields>
  <rowItems count="80">
    <i>
      <x/>
    </i>
    <i r="1">
      <x v="2"/>
    </i>
    <i r="2">
      <x v="32"/>
    </i>
    <i r="3">
      <x v="11"/>
    </i>
    <i r="3">
      <x v="12"/>
    </i>
    <i r="1">
      <x v="5"/>
    </i>
    <i r="2">
      <x v="32"/>
    </i>
    <i r="3">
      <x v="28"/>
    </i>
    <i r="1">
      <x v="9"/>
    </i>
    <i r="2">
      <x v="32"/>
    </i>
    <i r="3">
      <x v="47"/>
    </i>
    <i r="1">
      <x v="12"/>
    </i>
    <i r="2">
      <x v="32"/>
    </i>
    <i r="3">
      <x v="72"/>
    </i>
    <i>
      <x v="1"/>
    </i>
    <i r="1">
      <x v="14"/>
    </i>
    <i r="2">
      <x v="32"/>
    </i>
    <i r="3">
      <x v="81"/>
    </i>
    <i r="3">
      <x v="82"/>
    </i>
    <i r="3">
      <x v="84"/>
    </i>
    <i r="3">
      <x v="85"/>
    </i>
    <i r="3">
      <x v="86"/>
    </i>
    <i r="3">
      <x v="87"/>
    </i>
    <i r="3">
      <x v="88"/>
    </i>
    <i r="3">
      <x v="90"/>
    </i>
    <i r="1">
      <x v="15"/>
    </i>
    <i r="2">
      <x v="32"/>
    </i>
    <i r="3">
      <x v="91"/>
    </i>
    <i r="3">
      <x v="92"/>
    </i>
    <i r="3">
      <x v="93"/>
    </i>
    <i r="3">
      <x v="94"/>
    </i>
    <i r="3">
      <x v="95"/>
    </i>
    <i r="3">
      <x v="96"/>
    </i>
    <i r="3">
      <x v="97"/>
    </i>
    <i r="1">
      <x v="17"/>
    </i>
    <i r="2">
      <x v="32"/>
    </i>
    <i r="3">
      <x v="99"/>
    </i>
    <i r="1">
      <x v="19"/>
    </i>
    <i r="2">
      <x v="32"/>
    </i>
    <i r="3">
      <x v="107"/>
    </i>
    <i r="1">
      <x v="23"/>
    </i>
    <i r="2">
      <x v="32"/>
    </i>
    <i r="3">
      <x v="113"/>
    </i>
    <i r="3">
      <x v="115"/>
    </i>
    <i r="3">
      <x v="116"/>
    </i>
    <i r="3">
      <x v="117"/>
    </i>
    <i r="3">
      <x v="122"/>
    </i>
    <i r="3">
      <x v="123"/>
    </i>
    <i r="3">
      <x v="140"/>
    </i>
    <i r="3">
      <x v="142"/>
    </i>
    <i r="3">
      <x v="147"/>
    </i>
    <i r="1">
      <x v="24"/>
    </i>
    <i r="2">
      <x v="32"/>
    </i>
    <i r="3">
      <x v="150"/>
    </i>
    <i r="1">
      <x v="29"/>
    </i>
    <i r="2">
      <x v="32"/>
    </i>
    <i r="3">
      <x v="187"/>
    </i>
    <i r="3">
      <x v="190"/>
    </i>
    <i r="3">
      <x v="202"/>
    </i>
    <i r="3">
      <x v="204"/>
    </i>
    <i r="3">
      <x v="213"/>
    </i>
    <i r="3">
      <x v="216"/>
    </i>
    <i r="3">
      <x v="219"/>
    </i>
    <i r="3">
      <x v="222"/>
    </i>
    <i r="3">
      <x v="224"/>
    </i>
    <i r="3">
      <x v="226"/>
    </i>
    <i r="3">
      <x v="235"/>
    </i>
    <i r="3">
      <x v="236"/>
    </i>
    <i r="3">
      <x v="238"/>
    </i>
    <i r="3">
      <x v="239"/>
    </i>
    <i r="3">
      <x v="240"/>
    </i>
    <i>
      <x v="2"/>
    </i>
    <i r="1">
      <x v="13"/>
    </i>
    <i r="2">
      <x v="32"/>
    </i>
    <i r="3">
      <x v="78"/>
    </i>
    <i r="1">
      <x v="30"/>
    </i>
    <i r="2">
      <x v="32"/>
    </i>
    <i r="3">
      <x v="251"/>
    </i>
    <i r="3">
      <x v="257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463">
      <pivotArea outline="0" collapsedLevelsAreSubtotals="1" fieldPosition="0"/>
    </format>
    <format dxfId="462">
      <pivotArea field="-2" type="button" dataOnly="0" labelOnly="1" outline="0" axis="axisCol" fieldPosition="0"/>
    </format>
    <format dxfId="461">
      <pivotArea type="topRight" dataOnly="0" labelOnly="1" outline="0" fieldPosition="0"/>
    </format>
    <format dxfId="460">
      <pivotArea dataOnly="0" labelOnly="1" outline="0" fieldPosition="0">
        <references count="1">
          <reference field="4294967294" count="4">
            <x v="0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33" firstHeaderRow="1" firstDataRow="2" firstDataCol="1"/>
  <pivotFields count="37">
    <pivotField showAll="0"/>
    <pivotField showAll="0"/>
    <pivotField showAll="0"/>
    <pivotField axis="axisRow" showAll="0">
      <items count="153"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150"/>
        <item h="1" sd="0" x="78"/>
        <item h="1" sd="0" x="79"/>
        <item h="1" sd="0" x="80"/>
        <item h="1" sd="0" x="148"/>
        <item h="1" sd="0" x="81"/>
        <item h="1" sd="0" x="149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1"/>
        <item h="1" sd="0" x="92"/>
        <item h="1" sd="0" x="93"/>
        <item h="1" sd="0" x="94"/>
        <item h="1" sd="0" x="95"/>
        <item h="1" sd="0" x="96"/>
        <item h="1" sd="0" x="97"/>
        <item sd="0" x="113"/>
        <item x="114"/>
        <item x="115"/>
        <item h="1" sd="0" x="98"/>
        <item h="1" sd="0" x="99"/>
        <item h="1" sd="0" x="100"/>
        <item h="1" sd="0" x="116"/>
        <item h="1" sd="0" x="117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08"/>
        <item h="1" sd="0" x="109"/>
        <item h="1" sd="0" x="110"/>
        <item h="1" sd="0" x="111"/>
        <item h="1" sd="0" x="112"/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118"/>
        <item h="1" sd="0" x="119"/>
        <item h="1" sd="0" x="120"/>
        <item h="1" sd="0" x="121"/>
        <item h="1" sd="0" x="122"/>
        <item h="1" sd="0" x="123"/>
        <item h="1" sd="0" x="124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33"/>
        <item h="1" sd="0" x="134"/>
        <item h="1" sd="0" x="135"/>
        <item h="1" sd="0" x="136"/>
        <item h="1" sd="0" x="137"/>
        <item h="1" sd="0" x="138"/>
        <item h="1" sd="0" x="139"/>
        <item h="1" sd="0" x="140"/>
        <item h="1" sd="0" x="141"/>
        <item h="1" sd="0" x="142"/>
        <item h="1" sd="0" x="143"/>
        <item h="1" sd="0" x="144"/>
        <item h="1" sd="0" x="145"/>
        <item h="1" sd="0" x="146"/>
        <item h="1" sd="0" x="147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5"/>
        <item h="1" sd="0" x="56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151"/>
        <item t="default" sd="0"/>
      </items>
    </pivotField>
    <pivotField showAll="0"/>
    <pivotField axis="axisRow" showAll="0">
      <items count="186">
        <item x="170"/>
        <item sd="0" x="171"/>
        <item x="92"/>
        <item sd="0" x="172"/>
        <item sd="0" x="173"/>
        <item sd="0" x="96"/>
        <item sd="0" x="91"/>
        <item sd="0" x="88"/>
        <item sd="0" x="82"/>
        <item x="80"/>
        <item sd="0" x="81"/>
        <item sd="0" x="174"/>
        <item sd="0" x="89"/>
        <item sd="0" x="175"/>
        <item sd="0" x="71"/>
        <item sd="0" x="76"/>
        <item sd="0" x="176"/>
        <item sd="0" x="177"/>
        <item sd="0" x="178"/>
        <item sd="0" x="179"/>
        <item sd="0" x="180"/>
        <item sd="0" x="181"/>
        <item sd="0" x="86"/>
        <item sd="0" x="77"/>
        <item sd="0" x="75"/>
        <item sd="0" x="182"/>
        <item sd="0" x="83"/>
        <item sd="0" x="95"/>
        <item sd="0" x="90"/>
        <item sd="0" x="72"/>
        <item sd="0" x="93"/>
        <item sd="0" x="84"/>
        <item sd="0" x="94"/>
        <item sd="0" x="73"/>
        <item sd="0" x="183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31"/>
        <item sd="0" x="28"/>
        <item sd="0" x="30"/>
        <item sd="0" x="29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25"/>
        <item sd="0" x="126"/>
        <item sd="0" x="127"/>
        <item sd="0" x="128"/>
        <item sd="0" x="129"/>
        <item sd="0" x="130"/>
        <item sd="0" x="131"/>
        <item sd="0" x="132"/>
        <item sd="0" x="124"/>
        <item sd="0" x="133"/>
        <item sd="0" x="134"/>
        <item sd="0" x="135"/>
        <item sd="0" x="136"/>
        <item sd="0" x="138"/>
        <item sd="0" x="139"/>
        <item sd="0" x="140"/>
        <item sd="0" x="137"/>
        <item sd="0" x="141"/>
        <item sd="0" x="142"/>
        <item sd="0" x="143"/>
        <item sd="0" x="144"/>
        <item sd="0" x="119"/>
        <item sd="0" x="120"/>
        <item sd="0" x="121"/>
        <item sd="0" x="122"/>
        <item sd="0" x="123"/>
        <item sd="0" x="145"/>
        <item sd="0" x="146"/>
        <item sd="0" x="147"/>
        <item sd="0" x="148"/>
        <item sd="0" x="149"/>
        <item sd="0" x="150"/>
        <item sd="0" x="151"/>
        <item sd="0" x="152"/>
        <item sd="0" x="109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87"/>
        <item sd="0" x="78"/>
        <item sd="0" x="79"/>
        <item sd="0" x="74"/>
        <item sd="0" x="85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84"/>
        <item t="default" sd="0"/>
      </items>
    </pivotField>
    <pivotField axis="axisRow" showAll="0">
      <items count="389">
        <item x="201"/>
        <item x="202"/>
        <item x="211"/>
        <item x="212"/>
        <item x="213"/>
        <item x="214"/>
        <item x="215"/>
        <item x="165"/>
        <item x="218"/>
        <item x="216"/>
        <item x="217"/>
        <item x="219"/>
        <item x="220"/>
        <item x="208"/>
        <item x="209"/>
        <item x="210"/>
        <item x="207"/>
        <item x="205"/>
        <item x="206"/>
        <item x="203"/>
        <item x="204"/>
        <item x="221"/>
        <item x="222"/>
        <item x="224"/>
        <item x="225"/>
        <item x="223"/>
        <item x="226"/>
        <item x="227"/>
        <item x="181"/>
        <item x="158"/>
        <item x="159"/>
        <item x="229"/>
        <item x="228"/>
        <item x="230"/>
        <item x="162"/>
        <item x="233"/>
        <item x="148"/>
        <item x="232"/>
        <item x="231"/>
        <item x="234"/>
        <item x="235"/>
        <item x="236"/>
        <item x="237"/>
        <item x="238"/>
        <item x="239"/>
        <item x="240"/>
        <item x="127"/>
        <item x="179"/>
        <item x="199"/>
        <item x="122"/>
        <item x="170"/>
        <item x="198"/>
        <item x="379"/>
        <item x="117"/>
        <item x="200"/>
        <item x="241"/>
        <item x="378"/>
        <item x="128"/>
        <item x="242"/>
        <item x="245"/>
        <item x="244"/>
        <item x="246"/>
        <item x="166"/>
        <item x="248"/>
        <item x="121"/>
        <item x="377"/>
        <item x="249"/>
        <item x="123"/>
        <item x="247"/>
        <item x="243"/>
        <item x="250"/>
        <item x="251"/>
        <item x="153"/>
        <item x="252"/>
        <item x="253"/>
        <item x="254"/>
        <item x="256"/>
        <item x="257"/>
        <item x="259"/>
        <item x="258"/>
        <item x="255"/>
        <item x="86"/>
        <item x="84"/>
        <item x="87"/>
        <item x="88"/>
        <item x="134"/>
        <item x="89"/>
        <item x="90"/>
        <item x="91"/>
        <item x="260"/>
        <item x="77"/>
        <item x="92"/>
        <item x="93"/>
        <item x="94"/>
        <item x="95"/>
        <item x="96"/>
        <item x="97"/>
        <item x="98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140"/>
        <item x="273"/>
        <item x="274"/>
        <item x="180"/>
        <item x="287"/>
        <item x="277"/>
        <item x="298"/>
        <item x="309"/>
        <item x="306"/>
        <item x="280"/>
        <item x="281"/>
        <item x="301"/>
        <item x="299"/>
        <item x="288"/>
        <item x="289"/>
        <item x="307"/>
        <item x="290"/>
        <item x="291"/>
        <item x="292"/>
        <item x="293"/>
        <item x="294"/>
        <item x="295"/>
        <item x="142"/>
        <item x="296"/>
        <item x="302"/>
        <item x="304"/>
        <item x="303"/>
        <item x="308"/>
        <item x="305"/>
        <item x="300"/>
        <item x="112"/>
        <item x="282"/>
        <item x="278"/>
        <item x="297"/>
        <item x="283"/>
        <item x="284"/>
        <item x="285"/>
        <item x="118"/>
        <item x="286"/>
        <item x="279"/>
        <item x="81"/>
        <item x="132"/>
        <item x="275"/>
        <item x="276"/>
        <item x="315"/>
        <item x="313"/>
        <item x="314"/>
        <item x="317"/>
        <item x="319"/>
        <item x="312"/>
        <item x="311"/>
        <item x="316"/>
        <item x="310"/>
        <item x="320"/>
        <item x="318"/>
        <item x="129"/>
        <item x="154"/>
        <item x="380"/>
        <item x="155"/>
        <item x="156"/>
        <item x="157"/>
        <item x="326"/>
        <item x="327"/>
        <item x="328"/>
        <item x="324"/>
        <item x="322"/>
        <item x="323"/>
        <item x="321"/>
        <item x="325"/>
        <item x="174"/>
        <item x="125"/>
        <item x="350"/>
        <item x="339"/>
        <item x="343"/>
        <item x="370"/>
        <item x="344"/>
        <item x="381"/>
        <item x="103"/>
        <item x="333"/>
        <item x="101"/>
        <item x="104"/>
        <item x="329"/>
        <item x="131"/>
        <item x="342"/>
        <item x="336"/>
        <item x="367"/>
        <item x="355"/>
        <item x="356"/>
        <item x="105"/>
        <item x="197"/>
        <item x="359"/>
        <item x="353"/>
        <item x="163"/>
        <item x="369"/>
        <item x="337"/>
        <item x="357"/>
        <item x="340"/>
        <item x="341"/>
        <item x="345"/>
        <item x="135"/>
        <item x="338"/>
        <item x="361"/>
        <item x="346"/>
        <item x="102"/>
        <item x="351"/>
        <item x="334"/>
        <item x="177"/>
        <item x="164"/>
        <item x="362"/>
        <item x="106"/>
        <item x="82"/>
        <item x="107"/>
        <item x="108"/>
        <item x="363"/>
        <item x="109"/>
        <item x="364"/>
        <item x="347"/>
        <item x="330"/>
        <item x="332"/>
        <item x="335"/>
        <item x="365"/>
        <item x="348"/>
        <item x="136"/>
        <item x="349"/>
        <item x="366"/>
        <item x="331"/>
        <item x="110"/>
        <item x="371"/>
        <item x="111"/>
        <item x="354"/>
        <item x="78"/>
        <item x="352"/>
        <item x="99"/>
        <item x="358"/>
        <item x="194"/>
        <item x="368"/>
        <item x="360"/>
        <item x="383"/>
        <item x="382"/>
        <item x="384"/>
        <item x="385"/>
        <item x="372"/>
        <item x="373"/>
        <item x="195"/>
        <item x="171"/>
        <item x="386"/>
        <item x="375"/>
        <item x="376"/>
        <item x="374"/>
        <item x="130"/>
        <item x="172"/>
        <item x="126"/>
        <item x="79"/>
        <item x="124"/>
        <item x="0"/>
        <item x="1"/>
        <item x="7"/>
        <item x="10"/>
        <item x="11"/>
        <item x="8"/>
        <item x="9"/>
        <item x="12"/>
        <item x="4"/>
        <item x="2"/>
        <item x="3"/>
        <item x="5"/>
        <item x="6"/>
        <item x="13"/>
        <item x="14"/>
        <item x="15"/>
        <item x="16"/>
        <item x="18"/>
        <item x="19"/>
        <item x="20"/>
        <item x="21"/>
        <item x="22"/>
        <item x="23"/>
        <item x="27"/>
        <item x="24"/>
        <item x="25"/>
        <item x="26"/>
        <item x="183"/>
        <item x="182"/>
        <item x="17"/>
        <item x="184"/>
        <item x="185"/>
        <item x="187"/>
        <item x="188"/>
        <item x="189"/>
        <item x="190"/>
        <item x="191"/>
        <item x="192"/>
        <item x="193"/>
        <item x="186"/>
        <item x="113"/>
        <item x="143"/>
        <item x="167"/>
        <item x="173"/>
        <item x="161"/>
        <item x="116"/>
        <item x="119"/>
        <item x="160"/>
        <item x="178"/>
        <item x="196"/>
        <item x="115"/>
        <item x="133"/>
        <item x="137"/>
        <item x="80"/>
        <item x="151"/>
        <item x="85"/>
        <item x="144"/>
        <item x="149"/>
        <item x="145"/>
        <item x="147"/>
        <item x="168"/>
        <item x="150"/>
        <item x="120"/>
        <item x="141"/>
        <item x="138"/>
        <item x="100"/>
        <item x="152"/>
        <item x="83"/>
        <item x="146"/>
        <item x="169"/>
        <item x="114"/>
        <item x="175"/>
        <item x="176"/>
        <item x="139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68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9"/>
        <item x="70"/>
        <item x="71"/>
        <item x="72"/>
        <item x="66"/>
        <item x="73"/>
        <item x="67"/>
        <item x="74"/>
        <item x="75"/>
        <item x="76"/>
        <item x="387"/>
        <item t="default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4">
    <field x="8"/>
    <field x="5"/>
    <field x="3"/>
    <field x="6"/>
  </rowFields>
  <rowItems count="29">
    <i>
      <x/>
    </i>
    <i r="1">
      <x v="2"/>
    </i>
    <i r="2">
      <x v="30"/>
    </i>
    <i r="2">
      <x v="31"/>
    </i>
    <i r="3">
      <x v="8"/>
    </i>
    <i r="2">
      <x v="32"/>
    </i>
    <i r="3">
      <x v="11"/>
    </i>
    <i r="3">
      <x v="12"/>
    </i>
    <i r="1">
      <x v="5"/>
    </i>
    <i r="1">
      <x v="9"/>
    </i>
    <i r="2">
      <x v="31"/>
    </i>
    <i r="3">
      <x v="47"/>
    </i>
    <i r="2">
      <x v="32"/>
    </i>
    <i r="3">
      <x v="47"/>
    </i>
    <i r="1">
      <x v="12"/>
    </i>
    <i>
      <x v="1"/>
    </i>
    <i r="1">
      <x v="14"/>
    </i>
    <i r="1">
      <x v="15"/>
    </i>
    <i r="1">
      <x v="17"/>
    </i>
    <i r="1">
      <x v="19"/>
    </i>
    <i r="1">
      <x v="23"/>
    </i>
    <i r="1">
      <x v="24"/>
    </i>
    <i r="1">
      <x v="25"/>
    </i>
    <i r="1">
      <x v="26"/>
    </i>
    <i r="1">
      <x v="29"/>
    </i>
    <i>
      <x v="2"/>
    </i>
    <i r="1">
      <x v="13"/>
    </i>
    <i r="1">
      <x v="30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459">
      <pivotArea outline="0" collapsedLevelsAreSubtotals="1" fieldPosition="0"/>
    </format>
    <format dxfId="458">
      <pivotArea field="-2" type="button" dataOnly="0" labelOnly="1" outline="0" axis="axisCol" fieldPosition="0"/>
    </format>
    <format dxfId="457">
      <pivotArea type="topRight" dataOnly="0" labelOnly="1" outline="0" fieldPosition="0"/>
    </format>
    <format dxfId="456">
      <pivotArea dataOnly="0" labelOnly="1" outline="0" fieldPosition="0">
        <references count="1">
          <reference field="4294967294" count="4">
            <x v="0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65" firstHeaderRow="1" firstDataRow="2" firstDataCol="1"/>
  <pivotFields count="37">
    <pivotField showAll="0"/>
    <pivotField showAll="0"/>
    <pivotField showAll="0"/>
    <pivotField axis="axisRow" showAll="0">
      <items count="153"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150"/>
        <item h="1" sd="0" x="78"/>
        <item h="1" sd="0" x="79"/>
        <item h="1" sd="0" x="80"/>
        <item h="1" sd="0" x="148"/>
        <item h="1" sd="0" x="81"/>
        <item h="1" sd="0" x="149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1"/>
        <item h="1" sd="0" x="92"/>
        <item h="1" sd="0" x="93"/>
        <item h="1" sd="0" x="94"/>
        <item h="1" sd="0" x="95"/>
        <item h="1" sd="0" x="96"/>
        <item h="1" sd="0" x="97"/>
        <item h="1" sd="0" x="113"/>
        <item h="1" sd="0" x="114"/>
        <item h="1" sd="0" x="115"/>
        <item h="1" sd="0" x="98"/>
        <item h="1" sd="0" x="99"/>
        <item h="1" sd="0" x="100"/>
        <item h="1" sd="0" x="116"/>
        <item h="1" sd="0" x="117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08"/>
        <item h="1" sd="0" x="109"/>
        <item h="1" sd="0" x="110"/>
        <item h="1" sd="0" x="111"/>
        <item x="112"/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118"/>
        <item h="1" sd="0" x="119"/>
        <item h="1" sd="0" x="120"/>
        <item h="1" sd="0" x="121"/>
        <item h="1" sd="0" x="122"/>
        <item h="1" sd="0" x="123"/>
        <item h="1" sd="0" x="124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33"/>
        <item h="1" sd="0" x="134"/>
        <item h="1" sd="0" x="135"/>
        <item h="1" sd="0" x="136"/>
        <item h="1" sd="0" x="137"/>
        <item h="1" sd="0" x="138"/>
        <item h="1" sd="0" x="139"/>
        <item h="1" sd="0" x="140"/>
        <item h="1" sd="0" x="141"/>
        <item h="1" sd="0" x="142"/>
        <item h="1" sd="0" x="143"/>
        <item h="1" sd="0" x="144"/>
        <item h="1" sd="0" x="145"/>
        <item h="1" sd="0" x="146"/>
        <item h="1" sd="0" x="147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5"/>
        <item h="1" sd="0" x="56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151"/>
        <item t="default" sd="0"/>
      </items>
    </pivotField>
    <pivotField showAll="0"/>
    <pivotField axis="axisRow" showAll="0">
      <items count="186">
        <item x="170"/>
        <item sd="0" x="171"/>
        <item sd="0" x="92"/>
        <item sd="0" x="172"/>
        <item sd="0" x="173"/>
        <item sd="0" x="96"/>
        <item sd="0" x="91"/>
        <item sd="0" x="88"/>
        <item sd="0" x="82"/>
        <item x="80"/>
        <item sd="0" x="81"/>
        <item sd="0" x="174"/>
        <item sd="0" x="89"/>
        <item sd="0" x="175"/>
        <item x="71"/>
        <item x="76"/>
        <item sd="0" x="176"/>
        <item sd="0" x="177"/>
        <item sd="0" x="178"/>
        <item sd="0" x="179"/>
        <item sd="0" x="180"/>
        <item sd="0" x="181"/>
        <item x="86"/>
        <item sd="0" x="77"/>
        <item sd="0" x="75"/>
        <item sd="0" x="182"/>
        <item x="83"/>
        <item x="95"/>
        <item sd="0" x="90"/>
        <item x="72"/>
        <item x="93"/>
        <item sd="0" x="84"/>
        <item sd="0" x="94"/>
        <item sd="0" x="73"/>
        <item sd="0" x="183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31"/>
        <item sd="0" x="28"/>
        <item sd="0" x="30"/>
        <item sd="0" x="29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25"/>
        <item sd="0" x="126"/>
        <item sd="0" x="127"/>
        <item sd="0" x="128"/>
        <item sd="0" x="129"/>
        <item sd="0" x="130"/>
        <item sd="0" x="131"/>
        <item sd="0" x="132"/>
        <item sd="0" x="124"/>
        <item sd="0" x="133"/>
        <item sd="0" x="134"/>
        <item sd="0" x="135"/>
        <item sd="0" x="136"/>
        <item sd="0" x="138"/>
        <item sd="0" x="139"/>
        <item sd="0" x="140"/>
        <item sd="0" x="137"/>
        <item sd="0" x="141"/>
        <item sd="0" x="142"/>
        <item sd="0" x="143"/>
        <item sd="0" x="144"/>
        <item sd="0" x="119"/>
        <item sd="0" x="120"/>
        <item sd="0" x="121"/>
        <item sd="0" x="122"/>
        <item sd="0" x="123"/>
        <item sd="0" x="145"/>
        <item sd="0" x="146"/>
        <item sd="0" x="147"/>
        <item sd="0" x="148"/>
        <item sd="0" x="149"/>
        <item sd="0" x="150"/>
        <item sd="0" x="151"/>
        <item sd="0" x="152"/>
        <item sd="0" x="109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x="87"/>
        <item x="78"/>
        <item sd="0" x="79"/>
        <item sd="0" x="74"/>
        <item sd="0" x="85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84"/>
        <item t="default" sd="0"/>
      </items>
    </pivotField>
    <pivotField axis="axisRow" showAll="0">
      <items count="389">
        <item x="201"/>
        <item x="202"/>
        <item x="211"/>
        <item x="212"/>
        <item x="213"/>
        <item x="214"/>
        <item x="215"/>
        <item x="165"/>
        <item x="218"/>
        <item x="216"/>
        <item x="217"/>
        <item x="219"/>
        <item x="220"/>
        <item x="208"/>
        <item x="209"/>
        <item x="210"/>
        <item x="207"/>
        <item x="205"/>
        <item x="206"/>
        <item x="203"/>
        <item x="204"/>
        <item x="221"/>
        <item x="222"/>
        <item x="224"/>
        <item x="225"/>
        <item x="223"/>
        <item x="226"/>
        <item x="227"/>
        <item x="181"/>
        <item x="158"/>
        <item x="159"/>
        <item x="229"/>
        <item x="228"/>
        <item x="230"/>
        <item x="162"/>
        <item x="233"/>
        <item x="148"/>
        <item x="232"/>
        <item x="231"/>
        <item x="234"/>
        <item x="235"/>
        <item x="236"/>
        <item x="237"/>
        <item x="238"/>
        <item x="239"/>
        <item x="240"/>
        <item x="127"/>
        <item x="179"/>
        <item x="199"/>
        <item x="122"/>
        <item x="170"/>
        <item x="198"/>
        <item x="379"/>
        <item x="117"/>
        <item x="200"/>
        <item x="241"/>
        <item x="378"/>
        <item x="128"/>
        <item x="242"/>
        <item x="245"/>
        <item x="244"/>
        <item x="246"/>
        <item x="166"/>
        <item x="248"/>
        <item x="121"/>
        <item x="377"/>
        <item x="249"/>
        <item x="123"/>
        <item x="247"/>
        <item x="243"/>
        <item x="250"/>
        <item x="251"/>
        <item x="153"/>
        <item x="252"/>
        <item x="253"/>
        <item x="254"/>
        <item x="256"/>
        <item x="257"/>
        <item x="259"/>
        <item x="258"/>
        <item x="255"/>
        <item x="86"/>
        <item x="84"/>
        <item x="87"/>
        <item x="88"/>
        <item x="134"/>
        <item x="89"/>
        <item x="90"/>
        <item x="91"/>
        <item x="260"/>
        <item x="77"/>
        <item x="92"/>
        <item x="93"/>
        <item x="94"/>
        <item x="95"/>
        <item x="96"/>
        <item x="97"/>
        <item x="98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140"/>
        <item x="273"/>
        <item x="274"/>
        <item x="180"/>
        <item x="287"/>
        <item x="277"/>
        <item x="298"/>
        <item x="309"/>
        <item x="306"/>
        <item x="280"/>
        <item x="281"/>
        <item x="301"/>
        <item x="299"/>
        <item x="288"/>
        <item x="289"/>
        <item x="307"/>
        <item x="290"/>
        <item x="291"/>
        <item x="292"/>
        <item x="293"/>
        <item x="294"/>
        <item x="295"/>
        <item x="142"/>
        <item x="296"/>
        <item x="302"/>
        <item x="304"/>
        <item x="303"/>
        <item x="308"/>
        <item x="305"/>
        <item x="300"/>
        <item x="112"/>
        <item x="282"/>
        <item x="278"/>
        <item x="297"/>
        <item x="283"/>
        <item x="284"/>
        <item x="285"/>
        <item x="118"/>
        <item x="286"/>
        <item x="279"/>
        <item x="81"/>
        <item x="132"/>
        <item x="275"/>
        <item x="276"/>
        <item x="315"/>
        <item x="313"/>
        <item x="314"/>
        <item x="317"/>
        <item x="319"/>
        <item x="312"/>
        <item x="311"/>
        <item x="316"/>
        <item x="310"/>
        <item x="320"/>
        <item x="318"/>
        <item x="129"/>
        <item x="154"/>
        <item x="380"/>
        <item x="155"/>
        <item x="156"/>
        <item x="157"/>
        <item x="326"/>
        <item x="327"/>
        <item x="328"/>
        <item x="324"/>
        <item x="322"/>
        <item x="323"/>
        <item x="321"/>
        <item x="325"/>
        <item x="174"/>
        <item x="125"/>
        <item x="350"/>
        <item x="339"/>
        <item x="343"/>
        <item x="370"/>
        <item x="344"/>
        <item x="381"/>
        <item x="103"/>
        <item x="333"/>
        <item x="101"/>
        <item x="104"/>
        <item x="329"/>
        <item x="131"/>
        <item x="342"/>
        <item x="336"/>
        <item x="367"/>
        <item x="355"/>
        <item x="356"/>
        <item x="105"/>
        <item x="197"/>
        <item x="359"/>
        <item x="353"/>
        <item x="163"/>
        <item x="369"/>
        <item x="337"/>
        <item x="357"/>
        <item x="340"/>
        <item x="341"/>
        <item x="345"/>
        <item x="135"/>
        <item x="338"/>
        <item x="361"/>
        <item x="346"/>
        <item x="102"/>
        <item x="351"/>
        <item x="334"/>
        <item x="177"/>
        <item x="164"/>
        <item x="362"/>
        <item x="106"/>
        <item x="82"/>
        <item x="107"/>
        <item x="108"/>
        <item x="363"/>
        <item x="109"/>
        <item x="364"/>
        <item x="347"/>
        <item x="330"/>
        <item x="332"/>
        <item x="335"/>
        <item x="365"/>
        <item x="348"/>
        <item x="136"/>
        <item x="349"/>
        <item x="366"/>
        <item x="331"/>
        <item x="110"/>
        <item x="371"/>
        <item x="111"/>
        <item x="354"/>
        <item x="78"/>
        <item x="352"/>
        <item x="99"/>
        <item x="358"/>
        <item x="194"/>
        <item x="368"/>
        <item x="360"/>
        <item x="383"/>
        <item x="382"/>
        <item x="384"/>
        <item x="385"/>
        <item x="372"/>
        <item x="373"/>
        <item x="195"/>
        <item x="171"/>
        <item x="386"/>
        <item x="375"/>
        <item x="376"/>
        <item x="374"/>
        <item x="130"/>
        <item x="172"/>
        <item x="126"/>
        <item x="79"/>
        <item x="124"/>
        <item x="0"/>
        <item x="1"/>
        <item x="7"/>
        <item x="10"/>
        <item x="11"/>
        <item x="8"/>
        <item x="9"/>
        <item x="12"/>
        <item x="4"/>
        <item x="2"/>
        <item x="3"/>
        <item x="5"/>
        <item x="6"/>
        <item x="13"/>
        <item x="14"/>
        <item x="15"/>
        <item x="16"/>
        <item x="18"/>
        <item x="19"/>
        <item x="20"/>
        <item x="21"/>
        <item x="22"/>
        <item x="23"/>
        <item x="27"/>
        <item x="24"/>
        <item x="25"/>
        <item x="26"/>
        <item x="183"/>
        <item x="182"/>
        <item x="17"/>
        <item x="184"/>
        <item x="185"/>
        <item x="187"/>
        <item x="188"/>
        <item x="189"/>
        <item x="190"/>
        <item x="191"/>
        <item x="192"/>
        <item x="193"/>
        <item x="186"/>
        <item x="113"/>
        <item x="143"/>
        <item x="167"/>
        <item x="173"/>
        <item x="161"/>
        <item x="116"/>
        <item x="119"/>
        <item x="160"/>
        <item x="178"/>
        <item x="196"/>
        <item x="115"/>
        <item x="133"/>
        <item x="137"/>
        <item x="80"/>
        <item x="151"/>
        <item x="85"/>
        <item x="144"/>
        <item x="149"/>
        <item x="145"/>
        <item x="147"/>
        <item x="168"/>
        <item x="150"/>
        <item x="120"/>
        <item x="141"/>
        <item x="138"/>
        <item x="100"/>
        <item x="152"/>
        <item x="83"/>
        <item x="146"/>
        <item x="169"/>
        <item x="114"/>
        <item x="175"/>
        <item x="176"/>
        <item x="139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68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9"/>
        <item x="70"/>
        <item x="71"/>
        <item x="72"/>
        <item x="66"/>
        <item x="73"/>
        <item x="67"/>
        <item x="74"/>
        <item x="75"/>
        <item x="76"/>
        <item x="387"/>
        <item t="default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4">
    <field x="8"/>
    <field x="5"/>
    <field x="3"/>
    <field x="6"/>
  </rowFields>
  <rowItems count="61">
    <i>
      <x/>
    </i>
    <i r="1">
      <x v="9"/>
    </i>
    <i r="2">
      <x v="49"/>
    </i>
    <i r="3">
      <x v="49"/>
    </i>
    <i r="3">
      <x v="50"/>
    </i>
    <i>
      <x v="1"/>
    </i>
    <i r="1">
      <x v="14"/>
    </i>
    <i r="2">
      <x v="49"/>
    </i>
    <i r="3">
      <x v="81"/>
    </i>
    <i r="3">
      <x v="82"/>
    </i>
    <i r="3">
      <x v="83"/>
    </i>
    <i r="3">
      <x v="84"/>
    </i>
    <i r="3">
      <x v="86"/>
    </i>
    <i r="3">
      <x v="87"/>
    </i>
    <i r="3">
      <x v="88"/>
    </i>
    <i r="3">
      <x v="90"/>
    </i>
    <i r="1">
      <x v="15"/>
    </i>
    <i r="2">
      <x v="49"/>
    </i>
    <i r="3">
      <x v="91"/>
    </i>
    <i r="3">
      <x v="92"/>
    </i>
    <i r="3">
      <x v="93"/>
    </i>
    <i r="3">
      <x v="94"/>
    </i>
    <i r="3">
      <x v="95"/>
    </i>
    <i r="3">
      <x v="96"/>
    </i>
    <i r="3">
      <x v="97"/>
    </i>
    <i r="1">
      <x v="22"/>
    </i>
    <i r="2">
      <x v="49"/>
    </i>
    <i r="3">
      <x v="110"/>
    </i>
    <i r="1">
      <x v="26"/>
    </i>
    <i r="2">
      <x v="49"/>
    </i>
    <i r="3">
      <x v="164"/>
    </i>
    <i r="1">
      <x v="27"/>
    </i>
    <i r="2">
      <x v="49"/>
    </i>
    <i r="3">
      <x v="179"/>
    </i>
    <i r="1">
      <x v="29"/>
    </i>
    <i r="2">
      <x v="49"/>
    </i>
    <i r="3">
      <x v="199"/>
    </i>
    <i r="3">
      <x v="216"/>
    </i>
    <i r="3">
      <x v="219"/>
    </i>
    <i r="3">
      <x v="221"/>
    </i>
    <i r="3">
      <x v="222"/>
    </i>
    <i r="3">
      <x v="236"/>
    </i>
    <i r="3">
      <x v="238"/>
    </i>
    <i r="3">
      <x v="240"/>
    </i>
    <i>
      <x v="2"/>
    </i>
    <i r="1">
      <x v="30"/>
    </i>
    <i r="2">
      <x v="49"/>
    </i>
    <i r="3">
      <x v="251"/>
    </i>
    <i>
      <x v="3"/>
    </i>
    <i r="1">
      <x v="140"/>
    </i>
    <i r="2">
      <x v="49"/>
    </i>
    <i r="3">
      <x v="305"/>
    </i>
    <i r="3">
      <x v="332"/>
    </i>
    <i r="1">
      <x v="141"/>
    </i>
    <i r="2">
      <x v="49"/>
    </i>
    <i r="3">
      <x v="312"/>
    </i>
    <i r="3">
      <x v="335"/>
    </i>
    <i r="3">
      <x v="336"/>
    </i>
    <i>
      <x v="4"/>
    </i>
    <i r="1">
      <x v="33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455">
      <pivotArea outline="0" collapsedLevelsAreSubtotals="1" fieldPosition="0"/>
    </format>
    <format dxfId="454">
      <pivotArea field="-2" type="button" dataOnly="0" labelOnly="1" outline="0" axis="axisCol" fieldPosition="0"/>
    </format>
    <format dxfId="453">
      <pivotArea type="topRight" dataOnly="0" labelOnly="1" outline="0" fieldPosition="0"/>
    </format>
    <format dxfId="452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9.xml><?xml version="1.0" encoding="utf-8"?>
<pivotTableDefinition xmlns="http://schemas.openxmlformats.org/spreadsheetml/2006/main" name="PivotTable2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127" firstHeaderRow="1" firstDataRow="2" firstDataCol="1"/>
  <pivotFields count="37">
    <pivotField showAll="0"/>
    <pivotField showAll="0"/>
    <pivotField showAll="0"/>
    <pivotField axis="axisRow" showAll="0">
      <items count="153">
        <item x="71"/>
        <item sd="0" x="72"/>
        <item sd="0" x="73"/>
        <item sd="0" x="74"/>
        <item sd="0" x="75"/>
        <item sd="0" x="76"/>
        <item x="77"/>
        <item sd="0" x="150"/>
        <item sd="0" x="78"/>
        <item sd="0" x="79"/>
        <item x="80"/>
        <item sd="0" x="148"/>
        <item sd="0" x="81"/>
        <item sd="0" x="149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x="97"/>
        <item sd="0" x="113"/>
        <item sd="0" x="114"/>
        <item sd="0" x="115"/>
        <item x="98"/>
        <item sd="0" x="99"/>
        <item sd="0" x="100"/>
        <item sd="0" x="116"/>
        <item sd="0" x="117"/>
        <item sd="0" x="101"/>
        <item sd="0" x="102"/>
        <item sd="0" x="103"/>
        <item x="104"/>
        <item sd="0" x="105"/>
        <item x="106"/>
        <item sd="0" x="107"/>
        <item sd="0" x="108"/>
        <item sd="0" x="109"/>
        <item x="110"/>
        <item x="111"/>
        <item x="112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51"/>
        <item t="default" sd="0"/>
      </items>
    </pivotField>
    <pivotField axis="axisRow" showAll="0">
      <items count="10">
        <item sd="0" x="1"/>
        <item sd="0" x="3"/>
        <item sd="0" x="4"/>
        <item sd="0" x="2"/>
        <item x="5"/>
        <item sd="0" x="6"/>
        <item x="7"/>
        <item sd="0" x="8"/>
        <item sd="0" x="0"/>
        <item t="default" sd="0"/>
      </items>
    </pivotField>
    <pivotField axis="axisRow" showAll="0">
      <items count="186">
        <item h="1" x="170"/>
        <item h="1" x="171"/>
        <item h="1" x="92"/>
        <item h="1" x="172"/>
        <item h="1" x="173"/>
        <item h="1" x="96"/>
        <item h="1" x="91"/>
        <item h="1" x="88"/>
        <item h="1" x="82"/>
        <item h="1" sd="0" x="80"/>
        <item h="1" x="81"/>
        <item h="1" x="174"/>
        <item h="1" x="89"/>
        <item h="1" x="175"/>
        <item h="1" x="71"/>
        <item h="1" x="76"/>
        <item h="1" x="176"/>
        <item h="1" x="177"/>
        <item h="1" x="178"/>
        <item h="1" x="179"/>
        <item h="1" x="180"/>
        <item h="1" x="181"/>
        <item h="1" x="86"/>
        <item h="1" x="77"/>
        <item h="1" x="75"/>
        <item h="1" x="182"/>
        <item h="1" x="83"/>
        <item h="1" x="95"/>
        <item h="1" x="90"/>
        <item h="1" x="72"/>
        <item h="1" x="93"/>
        <item h="1" x="84"/>
        <item h="1" x="94"/>
        <item h="1" x="73"/>
        <item h="1" x="18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31"/>
        <item h="1" x="28"/>
        <item h="1" x="30"/>
        <item h="1" x="29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25"/>
        <item h="1" x="126"/>
        <item h="1" x="127"/>
        <item h="1" x="128"/>
        <item h="1" x="129"/>
        <item h="1" x="130"/>
        <item h="1" x="131"/>
        <item h="1" x="132"/>
        <item h="1" x="124"/>
        <item h="1" x="133"/>
        <item h="1" x="134"/>
        <item h="1" x="135"/>
        <item h="1" x="136"/>
        <item h="1" x="138"/>
        <item h="1" x="139"/>
        <item h="1" x="140"/>
        <item h="1" x="137"/>
        <item h="1" x="141"/>
        <item h="1" x="142"/>
        <item h="1" x="143"/>
        <item h="1" x="144"/>
        <item h="1" x="119"/>
        <item h="1" x="120"/>
        <item h="1" x="121"/>
        <item h="1" x="122"/>
        <item h="1" x="123"/>
        <item h="1" x="145"/>
        <item h="1" x="146"/>
        <item h="1" x="147"/>
        <item h="1" x="148"/>
        <item h="1" x="149"/>
        <item h="1" x="150"/>
        <item h="1" x="151"/>
        <item h="1" x="152"/>
        <item h="1" x="109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x="87"/>
        <item x="78"/>
        <item x="79"/>
        <item x="74"/>
        <item x="85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184"/>
        <item t="default"/>
      </items>
    </pivotField>
    <pivotField axis="axisRow" showAll="0">
      <items count="389">
        <item sd="0" x="201"/>
        <item sd="0" x="202"/>
        <item sd="0" x="211"/>
        <item sd="0" x="212"/>
        <item sd="0" x="213"/>
        <item sd="0" x="214"/>
        <item sd="0" x="215"/>
        <item sd="0" x="165"/>
        <item sd="0" x="218"/>
        <item sd="0" x="216"/>
        <item sd="0" x="217"/>
        <item sd="0" x="219"/>
        <item sd="0" x="220"/>
        <item sd="0" x="208"/>
        <item sd="0" x="209"/>
        <item sd="0" x="210"/>
        <item sd="0" x="207"/>
        <item sd="0" x="205"/>
        <item sd="0" x="206"/>
        <item sd="0" x="203"/>
        <item sd="0" x="204"/>
        <item sd="0" x="221"/>
        <item sd="0" x="222"/>
        <item sd="0" x="224"/>
        <item sd="0" x="225"/>
        <item sd="0" x="223"/>
        <item sd="0" x="226"/>
        <item sd="0" x="227"/>
        <item sd="0" x="181"/>
        <item sd="0" x="158"/>
        <item sd="0" x="159"/>
        <item sd="0" x="229"/>
        <item sd="0" x="228"/>
        <item sd="0" x="230"/>
        <item sd="0" x="162"/>
        <item sd="0" x="233"/>
        <item sd="0" x="148"/>
        <item sd="0" x="232"/>
        <item sd="0" x="231"/>
        <item sd="0" x="234"/>
        <item sd="0" x="235"/>
        <item sd="0" x="236"/>
        <item sd="0" x="237"/>
        <item sd="0" x="238"/>
        <item sd="0" x="239"/>
        <item sd="0" x="240"/>
        <item sd="0" x="127"/>
        <item sd="0" x="179"/>
        <item sd="0" x="199"/>
        <item sd="0" x="122"/>
        <item sd="0" x="170"/>
        <item sd="0" x="198"/>
        <item sd="0" x="379"/>
        <item sd="0" x="117"/>
        <item sd="0" x="200"/>
        <item sd="0" x="241"/>
        <item sd="0" x="378"/>
        <item sd="0" x="128"/>
        <item sd="0" x="242"/>
        <item sd="0" x="245"/>
        <item sd="0" x="244"/>
        <item sd="0" x="246"/>
        <item sd="0" x="166"/>
        <item sd="0" x="248"/>
        <item sd="0" x="121"/>
        <item sd="0" x="377"/>
        <item sd="0" x="249"/>
        <item sd="0" x="123"/>
        <item sd="0" x="247"/>
        <item sd="0" x="243"/>
        <item sd="0" x="250"/>
        <item sd="0" x="251"/>
        <item sd="0" x="153"/>
        <item sd="0" x="252"/>
        <item sd="0" x="253"/>
        <item sd="0" x="254"/>
        <item sd="0" x="256"/>
        <item sd="0" x="257"/>
        <item sd="0" x="259"/>
        <item sd="0" x="258"/>
        <item sd="0" x="255"/>
        <item sd="0" x="86"/>
        <item sd="0" x="84"/>
        <item sd="0" x="87"/>
        <item sd="0" x="88"/>
        <item sd="0" x="134"/>
        <item sd="0" x="89"/>
        <item sd="0" x="90"/>
        <item sd="0" x="91"/>
        <item sd="0" x="260"/>
        <item sd="0" x="77"/>
        <item sd="0" x="92"/>
        <item sd="0" x="93"/>
        <item sd="0" x="94"/>
        <item sd="0" x="95"/>
        <item sd="0" x="96"/>
        <item sd="0" x="97"/>
        <item sd="0" x="98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140"/>
        <item sd="0" x="273"/>
        <item sd="0" x="274"/>
        <item sd="0" x="180"/>
        <item sd="0" x="287"/>
        <item sd="0" x="277"/>
        <item sd="0" x="298"/>
        <item sd="0" x="309"/>
        <item sd="0" x="306"/>
        <item sd="0" x="280"/>
        <item sd="0" x="281"/>
        <item sd="0" x="301"/>
        <item sd="0" x="299"/>
        <item sd="0" x="288"/>
        <item sd="0" x="289"/>
        <item sd="0" x="307"/>
        <item sd="0" x="290"/>
        <item sd="0" x="291"/>
        <item sd="0" x="292"/>
        <item sd="0" x="293"/>
        <item sd="0" x="294"/>
        <item sd="0" x="295"/>
        <item sd="0" x="142"/>
        <item sd="0" x="296"/>
        <item sd="0" x="302"/>
        <item sd="0" x="304"/>
        <item sd="0" x="303"/>
        <item sd="0" x="308"/>
        <item sd="0" x="305"/>
        <item sd="0" x="300"/>
        <item sd="0" x="112"/>
        <item sd="0" x="282"/>
        <item sd="0" x="278"/>
        <item sd="0" x="297"/>
        <item sd="0" x="283"/>
        <item sd="0" x="284"/>
        <item sd="0" x="285"/>
        <item sd="0" x="118"/>
        <item sd="0" x="286"/>
        <item sd="0" x="279"/>
        <item sd="0" x="81"/>
        <item sd="0" x="132"/>
        <item sd="0" x="275"/>
        <item sd="0" x="276"/>
        <item sd="0" x="315"/>
        <item sd="0" x="313"/>
        <item sd="0" x="314"/>
        <item sd="0" x="317"/>
        <item sd="0" x="319"/>
        <item sd="0" x="312"/>
        <item sd="0" x="311"/>
        <item sd="0" x="316"/>
        <item sd="0" x="310"/>
        <item sd="0" x="320"/>
        <item sd="0" x="318"/>
        <item sd="0" x="129"/>
        <item sd="0" x="154"/>
        <item sd="0" x="380"/>
        <item sd="0" x="155"/>
        <item sd="0" x="156"/>
        <item sd="0" x="157"/>
        <item sd="0" x="326"/>
        <item sd="0" x="327"/>
        <item sd="0" x="328"/>
        <item sd="0" x="324"/>
        <item sd="0" x="322"/>
        <item sd="0" x="323"/>
        <item sd="0" x="321"/>
        <item sd="0" x="325"/>
        <item sd="0" x="174"/>
        <item sd="0" x="125"/>
        <item sd="0" x="350"/>
        <item sd="0" x="339"/>
        <item sd="0" x="343"/>
        <item sd="0" x="370"/>
        <item sd="0" x="344"/>
        <item sd="0" x="381"/>
        <item sd="0" x="103"/>
        <item sd="0" x="333"/>
        <item sd="0" x="101"/>
        <item sd="0" x="104"/>
        <item sd="0" x="329"/>
        <item sd="0" x="131"/>
        <item sd="0" x="342"/>
        <item sd="0" x="336"/>
        <item sd="0" x="367"/>
        <item sd="0" x="355"/>
        <item sd="0" x="356"/>
        <item sd="0" x="105"/>
        <item sd="0" x="197"/>
        <item sd="0" x="359"/>
        <item sd="0" x="353"/>
        <item sd="0" x="163"/>
        <item sd="0" x="369"/>
        <item sd="0" x="337"/>
        <item sd="0" x="357"/>
        <item sd="0" x="340"/>
        <item sd="0" x="341"/>
        <item sd="0" x="345"/>
        <item sd="0" x="135"/>
        <item sd="0" x="338"/>
        <item sd="0" x="361"/>
        <item sd="0" x="346"/>
        <item sd="0" x="102"/>
        <item sd="0" x="351"/>
        <item sd="0" x="334"/>
        <item sd="0" x="177"/>
        <item sd="0" x="164"/>
        <item sd="0" x="362"/>
        <item sd="0" x="106"/>
        <item sd="0" x="82"/>
        <item sd="0" x="107"/>
        <item sd="0" x="108"/>
        <item sd="0" x="363"/>
        <item sd="0" x="109"/>
        <item sd="0" x="364"/>
        <item sd="0" x="347"/>
        <item sd="0" x="330"/>
        <item sd="0" x="332"/>
        <item sd="0" x="335"/>
        <item sd="0" x="365"/>
        <item sd="0" x="348"/>
        <item sd="0" x="136"/>
        <item sd="0" x="349"/>
        <item sd="0" x="366"/>
        <item sd="0" x="331"/>
        <item sd="0" x="110"/>
        <item sd="0" x="371"/>
        <item sd="0" x="111"/>
        <item sd="0" x="354"/>
        <item sd="0" x="78"/>
        <item sd="0" x="352"/>
        <item sd="0" x="99"/>
        <item sd="0" x="358"/>
        <item sd="0" x="194"/>
        <item sd="0" x="368"/>
        <item sd="0" x="360"/>
        <item sd="0" x="383"/>
        <item sd="0" x="382"/>
        <item sd="0" x="384"/>
        <item sd="0" x="385"/>
        <item sd="0" x="372"/>
        <item sd="0" x="373"/>
        <item sd="0" x="195"/>
        <item sd="0" x="171"/>
        <item sd="0" x="386"/>
        <item sd="0" x="375"/>
        <item sd="0" x="376"/>
        <item sd="0" x="374"/>
        <item sd="0" x="130"/>
        <item sd="0" x="172"/>
        <item sd="0" x="126"/>
        <item sd="0" x="79"/>
        <item sd="0" x="124"/>
        <item sd="0" x="0"/>
        <item sd="0" x="1"/>
        <item sd="0" x="7"/>
        <item sd="0" x="10"/>
        <item sd="0" x="11"/>
        <item sd="0" x="8"/>
        <item sd="0" x="9"/>
        <item sd="0" x="12"/>
        <item sd="0" x="4"/>
        <item sd="0" x="2"/>
        <item sd="0" x="3"/>
        <item sd="0" x="5"/>
        <item sd="0" x="6"/>
        <item sd="0" x="13"/>
        <item sd="0" x="14"/>
        <item sd="0" x="15"/>
        <item sd="0" x="16"/>
        <item sd="0" x="18"/>
        <item sd="0" x="19"/>
        <item sd="0" x="20"/>
        <item sd="0" x="21"/>
        <item sd="0" x="22"/>
        <item sd="0" x="23"/>
        <item sd="0" x="27"/>
        <item sd="0" x="24"/>
        <item sd="0" x="25"/>
        <item sd="0" x="26"/>
        <item sd="0" x="183"/>
        <item sd="0" x="182"/>
        <item sd="0" x="17"/>
        <item sd="0" x="184"/>
        <item sd="0" x="185"/>
        <item sd="0" x="187"/>
        <item sd="0" x="188"/>
        <item sd="0" x="189"/>
        <item sd="0" x="190"/>
        <item sd="0" x="191"/>
        <item sd="0" x="192"/>
        <item sd="0" x="193"/>
        <item sd="0" x="186"/>
        <item x="113"/>
        <item sd="0" x="143"/>
        <item sd="0" x="167"/>
        <item sd="0" x="173"/>
        <item sd="0" x="161"/>
        <item sd="0" x="116"/>
        <item sd="0" x="119"/>
        <item sd="0" x="160"/>
        <item sd="0" x="178"/>
        <item sd="0" x="196"/>
        <item sd="0" x="115"/>
        <item sd="0" x="133"/>
        <item sd="0" x="137"/>
        <item x="80"/>
        <item sd="0" x="151"/>
        <item sd="0" x="85"/>
        <item sd="0" x="144"/>
        <item sd="0" x="149"/>
        <item sd="0" x="145"/>
        <item sd="0" x="147"/>
        <item sd="0" x="168"/>
        <item sd="0" x="150"/>
        <item sd="0" x="120"/>
        <item sd="0" x="141"/>
        <item sd="0" x="138"/>
        <item sd="0" x="100"/>
        <item sd="0" x="152"/>
        <item sd="0" x="83"/>
        <item h="1" sd="0" x="146"/>
        <item h="1" sd="0" x="169"/>
        <item h="1" sd="0" x="114"/>
        <item h="1" sd="0" x="175"/>
        <item h="1" sd="0" x="176"/>
        <item sd="0" x="139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68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9"/>
        <item sd="0" x="70"/>
        <item sd="0" x="71"/>
        <item sd="0" x="72"/>
        <item sd="0" x="66"/>
        <item sd="0" x="73"/>
        <item sd="0" x="67"/>
        <item sd="0" x="74"/>
        <item sd="0" x="75"/>
        <item sd="0" x="76"/>
        <item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5">
    <field x="8"/>
    <field x="3"/>
    <field x="5"/>
    <field x="6"/>
    <field x="4"/>
  </rowFields>
  <rowItems count="123">
    <i>
      <x v="3"/>
    </i>
    <i r="1">
      <x/>
    </i>
    <i r="2">
      <x v="143"/>
    </i>
    <i r="3">
      <x v="317"/>
    </i>
    <i r="4">
      <x/>
    </i>
    <i r="1">
      <x v="1"/>
    </i>
    <i r="1">
      <x v="2"/>
    </i>
    <i r="1">
      <x v="3"/>
    </i>
    <i r="1">
      <x v="6"/>
    </i>
    <i r="2">
      <x v="141"/>
    </i>
    <i r="3">
      <x v="304"/>
    </i>
    <i r="4">
      <x v="1"/>
    </i>
    <i r="2">
      <x v="142"/>
    </i>
    <i r="3">
      <x v="314"/>
    </i>
    <i r="2">
      <x v="143"/>
    </i>
    <i r="3">
      <x v="309"/>
    </i>
    <i r="3">
      <x v="317"/>
    </i>
    <i r="4">
      <x v="1"/>
    </i>
    <i r="1">
      <x v="7"/>
    </i>
    <i r="1">
      <x v="8"/>
    </i>
    <i r="1">
      <x v="9"/>
    </i>
    <i r="1">
      <x v="10"/>
    </i>
    <i r="2">
      <x v="141"/>
    </i>
    <i r="3">
      <x v="304"/>
    </i>
    <i r="4">
      <x v="1"/>
    </i>
    <i r="3">
      <x v="309"/>
    </i>
    <i r="3">
      <x v="313"/>
    </i>
    <i r="1">
      <x v="14"/>
    </i>
    <i r="1">
      <x v="16"/>
    </i>
    <i r="1">
      <x v="19"/>
    </i>
    <i r="1">
      <x v="20"/>
    </i>
    <i r="1">
      <x v="22"/>
    </i>
    <i r="1">
      <x v="23"/>
    </i>
    <i r="1">
      <x v="25"/>
    </i>
    <i r="1">
      <x v="26"/>
    </i>
    <i r="1">
      <x v="28"/>
    </i>
    <i r="1">
      <x v="29"/>
    </i>
    <i r="2">
      <x v="140"/>
    </i>
    <i r="3">
      <x v="305"/>
    </i>
    <i r="3">
      <x v="309"/>
    </i>
    <i r="3">
      <x v="320"/>
    </i>
    <i r="3">
      <x v="322"/>
    </i>
    <i r="2">
      <x v="141"/>
    </i>
    <i r="3">
      <x v="304"/>
    </i>
    <i r="4">
      <x v="4"/>
    </i>
    <i r="2">
      <x v="143"/>
    </i>
    <i r="3">
      <x v="319"/>
    </i>
    <i r="3">
      <x v="323"/>
    </i>
    <i r="3">
      <x v="328"/>
    </i>
    <i r="3">
      <x v="331"/>
    </i>
    <i r="2">
      <x v="144"/>
    </i>
    <i r="3">
      <x v="315"/>
    </i>
    <i r="3">
      <x v="328"/>
    </i>
    <i r="1">
      <x v="33"/>
    </i>
    <i r="2">
      <x v="140"/>
    </i>
    <i r="3">
      <x v="304"/>
    </i>
    <i r="4">
      <x v="4"/>
    </i>
    <i r="3">
      <x v="309"/>
    </i>
    <i r="3">
      <x v="321"/>
    </i>
    <i r="3">
      <x v="325"/>
    </i>
    <i r="2">
      <x v="143"/>
    </i>
    <i r="3">
      <x v="309"/>
    </i>
    <i r="3">
      <x v="315"/>
    </i>
    <i r="3">
      <x v="318"/>
    </i>
    <i r="3">
      <x v="320"/>
    </i>
    <i r="3">
      <x v="330"/>
    </i>
    <i r="1">
      <x v="34"/>
    </i>
    <i r="1">
      <x v="35"/>
    </i>
    <i r="1">
      <x v="38"/>
    </i>
    <i r="1">
      <x v="39"/>
    </i>
    <i r="1">
      <x v="41"/>
    </i>
    <i r="2">
      <x v="140"/>
    </i>
    <i r="3">
      <x v="304"/>
    </i>
    <i r="4">
      <x v="5"/>
    </i>
    <i r="2">
      <x v="141"/>
    </i>
    <i r="3">
      <x v="304"/>
    </i>
    <i r="4">
      <x v="5"/>
    </i>
    <i r="1">
      <x v="42"/>
    </i>
    <i r="1">
      <x v="43"/>
    </i>
    <i r="2">
      <x v="140"/>
    </i>
    <i r="3">
      <x v="304"/>
    </i>
    <i r="4">
      <x v="5"/>
    </i>
    <i r="2">
      <x v="143"/>
    </i>
    <i r="3">
      <x v="317"/>
    </i>
    <i r="4">
      <x v="5"/>
    </i>
    <i r="3">
      <x v="318"/>
    </i>
    <i r="1">
      <x v="46"/>
    </i>
    <i r="1">
      <x v="47"/>
    </i>
    <i r="2">
      <x v="140"/>
    </i>
    <i r="3">
      <x v="306"/>
    </i>
    <i r="3">
      <x v="320"/>
    </i>
    <i r="3">
      <x v="324"/>
    </i>
    <i r="2">
      <x v="143"/>
    </i>
    <i r="3">
      <x v="306"/>
    </i>
    <i r="3">
      <x v="319"/>
    </i>
    <i r="3">
      <x v="320"/>
    </i>
    <i r="3">
      <x v="331"/>
    </i>
    <i r="1">
      <x v="48"/>
    </i>
    <i r="2">
      <x v="140"/>
    </i>
    <i r="3">
      <x v="304"/>
    </i>
    <i r="4">
      <x v="6"/>
    </i>
    <i r="3">
      <x v="306"/>
    </i>
    <i r="3">
      <x v="307"/>
    </i>
    <i r="3">
      <x v="320"/>
    </i>
    <i r="3">
      <x v="324"/>
    </i>
    <i r="3">
      <x v="325"/>
    </i>
    <i r="2">
      <x v="141"/>
    </i>
    <i r="3">
      <x v="318"/>
    </i>
    <i r="2">
      <x v="143"/>
    </i>
    <i r="3">
      <x v="306"/>
    </i>
    <i r="3">
      <x v="307"/>
    </i>
    <i r="3">
      <x v="309"/>
    </i>
    <i r="3">
      <x v="316"/>
    </i>
    <i r="3">
      <x v="318"/>
    </i>
    <i r="3">
      <x v="319"/>
    </i>
    <i r="3">
      <x v="320"/>
    </i>
    <i r="3">
      <x v="331"/>
    </i>
    <i r="1">
      <x v="49"/>
    </i>
    <i r="2">
      <x v="140"/>
    </i>
    <i r="3">
      <x v="305"/>
    </i>
    <i r="2">
      <x v="141"/>
    </i>
    <i r="3">
      <x v="312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280">
    <format dxfId="451">
      <pivotArea outline="0" collapsedLevelsAreSubtotals="1" fieldPosition="0"/>
    </format>
    <format dxfId="450">
      <pivotArea field="-2" type="button" dataOnly="0" labelOnly="1" outline="0" axis="axisCol" fieldPosition="0"/>
    </format>
    <format dxfId="449">
      <pivotArea type="topRight" dataOnly="0" labelOnly="1" outline="0" fieldPosition="0"/>
    </format>
    <format dxfId="448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447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0"/>
          </reference>
          <reference field="6" count="6">
            <x v="304"/>
            <x v="305"/>
            <x v="306"/>
            <x v="307"/>
            <x v="308"/>
            <x v="309"/>
          </reference>
          <reference field="8" count="1" selected="0">
            <x v="3"/>
          </reference>
        </references>
      </pivotArea>
    </format>
    <format dxfId="446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1"/>
          </reference>
          <reference field="6" count="8">
            <x v="304"/>
            <x v="308"/>
            <x v="309"/>
            <x v="311"/>
            <x v="312"/>
            <x v="313"/>
            <x v="318"/>
            <x v="320"/>
          </reference>
          <reference field="8" count="1" selected="0">
            <x v="3"/>
          </reference>
        </references>
      </pivotArea>
    </format>
    <format dxfId="445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2"/>
          </reference>
          <reference field="6" count="1">
            <x v="314"/>
          </reference>
          <reference field="8" count="1" selected="0">
            <x v="3"/>
          </reference>
        </references>
      </pivotArea>
    </format>
    <format dxfId="444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3"/>
          </reference>
          <reference field="6" count="11">
            <x v="306"/>
            <x v="307"/>
            <x v="308"/>
            <x v="309"/>
            <x v="310"/>
            <x v="315"/>
            <x v="316"/>
            <x v="317"/>
            <x v="318"/>
            <x v="319"/>
            <x v="320"/>
          </reference>
          <reference field="8" count="1" selected="0">
            <x v="3"/>
          </reference>
        </references>
      </pivotArea>
    </format>
    <format dxfId="443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0"/>
          </reference>
          <reference field="6" count="1">
            <x v="320"/>
          </reference>
          <reference field="8" count="1" selected="0">
            <x v="3"/>
          </reference>
        </references>
      </pivotArea>
    </format>
    <format dxfId="442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0"/>
          </reference>
          <reference field="6" count="2">
            <x v="332"/>
            <x v="333"/>
          </reference>
          <reference field="8" count="1" selected="0">
            <x v="3"/>
          </reference>
        </references>
      </pivotArea>
    </format>
    <format dxfId="441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0"/>
          </reference>
          <reference field="6" count="2">
            <x v="332"/>
            <x v="333"/>
          </reference>
          <reference field="8" count="1" selected="0">
            <x v="3"/>
          </reference>
        </references>
      </pivotArea>
    </format>
    <format dxfId="440">
      <pivotArea collapsedLevelsAreSubtotals="1" fieldPosition="0">
        <references count="4">
          <reference field="4294967294" count="1" selected="0">
            <x v="3"/>
          </reference>
          <reference field="5" count="1" selected="0">
            <x v="140"/>
          </reference>
          <reference field="6" count="7">
            <x v="304"/>
            <x v="305"/>
            <x v="306"/>
            <x v="307"/>
            <x v="308"/>
            <x v="309"/>
            <x v="320"/>
          </reference>
          <reference field="8" count="1" selected="0">
            <x v="3"/>
          </reference>
        </references>
      </pivotArea>
    </format>
    <format dxfId="439">
      <pivotArea collapsedLevelsAreSubtotals="1" fieldPosition="0">
        <references count="4">
          <reference field="4294967294" count="1" selected="0">
            <x v="3"/>
          </reference>
          <reference field="5" count="1" selected="0">
            <x v="141"/>
          </reference>
          <reference field="6" count="8">
            <x v="304"/>
            <x v="308"/>
            <x v="309"/>
            <x v="311"/>
            <x v="312"/>
            <x v="313"/>
            <x v="318"/>
            <x v="320"/>
          </reference>
          <reference field="8" count="1" selected="0">
            <x v="3"/>
          </reference>
        </references>
      </pivotArea>
    </format>
    <format dxfId="438">
      <pivotArea collapsedLevelsAreSubtotals="1" fieldPosition="0">
        <references count="4">
          <reference field="4294967294" count="1" selected="0">
            <x v="3"/>
          </reference>
          <reference field="5" count="1" selected="0">
            <x v="142"/>
          </reference>
          <reference field="6" count="1">
            <x v="314"/>
          </reference>
          <reference field="8" count="1" selected="0">
            <x v="3"/>
          </reference>
        </references>
      </pivotArea>
    </format>
    <format dxfId="437">
      <pivotArea collapsedLevelsAreSubtotals="1" fieldPosition="0">
        <references count="4">
          <reference field="4294967294" count="1" selected="0">
            <x v="3"/>
          </reference>
          <reference field="5" count="1" selected="0">
            <x v="143"/>
          </reference>
          <reference field="6" count="11">
            <x v="306"/>
            <x v="307"/>
            <x v="308"/>
            <x v="309"/>
            <x v="310"/>
            <x v="315"/>
            <x v="316"/>
            <x v="317"/>
            <x v="318"/>
            <x v="319"/>
            <x v="320"/>
          </reference>
          <reference field="8" count="1" selected="0">
            <x v="3"/>
          </reference>
        </references>
      </pivotArea>
    </format>
    <format dxfId="436">
      <pivotArea collapsedLevelsAreSubtotals="1" fieldPosition="0">
        <references count="4">
          <reference field="4294967294" count="1" selected="0">
            <x v="4"/>
          </reference>
          <reference field="5" count="1" selected="0">
            <x v="140"/>
          </reference>
          <reference field="6" count="7">
            <x v="304"/>
            <x v="305"/>
            <x v="306"/>
            <x v="307"/>
            <x v="308"/>
            <x v="309"/>
            <x v="320"/>
          </reference>
          <reference field="8" count="1" selected="0">
            <x v="3"/>
          </reference>
        </references>
      </pivotArea>
    </format>
    <format dxfId="435">
      <pivotArea collapsedLevelsAreSubtotals="1" fieldPosition="0">
        <references count="4">
          <reference field="4294967294" count="1" selected="0">
            <x v="4"/>
          </reference>
          <reference field="5" count="1" selected="0">
            <x v="141"/>
          </reference>
          <reference field="6" count="8">
            <x v="304"/>
            <x v="308"/>
            <x v="309"/>
            <x v="311"/>
            <x v="312"/>
            <x v="313"/>
            <x v="318"/>
            <x v="320"/>
          </reference>
          <reference field="8" count="1" selected="0">
            <x v="3"/>
          </reference>
        </references>
      </pivotArea>
    </format>
    <format dxfId="434">
      <pivotArea collapsedLevelsAreSubtotals="1" fieldPosition="0">
        <references count="4">
          <reference field="4294967294" count="1" selected="0">
            <x v="4"/>
          </reference>
          <reference field="5" count="1" selected="0">
            <x v="142"/>
          </reference>
          <reference field="6" count="1">
            <x v="314"/>
          </reference>
          <reference field="8" count="1" selected="0">
            <x v="3"/>
          </reference>
        </references>
      </pivotArea>
    </format>
    <format dxfId="433">
      <pivotArea collapsedLevelsAreSubtotals="1" fieldPosition="0">
        <references count="4">
          <reference field="4294967294" count="1" selected="0">
            <x v="4"/>
          </reference>
          <reference field="5" count="1" selected="0">
            <x v="143"/>
          </reference>
          <reference field="6" count="11">
            <x v="306"/>
            <x v="307"/>
            <x v="308"/>
            <x v="309"/>
            <x v="310"/>
            <x v="315"/>
            <x v="316"/>
            <x v="317"/>
            <x v="318"/>
            <x v="319"/>
            <x v="320"/>
          </reference>
          <reference field="8" count="1" selected="0">
            <x v="3"/>
          </reference>
        </references>
      </pivotArea>
    </format>
    <format dxfId="432">
      <pivotArea collapsedLevelsAreSubtotals="1" fieldPosition="0">
        <references count="4">
          <reference field="4294967294" count="1" selected="0">
            <x v="3"/>
          </reference>
          <reference field="5" count="1" selected="0">
            <x v="140"/>
          </reference>
          <reference field="6" count="2">
            <x v="332"/>
            <x v="333"/>
          </reference>
          <reference field="8" count="1" selected="0">
            <x v="3"/>
          </reference>
        </references>
      </pivotArea>
    </format>
    <format dxfId="431">
      <pivotArea collapsedLevelsAreSubtotals="1" fieldPosition="0">
        <references count="4">
          <reference field="4294967294" count="1" selected="0">
            <x v="4"/>
          </reference>
          <reference field="5" count="1" selected="0">
            <x v="140"/>
          </reference>
          <reference field="6" count="2">
            <x v="332"/>
            <x v="333"/>
          </reference>
          <reference field="8" count="1" selected="0">
            <x v="3"/>
          </reference>
        </references>
      </pivotArea>
    </format>
    <format dxfId="430">
      <pivotArea collapsedLevelsAreSubtotals="1" fieldPosition="0">
        <references count="5">
          <reference field="4294967294" count="1" selected="0">
            <x v="2"/>
          </reference>
          <reference field="3" count="1" selected="0">
            <x v="10"/>
          </reference>
          <reference field="5" count="1" selected="0">
            <x v="141"/>
          </reference>
          <reference field="6" count="1">
            <x v="304"/>
          </reference>
          <reference field="8" count="1" selected="0">
            <x v="3"/>
          </reference>
        </references>
      </pivotArea>
    </format>
    <format dxfId="429">
      <pivotArea collapsedLevelsAreSubtotals="1" fieldPosition="0">
        <references count="5">
          <reference field="4294967294" count="1" selected="0">
            <x v="2"/>
          </reference>
          <reference field="3" count="1" selected="0">
            <x v="29"/>
          </reference>
          <reference field="5" count="1" selected="0">
            <x v="140"/>
          </reference>
          <reference field="6" count="1">
            <x v="305"/>
          </reference>
          <reference field="8" count="1" selected="0">
            <x v="3"/>
          </reference>
        </references>
      </pivotArea>
    </format>
    <format dxfId="428">
      <pivotArea collapsedLevelsAreSubtotals="1" fieldPosition="0">
        <references count="5">
          <reference field="4294967294" count="1" selected="0">
            <x v="2"/>
          </reference>
          <reference field="3" count="1" selected="0">
            <x v="29"/>
          </reference>
          <reference field="5" count="1" selected="0">
            <x v="140"/>
          </reference>
          <reference field="6" count="1">
            <x v="320"/>
          </reference>
          <reference field="8" count="1" selected="0">
            <x v="3"/>
          </reference>
        </references>
      </pivotArea>
    </format>
    <format dxfId="427">
      <pivotArea collapsedLevelsAreSubtotals="1" fieldPosition="0">
        <references count="5">
          <reference field="4294967294" count="1" selected="0">
            <x v="2"/>
          </reference>
          <reference field="3" count="1" selected="0">
            <x v="29"/>
          </reference>
          <reference field="5" count="1" selected="0">
            <x v="141"/>
          </reference>
          <reference field="6" count="1">
            <x v="304"/>
          </reference>
          <reference field="8" count="1" selected="0">
            <x v="3"/>
          </reference>
        </references>
      </pivotArea>
    </format>
    <format dxfId="426">
      <pivotArea collapsedLevelsAreSubtotals="1" fieldPosition="0">
        <references count="6">
          <reference field="4294967294" count="1" selected="0">
            <x v="2"/>
          </reference>
          <reference field="3" count="1" selected="0">
            <x v="33"/>
          </reference>
          <reference field="4" count="1">
            <x v="4"/>
          </reference>
          <reference field="5" count="1" selected="0">
            <x v="140"/>
          </reference>
          <reference field="6" count="1" selected="0">
            <x v="304"/>
          </reference>
          <reference field="8" count="1" selected="0">
            <x v="3"/>
          </reference>
        </references>
      </pivotArea>
    </format>
    <format dxfId="425">
      <pivotArea collapsedLevelsAreSubtotals="1" fieldPosition="0">
        <references count="5">
          <reference field="4294967294" count="1" selected="0">
            <x v="2"/>
          </reference>
          <reference field="3" count="1" selected="0">
            <x v="33"/>
          </reference>
          <reference field="5" count="1" selected="0">
            <x v="140"/>
          </reference>
          <reference field="6" count="1">
            <x v="309"/>
          </reference>
          <reference field="8" count="1" selected="0">
            <x v="3"/>
          </reference>
        </references>
      </pivotArea>
    </format>
    <format dxfId="424">
      <pivotArea collapsedLevelsAreSubtotals="1" fieldPosition="0">
        <references count="5">
          <reference field="4294967294" count="1" selected="0">
            <x v="2"/>
          </reference>
          <reference field="3" count="1" selected="0">
            <x v="33"/>
          </reference>
          <reference field="5" count="1" selected="0">
            <x v="143"/>
          </reference>
          <reference field="6" count="1">
            <x v="318"/>
          </reference>
          <reference field="8" count="1" selected="0">
            <x v="3"/>
          </reference>
        </references>
      </pivotArea>
    </format>
    <format dxfId="423">
      <pivotArea collapsedLevelsAreSubtotals="1" fieldPosition="0">
        <references count="5">
          <reference field="4294967294" count="1" selected="0">
            <x v="2"/>
          </reference>
          <reference field="3" count="1" selected="0">
            <x v="33"/>
          </reference>
          <reference field="5" count="1" selected="0">
            <x v="143"/>
          </reference>
          <reference field="6" count="1">
            <x v="320"/>
          </reference>
          <reference field="8" count="1" selected="0">
            <x v="3"/>
          </reference>
        </references>
      </pivotArea>
    </format>
    <format dxfId="422">
      <pivotArea collapsedLevelsAreSubtotals="1" fieldPosition="0">
        <references count="3">
          <reference field="4294967294" count="1" selected="0">
            <x v="2"/>
          </reference>
          <reference field="3" count="1">
            <x v="46"/>
          </reference>
          <reference field="8" count="1" selected="0">
            <x v="3"/>
          </reference>
        </references>
      </pivotArea>
    </format>
    <format dxfId="421">
      <pivotArea collapsedLevelsAreSubtotals="1" fieldPosition="0">
        <references count="5">
          <reference field="4294967294" count="1" selected="0">
            <x v="2"/>
          </reference>
          <reference field="3" count="1" selected="0">
            <x v="47"/>
          </reference>
          <reference field="5" count="1" selected="0">
            <x v="140"/>
          </reference>
          <reference field="6" count="1">
            <x v="306"/>
          </reference>
          <reference field="8" count="1" selected="0">
            <x v="3"/>
          </reference>
        </references>
      </pivotArea>
    </format>
    <format dxfId="420">
      <pivotArea collapsedLevelsAreSubtotals="1" fieldPosition="0">
        <references count="5">
          <reference field="4294967294" count="1" selected="0">
            <x v="2"/>
          </reference>
          <reference field="3" count="1" selected="0">
            <x v="47"/>
          </reference>
          <reference field="5" count="1" selected="0">
            <x v="143"/>
          </reference>
          <reference field="6" count="1">
            <x v="319"/>
          </reference>
          <reference field="8" count="1" selected="0">
            <x v="3"/>
          </reference>
        </references>
      </pivotArea>
    </format>
    <format dxfId="419">
      <pivotArea collapsedLevelsAreSubtotals="1" fieldPosition="0">
        <references count="5">
          <reference field="4294967294" count="1" selected="0">
            <x v="2"/>
          </reference>
          <reference field="3" count="1" selected="0">
            <x v="48"/>
          </reference>
          <reference field="5" count="1" selected="0">
            <x v="140"/>
          </reference>
          <reference field="6" count="1">
            <x v="304"/>
          </reference>
          <reference field="8" count="1" selected="0">
            <x v="3"/>
          </reference>
        </references>
      </pivotArea>
    </format>
    <format dxfId="418">
      <pivotArea collapsedLevelsAreSubtotals="1" fieldPosition="0">
        <references count="5">
          <reference field="4294967294" count="1" selected="0">
            <x v="2"/>
          </reference>
          <reference field="3" count="1" selected="0">
            <x v="48"/>
          </reference>
          <reference field="5" count="1" selected="0">
            <x v="140"/>
          </reference>
          <reference field="6" count="1">
            <x v="306"/>
          </reference>
          <reference field="8" count="1" selected="0">
            <x v="3"/>
          </reference>
        </references>
      </pivotArea>
    </format>
    <format dxfId="417">
      <pivotArea collapsedLevelsAreSubtotals="1" fieldPosition="0">
        <references count="5">
          <reference field="4294967294" count="1" selected="0">
            <x v="2"/>
          </reference>
          <reference field="3" count="1" selected="0">
            <x v="48"/>
          </reference>
          <reference field="5" count="1" selected="0">
            <x v="141"/>
          </reference>
          <reference field="6" count="1">
            <x v="318"/>
          </reference>
          <reference field="8" count="1" selected="0">
            <x v="3"/>
          </reference>
        </references>
      </pivotArea>
    </format>
    <format dxfId="416">
      <pivotArea collapsedLevelsAreSubtotals="1" fieldPosition="0">
        <references count="5">
          <reference field="4294967294" count="1" selected="0">
            <x v="2"/>
          </reference>
          <reference field="3" count="1" selected="0">
            <x v="48"/>
          </reference>
          <reference field="5" count="1" selected="0">
            <x v="143"/>
          </reference>
          <reference field="6" count="1">
            <x v="306"/>
          </reference>
          <reference field="8" count="1" selected="0">
            <x v="3"/>
          </reference>
        </references>
      </pivotArea>
    </format>
    <format dxfId="415">
      <pivotArea collapsedLevelsAreSubtotals="1" fieldPosition="0">
        <references count="5">
          <reference field="4294967294" count="1" selected="0">
            <x v="2"/>
          </reference>
          <reference field="3" count="1" selected="0">
            <x v="48"/>
          </reference>
          <reference field="5" count="1" selected="0">
            <x v="143"/>
          </reference>
          <reference field="6" count="1">
            <x v="307"/>
          </reference>
          <reference field="8" count="1" selected="0">
            <x v="3"/>
          </reference>
        </references>
      </pivotArea>
    </format>
    <format dxfId="414">
      <pivotArea collapsedLevelsAreSubtotals="1" fieldPosition="0">
        <references count="5">
          <reference field="4294967294" count="1" selected="0">
            <x v="2"/>
          </reference>
          <reference field="3" count="1" selected="0">
            <x v="48"/>
          </reference>
          <reference field="5" count="1" selected="0">
            <x v="143"/>
          </reference>
          <reference field="6" count="1">
            <x v="318"/>
          </reference>
          <reference field="8" count="1" selected="0">
            <x v="3"/>
          </reference>
        </references>
      </pivotArea>
    </format>
    <format dxfId="413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2"/>
          </reference>
          <reference field="8" count="1" selected="0">
            <x v="3"/>
          </reference>
        </references>
      </pivotArea>
    </format>
    <format dxfId="412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3"/>
          </reference>
          <reference field="8" count="1" selected="0">
            <x v="3"/>
          </reference>
        </references>
      </pivotArea>
    </format>
    <format dxfId="411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6"/>
          </reference>
          <reference field="8" count="1" selected="0">
            <x v="3"/>
          </reference>
        </references>
      </pivotArea>
    </format>
    <format dxfId="410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6"/>
          </reference>
          <reference field="5" count="1">
            <x v="141"/>
          </reference>
          <reference field="8" count="1" selected="0">
            <x v="3"/>
          </reference>
        </references>
      </pivotArea>
    </format>
    <format dxfId="409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6"/>
          </reference>
          <reference field="5" count="1" selected="0">
            <x v="141"/>
          </reference>
          <reference field="6" count="1">
            <x v="304"/>
          </reference>
          <reference field="8" count="1" selected="0">
            <x v="3"/>
          </reference>
        </references>
      </pivotArea>
    </format>
    <format dxfId="408">
      <pivotArea collapsedLevelsAreSubtotals="1" fieldPosition="0">
        <references count="6">
          <reference field="4294967294" count="3" selected="0">
            <x v="2"/>
            <x v="3"/>
            <x v="4"/>
          </reference>
          <reference field="3" count="1" selected="0">
            <x v="6"/>
          </reference>
          <reference field="4" count="1">
            <x v="1"/>
          </reference>
          <reference field="5" count="1" selected="0">
            <x v="141"/>
          </reference>
          <reference field="6" count="1" selected="0">
            <x v="304"/>
          </reference>
          <reference field="8" count="1" selected="0">
            <x v="3"/>
          </reference>
        </references>
      </pivotArea>
    </format>
    <format dxfId="407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6"/>
          </reference>
          <reference field="5" count="1" selected="0">
            <x v="141"/>
          </reference>
          <reference field="6" count="1">
            <x v="334"/>
          </reference>
          <reference field="8" count="1" selected="0">
            <x v="3"/>
          </reference>
        </references>
      </pivotArea>
    </format>
    <format dxfId="406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6"/>
          </reference>
          <reference field="5" count="1">
            <x v="142"/>
          </reference>
          <reference field="8" count="1" selected="0">
            <x v="3"/>
          </reference>
        </references>
      </pivotArea>
    </format>
    <format dxfId="405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6"/>
          </reference>
          <reference field="5" count="1" selected="0">
            <x v="142"/>
          </reference>
          <reference field="6" count="1">
            <x v="314"/>
          </reference>
          <reference field="8" count="1" selected="0">
            <x v="3"/>
          </reference>
        </references>
      </pivotArea>
    </format>
    <format dxfId="404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6"/>
          </reference>
          <reference field="5" count="1">
            <x v="143"/>
          </reference>
          <reference field="8" count="1" selected="0">
            <x v="3"/>
          </reference>
        </references>
      </pivotArea>
    </format>
    <format dxfId="403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6"/>
          </reference>
          <reference field="5" count="1" selected="0">
            <x v="143"/>
          </reference>
          <reference field="6" count="1">
            <x v="309"/>
          </reference>
          <reference field="8" count="1" selected="0">
            <x v="3"/>
          </reference>
        </references>
      </pivotArea>
    </format>
    <format dxfId="402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6"/>
          </reference>
          <reference field="5" count="1" selected="0">
            <x v="143"/>
          </reference>
          <reference field="6" count="1">
            <x v="317"/>
          </reference>
          <reference field="8" count="1" selected="0">
            <x v="3"/>
          </reference>
        </references>
      </pivotArea>
    </format>
    <format dxfId="401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8"/>
          </reference>
          <reference field="8" count="1" selected="0">
            <x v="3"/>
          </reference>
        </references>
      </pivotArea>
    </format>
    <format dxfId="400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9"/>
          </reference>
          <reference field="8" count="1" selected="0">
            <x v="3"/>
          </reference>
        </references>
      </pivotArea>
    </format>
    <format dxfId="399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10"/>
          </reference>
          <reference field="8" count="1" selected="0">
            <x v="3"/>
          </reference>
        </references>
      </pivotArea>
    </format>
    <format dxfId="398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10"/>
          </reference>
          <reference field="5" count="1">
            <x v="141"/>
          </reference>
          <reference field="8" count="1" selected="0">
            <x v="3"/>
          </reference>
        </references>
      </pivotArea>
    </format>
    <format dxfId="397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10"/>
          </reference>
          <reference field="5" count="1" selected="0">
            <x v="141"/>
          </reference>
          <reference field="6" count="1">
            <x v="304"/>
          </reference>
          <reference field="8" count="1" selected="0">
            <x v="3"/>
          </reference>
        </references>
      </pivotArea>
    </format>
    <format dxfId="396">
      <pivotArea collapsedLevelsAreSubtotals="1" fieldPosition="0">
        <references count="6">
          <reference field="4294967294" count="3" selected="0">
            <x v="2"/>
            <x v="3"/>
            <x v="4"/>
          </reference>
          <reference field="3" count="1" selected="0">
            <x v="10"/>
          </reference>
          <reference field="4" count="1">
            <x v="1"/>
          </reference>
          <reference field="5" count="1" selected="0">
            <x v="141"/>
          </reference>
          <reference field="6" count="1" selected="0">
            <x v="304"/>
          </reference>
          <reference field="8" count="1" selected="0">
            <x v="3"/>
          </reference>
        </references>
      </pivotArea>
    </format>
    <format dxfId="395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10"/>
          </reference>
          <reference field="5" count="1" selected="0">
            <x v="141"/>
          </reference>
          <reference field="6" count="1">
            <x v="309"/>
          </reference>
          <reference field="8" count="1" selected="0">
            <x v="3"/>
          </reference>
        </references>
      </pivotArea>
    </format>
    <format dxfId="394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10"/>
          </reference>
          <reference field="5" count="1" selected="0">
            <x v="141"/>
          </reference>
          <reference field="6" count="1">
            <x v="313"/>
          </reference>
          <reference field="8" count="1" selected="0">
            <x v="3"/>
          </reference>
        </references>
      </pivotArea>
    </format>
    <format dxfId="393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14"/>
          </reference>
          <reference field="8" count="1" selected="0">
            <x v="3"/>
          </reference>
        </references>
      </pivotArea>
    </format>
    <format dxfId="392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16"/>
          </reference>
          <reference field="8" count="1" selected="0">
            <x v="3"/>
          </reference>
        </references>
      </pivotArea>
    </format>
    <format dxfId="391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19"/>
          </reference>
          <reference field="8" count="1" selected="0">
            <x v="3"/>
          </reference>
        </references>
      </pivotArea>
    </format>
    <format dxfId="390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20"/>
          </reference>
          <reference field="8" count="1" selected="0">
            <x v="3"/>
          </reference>
        </references>
      </pivotArea>
    </format>
    <format dxfId="389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22"/>
          </reference>
          <reference field="8" count="1" selected="0">
            <x v="3"/>
          </reference>
        </references>
      </pivotArea>
    </format>
    <format dxfId="388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23"/>
          </reference>
          <reference field="8" count="1" selected="0">
            <x v="3"/>
          </reference>
        </references>
      </pivotArea>
    </format>
    <format dxfId="387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25"/>
          </reference>
          <reference field="8" count="1" selected="0">
            <x v="3"/>
          </reference>
        </references>
      </pivotArea>
    </format>
    <format dxfId="386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26"/>
          </reference>
          <reference field="8" count="1" selected="0">
            <x v="3"/>
          </reference>
        </references>
      </pivotArea>
    </format>
    <format dxfId="385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28"/>
          </reference>
          <reference field="8" count="1" selected="0">
            <x v="3"/>
          </reference>
        </references>
      </pivotArea>
    </format>
    <format dxfId="384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29"/>
          </reference>
          <reference field="8" count="1" selected="0">
            <x v="3"/>
          </reference>
        </references>
      </pivotArea>
    </format>
    <format dxfId="383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>
            <x v="140"/>
          </reference>
          <reference field="8" count="1" selected="0">
            <x v="3"/>
          </reference>
        </references>
      </pivotArea>
    </format>
    <format dxfId="382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 selected="0">
            <x v="140"/>
          </reference>
          <reference field="6" count="1">
            <x v="305"/>
          </reference>
          <reference field="8" count="1" selected="0">
            <x v="3"/>
          </reference>
        </references>
      </pivotArea>
    </format>
    <format dxfId="381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 selected="0">
            <x v="140"/>
          </reference>
          <reference field="6" count="1">
            <x v="309"/>
          </reference>
          <reference field="8" count="1" selected="0">
            <x v="3"/>
          </reference>
        </references>
      </pivotArea>
    </format>
    <format dxfId="380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 selected="0">
            <x v="140"/>
          </reference>
          <reference field="6" count="1">
            <x v="320"/>
          </reference>
          <reference field="8" count="1" selected="0">
            <x v="3"/>
          </reference>
        </references>
      </pivotArea>
    </format>
    <format dxfId="379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 selected="0">
            <x v="140"/>
          </reference>
          <reference field="6" count="1">
            <x v="322"/>
          </reference>
          <reference field="8" count="1" selected="0">
            <x v="3"/>
          </reference>
        </references>
      </pivotArea>
    </format>
    <format dxfId="378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 selected="0">
            <x v="140"/>
          </reference>
          <reference field="6" count="1">
            <x v="332"/>
          </reference>
          <reference field="8" count="1" selected="0">
            <x v="3"/>
          </reference>
        </references>
      </pivotArea>
    </format>
    <format dxfId="377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>
            <x v="141"/>
          </reference>
          <reference field="8" count="1" selected="0">
            <x v="3"/>
          </reference>
        </references>
      </pivotArea>
    </format>
    <format dxfId="376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 selected="0">
            <x v="141"/>
          </reference>
          <reference field="6" count="1">
            <x v="304"/>
          </reference>
          <reference field="8" count="1" selected="0">
            <x v="3"/>
          </reference>
        </references>
      </pivotArea>
    </format>
    <format dxfId="375">
      <pivotArea collapsedLevelsAreSubtotals="1" fieldPosition="0">
        <references count="6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4" count="1">
            <x v="4"/>
          </reference>
          <reference field="5" count="1" selected="0">
            <x v="141"/>
          </reference>
          <reference field="6" count="1" selected="0">
            <x v="304"/>
          </reference>
          <reference field="8" count="1" selected="0">
            <x v="3"/>
          </reference>
        </references>
      </pivotArea>
    </format>
    <format dxfId="374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>
            <x v="143"/>
          </reference>
          <reference field="8" count="1" selected="0">
            <x v="3"/>
          </reference>
        </references>
      </pivotArea>
    </format>
    <format dxfId="373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 selected="0">
            <x v="143"/>
          </reference>
          <reference field="6" count="1">
            <x v="319"/>
          </reference>
          <reference field="8" count="1" selected="0">
            <x v="3"/>
          </reference>
        </references>
      </pivotArea>
    </format>
    <format dxfId="372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 selected="0">
            <x v="143"/>
          </reference>
          <reference field="6" count="1">
            <x v="323"/>
          </reference>
          <reference field="8" count="1" selected="0">
            <x v="3"/>
          </reference>
        </references>
      </pivotArea>
    </format>
    <format dxfId="371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 selected="0">
            <x v="143"/>
          </reference>
          <reference field="6" count="1">
            <x v="328"/>
          </reference>
          <reference field="8" count="1" selected="0">
            <x v="3"/>
          </reference>
        </references>
      </pivotArea>
    </format>
    <format dxfId="370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 selected="0">
            <x v="143"/>
          </reference>
          <reference field="6" count="1">
            <x v="331"/>
          </reference>
          <reference field="8" count="1" selected="0">
            <x v="3"/>
          </reference>
        </references>
      </pivotArea>
    </format>
    <format dxfId="369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>
            <x v="144"/>
          </reference>
          <reference field="8" count="1" selected="0">
            <x v="3"/>
          </reference>
        </references>
      </pivotArea>
    </format>
    <format dxfId="368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 selected="0">
            <x v="144"/>
          </reference>
          <reference field="6" count="1">
            <x v="315"/>
          </reference>
          <reference field="8" count="1" selected="0">
            <x v="3"/>
          </reference>
        </references>
      </pivotArea>
    </format>
    <format dxfId="367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 selected="0">
            <x v="144"/>
          </reference>
          <reference field="6" count="1">
            <x v="328"/>
          </reference>
          <reference field="8" count="1" selected="0">
            <x v="3"/>
          </reference>
        </references>
      </pivotArea>
    </format>
    <format dxfId="366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33"/>
          </reference>
          <reference field="8" count="1" selected="0">
            <x v="3"/>
          </reference>
        </references>
      </pivotArea>
    </format>
    <format dxfId="365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33"/>
          </reference>
          <reference field="5" count="1">
            <x v="140"/>
          </reference>
          <reference field="8" count="1" selected="0">
            <x v="3"/>
          </reference>
        </references>
      </pivotArea>
    </format>
    <format dxfId="364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33"/>
          </reference>
          <reference field="5" count="1" selected="0">
            <x v="140"/>
          </reference>
          <reference field="6" count="1">
            <x v="304"/>
          </reference>
          <reference field="8" count="1" selected="0">
            <x v="3"/>
          </reference>
        </references>
      </pivotArea>
    </format>
    <format dxfId="363">
      <pivotArea collapsedLevelsAreSubtotals="1" fieldPosition="0">
        <references count="6">
          <reference field="4294967294" count="3" selected="0">
            <x v="2"/>
            <x v="3"/>
            <x v="4"/>
          </reference>
          <reference field="3" count="1" selected="0">
            <x v="33"/>
          </reference>
          <reference field="4" count="1">
            <x v="4"/>
          </reference>
          <reference field="5" count="1" selected="0">
            <x v="140"/>
          </reference>
          <reference field="6" count="1" selected="0">
            <x v="304"/>
          </reference>
          <reference field="8" count="1" selected="0">
            <x v="3"/>
          </reference>
        </references>
      </pivotArea>
    </format>
    <format dxfId="362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33"/>
          </reference>
          <reference field="5" count="1" selected="0">
            <x v="140"/>
          </reference>
          <reference field="6" count="1">
            <x v="309"/>
          </reference>
          <reference field="8" count="1" selected="0">
            <x v="3"/>
          </reference>
        </references>
      </pivotArea>
    </format>
    <format dxfId="361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33"/>
          </reference>
          <reference field="5" count="1" selected="0">
            <x v="140"/>
          </reference>
          <reference field="6" count="1">
            <x v="321"/>
          </reference>
          <reference field="8" count="1" selected="0">
            <x v="3"/>
          </reference>
        </references>
      </pivotArea>
    </format>
    <format dxfId="360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33"/>
          </reference>
          <reference field="5" count="1" selected="0">
            <x v="140"/>
          </reference>
          <reference field="6" count="1">
            <x v="325"/>
          </reference>
          <reference field="8" count="1" selected="0">
            <x v="3"/>
          </reference>
        </references>
      </pivotArea>
    </format>
    <format dxfId="359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33"/>
          </reference>
          <reference field="5" count="1">
            <x v="143"/>
          </reference>
          <reference field="8" count="1" selected="0">
            <x v="3"/>
          </reference>
        </references>
      </pivotArea>
    </format>
    <format dxfId="358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33"/>
          </reference>
          <reference field="5" count="1" selected="0">
            <x v="143"/>
          </reference>
          <reference field="6" count="1">
            <x v="309"/>
          </reference>
          <reference field="8" count="1" selected="0">
            <x v="3"/>
          </reference>
        </references>
      </pivotArea>
    </format>
    <format dxfId="357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33"/>
          </reference>
          <reference field="5" count="1" selected="0">
            <x v="143"/>
          </reference>
          <reference field="6" count="1">
            <x v="315"/>
          </reference>
          <reference field="8" count="1" selected="0">
            <x v="3"/>
          </reference>
        </references>
      </pivotArea>
    </format>
    <format dxfId="356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33"/>
          </reference>
          <reference field="5" count="1" selected="0">
            <x v="143"/>
          </reference>
          <reference field="6" count="1">
            <x v="318"/>
          </reference>
          <reference field="8" count="1" selected="0">
            <x v="3"/>
          </reference>
        </references>
      </pivotArea>
    </format>
    <format dxfId="355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33"/>
          </reference>
          <reference field="5" count="1" selected="0">
            <x v="143"/>
          </reference>
          <reference field="6" count="1">
            <x v="320"/>
          </reference>
          <reference field="8" count="1" selected="0">
            <x v="3"/>
          </reference>
        </references>
      </pivotArea>
    </format>
    <format dxfId="354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33"/>
          </reference>
          <reference field="5" count="1" selected="0">
            <x v="143"/>
          </reference>
          <reference field="6" count="1">
            <x v="330"/>
          </reference>
          <reference field="8" count="1" selected="0">
            <x v="3"/>
          </reference>
        </references>
      </pivotArea>
    </format>
    <format dxfId="353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34"/>
          </reference>
          <reference field="8" count="1" selected="0">
            <x v="3"/>
          </reference>
        </references>
      </pivotArea>
    </format>
    <format dxfId="352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35"/>
          </reference>
          <reference field="8" count="1" selected="0">
            <x v="3"/>
          </reference>
        </references>
      </pivotArea>
    </format>
    <format dxfId="351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38"/>
          </reference>
          <reference field="8" count="1" selected="0">
            <x v="3"/>
          </reference>
        </references>
      </pivotArea>
    </format>
    <format dxfId="350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39"/>
          </reference>
          <reference field="8" count="1" selected="0">
            <x v="3"/>
          </reference>
        </references>
      </pivotArea>
    </format>
    <format dxfId="349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41"/>
          </reference>
          <reference field="8" count="1" selected="0">
            <x v="3"/>
          </reference>
        </references>
      </pivotArea>
    </format>
    <format dxfId="348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41"/>
          </reference>
          <reference field="5" count="1">
            <x v="140"/>
          </reference>
          <reference field="8" count="1" selected="0">
            <x v="3"/>
          </reference>
        </references>
      </pivotArea>
    </format>
    <format dxfId="347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1"/>
          </reference>
          <reference field="5" count="1" selected="0">
            <x v="140"/>
          </reference>
          <reference field="6" count="1">
            <x v="304"/>
          </reference>
          <reference field="8" count="1" selected="0">
            <x v="3"/>
          </reference>
        </references>
      </pivotArea>
    </format>
    <format dxfId="346">
      <pivotArea collapsedLevelsAreSubtotals="1" fieldPosition="0">
        <references count="6">
          <reference field="4294967294" count="3" selected="0">
            <x v="2"/>
            <x v="3"/>
            <x v="4"/>
          </reference>
          <reference field="3" count="1" selected="0">
            <x v="41"/>
          </reference>
          <reference field="4" count="1">
            <x v="5"/>
          </reference>
          <reference field="5" count="1" selected="0">
            <x v="140"/>
          </reference>
          <reference field="6" count="1" selected="0">
            <x v="304"/>
          </reference>
          <reference field="8" count="1" selected="0">
            <x v="3"/>
          </reference>
        </references>
      </pivotArea>
    </format>
    <format dxfId="345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41"/>
          </reference>
          <reference field="5" count="1">
            <x v="141"/>
          </reference>
          <reference field="8" count="1" selected="0">
            <x v="3"/>
          </reference>
        </references>
      </pivotArea>
    </format>
    <format dxfId="344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1"/>
          </reference>
          <reference field="5" count="1" selected="0">
            <x v="141"/>
          </reference>
          <reference field="6" count="1">
            <x v="304"/>
          </reference>
          <reference field="8" count="1" selected="0">
            <x v="3"/>
          </reference>
        </references>
      </pivotArea>
    </format>
    <format dxfId="343">
      <pivotArea collapsedLevelsAreSubtotals="1" fieldPosition="0">
        <references count="6">
          <reference field="4294967294" count="3" selected="0">
            <x v="2"/>
            <x v="3"/>
            <x v="4"/>
          </reference>
          <reference field="3" count="1" selected="0">
            <x v="41"/>
          </reference>
          <reference field="4" count="1">
            <x v="5"/>
          </reference>
          <reference field="5" count="1" selected="0">
            <x v="141"/>
          </reference>
          <reference field="6" count="1" selected="0">
            <x v="304"/>
          </reference>
          <reference field="8" count="1" selected="0">
            <x v="3"/>
          </reference>
        </references>
      </pivotArea>
    </format>
    <format dxfId="342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42"/>
          </reference>
          <reference field="8" count="1" selected="0">
            <x v="3"/>
          </reference>
        </references>
      </pivotArea>
    </format>
    <format dxfId="341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43"/>
          </reference>
          <reference field="8" count="1" selected="0">
            <x v="3"/>
          </reference>
        </references>
      </pivotArea>
    </format>
    <format dxfId="340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43"/>
          </reference>
          <reference field="5" count="1">
            <x v="140"/>
          </reference>
          <reference field="8" count="1" selected="0">
            <x v="3"/>
          </reference>
        </references>
      </pivotArea>
    </format>
    <format dxfId="339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3"/>
          </reference>
          <reference field="5" count="1" selected="0">
            <x v="140"/>
          </reference>
          <reference field="6" count="1">
            <x v="304"/>
          </reference>
          <reference field="8" count="1" selected="0">
            <x v="3"/>
          </reference>
        </references>
      </pivotArea>
    </format>
    <format dxfId="338">
      <pivotArea collapsedLevelsAreSubtotals="1" fieldPosition="0">
        <references count="6">
          <reference field="4294967294" count="3" selected="0">
            <x v="2"/>
            <x v="3"/>
            <x v="4"/>
          </reference>
          <reference field="3" count="1" selected="0">
            <x v="43"/>
          </reference>
          <reference field="4" count="1">
            <x v="5"/>
          </reference>
          <reference field="5" count="1" selected="0">
            <x v="140"/>
          </reference>
          <reference field="6" count="1" selected="0">
            <x v="304"/>
          </reference>
          <reference field="8" count="1" selected="0">
            <x v="3"/>
          </reference>
        </references>
      </pivotArea>
    </format>
    <format dxfId="337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43"/>
          </reference>
          <reference field="5" count="1">
            <x v="143"/>
          </reference>
          <reference field="8" count="1" selected="0">
            <x v="3"/>
          </reference>
        </references>
      </pivotArea>
    </format>
    <format dxfId="336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3"/>
          </reference>
          <reference field="5" count="1" selected="0">
            <x v="143"/>
          </reference>
          <reference field="6" count="1">
            <x v="317"/>
          </reference>
          <reference field="8" count="1" selected="0">
            <x v="3"/>
          </reference>
        </references>
      </pivotArea>
    </format>
    <format dxfId="335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3"/>
          </reference>
          <reference field="5" count="1" selected="0">
            <x v="143"/>
          </reference>
          <reference field="6" count="1">
            <x v="318"/>
          </reference>
          <reference field="8" count="1" selected="0">
            <x v="3"/>
          </reference>
        </references>
      </pivotArea>
    </format>
    <format dxfId="334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46"/>
          </reference>
          <reference field="8" count="1" selected="0">
            <x v="3"/>
          </reference>
        </references>
      </pivotArea>
    </format>
    <format dxfId="333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47"/>
          </reference>
          <reference field="8" count="1" selected="0">
            <x v="3"/>
          </reference>
        </references>
      </pivotArea>
    </format>
    <format dxfId="332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47"/>
          </reference>
          <reference field="5" count="1">
            <x v="140"/>
          </reference>
          <reference field="8" count="1" selected="0">
            <x v="3"/>
          </reference>
        </references>
      </pivotArea>
    </format>
    <format dxfId="331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7"/>
          </reference>
          <reference field="5" count="1" selected="0">
            <x v="140"/>
          </reference>
          <reference field="6" count="1">
            <x v="306"/>
          </reference>
          <reference field="8" count="1" selected="0">
            <x v="3"/>
          </reference>
        </references>
      </pivotArea>
    </format>
    <format dxfId="330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7"/>
          </reference>
          <reference field="5" count="1" selected="0">
            <x v="140"/>
          </reference>
          <reference field="6" count="1">
            <x v="320"/>
          </reference>
          <reference field="8" count="1" selected="0">
            <x v="3"/>
          </reference>
        </references>
      </pivotArea>
    </format>
    <format dxfId="329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7"/>
          </reference>
          <reference field="5" count="1" selected="0">
            <x v="140"/>
          </reference>
          <reference field="6" count="1">
            <x v="324"/>
          </reference>
          <reference field="8" count="1" selected="0">
            <x v="3"/>
          </reference>
        </references>
      </pivotArea>
    </format>
    <format dxfId="328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7"/>
          </reference>
          <reference field="5" count="1" selected="0">
            <x v="140"/>
          </reference>
          <reference field="6" count="1">
            <x v="333"/>
          </reference>
          <reference field="8" count="1" selected="0">
            <x v="3"/>
          </reference>
        </references>
      </pivotArea>
    </format>
    <format dxfId="327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47"/>
          </reference>
          <reference field="5" count="1">
            <x v="143"/>
          </reference>
          <reference field="8" count="1" selected="0">
            <x v="3"/>
          </reference>
        </references>
      </pivotArea>
    </format>
    <format dxfId="326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7"/>
          </reference>
          <reference field="5" count="1" selected="0">
            <x v="143"/>
          </reference>
          <reference field="6" count="1">
            <x v="306"/>
          </reference>
          <reference field="8" count="1" selected="0">
            <x v="3"/>
          </reference>
        </references>
      </pivotArea>
    </format>
    <format dxfId="325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7"/>
          </reference>
          <reference field="5" count="1" selected="0">
            <x v="143"/>
          </reference>
          <reference field="6" count="1">
            <x v="319"/>
          </reference>
          <reference field="8" count="1" selected="0">
            <x v="3"/>
          </reference>
        </references>
      </pivotArea>
    </format>
    <format dxfId="324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7"/>
          </reference>
          <reference field="5" count="1" selected="0">
            <x v="143"/>
          </reference>
          <reference field="6" count="1">
            <x v="320"/>
          </reference>
          <reference field="8" count="1" selected="0">
            <x v="3"/>
          </reference>
        </references>
      </pivotArea>
    </format>
    <format dxfId="323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7"/>
          </reference>
          <reference field="5" count="1" selected="0">
            <x v="143"/>
          </reference>
          <reference field="6" count="1">
            <x v="331"/>
          </reference>
          <reference field="8" count="1" selected="0">
            <x v="3"/>
          </reference>
        </references>
      </pivotArea>
    </format>
    <format dxfId="322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48"/>
          </reference>
          <reference field="8" count="1" selected="0">
            <x v="3"/>
          </reference>
        </references>
      </pivotArea>
    </format>
    <format dxfId="321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>
            <x v="140"/>
          </reference>
          <reference field="8" count="1" selected="0">
            <x v="3"/>
          </reference>
        </references>
      </pivotArea>
    </format>
    <format dxfId="320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0"/>
          </reference>
          <reference field="6" count="1">
            <x v="304"/>
          </reference>
          <reference field="8" count="1" selected="0">
            <x v="3"/>
          </reference>
        </references>
      </pivotArea>
    </format>
    <format dxfId="319">
      <pivotArea collapsedLevelsAreSubtotals="1" fieldPosition="0">
        <references count="6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4" count="1">
            <x v="6"/>
          </reference>
          <reference field="5" count="1" selected="0">
            <x v="140"/>
          </reference>
          <reference field="6" count="1" selected="0">
            <x v="304"/>
          </reference>
          <reference field="8" count="1" selected="0">
            <x v="3"/>
          </reference>
        </references>
      </pivotArea>
    </format>
    <format dxfId="318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0"/>
          </reference>
          <reference field="6" count="1">
            <x v="306"/>
          </reference>
          <reference field="8" count="1" selected="0">
            <x v="3"/>
          </reference>
        </references>
      </pivotArea>
    </format>
    <format dxfId="317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0"/>
          </reference>
          <reference field="6" count="1">
            <x v="307"/>
          </reference>
          <reference field="8" count="1" selected="0">
            <x v="3"/>
          </reference>
        </references>
      </pivotArea>
    </format>
    <format dxfId="316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0"/>
          </reference>
          <reference field="6" count="1">
            <x v="320"/>
          </reference>
          <reference field="8" count="1" selected="0">
            <x v="3"/>
          </reference>
        </references>
      </pivotArea>
    </format>
    <format dxfId="315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0"/>
          </reference>
          <reference field="6" count="1">
            <x v="324"/>
          </reference>
          <reference field="8" count="1" selected="0">
            <x v="3"/>
          </reference>
        </references>
      </pivotArea>
    </format>
    <format dxfId="314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0"/>
          </reference>
          <reference field="6" count="1">
            <x v="325"/>
          </reference>
          <reference field="8" count="1" selected="0">
            <x v="3"/>
          </reference>
        </references>
      </pivotArea>
    </format>
    <format dxfId="313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0"/>
          </reference>
          <reference field="6" count="1">
            <x v="333"/>
          </reference>
          <reference field="8" count="1" selected="0">
            <x v="3"/>
          </reference>
        </references>
      </pivotArea>
    </format>
    <format dxfId="312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>
            <x v="141"/>
          </reference>
          <reference field="8" count="1" selected="0">
            <x v="3"/>
          </reference>
        </references>
      </pivotArea>
    </format>
    <format dxfId="311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1"/>
          </reference>
          <reference field="6" count="1">
            <x v="318"/>
          </reference>
          <reference field="8" count="1" selected="0">
            <x v="3"/>
          </reference>
        </references>
      </pivotArea>
    </format>
    <format dxfId="310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>
            <x v="143"/>
          </reference>
          <reference field="8" count="1" selected="0">
            <x v="3"/>
          </reference>
        </references>
      </pivotArea>
    </format>
    <format dxfId="309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3"/>
          </reference>
          <reference field="6" count="1">
            <x v="306"/>
          </reference>
          <reference field="8" count="1" selected="0">
            <x v="3"/>
          </reference>
        </references>
      </pivotArea>
    </format>
    <format dxfId="308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3"/>
          </reference>
          <reference field="6" count="1">
            <x v="307"/>
          </reference>
          <reference field="8" count="1" selected="0">
            <x v="3"/>
          </reference>
        </references>
      </pivotArea>
    </format>
    <format dxfId="307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3"/>
          </reference>
          <reference field="6" count="1">
            <x v="309"/>
          </reference>
          <reference field="8" count="1" selected="0">
            <x v="3"/>
          </reference>
        </references>
      </pivotArea>
    </format>
    <format dxfId="306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3"/>
          </reference>
          <reference field="6" count="1">
            <x v="316"/>
          </reference>
          <reference field="8" count="1" selected="0">
            <x v="3"/>
          </reference>
        </references>
      </pivotArea>
    </format>
    <format dxfId="305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3"/>
          </reference>
          <reference field="6" count="1">
            <x v="318"/>
          </reference>
          <reference field="8" count="1" selected="0">
            <x v="3"/>
          </reference>
        </references>
      </pivotArea>
    </format>
    <format dxfId="304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3"/>
          </reference>
          <reference field="6" count="1">
            <x v="319"/>
          </reference>
          <reference field="8" count="1" selected="0">
            <x v="3"/>
          </reference>
        </references>
      </pivotArea>
    </format>
    <format dxfId="303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3"/>
          </reference>
          <reference field="6" count="1">
            <x v="320"/>
          </reference>
          <reference field="8" count="1" selected="0">
            <x v="3"/>
          </reference>
        </references>
      </pivotArea>
    </format>
    <format dxfId="302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3"/>
          </reference>
          <reference field="6" count="1">
            <x v="331"/>
          </reference>
          <reference field="8" count="1" selected="0">
            <x v="3"/>
          </reference>
        </references>
      </pivotArea>
    </format>
    <format dxfId="301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49"/>
          </reference>
          <reference field="8" count="1" selected="0">
            <x v="3"/>
          </reference>
        </references>
      </pivotArea>
    </format>
    <format dxfId="300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49"/>
          </reference>
          <reference field="5" count="1">
            <x v="140"/>
          </reference>
          <reference field="8" count="1" selected="0">
            <x v="3"/>
          </reference>
        </references>
      </pivotArea>
    </format>
    <format dxfId="299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9"/>
          </reference>
          <reference field="5" count="1" selected="0">
            <x v="140"/>
          </reference>
          <reference field="6" count="1">
            <x v="305"/>
          </reference>
          <reference field="8" count="1" selected="0">
            <x v="3"/>
          </reference>
        </references>
      </pivotArea>
    </format>
    <format dxfId="298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9"/>
          </reference>
          <reference field="5" count="1" selected="0">
            <x v="140"/>
          </reference>
          <reference field="6" count="1">
            <x v="332"/>
          </reference>
          <reference field="8" count="1" selected="0">
            <x v="3"/>
          </reference>
        </references>
      </pivotArea>
    </format>
    <format dxfId="297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49"/>
          </reference>
          <reference field="5" count="1">
            <x v="141"/>
          </reference>
          <reference field="8" count="1" selected="0">
            <x v="3"/>
          </reference>
        </references>
      </pivotArea>
    </format>
    <format dxfId="296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9"/>
          </reference>
          <reference field="5" count="1" selected="0">
            <x v="141"/>
          </reference>
          <reference field="6" count="1">
            <x v="312"/>
          </reference>
          <reference field="8" count="1" selected="0">
            <x v="3"/>
          </reference>
        </references>
      </pivotArea>
    </format>
    <format dxfId="295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9"/>
          </reference>
          <reference field="5" count="1" selected="0">
            <x v="141"/>
          </reference>
          <reference field="6" count="1">
            <x v="335"/>
          </reference>
          <reference field="8" count="1" selected="0">
            <x v="3"/>
          </reference>
        </references>
      </pivotArea>
    </format>
    <format dxfId="294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9"/>
          </reference>
          <reference field="5" count="1" selected="0">
            <x v="141"/>
          </reference>
          <reference field="6" count="1">
            <x v="336"/>
          </reference>
          <reference field="8" count="1" selected="0">
            <x v="3"/>
          </reference>
        </references>
      </pivotArea>
    </format>
    <format dxfId="293">
      <pivotArea field="8" grandRow="1" outline="0" collapsedLevelsAreSubtotals="1" axis="axisRow" fieldPosition="0">
        <references count="1">
          <reference field="4294967294" count="3" selected="0">
            <x v="2"/>
            <x v="3"/>
            <x v="4"/>
          </reference>
        </references>
      </pivotArea>
    </format>
    <format dxfId="292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2"/>
          </reference>
          <reference field="8" count="1" selected="0">
            <x v="3"/>
          </reference>
        </references>
      </pivotArea>
    </format>
    <format dxfId="291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3"/>
          </reference>
          <reference field="8" count="1" selected="0">
            <x v="3"/>
          </reference>
        </references>
      </pivotArea>
    </format>
    <format dxfId="290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6"/>
          </reference>
          <reference field="8" count="1" selected="0">
            <x v="3"/>
          </reference>
        </references>
      </pivotArea>
    </format>
    <format dxfId="289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6"/>
          </reference>
          <reference field="5" count="1">
            <x v="141"/>
          </reference>
          <reference field="8" count="1" selected="0">
            <x v="3"/>
          </reference>
        </references>
      </pivotArea>
    </format>
    <format dxfId="288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6"/>
          </reference>
          <reference field="5" count="1" selected="0">
            <x v="141"/>
          </reference>
          <reference field="6" count="1">
            <x v="304"/>
          </reference>
          <reference field="8" count="1" selected="0">
            <x v="3"/>
          </reference>
        </references>
      </pivotArea>
    </format>
    <format dxfId="287">
      <pivotArea collapsedLevelsAreSubtotals="1" fieldPosition="0">
        <references count="6">
          <reference field="4294967294" count="3" selected="0">
            <x v="2"/>
            <x v="3"/>
            <x v="4"/>
          </reference>
          <reference field="3" count="1" selected="0">
            <x v="6"/>
          </reference>
          <reference field="4" count="1">
            <x v="1"/>
          </reference>
          <reference field="5" count="1" selected="0">
            <x v="141"/>
          </reference>
          <reference field="6" count="1" selected="0">
            <x v="304"/>
          </reference>
          <reference field="8" count="1" selected="0">
            <x v="3"/>
          </reference>
        </references>
      </pivotArea>
    </format>
    <format dxfId="286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6"/>
          </reference>
          <reference field="5" count="1" selected="0">
            <x v="141"/>
          </reference>
          <reference field="6" count="1">
            <x v="334"/>
          </reference>
          <reference field="8" count="1" selected="0">
            <x v="3"/>
          </reference>
        </references>
      </pivotArea>
    </format>
    <format dxfId="285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6"/>
          </reference>
          <reference field="5" count="1">
            <x v="142"/>
          </reference>
          <reference field="8" count="1" selected="0">
            <x v="3"/>
          </reference>
        </references>
      </pivotArea>
    </format>
    <format dxfId="284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6"/>
          </reference>
          <reference field="5" count="1" selected="0">
            <x v="142"/>
          </reference>
          <reference field="6" count="1">
            <x v="314"/>
          </reference>
          <reference field="8" count="1" selected="0">
            <x v="3"/>
          </reference>
        </references>
      </pivotArea>
    </format>
    <format dxfId="283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6"/>
          </reference>
          <reference field="5" count="1">
            <x v="143"/>
          </reference>
          <reference field="8" count="1" selected="0">
            <x v="3"/>
          </reference>
        </references>
      </pivotArea>
    </format>
    <format dxfId="282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6"/>
          </reference>
          <reference field="5" count="1" selected="0">
            <x v="143"/>
          </reference>
          <reference field="6" count="1">
            <x v="309"/>
          </reference>
          <reference field="8" count="1" selected="0">
            <x v="3"/>
          </reference>
        </references>
      </pivotArea>
    </format>
    <format dxfId="281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6"/>
          </reference>
          <reference field="5" count="1" selected="0">
            <x v="143"/>
          </reference>
          <reference field="6" count="1">
            <x v="317"/>
          </reference>
          <reference field="8" count="1" selected="0">
            <x v="3"/>
          </reference>
        </references>
      </pivotArea>
    </format>
    <format dxfId="280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8"/>
          </reference>
          <reference field="8" count="1" selected="0">
            <x v="3"/>
          </reference>
        </references>
      </pivotArea>
    </format>
    <format dxfId="279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9"/>
          </reference>
          <reference field="8" count="1" selected="0">
            <x v="3"/>
          </reference>
        </references>
      </pivotArea>
    </format>
    <format dxfId="278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10"/>
          </reference>
          <reference field="8" count="1" selected="0">
            <x v="3"/>
          </reference>
        </references>
      </pivotArea>
    </format>
    <format dxfId="277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10"/>
          </reference>
          <reference field="5" count="1">
            <x v="141"/>
          </reference>
          <reference field="8" count="1" selected="0">
            <x v="3"/>
          </reference>
        </references>
      </pivotArea>
    </format>
    <format dxfId="276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10"/>
          </reference>
          <reference field="5" count="1" selected="0">
            <x v="141"/>
          </reference>
          <reference field="6" count="1">
            <x v="304"/>
          </reference>
          <reference field="8" count="1" selected="0">
            <x v="3"/>
          </reference>
        </references>
      </pivotArea>
    </format>
    <format dxfId="275">
      <pivotArea collapsedLevelsAreSubtotals="1" fieldPosition="0">
        <references count="6">
          <reference field="4294967294" count="3" selected="0">
            <x v="2"/>
            <x v="3"/>
            <x v="4"/>
          </reference>
          <reference field="3" count="1" selected="0">
            <x v="10"/>
          </reference>
          <reference field="4" count="1">
            <x v="1"/>
          </reference>
          <reference field="5" count="1" selected="0">
            <x v="141"/>
          </reference>
          <reference field="6" count="1" selected="0">
            <x v="304"/>
          </reference>
          <reference field="8" count="1" selected="0">
            <x v="3"/>
          </reference>
        </references>
      </pivotArea>
    </format>
    <format dxfId="274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10"/>
          </reference>
          <reference field="5" count="1" selected="0">
            <x v="141"/>
          </reference>
          <reference field="6" count="1">
            <x v="309"/>
          </reference>
          <reference field="8" count="1" selected="0">
            <x v="3"/>
          </reference>
        </references>
      </pivotArea>
    </format>
    <format dxfId="273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10"/>
          </reference>
          <reference field="5" count="1" selected="0">
            <x v="141"/>
          </reference>
          <reference field="6" count="1">
            <x v="313"/>
          </reference>
          <reference field="8" count="1" selected="0">
            <x v="3"/>
          </reference>
        </references>
      </pivotArea>
    </format>
    <format dxfId="272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14"/>
          </reference>
          <reference field="8" count="1" selected="0">
            <x v="3"/>
          </reference>
        </references>
      </pivotArea>
    </format>
    <format dxfId="271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16"/>
          </reference>
          <reference field="8" count="1" selected="0">
            <x v="3"/>
          </reference>
        </references>
      </pivotArea>
    </format>
    <format dxfId="270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19"/>
          </reference>
          <reference field="8" count="1" selected="0">
            <x v="3"/>
          </reference>
        </references>
      </pivotArea>
    </format>
    <format dxfId="269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20"/>
          </reference>
          <reference field="8" count="1" selected="0">
            <x v="3"/>
          </reference>
        </references>
      </pivotArea>
    </format>
    <format dxfId="268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22"/>
          </reference>
          <reference field="8" count="1" selected="0">
            <x v="3"/>
          </reference>
        </references>
      </pivotArea>
    </format>
    <format dxfId="267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23"/>
          </reference>
          <reference field="8" count="1" selected="0">
            <x v="3"/>
          </reference>
        </references>
      </pivotArea>
    </format>
    <format dxfId="266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25"/>
          </reference>
          <reference field="8" count="1" selected="0">
            <x v="3"/>
          </reference>
        </references>
      </pivotArea>
    </format>
    <format dxfId="265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26"/>
          </reference>
          <reference field="8" count="1" selected="0">
            <x v="3"/>
          </reference>
        </references>
      </pivotArea>
    </format>
    <format dxfId="264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28"/>
          </reference>
          <reference field="8" count="1" selected="0">
            <x v="3"/>
          </reference>
        </references>
      </pivotArea>
    </format>
    <format dxfId="263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29"/>
          </reference>
          <reference field="8" count="1" selected="0">
            <x v="3"/>
          </reference>
        </references>
      </pivotArea>
    </format>
    <format dxfId="262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>
            <x v="140"/>
          </reference>
          <reference field="8" count="1" selected="0">
            <x v="3"/>
          </reference>
        </references>
      </pivotArea>
    </format>
    <format dxfId="261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 selected="0">
            <x v="140"/>
          </reference>
          <reference field="6" count="1">
            <x v="305"/>
          </reference>
          <reference field="8" count="1" selected="0">
            <x v="3"/>
          </reference>
        </references>
      </pivotArea>
    </format>
    <format dxfId="260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 selected="0">
            <x v="140"/>
          </reference>
          <reference field="6" count="1">
            <x v="309"/>
          </reference>
          <reference field="8" count="1" selected="0">
            <x v="3"/>
          </reference>
        </references>
      </pivotArea>
    </format>
    <format dxfId="259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 selected="0">
            <x v="140"/>
          </reference>
          <reference field="6" count="1">
            <x v="320"/>
          </reference>
          <reference field="8" count="1" selected="0">
            <x v="3"/>
          </reference>
        </references>
      </pivotArea>
    </format>
    <format dxfId="258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 selected="0">
            <x v="140"/>
          </reference>
          <reference field="6" count="1">
            <x v="322"/>
          </reference>
          <reference field="8" count="1" selected="0">
            <x v="3"/>
          </reference>
        </references>
      </pivotArea>
    </format>
    <format dxfId="257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 selected="0">
            <x v="140"/>
          </reference>
          <reference field="6" count="1">
            <x v="332"/>
          </reference>
          <reference field="8" count="1" selected="0">
            <x v="3"/>
          </reference>
        </references>
      </pivotArea>
    </format>
    <format dxfId="256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>
            <x v="141"/>
          </reference>
          <reference field="8" count="1" selected="0">
            <x v="3"/>
          </reference>
        </references>
      </pivotArea>
    </format>
    <format dxfId="255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 selected="0">
            <x v="141"/>
          </reference>
          <reference field="6" count="1">
            <x v="304"/>
          </reference>
          <reference field="8" count="1" selected="0">
            <x v="3"/>
          </reference>
        </references>
      </pivotArea>
    </format>
    <format dxfId="254">
      <pivotArea collapsedLevelsAreSubtotals="1" fieldPosition="0">
        <references count="6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4" count="1">
            <x v="4"/>
          </reference>
          <reference field="5" count="1" selected="0">
            <x v="141"/>
          </reference>
          <reference field="6" count="1" selected="0">
            <x v="304"/>
          </reference>
          <reference field="8" count="1" selected="0">
            <x v="3"/>
          </reference>
        </references>
      </pivotArea>
    </format>
    <format dxfId="253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>
            <x v="143"/>
          </reference>
          <reference field="8" count="1" selected="0">
            <x v="3"/>
          </reference>
        </references>
      </pivotArea>
    </format>
    <format dxfId="252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 selected="0">
            <x v="143"/>
          </reference>
          <reference field="6" count="1">
            <x v="319"/>
          </reference>
          <reference field="8" count="1" selected="0">
            <x v="3"/>
          </reference>
        </references>
      </pivotArea>
    </format>
    <format dxfId="251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 selected="0">
            <x v="143"/>
          </reference>
          <reference field="6" count="1">
            <x v="323"/>
          </reference>
          <reference field="8" count="1" selected="0">
            <x v="3"/>
          </reference>
        </references>
      </pivotArea>
    </format>
    <format dxfId="250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 selected="0">
            <x v="143"/>
          </reference>
          <reference field="6" count="1">
            <x v="328"/>
          </reference>
          <reference field="8" count="1" selected="0">
            <x v="3"/>
          </reference>
        </references>
      </pivotArea>
    </format>
    <format dxfId="249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 selected="0">
            <x v="143"/>
          </reference>
          <reference field="6" count="1">
            <x v="331"/>
          </reference>
          <reference field="8" count="1" selected="0">
            <x v="3"/>
          </reference>
        </references>
      </pivotArea>
    </format>
    <format dxfId="248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>
            <x v="144"/>
          </reference>
          <reference field="8" count="1" selected="0">
            <x v="3"/>
          </reference>
        </references>
      </pivotArea>
    </format>
    <format dxfId="247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 selected="0">
            <x v="144"/>
          </reference>
          <reference field="6" count="1">
            <x v="315"/>
          </reference>
          <reference field="8" count="1" selected="0">
            <x v="3"/>
          </reference>
        </references>
      </pivotArea>
    </format>
    <format dxfId="246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 selected="0">
            <x v="144"/>
          </reference>
          <reference field="6" count="1">
            <x v="328"/>
          </reference>
          <reference field="8" count="1" selected="0">
            <x v="3"/>
          </reference>
        </references>
      </pivotArea>
    </format>
    <format dxfId="245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33"/>
          </reference>
          <reference field="8" count="1" selected="0">
            <x v="3"/>
          </reference>
        </references>
      </pivotArea>
    </format>
    <format dxfId="244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33"/>
          </reference>
          <reference field="5" count="1">
            <x v="140"/>
          </reference>
          <reference field="8" count="1" selected="0">
            <x v="3"/>
          </reference>
        </references>
      </pivotArea>
    </format>
    <format dxfId="243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33"/>
          </reference>
          <reference field="5" count="1" selected="0">
            <x v="140"/>
          </reference>
          <reference field="6" count="1">
            <x v="304"/>
          </reference>
          <reference field="8" count="1" selected="0">
            <x v="3"/>
          </reference>
        </references>
      </pivotArea>
    </format>
    <format dxfId="242">
      <pivotArea collapsedLevelsAreSubtotals="1" fieldPosition="0">
        <references count="6">
          <reference field="4294967294" count="3" selected="0">
            <x v="2"/>
            <x v="3"/>
            <x v="4"/>
          </reference>
          <reference field="3" count="1" selected="0">
            <x v="33"/>
          </reference>
          <reference field="4" count="1">
            <x v="4"/>
          </reference>
          <reference field="5" count="1" selected="0">
            <x v="140"/>
          </reference>
          <reference field="6" count="1" selected="0">
            <x v="304"/>
          </reference>
          <reference field="8" count="1" selected="0">
            <x v="3"/>
          </reference>
        </references>
      </pivotArea>
    </format>
    <format dxfId="241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33"/>
          </reference>
          <reference field="5" count="1" selected="0">
            <x v="140"/>
          </reference>
          <reference field="6" count="1">
            <x v="309"/>
          </reference>
          <reference field="8" count="1" selected="0">
            <x v="3"/>
          </reference>
        </references>
      </pivotArea>
    </format>
    <format dxfId="240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33"/>
          </reference>
          <reference field="5" count="1" selected="0">
            <x v="140"/>
          </reference>
          <reference field="6" count="1">
            <x v="321"/>
          </reference>
          <reference field="8" count="1" selected="0">
            <x v="3"/>
          </reference>
        </references>
      </pivotArea>
    </format>
    <format dxfId="239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33"/>
          </reference>
          <reference field="5" count="1" selected="0">
            <x v="140"/>
          </reference>
          <reference field="6" count="1">
            <x v="325"/>
          </reference>
          <reference field="8" count="1" selected="0">
            <x v="3"/>
          </reference>
        </references>
      </pivotArea>
    </format>
    <format dxfId="238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33"/>
          </reference>
          <reference field="5" count="1">
            <x v="143"/>
          </reference>
          <reference field="8" count="1" selected="0">
            <x v="3"/>
          </reference>
        </references>
      </pivotArea>
    </format>
    <format dxfId="237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33"/>
          </reference>
          <reference field="5" count="1" selected="0">
            <x v="143"/>
          </reference>
          <reference field="6" count="1">
            <x v="309"/>
          </reference>
          <reference field="8" count="1" selected="0">
            <x v="3"/>
          </reference>
        </references>
      </pivotArea>
    </format>
    <format dxfId="236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33"/>
          </reference>
          <reference field="5" count="1" selected="0">
            <x v="143"/>
          </reference>
          <reference field="6" count="1">
            <x v="315"/>
          </reference>
          <reference field="8" count="1" selected="0">
            <x v="3"/>
          </reference>
        </references>
      </pivotArea>
    </format>
    <format dxfId="235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33"/>
          </reference>
          <reference field="5" count="1" selected="0">
            <x v="143"/>
          </reference>
          <reference field="6" count="1">
            <x v="318"/>
          </reference>
          <reference field="8" count="1" selected="0">
            <x v="3"/>
          </reference>
        </references>
      </pivotArea>
    </format>
    <format dxfId="234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33"/>
          </reference>
          <reference field="5" count="1" selected="0">
            <x v="143"/>
          </reference>
          <reference field="6" count="1">
            <x v="320"/>
          </reference>
          <reference field="8" count="1" selected="0">
            <x v="3"/>
          </reference>
        </references>
      </pivotArea>
    </format>
    <format dxfId="233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33"/>
          </reference>
          <reference field="5" count="1" selected="0">
            <x v="143"/>
          </reference>
          <reference field="6" count="1">
            <x v="330"/>
          </reference>
          <reference field="8" count="1" selected="0">
            <x v="3"/>
          </reference>
        </references>
      </pivotArea>
    </format>
    <format dxfId="232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34"/>
          </reference>
          <reference field="8" count="1" selected="0">
            <x v="3"/>
          </reference>
        </references>
      </pivotArea>
    </format>
    <format dxfId="231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35"/>
          </reference>
          <reference field="8" count="1" selected="0">
            <x v="3"/>
          </reference>
        </references>
      </pivotArea>
    </format>
    <format dxfId="230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38"/>
          </reference>
          <reference field="8" count="1" selected="0">
            <x v="3"/>
          </reference>
        </references>
      </pivotArea>
    </format>
    <format dxfId="229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39"/>
          </reference>
          <reference field="8" count="1" selected="0">
            <x v="3"/>
          </reference>
        </references>
      </pivotArea>
    </format>
    <format dxfId="228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41"/>
          </reference>
          <reference field="8" count="1" selected="0">
            <x v="3"/>
          </reference>
        </references>
      </pivotArea>
    </format>
    <format dxfId="227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41"/>
          </reference>
          <reference field="5" count="1">
            <x v="140"/>
          </reference>
          <reference field="8" count="1" selected="0">
            <x v="3"/>
          </reference>
        </references>
      </pivotArea>
    </format>
    <format dxfId="226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1"/>
          </reference>
          <reference field="5" count="1" selected="0">
            <x v="140"/>
          </reference>
          <reference field="6" count="1">
            <x v="304"/>
          </reference>
          <reference field="8" count="1" selected="0">
            <x v="3"/>
          </reference>
        </references>
      </pivotArea>
    </format>
    <format dxfId="225">
      <pivotArea collapsedLevelsAreSubtotals="1" fieldPosition="0">
        <references count="6">
          <reference field="4294967294" count="3" selected="0">
            <x v="2"/>
            <x v="3"/>
            <x v="4"/>
          </reference>
          <reference field="3" count="1" selected="0">
            <x v="41"/>
          </reference>
          <reference field="4" count="1">
            <x v="5"/>
          </reference>
          <reference field="5" count="1" selected="0">
            <x v="140"/>
          </reference>
          <reference field="6" count="1" selected="0">
            <x v="304"/>
          </reference>
          <reference field="8" count="1" selected="0">
            <x v="3"/>
          </reference>
        </references>
      </pivotArea>
    </format>
    <format dxfId="224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41"/>
          </reference>
          <reference field="5" count="1">
            <x v="141"/>
          </reference>
          <reference field="8" count="1" selected="0">
            <x v="3"/>
          </reference>
        </references>
      </pivotArea>
    </format>
    <format dxfId="223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1"/>
          </reference>
          <reference field="5" count="1" selected="0">
            <x v="141"/>
          </reference>
          <reference field="6" count="1">
            <x v="304"/>
          </reference>
          <reference field="8" count="1" selected="0">
            <x v="3"/>
          </reference>
        </references>
      </pivotArea>
    </format>
    <format dxfId="222">
      <pivotArea collapsedLevelsAreSubtotals="1" fieldPosition="0">
        <references count="6">
          <reference field="4294967294" count="3" selected="0">
            <x v="2"/>
            <x v="3"/>
            <x v="4"/>
          </reference>
          <reference field="3" count="1" selected="0">
            <x v="41"/>
          </reference>
          <reference field="4" count="1">
            <x v="5"/>
          </reference>
          <reference field="5" count="1" selected="0">
            <x v="141"/>
          </reference>
          <reference field="6" count="1" selected="0">
            <x v="304"/>
          </reference>
          <reference field="8" count="1" selected="0">
            <x v="3"/>
          </reference>
        </references>
      </pivotArea>
    </format>
    <format dxfId="221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42"/>
          </reference>
          <reference field="8" count="1" selected="0">
            <x v="3"/>
          </reference>
        </references>
      </pivotArea>
    </format>
    <format dxfId="220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43"/>
          </reference>
          <reference field="8" count="1" selected="0">
            <x v="3"/>
          </reference>
        </references>
      </pivotArea>
    </format>
    <format dxfId="219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43"/>
          </reference>
          <reference field="5" count="1">
            <x v="140"/>
          </reference>
          <reference field="8" count="1" selected="0">
            <x v="3"/>
          </reference>
        </references>
      </pivotArea>
    </format>
    <format dxfId="218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3"/>
          </reference>
          <reference field="5" count="1" selected="0">
            <x v="140"/>
          </reference>
          <reference field="6" count="1">
            <x v="304"/>
          </reference>
          <reference field="8" count="1" selected="0">
            <x v="3"/>
          </reference>
        </references>
      </pivotArea>
    </format>
    <format dxfId="217">
      <pivotArea collapsedLevelsAreSubtotals="1" fieldPosition="0">
        <references count="6">
          <reference field="4294967294" count="3" selected="0">
            <x v="2"/>
            <x v="3"/>
            <x v="4"/>
          </reference>
          <reference field="3" count="1" selected="0">
            <x v="43"/>
          </reference>
          <reference field="4" count="1">
            <x v="5"/>
          </reference>
          <reference field="5" count="1" selected="0">
            <x v="140"/>
          </reference>
          <reference field="6" count="1" selected="0">
            <x v="304"/>
          </reference>
          <reference field="8" count="1" selected="0">
            <x v="3"/>
          </reference>
        </references>
      </pivotArea>
    </format>
    <format dxfId="216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43"/>
          </reference>
          <reference field="5" count="1">
            <x v="143"/>
          </reference>
          <reference field="8" count="1" selected="0">
            <x v="3"/>
          </reference>
        </references>
      </pivotArea>
    </format>
    <format dxfId="215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3"/>
          </reference>
          <reference field="5" count="1" selected="0">
            <x v="143"/>
          </reference>
          <reference field="6" count="1">
            <x v="317"/>
          </reference>
          <reference field="8" count="1" selected="0">
            <x v="3"/>
          </reference>
        </references>
      </pivotArea>
    </format>
    <format dxfId="214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3"/>
          </reference>
          <reference field="5" count="1" selected="0">
            <x v="143"/>
          </reference>
          <reference field="6" count="1">
            <x v="318"/>
          </reference>
          <reference field="8" count="1" selected="0">
            <x v="3"/>
          </reference>
        </references>
      </pivotArea>
    </format>
    <format dxfId="213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46"/>
          </reference>
          <reference field="8" count="1" selected="0">
            <x v="3"/>
          </reference>
        </references>
      </pivotArea>
    </format>
    <format dxfId="212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47"/>
          </reference>
          <reference field="8" count="1" selected="0">
            <x v="3"/>
          </reference>
        </references>
      </pivotArea>
    </format>
    <format dxfId="211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47"/>
          </reference>
          <reference field="5" count="1">
            <x v="140"/>
          </reference>
          <reference field="8" count="1" selected="0">
            <x v="3"/>
          </reference>
        </references>
      </pivotArea>
    </format>
    <format dxfId="210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7"/>
          </reference>
          <reference field="5" count="1" selected="0">
            <x v="140"/>
          </reference>
          <reference field="6" count="1">
            <x v="306"/>
          </reference>
          <reference field="8" count="1" selected="0">
            <x v="3"/>
          </reference>
        </references>
      </pivotArea>
    </format>
    <format dxfId="209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7"/>
          </reference>
          <reference field="5" count="1" selected="0">
            <x v="140"/>
          </reference>
          <reference field="6" count="1">
            <x v="320"/>
          </reference>
          <reference field="8" count="1" selected="0">
            <x v="3"/>
          </reference>
        </references>
      </pivotArea>
    </format>
    <format dxfId="208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7"/>
          </reference>
          <reference field="5" count="1" selected="0">
            <x v="140"/>
          </reference>
          <reference field="6" count="1">
            <x v="324"/>
          </reference>
          <reference field="8" count="1" selected="0">
            <x v="3"/>
          </reference>
        </references>
      </pivotArea>
    </format>
    <format dxfId="207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7"/>
          </reference>
          <reference field="5" count="1" selected="0">
            <x v="140"/>
          </reference>
          <reference field="6" count="1">
            <x v="333"/>
          </reference>
          <reference field="8" count="1" selected="0">
            <x v="3"/>
          </reference>
        </references>
      </pivotArea>
    </format>
    <format dxfId="206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47"/>
          </reference>
          <reference field="5" count="1">
            <x v="143"/>
          </reference>
          <reference field="8" count="1" selected="0">
            <x v="3"/>
          </reference>
        </references>
      </pivotArea>
    </format>
    <format dxfId="205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7"/>
          </reference>
          <reference field="5" count="1" selected="0">
            <x v="143"/>
          </reference>
          <reference field="6" count="1">
            <x v="306"/>
          </reference>
          <reference field="8" count="1" selected="0">
            <x v="3"/>
          </reference>
        </references>
      </pivotArea>
    </format>
    <format dxfId="204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7"/>
          </reference>
          <reference field="5" count="1" selected="0">
            <x v="143"/>
          </reference>
          <reference field="6" count="1">
            <x v="319"/>
          </reference>
          <reference field="8" count="1" selected="0">
            <x v="3"/>
          </reference>
        </references>
      </pivotArea>
    </format>
    <format dxfId="203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7"/>
          </reference>
          <reference field="5" count="1" selected="0">
            <x v="143"/>
          </reference>
          <reference field="6" count="1">
            <x v="320"/>
          </reference>
          <reference field="8" count="1" selected="0">
            <x v="3"/>
          </reference>
        </references>
      </pivotArea>
    </format>
    <format dxfId="202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7"/>
          </reference>
          <reference field="5" count="1" selected="0">
            <x v="143"/>
          </reference>
          <reference field="6" count="1">
            <x v="331"/>
          </reference>
          <reference field="8" count="1" selected="0">
            <x v="3"/>
          </reference>
        </references>
      </pivotArea>
    </format>
    <format dxfId="201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48"/>
          </reference>
          <reference field="8" count="1" selected="0">
            <x v="3"/>
          </reference>
        </references>
      </pivotArea>
    </format>
    <format dxfId="200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>
            <x v="140"/>
          </reference>
          <reference field="8" count="1" selected="0">
            <x v="3"/>
          </reference>
        </references>
      </pivotArea>
    </format>
    <format dxfId="199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0"/>
          </reference>
          <reference field="6" count="1">
            <x v="304"/>
          </reference>
          <reference field="8" count="1" selected="0">
            <x v="3"/>
          </reference>
        </references>
      </pivotArea>
    </format>
    <format dxfId="198">
      <pivotArea collapsedLevelsAreSubtotals="1" fieldPosition="0">
        <references count="6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4" count="1">
            <x v="6"/>
          </reference>
          <reference field="5" count="1" selected="0">
            <x v="140"/>
          </reference>
          <reference field="6" count="1" selected="0">
            <x v="304"/>
          </reference>
          <reference field="8" count="1" selected="0">
            <x v="3"/>
          </reference>
        </references>
      </pivotArea>
    </format>
    <format dxfId="197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0"/>
          </reference>
          <reference field="6" count="1">
            <x v="306"/>
          </reference>
          <reference field="8" count="1" selected="0">
            <x v="3"/>
          </reference>
        </references>
      </pivotArea>
    </format>
    <format dxfId="196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0"/>
          </reference>
          <reference field="6" count="1">
            <x v="307"/>
          </reference>
          <reference field="8" count="1" selected="0">
            <x v="3"/>
          </reference>
        </references>
      </pivotArea>
    </format>
    <format dxfId="195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0"/>
          </reference>
          <reference field="6" count="1">
            <x v="320"/>
          </reference>
          <reference field="8" count="1" selected="0">
            <x v="3"/>
          </reference>
        </references>
      </pivotArea>
    </format>
    <format dxfId="194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0"/>
          </reference>
          <reference field="6" count="1">
            <x v="324"/>
          </reference>
          <reference field="8" count="1" selected="0">
            <x v="3"/>
          </reference>
        </references>
      </pivotArea>
    </format>
    <format dxfId="193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0"/>
          </reference>
          <reference field="6" count="1">
            <x v="325"/>
          </reference>
          <reference field="8" count="1" selected="0">
            <x v="3"/>
          </reference>
        </references>
      </pivotArea>
    </format>
    <format dxfId="192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0"/>
          </reference>
          <reference field="6" count="1">
            <x v="333"/>
          </reference>
          <reference field="8" count="1" selected="0">
            <x v="3"/>
          </reference>
        </references>
      </pivotArea>
    </format>
    <format dxfId="191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>
            <x v="141"/>
          </reference>
          <reference field="8" count="1" selected="0">
            <x v="3"/>
          </reference>
        </references>
      </pivotArea>
    </format>
    <format dxfId="190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1"/>
          </reference>
          <reference field="6" count="1">
            <x v="318"/>
          </reference>
          <reference field="8" count="1" selected="0">
            <x v="3"/>
          </reference>
        </references>
      </pivotArea>
    </format>
    <format dxfId="189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>
            <x v="143"/>
          </reference>
          <reference field="8" count="1" selected="0">
            <x v="3"/>
          </reference>
        </references>
      </pivotArea>
    </format>
    <format dxfId="188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3"/>
          </reference>
          <reference field="6" count="1">
            <x v="306"/>
          </reference>
          <reference field="8" count="1" selected="0">
            <x v="3"/>
          </reference>
        </references>
      </pivotArea>
    </format>
    <format dxfId="187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3"/>
          </reference>
          <reference field="6" count="1">
            <x v="307"/>
          </reference>
          <reference field="8" count="1" selected="0">
            <x v="3"/>
          </reference>
        </references>
      </pivotArea>
    </format>
    <format dxfId="186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3"/>
          </reference>
          <reference field="6" count="1">
            <x v="309"/>
          </reference>
          <reference field="8" count="1" selected="0">
            <x v="3"/>
          </reference>
        </references>
      </pivotArea>
    </format>
    <format dxfId="185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3"/>
          </reference>
          <reference field="6" count="1">
            <x v="316"/>
          </reference>
          <reference field="8" count="1" selected="0">
            <x v="3"/>
          </reference>
        </references>
      </pivotArea>
    </format>
    <format dxfId="184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3"/>
          </reference>
          <reference field="6" count="1">
            <x v="318"/>
          </reference>
          <reference field="8" count="1" selected="0">
            <x v="3"/>
          </reference>
        </references>
      </pivotArea>
    </format>
    <format dxfId="183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3"/>
          </reference>
          <reference field="6" count="1">
            <x v="319"/>
          </reference>
          <reference field="8" count="1" selected="0">
            <x v="3"/>
          </reference>
        </references>
      </pivotArea>
    </format>
    <format dxfId="182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3"/>
          </reference>
          <reference field="6" count="1">
            <x v="320"/>
          </reference>
          <reference field="8" count="1" selected="0">
            <x v="3"/>
          </reference>
        </references>
      </pivotArea>
    </format>
    <format dxfId="181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3"/>
          </reference>
          <reference field="6" count="1">
            <x v="331"/>
          </reference>
          <reference field="8" count="1" selected="0">
            <x v="3"/>
          </reference>
        </references>
      </pivotArea>
    </format>
    <format dxfId="180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49"/>
          </reference>
          <reference field="8" count="1" selected="0">
            <x v="3"/>
          </reference>
        </references>
      </pivotArea>
    </format>
    <format dxfId="179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49"/>
          </reference>
          <reference field="5" count="1">
            <x v="140"/>
          </reference>
          <reference field="8" count="1" selected="0">
            <x v="3"/>
          </reference>
        </references>
      </pivotArea>
    </format>
    <format dxfId="178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9"/>
          </reference>
          <reference field="5" count="1" selected="0">
            <x v="140"/>
          </reference>
          <reference field="6" count="1">
            <x v="305"/>
          </reference>
          <reference field="8" count="1" selected="0">
            <x v="3"/>
          </reference>
        </references>
      </pivotArea>
    </format>
    <format dxfId="177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9"/>
          </reference>
          <reference field="5" count="1" selected="0">
            <x v="140"/>
          </reference>
          <reference field="6" count="1">
            <x v="332"/>
          </reference>
          <reference field="8" count="1" selected="0">
            <x v="3"/>
          </reference>
        </references>
      </pivotArea>
    </format>
    <format dxfId="176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49"/>
          </reference>
          <reference field="5" count="1">
            <x v="141"/>
          </reference>
          <reference field="8" count="1" selected="0">
            <x v="3"/>
          </reference>
        </references>
      </pivotArea>
    </format>
    <format dxfId="175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9"/>
          </reference>
          <reference field="5" count="1" selected="0">
            <x v="141"/>
          </reference>
          <reference field="6" count="1">
            <x v="312"/>
          </reference>
          <reference field="8" count="1" selected="0">
            <x v="3"/>
          </reference>
        </references>
      </pivotArea>
    </format>
    <format dxfId="174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9"/>
          </reference>
          <reference field="5" count="1" selected="0">
            <x v="141"/>
          </reference>
          <reference field="6" count="1">
            <x v="335"/>
          </reference>
          <reference field="8" count="1" selected="0">
            <x v="3"/>
          </reference>
        </references>
      </pivotArea>
    </format>
    <format dxfId="173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9"/>
          </reference>
          <reference field="5" count="1" selected="0">
            <x v="141"/>
          </reference>
          <reference field="6" count="1">
            <x v="336"/>
          </reference>
          <reference field="8" count="1" selected="0">
            <x v="3"/>
          </reference>
        </references>
      </pivotArea>
    </format>
    <format dxfId="172">
      <pivotArea field="8" grandRow="1" outline="0" collapsedLevelsAreSubtotals="1" axis="axisRow" fieldPosition="0">
        <references count="1">
          <reference field="4294967294" count="3" selected="0"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5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8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3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3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44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45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pivotTable" Target="../pivotTables/pivotTable46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ivotTable" Target="../pivotTables/pivotTable47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pivotTable" Target="../pivotTables/pivotTable48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ivotTable" Target="../pivotTables/pivotTable49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5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pivotTable" Target="../pivotTables/pivotTable50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ivotTable" Target="../pivotTables/pivotTable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3:DZZ404"/>
  <sheetViews>
    <sheetView topLeftCell="B310" workbookViewId="0">
      <selection activeCell="D319" sqref="D319"/>
    </sheetView>
  </sheetViews>
  <sheetFormatPr defaultRowHeight="12.75"/>
  <cols>
    <col min="1" max="1" width="78.42578125" customWidth="1"/>
    <col min="2" max="2" width="24.5703125" style="3" customWidth="1"/>
    <col min="3" max="3" width="30.140625" style="3" customWidth="1"/>
    <col min="4" max="4" width="24.5703125" customWidth="1"/>
    <col min="5" max="5" width="24" customWidth="1"/>
    <col min="6" max="6" width="24" bestFit="1" customWidth="1"/>
  </cols>
  <sheetData>
    <row r="3" spans="1:3406">
      <c r="B3" s="86" t="s">
        <v>1537</v>
      </c>
      <c r="C3" s="78"/>
      <c r="D3" s="78"/>
      <c r="E3" s="78"/>
      <c r="F3" s="78"/>
    </row>
    <row r="4" spans="1:3406">
      <c r="A4" s="81" t="s">
        <v>1344</v>
      </c>
      <c r="B4" s="77" t="s">
        <v>1872</v>
      </c>
      <c r="C4" s="77" t="s">
        <v>1539</v>
      </c>
      <c r="D4" s="77" t="s">
        <v>1873</v>
      </c>
      <c r="E4" s="77" t="s">
        <v>1874</v>
      </c>
      <c r="F4" s="77" t="s">
        <v>1875</v>
      </c>
    </row>
    <row r="5" spans="1:3406">
      <c r="A5" s="82" t="s">
        <v>1325</v>
      </c>
      <c r="B5" s="78">
        <v>-989259900</v>
      </c>
      <c r="C5" s="78">
        <v>-555478545.09000027</v>
      </c>
      <c r="D5" s="78">
        <v>-1110665237</v>
      </c>
      <c r="E5" s="78">
        <v>-1145621424.8300002</v>
      </c>
      <c r="F5" s="78">
        <v>-1193993230.98399</v>
      </c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  <c r="AK5" s="67"/>
      <c r="AL5" s="67"/>
      <c r="AM5" s="67"/>
      <c r="AN5" s="67"/>
      <c r="AO5" s="67"/>
      <c r="AP5" s="67"/>
      <c r="AQ5" s="67"/>
      <c r="AR5" s="67"/>
      <c r="AS5" s="67"/>
      <c r="AT5" s="67"/>
      <c r="AU5" s="67"/>
      <c r="AV5" s="67"/>
      <c r="AW5" s="67"/>
      <c r="AX5" s="67"/>
      <c r="AY5" s="67"/>
      <c r="AZ5" s="67"/>
      <c r="BA5" s="67"/>
      <c r="BB5" s="67"/>
      <c r="BC5" s="67"/>
      <c r="BD5" s="67"/>
      <c r="BE5" s="67"/>
      <c r="BF5" s="67"/>
      <c r="BG5" s="67"/>
      <c r="BH5" s="67"/>
      <c r="BI5" s="67"/>
      <c r="BJ5" s="67"/>
      <c r="BK5" s="67"/>
      <c r="BL5" s="67"/>
      <c r="BM5" s="67"/>
      <c r="BN5" s="67"/>
      <c r="BO5" s="67"/>
      <c r="BP5" s="67"/>
      <c r="BQ5" s="67"/>
      <c r="BR5" s="67"/>
      <c r="BS5" s="67"/>
      <c r="BT5" s="67"/>
      <c r="BU5" s="67"/>
      <c r="BV5" s="67"/>
      <c r="BW5" s="67"/>
      <c r="BX5" s="67"/>
      <c r="BY5" s="67"/>
      <c r="BZ5" s="67"/>
      <c r="CA5" s="67"/>
      <c r="CB5" s="67"/>
      <c r="CC5" s="67"/>
      <c r="CD5" s="67"/>
      <c r="CE5" s="67"/>
      <c r="CF5" s="67"/>
      <c r="CG5" s="67"/>
      <c r="CH5" s="67"/>
      <c r="CI5" s="67"/>
      <c r="CJ5" s="67"/>
      <c r="CK5" s="67"/>
      <c r="CL5" s="67"/>
      <c r="CM5" s="67"/>
      <c r="CN5" s="67"/>
      <c r="CO5" s="67"/>
      <c r="CP5" s="67"/>
      <c r="CQ5" s="67"/>
      <c r="CR5" s="67"/>
      <c r="CS5" s="67"/>
      <c r="CT5" s="67"/>
      <c r="CU5" s="67"/>
      <c r="CV5" s="67"/>
      <c r="CW5" s="67"/>
      <c r="CX5" s="67"/>
      <c r="CY5" s="67"/>
      <c r="CZ5" s="67"/>
      <c r="DA5" s="67"/>
      <c r="DB5" s="67"/>
      <c r="DC5" s="67"/>
      <c r="DD5" s="67"/>
      <c r="DE5" s="67"/>
      <c r="DF5" s="67"/>
      <c r="DG5" s="67"/>
      <c r="DH5" s="67"/>
      <c r="DI5" s="67"/>
      <c r="DJ5" s="67"/>
      <c r="DK5" s="67"/>
      <c r="DL5" s="67"/>
      <c r="DM5" s="67"/>
      <c r="DN5" s="67"/>
      <c r="DO5" s="67"/>
      <c r="DP5" s="67"/>
      <c r="DQ5" s="67"/>
      <c r="DR5" s="67"/>
      <c r="DS5" s="67"/>
      <c r="DT5" s="67"/>
      <c r="DU5" s="67"/>
      <c r="DV5" s="67"/>
      <c r="DW5" s="67"/>
      <c r="DX5" s="67"/>
      <c r="DY5" s="67"/>
      <c r="DZ5" s="67"/>
      <c r="EA5" s="67"/>
      <c r="EB5" s="67"/>
      <c r="EC5" s="67"/>
      <c r="ED5" s="67"/>
      <c r="EE5" s="67"/>
      <c r="EF5" s="67"/>
      <c r="EG5" s="67"/>
      <c r="EH5" s="67"/>
      <c r="EI5" s="67"/>
      <c r="EJ5" s="67"/>
      <c r="EK5" s="67"/>
      <c r="EL5" s="67"/>
      <c r="EM5" s="67"/>
      <c r="EN5" s="67"/>
      <c r="EO5" s="67"/>
      <c r="EP5" s="67"/>
      <c r="EQ5" s="67"/>
      <c r="ER5" s="67"/>
      <c r="ES5" s="67"/>
      <c r="ET5" s="67"/>
      <c r="EU5" s="67"/>
      <c r="EV5" s="67"/>
      <c r="EW5" s="67"/>
      <c r="EX5" s="67"/>
      <c r="EY5" s="67"/>
      <c r="EZ5" s="67"/>
      <c r="FA5" s="67"/>
      <c r="FB5" s="67"/>
      <c r="FC5" s="67"/>
      <c r="FD5" s="67"/>
      <c r="FE5" s="67"/>
      <c r="FF5" s="67"/>
      <c r="FG5" s="67"/>
      <c r="FH5" s="67"/>
      <c r="FI5" s="67"/>
      <c r="FJ5" s="67"/>
      <c r="FK5" s="67"/>
      <c r="FL5" s="67"/>
      <c r="FM5" s="67"/>
      <c r="FN5" s="67"/>
      <c r="FO5" s="67"/>
      <c r="FP5" s="67"/>
      <c r="FQ5" s="67"/>
      <c r="FR5" s="67"/>
      <c r="FS5" s="67"/>
      <c r="FT5" s="67"/>
      <c r="FU5" s="67"/>
      <c r="FV5" s="67"/>
      <c r="FW5" s="67"/>
      <c r="FX5" s="67"/>
      <c r="FY5" s="67"/>
      <c r="FZ5" s="67"/>
      <c r="GA5" s="67"/>
      <c r="GB5" s="67"/>
      <c r="GC5" s="67"/>
      <c r="GD5" s="67"/>
      <c r="GE5" s="67"/>
      <c r="GF5" s="67"/>
      <c r="GG5" s="67"/>
      <c r="GH5" s="67"/>
      <c r="GI5" s="67"/>
      <c r="GJ5" s="67"/>
      <c r="GK5" s="67"/>
      <c r="GL5" s="67"/>
      <c r="GM5" s="67"/>
      <c r="GN5" s="67"/>
      <c r="GO5" s="67"/>
      <c r="GP5" s="67"/>
      <c r="GQ5" s="67"/>
      <c r="GR5" s="67"/>
      <c r="GS5" s="67"/>
      <c r="GT5" s="67"/>
      <c r="GU5" s="67"/>
      <c r="GV5" s="67"/>
      <c r="GW5" s="67"/>
      <c r="GX5" s="67"/>
      <c r="GY5" s="67"/>
      <c r="GZ5" s="67"/>
      <c r="HA5" s="67"/>
      <c r="HB5" s="67"/>
      <c r="HC5" s="67"/>
      <c r="HD5" s="67"/>
      <c r="HE5" s="67"/>
      <c r="HF5" s="67"/>
      <c r="HG5" s="67"/>
      <c r="HH5" s="67"/>
      <c r="HI5" s="67"/>
      <c r="HJ5" s="67"/>
      <c r="HK5" s="67"/>
      <c r="HL5" s="67"/>
      <c r="HM5" s="67"/>
      <c r="HN5" s="67"/>
      <c r="HO5" s="67"/>
      <c r="HP5" s="67"/>
      <c r="HQ5" s="67"/>
      <c r="HR5" s="67"/>
      <c r="HS5" s="67"/>
      <c r="HT5" s="67"/>
      <c r="HU5" s="67"/>
      <c r="HV5" s="67"/>
      <c r="HW5" s="67"/>
      <c r="HX5" s="67"/>
      <c r="HY5" s="67"/>
      <c r="HZ5" s="67"/>
      <c r="IA5" s="67"/>
      <c r="IB5" s="67"/>
      <c r="IC5" s="67"/>
      <c r="ID5" s="67"/>
      <c r="IE5" s="67"/>
      <c r="IF5" s="67"/>
      <c r="IG5" s="67"/>
      <c r="IH5" s="67"/>
      <c r="II5" s="67"/>
      <c r="IJ5" s="67"/>
      <c r="IK5" s="67"/>
      <c r="IL5" s="67"/>
      <c r="IM5" s="67"/>
      <c r="IN5" s="67"/>
      <c r="IO5" s="67"/>
      <c r="IP5" s="67"/>
      <c r="IQ5" s="67"/>
      <c r="IR5" s="67"/>
      <c r="IS5" s="67"/>
      <c r="IT5" s="67"/>
      <c r="IU5" s="67"/>
      <c r="IV5" s="67"/>
      <c r="IW5" s="67"/>
      <c r="IX5" s="67"/>
      <c r="IY5" s="67"/>
      <c r="IZ5" s="67"/>
      <c r="JA5" s="67"/>
      <c r="JB5" s="67"/>
      <c r="JC5" s="67"/>
      <c r="JD5" s="67"/>
      <c r="JE5" s="67"/>
      <c r="JF5" s="67"/>
      <c r="JG5" s="67"/>
      <c r="JH5" s="67"/>
      <c r="JI5" s="67"/>
      <c r="JJ5" s="67"/>
      <c r="JK5" s="67"/>
      <c r="JL5" s="67"/>
      <c r="JM5" s="67"/>
      <c r="JN5" s="67"/>
      <c r="JO5" s="67"/>
      <c r="JP5" s="67"/>
      <c r="JQ5" s="67"/>
      <c r="JR5" s="67"/>
      <c r="JS5" s="67"/>
      <c r="JT5" s="67"/>
      <c r="JU5" s="67"/>
      <c r="JV5" s="67"/>
      <c r="JW5" s="67"/>
      <c r="JX5" s="67"/>
      <c r="JY5" s="67"/>
      <c r="JZ5" s="67"/>
      <c r="KA5" s="67"/>
      <c r="KB5" s="67"/>
      <c r="KC5" s="67"/>
      <c r="KD5" s="67"/>
      <c r="KE5" s="67"/>
      <c r="KF5" s="67"/>
      <c r="KG5" s="67"/>
      <c r="KH5" s="67"/>
      <c r="KI5" s="67"/>
      <c r="KJ5" s="67"/>
      <c r="KK5" s="67"/>
      <c r="KL5" s="67"/>
      <c r="KM5" s="67"/>
      <c r="KN5" s="67"/>
      <c r="KO5" s="67"/>
      <c r="KP5" s="67"/>
      <c r="KQ5" s="67"/>
      <c r="KR5" s="67"/>
      <c r="KS5" s="67"/>
      <c r="KT5" s="67"/>
      <c r="KU5" s="67"/>
      <c r="KV5" s="67"/>
      <c r="KW5" s="67"/>
      <c r="KX5" s="67"/>
      <c r="KY5" s="67"/>
      <c r="KZ5" s="67"/>
      <c r="LA5" s="67"/>
      <c r="LB5" s="67"/>
      <c r="LC5" s="67"/>
      <c r="LD5" s="67"/>
      <c r="LE5" s="67"/>
      <c r="LF5" s="67"/>
      <c r="LG5" s="67"/>
      <c r="LH5" s="67"/>
      <c r="LI5" s="67"/>
      <c r="LJ5" s="67"/>
      <c r="LK5" s="67"/>
      <c r="LL5" s="67"/>
      <c r="LM5" s="67"/>
      <c r="LN5" s="67"/>
      <c r="LO5" s="67"/>
      <c r="LP5" s="67"/>
      <c r="LQ5" s="67"/>
      <c r="LR5" s="67"/>
      <c r="LS5" s="67"/>
      <c r="LT5" s="67"/>
      <c r="LU5" s="67"/>
      <c r="LV5" s="67"/>
      <c r="LW5" s="67"/>
      <c r="LX5" s="67"/>
      <c r="LY5" s="67"/>
      <c r="LZ5" s="67"/>
      <c r="MA5" s="67"/>
      <c r="MB5" s="67"/>
      <c r="MC5" s="67"/>
      <c r="MD5" s="67"/>
      <c r="ME5" s="67"/>
      <c r="MF5" s="67"/>
      <c r="MG5" s="67"/>
      <c r="MH5" s="67"/>
      <c r="MI5" s="67"/>
      <c r="MJ5" s="67"/>
      <c r="MK5" s="67"/>
      <c r="ML5" s="67"/>
      <c r="MM5" s="67"/>
      <c r="MN5" s="67"/>
      <c r="MO5" s="67"/>
      <c r="MP5" s="67"/>
      <c r="MQ5" s="67"/>
      <c r="MR5" s="67"/>
      <c r="MS5" s="67"/>
      <c r="MT5" s="67"/>
      <c r="MU5" s="67"/>
      <c r="MV5" s="67"/>
      <c r="MW5" s="67"/>
      <c r="MX5" s="67"/>
      <c r="MY5" s="67"/>
      <c r="MZ5" s="67"/>
      <c r="NA5" s="67"/>
      <c r="NB5" s="67"/>
      <c r="NC5" s="67"/>
      <c r="ND5" s="67"/>
      <c r="NE5" s="67"/>
      <c r="NF5" s="67"/>
      <c r="NG5" s="67"/>
      <c r="NH5" s="67"/>
      <c r="NI5" s="67"/>
      <c r="NJ5" s="67"/>
      <c r="NK5" s="67"/>
      <c r="NL5" s="67"/>
      <c r="NM5" s="67"/>
      <c r="NN5" s="67"/>
      <c r="NO5" s="67"/>
      <c r="NP5" s="67"/>
      <c r="NQ5" s="67"/>
      <c r="NR5" s="67"/>
      <c r="NS5" s="67"/>
      <c r="NT5" s="67"/>
      <c r="NU5" s="67"/>
      <c r="NV5" s="67"/>
      <c r="NW5" s="67"/>
      <c r="NX5" s="67"/>
      <c r="NY5" s="67"/>
      <c r="NZ5" s="67"/>
      <c r="OA5" s="67"/>
      <c r="OB5" s="67"/>
      <c r="OC5" s="67"/>
      <c r="OD5" s="67"/>
      <c r="OE5" s="67"/>
      <c r="OF5" s="67"/>
      <c r="OG5" s="67"/>
      <c r="OH5" s="67"/>
      <c r="OI5" s="67"/>
      <c r="OJ5" s="67"/>
      <c r="OK5" s="67"/>
      <c r="OL5" s="67"/>
      <c r="OM5" s="67"/>
      <c r="ON5" s="67"/>
      <c r="OO5" s="67"/>
      <c r="OP5" s="67"/>
      <c r="OQ5" s="67"/>
      <c r="OR5" s="67"/>
      <c r="OS5" s="67"/>
      <c r="OT5" s="67"/>
      <c r="OU5" s="67"/>
      <c r="OV5" s="67"/>
      <c r="OW5" s="67"/>
      <c r="OX5" s="67"/>
      <c r="OY5" s="67"/>
      <c r="OZ5" s="67"/>
      <c r="PA5" s="67"/>
      <c r="PB5" s="67"/>
      <c r="PC5" s="67"/>
      <c r="PD5" s="67"/>
      <c r="PE5" s="67"/>
      <c r="PF5" s="67"/>
      <c r="PG5" s="67"/>
      <c r="PH5" s="67"/>
      <c r="PI5" s="67"/>
      <c r="PJ5" s="67"/>
      <c r="PK5" s="67"/>
      <c r="PL5" s="67"/>
      <c r="PM5" s="67"/>
      <c r="PN5" s="67"/>
      <c r="PO5" s="67"/>
      <c r="PP5" s="67"/>
      <c r="PQ5" s="67"/>
      <c r="PR5" s="67"/>
      <c r="PS5" s="67"/>
      <c r="PT5" s="67"/>
      <c r="PU5" s="67"/>
      <c r="PV5" s="67"/>
      <c r="PW5" s="67"/>
      <c r="PX5" s="67"/>
      <c r="PY5" s="67"/>
      <c r="PZ5" s="67"/>
      <c r="QA5" s="67"/>
      <c r="QB5" s="67"/>
      <c r="QC5" s="67"/>
      <c r="QD5" s="67"/>
      <c r="QE5" s="67"/>
      <c r="QF5" s="67"/>
      <c r="QG5" s="67"/>
      <c r="QH5" s="67"/>
      <c r="QI5" s="67"/>
      <c r="QJ5" s="67"/>
      <c r="QK5" s="67"/>
      <c r="QL5" s="67"/>
      <c r="QM5" s="67"/>
      <c r="QN5" s="67"/>
      <c r="QO5" s="67"/>
      <c r="QP5" s="67"/>
      <c r="QQ5" s="67"/>
      <c r="QR5" s="67"/>
      <c r="QS5" s="67"/>
      <c r="QT5" s="67"/>
      <c r="QU5" s="67"/>
      <c r="QV5" s="67"/>
      <c r="QW5" s="67"/>
      <c r="QX5" s="67"/>
      <c r="QY5" s="67"/>
      <c r="QZ5" s="67"/>
      <c r="RA5" s="67"/>
      <c r="RB5" s="67"/>
      <c r="RC5" s="67"/>
      <c r="RD5" s="67"/>
      <c r="RE5" s="67"/>
      <c r="RF5" s="67"/>
      <c r="RG5" s="67"/>
      <c r="RH5" s="67"/>
      <c r="RI5" s="67"/>
      <c r="RJ5" s="67"/>
      <c r="RK5" s="67"/>
      <c r="RL5" s="67"/>
      <c r="RM5" s="67"/>
      <c r="RN5" s="67"/>
      <c r="RO5" s="67"/>
      <c r="RP5" s="67"/>
      <c r="RQ5" s="67"/>
      <c r="RR5" s="67"/>
      <c r="RS5" s="67"/>
      <c r="RT5" s="67"/>
      <c r="RU5" s="67"/>
      <c r="RV5" s="67"/>
      <c r="RW5" s="67"/>
      <c r="RX5" s="67"/>
      <c r="RY5" s="67"/>
      <c r="RZ5" s="67"/>
      <c r="SA5" s="67"/>
      <c r="SB5" s="67"/>
      <c r="SC5" s="67"/>
      <c r="SD5" s="67"/>
      <c r="SE5" s="67"/>
      <c r="SF5" s="67"/>
      <c r="SG5" s="67"/>
      <c r="SH5" s="67"/>
      <c r="SI5" s="67"/>
      <c r="SJ5" s="67"/>
      <c r="SK5" s="67"/>
      <c r="SL5" s="67"/>
      <c r="SM5" s="67"/>
      <c r="SN5" s="67"/>
      <c r="SO5" s="67"/>
      <c r="SP5" s="67"/>
      <c r="SQ5" s="67"/>
      <c r="SR5" s="67"/>
      <c r="SS5" s="67"/>
      <c r="ST5" s="67"/>
      <c r="SU5" s="67"/>
      <c r="SV5" s="67"/>
      <c r="SW5" s="67"/>
      <c r="SX5" s="67"/>
      <c r="SY5" s="67"/>
      <c r="SZ5" s="67"/>
      <c r="TA5" s="67"/>
      <c r="TB5" s="67"/>
      <c r="TC5" s="67"/>
      <c r="TD5" s="67"/>
      <c r="TE5" s="67"/>
      <c r="TF5" s="67"/>
      <c r="TG5" s="67"/>
      <c r="TH5" s="67"/>
      <c r="TI5" s="67"/>
      <c r="TJ5" s="67"/>
      <c r="TK5" s="67"/>
      <c r="TL5" s="67"/>
      <c r="TM5" s="67"/>
      <c r="TN5" s="67"/>
      <c r="TO5" s="67"/>
      <c r="TP5" s="67"/>
      <c r="TQ5" s="67"/>
      <c r="TR5" s="67"/>
      <c r="TS5" s="67"/>
      <c r="TT5" s="67"/>
      <c r="TU5" s="67"/>
      <c r="TV5" s="67"/>
      <c r="TW5" s="67"/>
      <c r="TX5" s="67"/>
      <c r="TY5" s="67"/>
      <c r="TZ5" s="67"/>
      <c r="UA5" s="67"/>
      <c r="UB5" s="67"/>
      <c r="UC5" s="67"/>
      <c r="UD5" s="67"/>
      <c r="UE5" s="67"/>
      <c r="UF5" s="67"/>
      <c r="UG5" s="67"/>
      <c r="UH5" s="67"/>
      <c r="UI5" s="67"/>
      <c r="UJ5" s="67"/>
      <c r="UK5" s="67"/>
      <c r="UL5" s="67"/>
      <c r="UM5" s="67"/>
      <c r="UN5" s="67"/>
      <c r="UO5" s="67"/>
      <c r="UP5" s="67"/>
      <c r="UQ5" s="67"/>
      <c r="UR5" s="67"/>
      <c r="US5" s="67"/>
      <c r="UT5" s="67"/>
      <c r="UU5" s="67"/>
      <c r="UV5" s="67"/>
      <c r="UW5" s="67"/>
      <c r="UX5" s="67"/>
      <c r="UY5" s="67"/>
      <c r="UZ5" s="67"/>
      <c r="VA5" s="67"/>
      <c r="VB5" s="67"/>
      <c r="VC5" s="67"/>
      <c r="VD5" s="67"/>
      <c r="VE5" s="67"/>
      <c r="VF5" s="67"/>
      <c r="VG5" s="67"/>
      <c r="VH5" s="67"/>
      <c r="VI5" s="67"/>
      <c r="VJ5" s="67"/>
      <c r="VK5" s="67"/>
      <c r="VL5" s="67"/>
      <c r="VM5" s="67"/>
      <c r="VN5" s="67"/>
      <c r="VO5" s="67"/>
      <c r="VP5" s="67"/>
      <c r="VQ5" s="67"/>
      <c r="VR5" s="67"/>
      <c r="VS5" s="67"/>
      <c r="VT5" s="67"/>
      <c r="VU5" s="67"/>
      <c r="VV5" s="67"/>
      <c r="VW5" s="67"/>
      <c r="VX5" s="67"/>
      <c r="VY5" s="67"/>
      <c r="VZ5" s="67"/>
      <c r="WA5" s="67"/>
      <c r="WB5" s="67"/>
      <c r="WC5" s="67"/>
      <c r="WD5" s="67"/>
      <c r="WE5" s="67"/>
      <c r="WF5" s="67"/>
      <c r="WG5" s="67"/>
      <c r="WH5" s="67"/>
      <c r="WI5" s="67"/>
      <c r="WJ5" s="67"/>
      <c r="WK5" s="67"/>
      <c r="WL5" s="67"/>
      <c r="WM5" s="67"/>
      <c r="WN5" s="67"/>
      <c r="WO5" s="67"/>
      <c r="WP5" s="67"/>
      <c r="WQ5" s="67"/>
      <c r="WR5" s="67"/>
      <c r="WS5" s="67"/>
      <c r="WT5" s="67"/>
      <c r="WU5" s="67"/>
      <c r="WV5" s="67"/>
      <c r="WW5" s="67"/>
      <c r="WX5" s="67"/>
      <c r="WY5" s="67"/>
      <c r="WZ5" s="67"/>
      <c r="XA5" s="67"/>
      <c r="XB5" s="67"/>
      <c r="XC5" s="67"/>
      <c r="XD5" s="67"/>
      <c r="XE5" s="67"/>
      <c r="XF5" s="67"/>
      <c r="XG5" s="67"/>
      <c r="XH5" s="67"/>
      <c r="XI5" s="67"/>
      <c r="XJ5" s="67"/>
      <c r="XK5" s="67"/>
      <c r="XL5" s="67"/>
      <c r="XM5" s="67"/>
      <c r="XN5" s="67"/>
      <c r="XO5" s="67"/>
      <c r="XP5" s="67"/>
      <c r="XQ5" s="67"/>
      <c r="XR5" s="67"/>
      <c r="XS5" s="67"/>
      <c r="XT5" s="67"/>
      <c r="XU5" s="67"/>
      <c r="XV5" s="67"/>
      <c r="XW5" s="67"/>
      <c r="XX5" s="67"/>
      <c r="XY5" s="67"/>
      <c r="XZ5" s="67"/>
      <c r="YA5" s="67"/>
      <c r="YB5" s="67"/>
      <c r="YC5" s="67"/>
      <c r="YD5" s="67"/>
      <c r="YE5" s="67"/>
      <c r="YF5" s="67"/>
      <c r="YG5" s="67"/>
      <c r="YH5" s="67"/>
      <c r="YI5" s="67"/>
      <c r="YJ5" s="67"/>
      <c r="YK5" s="67"/>
      <c r="YL5" s="67"/>
      <c r="YM5" s="67"/>
      <c r="YN5" s="67"/>
      <c r="YO5" s="67"/>
      <c r="YP5" s="67"/>
      <c r="YQ5" s="67"/>
      <c r="YR5" s="67"/>
      <c r="YS5" s="67"/>
      <c r="YT5" s="67"/>
      <c r="YU5" s="67"/>
      <c r="YV5" s="67"/>
      <c r="YW5" s="67"/>
      <c r="YX5" s="67"/>
      <c r="YY5" s="67"/>
      <c r="YZ5" s="67"/>
      <c r="ZA5" s="67"/>
      <c r="ZB5" s="67"/>
      <c r="ZC5" s="67"/>
      <c r="ZD5" s="67"/>
      <c r="ZE5" s="67"/>
      <c r="ZF5" s="67"/>
      <c r="ZG5" s="67"/>
      <c r="ZH5" s="67"/>
      <c r="ZI5" s="67"/>
      <c r="ZJ5" s="67"/>
      <c r="ZK5" s="67"/>
      <c r="ZL5" s="67"/>
      <c r="ZM5" s="67"/>
      <c r="ZN5" s="67"/>
      <c r="ZO5" s="67"/>
      <c r="ZP5" s="67"/>
      <c r="ZQ5" s="67"/>
      <c r="ZR5" s="67"/>
      <c r="ZS5" s="67"/>
      <c r="ZT5" s="67"/>
      <c r="ZU5" s="67"/>
      <c r="ZV5" s="67"/>
      <c r="ZW5" s="67"/>
      <c r="ZX5" s="67"/>
      <c r="ZY5" s="67"/>
      <c r="ZZ5" s="67"/>
      <c r="AAA5" s="67"/>
      <c r="AAB5" s="67"/>
      <c r="AAC5" s="67"/>
      <c r="AAD5" s="67"/>
      <c r="AAE5" s="67"/>
      <c r="AAF5" s="67"/>
      <c r="AAG5" s="67"/>
      <c r="AAH5" s="67"/>
      <c r="AAI5" s="67"/>
      <c r="AAJ5" s="67"/>
      <c r="AAK5" s="67"/>
      <c r="AAL5" s="67"/>
      <c r="AAM5" s="67"/>
      <c r="AAN5" s="67"/>
      <c r="AAO5" s="67"/>
      <c r="AAP5" s="67"/>
      <c r="AAQ5" s="67"/>
      <c r="AAR5" s="67"/>
      <c r="AAS5" s="67"/>
      <c r="AAT5" s="67"/>
      <c r="AAU5" s="67"/>
      <c r="AAV5" s="67"/>
      <c r="AAW5" s="67"/>
      <c r="AAX5" s="67"/>
      <c r="AAY5" s="67"/>
      <c r="AAZ5" s="67"/>
      <c r="ABA5" s="67"/>
      <c r="ABB5" s="67"/>
      <c r="ABC5" s="67"/>
      <c r="ABD5" s="67"/>
      <c r="ABE5" s="67"/>
      <c r="ABF5" s="67"/>
      <c r="ABG5" s="67"/>
      <c r="ABH5" s="67"/>
      <c r="ABI5" s="67"/>
      <c r="ABJ5" s="67"/>
      <c r="ABK5" s="67"/>
      <c r="ABL5" s="67"/>
      <c r="ABM5" s="67"/>
      <c r="ABN5" s="67"/>
      <c r="ABO5" s="67"/>
      <c r="ABP5" s="67"/>
      <c r="ABQ5" s="67"/>
      <c r="ABR5" s="67"/>
      <c r="ABS5" s="67"/>
      <c r="ABT5" s="67"/>
      <c r="ABU5" s="67"/>
      <c r="ABV5" s="67"/>
      <c r="ABW5" s="67"/>
      <c r="ABX5" s="67"/>
      <c r="ABY5" s="67"/>
      <c r="ABZ5" s="67"/>
      <c r="ACA5" s="67"/>
      <c r="ACB5" s="67"/>
      <c r="ACC5" s="67"/>
      <c r="ACD5" s="67"/>
      <c r="ACE5" s="67"/>
      <c r="ACF5" s="67"/>
      <c r="ACG5" s="67"/>
      <c r="ACH5" s="67"/>
      <c r="ACI5" s="67"/>
      <c r="ACJ5" s="67"/>
      <c r="ACK5" s="67"/>
      <c r="ACL5" s="67"/>
      <c r="ACM5" s="67"/>
      <c r="ACN5" s="67"/>
      <c r="ACO5" s="67"/>
      <c r="ACP5" s="67"/>
      <c r="ACQ5" s="67"/>
      <c r="ACR5" s="67"/>
      <c r="ACS5" s="67"/>
      <c r="ACT5" s="67"/>
      <c r="ACU5" s="67"/>
      <c r="ACV5" s="67"/>
      <c r="ACW5" s="67"/>
      <c r="ACX5" s="67"/>
      <c r="ACY5" s="67"/>
      <c r="ACZ5" s="67"/>
      <c r="ADA5" s="67"/>
      <c r="ADB5" s="67"/>
      <c r="ADC5" s="67"/>
      <c r="ADD5" s="67"/>
      <c r="ADE5" s="67"/>
      <c r="ADF5" s="67"/>
      <c r="ADG5" s="67"/>
      <c r="ADH5" s="67"/>
      <c r="ADI5" s="67"/>
      <c r="ADJ5" s="67"/>
      <c r="ADK5" s="67"/>
      <c r="ADL5" s="67"/>
      <c r="ADM5" s="67"/>
      <c r="ADN5" s="67"/>
      <c r="ADO5" s="67"/>
      <c r="ADP5" s="67"/>
      <c r="ADQ5" s="67"/>
      <c r="ADR5" s="67"/>
      <c r="ADS5" s="67"/>
      <c r="ADT5" s="67"/>
      <c r="ADU5" s="67"/>
      <c r="ADV5" s="67"/>
      <c r="ADW5" s="67"/>
      <c r="ADX5" s="67"/>
      <c r="ADY5" s="67"/>
      <c r="ADZ5" s="67"/>
      <c r="AEA5" s="67"/>
      <c r="AEB5" s="67"/>
      <c r="AEC5" s="67"/>
      <c r="AED5" s="67"/>
      <c r="AEE5" s="67"/>
      <c r="AEF5" s="67"/>
      <c r="AEG5" s="67"/>
      <c r="AEH5" s="67"/>
      <c r="AEI5" s="67"/>
      <c r="AEJ5" s="67"/>
      <c r="AEK5" s="67"/>
      <c r="AEL5" s="67"/>
      <c r="AEM5" s="67"/>
      <c r="AEN5" s="67"/>
      <c r="AEO5" s="67"/>
      <c r="AEP5" s="67"/>
      <c r="AEQ5" s="67"/>
      <c r="AER5" s="67"/>
      <c r="AES5" s="67"/>
      <c r="AET5" s="67"/>
      <c r="AEU5" s="67"/>
      <c r="AEV5" s="67"/>
      <c r="AEW5" s="67"/>
      <c r="AEX5" s="67"/>
      <c r="AEY5" s="67"/>
      <c r="AEZ5" s="67"/>
      <c r="AFA5" s="67"/>
      <c r="AFB5" s="67"/>
      <c r="AFC5" s="67"/>
      <c r="AFD5" s="67"/>
      <c r="AFE5" s="67"/>
      <c r="AFF5" s="67"/>
      <c r="AFG5" s="67"/>
      <c r="AFH5" s="67"/>
      <c r="AFI5" s="67"/>
      <c r="AFJ5" s="67"/>
      <c r="AFK5" s="67"/>
      <c r="AFL5" s="67"/>
      <c r="AFM5" s="67"/>
      <c r="AFN5" s="67"/>
      <c r="AFO5" s="67"/>
      <c r="AFP5" s="67"/>
      <c r="AFQ5" s="67"/>
      <c r="AFR5" s="67"/>
      <c r="AFS5" s="67"/>
      <c r="AFT5" s="67"/>
      <c r="AFU5" s="67"/>
      <c r="AFV5" s="67"/>
      <c r="AFW5" s="67"/>
      <c r="AFX5" s="67"/>
      <c r="AFY5" s="67"/>
      <c r="AFZ5" s="67"/>
      <c r="AGA5" s="67"/>
      <c r="AGB5" s="67"/>
      <c r="AGC5" s="67"/>
      <c r="AGD5" s="67"/>
      <c r="AGE5" s="67"/>
      <c r="AGF5" s="67"/>
      <c r="AGG5" s="67"/>
      <c r="AGH5" s="67"/>
      <c r="AGI5" s="67"/>
      <c r="AGJ5" s="67"/>
      <c r="AGK5" s="67"/>
      <c r="AGL5" s="67"/>
      <c r="AGM5" s="67"/>
      <c r="AGN5" s="67"/>
      <c r="AGO5" s="67"/>
      <c r="AGP5" s="67"/>
      <c r="AGQ5" s="67"/>
      <c r="AGR5" s="67"/>
      <c r="AGS5" s="67"/>
      <c r="AGT5" s="67"/>
      <c r="AGU5" s="67"/>
      <c r="AGV5" s="67"/>
      <c r="AGW5" s="67"/>
      <c r="AGX5" s="67"/>
      <c r="AGY5" s="67"/>
      <c r="AGZ5" s="67"/>
      <c r="AHA5" s="67"/>
      <c r="AHB5" s="67"/>
      <c r="AHC5" s="67"/>
      <c r="AHD5" s="67"/>
      <c r="AHE5" s="67"/>
      <c r="AHF5" s="67"/>
      <c r="AHG5" s="67"/>
      <c r="AHH5" s="67"/>
      <c r="AHI5" s="67"/>
      <c r="AHJ5" s="67"/>
      <c r="AHK5" s="67"/>
      <c r="AHL5" s="67"/>
      <c r="AHM5" s="67"/>
      <c r="AHN5" s="67"/>
      <c r="AHO5" s="67"/>
      <c r="AHP5" s="67"/>
      <c r="AHQ5" s="67"/>
      <c r="AHR5" s="67"/>
      <c r="AHS5" s="67"/>
      <c r="AHT5" s="67"/>
      <c r="AHU5" s="67"/>
      <c r="AHV5" s="67"/>
      <c r="AHW5" s="67"/>
      <c r="AHX5" s="67"/>
      <c r="AHY5" s="67"/>
      <c r="AHZ5" s="67"/>
      <c r="AIA5" s="67"/>
      <c r="AIB5" s="67"/>
      <c r="AIC5" s="67"/>
      <c r="AID5" s="67"/>
      <c r="AIE5" s="67"/>
      <c r="AIF5" s="67"/>
      <c r="AIG5" s="67"/>
      <c r="AIH5" s="67"/>
      <c r="AII5" s="67"/>
      <c r="AIJ5" s="67"/>
      <c r="AIK5" s="67"/>
      <c r="AIL5" s="67"/>
      <c r="AIM5" s="67"/>
      <c r="AIN5" s="67"/>
      <c r="AIO5" s="67"/>
      <c r="AIP5" s="67"/>
      <c r="AIQ5" s="67"/>
      <c r="AIR5" s="67"/>
      <c r="AIS5" s="67"/>
      <c r="AIT5" s="67"/>
      <c r="AIU5" s="67"/>
      <c r="AIV5" s="67"/>
      <c r="AIW5" s="67"/>
      <c r="AIX5" s="67"/>
      <c r="AIY5" s="67"/>
      <c r="AIZ5" s="67"/>
      <c r="AJA5" s="67"/>
      <c r="AJB5" s="67"/>
      <c r="AJC5" s="67"/>
      <c r="AJD5" s="67"/>
      <c r="AJE5" s="67"/>
      <c r="AJF5" s="67"/>
      <c r="AJG5" s="67"/>
      <c r="AJH5" s="67"/>
      <c r="AJI5" s="67"/>
      <c r="AJJ5" s="67"/>
      <c r="AJK5" s="67"/>
      <c r="AJL5" s="67"/>
      <c r="AJM5" s="67"/>
      <c r="AJN5" s="67"/>
      <c r="AJO5" s="67"/>
      <c r="AJP5" s="67"/>
      <c r="AJQ5" s="67"/>
      <c r="AJR5" s="67"/>
      <c r="AJS5" s="67"/>
      <c r="AJT5" s="67"/>
      <c r="AJU5" s="67"/>
      <c r="AJV5" s="67"/>
      <c r="AJW5" s="67"/>
      <c r="AJX5" s="67"/>
      <c r="AJY5" s="67"/>
      <c r="AJZ5" s="67"/>
      <c r="AKA5" s="67"/>
      <c r="AKB5" s="67"/>
      <c r="AKC5" s="67"/>
      <c r="AKD5" s="67"/>
      <c r="AKE5" s="67"/>
      <c r="AKF5" s="67"/>
      <c r="AKG5" s="67"/>
      <c r="AKH5" s="67"/>
      <c r="AKI5" s="67"/>
      <c r="AKJ5" s="67"/>
      <c r="AKK5" s="67"/>
      <c r="AKL5" s="67"/>
      <c r="AKM5" s="67"/>
      <c r="AKN5" s="67"/>
      <c r="AKO5" s="67"/>
      <c r="AKP5" s="67"/>
      <c r="AKQ5" s="67"/>
      <c r="AKR5" s="67"/>
      <c r="AKS5" s="67"/>
      <c r="AKT5" s="67"/>
      <c r="AKU5" s="67"/>
      <c r="AKV5" s="67"/>
      <c r="AKW5" s="67"/>
      <c r="AKX5" s="67"/>
      <c r="AKY5" s="67"/>
      <c r="AKZ5" s="67"/>
      <c r="ALA5" s="67"/>
      <c r="ALB5" s="67"/>
      <c r="ALC5" s="67"/>
      <c r="ALD5" s="67"/>
      <c r="ALE5" s="67"/>
      <c r="ALF5" s="67"/>
      <c r="ALG5" s="67"/>
      <c r="ALH5" s="67"/>
      <c r="ALI5" s="67"/>
      <c r="ALJ5" s="67"/>
      <c r="ALK5" s="67"/>
      <c r="ALL5" s="67"/>
      <c r="ALM5" s="67"/>
      <c r="ALN5" s="67"/>
      <c r="ALO5" s="67"/>
      <c r="ALP5" s="67"/>
      <c r="ALQ5" s="67"/>
      <c r="ALR5" s="67"/>
      <c r="ALS5" s="67"/>
      <c r="ALT5" s="67"/>
      <c r="ALU5" s="67"/>
      <c r="ALV5" s="67"/>
      <c r="ALW5" s="67"/>
      <c r="ALX5" s="67"/>
      <c r="ALY5" s="67"/>
      <c r="ALZ5" s="67"/>
      <c r="AMA5" s="67"/>
      <c r="AMB5" s="67"/>
      <c r="AMC5" s="67"/>
      <c r="AMD5" s="67"/>
      <c r="AME5" s="67"/>
      <c r="AMF5" s="67"/>
      <c r="AMG5" s="67"/>
      <c r="AMH5" s="67"/>
      <c r="AMI5" s="67"/>
      <c r="AMJ5" s="67"/>
      <c r="AMK5" s="67"/>
      <c r="AML5" s="67"/>
      <c r="AMM5" s="67"/>
      <c r="AMN5" s="67"/>
      <c r="AMO5" s="67"/>
      <c r="AMP5" s="67"/>
      <c r="AMQ5" s="67"/>
      <c r="AMR5" s="67"/>
      <c r="AMS5" s="67"/>
      <c r="AMT5" s="67"/>
      <c r="AMU5" s="67"/>
      <c r="AMV5" s="67"/>
      <c r="AMW5" s="67"/>
      <c r="AMX5" s="67"/>
      <c r="AMY5" s="67"/>
      <c r="AMZ5" s="67"/>
      <c r="ANA5" s="67"/>
      <c r="ANB5" s="67"/>
      <c r="ANC5" s="67"/>
      <c r="AND5" s="67"/>
      <c r="ANE5" s="67"/>
      <c r="ANF5" s="67"/>
      <c r="ANG5" s="67"/>
      <c r="ANH5" s="67"/>
      <c r="ANI5" s="67"/>
      <c r="ANJ5" s="67"/>
      <c r="ANK5" s="67"/>
      <c r="ANL5" s="67"/>
      <c r="ANM5" s="67"/>
      <c r="ANN5" s="67"/>
      <c r="ANO5" s="67"/>
      <c r="ANP5" s="67"/>
      <c r="ANQ5" s="67"/>
      <c r="ANR5" s="67"/>
      <c r="ANS5" s="67"/>
      <c r="ANT5" s="67"/>
      <c r="ANU5" s="67"/>
      <c r="ANV5" s="67"/>
      <c r="ANW5" s="67"/>
      <c r="ANX5" s="67"/>
      <c r="ANY5" s="67"/>
      <c r="ANZ5" s="67"/>
      <c r="AOA5" s="67"/>
      <c r="AOB5" s="67"/>
      <c r="AOC5" s="67"/>
      <c r="AOD5" s="67"/>
      <c r="AOE5" s="67"/>
      <c r="AOF5" s="67"/>
      <c r="AOG5" s="67"/>
      <c r="AOH5" s="67"/>
      <c r="AOI5" s="67"/>
      <c r="AOJ5" s="67"/>
      <c r="AOK5" s="67"/>
      <c r="AOL5" s="67"/>
      <c r="AOM5" s="67"/>
      <c r="AON5" s="67"/>
      <c r="AOO5" s="67"/>
      <c r="AOP5" s="67"/>
      <c r="AOQ5" s="67"/>
      <c r="AOR5" s="67"/>
      <c r="AOS5" s="67"/>
      <c r="AOT5" s="67"/>
      <c r="AOU5" s="67"/>
      <c r="AOV5" s="67"/>
      <c r="AOW5" s="67"/>
      <c r="AOX5" s="67"/>
      <c r="AOY5" s="67"/>
      <c r="AOZ5" s="67"/>
      <c r="APA5" s="67"/>
      <c r="APB5" s="67"/>
      <c r="APC5" s="67"/>
      <c r="APD5" s="67"/>
      <c r="APE5" s="67"/>
      <c r="APF5" s="67"/>
      <c r="APG5" s="67"/>
      <c r="APH5" s="67"/>
      <c r="API5" s="67"/>
      <c r="APJ5" s="67"/>
      <c r="APK5" s="67"/>
      <c r="APL5" s="67"/>
      <c r="APM5" s="67"/>
      <c r="APN5" s="67"/>
      <c r="APO5" s="67"/>
      <c r="APP5" s="67"/>
      <c r="APQ5" s="67"/>
      <c r="APR5" s="67"/>
      <c r="APS5" s="67"/>
      <c r="APT5" s="67"/>
      <c r="APU5" s="67"/>
      <c r="APV5" s="67"/>
      <c r="APW5" s="67"/>
      <c r="APX5" s="67"/>
      <c r="APY5" s="67"/>
      <c r="APZ5" s="67"/>
      <c r="AQA5" s="67"/>
      <c r="AQB5" s="67"/>
      <c r="AQC5" s="67"/>
      <c r="AQD5" s="67"/>
      <c r="AQE5" s="67"/>
      <c r="AQF5" s="67"/>
      <c r="AQG5" s="67"/>
      <c r="AQH5" s="67"/>
      <c r="AQI5" s="67"/>
      <c r="AQJ5" s="67"/>
      <c r="AQK5" s="67"/>
      <c r="AQL5" s="67"/>
      <c r="AQM5" s="67"/>
      <c r="AQN5" s="67"/>
      <c r="AQO5" s="67"/>
      <c r="AQP5" s="67"/>
      <c r="AQQ5" s="67"/>
      <c r="AQR5" s="67"/>
      <c r="AQS5" s="67"/>
      <c r="AQT5" s="67"/>
      <c r="AQU5" s="67"/>
      <c r="AQV5" s="67"/>
      <c r="AQW5" s="67"/>
      <c r="AQX5" s="67"/>
      <c r="AQY5" s="67"/>
      <c r="AQZ5" s="67"/>
      <c r="ARA5" s="67"/>
      <c r="ARB5" s="67"/>
      <c r="ARC5" s="67"/>
      <c r="ARD5" s="67"/>
      <c r="ARE5" s="67"/>
      <c r="ARF5" s="67"/>
      <c r="ARG5" s="67"/>
      <c r="ARH5" s="67"/>
      <c r="ARI5" s="67"/>
      <c r="ARJ5" s="67"/>
      <c r="ARK5" s="67"/>
      <c r="ARL5" s="67"/>
      <c r="ARM5" s="67"/>
      <c r="ARN5" s="67"/>
      <c r="ARO5" s="67"/>
      <c r="ARP5" s="67"/>
      <c r="ARQ5" s="67"/>
      <c r="ARR5" s="67"/>
      <c r="ARS5" s="67"/>
      <c r="ART5" s="67"/>
      <c r="ARU5" s="67"/>
      <c r="ARV5" s="67"/>
      <c r="ARW5" s="67"/>
      <c r="ARX5" s="67"/>
      <c r="ARY5" s="67"/>
      <c r="ARZ5" s="67"/>
      <c r="ASA5" s="67"/>
      <c r="ASB5" s="67"/>
      <c r="ASC5" s="67"/>
      <c r="ASD5" s="67"/>
      <c r="ASE5" s="67"/>
      <c r="ASF5" s="67"/>
      <c r="ASG5" s="67"/>
      <c r="ASH5" s="67"/>
      <c r="ASI5" s="67"/>
      <c r="ASJ5" s="67"/>
      <c r="ASK5" s="67"/>
      <c r="ASL5" s="67"/>
      <c r="ASM5" s="67"/>
      <c r="ASN5" s="67"/>
      <c r="ASO5" s="67"/>
      <c r="ASP5" s="67"/>
      <c r="ASQ5" s="67"/>
      <c r="ASR5" s="67"/>
      <c r="ASS5" s="67"/>
      <c r="AST5" s="67"/>
      <c r="ASU5" s="67"/>
      <c r="ASV5" s="67"/>
      <c r="ASW5" s="67"/>
      <c r="ASX5" s="67"/>
      <c r="ASY5" s="67"/>
      <c r="ASZ5" s="67"/>
      <c r="ATA5" s="67"/>
      <c r="ATB5" s="67"/>
      <c r="ATC5" s="67"/>
      <c r="ATD5" s="67"/>
      <c r="ATE5" s="67"/>
      <c r="ATF5" s="67"/>
      <c r="ATG5" s="67"/>
      <c r="ATH5" s="67"/>
      <c r="ATI5" s="67"/>
      <c r="ATJ5" s="67"/>
      <c r="ATK5" s="67"/>
      <c r="ATL5" s="67"/>
      <c r="ATM5" s="67"/>
      <c r="ATN5" s="67"/>
      <c r="ATO5" s="67"/>
      <c r="ATP5" s="67"/>
      <c r="ATQ5" s="67"/>
      <c r="ATR5" s="67"/>
      <c r="ATS5" s="67"/>
      <c r="ATT5" s="67"/>
      <c r="ATU5" s="67"/>
      <c r="ATV5" s="67"/>
      <c r="ATW5" s="67"/>
      <c r="ATX5" s="67"/>
      <c r="ATY5" s="67"/>
      <c r="ATZ5" s="67"/>
      <c r="AUA5" s="67"/>
      <c r="AUB5" s="67"/>
      <c r="AUC5" s="67"/>
      <c r="AUD5" s="67"/>
      <c r="AUE5" s="67"/>
      <c r="AUF5" s="67"/>
      <c r="AUG5" s="67"/>
      <c r="AUH5" s="67"/>
      <c r="AUI5" s="67"/>
      <c r="AUJ5" s="67"/>
      <c r="AUK5" s="67"/>
      <c r="AUL5" s="67"/>
      <c r="AUM5" s="67"/>
      <c r="AUN5" s="67"/>
      <c r="AUO5" s="67"/>
      <c r="AUP5" s="67"/>
      <c r="AUQ5" s="67"/>
      <c r="AUR5" s="67"/>
      <c r="AUS5" s="67"/>
      <c r="AUT5" s="67"/>
      <c r="AUU5" s="67"/>
      <c r="AUV5" s="67"/>
      <c r="AUW5" s="67"/>
      <c r="AUX5" s="67"/>
      <c r="AUY5" s="67"/>
      <c r="AUZ5" s="67"/>
      <c r="AVA5" s="67"/>
      <c r="AVB5" s="67"/>
      <c r="AVC5" s="67"/>
      <c r="AVD5" s="67"/>
      <c r="AVE5" s="67"/>
      <c r="AVF5" s="67"/>
      <c r="AVG5" s="67"/>
      <c r="AVH5" s="67"/>
      <c r="AVI5" s="67"/>
      <c r="AVJ5" s="67"/>
      <c r="AVK5" s="67"/>
      <c r="AVL5" s="67"/>
      <c r="AVM5" s="67"/>
      <c r="AVN5" s="67"/>
      <c r="AVO5" s="67"/>
      <c r="AVP5" s="67"/>
      <c r="AVQ5" s="67"/>
      <c r="AVR5" s="67"/>
      <c r="AVS5" s="67"/>
      <c r="AVT5" s="67"/>
      <c r="AVU5" s="67"/>
      <c r="AVV5" s="67"/>
      <c r="AVW5" s="67"/>
      <c r="AVX5" s="67"/>
      <c r="AVY5" s="67"/>
      <c r="AVZ5" s="67"/>
      <c r="AWA5" s="67"/>
      <c r="AWB5" s="67"/>
      <c r="AWC5" s="67"/>
      <c r="AWD5" s="67"/>
      <c r="AWE5" s="67"/>
      <c r="AWF5" s="67"/>
      <c r="AWG5" s="67"/>
      <c r="AWH5" s="67"/>
      <c r="AWI5" s="67"/>
      <c r="AWJ5" s="67"/>
      <c r="AWK5" s="67"/>
      <c r="AWL5" s="67"/>
      <c r="AWM5" s="67"/>
      <c r="AWN5" s="67"/>
      <c r="AWO5" s="67"/>
      <c r="AWP5" s="67"/>
      <c r="AWQ5" s="67"/>
      <c r="AWR5" s="67"/>
      <c r="AWS5" s="67"/>
      <c r="AWT5" s="67"/>
      <c r="AWU5" s="67"/>
      <c r="AWV5" s="67"/>
      <c r="AWW5" s="67"/>
      <c r="AWX5" s="67"/>
      <c r="AWY5" s="67"/>
      <c r="AWZ5" s="67"/>
      <c r="AXA5" s="67"/>
      <c r="AXB5" s="67"/>
      <c r="AXC5" s="67"/>
      <c r="AXD5" s="67"/>
      <c r="AXE5" s="67"/>
      <c r="AXF5" s="67"/>
      <c r="AXG5" s="67"/>
      <c r="AXH5" s="67"/>
      <c r="AXI5" s="67"/>
      <c r="AXJ5" s="67"/>
      <c r="AXK5" s="67"/>
      <c r="AXL5" s="67"/>
      <c r="AXM5" s="67"/>
      <c r="AXN5" s="67"/>
      <c r="AXO5" s="67"/>
      <c r="AXP5" s="67"/>
      <c r="AXQ5" s="67"/>
      <c r="AXR5" s="67"/>
      <c r="AXS5" s="67"/>
      <c r="AXT5" s="67"/>
      <c r="AXU5" s="67"/>
      <c r="AXV5" s="67"/>
      <c r="AXW5" s="67"/>
      <c r="AXX5" s="67"/>
      <c r="AXY5" s="67"/>
      <c r="AXZ5" s="67"/>
      <c r="AYA5" s="67"/>
      <c r="AYB5" s="67"/>
      <c r="AYC5" s="67"/>
      <c r="AYD5" s="67"/>
      <c r="AYE5" s="67"/>
      <c r="AYF5" s="67"/>
      <c r="AYG5" s="67"/>
      <c r="AYH5" s="67"/>
      <c r="AYI5" s="67"/>
      <c r="AYJ5" s="67"/>
      <c r="AYK5" s="67"/>
      <c r="AYL5" s="67"/>
      <c r="AYM5" s="67"/>
      <c r="AYN5" s="67"/>
      <c r="AYO5" s="67"/>
      <c r="AYP5" s="67"/>
      <c r="AYQ5" s="67"/>
      <c r="AYR5" s="67"/>
      <c r="AYS5" s="67"/>
      <c r="AYT5" s="67"/>
      <c r="AYU5" s="67"/>
      <c r="AYV5" s="67"/>
      <c r="AYW5" s="67"/>
      <c r="AYX5" s="67"/>
      <c r="AYY5" s="67"/>
      <c r="AYZ5" s="67"/>
      <c r="AZA5" s="67"/>
      <c r="AZB5" s="67"/>
      <c r="AZC5" s="67"/>
      <c r="AZD5" s="67"/>
      <c r="AZE5" s="67"/>
      <c r="AZF5" s="67"/>
      <c r="AZG5" s="67"/>
      <c r="AZH5" s="67"/>
      <c r="AZI5" s="67"/>
      <c r="AZJ5" s="67"/>
      <c r="AZK5" s="67"/>
      <c r="AZL5" s="67"/>
      <c r="AZM5" s="67"/>
      <c r="AZN5" s="67"/>
      <c r="AZO5" s="67"/>
      <c r="AZP5" s="67"/>
      <c r="AZQ5" s="67"/>
      <c r="AZR5" s="67"/>
      <c r="AZS5" s="67"/>
      <c r="AZT5" s="67"/>
      <c r="AZU5" s="67"/>
      <c r="AZV5" s="67"/>
      <c r="AZW5" s="67"/>
      <c r="AZX5" s="67"/>
      <c r="AZY5" s="67"/>
      <c r="AZZ5" s="67"/>
      <c r="BAA5" s="67"/>
      <c r="BAB5" s="67"/>
      <c r="BAC5" s="67"/>
      <c r="BAD5" s="67"/>
      <c r="BAE5" s="67"/>
      <c r="BAF5" s="67"/>
      <c r="BAG5" s="67"/>
      <c r="BAH5" s="67"/>
      <c r="BAI5" s="67"/>
      <c r="BAJ5" s="67"/>
      <c r="BAK5" s="67"/>
      <c r="BAL5" s="67"/>
      <c r="BAM5" s="67"/>
      <c r="BAN5" s="67"/>
      <c r="BAO5" s="67"/>
      <c r="BAP5" s="67"/>
      <c r="BAQ5" s="67"/>
      <c r="BAR5" s="67"/>
      <c r="BAS5" s="67"/>
      <c r="BAT5" s="67"/>
      <c r="BAU5" s="67"/>
      <c r="BAV5" s="67"/>
      <c r="BAW5" s="67"/>
      <c r="BAX5" s="67"/>
      <c r="BAY5" s="67"/>
      <c r="BAZ5" s="67"/>
      <c r="BBA5" s="67"/>
      <c r="BBB5" s="67"/>
      <c r="BBC5" s="67"/>
      <c r="BBD5" s="67"/>
      <c r="BBE5" s="67"/>
      <c r="BBF5" s="67"/>
      <c r="BBG5" s="67"/>
      <c r="BBH5" s="67"/>
      <c r="BBI5" s="67"/>
      <c r="BBJ5" s="67"/>
      <c r="BBK5" s="67"/>
      <c r="BBL5" s="67"/>
      <c r="BBM5" s="67"/>
      <c r="BBN5" s="67"/>
      <c r="BBO5" s="67"/>
      <c r="BBP5" s="67"/>
      <c r="BBQ5" s="67"/>
      <c r="BBR5" s="67"/>
      <c r="BBS5" s="67"/>
      <c r="BBT5" s="67"/>
      <c r="BBU5" s="67"/>
      <c r="BBV5" s="67"/>
      <c r="BBW5" s="67"/>
      <c r="BBX5" s="67"/>
      <c r="BBY5" s="67"/>
      <c r="BBZ5" s="67"/>
      <c r="BCA5" s="67"/>
      <c r="BCB5" s="67"/>
      <c r="BCC5" s="67"/>
      <c r="BCD5" s="67"/>
      <c r="BCE5" s="67"/>
      <c r="BCF5" s="67"/>
      <c r="BCG5" s="67"/>
      <c r="BCH5" s="67"/>
      <c r="BCI5" s="67"/>
      <c r="BCJ5" s="67"/>
      <c r="BCK5" s="67"/>
      <c r="BCL5" s="67"/>
      <c r="BCM5" s="67"/>
      <c r="BCN5" s="67"/>
      <c r="BCO5" s="67"/>
      <c r="BCP5" s="67"/>
      <c r="BCQ5" s="67"/>
      <c r="BCR5" s="67"/>
      <c r="BCS5" s="67"/>
      <c r="BCT5" s="67"/>
      <c r="BCU5" s="67"/>
      <c r="BCV5" s="67"/>
      <c r="BCW5" s="67"/>
      <c r="BCX5" s="67"/>
      <c r="BCY5" s="67"/>
      <c r="BCZ5" s="67"/>
      <c r="BDA5" s="67"/>
      <c r="BDB5" s="67"/>
      <c r="BDC5" s="67"/>
      <c r="BDD5" s="67"/>
      <c r="BDE5" s="67"/>
      <c r="BDF5" s="67"/>
      <c r="BDG5" s="67"/>
      <c r="BDH5" s="67"/>
      <c r="BDI5" s="67"/>
      <c r="BDJ5" s="67"/>
      <c r="BDK5" s="67"/>
      <c r="BDL5" s="67"/>
      <c r="BDM5" s="67"/>
      <c r="BDN5" s="67"/>
      <c r="BDO5" s="67"/>
      <c r="BDP5" s="67"/>
      <c r="BDQ5" s="67"/>
      <c r="BDR5" s="67"/>
      <c r="BDS5" s="67"/>
      <c r="BDT5" s="67"/>
      <c r="BDU5" s="67"/>
      <c r="BDV5" s="67"/>
      <c r="BDW5" s="67"/>
      <c r="BDX5" s="67"/>
      <c r="BDY5" s="67"/>
      <c r="BDZ5" s="67"/>
      <c r="BEA5" s="67"/>
      <c r="BEB5" s="67"/>
      <c r="BEC5" s="67"/>
      <c r="BED5" s="67"/>
      <c r="BEE5" s="67"/>
      <c r="BEF5" s="67"/>
      <c r="BEG5" s="67"/>
      <c r="BEH5" s="67"/>
      <c r="BEI5" s="67"/>
      <c r="BEJ5" s="67"/>
      <c r="BEK5" s="67"/>
      <c r="BEL5" s="67"/>
      <c r="BEM5" s="67"/>
      <c r="BEN5" s="67"/>
      <c r="BEO5" s="67"/>
      <c r="BEP5" s="67"/>
      <c r="BEQ5" s="67"/>
      <c r="BER5" s="67"/>
      <c r="BES5" s="67"/>
      <c r="BET5" s="67"/>
      <c r="BEU5" s="67"/>
      <c r="BEV5" s="67"/>
      <c r="BEW5" s="67"/>
      <c r="BEX5" s="67"/>
      <c r="BEY5" s="67"/>
      <c r="BEZ5" s="67"/>
      <c r="BFA5" s="67"/>
      <c r="BFB5" s="67"/>
      <c r="BFC5" s="67"/>
      <c r="BFD5" s="67"/>
      <c r="BFE5" s="67"/>
      <c r="BFF5" s="67"/>
      <c r="BFG5" s="67"/>
      <c r="BFH5" s="67"/>
      <c r="BFI5" s="67"/>
      <c r="BFJ5" s="67"/>
      <c r="BFK5" s="67"/>
      <c r="BFL5" s="67"/>
      <c r="BFM5" s="67"/>
      <c r="BFN5" s="67"/>
      <c r="BFO5" s="67"/>
      <c r="BFP5" s="67"/>
      <c r="BFQ5" s="67"/>
      <c r="BFR5" s="67"/>
      <c r="BFS5" s="67"/>
      <c r="BFT5" s="67"/>
      <c r="BFU5" s="67"/>
      <c r="BFV5" s="67"/>
      <c r="BFW5" s="67"/>
      <c r="BFX5" s="67"/>
      <c r="BFY5" s="67"/>
      <c r="BFZ5" s="67"/>
      <c r="BGA5" s="67"/>
      <c r="BGB5" s="67"/>
      <c r="BGC5" s="67"/>
      <c r="BGD5" s="67"/>
      <c r="BGE5" s="67"/>
      <c r="BGF5" s="67"/>
      <c r="BGG5" s="67"/>
      <c r="BGH5" s="67"/>
      <c r="BGI5" s="67"/>
      <c r="BGJ5" s="67"/>
      <c r="BGK5" s="67"/>
      <c r="BGL5" s="67"/>
      <c r="BGM5" s="67"/>
      <c r="BGN5" s="67"/>
      <c r="BGO5" s="67"/>
      <c r="BGP5" s="67"/>
      <c r="BGQ5" s="67"/>
      <c r="BGR5" s="67"/>
      <c r="BGS5" s="67"/>
      <c r="BGT5" s="67"/>
      <c r="BGU5" s="67"/>
      <c r="BGV5" s="67"/>
      <c r="BGW5" s="67"/>
      <c r="BGX5" s="67"/>
      <c r="BGY5" s="67"/>
      <c r="BGZ5" s="67"/>
      <c r="BHA5" s="67"/>
      <c r="BHB5" s="67"/>
      <c r="BHC5" s="67"/>
      <c r="BHD5" s="67"/>
      <c r="BHE5" s="67"/>
      <c r="BHF5" s="67"/>
      <c r="BHG5" s="67"/>
      <c r="BHH5" s="67"/>
      <c r="BHI5" s="67"/>
      <c r="BHJ5" s="67"/>
      <c r="BHK5" s="67"/>
      <c r="BHL5" s="67"/>
      <c r="BHM5" s="67"/>
      <c r="BHN5" s="67"/>
      <c r="BHO5" s="67"/>
      <c r="BHP5" s="67"/>
      <c r="BHQ5" s="67"/>
      <c r="BHR5" s="67"/>
      <c r="BHS5" s="67"/>
      <c r="BHT5" s="67"/>
      <c r="BHU5" s="67"/>
      <c r="BHV5" s="67"/>
      <c r="BHW5" s="67"/>
      <c r="BHX5" s="67"/>
      <c r="BHY5" s="67"/>
      <c r="BHZ5" s="67"/>
      <c r="BIA5" s="67"/>
      <c r="BIB5" s="67"/>
      <c r="BIC5" s="67"/>
      <c r="BID5" s="67"/>
      <c r="BIE5" s="67"/>
      <c r="BIF5" s="67"/>
      <c r="BIG5" s="67"/>
      <c r="BIH5" s="67"/>
      <c r="BII5" s="67"/>
      <c r="BIJ5" s="67"/>
      <c r="BIK5" s="67"/>
      <c r="BIL5" s="67"/>
      <c r="BIM5" s="67"/>
      <c r="BIN5" s="67"/>
      <c r="BIO5" s="67"/>
      <c r="BIP5" s="67"/>
      <c r="BIQ5" s="67"/>
      <c r="BIR5" s="67"/>
      <c r="BIS5" s="67"/>
      <c r="BIT5" s="67"/>
      <c r="BIU5" s="67"/>
      <c r="BIV5" s="67"/>
      <c r="BIW5" s="67"/>
      <c r="BIX5" s="67"/>
      <c r="BIY5" s="67"/>
      <c r="BIZ5" s="67"/>
      <c r="BJA5" s="67"/>
      <c r="BJB5" s="67"/>
      <c r="BJC5" s="67"/>
      <c r="BJD5" s="67"/>
      <c r="BJE5" s="67"/>
      <c r="BJF5" s="67"/>
      <c r="BJG5" s="67"/>
      <c r="BJH5" s="67"/>
      <c r="BJI5" s="67"/>
      <c r="BJJ5" s="67"/>
      <c r="BJK5" s="67"/>
      <c r="BJL5" s="67"/>
      <c r="BJM5" s="67"/>
      <c r="BJN5" s="67"/>
      <c r="BJO5" s="67"/>
      <c r="BJP5" s="67"/>
      <c r="BJQ5" s="67"/>
      <c r="BJR5" s="67"/>
      <c r="BJS5" s="67"/>
      <c r="BJT5" s="67"/>
      <c r="BJU5" s="67"/>
      <c r="BJV5" s="67"/>
      <c r="BJW5" s="67"/>
      <c r="BJX5" s="67"/>
      <c r="BJY5" s="67"/>
      <c r="BJZ5" s="67"/>
      <c r="BKA5" s="67"/>
      <c r="BKB5" s="67"/>
      <c r="BKC5" s="67"/>
      <c r="BKD5" s="67"/>
      <c r="BKE5" s="67"/>
      <c r="BKF5" s="67"/>
      <c r="BKG5" s="67"/>
      <c r="BKH5" s="67"/>
      <c r="BKI5" s="67"/>
      <c r="BKJ5" s="67"/>
      <c r="BKK5" s="67"/>
      <c r="BKL5" s="67"/>
      <c r="BKM5" s="67"/>
      <c r="BKN5" s="67"/>
      <c r="BKO5" s="67"/>
      <c r="BKP5" s="67"/>
      <c r="BKQ5" s="67"/>
      <c r="BKR5" s="67"/>
      <c r="BKS5" s="67"/>
      <c r="BKT5" s="67"/>
      <c r="BKU5" s="67"/>
      <c r="BKV5" s="67"/>
      <c r="BKW5" s="67"/>
      <c r="BKX5" s="67"/>
      <c r="BKY5" s="67"/>
      <c r="BKZ5" s="67"/>
      <c r="BLA5" s="67"/>
      <c r="BLB5" s="67"/>
      <c r="BLC5" s="67"/>
      <c r="BLD5" s="67"/>
      <c r="BLE5" s="67"/>
      <c r="BLF5" s="67"/>
      <c r="BLG5" s="67"/>
      <c r="BLH5" s="67"/>
      <c r="BLI5" s="67"/>
      <c r="BLJ5" s="67"/>
      <c r="BLK5" s="67"/>
      <c r="BLL5" s="67"/>
      <c r="BLM5" s="67"/>
      <c r="BLN5" s="67"/>
      <c r="BLO5" s="67"/>
      <c r="BLP5" s="67"/>
      <c r="BLQ5" s="67"/>
      <c r="BLR5" s="67"/>
      <c r="BLS5" s="67"/>
      <c r="BLT5" s="67"/>
      <c r="BLU5" s="67"/>
      <c r="BLV5" s="67"/>
      <c r="BLW5" s="67"/>
      <c r="BLX5" s="67"/>
      <c r="BLY5" s="67"/>
      <c r="BLZ5" s="67"/>
      <c r="BMA5" s="67"/>
      <c r="BMB5" s="67"/>
      <c r="BMC5" s="67"/>
      <c r="BMD5" s="67"/>
      <c r="BME5" s="67"/>
      <c r="BMF5" s="67"/>
      <c r="BMG5" s="67"/>
      <c r="BMH5" s="67"/>
      <c r="BMI5" s="67"/>
      <c r="BMJ5" s="67"/>
      <c r="BMK5" s="67"/>
      <c r="BML5" s="67"/>
      <c r="BMM5" s="67"/>
      <c r="BMN5" s="67"/>
      <c r="BMO5" s="67"/>
      <c r="BMP5" s="67"/>
      <c r="BMQ5" s="67"/>
      <c r="BMR5" s="67"/>
      <c r="BMS5" s="67"/>
      <c r="BMT5" s="67"/>
      <c r="BMU5" s="67"/>
      <c r="BMV5" s="67"/>
      <c r="BMW5" s="67"/>
      <c r="BMX5" s="67"/>
      <c r="BMY5" s="67"/>
      <c r="BMZ5" s="67"/>
      <c r="BNA5" s="67"/>
      <c r="BNB5" s="67"/>
      <c r="BNC5" s="67"/>
      <c r="BND5" s="67"/>
      <c r="BNE5" s="67"/>
      <c r="BNF5" s="67"/>
      <c r="BNG5" s="67"/>
      <c r="BNH5" s="67"/>
      <c r="BNI5" s="67"/>
      <c r="BNJ5" s="67"/>
      <c r="BNK5" s="67"/>
      <c r="BNL5" s="67"/>
      <c r="BNM5" s="67"/>
      <c r="BNN5" s="67"/>
      <c r="BNO5" s="67"/>
      <c r="BNP5" s="67"/>
      <c r="BNQ5" s="67"/>
      <c r="BNR5" s="67"/>
      <c r="BNS5" s="67"/>
      <c r="BNT5" s="67"/>
      <c r="BNU5" s="67"/>
      <c r="BNV5" s="67"/>
      <c r="BNW5" s="67"/>
      <c r="BNX5" s="67"/>
      <c r="BNY5" s="67"/>
      <c r="BNZ5" s="67"/>
      <c r="BOA5" s="67"/>
      <c r="BOB5" s="67"/>
      <c r="BOC5" s="67"/>
      <c r="BOD5" s="67"/>
      <c r="BOE5" s="67"/>
      <c r="BOF5" s="67"/>
      <c r="BOG5" s="67"/>
      <c r="BOH5" s="67"/>
      <c r="BOI5" s="67"/>
      <c r="BOJ5" s="67"/>
      <c r="BOK5" s="67"/>
      <c r="BOL5" s="67"/>
      <c r="BOM5" s="67"/>
      <c r="BON5" s="67"/>
      <c r="BOO5" s="67"/>
      <c r="BOP5" s="67"/>
      <c r="BOQ5" s="67"/>
      <c r="BOR5" s="67"/>
      <c r="BOS5" s="67"/>
      <c r="BOT5" s="67"/>
      <c r="BOU5" s="67"/>
      <c r="BOV5" s="67"/>
      <c r="BOW5" s="67"/>
      <c r="BOX5" s="67"/>
      <c r="BOY5" s="67"/>
      <c r="BOZ5" s="67"/>
      <c r="BPA5" s="67"/>
      <c r="BPB5" s="67"/>
      <c r="BPC5" s="67"/>
      <c r="BPD5" s="67"/>
      <c r="BPE5" s="67"/>
      <c r="BPF5" s="67"/>
      <c r="BPG5" s="67"/>
      <c r="BPH5" s="67"/>
      <c r="BPI5" s="67"/>
      <c r="BPJ5" s="67"/>
      <c r="BPK5" s="67"/>
      <c r="BPL5" s="67"/>
      <c r="BPM5" s="67"/>
      <c r="BPN5" s="67"/>
      <c r="BPO5" s="67"/>
      <c r="BPP5" s="67"/>
      <c r="BPQ5" s="67"/>
      <c r="BPR5" s="67"/>
      <c r="BPS5" s="67"/>
      <c r="BPT5" s="67"/>
      <c r="BPU5" s="67"/>
      <c r="BPV5" s="67"/>
      <c r="BPW5" s="67"/>
      <c r="BPX5" s="67"/>
      <c r="BPY5" s="67"/>
      <c r="BPZ5" s="67"/>
      <c r="BQA5" s="67"/>
      <c r="BQB5" s="67"/>
      <c r="BQC5" s="67"/>
      <c r="BQD5" s="67"/>
      <c r="BQE5" s="67"/>
      <c r="BQF5" s="67"/>
      <c r="BQG5" s="67"/>
      <c r="BQH5" s="67"/>
      <c r="BQI5" s="67"/>
      <c r="BQJ5" s="67"/>
      <c r="BQK5" s="67"/>
      <c r="BQL5" s="67"/>
      <c r="BQM5" s="67"/>
      <c r="BQN5" s="67"/>
      <c r="BQO5" s="67"/>
      <c r="BQP5" s="67"/>
      <c r="BQQ5" s="67"/>
      <c r="BQR5" s="67"/>
      <c r="BQS5" s="67"/>
      <c r="BQT5" s="67"/>
      <c r="BQU5" s="67"/>
      <c r="BQV5" s="67"/>
      <c r="BQW5" s="67"/>
      <c r="BQX5" s="67"/>
      <c r="BQY5" s="67"/>
      <c r="BQZ5" s="67"/>
      <c r="BRA5" s="67"/>
      <c r="BRB5" s="67"/>
      <c r="BRC5" s="67"/>
      <c r="BRD5" s="67"/>
      <c r="BRE5" s="67"/>
      <c r="BRF5" s="67"/>
      <c r="BRG5" s="67"/>
      <c r="BRH5" s="67"/>
      <c r="BRI5" s="67"/>
      <c r="BRJ5" s="67"/>
      <c r="BRK5" s="67"/>
      <c r="BRL5" s="67"/>
      <c r="BRM5" s="67"/>
      <c r="BRN5" s="67"/>
      <c r="BRO5" s="67"/>
      <c r="BRP5" s="67"/>
      <c r="BRQ5" s="67"/>
      <c r="BRR5" s="67"/>
      <c r="BRS5" s="67"/>
      <c r="BRT5" s="67"/>
      <c r="BRU5" s="67"/>
      <c r="BRV5" s="67"/>
      <c r="BRW5" s="67"/>
      <c r="BRX5" s="67"/>
      <c r="BRY5" s="67"/>
      <c r="BRZ5" s="67"/>
      <c r="BSA5" s="67"/>
      <c r="BSB5" s="67"/>
      <c r="BSC5" s="67"/>
      <c r="BSD5" s="67"/>
      <c r="BSE5" s="67"/>
      <c r="BSF5" s="67"/>
      <c r="BSG5" s="67"/>
      <c r="BSH5" s="67"/>
      <c r="BSI5" s="67"/>
      <c r="BSJ5" s="67"/>
      <c r="BSK5" s="67"/>
      <c r="BSL5" s="67"/>
      <c r="BSM5" s="67"/>
      <c r="BSN5" s="67"/>
      <c r="BSO5" s="67"/>
      <c r="BSP5" s="67"/>
      <c r="BSQ5" s="67"/>
      <c r="BSR5" s="67"/>
      <c r="BSS5" s="67"/>
      <c r="BST5" s="67"/>
      <c r="BSU5" s="67"/>
      <c r="BSV5" s="67"/>
      <c r="BSW5" s="67"/>
      <c r="BSX5" s="67"/>
      <c r="BSY5" s="67"/>
      <c r="BSZ5" s="67"/>
      <c r="BTA5" s="67"/>
      <c r="BTB5" s="67"/>
      <c r="BTC5" s="67"/>
      <c r="BTD5" s="67"/>
      <c r="BTE5" s="67"/>
      <c r="BTF5" s="67"/>
      <c r="BTG5" s="67"/>
      <c r="BTH5" s="67"/>
      <c r="BTI5" s="67"/>
      <c r="BTJ5" s="67"/>
      <c r="BTK5" s="67"/>
      <c r="BTL5" s="67"/>
      <c r="BTM5" s="67"/>
      <c r="BTN5" s="67"/>
      <c r="BTO5" s="67"/>
      <c r="BTP5" s="67"/>
      <c r="BTQ5" s="67"/>
      <c r="BTR5" s="67"/>
      <c r="BTS5" s="67"/>
      <c r="BTT5" s="67"/>
      <c r="BTU5" s="67"/>
      <c r="BTV5" s="67"/>
      <c r="BTW5" s="67"/>
      <c r="BTX5" s="67"/>
      <c r="BTY5" s="67"/>
      <c r="BTZ5" s="67"/>
      <c r="BUA5" s="67"/>
      <c r="BUB5" s="67"/>
      <c r="BUC5" s="67"/>
      <c r="BUD5" s="67"/>
      <c r="BUE5" s="67"/>
      <c r="BUF5" s="67"/>
      <c r="BUG5" s="67"/>
      <c r="BUH5" s="67"/>
      <c r="BUI5" s="67"/>
      <c r="BUJ5" s="67"/>
      <c r="BUK5" s="67"/>
      <c r="BUL5" s="67"/>
      <c r="BUM5" s="67"/>
      <c r="BUN5" s="67"/>
      <c r="BUO5" s="67"/>
      <c r="BUP5" s="67"/>
      <c r="BUQ5" s="67"/>
      <c r="BUR5" s="67"/>
      <c r="BUS5" s="67"/>
      <c r="BUT5" s="67"/>
      <c r="BUU5" s="67"/>
      <c r="BUV5" s="67"/>
      <c r="BUW5" s="67"/>
      <c r="BUX5" s="67"/>
      <c r="BUY5" s="67"/>
      <c r="BUZ5" s="67"/>
      <c r="BVA5" s="67"/>
      <c r="BVB5" s="67"/>
      <c r="BVC5" s="67"/>
      <c r="BVD5" s="67"/>
      <c r="BVE5" s="67"/>
      <c r="BVF5" s="67"/>
      <c r="BVG5" s="67"/>
      <c r="BVH5" s="67"/>
      <c r="BVI5" s="67"/>
      <c r="BVJ5" s="67"/>
      <c r="BVK5" s="67"/>
      <c r="BVL5" s="67"/>
      <c r="BVM5" s="67"/>
      <c r="BVN5" s="67"/>
      <c r="BVO5" s="67"/>
      <c r="BVP5" s="67"/>
      <c r="BVQ5" s="67"/>
      <c r="BVR5" s="67"/>
      <c r="BVS5" s="67"/>
      <c r="BVT5" s="67"/>
      <c r="BVU5" s="67"/>
      <c r="BVV5" s="67"/>
      <c r="BVW5" s="67"/>
      <c r="BVX5" s="67"/>
      <c r="BVY5" s="67"/>
      <c r="BVZ5" s="67"/>
      <c r="BWA5" s="67"/>
      <c r="BWB5" s="67"/>
      <c r="BWC5" s="67"/>
      <c r="BWD5" s="67"/>
      <c r="BWE5" s="67"/>
      <c r="BWF5" s="67"/>
      <c r="BWG5" s="67"/>
      <c r="BWH5" s="67"/>
      <c r="BWI5" s="67"/>
      <c r="BWJ5" s="67"/>
      <c r="BWK5" s="67"/>
      <c r="BWL5" s="67"/>
      <c r="BWM5" s="67"/>
      <c r="BWN5" s="67"/>
      <c r="BWO5" s="67"/>
      <c r="BWP5" s="67"/>
      <c r="BWQ5" s="67"/>
      <c r="BWR5" s="67"/>
      <c r="BWS5" s="67"/>
      <c r="BWT5" s="67"/>
      <c r="BWU5" s="67"/>
      <c r="BWV5" s="67"/>
      <c r="BWW5" s="67"/>
      <c r="BWX5" s="67"/>
      <c r="BWY5" s="67"/>
      <c r="BWZ5" s="67"/>
      <c r="BXA5" s="67"/>
      <c r="BXB5" s="67"/>
      <c r="BXC5" s="67"/>
      <c r="BXD5" s="67"/>
      <c r="BXE5" s="67"/>
      <c r="BXF5" s="67"/>
      <c r="BXG5" s="67"/>
      <c r="BXH5" s="67"/>
      <c r="BXI5" s="67"/>
      <c r="BXJ5" s="67"/>
      <c r="BXK5" s="67"/>
      <c r="BXL5" s="67"/>
      <c r="BXM5" s="67"/>
      <c r="BXN5" s="67"/>
      <c r="BXO5" s="67"/>
      <c r="BXP5" s="67"/>
      <c r="BXQ5" s="67"/>
      <c r="BXR5" s="67"/>
      <c r="BXS5" s="67"/>
      <c r="BXT5" s="67"/>
      <c r="BXU5" s="67"/>
      <c r="BXV5" s="67"/>
      <c r="BXW5" s="67"/>
      <c r="BXX5" s="67"/>
      <c r="BXY5" s="67"/>
      <c r="BXZ5" s="67"/>
      <c r="BYA5" s="67"/>
      <c r="BYB5" s="67"/>
      <c r="BYC5" s="67"/>
      <c r="BYD5" s="67"/>
      <c r="BYE5" s="67"/>
      <c r="BYF5" s="67"/>
      <c r="BYG5" s="67"/>
      <c r="BYH5" s="67"/>
      <c r="BYI5" s="67"/>
      <c r="BYJ5" s="67"/>
      <c r="BYK5" s="67"/>
      <c r="BYL5" s="67"/>
      <c r="BYM5" s="67"/>
      <c r="BYN5" s="67"/>
      <c r="BYO5" s="67"/>
      <c r="BYP5" s="67"/>
      <c r="BYQ5" s="67"/>
      <c r="BYR5" s="67"/>
      <c r="BYS5" s="67"/>
      <c r="BYT5" s="67"/>
      <c r="BYU5" s="67"/>
      <c r="BYV5" s="67"/>
      <c r="BYW5" s="67"/>
      <c r="BYX5" s="67"/>
      <c r="BYY5" s="67"/>
      <c r="BYZ5" s="67"/>
      <c r="BZA5" s="67"/>
      <c r="BZB5" s="67"/>
      <c r="BZC5" s="67"/>
      <c r="BZD5" s="67"/>
      <c r="BZE5" s="67"/>
      <c r="BZF5" s="67"/>
      <c r="BZG5" s="67"/>
      <c r="BZH5" s="67"/>
      <c r="BZI5" s="67"/>
      <c r="BZJ5" s="67"/>
      <c r="BZK5" s="67"/>
      <c r="BZL5" s="67"/>
      <c r="BZM5" s="67"/>
      <c r="BZN5" s="67"/>
      <c r="BZO5" s="67"/>
      <c r="BZP5" s="67"/>
      <c r="BZQ5" s="67"/>
      <c r="BZR5" s="67"/>
      <c r="BZS5" s="67"/>
      <c r="BZT5" s="67"/>
      <c r="BZU5" s="67"/>
      <c r="BZV5" s="67"/>
      <c r="BZW5" s="67"/>
      <c r="BZX5" s="67"/>
      <c r="BZY5" s="67"/>
      <c r="BZZ5" s="67"/>
      <c r="CAA5" s="67"/>
      <c r="CAB5" s="67"/>
      <c r="CAC5" s="67"/>
      <c r="CAD5" s="67"/>
      <c r="CAE5" s="67"/>
      <c r="CAF5" s="67"/>
      <c r="CAG5" s="67"/>
      <c r="CAH5" s="67"/>
      <c r="CAI5" s="67"/>
      <c r="CAJ5" s="67"/>
      <c r="CAK5" s="67"/>
      <c r="CAL5" s="67"/>
      <c r="CAM5" s="67"/>
      <c r="CAN5" s="67"/>
      <c r="CAO5" s="67"/>
      <c r="CAP5" s="67"/>
      <c r="CAQ5" s="67"/>
      <c r="CAR5" s="67"/>
      <c r="CAS5" s="67"/>
      <c r="CAT5" s="67"/>
      <c r="CAU5" s="67"/>
      <c r="CAV5" s="67"/>
      <c r="CAW5" s="67"/>
      <c r="CAX5" s="67"/>
      <c r="CAY5" s="67"/>
      <c r="CAZ5" s="67"/>
      <c r="CBA5" s="67"/>
      <c r="CBB5" s="67"/>
      <c r="CBC5" s="67"/>
      <c r="CBD5" s="67"/>
      <c r="CBE5" s="67"/>
      <c r="CBF5" s="67"/>
      <c r="CBG5" s="67"/>
      <c r="CBH5" s="67"/>
      <c r="CBI5" s="67"/>
      <c r="CBJ5" s="67"/>
      <c r="CBK5" s="67"/>
      <c r="CBL5" s="67"/>
      <c r="CBM5" s="67"/>
      <c r="CBN5" s="67"/>
      <c r="CBO5" s="67"/>
      <c r="CBP5" s="67"/>
      <c r="CBQ5" s="67"/>
      <c r="CBR5" s="67"/>
      <c r="CBS5" s="67"/>
      <c r="CBT5" s="67"/>
      <c r="CBU5" s="67"/>
      <c r="CBV5" s="67"/>
      <c r="CBW5" s="67"/>
      <c r="CBX5" s="67"/>
      <c r="CBY5" s="67"/>
      <c r="CBZ5" s="67"/>
      <c r="CCA5" s="67"/>
      <c r="CCB5" s="67"/>
      <c r="CCC5" s="67"/>
      <c r="CCD5" s="67"/>
      <c r="CCE5" s="67"/>
      <c r="CCF5" s="67"/>
      <c r="CCG5" s="67"/>
      <c r="CCH5" s="67"/>
      <c r="CCI5" s="67"/>
      <c r="CCJ5" s="67"/>
      <c r="CCK5" s="67"/>
      <c r="CCL5" s="67"/>
      <c r="CCM5" s="67"/>
      <c r="CCN5" s="67"/>
      <c r="CCO5" s="67"/>
      <c r="CCP5" s="67"/>
      <c r="CCQ5" s="67"/>
      <c r="CCR5" s="67"/>
      <c r="CCS5" s="67"/>
      <c r="CCT5" s="67"/>
      <c r="CCU5" s="67"/>
      <c r="CCV5" s="67"/>
      <c r="CCW5" s="67"/>
      <c r="CCX5" s="67"/>
      <c r="CCY5" s="67"/>
      <c r="CCZ5" s="67"/>
      <c r="CDA5" s="67"/>
      <c r="CDB5" s="67"/>
      <c r="CDC5" s="67"/>
      <c r="CDD5" s="67"/>
      <c r="CDE5" s="67"/>
      <c r="CDF5" s="67"/>
      <c r="CDG5" s="67"/>
      <c r="CDH5" s="67"/>
      <c r="CDI5" s="67"/>
      <c r="CDJ5" s="67"/>
      <c r="CDK5" s="67"/>
      <c r="CDL5" s="67"/>
      <c r="CDM5" s="67"/>
      <c r="CDN5" s="67"/>
      <c r="CDO5" s="67"/>
      <c r="CDP5" s="67"/>
      <c r="CDQ5" s="67"/>
      <c r="CDR5" s="67"/>
      <c r="CDS5" s="67"/>
      <c r="CDT5" s="67"/>
      <c r="CDU5" s="67"/>
      <c r="CDV5" s="67"/>
      <c r="CDW5" s="67"/>
      <c r="CDX5" s="67"/>
      <c r="CDY5" s="67"/>
      <c r="CDZ5" s="67"/>
      <c r="CEA5" s="67"/>
      <c r="CEB5" s="67"/>
      <c r="CEC5" s="67"/>
      <c r="CED5" s="67"/>
      <c r="CEE5" s="67"/>
      <c r="CEF5" s="67"/>
      <c r="CEG5" s="67"/>
      <c r="CEH5" s="67"/>
      <c r="CEI5" s="67"/>
      <c r="CEJ5" s="67"/>
      <c r="CEK5" s="67"/>
      <c r="CEL5" s="67"/>
      <c r="CEM5" s="67"/>
      <c r="CEN5" s="67"/>
      <c r="CEO5" s="67"/>
      <c r="CEP5" s="67"/>
      <c r="CEQ5" s="67"/>
      <c r="CER5" s="67"/>
      <c r="CES5" s="67"/>
      <c r="CET5" s="67"/>
      <c r="CEU5" s="67"/>
      <c r="CEV5" s="67"/>
      <c r="CEW5" s="67"/>
      <c r="CEX5" s="67"/>
      <c r="CEY5" s="67"/>
      <c r="CEZ5" s="67"/>
      <c r="CFA5" s="67"/>
      <c r="CFB5" s="67"/>
      <c r="CFC5" s="67"/>
      <c r="CFD5" s="67"/>
      <c r="CFE5" s="67"/>
      <c r="CFF5" s="67"/>
      <c r="CFG5" s="67"/>
      <c r="CFH5" s="67"/>
      <c r="CFI5" s="67"/>
      <c r="CFJ5" s="67"/>
      <c r="CFK5" s="67"/>
      <c r="CFL5" s="67"/>
      <c r="CFM5" s="67"/>
      <c r="CFN5" s="67"/>
      <c r="CFO5" s="67"/>
      <c r="CFP5" s="67"/>
      <c r="CFQ5" s="67"/>
      <c r="CFR5" s="67"/>
      <c r="CFS5" s="67"/>
      <c r="CFT5" s="67"/>
      <c r="CFU5" s="67"/>
      <c r="CFV5" s="67"/>
      <c r="CFW5" s="67"/>
      <c r="CFX5" s="67"/>
      <c r="CFY5" s="67"/>
      <c r="CFZ5" s="67"/>
      <c r="CGA5" s="67"/>
      <c r="CGB5" s="67"/>
      <c r="CGC5" s="67"/>
      <c r="CGD5" s="67"/>
      <c r="CGE5" s="67"/>
      <c r="CGF5" s="67"/>
      <c r="CGG5" s="67"/>
      <c r="CGH5" s="67"/>
      <c r="CGI5" s="67"/>
      <c r="CGJ5" s="67"/>
      <c r="CGK5" s="67"/>
      <c r="CGL5" s="67"/>
      <c r="CGM5" s="67"/>
      <c r="CGN5" s="67"/>
      <c r="CGO5" s="67"/>
      <c r="CGP5" s="67"/>
      <c r="CGQ5" s="67"/>
      <c r="CGR5" s="67"/>
      <c r="CGS5" s="67"/>
      <c r="CGT5" s="67"/>
      <c r="CGU5" s="67"/>
      <c r="CGV5" s="67"/>
      <c r="CGW5" s="67"/>
      <c r="CGX5" s="67"/>
      <c r="CGY5" s="67"/>
      <c r="CGZ5" s="67"/>
      <c r="CHA5" s="67"/>
      <c r="CHB5" s="67"/>
      <c r="CHC5" s="67"/>
      <c r="CHD5" s="67"/>
      <c r="CHE5" s="67"/>
      <c r="CHF5" s="67"/>
      <c r="CHG5" s="67"/>
      <c r="CHH5" s="67"/>
      <c r="CHI5" s="67"/>
      <c r="CHJ5" s="67"/>
      <c r="CHK5" s="67"/>
      <c r="CHL5" s="67"/>
      <c r="CHM5" s="67"/>
      <c r="CHN5" s="67"/>
      <c r="CHO5" s="67"/>
      <c r="CHP5" s="67"/>
      <c r="CHQ5" s="67"/>
      <c r="CHR5" s="67"/>
      <c r="CHS5" s="67"/>
      <c r="CHT5" s="67"/>
      <c r="CHU5" s="67"/>
      <c r="CHV5" s="67"/>
      <c r="CHW5" s="67"/>
      <c r="CHX5" s="67"/>
      <c r="CHY5" s="67"/>
      <c r="CHZ5" s="67"/>
      <c r="CIA5" s="67"/>
      <c r="CIB5" s="67"/>
      <c r="CIC5" s="67"/>
      <c r="CID5" s="67"/>
      <c r="CIE5" s="67"/>
      <c r="CIF5" s="67"/>
      <c r="CIG5" s="67"/>
      <c r="CIH5" s="67"/>
      <c r="CII5" s="67"/>
      <c r="CIJ5" s="67"/>
      <c r="CIK5" s="67"/>
      <c r="CIL5" s="67"/>
      <c r="CIM5" s="67"/>
      <c r="CIN5" s="67"/>
      <c r="CIO5" s="67"/>
      <c r="CIP5" s="67"/>
      <c r="CIQ5" s="67"/>
      <c r="CIR5" s="67"/>
      <c r="CIS5" s="67"/>
      <c r="CIT5" s="67"/>
      <c r="CIU5" s="67"/>
      <c r="CIV5" s="67"/>
      <c r="CIW5" s="67"/>
      <c r="CIX5" s="67"/>
      <c r="CIY5" s="67"/>
      <c r="CIZ5" s="67"/>
      <c r="CJA5" s="67"/>
      <c r="CJB5" s="67"/>
      <c r="CJC5" s="67"/>
      <c r="CJD5" s="67"/>
      <c r="CJE5" s="67"/>
      <c r="CJF5" s="67"/>
      <c r="CJG5" s="67"/>
      <c r="CJH5" s="67"/>
      <c r="CJI5" s="67"/>
      <c r="CJJ5" s="67"/>
      <c r="CJK5" s="67"/>
      <c r="CJL5" s="67"/>
      <c r="CJM5" s="67"/>
      <c r="CJN5" s="67"/>
      <c r="CJO5" s="67"/>
      <c r="CJP5" s="67"/>
      <c r="CJQ5" s="67"/>
      <c r="CJR5" s="67"/>
      <c r="CJS5" s="67"/>
      <c r="CJT5" s="67"/>
      <c r="CJU5" s="67"/>
      <c r="CJV5" s="67"/>
      <c r="CJW5" s="67"/>
      <c r="CJX5" s="67"/>
      <c r="CJY5" s="67"/>
      <c r="CJZ5" s="67"/>
      <c r="CKA5" s="67"/>
      <c r="CKB5" s="67"/>
      <c r="CKC5" s="67"/>
      <c r="CKD5" s="67"/>
      <c r="CKE5" s="67"/>
      <c r="CKF5" s="67"/>
      <c r="CKG5" s="67"/>
      <c r="CKH5" s="67"/>
      <c r="CKI5" s="67"/>
      <c r="CKJ5" s="67"/>
      <c r="CKK5" s="67"/>
      <c r="CKL5" s="67"/>
      <c r="CKM5" s="67"/>
      <c r="CKN5" s="67"/>
      <c r="CKO5" s="67"/>
      <c r="CKP5" s="67"/>
      <c r="CKQ5" s="67"/>
      <c r="CKR5" s="67"/>
      <c r="CKS5" s="67"/>
      <c r="CKT5" s="67"/>
      <c r="CKU5" s="67"/>
      <c r="CKV5" s="67"/>
      <c r="CKW5" s="67"/>
      <c r="CKX5" s="67"/>
      <c r="CKY5" s="67"/>
      <c r="CKZ5" s="67"/>
      <c r="CLA5" s="67"/>
      <c r="CLB5" s="67"/>
      <c r="CLC5" s="67"/>
      <c r="CLD5" s="67"/>
      <c r="CLE5" s="67"/>
      <c r="CLF5" s="67"/>
      <c r="CLG5" s="67"/>
      <c r="CLH5" s="67"/>
      <c r="CLI5" s="67"/>
      <c r="CLJ5" s="67"/>
      <c r="CLK5" s="67"/>
      <c r="CLL5" s="67"/>
      <c r="CLM5" s="67"/>
      <c r="CLN5" s="67"/>
      <c r="CLO5" s="67"/>
      <c r="CLP5" s="67"/>
      <c r="CLQ5" s="67"/>
      <c r="CLR5" s="67"/>
      <c r="CLS5" s="67"/>
      <c r="CLT5" s="67"/>
      <c r="CLU5" s="67"/>
      <c r="CLV5" s="67"/>
      <c r="CLW5" s="67"/>
      <c r="CLX5" s="67"/>
      <c r="CLY5" s="67"/>
      <c r="CLZ5" s="67"/>
      <c r="CMA5" s="67"/>
      <c r="CMB5" s="67"/>
      <c r="CMC5" s="67"/>
      <c r="CMD5" s="67"/>
      <c r="CME5" s="67"/>
      <c r="CMF5" s="67"/>
      <c r="CMG5" s="67"/>
      <c r="CMH5" s="67"/>
      <c r="CMI5" s="67"/>
      <c r="CMJ5" s="67"/>
      <c r="CMK5" s="67"/>
      <c r="CML5" s="67"/>
      <c r="CMM5" s="67"/>
      <c r="CMN5" s="67"/>
      <c r="CMO5" s="67"/>
      <c r="CMP5" s="67"/>
      <c r="CMQ5" s="67"/>
      <c r="CMR5" s="67"/>
      <c r="CMS5" s="67"/>
      <c r="CMT5" s="67"/>
      <c r="CMU5" s="67"/>
      <c r="CMV5" s="67"/>
      <c r="CMW5" s="67"/>
      <c r="CMX5" s="67"/>
      <c r="CMY5" s="67"/>
      <c r="CMZ5" s="67"/>
      <c r="CNA5" s="67"/>
      <c r="CNB5" s="67"/>
      <c r="CNC5" s="67"/>
      <c r="CND5" s="67"/>
      <c r="CNE5" s="67"/>
      <c r="CNF5" s="67"/>
      <c r="CNG5" s="67"/>
      <c r="CNH5" s="67"/>
      <c r="CNI5" s="67"/>
      <c r="CNJ5" s="67"/>
      <c r="CNK5" s="67"/>
      <c r="CNL5" s="67"/>
      <c r="CNM5" s="67"/>
      <c r="CNN5" s="67"/>
      <c r="CNO5" s="67"/>
      <c r="CNP5" s="67"/>
      <c r="CNQ5" s="67"/>
      <c r="CNR5" s="67"/>
      <c r="CNS5" s="67"/>
      <c r="CNT5" s="67"/>
      <c r="CNU5" s="67"/>
      <c r="CNV5" s="67"/>
      <c r="CNW5" s="67"/>
      <c r="CNX5" s="67"/>
      <c r="CNY5" s="67"/>
      <c r="CNZ5" s="67"/>
      <c r="COA5" s="67"/>
      <c r="COB5" s="67"/>
      <c r="COC5" s="67"/>
      <c r="COD5" s="67"/>
      <c r="COE5" s="67"/>
      <c r="COF5" s="67"/>
      <c r="COG5" s="67"/>
      <c r="COH5" s="67"/>
      <c r="COI5" s="67"/>
      <c r="COJ5" s="67"/>
      <c r="COK5" s="67"/>
      <c r="COL5" s="67"/>
      <c r="COM5" s="67"/>
      <c r="CON5" s="67"/>
      <c r="COO5" s="67"/>
      <c r="COP5" s="67"/>
      <c r="COQ5" s="67"/>
      <c r="COR5" s="67"/>
      <c r="COS5" s="67"/>
      <c r="COT5" s="67"/>
      <c r="COU5" s="67"/>
      <c r="COV5" s="67"/>
      <c r="COW5" s="67"/>
      <c r="COX5" s="67"/>
      <c r="COY5" s="67"/>
      <c r="COZ5" s="67"/>
      <c r="CPA5" s="67"/>
      <c r="CPB5" s="67"/>
      <c r="CPC5" s="67"/>
      <c r="CPD5" s="67"/>
      <c r="CPE5" s="67"/>
      <c r="CPF5" s="67"/>
      <c r="CPG5" s="67"/>
      <c r="CPH5" s="67"/>
      <c r="CPI5" s="67"/>
      <c r="CPJ5" s="67"/>
      <c r="CPK5" s="67"/>
      <c r="CPL5" s="67"/>
      <c r="CPM5" s="67"/>
      <c r="CPN5" s="67"/>
      <c r="CPO5" s="67"/>
      <c r="CPP5" s="67"/>
      <c r="CPQ5" s="67"/>
      <c r="CPR5" s="67"/>
      <c r="CPS5" s="67"/>
      <c r="CPT5" s="67"/>
      <c r="CPU5" s="67"/>
      <c r="CPV5" s="67"/>
      <c r="CPW5" s="67"/>
      <c r="CPX5" s="67"/>
      <c r="CPY5" s="67"/>
      <c r="CPZ5" s="67"/>
      <c r="CQA5" s="67"/>
      <c r="CQB5" s="67"/>
      <c r="CQC5" s="67"/>
      <c r="CQD5" s="67"/>
      <c r="CQE5" s="67"/>
      <c r="CQF5" s="67"/>
      <c r="CQG5" s="67"/>
      <c r="CQH5" s="67"/>
      <c r="CQI5" s="67"/>
      <c r="CQJ5" s="67"/>
      <c r="CQK5" s="67"/>
      <c r="CQL5" s="67"/>
      <c r="CQM5" s="67"/>
      <c r="CQN5" s="67"/>
      <c r="CQO5" s="67"/>
      <c r="CQP5" s="67"/>
      <c r="CQQ5" s="67"/>
      <c r="CQR5" s="67"/>
      <c r="CQS5" s="67"/>
      <c r="CQT5" s="67"/>
      <c r="CQU5" s="67"/>
      <c r="CQV5" s="67"/>
      <c r="CQW5" s="67"/>
      <c r="CQX5" s="67"/>
      <c r="CQY5" s="67"/>
      <c r="CQZ5" s="67"/>
      <c r="CRA5" s="67"/>
      <c r="CRB5" s="67"/>
      <c r="CRC5" s="67"/>
      <c r="CRD5" s="67"/>
      <c r="CRE5" s="67"/>
      <c r="CRF5" s="67"/>
      <c r="CRG5" s="67"/>
      <c r="CRH5" s="67"/>
      <c r="CRI5" s="67"/>
      <c r="CRJ5" s="67"/>
      <c r="CRK5" s="67"/>
      <c r="CRL5" s="67"/>
      <c r="CRM5" s="67"/>
      <c r="CRN5" s="67"/>
      <c r="CRO5" s="67"/>
      <c r="CRP5" s="67"/>
      <c r="CRQ5" s="67"/>
      <c r="CRR5" s="67"/>
      <c r="CRS5" s="67"/>
      <c r="CRT5" s="67"/>
      <c r="CRU5" s="67"/>
      <c r="CRV5" s="67"/>
      <c r="CRW5" s="67"/>
      <c r="CRX5" s="67"/>
      <c r="CRY5" s="67"/>
      <c r="CRZ5" s="67"/>
      <c r="CSA5" s="67"/>
      <c r="CSB5" s="67"/>
      <c r="CSC5" s="67"/>
      <c r="CSD5" s="67"/>
      <c r="CSE5" s="67"/>
      <c r="CSF5" s="67"/>
      <c r="CSG5" s="67"/>
      <c r="CSH5" s="67"/>
      <c r="CSI5" s="67"/>
      <c r="CSJ5" s="67"/>
      <c r="CSK5" s="67"/>
      <c r="CSL5" s="67"/>
      <c r="CSM5" s="67"/>
      <c r="CSN5" s="67"/>
      <c r="CSO5" s="67"/>
      <c r="CSP5" s="67"/>
      <c r="CSQ5" s="67"/>
      <c r="CSR5" s="67"/>
      <c r="CSS5" s="67"/>
      <c r="CST5" s="67"/>
      <c r="CSU5" s="67"/>
      <c r="CSV5" s="67"/>
      <c r="CSW5" s="67"/>
      <c r="CSX5" s="67"/>
      <c r="CSY5" s="67"/>
      <c r="CSZ5" s="67"/>
      <c r="CTA5" s="67"/>
      <c r="CTB5" s="67"/>
      <c r="CTC5" s="67"/>
      <c r="CTD5" s="67"/>
      <c r="CTE5" s="67"/>
      <c r="CTF5" s="67"/>
      <c r="CTG5" s="67"/>
      <c r="CTH5" s="67"/>
      <c r="CTI5" s="67"/>
      <c r="CTJ5" s="67"/>
      <c r="CTK5" s="67"/>
      <c r="CTL5" s="67"/>
      <c r="CTM5" s="67"/>
      <c r="CTN5" s="67"/>
      <c r="CTO5" s="67"/>
      <c r="CTP5" s="67"/>
      <c r="CTQ5" s="67"/>
      <c r="CTR5" s="67"/>
      <c r="CTS5" s="67"/>
      <c r="CTT5" s="67"/>
      <c r="CTU5" s="67"/>
      <c r="CTV5" s="67"/>
      <c r="CTW5" s="67"/>
      <c r="CTX5" s="67"/>
      <c r="CTY5" s="67"/>
      <c r="CTZ5" s="67"/>
      <c r="CUA5" s="67"/>
      <c r="CUB5" s="67"/>
      <c r="CUC5" s="67"/>
      <c r="CUD5" s="67"/>
      <c r="CUE5" s="67"/>
      <c r="CUF5" s="67"/>
      <c r="CUG5" s="67"/>
      <c r="CUH5" s="67"/>
      <c r="CUI5" s="67"/>
      <c r="CUJ5" s="67"/>
      <c r="CUK5" s="67"/>
      <c r="CUL5" s="67"/>
      <c r="CUM5" s="67"/>
      <c r="CUN5" s="67"/>
      <c r="CUO5" s="67"/>
      <c r="CUP5" s="67"/>
      <c r="CUQ5" s="67"/>
      <c r="CUR5" s="67"/>
      <c r="CUS5" s="67"/>
      <c r="CUT5" s="67"/>
      <c r="CUU5" s="67"/>
      <c r="CUV5" s="67"/>
      <c r="CUW5" s="67"/>
      <c r="CUX5" s="67"/>
      <c r="CUY5" s="67"/>
      <c r="CUZ5" s="67"/>
      <c r="CVA5" s="67"/>
      <c r="CVB5" s="67"/>
      <c r="CVC5" s="67"/>
      <c r="CVD5" s="67"/>
      <c r="CVE5" s="67"/>
      <c r="CVF5" s="67"/>
      <c r="CVG5" s="67"/>
      <c r="CVH5" s="67"/>
      <c r="CVI5" s="67"/>
      <c r="CVJ5" s="67"/>
      <c r="CVK5" s="67"/>
      <c r="CVL5" s="67"/>
      <c r="CVM5" s="67"/>
      <c r="CVN5" s="67"/>
      <c r="CVO5" s="67"/>
      <c r="CVP5" s="67"/>
      <c r="CVQ5" s="67"/>
      <c r="CVR5" s="67"/>
      <c r="CVS5" s="67"/>
      <c r="CVT5" s="67"/>
      <c r="CVU5" s="67"/>
      <c r="CVV5" s="67"/>
      <c r="CVW5" s="67"/>
      <c r="CVX5" s="67"/>
      <c r="CVY5" s="67"/>
      <c r="CVZ5" s="67"/>
      <c r="CWA5" s="67"/>
      <c r="CWB5" s="67"/>
      <c r="CWC5" s="67"/>
      <c r="CWD5" s="67"/>
      <c r="CWE5" s="67"/>
      <c r="CWF5" s="67"/>
      <c r="CWG5" s="67"/>
      <c r="CWH5" s="67"/>
      <c r="CWI5" s="67"/>
      <c r="CWJ5" s="67"/>
      <c r="CWK5" s="67"/>
      <c r="CWL5" s="67"/>
      <c r="CWM5" s="67"/>
      <c r="CWN5" s="67"/>
      <c r="CWO5" s="67"/>
      <c r="CWP5" s="67"/>
      <c r="CWQ5" s="67"/>
      <c r="CWR5" s="67"/>
      <c r="CWS5" s="67"/>
      <c r="CWT5" s="67"/>
      <c r="CWU5" s="67"/>
      <c r="CWV5" s="67"/>
      <c r="CWW5" s="67"/>
      <c r="CWX5" s="67"/>
      <c r="CWY5" s="67"/>
      <c r="CWZ5" s="67"/>
      <c r="CXA5" s="67"/>
      <c r="CXB5" s="67"/>
      <c r="CXC5" s="67"/>
      <c r="CXD5" s="67"/>
      <c r="CXE5" s="67"/>
      <c r="CXF5" s="67"/>
      <c r="CXG5" s="67"/>
      <c r="CXH5" s="67"/>
      <c r="CXI5" s="67"/>
      <c r="CXJ5" s="67"/>
      <c r="CXK5" s="67"/>
      <c r="CXL5" s="67"/>
      <c r="CXM5" s="67"/>
      <c r="CXN5" s="67"/>
      <c r="CXO5" s="67"/>
      <c r="CXP5" s="67"/>
      <c r="CXQ5" s="67"/>
      <c r="CXR5" s="67"/>
      <c r="CXS5" s="67"/>
      <c r="CXT5" s="67"/>
      <c r="CXU5" s="67"/>
      <c r="CXV5" s="67"/>
      <c r="CXW5" s="67"/>
      <c r="CXX5" s="67"/>
      <c r="CXY5" s="67"/>
      <c r="CXZ5" s="67"/>
      <c r="CYA5" s="67"/>
      <c r="CYB5" s="67"/>
      <c r="CYC5" s="67"/>
      <c r="CYD5" s="67"/>
      <c r="CYE5" s="67"/>
      <c r="CYF5" s="67"/>
      <c r="CYG5" s="67"/>
      <c r="CYH5" s="67"/>
      <c r="CYI5" s="67"/>
      <c r="CYJ5" s="67"/>
      <c r="CYK5" s="67"/>
      <c r="CYL5" s="67"/>
      <c r="CYM5" s="67"/>
      <c r="CYN5" s="67"/>
      <c r="CYO5" s="67"/>
      <c r="CYP5" s="67"/>
      <c r="CYQ5" s="67"/>
      <c r="CYR5" s="67"/>
      <c r="CYS5" s="67"/>
      <c r="CYT5" s="67"/>
      <c r="CYU5" s="67"/>
      <c r="CYV5" s="67"/>
      <c r="CYW5" s="67"/>
      <c r="CYX5" s="67"/>
      <c r="CYY5" s="67"/>
      <c r="CYZ5" s="67"/>
      <c r="CZA5" s="67"/>
      <c r="CZB5" s="67"/>
      <c r="CZC5" s="67"/>
      <c r="CZD5" s="67"/>
      <c r="CZE5" s="67"/>
      <c r="CZF5" s="67"/>
      <c r="CZG5" s="67"/>
      <c r="CZH5" s="67"/>
      <c r="CZI5" s="67"/>
      <c r="CZJ5" s="67"/>
      <c r="CZK5" s="67"/>
      <c r="CZL5" s="67"/>
      <c r="CZM5" s="67"/>
      <c r="CZN5" s="67"/>
      <c r="CZO5" s="67"/>
      <c r="CZP5" s="67"/>
      <c r="CZQ5" s="67"/>
      <c r="CZR5" s="67"/>
      <c r="CZS5" s="67"/>
      <c r="CZT5" s="67"/>
      <c r="CZU5" s="67"/>
      <c r="CZV5" s="67"/>
      <c r="CZW5" s="67"/>
      <c r="CZX5" s="67"/>
      <c r="CZY5" s="67"/>
      <c r="CZZ5" s="67"/>
      <c r="DAA5" s="67"/>
      <c r="DAB5" s="67"/>
      <c r="DAC5" s="67"/>
      <c r="DAD5" s="67"/>
      <c r="DAE5" s="67"/>
      <c r="DAF5" s="67"/>
      <c r="DAG5" s="67"/>
      <c r="DAH5" s="67"/>
      <c r="DAI5" s="67"/>
      <c r="DAJ5" s="67"/>
      <c r="DAK5" s="67"/>
      <c r="DAL5" s="67"/>
      <c r="DAM5" s="67"/>
      <c r="DAN5" s="67"/>
      <c r="DAO5" s="67"/>
      <c r="DAP5" s="67"/>
      <c r="DAQ5" s="67"/>
      <c r="DAR5" s="67"/>
      <c r="DAS5" s="67"/>
      <c r="DAT5" s="67"/>
      <c r="DAU5" s="67"/>
      <c r="DAV5" s="67"/>
      <c r="DAW5" s="67"/>
      <c r="DAX5" s="67"/>
      <c r="DAY5" s="67"/>
      <c r="DAZ5" s="67"/>
      <c r="DBA5" s="67"/>
      <c r="DBB5" s="67"/>
      <c r="DBC5" s="67"/>
      <c r="DBD5" s="67"/>
      <c r="DBE5" s="67"/>
      <c r="DBF5" s="67"/>
      <c r="DBG5" s="67"/>
      <c r="DBH5" s="67"/>
      <c r="DBI5" s="67"/>
      <c r="DBJ5" s="67"/>
      <c r="DBK5" s="67"/>
      <c r="DBL5" s="67"/>
      <c r="DBM5" s="67"/>
      <c r="DBN5" s="67"/>
      <c r="DBO5" s="67"/>
      <c r="DBP5" s="67"/>
      <c r="DBQ5" s="67"/>
      <c r="DBR5" s="67"/>
      <c r="DBS5" s="67"/>
      <c r="DBT5" s="67"/>
      <c r="DBU5" s="67"/>
      <c r="DBV5" s="67"/>
      <c r="DBW5" s="67"/>
      <c r="DBX5" s="67"/>
      <c r="DBY5" s="67"/>
      <c r="DBZ5" s="67"/>
      <c r="DCA5" s="67"/>
      <c r="DCB5" s="67"/>
      <c r="DCC5" s="67"/>
      <c r="DCD5" s="67"/>
      <c r="DCE5" s="67"/>
      <c r="DCF5" s="67"/>
      <c r="DCG5" s="67"/>
      <c r="DCH5" s="67"/>
      <c r="DCI5" s="67"/>
      <c r="DCJ5" s="67"/>
      <c r="DCK5" s="67"/>
      <c r="DCL5" s="67"/>
      <c r="DCM5" s="67"/>
      <c r="DCN5" s="67"/>
      <c r="DCO5" s="67"/>
      <c r="DCP5" s="67"/>
      <c r="DCQ5" s="67"/>
      <c r="DCR5" s="67"/>
      <c r="DCS5" s="67"/>
      <c r="DCT5" s="67"/>
      <c r="DCU5" s="67"/>
      <c r="DCV5" s="67"/>
      <c r="DCW5" s="67"/>
      <c r="DCX5" s="67"/>
      <c r="DCY5" s="67"/>
      <c r="DCZ5" s="67"/>
      <c r="DDA5" s="67"/>
      <c r="DDB5" s="67"/>
      <c r="DDC5" s="67"/>
      <c r="DDD5" s="67"/>
      <c r="DDE5" s="67"/>
      <c r="DDF5" s="67"/>
      <c r="DDG5" s="67"/>
      <c r="DDH5" s="67"/>
      <c r="DDI5" s="67"/>
      <c r="DDJ5" s="67"/>
      <c r="DDK5" s="67"/>
      <c r="DDL5" s="67"/>
      <c r="DDM5" s="67"/>
      <c r="DDN5" s="67"/>
      <c r="DDO5" s="67"/>
      <c r="DDP5" s="67"/>
      <c r="DDQ5" s="67"/>
      <c r="DDR5" s="67"/>
      <c r="DDS5" s="67"/>
      <c r="DDT5" s="67"/>
      <c r="DDU5" s="67"/>
      <c r="DDV5" s="67"/>
      <c r="DDW5" s="67"/>
      <c r="DDX5" s="67"/>
      <c r="DDY5" s="67"/>
      <c r="DDZ5" s="67"/>
      <c r="DEA5" s="67"/>
      <c r="DEB5" s="67"/>
      <c r="DEC5" s="67"/>
      <c r="DED5" s="67"/>
      <c r="DEE5" s="67"/>
      <c r="DEF5" s="67"/>
      <c r="DEG5" s="67"/>
      <c r="DEH5" s="67"/>
      <c r="DEI5" s="67"/>
      <c r="DEJ5" s="67"/>
      <c r="DEK5" s="67"/>
      <c r="DEL5" s="67"/>
      <c r="DEM5" s="67"/>
      <c r="DEN5" s="67"/>
      <c r="DEO5" s="67"/>
      <c r="DEP5" s="67"/>
      <c r="DEQ5" s="67"/>
      <c r="DER5" s="67"/>
      <c r="DES5" s="67"/>
      <c r="DET5" s="67"/>
      <c r="DEU5" s="67"/>
      <c r="DEV5" s="67"/>
      <c r="DEW5" s="67"/>
      <c r="DEX5" s="67"/>
      <c r="DEY5" s="67"/>
      <c r="DEZ5" s="67"/>
      <c r="DFA5" s="67"/>
      <c r="DFB5" s="67"/>
      <c r="DFC5" s="67"/>
      <c r="DFD5" s="67"/>
      <c r="DFE5" s="67"/>
      <c r="DFF5" s="67"/>
      <c r="DFG5" s="67"/>
      <c r="DFH5" s="67"/>
      <c r="DFI5" s="67"/>
      <c r="DFJ5" s="67"/>
      <c r="DFK5" s="67"/>
      <c r="DFL5" s="67"/>
      <c r="DFM5" s="67"/>
      <c r="DFN5" s="67"/>
      <c r="DFO5" s="67"/>
      <c r="DFP5" s="67"/>
      <c r="DFQ5" s="67"/>
      <c r="DFR5" s="67"/>
      <c r="DFS5" s="67"/>
      <c r="DFT5" s="67"/>
      <c r="DFU5" s="67"/>
      <c r="DFV5" s="67"/>
      <c r="DFW5" s="67"/>
      <c r="DFX5" s="67"/>
      <c r="DFY5" s="67"/>
      <c r="DFZ5" s="67"/>
      <c r="DGA5" s="67"/>
      <c r="DGB5" s="67"/>
      <c r="DGC5" s="67"/>
      <c r="DGD5" s="67"/>
      <c r="DGE5" s="67"/>
      <c r="DGF5" s="67"/>
      <c r="DGG5" s="67"/>
      <c r="DGH5" s="67"/>
      <c r="DGI5" s="67"/>
      <c r="DGJ5" s="67"/>
      <c r="DGK5" s="67"/>
      <c r="DGL5" s="67"/>
      <c r="DGM5" s="67"/>
      <c r="DGN5" s="67"/>
      <c r="DGO5" s="67"/>
      <c r="DGP5" s="67"/>
      <c r="DGQ5" s="67"/>
      <c r="DGR5" s="67"/>
      <c r="DGS5" s="67"/>
      <c r="DGT5" s="67"/>
      <c r="DGU5" s="67"/>
      <c r="DGV5" s="67"/>
      <c r="DGW5" s="67"/>
      <c r="DGX5" s="67"/>
      <c r="DGY5" s="67"/>
      <c r="DGZ5" s="67"/>
      <c r="DHA5" s="67"/>
      <c r="DHB5" s="67"/>
      <c r="DHC5" s="67"/>
      <c r="DHD5" s="67"/>
      <c r="DHE5" s="67"/>
      <c r="DHF5" s="67"/>
      <c r="DHG5" s="67"/>
      <c r="DHH5" s="67"/>
      <c r="DHI5" s="67"/>
      <c r="DHJ5" s="67"/>
      <c r="DHK5" s="67"/>
      <c r="DHL5" s="67"/>
      <c r="DHM5" s="67"/>
      <c r="DHN5" s="67"/>
      <c r="DHO5" s="67"/>
      <c r="DHP5" s="67"/>
      <c r="DHQ5" s="67"/>
      <c r="DHR5" s="67"/>
      <c r="DHS5" s="67"/>
      <c r="DHT5" s="67"/>
      <c r="DHU5" s="67"/>
      <c r="DHV5" s="67"/>
      <c r="DHW5" s="67"/>
      <c r="DHX5" s="67"/>
      <c r="DHY5" s="67"/>
      <c r="DHZ5" s="67"/>
      <c r="DIA5" s="67"/>
      <c r="DIB5" s="67"/>
      <c r="DIC5" s="67"/>
      <c r="DID5" s="67"/>
      <c r="DIE5" s="67"/>
      <c r="DIF5" s="67"/>
      <c r="DIG5" s="67"/>
      <c r="DIH5" s="67"/>
      <c r="DII5" s="67"/>
      <c r="DIJ5" s="67"/>
      <c r="DIK5" s="67"/>
      <c r="DIL5" s="67"/>
      <c r="DIM5" s="67"/>
      <c r="DIN5" s="67"/>
      <c r="DIO5" s="67"/>
      <c r="DIP5" s="67"/>
      <c r="DIQ5" s="67"/>
      <c r="DIR5" s="67"/>
      <c r="DIS5" s="67"/>
      <c r="DIT5" s="67"/>
      <c r="DIU5" s="67"/>
      <c r="DIV5" s="67"/>
      <c r="DIW5" s="67"/>
      <c r="DIX5" s="67"/>
      <c r="DIY5" s="67"/>
      <c r="DIZ5" s="67"/>
      <c r="DJA5" s="67"/>
      <c r="DJB5" s="67"/>
      <c r="DJC5" s="67"/>
      <c r="DJD5" s="67"/>
      <c r="DJE5" s="67"/>
      <c r="DJF5" s="67"/>
      <c r="DJG5" s="67"/>
      <c r="DJH5" s="67"/>
      <c r="DJI5" s="67"/>
      <c r="DJJ5" s="67"/>
      <c r="DJK5" s="67"/>
      <c r="DJL5" s="67"/>
      <c r="DJM5" s="67"/>
      <c r="DJN5" s="67"/>
      <c r="DJO5" s="67"/>
      <c r="DJP5" s="67"/>
      <c r="DJQ5" s="67"/>
      <c r="DJR5" s="67"/>
      <c r="DJS5" s="67"/>
      <c r="DJT5" s="67"/>
      <c r="DJU5" s="67"/>
      <c r="DJV5" s="67"/>
      <c r="DJW5" s="67"/>
      <c r="DJX5" s="67"/>
      <c r="DJY5" s="67"/>
      <c r="DJZ5" s="67"/>
      <c r="DKA5" s="67"/>
      <c r="DKB5" s="67"/>
      <c r="DKC5" s="67"/>
      <c r="DKD5" s="67"/>
      <c r="DKE5" s="67"/>
      <c r="DKF5" s="67"/>
      <c r="DKG5" s="67"/>
      <c r="DKH5" s="67"/>
      <c r="DKI5" s="67"/>
      <c r="DKJ5" s="67"/>
      <c r="DKK5" s="67"/>
      <c r="DKL5" s="67"/>
      <c r="DKM5" s="67"/>
      <c r="DKN5" s="67"/>
      <c r="DKO5" s="67"/>
      <c r="DKP5" s="67"/>
      <c r="DKQ5" s="67"/>
      <c r="DKR5" s="67"/>
      <c r="DKS5" s="67"/>
      <c r="DKT5" s="67"/>
      <c r="DKU5" s="67"/>
      <c r="DKV5" s="67"/>
      <c r="DKW5" s="67"/>
      <c r="DKX5" s="67"/>
      <c r="DKY5" s="67"/>
      <c r="DKZ5" s="67"/>
      <c r="DLA5" s="67"/>
      <c r="DLB5" s="67"/>
      <c r="DLC5" s="67"/>
      <c r="DLD5" s="67"/>
      <c r="DLE5" s="67"/>
      <c r="DLF5" s="67"/>
      <c r="DLG5" s="67"/>
      <c r="DLH5" s="67"/>
      <c r="DLI5" s="67"/>
      <c r="DLJ5" s="67"/>
      <c r="DLK5" s="67"/>
      <c r="DLL5" s="67"/>
      <c r="DLM5" s="67"/>
      <c r="DLN5" s="67"/>
      <c r="DLO5" s="67"/>
      <c r="DLP5" s="67"/>
      <c r="DLQ5" s="67"/>
      <c r="DLR5" s="67"/>
      <c r="DLS5" s="67"/>
      <c r="DLT5" s="67"/>
      <c r="DLU5" s="67"/>
      <c r="DLV5" s="67"/>
      <c r="DLW5" s="67"/>
      <c r="DLX5" s="67"/>
      <c r="DLY5" s="67"/>
      <c r="DLZ5" s="67"/>
      <c r="DMA5" s="67"/>
      <c r="DMB5" s="67"/>
      <c r="DMC5" s="67"/>
      <c r="DMD5" s="67"/>
      <c r="DME5" s="67"/>
      <c r="DMF5" s="67"/>
      <c r="DMG5" s="67"/>
      <c r="DMH5" s="67"/>
      <c r="DMI5" s="67"/>
      <c r="DMJ5" s="67"/>
      <c r="DMK5" s="67"/>
      <c r="DML5" s="67"/>
      <c r="DMM5" s="67"/>
      <c r="DMN5" s="67"/>
      <c r="DMO5" s="67"/>
      <c r="DMP5" s="67"/>
      <c r="DMQ5" s="67"/>
      <c r="DMR5" s="67"/>
      <c r="DMS5" s="67"/>
      <c r="DMT5" s="67"/>
      <c r="DMU5" s="67"/>
      <c r="DMV5" s="67"/>
      <c r="DMW5" s="67"/>
      <c r="DMX5" s="67"/>
      <c r="DMY5" s="67"/>
      <c r="DMZ5" s="67"/>
      <c r="DNA5" s="67"/>
      <c r="DNB5" s="67"/>
      <c r="DNC5" s="67"/>
      <c r="DND5" s="67"/>
      <c r="DNE5" s="67"/>
      <c r="DNF5" s="67"/>
      <c r="DNG5" s="67"/>
      <c r="DNH5" s="67"/>
      <c r="DNI5" s="67"/>
      <c r="DNJ5" s="67"/>
      <c r="DNK5" s="67"/>
      <c r="DNL5" s="67"/>
      <c r="DNM5" s="67"/>
      <c r="DNN5" s="67"/>
      <c r="DNO5" s="67"/>
      <c r="DNP5" s="67"/>
      <c r="DNQ5" s="67"/>
      <c r="DNR5" s="67"/>
      <c r="DNS5" s="67"/>
      <c r="DNT5" s="67"/>
      <c r="DNU5" s="67"/>
      <c r="DNV5" s="67"/>
      <c r="DNW5" s="67"/>
      <c r="DNX5" s="67"/>
      <c r="DNY5" s="67"/>
      <c r="DNZ5" s="67"/>
      <c r="DOA5" s="67"/>
      <c r="DOB5" s="67"/>
      <c r="DOC5" s="67"/>
      <c r="DOD5" s="67"/>
      <c r="DOE5" s="67"/>
      <c r="DOF5" s="67"/>
      <c r="DOG5" s="67"/>
      <c r="DOH5" s="67"/>
      <c r="DOI5" s="67"/>
      <c r="DOJ5" s="67"/>
      <c r="DOK5" s="67"/>
      <c r="DOL5" s="67"/>
      <c r="DOM5" s="67"/>
      <c r="DON5" s="67"/>
      <c r="DOO5" s="67"/>
      <c r="DOP5" s="67"/>
      <c r="DOQ5" s="67"/>
      <c r="DOR5" s="67"/>
      <c r="DOS5" s="67"/>
      <c r="DOT5" s="67"/>
      <c r="DOU5" s="67"/>
      <c r="DOV5" s="67"/>
      <c r="DOW5" s="67"/>
      <c r="DOX5" s="67"/>
      <c r="DOY5" s="67"/>
      <c r="DOZ5" s="67"/>
      <c r="DPA5" s="67"/>
      <c r="DPB5" s="67"/>
      <c r="DPC5" s="67"/>
      <c r="DPD5" s="67"/>
      <c r="DPE5" s="67"/>
      <c r="DPF5" s="67"/>
      <c r="DPG5" s="67"/>
      <c r="DPH5" s="67"/>
      <c r="DPI5" s="67"/>
      <c r="DPJ5" s="67"/>
      <c r="DPK5" s="67"/>
      <c r="DPL5" s="67"/>
      <c r="DPM5" s="67"/>
      <c r="DPN5" s="67"/>
      <c r="DPO5" s="67"/>
      <c r="DPP5" s="67"/>
      <c r="DPQ5" s="67"/>
      <c r="DPR5" s="67"/>
      <c r="DPS5" s="67"/>
      <c r="DPT5" s="67"/>
      <c r="DPU5" s="67"/>
      <c r="DPV5" s="67"/>
      <c r="DPW5" s="67"/>
      <c r="DPX5" s="67"/>
      <c r="DPY5" s="67"/>
      <c r="DPZ5" s="67"/>
      <c r="DQA5" s="67"/>
      <c r="DQB5" s="67"/>
      <c r="DQC5" s="67"/>
      <c r="DQD5" s="67"/>
      <c r="DQE5" s="67"/>
      <c r="DQF5" s="67"/>
      <c r="DQG5" s="67"/>
      <c r="DQH5" s="67"/>
      <c r="DQI5" s="67"/>
      <c r="DQJ5" s="67"/>
      <c r="DQK5" s="67"/>
      <c r="DQL5" s="67"/>
      <c r="DQM5" s="67"/>
      <c r="DQN5" s="67"/>
      <c r="DQO5" s="67"/>
      <c r="DQP5" s="67"/>
      <c r="DQQ5" s="67"/>
      <c r="DQR5" s="67"/>
      <c r="DQS5" s="67"/>
      <c r="DQT5" s="67"/>
      <c r="DQU5" s="67"/>
      <c r="DQV5" s="67"/>
      <c r="DQW5" s="67"/>
      <c r="DQX5" s="67"/>
      <c r="DQY5" s="67"/>
      <c r="DQZ5" s="67"/>
      <c r="DRA5" s="67"/>
      <c r="DRB5" s="67"/>
      <c r="DRC5" s="67"/>
      <c r="DRD5" s="67"/>
      <c r="DRE5" s="67"/>
      <c r="DRF5" s="67"/>
      <c r="DRG5" s="67"/>
      <c r="DRH5" s="67"/>
      <c r="DRI5" s="67"/>
      <c r="DRJ5" s="67"/>
      <c r="DRK5" s="67"/>
      <c r="DRL5" s="67"/>
      <c r="DRM5" s="67"/>
      <c r="DRN5" s="67"/>
      <c r="DRO5" s="67"/>
      <c r="DRP5" s="67"/>
      <c r="DRQ5" s="67"/>
      <c r="DRR5" s="67"/>
      <c r="DRS5" s="67"/>
      <c r="DRT5" s="67"/>
      <c r="DRU5" s="67"/>
      <c r="DRV5" s="67"/>
      <c r="DRW5" s="67"/>
      <c r="DRX5" s="67"/>
      <c r="DRY5" s="67"/>
      <c r="DRZ5" s="67"/>
      <c r="DSA5" s="67"/>
      <c r="DSB5" s="67"/>
      <c r="DSC5" s="67"/>
      <c r="DSD5" s="67"/>
      <c r="DSE5" s="67"/>
      <c r="DSF5" s="67"/>
      <c r="DSG5" s="67"/>
      <c r="DSH5" s="67"/>
      <c r="DSI5" s="67"/>
      <c r="DSJ5" s="67"/>
      <c r="DSK5" s="67"/>
      <c r="DSL5" s="67"/>
      <c r="DSM5" s="67"/>
      <c r="DSN5" s="67"/>
      <c r="DSO5" s="67"/>
      <c r="DSP5" s="67"/>
      <c r="DSQ5" s="67"/>
      <c r="DSR5" s="67"/>
      <c r="DSS5" s="67"/>
      <c r="DST5" s="67"/>
      <c r="DSU5" s="67"/>
      <c r="DSV5" s="67"/>
      <c r="DSW5" s="67"/>
      <c r="DSX5" s="67"/>
      <c r="DSY5" s="67"/>
      <c r="DSZ5" s="67"/>
      <c r="DTA5" s="67"/>
      <c r="DTB5" s="67"/>
      <c r="DTC5" s="67"/>
      <c r="DTD5" s="67"/>
      <c r="DTE5" s="67"/>
      <c r="DTF5" s="67"/>
      <c r="DTG5" s="67"/>
      <c r="DTH5" s="67"/>
      <c r="DTI5" s="67"/>
      <c r="DTJ5" s="67"/>
      <c r="DTK5" s="67"/>
      <c r="DTL5" s="67"/>
      <c r="DTM5" s="67"/>
      <c r="DTN5" s="67"/>
      <c r="DTO5" s="67"/>
      <c r="DTP5" s="67"/>
      <c r="DTQ5" s="67"/>
      <c r="DTR5" s="67"/>
      <c r="DTS5" s="67"/>
      <c r="DTT5" s="67"/>
      <c r="DTU5" s="67"/>
      <c r="DTV5" s="67"/>
      <c r="DTW5" s="67"/>
      <c r="DTX5" s="67"/>
      <c r="DTY5" s="67"/>
      <c r="DTZ5" s="67"/>
      <c r="DUA5" s="67"/>
      <c r="DUB5" s="67"/>
      <c r="DUC5" s="67"/>
      <c r="DUD5" s="67"/>
      <c r="DUE5" s="67"/>
      <c r="DUF5" s="67"/>
      <c r="DUG5" s="67"/>
      <c r="DUH5" s="67"/>
      <c r="DUI5" s="67"/>
      <c r="DUJ5" s="67"/>
      <c r="DUK5" s="67"/>
      <c r="DUL5" s="67"/>
      <c r="DUM5" s="67"/>
      <c r="DUN5" s="67"/>
      <c r="DUO5" s="67"/>
      <c r="DUP5" s="67"/>
      <c r="DUQ5" s="67"/>
      <c r="DUR5" s="67"/>
      <c r="DUS5" s="67"/>
      <c r="DUT5" s="67"/>
      <c r="DUU5" s="67"/>
      <c r="DUV5" s="67"/>
      <c r="DUW5" s="67"/>
      <c r="DUX5" s="67"/>
      <c r="DUY5" s="67"/>
      <c r="DUZ5" s="67"/>
      <c r="DVA5" s="67"/>
      <c r="DVB5" s="67"/>
      <c r="DVC5" s="67"/>
      <c r="DVD5" s="67"/>
      <c r="DVE5" s="67"/>
      <c r="DVF5" s="67"/>
      <c r="DVG5" s="67"/>
      <c r="DVH5" s="67"/>
      <c r="DVI5" s="67"/>
      <c r="DVJ5" s="67"/>
      <c r="DVK5" s="67"/>
      <c r="DVL5" s="67"/>
      <c r="DVM5" s="67"/>
      <c r="DVN5" s="67"/>
      <c r="DVO5" s="67"/>
      <c r="DVP5" s="67"/>
      <c r="DVQ5" s="67"/>
      <c r="DVR5" s="67"/>
      <c r="DVS5" s="67"/>
      <c r="DVT5" s="67"/>
      <c r="DVU5" s="67"/>
      <c r="DVV5" s="67"/>
      <c r="DVW5" s="67"/>
      <c r="DVX5" s="67"/>
      <c r="DVY5" s="67"/>
      <c r="DVZ5" s="67"/>
      <c r="DWA5" s="67"/>
      <c r="DWB5" s="67"/>
      <c r="DWC5" s="67"/>
      <c r="DWD5" s="67"/>
      <c r="DWE5" s="67"/>
      <c r="DWF5" s="67"/>
      <c r="DWG5" s="67"/>
      <c r="DWH5" s="67"/>
      <c r="DWI5" s="67"/>
      <c r="DWJ5" s="67"/>
      <c r="DWK5" s="67"/>
      <c r="DWL5" s="67"/>
      <c r="DWM5" s="67"/>
      <c r="DWN5" s="67"/>
      <c r="DWO5" s="67"/>
      <c r="DWP5" s="67"/>
      <c r="DWQ5" s="67"/>
      <c r="DWR5" s="67"/>
      <c r="DWS5" s="67"/>
      <c r="DWT5" s="67"/>
      <c r="DWU5" s="67"/>
      <c r="DWV5" s="67"/>
      <c r="DWW5" s="67"/>
      <c r="DWX5" s="67"/>
      <c r="DWY5" s="67"/>
      <c r="DWZ5" s="67"/>
      <c r="DXA5" s="67"/>
      <c r="DXB5" s="67"/>
      <c r="DXC5" s="67"/>
      <c r="DXD5" s="67"/>
      <c r="DXE5" s="67"/>
      <c r="DXF5" s="67"/>
      <c r="DXG5" s="67"/>
      <c r="DXH5" s="67"/>
      <c r="DXI5" s="67"/>
      <c r="DXJ5" s="67"/>
      <c r="DXK5" s="67"/>
      <c r="DXL5" s="67"/>
      <c r="DXM5" s="67"/>
      <c r="DXN5" s="67"/>
      <c r="DXO5" s="67"/>
      <c r="DXP5" s="67"/>
      <c r="DXQ5" s="67"/>
      <c r="DXR5" s="67"/>
      <c r="DXS5" s="67"/>
      <c r="DXT5" s="67"/>
      <c r="DXU5" s="67"/>
      <c r="DXV5" s="67"/>
      <c r="DXW5" s="67"/>
      <c r="DXX5" s="67"/>
      <c r="DXY5" s="67"/>
      <c r="DXZ5" s="67"/>
      <c r="DYA5" s="67"/>
      <c r="DYB5" s="67"/>
      <c r="DYC5" s="67"/>
      <c r="DYD5" s="67"/>
      <c r="DYE5" s="67"/>
      <c r="DYF5" s="67"/>
      <c r="DYG5" s="67"/>
      <c r="DYH5" s="67"/>
      <c r="DYI5" s="67"/>
      <c r="DYJ5" s="67"/>
      <c r="DYK5" s="67"/>
      <c r="DYL5" s="67"/>
      <c r="DYM5" s="67"/>
      <c r="DYN5" s="67"/>
      <c r="DYO5" s="67"/>
      <c r="DYP5" s="67"/>
      <c r="DYQ5" s="67"/>
      <c r="DYR5" s="67"/>
      <c r="DYS5" s="67"/>
      <c r="DYT5" s="67"/>
      <c r="DYU5" s="67"/>
      <c r="DYV5" s="67"/>
      <c r="DYW5" s="67"/>
      <c r="DYX5" s="67"/>
      <c r="DYY5" s="67"/>
      <c r="DYZ5" s="67"/>
      <c r="DZA5" s="67"/>
      <c r="DZB5" s="67"/>
      <c r="DZC5" s="67"/>
      <c r="DZD5" s="67"/>
      <c r="DZE5" s="67"/>
      <c r="DZF5" s="67"/>
      <c r="DZG5" s="67"/>
      <c r="DZH5" s="67"/>
      <c r="DZI5" s="67"/>
      <c r="DZJ5" s="67"/>
      <c r="DZK5" s="67"/>
      <c r="DZL5" s="67"/>
      <c r="DZM5" s="67"/>
      <c r="DZN5" s="67"/>
      <c r="DZO5" s="67"/>
      <c r="DZP5" s="67"/>
      <c r="DZQ5" s="67"/>
      <c r="DZR5" s="67"/>
      <c r="DZS5" s="67"/>
      <c r="DZT5" s="67"/>
      <c r="DZU5" s="67"/>
      <c r="DZV5" s="67"/>
      <c r="DZW5" s="67"/>
      <c r="DZX5" s="67"/>
      <c r="DZY5" s="67"/>
      <c r="DZZ5" s="67"/>
    </row>
    <row r="6" spans="1:3406" s="65" customFormat="1">
      <c r="A6" s="83" t="s">
        <v>1590</v>
      </c>
      <c r="B6" s="78">
        <v>-77000000</v>
      </c>
      <c r="C6" s="78">
        <v>-45811713.109999999</v>
      </c>
      <c r="D6" s="78">
        <v>-81583274</v>
      </c>
      <c r="E6" s="78">
        <v>-86070354.069999993</v>
      </c>
      <c r="F6" s="78">
        <v>-90632082.835709989</v>
      </c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67"/>
      <c r="CJ6" s="67"/>
      <c r="CK6" s="67"/>
      <c r="CL6" s="67"/>
      <c r="CM6" s="67"/>
      <c r="CN6" s="67"/>
      <c r="CO6" s="67"/>
      <c r="CP6" s="67"/>
      <c r="CQ6" s="67"/>
      <c r="CR6" s="67"/>
      <c r="CS6" s="67"/>
      <c r="CT6" s="67"/>
      <c r="CU6" s="67"/>
      <c r="CV6" s="67"/>
      <c r="CW6" s="67"/>
      <c r="CX6" s="67"/>
      <c r="CY6" s="67"/>
      <c r="CZ6" s="67"/>
      <c r="DA6" s="67"/>
      <c r="DB6" s="67"/>
      <c r="DC6" s="67"/>
      <c r="DD6" s="67"/>
      <c r="DE6" s="67"/>
      <c r="DF6" s="67"/>
      <c r="DG6" s="67"/>
      <c r="DH6" s="67"/>
      <c r="DI6" s="67"/>
      <c r="DJ6" s="67"/>
      <c r="DK6" s="67"/>
      <c r="DL6" s="67"/>
      <c r="DM6" s="67"/>
      <c r="DN6" s="67"/>
      <c r="DO6" s="67"/>
      <c r="DP6" s="67"/>
      <c r="DQ6" s="67"/>
      <c r="DR6" s="67"/>
      <c r="DS6" s="67"/>
      <c r="DT6" s="67"/>
      <c r="DU6" s="67"/>
      <c r="DV6" s="67"/>
      <c r="DW6" s="67"/>
      <c r="DX6" s="67"/>
      <c r="DY6" s="67"/>
      <c r="DZ6" s="67"/>
      <c r="EA6" s="67"/>
      <c r="EB6" s="67"/>
      <c r="EC6" s="67"/>
      <c r="ED6" s="67"/>
      <c r="EE6" s="67"/>
      <c r="EF6" s="67"/>
      <c r="EG6" s="67"/>
      <c r="EH6" s="67"/>
      <c r="EI6" s="67"/>
      <c r="EJ6" s="67"/>
      <c r="EK6" s="67"/>
      <c r="EL6" s="67"/>
      <c r="EM6" s="67"/>
      <c r="EN6" s="67"/>
      <c r="EO6" s="67"/>
      <c r="EP6" s="67"/>
      <c r="EQ6" s="67"/>
      <c r="ER6" s="67"/>
      <c r="ES6" s="67"/>
      <c r="ET6" s="67"/>
      <c r="EU6" s="67"/>
      <c r="EV6" s="67"/>
      <c r="EW6" s="67"/>
      <c r="EX6" s="67"/>
      <c r="EY6" s="67"/>
      <c r="EZ6" s="67"/>
      <c r="FA6" s="67"/>
      <c r="FB6" s="67"/>
      <c r="FC6" s="67"/>
      <c r="FD6" s="67"/>
      <c r="FE6" s="67"/>
      <c r="FF6" s="67"/>
      <c r="FG6" s="67"/>
      <c r="FH6" s="67"/>
      <c r="FI6" s="67"/>
      <c r="FJ6" s="67"/>
      <c r="FK6" s="67"/>
      <c r="FL6" s="67"/>
      <c r="FM6" s="67"/>
      <c r="FN6" s="67"/>
      <c r="FO6" s="67"/>
      <c r="FP6" s="67"/>
      <c r="FQ6" s="67"/>
      <c r="FR6" s="67"/>
      <c r="FS6" s="67"/>
      <c r="FT6" s="67"/>
      <c r="FU6" s="67"/>
      <c r="FV6" s="67"/>
      <c r="FW6" s="67"/>
      <c r="FX6" s="67"/>
      <c r="FY6" s="67"/>
      <c r="FZ6" s="67"/>
      <c r="GA6" s="67"/>
      <c r="GB6" s="67"/>
      <c r="GC6" s="67"/>
      <c r="GD6" s="67"/>
      <c r="GE6" s="67"/>
      <c r="GF6" s="67"/>
      <c r="GG6" s="67"/>
      <c r="GH6" s="67"/>
      <c r="GI6" s="67"/>
      <c r="GJ6" s="67"/>
      <c r="GK6" s="67"/>
      <c r="GL6" s="67"/>
      <c r="GM6" s="67"/>
      <c r="GN6" s="67"/>
      <c r="GO6" s="67"/>
      <c r="GP6" s="67"/>
      <c r="GQ6" s="67"/>
      <c r="GR6" s="67"/>
      <c r="GS6" s="67"/>
      <c r="GT6" s="67"/>
      <c r="GU6" s="67"/>
      <c r="GV6" s="67"/>
      <c r="GW6" s="67"/>
      <c r="GX6" s="67"/>
      <c r="GY6" s="67"/>
      <c r="GZ6" s="67"/>
      <c r="HA6" s="67"/>
      <c r="HB6" s="67"/>
      <c r="HC6" s="67"/>
      <c r="HD6" s="67"/>
      <c r="HE6" s="67"/>
      <c r="HF6" s="67"/>
      <c r="HG6" s="67"/>
      <c r="HH6" s="67"/>
      <c r="HI6" s="67"/>
      <c r="HJ6" s="67"/>
      <c r="HK6" s="67"/>
      <c r="HL6" s="67"/>
      <c r="HM6" s="67"/>
      <c r="HN6" s="67"/>
      <c r="HO6" s="67"/>
      <c r="HP6" s="67"/>
      <c r="HQ6" s="67"/>
      <c r="HR6" s="67"/>
      <c r="HS6" s="67"/>
      <c r="HT6" s="67"/>
      <c r="HU6" s="67"/>
      <c r="HV6" s="67"/>
      <c r="HW6" s="67"/>
      <c r="HX6" s="67"/>
      <c r="HY6" s="67"/>
      <c r="HZ6" s="67"/>
      <c r="IA6" s="67"/>
      <c r="IB6" s="67"/>
      <c r="IC6" s="67"/>
      <c r="ID6" s="67"/>
      <c r="IE6" s="67"/>
      <c r="IF6" s="67"/>
      <c r="IG6" s="67"/>
      <c r="IH6" s="67"/>
      <c r="II6" s="67"/>
      <c r="IJ6" s="67"/>
      <c r="IK6" s="67"/>
      <c r="IL6" s="67"/>
      <c r="IM6" s="67"/>
      <c r="IN6" s="67"/>
      <c r="IO6" s="67"/>
      <c r="IP6" s="67"/>
      <c r="IQ6" s="67"/>
      <c r="IR6" s="67"/>
      <c r="IS6" s="67"/>
      <c r="IT6" s="67"/>
      <c r="IU6" s="67"/>
      <c r="IV6" s="67"/>
      <c r="IW6" s="67"/>
      <c r="IX6" s="67"/>
      <c r="IY6" s="67"/>
      <c r="IZ6" s="67"/>
      <c r="JA6" s="67"/>
      <c r="JB6" s="67"/>
      <c r="JC6" s="67"/>
      <c r="JD6" s="67"/>
      <c r="JE6" s="67"/>
      <c r="JF6" s="67"/>
      <c r="JG6" s="67"/>
      <c r="JH6" s="67"/>
      <c r="JI6" s="67"/>
      <c r="JJ6" s="67"/>
      <c r="JK6" s="67"/>
      <c r="JL6" s="67"/>
      <c r="JM6" s="67"/>
      <c r="JN6" s="67"/>
      <c r="JO6" s="67"/>
      <c r="JP6" s="67"/>
      <c r="JQ6" s="67"/>
      <c r="JR6" s="67"/>
      <c r="JS6" s="67"/>
      <c r="JT6" s="67"/>
      <c r="JU6" s="67"/>
      <c r="JV6" s="67"/>
      <c r="JW6" s="67"/>
      <c r="JX6" s="67"/>
      <c r="JY6" s="67"/>
      <c r="JZ6" s="67"/>
      <c r="KA6" s="67"/>
      <c r="KB6" s="67"/>
      <c r="KC6" s="67"/>
      <c r="KD6" s="67"/>
      <c r="KE6" s="67"/>
      <c r="KF6" s="67"/>
      <c r="KG6" s="67"/>
      <c r="KH6" s="67"/>
      <c r="KI6" s="67"/>
      <c r="KJ6" s="67"/>
      <c r="KK6" s="67"/>
      <c r="KL6" s="67"/>
      <c r="KM6" s="67"/>
      <c r="KN6" s="67"/>
      <c r="KO6" s="67"/>
      <c r="KP6" s="67"/>
      <c r="KQ6" s="67"/>
      <c r="KR6" s="67"/>
      <c r="KS6" s="67"/>
      <c r="KT6" s="67"/>
      <c r="KU6" s="67"/>
      <c r="KV6" s="67"/>
      <c r="KW6" s="67"/>
      <c r="KX6" s="67"/>
      <c r="KY6" s="67"/>
      <c r="KZ6" s="67"/>
      <c r="LA6" s="67"/>
      <c r="LB6" s="67"/>
      <c r="LC6" s="67"/>
      <c r="LD6" s="67"/>
      <c r="LE6" s="67"/>
      <c r="LF6" s="67"/>
      <c r="LG6" s="67"/>
      <c r="LH6" s="67"/>
      <c r="LI6" s="67"/>
      <c r="LJ6" s="67"/>
      <c r="LK6" s="67"/>
      <c r="LL6" s="67"/>
      <c r="LM6" s="67"/>
      <c r="LN6" s="67"/>
      <c r="LO6" s="67"/>
      <c r="LP6" s="67"/>
      <c r="LQ6" s="67"/>
      <c r="LR6" s="67"/>
      <c r="LS6" s="67"/>
      <c r="LT6" s="67"/>
      <c r="LU6" s="67"/>
      <c r="LV6" s="67"/>
      <c r="LW6" s="67"/>
      <c r="LX6" s="67"/>
      <c r="LY6" s="67"/>
      <c r="LZ6" s="67"/>
      <c r="MA6" s="67"/>
      <c r="MB6" s="67"/>
      <c r="MC6" s="67"/>
      <c r="MD6" s="67"/>
      <c r="ME6" s="67"/>
      <c r="MF6" s="67"/>
      <c r="MG6" s="67"/>
      <c r="MH6" s="67"/>
      <c r="MI6" s="67"/>
      <c r="MJ6" s="67"/>
      <c r="MK6" s="67"/>
      <c r="ML6" s="67"/>
      <c r="MM6" s="67"/>
      <c r="MN6" s="67"/>
      <c r="MO6" s="67"/>
      <c r="MP6" s="67"/>
      <c r="MQ6" s="67"/>
      <c r="MR6" s="67"/>
      <c r="MS6" s="67"/>
      <c r="MT6" s="67"/>
      <c r="MU6" s="67"/>
      <c r="MV6" s="67"/>
      <c r="MW6" s="67"/>
      <c r="MX6" s="67"/>
      <c r="MY6" s="67"/>
      <c r="MZ6" s="67"/>
      <c r="NA6" s="67"/>
      <c r="NB6" s="67"/>
      <c r="NC6" s="67"/>
      <c r="ND6" s="67"/>
      <c r="NE6" s="67"/>
      <c r="NF6" s="67"/>
      <c r="NG6" s="67"/>
      <c r="NH6" s="67"/>
      <c r="NI6" s="67"/>
      <c r="NJ6" s="67"/>
      <c r="NK6" s="67"/>
      <c r="NL6" s="67"/>
      <c r="NM6" s="67"/>
      <c r="NN6" s="67"/>
      <c r="NO6" s="67"/>
      <c r="NP6" s="67"/>
      <c r="NQ6" s="67"/>
      <c r="NR6" s="67"/>
      <c r="NS6" s="67"/>
      <c r="NT6" s="67"/>
      <c r="NU6" s="67"/>
      <c r="NV6" s="67"/>
      <c r="NW6" s="67"/>
      <c r="NX6" s="67"/>
      <c r="NY6" s="67"/>
      <c r="NZ6" s="67"/>
      <c r="OA6" s="67"/>
      <c r="OB6" s="67"/>
      <c r="OC6" s="67"/>
      <c r="OD6" s="67"/>
      <c r="OE6" s="67"/>
      <c r="OF6" s="67"/>
      <c r="OG6" s="67"/>
      <c r="OH6" s="67"/>
      <c r="OI6" s="67"/>
      <c r="OJ6" s="67"/>
      <c r="OK6" s="67"/>
      <c r="OL6" s="67"/>
      <c r="OM6" s="67"/>
      <c r="ON6" s="67"/>
      <c r="OO6" s="67"/>
      <c r="OP6" s="67"/>
      <c r="OQ6" s="67"/>
      <c r="OR6" s="67"/>
      <c r="OS6" s="67"/>
      <c r="OT6" s="67"/>
      <c r="OU6" s="67"/>
      <c r="OV6" s="67"/>
      <c r="OW6" s="67"/>
      <c r="OX6" s="67"/>
      <c r="OY6" s="67"/>
      <c r="OZ6" s="67"/>
      <c r="PA6" s="67"/>
      <c r="PB6" s="67"/>
      <c r="PC6" s="67"/>
      <c r="PD6" s="67"/>
      <c r="PE6" s="67"/>
      <c r="PF6" s="67"/>
      <c r="PG6" s="67"/>
      <c r="PH6" s="67"/>
      <c r="PI6" s="67"/>
      <c r="PJ6" s="67"/>
      <c r="PK6" s="67"/>
      <c r="PL6" s="67"/>
      <c r="PM6" s="67"/>
      <c r="PN6" s="67"/>
      <c r="PO6" s="67"/>
      <c r="PP6" s="67"/>
      <c r="PQ6" s="67"/>
      <c r="PR6" s="67"/>
      <c r="PS6" s="67"/>
      <c r="PT6" s="67"/>
      <c r="PU6" s="67"/>
      <c r="PV6" s="67"/>
      <c r="PW6" s="67"/>
      <c r="PX6" s="67"/>
      <c r="PY6" s="67"/>
      <c r="PZ6" s="67"/>
      <c r="QA6" s="67"/>
      <c r="QB6" s="67"/>
      <c r="QC6" s="67"/>
      <c r="QD6" s="67"/>
      <c r="QE6" s="67"/>
      <c r="QF6" s="67"/>
      <c r="QG6" s="67"/>
      <c r="QH6" s="67"/>
      <c r="QI6" s="67"/>
      <c r="QJ6" s="67"/>
      <c r="QK6" s="67"/>
      <c r="QL6" s="67"/>
      <c r="QM6" s="67"/>
      <c r="QN6" s="67"/>
      <c r="QO6" s="67"/>
      <c r="QP6" s="67"/>
      <c r="QQ6" s="67"/>
      <c r="QR6" s="67"/>
      <c r="QS6" s="67"/>
      <c r="QT6" s="67"/>
      <c r="QU6" s="67"/>
      <c r="QV6" s="67"/>
      <c r="QW6" s="67"/>
      <c r="QX6" s="67"/>
      <c r="QY6" s="67"/>
      <c r="QZ6" s="67"/>
      <c r="RA6" s="67"/>
      <c r="RB6" s="67"/>
      <c r="RC6" s="67"/>
      <c r="RD6" s="67"/>
      <c r="RE6" s="67"/>
      <c r="RF6" s="67"/>
      <c r="RG6" s="67"/>
      <c r="RH6" s="67"/>
      <c r="RI6" s="67"/>
      <c r="RJ6" s="67"/>
      <c r="RK6" s="67"/>
      <c r="RL6" s="67"/>
      <c r="RM6" s="67"/>
      <c r="RN6" s="67"/>
      <c r="RO6" s="67"/>
      <c r="RP6" s="67"/>
      <c r="RQ6" s="67"/>
      <c r="RR6" s="67"/>
      <c r="RS6" s="67"/>
      <c r="RT6" s="67"/>
      <c r="RU6" s="67"/>
      <c r="RV6" s="67"/>
      <c r="RW6" s="67"/>
      <c r="RX6" s="67"/>
      <c r="RY6" s="67"/>
      <c r="RZ6" s="67"/>
      <c r="SA6" s="67"/>
      <c r="SB6" s="67"/>
      <c r="SC6" s="67"/>
      <c r="SD6" s="67"/>
      <c r="SE6" s="67"/>
      <c r="SF6" s="67"/>
      <c r="SG6" s="67"/>
      <c r="SH6" s="67"/>
      <c r="SI6" s="67"/>
      <c r="SJ6" s="67"/>
      <c r="SK6" s="67"/>
      <c r="SL6" s="67"/>
      <c r="SM6" s="67"/>
      <c r="SN6" s="67"/>
      <c r="SO6" s="67"/>
      <c r="SP6" s="67"/>
      <c r="SQ6" s="67"/>
      <c r="SR6" s="67"/>
      <c r="SS6" s="67"/>
      <c r="ST6" s="67"/>
      <c r="SU6" s="67"/>
      <c r="SV6" s="67"/>
      <c r="SW6" s="67"/>
      <c r="SX6" s="67"/>
      <c r="SY6" s="67"/>
      <c r="SZ6" s="67"/>
      <c r="TA6" s="67"/>
      <c r="TB6" s="67"/>
      <c r="TC6" s="67"/>
      <c r="TD6" s="67"/>
      <c r="TE6" s="67"/>
      <c r="TF6" s="67"/>
      <c r="TG6" s="67"/>
      <c r="TH6" s="67"/>
      <c r="TI6" s="67"/>
      <c r="TJ6" s="67"/>
      <c r="TK6" s="67"/>
      <c r="TL6" s="67"/>
      <c r="TM6" s="67"/>
      <c r="TN6" s="67"/>
      <c r="TO6" s="67"/>
      <c r="TP6" s="67"/>
      <c r="TQ6" s="67"/>
      <c r="TR6" s="67"/>
      <c r="TS6" s="67"/>
      <c r="TT6" s="67"/>
      <c r="TU6" s="67"/>
      <c r="TV6" s="67"/>
      <c r="TW6" s="67"/>
      <c r="TX6" s="67"/>
      <c r="TY6" s="67"/>
      <c r="TZ6" s="67"/>
      <c r="UA6" s="67"/>
      <c r="UB6" s="67"/>
      <c r="UC6" s="67"/>
      <c r="UD6" s="67"/>
      <c r="UE6" s="67"/>
      <c r="UF6" s="67"/>
      <c r="UG6" s="67"/>
      <c r="UH6" s="67"/>
      <c r="UI6" s="67"/>
      <c r="UJ6" s="67"/>
      <c r="UK6" s="67"/>
      <c r="UL6" s="67"/>
      <c r="UM6" s="67"/>
      <c r="UN6" s="67"/>
      <c r="UO6" s="67"/>
      <c r="UP6" s="67"/>
      <c r="UQ6" s="67"/>
      <c r="UR6" s="67"/>
      <c r="US6" s="67"/>
      <c r="UT6" s="67"/>
      <c r="UU6" s="67"/>
      <c r="UV6" s="67"/>
      <c r="UW6" s="67"/>
      <c r="UX6" s="67"/>
      <c r="UY6" s="67"/>
      <c r="UZ6" s="67"/>
      <c r="VA6" s="67"/>
      <c r="VB6" s="67"/>
      <c r="VC6" s="67"/>
      <c r="VD6" s="67"/>
      <c r="VE6" s="67"/>
      <c r="VF6" s="67"/>
      <c r="VG6" s="67"/>
      <c r="VH6" s="67"/>
      <c r="VI6" s="67"/>
      <c r="VJ6" s="67"/>
      <c r="VK6" s="67"/>
      <c r="VL6" s="67"/>
      <c r="VM6" s="67"/>
      <c r="VN6" s="67"/>
      <c r="VO6" s="67"/>
      <c r="VP6" s="67"/>
      <c r="VQ6" s="67"/>
      <c r="VR6" s="67"/>
      <c r="VS6" s="67"/>
      <c r="VT6" s="67"/>
      <c r="VU6" s="67"/>
      <c r="VV6" s="67"/>
      <c r="VW6" s="67"/>
      <c r="VX6" s="67"/>
      <c r="VY6" s="67"/>
      <c r="VZ6" s="67"/>
      <c r="WA6" s="67"/>
      <c r="WB6" s="67"/>
      <c r="WC6" s="67"/>
      <c r="WD6" s="67"/>
      <c r="WE6" s="67"/>
      <c r="WF6" s="67"/>
      <c r="WG6" s="67"/>
      <c r="WH6" s="67"/>
      <c r="WI6" s="67"/>
      <c r="WJ6" s="67"/>
      <c r="WK6" s="67"/>
      <c r="WL6" s="67"/>
      <c r="WM6" s="67"/>
      <c r="WN6" s="67"/>
      <c r="WO6" s="67"/>
      <c r="WP6" s="67"/>
      <c r="WQ6" s="67"/>
      <c r="WR6" s="67"/>
      <c r="WS6" s="67"/>
      <c r="WT6" s="67"/>
      <c r="WU6" s="67"/>
      <c r="WV6" s="67"/>
      <c r="WW6" s="67"/>
      <c r="WX6" s="67"/>
      <c r="WY6" s="67"/>
      <c r="WZ6" s="67"/>
      <c r="XA6" s="67"/>
      <c r="XB6" s="67"/>
      <c r="XC6" s="67"/>
      <c r="XD6" s="67"/>
      <c r="XE6" s="67"/>
      <c r="XF6" s="67"/>
      <c r="XG6" s="67"/>
      <c r="XH6" s="67"/>
      <c r="XI6" s="67"/>
      <c r="XJ6" s="67"/>
      <c r="XK6" s="67"/>
      <c r="XL6" s="67"/>
      <c r="XM6" s="67"/>
      <c r="XN6" s="67"/>
      <c r="XO6" s="67"/>
      <c r="XP6" s="67"/>
      <c r="XQ6" s="67"/>
      <c r="XR6" s="67"/>
      <c r="XS6" s="67"/>
      <c r="XT6" s="67"/>
      <c r="XU6" s="67"/>
      <c r="XV6" s="67"/>
      <c r="XW6" s="67"/>
      <c r="XX6" s="67"/>
      <c r="XY6" s="67"/>
      <c r="XZ6" s="67"/>
      <c r="YA6" s="67"/>
      <c r="YB6" s="67"/>
      <c r="YC6" s="67"/>
      <c r="YD6" s="67"/>
      <c r="YE6" s="67"/>
      <c r="YF6" s="67"/>
      <c r="YG6" s="67"/>
      <c r="YH6" s="67"/>
      <c r="YI6" s="67"/>
      <c r="YJ6" s="67"/>
      <c r="YK6" s="67"/>
      <c r="YL6" s="67"/>
      <c r="YM6" s="67"/>
      <c r="YN6" s="67"/>
      <c r="YO6" s="67"/>
      <c r="YP6" s="67"/>
      <c r="YQ6" s="67"/>
      <c r="YR6" s="67"/>
      <c r="YS6" s="67"/>
      <c r="YT6" s="67"/>
      <c r="YU6" s="67"/>
      <c r="YV6" s="67"/>
      <c r="YW6" s="67"/>
      <c r="YX6" s="67"/>
      <c r="YY6" s="67"/>
      <c r="YZ6" s="67"/>
      <c r="ZA6" s="67"/>
      <c r="ZB6" s="67"/>
      <c r="ZC6" s="67"/>
      <c r="ZD6" s="67"/>
      <c r="ZE6" s="67"/>
      <c r="ZF6" s="67"/>
      <c r="ZG6" s="67"/>
      <c r="ZH6" s="67"/>
      <c r="ZI6" s="67"/>
      <c r="ZJ6" s="67"/>
      <c r="ZK6" s="67"/>
      <c r="ZL6" s="67"/>
      <c r="ZM6" s="67"/>
      <c r="ZN6" s="67"/>
      <c r="ZO6" s="67"/>
      <c r="ZP6" s="67"/>
      <c r="ZQ6" s="67"/>
      <c r="ZR6" s="67"/>
      <c r="ZS6" s="67"/>
      <c r="ZT6" s="67"/>
      <c r="ZU6" s="67"/>
      <c r="ZV6" s="67"/>
      <c r="ZW6" s="67"/>
      <c r="ZX6" s="67"/>
      <c r="ZY6" s="67"/>
      <c r="ZZ6" s="67"/>
      <c r="AAA6" s="67"/>
      <c r="AAB6" s="67"/>
      <c r="AAC6" s="67"/>
      <c r="AAD6" s="67"/>
      <c r="AAE6" s="67"/>
      <c r="AAF6" s="67"/>
      <c r="AAG6" s="67"/>
      <c r="AAH6" s="67"/>
      <c r="AAI6" s="67"/>
      <c r="AAJ6" s="67"/>
      <c r="AAK6" s="67"/>
      <c r="AAL6" s="67"/>
      <c r="AAM6" s="67"/>
      <c r="AAN6" s="67"/>
      <c r="AAO6" s="67"/>
      <c r="AAP6" s="67"/>
      <c r="AAQ6" s="67"/>
      <c r="AAR6" s="67"/>
      <c r="AAS6" s="67"/>
      <c r="AAT6" s="67"/>
      <c r="AAU6" s="67"/>
      <c r="AAV6" s="67"/>
      <c r="AAW6" s="67"/>
      <c r="AAX6" s="67"/>
      <c r="AAY6" s="67"/>
      <c r="AAZ6" s="67"/>
      <c r="ABA6" s="67"/>
      <c r="ABB6" s="67"/>
      <c r="ABC6" s="67"/>
      <c r="ABD6" s="67"/>
      <c r="ABE6" s="67"/>
      <c r="ABF6" s="67"/>
      <c r="ABG6" s="67"/>
      <c r="ABH6" s="67"/>
      <c r="ABI6" s="67"/>
      <c r="ABJ6" s="67"/>
      <c r="ABK6" s="67"/>
      <c r="ABL6" s="67"/>
      <c r="ABM6" s="67"/>
      <c r="ABN6" s="67"/>
      <c r="ABO6" s="67"/>
      <c r="ABP6" s="67"/>
      <c r="ABQ6" s="67"/>
      <c r="ABR6" s="67"/>
      <c r="ABS6" s="67"/>
      <c r="ABT6" s="67"/>
      <c r="ABU6" s="67"/>
      <c r="ABV6" s="67"/>
      <c r="ABW6" s="67"/>
      <c r="ABX6" s="67"/>
      <c r="ABY6" s="67"/>
      <c r="ABZ6" s="67"/>
      <c r="ACA6" s="67"/>
      <c r="ACB6" s="67"/>
      <c r="ACC6" s="67"/>
      <c r="ACD6" s="67"/>
      <c r="ACE6" s="67"/>
      <c r="ACF6" s="67"/>
      <c r="ACG6" s="67"/>
      <c r="ACH6" s="67"/>
      <c r="ACI6" s="67"/>
      <c r="ACJ6" s="67"/>
      <c r="ACK6" s="67"/>
      <c r="ACL6" s="67"/>
      <c r="ACM6" s="67"/>
      <c r="ACN6" s="67"/>
      <c r="ACO6" s="67"/>
      <c r="ACP6" s="67"/>
      <c r="ACQ6" s="67"/>
      <c r="ACR6" s="67"/>
      <c r="ACS6" s="67"/>
      <c r="ACT6" s="67"/>
      <c r="ACU6" s="67"/>
      <c r="ACV6" s="67"/>
      <c r="ACW6" s="67"/>
      <c r="ACX6" s="67"/>
      <c r="ACY6" s="67"/>
      <c r="ACZ6" s="67"/>
      <c r="ADA6" s="67"/>
      <c r="ADB6" s="67"/>
      <c r="ADC6" s="67"/>
      <c r="ADD6" s="67"/>
      <c r="ADE6" s="67"/>
      <c r="ADF6" s="67"/>
      <c r="ADG6" s="67"/>
      <c r="ADH6" s="67"/>
      <c r="ADI6" s="67"/>
      <c r="ADJ6" s="67"/>
      <c r="ADK6" s="67"/>
      <c r="ADL6" s="67"/>
      <c r="ADM6" s="67"/>
      <c r="ADN6" s="67"/>
      <c r="ADO6" s="67"/>
      <c r="ADP6" s="67"/>
      <c r="ADQ6" s="67"/>
      <c r="ADR6" s="67"/>
      <c r="ADS6" s="67"/>
      <c r="ADT6" s="67"/>
      <c r="ADU6" s="67"/>
      <c r="ADV6" s="67"/>
      <c r="ADW6" s="67"/>
      <c r="ADX6" s="67"/>
      <c r="ADY6" s="67"/>
      <c r="ADZ6" s="67"/>
      <c r="AEA6" s="67"/>
      <c r="AEB6" s="67"/>
      <c r="AEC6" s="67"/>
      <c r="AED6" s="67"/>
      <c r="AEE6" s="67"/>
      <c r="AEF6" s="67"/>
      <c r="AEG6" s="67"/>
      <c r="AEH6" s="67"/>
      <c r="AEI6" s="67"/>
      <c r="AEJ6" s="67"/>
      <c r="AEK6" s="67"/>
      <c r="AEL6" s="67"/>
      <c r="AEM6" s="67"/>
      <c r="AEN6" s="67"/>
      <c r="AEO6" s="67"/>
      <c r="AEP6" s="67"/>
      <c r="AEQ6" s="67"/>
      <c r="AER6" s="67"/>
      <c r="AES6" s="67"/>
      <c r="AET6" s="67"/>
      <c r="AEU6" s="67"/>
      <c r="AEV6" s="67"/>
      <c r="AEW6" s="67"/>
      <c r="AEX6" s="67"/>
      <c r="AEY6" s="67"/>
      <c r="AEZ6" s="67"/>
      <c r="AFA6" s="67"/>
      <c r="AFB6" s="67"/>
      <c r="AFC6" s="67"/>
      <c r="AFD6" s="67"/>
      <c r="AFE6" s="67"/>
      <c r="AFF6" s="67"/>
      <c r="AFG6" s="67"/>
      <c r="AFH6" s="67"/>
      <c r="AFI6" s="67"/>
      <c r="AFJ6" s="67"/>
      <c r="AFK6" s="67"/>
      <c r="AFL6" s="67"/>
      <c r="AFM6" s="67"/>
      <c r="AFN6" s="67"/>
      <c r="AFO6" s="67"/>
      <c r="AFP6" s="67"/>
      <c r="AFQ6" s="67"/>
      <c r="AFR6" s="67"/>
      <c r="AFS6" s="67"/>
      <c r="AFT6" s="67"/>
      <c r="AFU6" s="67"/>
      <c r="AFV6" s="67"/>
      <c r="AFW6" s="67"/>
      <c r="AFX6" s="67"/>
      <c r="AFY6" s="67"/>
      <c r="AFZ6" s="67"/>
      <c r="AGA6" s="67"/>
      <c r="AGB6" s="67"/>
      <c r="AGC6" s="67"/>
      <c r="AGD6" s="67"/>
      <c r="AGE6" s="67"/>
      <c r="AGF6" s="67"/>
      <c r="AGG6" s="67"/>
      <c r="AGH6" s="67"/>
      <c r="AGI6" s="67"/>
      <c r="AGJ6" s="67"/>
      <c r="AGK6" s="67"/>
      <c r="AGL6" s="67"/>
      <c r="AGM6" s="67"/>
      <c r="AGN6" s="67"/>
      <c r="AGO6" s="67"/>
      <c r="AGP6" s="67"/>
      <c r="AGQ6" s="67"/>
      <c r="AGR6" s="67"/>
      <c r="AGS6" s="67"/>
      <c r="AGT6" s="67"/>
      <c r="AGU6" s="67"/>
      <c r="AGV6" s="67"/>
      <c r="AGW6" s="67"/>
      <c r="AGX6" s="67"/>
      <c r="AGY6" s="67"/>
      <c r="AGZ6" s="67"/>
      <c r="AHA6" s="67"/>
      <c r="AHB6" s="67"/>
      <c r="AHC6" s="67"/>
      <c r="AHD6" s="67"/>
      <c r="AHE6" s="67"/>
      <c r="AHF6" s="67"/>
      <c r="AHG6" s="67"/>
      <c r="AHH6" s="67"/>
      <c r="AHI6" s="67"/>
      <c r="AHJ6" s="67"/>
      <c r="AHK6" s="67"/>
      <c r="AHL6" s="67"/>
      <c r="AHM6" s="67"/>
      <c r="AHN6" s="67"/>
      <c r="AHO6" s="67"/>
      <c r="AHP6" s="67"/>
      <c r="AHQ6" s="67"/>
      <c r="AHR6" s="67"/>
      <c r="AHS6" s="67"/>
      <c r="AHT6" s="67"/>
      <c r="AHU6" s="67"/>
      <c r="AHV6" s="67"/>
      <c r="AHW6" s="67"/>
      <c r="AHX6" s="67"/>
      <c r="AHY6" s="67"/>
      <c r="AHZ6" s="67"/>
      <c r="AIA6" s="67"/>
      <c r="AIB6" s="67"/>
      <c r="AIC6" s="67"/>
      <c r="AID6" s="67"/>
      <c r="AIE6" s="67"/>
      <c r="AIF6" s="67"/>
      <c r="AIG6" s="67"/>
      <c r="AIH6" s="67"/>
      <c r="AII6" s="67"/>
      <c r="AIJ6" s="67"/>
      <c r="AIK6" s="67"/>
      <c r="AIL6" s="67"/>
      <c r="AIM6" s="67"/>
      <c r="AIN6" s="67"/>
      <c r="AIO6" s="67"/>
      <c r="AIP6" s="67"/>
      <c r="AIQ6" s="67"/>
      <c r="AIR6" s="67"/>
      <c r="AIS6" s="67"/>
      <c r="AIT6" s="67"/>
      <c r="AIU6" s="67"/>
      <c r="AIV6" s="67"/>
      <c r="AIW6" s="67"/>
      <c r="AIX6" s="67"/>
      <c r="AIY6" s="67"/>
      <c r="AIZ6" s="67"/>
      <c r="AJA6" s="67"/>
      <c r="AJB6" s="67"/>
      <c r="AJC6" s="67"/>
      <c r="AJD6" s="67"/>
      <c r="AJE6" s="67"/>
      <c r="AJF6" s="67"/>
      <c r="AJG6" s="67"/>
      <c r="AJH6" s="67"/>
      <c r="AJI6" s="67"/>
      <c r="AJJ6" s="67"/>
      <c r="AJK6" s="67"/>
      <c r="AJL6" s="67"/>
      <c r="AJM6" s="67"/>
      <c r="AJN6" s="67"/>
      <c r="AJO6" s="67"/>
      <c r="AJP6" s="67"/>
      <c r="AJQ6" s="67"/>
      <c r="AJR6" s="67"/>
      <c r="AJS6" s="67"/>
      <c r="AJT6" s="67"/>
      <c r="AJU6" s="67"/>
      <c r="AJV6" s="67"/>
      <c r="AJW6" s="67"/>
      <c r="AJX6" s="67"/>
      <c r="AJY6" s="67"/>
      <c r="AJZ6" s="67"/>
      <c r="AKA6" s="67"/>
      <c r="AKB6" s="67"/>
      <c r="AKC6" s="67"/>
      <c r="AKD6" s="67"/>
      <c r="AKE6" s="67"/>
      <c r="AKF6" s="67"/>
      <c r="AKG6" s="67"/>
      <c r="AKH6" s="67"/>
      <c r="AKI6" s="67"/>
      <c r="AKJ6" s="67"/>
      <c r="AKK6" s="67"/>
      <c r="AKL6" s="67"/>
      <c r="AKM6" s="67"/>
      <c r="AKN6" s="67"/>
      <c r="AKO6" s="67"/>
      <c r="AKP6" s="67"/>
      <c r="AKQ6" s="67"/>
      <c r="AKR6" s="67"/>
      <c r="AKS6" s="67"/>
      <c r="AKT6" s="67"/>
      <c r="AKU6" s="67"/>
      <c r="AKV6" s="67"/>
      <c r="AKW6" s="67"/>
      <c r="AKX6" s="67"/>
      <c r="AKY6" s="67"/>
      <c r="AKZ6" s="67"/>
      <c r="ALA6" s="67"/>
      <c r="ALB6" s="67"/>
      <c r="ALC6" s="67"/>
      <c r="ALD6" s="67"/>
      <c r="ALE6" s="67"/>
      <c r="ALF6" s="67"/>
      <c r="ALG6" s="67"/>
      <c r="ALH6" s="67"/>
      <c r="ALI6" s="67"/>
      <c r="ALJ6" s="67"/>
      <c r="ALK6" s="67"/>
      <c r="ALL6" s="67"/>
      <c r="ALM6" s="67"/>
      <c r="ALN6" s="67"/>
      <c r="ALO6" s="67"/>
      <c r="ALP6" s="67"/>
      <c r="ALQ6" s="67"/>
      <c r="ALR6" s="67"/>
      <c r="ALS6" s="67"/>
      <c r="ALT6" s="67"/>
      <c r="ALU6" s="67"/>
      <c r="ALV6" s="67"/>
      <c r="ALW6" s="67"/>
      <c r="ALX6" s="67"/>
      <c r="ALY6" s="67"/>
      <c r="ALZ6" s="67"/>
      <c r="AMA6" s="67"/>
      <c r="AMB6" s="67"/>
      <c r="AMC6" s="67"/>
      <c r="AMD6" s="67"/>
      <c r="AME6" s="67"/>
      <c r="AMF6" s="67"/>
      <c r="AMG6" s="67"/>
      <c r="AMH6" s="67"/>
      <c r="AMI6" s="67"/>
      <c r="AMJ6" s="67"/>
      <c r="AMK6" s="67"/>
      <c r="AML6" s="67"/>
      <c r="AMM6" s="67"/>
      <c r="AMN6" s="67"/>
      <c r="AMO6" s="67"/>
      <c r="AMP6" s="67"/>
      <c r="AMQ6" s="67"/>
      <c r="AMR6" s="67"/>
      <c r="AMS6" s="67"/>
      <c r="AMT6" s="67"/>
      <c r="AMU6" s="67"/>
      <c r="AMV6" s="67"/>
      <c r="AMW6" s="67"/>
      <c r="AMX6" s="67"/>
      <c r="AMY6" s="67"/>
      <c r="AMZ6" s="67"/>
      <c r="ANA6" s="67"/>
      <c r="ANB6" s="67"/>
      <c r="ANC6" s="67"/>
      <c r="AND6" s="67"/>
      <c r="ANE6" s="67"/>
      <c r="ANF6" s="67"/>
      <c r="ANG6" s="67"/>
      <c r="ANH6" s="67"/>
      <c r="ANI6" s="67"/>
      <c r="ANJ6" s="67"/>
      <c r="ANK6" s="67"/>
      <c r="ANL6" s="67"/>
      <c r="ANM6" s="67"/>
      <c r="ANN6" s="67"/>
      <c r="ANO6" s="67"/>
      <c r="ANP6" s="67"/>
      <c r="ANQ6" s="67"/>
      <c r="ANR6" s="67"/>
      <c r="ANS6" s="67"/>
      <c r="ANT6" s="67"/>
      <c r="ANU6" s="67"/>
      <c r="ANV6" s="67"/>
      <c r="ANW6" s="67"/>
      <c r="ANX6" s="67"/>
      <c r="ANY6" s="67"/>
      <c r="ANZ6" s="67"/>
      <c r="AOA6" s="67"/>
      <c r="AOB6" s="67"/>
      <c r="AOC6" s="67"/>
      <c r="AOD6" s="67"/>
      <c r="AOE6" s="67"/>
      <c r="AOF6" s="67"/>
      <c r="AOG6" s="67"/>
      <c r="AOH6" s="67"/>
      <c r="AOI6" s="67"/>
      <c r="AOJ6" s="67"/>
      <c r="AOK6" s="67"/>
      <c r="AOL6" s="67"/>
      <c r="AOM6" s="67"/>
      <c r="AON6" s="67"/>
      <c r="AOO6" s="67"/>
      <c r="AOP6" s="67"/>
      <c r="AOQ6" s="67"/>
      <c r="AOR6" s="67"/>
      <c r="AOS6" s="67"/>
      <c r="AOT6" s="67"/>
      <c r="AOU6" s="67"/>
      <c r="AOV6" s="67"/>
      <c r="AOW6" s="67"/>
      <c r="AOX6" s="67"/>
      <c r="AOY6" s="67"/>
      <c r="AOZ6" s="67"/>
      <c r="APA6" s="67"/>
      <c r="APB6" s="67"/>
      <c r="APC6" s="67"/>
      <c r="APD6" s="67"/>
      <c r="APE6" s="67"/>
      <c r="APF6" s="67"/>
      <c r="APG6" s="67"/>
      <c r="APH6" s="67"/>
      <c r="API6" s="67"/>
      <c r="APJ6" s="67"/>
      <c r="APK6" s="67"/>
      <c r="APL6" s="67"/>
      <c r="APM6" s="67"/>
      <c r="APN6" s="67"/>
      <c r="APO6" s="67"/>
      <c r="APP6" s="67"/>
      <c r="APQ6" s="67"/>
      <c r="APR6" s="67"/>
      <c r="APS6" s="67"/>
      <c r="APT6" s="67"/>
      <c r="APU6" s="67"/>
      <c r="APV6" s="67"/>
      <c r="APW6" s="67"/>
      <c r="APX6" s="67"/>
      <c r="APY6" s="67"/>
      <c r="APZ6" s="67"/>
      <c r="AQA6" s="67"/>
      <c r="AQB6" s="67"/>
      <c r="AQC6" s="67"/>
      <c r="AQD6" s="67"/>
      <c r="AQE6" s="67"/>
      <c r="AQF6" s="67"/>
      <c r="AQG6" s="67"/>
      <c r="AQH6" s="67"/>
      <c r="AQI6" s="67"/>
      <c r="AQJ6" s="67"/>
      <c r="AQK6" s="67"/>
      <c r="AQL6" s="67"/>
      <c r="AQM6" s="67"/>
      <c r="AQN6" s="67"/>
      <c r="AQO6" s="67"/>
      <c r="AQP6" s="67"/>
      <c r="AQQ6" s="67"/>
      <c r="AQR6" s="67"/>
      <c r="AQS6" s="67"/>
      <c r="AQT6" s="67"/>
      <c r="AQU6" s="67"/>
      <c r="AQV6" s="67"/>
      <c r="AQW6" s="67"/>
      <c r="AQX6" s="67"/>
      <c r="AQY6" s="67"/>
      <c r="AQZ6" s="67"/>
      <c r="ARA6" s="67"/>
      <c r="ARB6" s="67"/>
      <c r="ARC6" s="67"/>
      <c r="ARD6" s="67"/>
      <c r="ARE6" s="67"/>
      <c r="ARF6" s="67"/>
      <c r="ARG6" s="67"/>
      <c r="ARH6" s="67"/>
      <c r="ARI6" s="67"/>
      <c r="ARJ6" s="67"/>
      <c r="ARK6" s="67"/>
      <c r="ARL6" s="67"/>
      <c r="ARM6" s="67"/>
      <c r="ARN6" s="67"/>
      <c r="ARO6" s="67"/>
      <c r="ARP6" s="67"/>
      <c r="ARQ6" s="67"/>
      <c r="ARR6" s="67"/>
      <c r="ARS6" s="67"/>
      <c r="ART6" s="67"/>
      <c r="ARU6" s="67"/>
      <c r="ARV6" s="67"/>
      <c r="ARW6" s="67"/>
      <c r="ARX6" s="67"/>
      <c r="ARY6" s="67"/>
      <c r="ARZ6" s="67"/>
      <c r="ASA6" s="67"/>
      <c r="ASB6" s="67"/>
      <c r="ASC6" s="67"/>
      <c r="ASD6" s="67"/>
      <c r="ASE6" s="67"/>
      <c r="ASF6" s="67"/>
      <c r="ASG6" s="67"/>
      <c r="ASH6" s="67"/>
      <c r="ASI6" s="67"/>
      <c r="ASJ6" s="67"/>
      <c r="ASK6" s="67"/>
      <c r="ASL6" s="67"/>
      <c r="ASM6" s="67"/>
      <c r="ASN6" s="67"/>
      <c r="ASO6" s="67"/>
      <c r="ASP6" s="67"/>
      <c r="ASQ6" s="67"/>
      <c r="ASR6" s="67"/>
      <c r="ASS6" s="67"/>
      <c r="AST6" s="67"/>
      <c r="ASU6" s="67"/>
      <c r="ASV6" s="67"/>
      <c r="ASW6" s="67"/>
      <c r="ASX6" s="67"/>
      <c r="ASY6" s="67"/>
      <c r="ASZ6" s="67"/>
      <c r="ATA6" s="67"/>
      <c r="ATB6" s="67"/>
      <c r="ATC6" s="67"/>
      <c r="ATD6" s="67"/>
      <c r="ATE6" s="67"/>
      <c r="ATF6" s="67"/>
      <c r="ATG6" s="67"/>
      <c r="ATH6" s="67"/>
      <c r="ATI6" s="67"/>
      <c r="ATJ6" s="67"/>
      <c r="ATK6" s="67"/>
      <c r="ATL6" s="67"/>
      <c r="ATM6" s="67"/>
      <c r="ATN6" s="67"/>
      <c r="ATO6" s="67"/>
      <c r="ATP6" s="67"/>
      <c r="ATQ6" s="67"/>
      <c r="ATR6" s="67"/>
      <c r="ATS6" s="67"/>
      <c r="ATT6" s="67"/>
      <c r="ATU6" s="67"/>
      <c r="ATV6" s="67"/>
      <c r="ATW6" s="67"/>
      <c r="ATX6" s="67"/>
      <c r="ATY6" s="67"/>
      <c r="ATZ6" s="67"/>
      <c r="AUA6" s="67"/>
      <c r="AUB6" s="67"/>
      <c r="AUC6" s="67"/>
      <c r="AUD6" s="67"/>
      <c r="AUE6" s="67"/>
      <c r="AUF6" s="67"/>
      <c r="AUG6" s="67"/>
      <c r="AUH6" s="67"/>
      <c r="AUI6" s="67"/>
      <c r="AUJ6" s="67"/>
      <c r="AUK6" s="67"/>
      <c r="AUL6" s="67"/>
      <c r="AUM6" s="67"/>
      <c r="AUN6" s="67"/>
      <c r="AUO6" s="67"/>
      <c r="AUP6" s="67"/>
      <c r="AUQ6" s="67"/>
      <c r="AUR6" s="67"/>
      <c r="AUS6" s="67"/>
      <c r="AUT6" s="67"/>
      <c r="AUU6" s="67"/>
      <c r="AUV6" s="67"/>
      <c r="AUW6" s="67"/>
      <c r="AUX6" s="67"/>
      <c r="AUY6" s="67"/>
      <c r="AUZ6" s="67"/>
      <c r="AVA6" s="67"/>
      <c r="AVB6" s="67"/>
      <c r="AVC6" s="67"/>
      <c r="AVD6" s="67"/>
      <c r="AVE6" s="67"/>
      <c r="AVF6" s="67"/>
      <c r="AVG6" s="67"/>
      <c r="AVH6" s="67"/>
      <c r="AVI6" s="67"/>
      <c r="AVJ6" s="67"/>
      <c r="AVK6" s="67"/>
      <c r="AVL6" s="67"/>
      <c r="AVM6" s="67"/>
      <c r="AVN6" s="67"/>
      <c r="AVO6" s="67"/>
      <c r="AVP6" s="67"/>
      <c r="AVQ6" s="67"/>
      <c r="AVR6" s="67"/>
      <c r="AVS6" s="67"/>
      <c r="AVT6" s="67"/>
      <c r="AVU6" s="67"/>
      <c r="AVV6" s="67"/>
      <c r="AVW6" s="67"/>
      <c r="AVX6" s="67"/>
      <c r="AVY6" s="67"/>
      <c r="AVZ6" s="67"/>
      <c r="AWA6" s="67"/>
      <c r="AWB6" s="67"/>
      <c r="AWC6" s="67"/>
      <c r="AWD6" s="67"/>
      <c r="AWE6" s="67"/>
      <c r="AWF6" s="67"/>
      <c r="AWG6" s="67"/>
      <c r="AWH6" s="67"/>
      <c r="AWI6" s="67"/>
      <c r="AWJ6" s="67"/>
      <c r="AWK6" s="67"/>
      <c r="AWL6" s="67"/>
      <c r="AWM6" s="67"/>
      <c r="AWN6" s="67"/>
      <c r="AWO6" s="67"/>
      <c r="AWP6" s="67"/>
      <c r="AWQ6" s="67"/>
      <c r="AWR6" s="67"/>
      <c r="AWS6" s="67"/>
      <c r="AWT6" s="67"/>
      <c r="AWU6" s="67"/>
      <c r="AWV6" s="67"/>
      <c r="AWW6" s="67"/>
      <c r="AWX6" s="67"/>
      <c r="AWY6" s="67"/>
      <c r="AWZ6" s="67"/>
      <c r="AXA6" s="67"/>
      <c r="AXB6" s="67"/>
      <c r="AXC6" s="67"/>
      <c r="AXD6" s="67"/>
      <c r="AXE6" s="67"/>
      <c r="AXF6" s="67"/>
      <c r="AXG6" s="67"/>
      <c r="AXH6" s="67"/>
      <c r="AXI6" s="67"/>
      <c r="AXJ6" s="67"/>
      <c r="AXK6" s="67"/>
      <c r="AXL6" s="67"/>
      <c r="AXM6" s="67"/>
      <c r="AXN6" s="67"/>
      <c r="AXO6" s="67"/>
      <c r="AXP6" s="67"/>
      <c r="AXQ6" s="67"/>
      <c r="AXR6" s="67"/>
      <c r="AXS6" s="67"/>
      <c r="AXT6" s="67"/>
      <c r="AXU6" s="67"/>
      <c r="AXV6" s="67"/>
      <c r="AXW6" s="67"/>
      <c r="AXX6" s="67"/>
      <c r="AXY6" s="67"/>
      <c r="AXZ6" s="67"/>
      <c r="AYA6" s="67"/>
      <c r="AYB6" s="67"/>
      <c r="AYC6" s="67"/>
      <c r="AYD6" s="67"/>
      <c r="AYE6" s="67"/>
      <c r="AYF6" s="67"/>
      <c r="AYG6" s="67"/>
      <c r="AYH6" s="67"/>
      <c r="AYI6" s="67"/>
      <c r="AYJ6" s="67"/>
      <c r="AYK6" s="67"/>
      <c r="AYL6" s="67"/>
      <c r="AYM6" s="67"/>
      <c r="AYN6" s="67"/>
      <c r="AYO6" s="67"/>
      <c r="AYP6" s="67"/>
      <c r="AYQ6" s="67"/>
      <c r="AYR6" s="67"/>
      <c r="AYS6" s="67"/>
      <c r="AYT6" s="67"/>
      <c r="AYU6" s="67"/>
      <c r="AYV6" s="67"/>
      <c r="AYW6" s="67"/>
      <c r="AYX6" s="67"/>
      <c r="AYY6" s="67"/>
      <c r="AYZ6" s="67"/>
      <c r="AZA6" s="67"/>
      <c r="AZB6" s="67"/>
      <c r="AZC6" s="67"/>
      <c r="AZD6" s="67"/>
      <c r="AZE6" s="67"/>
      <c r="AZF6" s="67"/>
      <c r="AZG6" s="67"/>
      <c r="AZH6" s="67"/>
      <c r="AZI6" s="67"/>
      <c r="AZJ6" s="67"/>
      <c r="AZK6" s="67"/>
      <c r="AZL6" s="67"/>
      <c r="AZM6" s="67"/>
      <c r="AZN6" s="67"/>
      <c r="AZO6" s="67"/>
      <c r="AZP6" s="67"/>
      <c r="AZQ6" s="67"/>
      <c r="AZR6" s="67"/>
      <c r="AZS6" s="67"/>
      <c r="AZT6" s="67"/>
      <c r="AZU6" s="67"/>
      <c r="AZV6" s="67"/>
      <c r="AZW6" s="67"/>
      <c r="AZX6" s="67"/>
      <c r="AZY6" s="67"/>
      <c r="AZZ6" s="67"/>
      <c r="BAA6" s="67"/>
      <c r="BAB6" s="67"/>
      <c r="BAC6" s="67"/>
      <c r="BAD6" s="67"/>
      <c r="BAE6" s="67"/>
      <c r="BAF6" s="67"/>
      <c r="BAG6" s="67"/>
      <c r="BAH6" s="67"/>
      <c r="BAI6" s="67"/>
      <c r="BAJ6" s="67"/>
      <c r="BAK6" s="67"/>
      <c r="BAL6" s="67"/>
      <c r="BAM6" s="67"/>
      <c r="BAN6" s="67"/>
      <c r="BAO6" s="67"/>
      <c r="BAP6" s="67"/>
      <c r="BAQ6" s="67"/>
      <c r="BAR6" s="67"/>
      <c r="BAS6" s="67"/>
      <c r="BAT6" s="67"/>
      <c r="BAU6" s="67"/>
      <c r="BAV6" s="67"/>
      <c r="BAW6" s="67"/>
      <c r="BAX6" s="67"/>
      <c r="BAY6" s="67"/>
      <c r="BAZ6" s="67"/>
      <c r="BBA6" s="67"/>
      <c r="BBB6" s="67"/>
      <c r="BBC6" s="67"/>
      <c r="BBD6" s="67"/>
      <c r="BBE6" s="67"/>
      <c r="BBF6" s="67"/>
      <c r="BBG6" s="67"/>
      <c r="BBH6" s="67"/>
      <c r="BBI6" s="67"/>
      <c r="BBJ6" s="67"/>
      <c r="BBK6" s="67"/>
      <c r="BBL6" s="67"/>
      <c r="BBM6" s="67"/>
      <c r="BBN6" s="67"/>
      <c r="BBO6" s="67"/>
      <c r="BBP6" s="67"/>
      <c r="BBQ6" s="67"/>
      <c r="BBR6" s="67"/>
      <c r="BBS6" s="67"/>
      <c r="BBT6" s="67"/>
      <c r="BBU6" s="67"/>
      <c r="BBV6" s="67"/>
      <c r="BBW6" s="67"/>
      <c r="BBX6" s="67"/>
      <c r="BBY6" s="67"/>
      <c r="BBZ6" s="67"/>
      <c r="BCA6" s="67"/>
      <c r="BCB6" s="67"/>
      <c r="BCC6" s="67"/>
      <c r="BCD6" s="67"/>
      <c r="BCE6" s="67"/>
      <c r="BCF6" s="67"/>
      <c r="BCG6" s="67"/>
      <c r="BCH6" s="67"/>
      <c r="BCI6" s="67"/>
      <c r="BCJ6" s="67"/>
      <c r="BCK6" s="67"/>
      <c r="BCL6" s="67"/>
      <c r="BCM6" s="67"/>
      <c r="BCN6" s="67"/>
      <c r="BCO6" s="67"/>
      <c r="BCP6" s="67"/>
      <c r="BCQ6" s="67"/>
      <c r="BCR6" s="67"/>
      <c r="BCS6" s="67"/>
      <c r="BCT6" s="67"/>
      <c r="BCU6" s="67"/>
      <c r="BCV6" s="67"/>
      <c r="BCW6" s="67"/>
      <c r="BCX6" s="67"/>
      <c r="BCY6" s="67"/>
      <c r="BCZ6" s="67"/>
      <c r="BDA6" s="67"/>
      <c r="BDB6" s="67"/>
      <c r="BDC6" s="67"/>
      <c r="BDD6" s="67"/>
      <c r="BDE6" s="67"/>
      <c r="BDF6" s="67"/>
      <c r="BDG6" s="67"/>
      <c r="BDH6" s="67"/>
      <c r="BDI6" s="67"/>
      <c r="BDJ6" s="67"/>
      <c r="BDK6" s="67"/>
      <c r="BDL6" s="67"/>
      <c r="BDM6" s="67"/>
      <c r="BDN6" s="67"/>
      <c r="BDO6" s="67"/>
      <c r="BDP6" s="67"/>
      <c r="BDQ6" s="67"/>
      <c r="BDR6" s="67"/>
      <c r="BDS6" s="67"/>
      <c r="BDT6" s="67"/>
      <c r="BDU6" s="67"/>
      <c r="BDV6" s="67"/>
      <c r="BDW6" s="67"/>
      <c r="BDX6" s="67"/>
      <c r="BDY6" s="67"/>
      <c r="BDZ6" s="67"/>
      <c r="BEA6" s="67"/>
      <c r="BEB6" s="67"/>
      <c r="BEC6" s="67"/>
      <c r="BED6" s="67"/>
      <c r="BEE6" s="67"/>
      <c r="BEF6" s="67"/>
      <c r="BEG6" s="67"/>
      <c r="BEH6" s="67"/>
      <c r="BEI6" s="67"/>
      <c r="BEJ6" s="67"/>
      <c r="BEK6" s="67"/>
      <c r="BEL6" s="67"/>
      <c r="BEM6" s="67"/>
      <c r="BEN6" s="67"/>
      <c r="BEO6" s="67"/>
      <c r="BEP6" s="67"/>
      <c r="BEQ6" s="67"/>
      <c r="BER6" s="67"/>
      <c r="BES6" s="67"/>
      <c r="BET6" s="67"/>
      <c r="BEU6" s="67"/>
      <c r="BEV6" s="67"/>
      <c r="BEW6" s="67"/>
      <c r="BEX6" s="67"/>
      <c r="BEY6" s="67"/>
      <c r="BEZ6" s="67"/>
      <c r="BFA6" s="67"/>
      <c r="BFB6" s="67"/>
      <c r="BFC6" s="67"/>
      <c r="BFD6" s="67"/>
      <c r="BFE6" s="67"/>
      <c r="BFF6" s="67"/>
      <c r="BFG6" s="67"/>
      <c r="BFH6" s="67"/>
      <c r="BFI6" s="67"/>
      <c r="BFJ6" s="67"/>
      <c r="BFK6" s="67"/>
      <c r="BFL6" s="67"/>
      <c r="BFM6" s="67"/>
      <c r="BFN6" s="67"/>
      <c r="BFO6" s="67"/>
      <c r="BFP6" s="67"/>
      <c r="BFQ6" s="67"/>
      <c r="BFR6" s="67"/>
      <c r="BFS6" s="67"/>
      <c r="BFT6" s="67"/>
      <c r="BFU6" s="67"/>
      <c r="BFV6" s="67"/>
      <c r="BFW6" s="67"/>
      <c r="BFX6" s="67"/>
      <c r="BFY6" s="67"/>
      <c r="BFZ6" s="67"/>
      <c r="BGA6" s="67"/>
      <c r="BGB6" s="67"/>
      <c r="BGC6" s="67"/>
      <c r="BGD6" s="67"/>
      <c r="BGE6" s="67"/>
      <c r="BGF6" s="67"/>
      <c r="BGG6" s="67"/>
      <c r="BGH6" s="67"/>
      <c r="BGI6" s="67"/>
      <c r="BGJ6" s="67"/>
      <c r="BGK6" s="67"/>
      <c r="BGL6" s="67"/>
      <c r="BGM6" s="67"/>
      <c r="BGN6" s="67"/>
      <c r="BGO6" s="67"/>
      <c r="BGP6" s="67"/>
      <c r="BGQ6" s="67"/>
      <c r="BGR6" s="67"/>
      <c r="BGS6" s="67"/>
      <c r="BGT6" s="67"/>
      <c r="BGU6" s="67"/>
      <c r="BGV6" s="67"/>
      <c r="BGW6" s="67"/>
      <c r="BGX6" s="67"/>
      <c r="BGY6" s="67"/>
      <c r="BGZ6" s="67"/>
      <c r="BHA6" s="67"/>
      <c r="BHB6" s="67"/>
      <c r="BHC6" s="67"/>
      <c r="BHD6" s="67"/>
      <c r="BHE6" s="67"/>
      <c r="BHF6" s="67"/>
      <c r="BHG6" s="67"/>
      <c r="BHH6" s="67"/>
      <c r="BHI6" s="67"/>
      <c r="BHJ6" s="67"/>
      <c r="BHK6" s="67"/>
      <c r="BHL6" s="67"/>
      <c r="BHM6" s="67"/>
      <c r="BHN6" s="67"/>
      <c r="BHO6" s="67"/>
      <c r="BHP6" s="67"/>
      <c r="BHQ6" s="67"/>
      <c r="BHR6" s="67"/>
      <c r="BHS6" s="67"/>
      <c r="BHT6" s="67"/>
      <c r="BHU6" s="67"/>
      <c r="BHV6" s="67"/>
      <c r="BHW6" s="67"/>
      <c r="BHX6" s="67"/>
      <c r="BHY6" s="67"/>
      <c r="BHZ6" s="67"/>
      <c r="BIA6" s="67"/>
      <c r="BIB6" s="67"/>
      <c r="BIC6" s="67"/>
      <c r="BID6" s="67"/>
      <c r="BIE6" s="67"/>
      <c r="BIF6" s="67"/>
      <c r="BIG6" s="67"/>
      <c r="BIH6" s="67"/>
      <c r="BII6" s="67"/>
      <c r="BIJ6" s="67"/>
      <c r="BIK6" s="67"/>
      <c r="BIL6" s="67"/>
      <c r="BIM6" s="67"/>
      <c r="BIN6" s="67"/>
      <c r="BIO6" s="67"/>
      <c r="BIP6" s="67"/>
      <c r="BIQ6" s="67"/>
      <c r="BIR6" s="67"/>
      <c r="BIS6" s="67"/>
      <c r="BIT6" s="67"/>
      <c r="BIU6" s="67"/>
      <c r="BIV6" s="67"/>
      <c r="BIW6" s="67"/>
      <c r="BIX6" s="67"/>
      <c r="BIY6" s="67"/>
      <c r="BIZ6" s="67"/>
      <c r="BJA6" s="67"/>
      <c r="BJB6" s="67"/>
      <c r="BJC6" s="67"/>
      <c r="BJD6" s="67"/>
      <c r="BJE6" s="67"/>
      <c r="BJF6" s="67"/>
      <c r="BJG6" s="67"/>
      <c r="BJH6" s="67"/>
      <c r="BJI6" s="67"/>
      <c r="BJJ6" s="67"/>
      <c r="BJK6" s="67"/>
      <c r="BJL6" s="67"/>
      <c r="BJM6" s="67"/>
      <c r="BJN6" s="67"/>
      <c r="BJO6" s="67"/>
      <c r="BJP6" s="67"/>
      <c r="BJQ6" s="67"/>
      <c r="BJR6" s="67"/>
      <c r="BJS6" s="67"/>
      <c r="BJT6" s="67"/>
      <c r="BJU6" s="67"/>
      <c r="BJV6" s="67"/>
      <c r="BJW6" s="67"/>
      <c r="BJX6" s="67"/>
      <c r="BJY6" s="67"/>
      <c r="BJZ6" s="67"/>
      <c r="BKA6" s="67"/>
      <c r="BKB6" s="67"/>
      <c r="BKC6" s="67"/>
      <c r="BKD6" s="67"/>
      <c r="BKE6" s="67"/>
      <c r="BKF6" s="67"/>
      <c r="BKG6" s="67"/>
      <c r="BKH6" s="67"/>
      <c r="BKI6" s="67"/>
      <c r="BKJ6" s="67"/>
      <c r="BKK6" s="67"/>
      <c r="BKL6" s="67"/>
      <c r="BKM6" s="67"/>
      <c r="BKN6" s="67"/>
      <c r="BKO6" s="67"/>
      <c r="BKP6" s="67"/>
      <c r="BKQ6" s="67"/>
      <c r="BKR6" s="67"/>
      <c r="BKS6" s="67"/>
      <c r="BKT6" s="67"/>
      <c r="BKU6" s="67"/>
      <c r="BKV6" s="67"/>
      <c r="BKW6" s="67"/>
      <c r="BKX6" s="67"/>
      <c r="BKY6" s="67"/>
      <c r="BKZ6" s="67"/>
      <c r="BLA6" s="67"/>
      <c r="BLB6" s="67"/>
      <c r="BLC6" s="67"/>
      <c r="BLD6" s="67"/>
      <c r="BLE6" s="67"/>
      <c r="BLF6" s="67"/>
      <c r="BLG6" s="67"/>
      <c r="BLH6" s="67"/>
      <c r="BLI6" s="67"/>
      <c r="BLJ6" s="67"/>
      <c r="BLK6" s="67"/>
      <c r="BLL6" s="67"/>
      <c r="BLM6" s="67"/>
      <c r="BLN6" s="67"/>
      <c r="BLO6" s="67"/>
      <c r="BLP6" s="67"/>
      <c r="BLQ6" s="67"/>
      <c r="BLR6" s="67"/>
      <c r="BLS6" s="67"/>
      <c r="BLT6" s="67"/>
      <c r="BLU6" s="67"/>
      <c r="BLV6" s="67"/>
      <c r="BLW6" s="67"/>
      <c r="BLX6" s="67"/>
      <c r="BLY6" s="67"/>
      <c r="BLZ6" s="67"/>
      <c r="BMA6" s="67"/>
      <c r="BMB6" s="67"/>
      <c r="BMC6" s="67"/>
      <c r="BMD6" s="67"/>
      <c r="BME6" s="67"/>
      <c r="BMF6" s="67"/>
      <c r="BMG6" s="67"/>
      <c r="BMH6" s="67"/>
      <c r="BMI6" s="67"/>
      <c r="BMJ6" s="67"/>
      <c r="BMK6" s="67"/>
      <c r="BML6" s="67"/>
      <c r="BMM6" s="67"/>
      <c r="BMN6" s="67"/>
      <c r="BMO6" s="67"/>
      <c r="BMP6" s="67"/>
      <c r="BMQ6" s="67"/>
      <c r="BMR6" s="67"/>
      <c r="BMS6" s="67"/>
      <c r="BMT6" s="67"/>
      <c r="BMU6" s="67"/>
      <c r="BMV6" s="67"/>
      <c r="BMW6" s="67"/>
      <c r="BMX6" s="67"/>
      <c r="BMY6" s="67"/>
      <c r="BMZ6" s="67"/>
      <c r="BNA6" s="67"/>
      <c r="BNB6" s="67"/>
      <c r="BNC6" s="67"/>
      <c r="BND6" s="67"/>
      <c r="BNE6" s="67"/>
      <c r="BNF6" s="67"/>
      <c r="BNG6" s="67"/>
      <c r="BNH6" s="67"/>
      <c r="BNI6" s="67"/>
      <c r="BNJ6" s="67"/>
      <c r="BNK6" s="67"/>
      <c r="BNL6" s="67"/>
      <c r="BNM6" s="67"/>
      <c r="BNN6" s="67"/>
      <c r="BNO6" s="67"/>
      <c r="BNP6" s="67"/>
      <c r="BNQ6" s="67"/>
      <c r="BNR6" s="67"/>
      <c r="BNS6" s="67"/>
      <c r="BNT6" s="67"/>
      <c r="BNU6" s="67"/>
      <c r="BNV6" s="67"/>
      <c r="BNW6" s="67"/>
      <c r="BNX6" s="67"/>
      <c r="BNY6" s="67"/>
      <c r="BNZ6" s="67"/>
      <c r="BOA6" s="67"/>
      <c r="BOB6" s="67"/>
      <c r="BOC6" s="67"/>
      <c r="BOD6" s="67"/>
      <c r="BOE6" s="67"/>
      <c r="BOF6" s="67"/>
      <c r="BOG6" s="67"/>
      <c r="BOH6" s="67"/>
      <c r="BOI6" s="67"/>
      <c r="BOJ6" s="67"/>
      <c r="BOK6" s="67"/>
      <c r="BOL6" s="67"/>
      <c r="BOM6" s="67"/>
      <c r="BON6" s="67"/>
      <c r="BOO6" s="67"/>
      <c r="BOP6" s="67"/>
      <c r="BOQ6" s="67"/>
      <c r="BOR6" s="67"/>
      <c r="BOS6" s="67"/>
      <c r="BOT6" s="67"/>
      <c r="BOU6" s="67"/>
      <c r="BOV6" s="67"/>
      <c r="BOW6" s="67"/>
      <c r="BOX6" s="67"/>
      <c r="BOY6" s="67"/>
      <c r="BOZ6" s="67"/>
      <c r="BPA6" s="67"/>
      <c r="BPB6" s="67"/>
      <c r="BPC6" s="67"/>
      <c r="BPD6" s="67"/>
      <c r="BPE6" s="67"/>
      <c r="BPF6" s="67"/>
      <c r="BPG6" s="67"/>
      <c r="BPH6" s="67"/>
      <c r="BPI6" s="67"/>
      <c r="BPJ6" s="67"/>
      <c r="BPK6" s="67"/>
      <c r="BPL6" s="67"/>
      <c r="BPM6" s="67"/>
      <c r="BPN6" s="67"/>
      <c r="BPO6" s="67"/>
      <c r="BPP6" s="67"/>
      <c r="BPQ6" s="67"/>
      <c r="BPR6" s="67"/>
      <c r="BPS6" s="67"/>
      <c r="BPT6" s="67"/>
      <c r="BPU6" s="67"/>
      <c r="BPV6" s="67"/>
      <c r="BPW6" s="67"/>
      <c r="BPX6" s="67"/>
      <c r="BPY6" s="67"/>
      <c r="BPZ6" s="67"/>
      <c r="BQA6" s="67"/>
      <c r="BQB6" s="67"/>
      <c r="BQC6" s="67"/>
      <c r="BQD6" s="67"/>
      <c r="BQE6" s="67"/>
      <c r="BQF6" s="67"/>
      <c r="BQG6" s="67"/>
      <c r="BQH6" s="67"/>
      <c r="BQI6" s="67"/>
      <c r="BQJ6" s="67"/>
      <c r="BQK6" s="67"/>
      <c r="BQL6" s="67"/>
      <c r="BQM6" s="67"/>
      <c r="BQN6" s="67"/>
      <c r="BQO6" s="67"/>
      <c r="BQP6" s="67"/>
      <c r="BQQ6" s="67"/>
      <c r="BQR6" s="67"/>
      <c r="BQS6" s="67"/>
      <c r="BQT6" s="67"/>
      <c r="BQU6" s="67"/>
      <c r="BQV6" s="67"/>
      <c r="BQW6" s="67"/>
      <c r="BQX6" s="67"/>
      <c r="BQY6" s="67"/>
      <c r="BQZ6" s="67"/>
      <c r="BRA6" s="67"/>
      <c r="BRB6" s="67"/>
      <c r="BRC6" s="67"/>
      <c r="BRD6" s="67"/>
      <c r="BRE6" s="67"/>
      <c r="BRF6" s="67"/>
      <c r="BRG6" s="67"/>
      <c r="BRH6" s="67"/>
      <c r="BRI6" s="67"/>
      <c r="BRJ6" s="67"/>
      <c r="BRK6" s="67"/>
      <c r="BRL6" s="67"/>
      <c r="BRM6" s="67"/>
      <c r="BRN6" s="67"/>
      <c r="BRO6" s="67"/>
      <c r="BRP6" s="67"/>
      <c r="BRQ6" s="67"/>
      <c r="BRR6" s="67"/>
      <c r="BRS6" s="67"/>
      <c r="BRT6" s="67"/>
      <c r="BRU6" s="67"/>
      <c r="BRV6" s="67"/>
      <c r="BRW6" s="67"/>
      <c r="BRX6" s="67"/>
      <c r="BRY6" s="67"/>
      <c r="BRZ6" s="67"/>
      <c r="BSA6" s="67"/>
      <c r="BSB6" s="67"/>
      <c r="BSC6" s="67"/>
      <c r="BSD6" s="67"/>
      <c r="BSE6" s="67"/>
      <c r="BSF6" s="67"/>
      <c r="BSG6" s="67"/>
      <c r="BSH6" s="67"/>
      <c r="BSI6" s="67"/>
      <c r="BSJ6" s="67"/>
      <c r="BSK6" s="67"/>
      <c r="BSL6" s="67"/>
      <c r="BSM6" s="67"/>
      <c r="BSN6" s="67"/>
      <c r="BSO6" s="67"/>
      <c r="BSP6" s="67"/>
      <c r="BSQ6" s="67"/>
      <c r="BSR6" s="67"/>
      <c r="BSS6" s="67"/>
      <c r="BST6" s="67"/>
      <c r="BSU6" s="67"/>
      <c r="BSV6" s="67"/>
      <c r="BSW6" s="67"/>
      <c r="BSX6" s="67"/>
      <c r="BSY6" s="67"/>
      <c r="BSZ6" s="67"/>
      <c r="BTA6" s="67"/>
      <c r="BTB6" s="67"/>
      <c r="BTC6" s="67"/>
      <c r="BTD6" s="67"/>
      <c r="BTE6" s="67"/>
      <c r="BTF6" s="67"/>
      <c r="BTG6" s="67"/>
      <c r="BTH6" s="67"/>
      <c r="BTI6" s="67"/>
      <c r="BTJ6" s="67"/>
      <c r="BTK6" s="67"/>
      <c r="BTL6" s="67"/>
      <c r="BTM6" s="67"/>
      <c r="BTN6" s="67"/>
      <c r="BTO6" s="67"/>
      <c r="BTP6" s="67"/>
      <c r="BTQ6" s="67"/>
      <c r="BTR6" s="67"/>
      <c r="BTS6" s="67"/>
      <c r="BTT6" s="67"/>
      <c r="BTU6" s="67"/>
      <c r="BTV6" s="67"/>
      <c r="BTW6" s="67"/>
      <c r="BTX6" s="67"/>
      <c r="BTY6" s="67"/>
      <c r="BTZ6" s="67"/>
      <c r="BUA6" s="67"/>
      <c r="BUB6" s="67"/>
      <c r="BUC6" s="67"/>
      <c r="BUD6" s="67"/>
      <c r="BUE6" s="67"/>
      <c r="BUF6" s="67"/>
      <c r="BUG6" s="67"/>
      <c r="BUH6" s="67"/>
      <c r="BUI6" s="67"/>
      <c r="BUJ6" s="67"/>
      <c r="BUK6" s="67"/>
      <c r="BUL6" s="67"/>
      <c r="BUM6" s="67"/>
      <c r="BUN6" s="67"/>
      <c r="BUO6" s="67"/>
      <c r="BUP6" s="67"/>
      <c r="BUQ6" s="67"/>
      <c r="BUR6" s="67"/>
      <c r="BUS6" s="67"/>
      <c r="BUT6" s="67"/>
      <c r="BUU6" s="67"/>
      <c r="BUV6" s="67"/>
      <c r="BUW6" s="67"/>
      <c r="BUX6" s="67"/>
      <c r="BUY6" s="67"/>
      <c r="BUZ6" s="67"/>
      <c r="BVA6" s="67"/>
      <c r="BVB6" s="67"/>
      <c r="BVC6" s="67"/>
      <c r="BVD6" s="67"/>
      <c r="BVE6" s="67"/>
      <c r="BVF6" s="67"/>
      <c r="BVG6" s="67"/>
      <c r="BVH6" s="67"/>
      <c r="BVI6" s="67"/>
      <c r="BVJ6" s="67"/>
      <c r="BVK6" s="67"/>
      <c r="BVL6" s="67"/>
      <c r="BVM6" s="67"/>
      <c r="BVN6" s="67"/>
      <c r="BVO6" s="67"/>
      <c r="BVP6" s="67"/>
      <c r="BVQ6" s="67"/>
      <c r="BVR6" s="67"/>
      <c r="BVS6" s="67"/>
      <c r="BVT6" s="67"/>
      <c r="BVU6" s="67"/>
      <c r="BVV6" s="67"/>
      <c r="BVW6" s="67"/>
      <c r="BVX6" s="67"/>
      <c r="BVY6" s="67"/>
      <c r="BVZ6" s="67"/>
      <c r="BWA6" s="67"/>
      <c r="BWB6" s="67"/>
      <c r="BWC6" s="67"/>
      <c r="BWD6" s="67"/>
      <c r="BWE6" s="67"/>
      <c r="BWF6" s="67"/>
      <c r="BWG6" s="67"/>
      <c r="BWH6" s="67"/>
      <c r="BWI6" s="67"/>
      <c r="BWJ6" s="67"/>
      <c r="BWK6" s="67"/>
      <c r="BWL6" s="67"/>
      <c r="BWM6" s="67"/>
      <c r="BWN6" s="67"/>
      <c r="BWO6" s="67"/>
      <c r="BWP6" s="67"/>
      <c r="BWQ6" s="67"/>
      <c r="BWR6" s="67"/>
      <c r="BWS6" s="67"/>
      <c r="BWT6" s="67"/>
      <c r="BWU6" s="67"/>
      <c r="BWV6" s="67"/>
      <c r="BWW6" s="67"/>
      <c r="BWX6" s="67"/>
      <c r="BWY6" s="67"/>
      <c r="BWZ6" s="67"/>
      <c r="BXA6" s="67"/>
      <c r="BXB6" s="67"/>
      <c r="BXC6" s="67"/>
      <c r="BXD6" s="67"/>
      <c r="BXE6" s="67"/>
      <c r="BXF6" s="67"/>
      <c r="BXG6" s="67"/>
      <c r="BXH6" s="67"/>
      <c r="BXI6" s="67"/>
      <c r="BXJ6" s="67"/>
      <c r="BXK6" s="67"/>
      <c r="BXL6" s="67"/>
      <c r="BXM6" s="67"/>
      <c r="BXN6" s="67"/>
      <c r="BXO6" s="67"/>
      <c r="BXP6" s="67"/>
      <c r="BXQ6" s="67"/>
      <c r="BXR6" s="67"/>
      <c r="BXS6" s="67"/>
      <c r="BXT6" s="67"/>
      <c r="BXU6" s="67"/>
      <c r="BXV6" s="67"/>
      <c r="BXW6" s="67"/>
      <c r="BXX6" s="67"/>
      <c r="BXY6" s="67"/>
      <c r="BXZ6" s="67"/>
      <c r="BYA6" s="67"/>
      <c r="BYB6" s="67"/>
      <c r="BYC6" s="67"/>
      <c r="BYD6" s="67"/>
      <c r="BYE6" s="67"/>
      <c r="BYF6" s="67"/>
      <c r="BYG6" s="67"/>
      <c r="BYH6" s="67"/>
      <c r="BYI6" s="67"/>
      <c r="BYJ6" s="67"/>
      <c r="BYK6" s="67"/>
      <c r="BYL6" s="67"/>
      <c r="BYM6" s="67"/>
      <c r="BYN6" s="67"/>
      <c r="BYO6" s="67"/>
      <c r="BYP6" s="67"/>
      <c r="BYQ6" s="67"/>
      <c r="BYR6" s="67"/>
      <c r="BYS6" s="67"/>
      <c r="BYT6" s="67"/>
      <c r="BYU6" s="67"/>
      <c r="BYV6" s="67"/>
      <c r="BYW6" s="67"/>
      <c r="BYX6" s="67"/>
      <c r="BYY6" s="67"/>
      <c r="BYZ6" s="67"/>
      <c r="BZA6" s="67"/>
      <c r="BZB6" s="67"/>
      <c r="BZC6" s="67"/>
      <c r="BZD6" s="67"/>
      <c r="BZE6" s="67"/>
      <c r="BZF6" s="67"/>
      <c r="BZG6" s="67"/>
      <c r="BZH6" s="67"/>
      <c r="BZI6" s="67"/>
      <c r="BZJ6" s="67"/>
      <c r="BZK6" s="67"/>
      <c r="BZL6" s="67"/>
      <c r="BZM6" s="67"/>
      <c r="BZN6" s="67"/>
      <c r="BZO6" s="67"/>
      <c r="BZP6" s="67"/>
      <c r="BZQ6" s="67"/>
      <c r="BZR6" s="67"/>
      <c r="BZS6" s="67"/>
      <c r="BZT6" s="67"/>
      <c r="BZU6" s="67"/>
      <c r="BZV6" s="67"/>
      <c r="BZW6" s="67"/>
      <c r="BZX6" s="67"/>
      <c r="BZY6" s="67"/>
      <c r="BZZ6" s="67"/>
      <c r="CAA6" s="67"/>
      <c r="CAB6" s="67"/>
      <c r="CAC6" s="67"/>
      <c r="CAD6" s="67"/>
      <c r="CAE6" s="67"/>
      <c r="CAF6" s="67"/>
      <c r="CAG6" s="67"/>
      <c r="CAH6" s="67"/>
      <c r="CAI6" s="67"/>
      <c r="CAJ6" s="67"/>
      <c r="CAK6" s="67"/>
      <c r="CAL6" s="67"/>
      <c r="CAM6" s="67"/>
      <c r="CAN6" s="67"/>
      <c r="CAO6" s="67"/>
      <c r="CAP6" s="67"/>
      <c r="CAQ6" s="67"/>
      <c r="CAR6" s="67"/>
      <c r="CAS6" s="67"/>
      <c r="CAT6" s="67"/>
      <c r="CAU6" s="67"/>
      <c r="CAV6" s="67"/>
      <c r="CAW6" s="67"/>
      <c r="CAX6" s="67"/>
      <c r="CAY6" s="67"/>
      <c r="CAZ6" s="67"/>
      <c r="CBA6" s="67"/>
      <c r="CBB6" s="67"/>
      <c r="CBC6" s="67"/>
      <c r="CBD6" s="67"/>
      <c r="CBE6" s="67"/>
      <c r="CBF6" s="67"/>
      <c r="CBG6" s="67"/>
      <c r="CBH6" s="67"/>
      <c r="CBI6" s="67"/>
      <c r="CBJ6" s="67"/>
      <c r="CBK6" s="67"/>
      <c r="CBL6" s="67"/>
      <c r="CBM6" s="67"/>
      <c r="CBN6" s="67"/>
      <c r="CBO6" s="67"/>
      <c r="CBP6" s="67"/>
      <c r="CBQ6" s="67"/>
      <c r="CBR6" s="67"/>
      <c r="CBS6" s="67"/>
      <c r="CBT6" s="67"/>
      <c r="CBU6" s="67"/>
      <c r="CBV6" s="67"/>
      <c r="CBW6" s="67"/>
      <c r="CBX6" s="67"/>
      <c r="CBY6" s="67"/>
      <c r="CBZ6" s="67"/>
      <c r="CCA6" s="67"/>
      <c r="CCB6" s="67"/>
      <c r="CCC6" s="67"/>
      <c r="CCD6" s="67"/>
      <c r="CCE6" s="67"/>
      <c r="CCF6" s="67"/>
      <c r="CCG6" s="67"/>
      <c r="CCH6" s="67"/>
      <c r="CCI6" s="67"/>
      <c r="CCJ6" s="67"/>
      <c r="CCK6" s="67"/>
      <c r="CCL6" s="67"/>
      <c r="CCM6" s="67"/>
      <c r="CCN6" s="67"/>
      <c r="CCO6" s="67"/>
      <c r="CCP6" s="67"/>
      <c r="CCQ6" s="67"/>
      <c r="CCR6" s="67"/>
      <c r="CCS6" s="67"/>
      <c r="CCT6" s="67"/>
      <c r="CCU6" s="67"/>
      <c r="CCV6" s="67"/>
      <c r="CCW6" s="67"/>
      <c r="CCX6" s="67"/>
      <c r="CCY6" s="67"/>
      <c r="CCZ6" s="67"/>
      <c r="CDA6" s="67"/>
      <c r="CDB6" s="67"/>
      <c r="CDC6" s="67"/>
      <c r="CDD6" s="67"/>
      <c r="CDE6" s="67"/>
      <c r="CDF6" s="67"/>
      <c r="CDG6" s="67"/>
      <c r="CDH6" s="67"/>
      <c r="CDI6" s="67"/>
      <c r="CDJ6" s="67"/>
      <c r="CDK6" s="67"/>
      <c r="CDL6" s="67"/>
      <c r="CDM6" s="67"/>
      <c r="CDN6" s="67"/>
      <c r="CDO6" s="67"/>
      <c r="CDP6" s="67"/>
      <c r="CDQ6" s="67"/>
      <c r="CDR6" s="67"/>
      <c r="CDS6" s="67"/>
      <c r="CDT6" s="67"/>
      <c r="CDU6" s="67"/>
      <c r="CDV6" s="67"/>
      <c r="CDW6" s="67"/>
      <c r="CDX6" s="67"/>
      <c r="CDY6" s="67"/>
      <c r="CDZ6" s="67"/>
      <c r="CEA6" s="67"/>
      <c r="CEB6" s="67"/>
      <c r="CEC6" s="67"/>
      <c r="CED6" s="67"/>
      <c r="CEE6" s="67"/>
      <c r="CEF6" s="67"/>
      <c r="CEG6" s="67"/>
      <c r="CEH6" s="67"/>
      <c r="CEI6" s="67"/>
      <c r="CEJ6" s="67"/>
      <c r="CEK6" s="67"/>
      <c r="CEL6" s="67"/>
      <c r="CEM6" s="67"/>
      <c r="CEN6" s="67"/>
      <c r="CEO6" s="67"/>
      <c r="CEP6" s="67"/>
      <c r="CEQ6" s="67"/>
      <c r="CER6" s="67"/>
      <c r="CES6" s="67"/>
      <c r="CET6" s="67"/>
      <c r="CEU6" s="67"/>
      <c r="CEV6" s="67"/>
      <c r="CEW6" s="67"/>
      <c r="CEX6" s="67"/>
      <c r="CEY6" s="67"/>
      <c r="CEZ6" s="67"/>
      <c r="CFA6" s="67"/>
      <c r="CFB6" s="67"/>
      <c r="CFC6" s="67"/>
      <c r="CFD6" s="67"/>
      <c r="CFE6" s="67"/>
      <c r="CFF6" s="67"/>
      <c r="CFG6" s="67"/>
      <c r="CFH6" s="67"/>
      <c r="CFI6" s="67"/>
      <c r="CFJ6" s="67"/>
      <c r="CFK6" s="67"/>
      <c r="CFL6" s="67"/>
      <c r="CFM6" s="67"/>
      <c r="CFN6" s="67"/>
      <c r="CFO6" s="67"/>
      <c r="CFP6" s="67"/>
      <c r="CFQ6" s="67"/>
      <c r="CFR6" s="67"/>
      <c r="CFS6" s="67"/>
      <c r="CFT6" s="67"/>
      <c r="CFU6" s="67"/>
      <c r="CFV6" s="67"/>
      <c r="CFW6" s="67"/>
      <c r="CFX6" s="67"/>
      <c r="CFY6" s="67"/>
      <c r="CFZ6" s="67"/>
      <c r="CGA6" s="67"/>
      <c r="CGB6" s="67"/>
      <c r="CGC6" s="67"/>
      <c r="CGD6" s="67"/>
      <c r="CGE6" s="67"/>
      <c r="CGF6" s="67"/>
      <c r="CGG6" s="67"/>
      <c r="CGH6" s="67"/>
      <c r="CGI6" s="67"/>
      <c r="CGJ6" s="67"/>
      <c r="CGK6" s="67"/>
      <c r="CGL6" s="67"/>
      <c r="CGM6" s="67"/>
      <c r="CGN6" s="67"/>
      <c r="CGO6" s="67"/>
      <c r="CGP6" s="67"/>
      <c r="CGQ6" s="67"/>
      <c r="CGR6" s="67"/>
      <c r="CGS6" s="67"/>
      <c r="CGT6" s="67"/>
      <c r="CGU6" s="67"/>
      <c r="CGV6" s="67"/>
      <c r="CGW6" s="67"/>
      <c r="CGX6" s="67"/>
      <c r="CGY6" s="67"/>
      <c r="CGZ6" s="67"/>
      <c r="CHA6" s="67"/>
      <c r="CHB6" s="67"/>
      <c r="CHC6" s="67"/>
      <c r="CHD6" s="67"/>
      <c r="CHE6" s="67"/>
      <c r="CHF6" s="67"/>
      <c r="CHG6" s="67"/>
      <c r="CHH6" s="67"/>
      <c r="CHI6" s="67"/>
      <c r="CHJ6" s="67"/>
      <c r="CHK6" s="67"/>
      <c r="CHL6" s="67"/>
      <c r="CHM6" s="67"/>
      <c r="CHN6" s="67"/>
      <c r="CHO6" s="67"/>
      <c r="CHP6" s="67"/>
      <c r="CHQ6" s="67"/>
      <c r="CHR6" s="67"/>
      <c r="CHS6" s="67"/>
      <c r="CHT6" s="67"/>
      <c r="CHU6" s="67"/>
      <c r="CHV6" s="67"/>
      <c r="CHW6" s="67"/>
      <c r="CHX6" s="67"/>
      <c r="CHY6" s="67"/>
      <c r="CHZ6" s="67"/>
      <c r="CIA6" s="67"/>
      <c r="CIB6" s="67"/>
      <c r="CIC6" s="67"/>
      <c r="CID6" s="67"/>
      <c r="CIE6" s="67"/>
      <c r="CIF6" s="67"/>
      <c r="CIG6" s="67"/>
      <c r="CIH6" s="67"/>
      <c r="CII6" s="67"/>
      <c r="CIJ6" s="67"/>
      <c r="CIK6" s="67"/>
      <c r="CIL6" s="67"/>
      <c r="CIM6" s="67"/>
      <c r="CIN6" s="67"/>
      <c r="CIO6" s="67"/>
      <c r="CIP6" s="67"/>
      <c r="CIQ6" s="67"/>
      <c r="CIR6" s="67"/>
      <c r="CIS6" s="67"/>
      <c r="CIT6" s="67"/>
      <c r="CIU6" s="67"/>
      <c r="CIV6" s="67"/>
      <c r="CIW6" s="67"/>
      <c r="CIX6" s="67"/>
      <c r="CIY6" s="67"/>
      <c r="CIZ6" s="67"/>
      <c r="CJA6" s="67"/>
      <c r="CJB6" s="67"/>
      <c r="CJC6" s="67"/>
      <c r="CJD6" s="67"/>
      <c r="CJE6" s="67"/>
      <c r="CJF6" s="67"/>
      <c r="CJG6" s="67"/>
      <c r="CJH6" s="67"/>
      <c r="CJI6" s="67"/>
      <c r="CJJ6" s="67"/>
      <c r="CJK6" s="67"/>
      <c r="CJL6" s="67"/>
      <c r="CJM6" s="67"/>
      <c r="CJN6" s="67"/>
      <c r="CJO6" s="67"/>
      <c r="CJP6" s="67"/>
      <c r="CJQ6" s="67"/>
      <c r="CJR6" s="67"/>
      <c r="CJS6" s="67"/>
      <c r="CJT6" s="67"/>
      <c r="CJU6" s="67"/>
      <c r="CJV6" s="67"/>
      <c r="CJW6" s="67"/>
      <c r="CJX6" s="67"/>
      <c r="CJY6" s="67"/>
      <c r="CJZ6" s="67"/>
      <c r="CKA6" s="67"/>
      <c r="CKB6" s="67"/>
      <c r="CKC6" s="67"/>
      <c r="CKD6" s="67"/>
      <c r="CKE6" s="67"/>
      <c r="CKF6" s="67"/>
      <c r="CKG6" s="67"/>
      <c r="CKH6" s="67"/>
      <c r="CKI6" s="67"/>
      <c r="CKJ6" s="67"/>
      <c r="CKK6" s="67"/>
      <c r="CKL6" s="67"/>
      <c r="CKM6" s="67"/>
      <c r="CKN6" s="67"/>
      <c r="CKO6" s="67"/>
      <c r="CKP6" s="67"/>
      <c r="CKQ6" s="67"/>
      <c r="CKR6" s="67"/>
      <c r="CKS6" s="67"/>
      <c r="CKT6" s="67"/>
      <c r="CKU6" s="67"/>
      <c r="CKV6" s="67"/>
      <c r="CKW6" s="67"/>
      <c r="CKX6" s="67"/>
      <c r="CKY6" s="67"/>
      <c r="CKZ6" s="67"/>
      <c r="CLA6" s="67"/>
      <c r="CLB6" s="67"/>
      <c r="CLC6" s="67"/>
      <c r="CLD6" s="67"/>
      <c r="CLE6" s="67"/>
      <c r="CLF6" s="67"/>
      <c r="CLG6" s="67"/>
      <c r="CLH6" s="67"/>
      <c r="CLI6" s="67"/>
      <c r="CLJ6" s="67"/>
      <c r="CLK6" s="67"/>
      <c r="CLL6" s="67"/>
      <c r="CLM6" s="67"/>
      <c r="CLN6" s="67"/>
      <c r="CLO6" s="67"/>
      <c r="CLP6" s="67"/>
      <c r="CLQ6" s="67"/>
      <c r="CLR6" s="67"/>
      <c r="CLS6" s="67"/>
      <c r="CLT6" s="67"/>
      <c r="CLU6" s="67"/>
      <c r="CLV6" s="67"/>
      <c r="CLW6" s="67"/>
      <c r="CLX6" s="67"/>
      <c r="CLY6" s="67"/>
      <c r="CLZ6" s="67"/>
      <c r="CMA6" s="67"/>
      <c r="CMB6" s="67"/>
      <c r="CMC6" s="67"/>
      <c r="CMD6" s="67"/>
      <c r="CME6" s="67"/>
      <c r="CMF6" s="67"/>
      <c r="CMG6" s="67"/>
      <c r="CMH6" s="67"/>
      <c r="CMI6" s="67"/>
      <c r="CMJ6" s="67"/>
      <c r="CMK6" s="67"/>
      <c r="CML6" s="67"/>
      <c r="CMM6" s="67"/>
      <c r="CMN6" s="67"/>
      <c r="CMO6" s="67"/>
      <c r="CMP6" s="67"/>
      <c r="CMQ6" s="67"/>
      <c r="CMR6" s="67"/>
      <c r="CMS6" s="67"/>
      <c r="CMT6" s="67"/>
      <c r="CMU6" s="67"/>
      <c r="CMV6" s="67"/>
      <c r="CMW6" s="67"/>
      <c r="CMX6" s="67"/>
      <c r="CMY6" s="67"/>
      <c r="CMZ6" s="67"/>
      <c r="CNA6" s="67"/>
      <c r="CNB6" s="67"/>
      <c r="CNC6" s="67"/>
      <c r="CND6" s="67"/>
      <c r="CNE6" s="67"/>
      <c r="CNF6" s="67"/>
      <c r="CNG6" s="67"/>
      <c r="CNH6" s="67"/>
      <c r="CNI6" s="67"/>
      <c r="CNJ6" s="67"/>
      <c r="CNK6" s="67"/>
      <c r="CNL6" s="67"/>
      <c r="CNM6" s="67"/>
      <c r="CNN6" s="67"/>
      <c r="CNO6" s="67"/>
      <c r="CNP6" s="67"/>
      <c r="CNQ6" s="67"/>
      <c r="CNR6" s="67"/>
      <c r="CNS6" s="67"/>
      <c r="CNT6" s="67"/>
      <c r="CNU6" s="67"/>
      <c r="CNV6" s="67"/>
      <c r="CNW6" s="67"/>
      <c r="CNX6" s="67"/>
      <c r="CNY6" s="67"/>
      <c r="CNZ6" s="67"/>
      <c r="COA6" s="67"/>
      <c r="COB6" s="67"/>
      <c r="COC6" s="67"/>
      <c r="COD6" s="67"/>
      <c r="COE6" s="67"/>
      <c r="COF6" s="67"/>
      <c r="COG6" s="67"/>
      <c r="COH6" s="67"/>
      <c r="COI6" s="67"/>
      <c r="COJ6" s="67"/>
      <c r="COK6" s="67"/>
      <c r="COL6" s="67"/>
      <c r="COM6" s="67"/>
      <c r="CON6" s="67"/>
      <c r="COO6" s="67"/>
      <c r="COP6" s="67"/>
      <c r="COQ6" s="67"/>
      <c r="COR6" s="67"/>
      <c r="COS6" s="67"/>
      <c r="COT6" s="67"/>
      <c r="COU6" s="67"/>
      <c r="COV6" s="67"/>
      <c r="COW6" s="67"/>
      <c r="COX6" s="67"/>
      <c r="COY6" s="67"/>
      <c r="COZ6" s="67"/>
      <c r="CPA6" s="67"/>
      <c r="CPB6" s="67"/>
      <c r="CPC6" s="67"/>
      <c r="CPD6" s="67"/>
      <c r="CPE6" s="67"/>
      <c r="CPF6" s="67"/>
      <c r="CPG6" s="67"/>
      <c r="CPH6" s="67"/>
      <c r="CPI6" s="67"/>
      <c r="CPJ6" s="67"/>
      <c r="CPK6" s="67"/>
      <c r="CPL6" s="67"/>
      <c r="CPM6" s="67"/>
      <c r="CPN6" s="67"/>
      <c r="CPO6" s="67"/>
      <c r="CPP6" s="67"/>
      <c r="CPQ6" s="67"/>
      <c r="CPR6" s="67"/>
      <c r="CPS6" s="67"/>
      <c r="CPT6" s="67"/>
      <c r="CPU6" s="67"/>
      <c r="CPV6" s="67"/>
      <c r="CPW6" s="67"/>
      <c r="CPX6" s="67"/>
      <c r="CPY6" s="67"/>
      <c r="CPZ6" s="67"/>
      <c r="CQA6" s="67"/>
      <c r="CQB6" s="67"/>
      <c r="CQC6" s="67"/>
      <c r="CQD6" s="67"/>
      <c r="CQE6" s="67"/>
      <c r="CQF6" s="67"/>
      <c r="CQG6" s="67"/>
      <c r="CQH6" s="67"/>
      <c r="CQI6" s="67"/>
      <c r="CQJ6" s="67"/>
      <c r="CQK6" s="67"/>
      <c r="CQL6" s="67"/>
      <c r="CQM6" s="67"/>
      <c r="CQN6" s="67"/>
      <c r="CQO6" s="67"/>
      <c r="CQP6" s="67"/>
      <c r="CQQ6" s="67"/>
      <c r="CQR6" s="67"/>
      <c r="CQS6" s="67"/>
      <c r="CQT6" s="67"/>
      <c r="CQU6" s="67"/>
      <c r="CQV6" s="67"/>
      <c r="CQW6" s="67"/>
      <c r="CQX6" s="67"/>
      <c r="CQY6" s="67"/>
      <c r="CQZ6" s="67"/>
      <c r="CRA6" s="67"/>
      <c r="CRB6" s="67"/>
      <c r="CRC6" s="67"/>
      <c r="CRD6" s="67"/>
      <c r="CRE6" s="67"/>
      <c r="CRF6" s="67"/>
      <c r="CRG6" s="67"/>
      <c r="CRH6" s="67"/>
      <c r="CRI6" s="67"/>
      <c r="CRJ6" s="67"/>
      <c r="CRK6" s="67"/>
      <c r="CRL6" s="67"/>
      <c r="CRM6" s="67"/>
      <c r="CRN6" s="67"/>
      <c r="CRO6" s="67"/>
      <c r="CRP6" s="67"/>
      <c r="CRQ6" s="67"/>
      <c r="CRR6" s="67"/>
      <c r="CRS6" s="67"/>
      <c r="CRT6" s="67"/>
      <c r="CRU6" s="67"/>
      <c r="CRV6" s="67"/>
      <c r="CRW6" s="67"/>
      <c r="CRX6" s="67"/>
      <c r="CRY6" s="67"/>
      <c r="CRZ6" s="67"/>
      <c r="CSA6" s="67"/>
      <c r="CSB6" s="67"/>
      <c r="CSC6" s="67"/>
      <c r="CSD6" s="67"/>
      <c r="CSE6" s="67"/>
      <c r="CSF6" s="67"/>
      <c r="CSG6" s="67"/>
      <c r="CSH6" s="67"/>
      <c r="CSI6" s="67"/>
      <c r="CSJ6" s="67"/>
      <c r="CSK6" s="67"/>
      <c r="CSL6" s="67"/>
      <c r="CSM6" s="67"/>
      <c r="CSN6" s="67"/>
      <c r="CSO6" s="67"/>
      <c r="CSP6" s="67"/>
      <c r="CSQ6" s="67"/>
      <c r="CSR6" s="67"/>
      <c r="CSS6" s="67"/>
      <c r="CST6" s="67"/>
      <c r="CSU6" s="67"/>
      <c r="CSV6" s="67"/>
      <c r="CSW6" s="67"/>
      <c r="CSX6" s="67"/>
      <c r="CSY6" s="67"/>
      <c r="CSZ6" s="67"/>
      <c r="CTA6" s="67"/>
      <c r="CTB6" s="67"/>
      <c r="CTC6" s="67"/>
      <c r="CTD6" s="67"/>
      <c r="CTE6" s="67"/>
      <c r="CTF6" s="67"/>
      <c r="CTG6" s="67"/>
      <c r="CTH6" s="67"/>
      <c r="CTI6" s="67"/>
      <c r="CTJ6" s="67"/>
      <c r="CTK6" s="67"/>
      <c r="CTL6" s="67"/>
      <c r="CTM6" s="67"/>
      <c r="CTN6" s="67"/>
      <c r="CTO6" s="67"/>
      <c r="CTP6" s="67"/>
      <c r="CTQ6" s="67"/>
      <c r="CTR6" s="67"/>
      <c r="CTS6" s="67"/>
      <c r="CTT6" s="67"/>
      <c r="CTU6" s="67"/>
      <c r="CTV6" s="67"/>
      <c r="CTW6" s="67"/>
      <c r="CTX6" s="67"/>
      <c r="CTY6" s="67"/>
      <c r="CTZ6" s="67"/>
      <c r="CUA6" s="67"/>
      <c r="CUB6" s="67"/>
      <c r="CUC6" s="67"/>
      <c r="CUD6" s="67"/>
      <c r="CUE6" s="67"/>
      <c r="CUF6" s="67"/>
      <c r="CUG6" s="67"/>
      <c r="CUH6" s="67"/>
      <c r="CUI6" s="67"/>
      <c r="CUJ6" s="67"/>
      <c r="CUK6" s="67"/>
      <c r="CUL6" s="67"/>
      <c r="CUM6" s="67"/>
      <c r="CUN6" s="67"/>
      <c r="CUO6" s="67"/>
      <c r="CUP6" s="67"/>
      <c r="CUQ6" s="67"/>
      <c r="CUR6" s="67"/>
      <c r="CUS6" s="67"/>
      <c r="CUT6" s="67"/>
      <c r="CUU6" s="67"/>
      <c r="CUV6" s="67"/>
      <c r="CUW6" s="67"/>
      <c r="CUX6" s="67"/>
      <c r="CUY6" s="67"/>
      <c r="CUZ6" s="67"/>
      <c r="CVA6" s="67"/>
      <c r="CVB6" s="67"/>
      <c r="CVC6" s="67"/>
      <c r="CVD6" s="67"/>
      <c r="CVE6" s="67"/>
      <c r="CVF6" s="67"/>
      <c r="CVG6" s="67"/>
      <c r="CVH6" s="67"/>
      <c r="CVI6" s="67"/>
      <c r="CVJ6" s="67"/>
      <c r="CVK6" s="67"/>
      <c r="CVL6" s="67"/>
      <c r="CVM6" s="67"/>
      <c r="CVN6" s="67"/>
      <c r="CVO6" s="67"/>
      <c r="CVP6" s="67"/>
      <c r="CVQ6" s="67"/>
      <c r="CVR6" s="67"/>
      <c r="CVS6" s="67"/>
      <c r="CVT6" s="67"/>
      <c r="CVU6" s="67"/>
      <c r="CVV6" s="67"/>
      <c r="CVW6" s="67"/>
      <c r="CVX6" s="67"/>
      <c r="CVY6" s="67"/>
      <c r="CVZ6" s="67"/>
      <c r="CWA6" s="67"/>
      <c r="CWB6" s="67"/>
      <c r="CWC6" s="67"/>
      <c r="CWD6" s="67"/>
      <c r="CWE6" s="67"/>
      <c r="CWF6" s="67"/>
      <c r="CWG6" s="67"/>
      <c r="CWH6" s="67"/>
      <c r="CWI6" s="67"/>
      <c r="CWJ6" s="67"/>
      <c r="CWK6" s="67"/>
      <c r="CWL6" s="67"/>
      <c r="CWM6" s="67"/>
      <c r="CWN6" s="67"/>
      <c r="CWO6" s="67"/>
      <c r="CWP6" s="67"/>
      <c r="CWQ6" s="67"/>
      <c r="CWR6" s="67"/>
      <c r="CWS6" s="67"/>
      <c r="CWT6" s="67"/>
      <c r="CWU6" s="67"/>
      <c r="CWV6" s="67"/>
      <c r="CWW6" s="67"/>
      <c r="CWX6" s="67"/>
      <c r="CWY6" s="67"/>
      <c r="CWZ6" s="67"/>
      <c r="CXA6" s="67"/>
      <c r="CXB6" s="67"/>
      <c r="CXC6" s="67"/>
      <c r="CXD6" s="67"/>
      <c r="CXE6" s="67"/>
      <c r="CXF6" s="67"/>
      <c r="CXG6" s="67"/>
      <c r="CXH6" s="67"/>
      <c r="CXI6" s="67"/>
      <c r="CXJ6" s="67"/>
      <c r="CXK6" s="67"/>
      <c r="CXL6" s="67"/>
      <c r="CXM6" s="67"/>
      <c r="CXN6" s="67"/>
      <c r="CXO6" s="67"/>
      <c r="CXP6" s="67"/>
      <c r="CXQ6" s="67"/>
      <c r="CXR6" s="67"/>
      <c r="CXS6" s="67"/>
      <c r="CXT6" s="67"/>
      <c r="CXU6" s="67"/>
      <c r="CXV6" s="67"/>
      <c r="CXW6" s="67"/>
      <c r="CXX6" s="67"/>
      <c r="CXY6" s="67"/>
      <c r="CXZ6" s="67"/>
      <c r="CYA6" s="67"/>
      <c r="CYB6" s="67"/>
      <c r="CYC6" s="67"/>
      <c r="CYD6" s="67"/>
      <c r="CYE6" s="67"/>
      <c r="CYF6" s="67"/>
      <c r="CYG6" s="67"/>
      <c r="CYH6" s="67"/>
      <c r="CYI6" s="67"/>
      <c r="CYJ6" s="67"/>
      <c r="CYK6" s="67"/>
      <c r="CYL6" s="67"/>
      <c r="CYM6" s="67"/>
      <c r="CYN6" s="67"/>
      <c r="CYO6" s="67"/>
      <c r="CYP6" s="67"/>
      <c r="CYQ6" s="67"/>
      <c r="CYR6" s="67"/>
      <c r="CYS6" s="67"/>
      <c r="CYT6" s="67"/>
      <c r="CYU6" s="67"/>
      <c r="CYV6" s="67"/>
      <c r="CYW6" s="67"/>
      <c r="CYX6" s="67"/>
      <c r="CYY6" s="67"/>
      <c r="CYZ6" s="67"/>
      <c r="CZA6" s="67"/>
      <c r="CZB6" s="67"/>
      <c r="CZC6" s="67"/>
      <c r="CZD6" s="67"/>
      <c r="CZE6" s="67"/>
      <c r="CZF6" s="67"/>
      <c r="CZG6" s="67"/>
      <c r="CZH6" s="67"/>
      <c r="CZI6" s="67"/>
      <c r="CZJ6" s="67"/>
      <c r="CZK6" s="67"/>
      <c r="CZL6" s="67"/>
      <c r="CZM6" s="67"/>
      <c r="CZN6" s="67"/>
      <c r="CZO6" s="67"/>
      <c r="CZP6" s="67"/>
      <c r="CZQ6" s="67"/>
      <c r="CZR6" s="67"/>
      <c r="CZS6" s="67"/>
      <c r="CZT6" s="67"/>
      <c r="CZU6" s="67"/>
      <c r="CZV6" s="67"/>
      <c r="CZW6" s="67"/>
      <c r="CZX6" s="67"/>
      <c r="CZY6" s="67"/>
      <c r="CZZ6" s="67"/>
      <c r="DAA6" s="67"/>
      <c r="DAB6" s="67"/>
      <c r="DAC6" s="67"/>
      <c r="DAD6" s="67"/>
      <c r="DAE6" s="67"/>
      <c r="DAF6" s="67"/>
      <c r="DAG6" s="67"/>
      <c r="DAH6" s="67"/>
      <c r="DAI6" s="67"/>
      <c r="DAJ6" s="67"/>
      <c r="DAK6" s="67"/>
      <c r="DAL6" s="67"/>
      <c r="DAM6" s="67"/>
      <c r="DAN6" s="67"/>
      <c r="DAO6" s="67"/>
      <c r="DAP6" s="67"/>
      <c r="DAQ6" s="67"/>
      <c r="DAR6" s="67"/>
      <c r="DAS6" s="67"/>
      <c r="DAT6" s="67"/>
      <c r="DAU6" s="67"/>
      <c r="DAV6" s="67"/>
      <c r="DAW6" s="67"/>
      <c r="DAX6" s="67"/>
      <c r="DAY6" s="67"/>
      <c r="DAZ6" s="67"/>
      <c r="DBA6" s="67"/>
      <c r="DBB6" s="67"/>
      <c r="DBC6" s="67"/>
      <c r="DBD6" s="67"/>
      <c r="DBE6" s="67"/>
      <c r="DBF6" s="67"/>
      <c r="DBG6" s="67"/>
      <c r="DBH6" s="67"/>
      <c r="DBI6" s="67"/>
      <c r="DBJ6" s="67"/>
      <c r="DBK6" s="67"/>
      <c r="DBL6" s="67"/>
      <c r="DBM6" s="67"/>
      <c r="DBN6" s="67"/>
      <c r="DBO6" s="67"/>
      <c r="DBP6" s="67"/>
      <c r="DBQ6" s="67"/>
      <c r="DBR6" s="67"/>
      <c r="DBS6" s="67"/>
      <c r="DBT6" s="67"/>
      <c r="DBU6" s="67"/>
      <c r="DBV6" s="67"/>
      <c r="DBW6" s="67"/>
      <c r="DBX6" s="67"/>
      <c r="DBY6" s="67"/>
      <c r="DBZ6" s="67"/>
      <c r="DCA6" s="67"/>
      <c r="DCB6" s="67"/>
      <c r="DCC6" s="67"/>
      <c r="DCD6" s="67"/>
      <c r="DCE6" s="67"/>
      <c r="DCF6" s="67"/>
      <c r="DCG6" s="67"/>
      <c r="DCH6" s="67"/>
      <c r="DCI6" s="67"/>
      <c r="DCJ6" s="67"/>
      <c r="DCK6" s="67"/>
      <c r="DCL6" s="67"/>
      <c r="DCM6" s="67"/>
      <c r="DCN6" s="67"/>
      <c r="DCO6" s="67"/>
      <c r="DCP6" s="67"/>
      <c r="DCQ6" s="67"/>
      <c r="DCR6" s="67"/>
      <c r="DCS6" s="67"/>
      <c r="DCT6" s="67"/>
      <c r="DCU6" s="67"/>
      <c r="DCV6" s="67"/>
      <c r="DCW6" s="67"/>
      <c r="DCX6" s="67"/>
      <c r="DCY6" s="67"/>
      <c r="DCZ6" s="67"/>
      <c r="DDA6" s="67"/>
      <c r="DDB6" s="67"/>
      <c r="DDC6" s="67"/>
      <c r="DDD6" s="67"/>
      <c r="DDE6" s="67"/>
      <c r="DDF6" s="67"/>
      <c r="DDG6" s="67"/>
      <c r="DDH6" s="67"/>
      <c r="DDI6" s="67"/>
      <c r="DDJ6" s="67"/>
      <c r="DDK6" s="67"/>
      <c r="DDL6" s="67"/>
      <c r="DDM6" s="67"/>
      <c r="DDN6" s="67"/>
      <c r="DDO6" s="67"/>
      <c r="DDP6" s="67"/>
      <c r="DDQ6" s="67"/>
      <c r="DDR6" s="67"/>
      <c r="DDS6" s="67"/>
      <c r="DDT6" s="67"/>
      <c r="DDU6" s="67"/>
      <c r="DDV6" s="67"/>
      <c r="DDW6" s="67"/>
      <c r="DDX6" s="67"/>
      <c r="DDY6" s="67"/>
      <c r="DDZ6" s="67"/>
      <c r="DEA6" s="67"/>
      <c r="DEB6" s="67"/>
      <c r="DEC6" s="67"/>
      <c r="DED6" s="67"/>
      <c r="DEE6" s="67"/>
      <c r="DEF6" s="67"/>
      <c r="DEG6" s="67"/>
      <c r="DEH6" s="67"/>
      <c r="DEI6" s="67"/>
      <c r="DEJ6" s="67"/>
      <c r="DEK6" s="67"/>
      <c r="DEL6" s="67"/>
      <c r="DEM6" s="67"/>
      <c r="DEN6" s="67"/>
      <c r="DEO6" s="67"/>
      <c r="DEP6" s="67"/>
      <c r="DEQ6" s="67"/>
      <c r="DER6" s="67"/>
      <c r="DES6" s="67"/>
      <c r="DET6" s="67"/>
      <c r="DEU6" s="67"/>
      <c r="DEV6" s="67"/>
      <c r="DEW6" s="67"/>
      <c r="DEX6" s="67"/>
      <c r="DEY6" s="67"/>
      <c r="DEZ6" s="67"/>
      <c r="DFA6" s="67"/>
      <c r="DFB6" s="67"/>
      <c r="DFC6" s="67"/>
      <c r="DFD6" s="67"/>
      <c r="DFE6" s="67"/>
      <c r="DFF6" s="67"/>
      <c r="DFG6" s="67"/>
      <c r="DFH6" s="67"/>
      <c r="DFI6" s="67"/>
      <c r="DFJ6" s="67"/>
      <c r="DFK6" s="67"/>
      <c r="DFL6" s="67"/>
      <c r="DFM6" s="67"/>
      <c r="DFN6" s="67"/>
      <c r="DFO6" s="67"/>
      <c r="DFP6" s="67"/>
      <c r="DFQ6" s="67"/>
      <c r="DFR6" s="67"/>
      <c r="DFS6" s="67"/>
      <c r="DFT6" s="67"/>
      <c r="DFU6" s="67"/>
      <c r="DFV6" s="67"/>
      <c r="DFW6" s="67"/>
      <c r="DFX6" s="67"/>
      <c r="DFY6" s="67"/>
      <c r="DFZ6" s="67"/>
      <c r="DGA6" s="67"/>
      <c r="DGB6" s="67"/>
      <c r="DGC6" s="67"/>
      <c r="DGD6" s="67"/>
      <c r="DGE6" s="67"/>
      <c r="DGF6" s="67"/>
      <c r="DGG6" s="67"/>
      <c r="DGH6" s="67"/>
      <c r="DGI6" s="67"/>
      <c r="DGJ6" s="67"/>
      <c r="DGK6" s="67"/>
      <c r="DGL6" s="67"/>
      <c r="DGM6" s="67"/>
      <c r="DGN6" s="67"/>
      <c r="DGO6" s="67"/>
      <c r="DGP6" s="67"/>
      <c r="DGQ6" s="67"/>
      <c r="DGR6" s="67"/>
      <c r="DGS6" s="67"/>
      <c r="DGT6" s="67"/>
      <c r="DGU6" s="67"/>
      <c r="DGV6" s="67"/>
      <c r="DGW6" s="67"/>
      <c r="DGX6" s="67"/>
      <c r="DGY6" s="67"/>
      <c r="DGZ6" s="67"/>
      <c r="DHA6" s="67"/>
      <c r="DHB6" s="67"/>
      <c r="DHC6" s="67"/>
      <c r="DHD6" s="67"/>
      <c r="DHE6" s="67"/>
      <c r="DHF6" s="67"/>
      <c r="DHG6" s="67"/>
      <c r="DHH6" s="67"/>
      <c r="DHI6" s="67"/>
      <c r="DHJ6" s="67"/>
      <c r="DHK6" s="67"/>
      <c r="DHL6" s="67"/>
      <c r="DHM6" s="67"/>
      <c r="DHN6" s="67"/>
      <c r="DHO6" s="67"/>
      <c r="DHP6" s="67"/>
      <c r="DHQ6" s="67"/>
      <c r="DHR6" s="67"/>
      <c r="DHS6" s="67"/>
      <c r="DHT6" s="67"/>
      <c r="DHU6" s="67"/>
      <c r="DHV6" s="67"/>
      <c r="DHW6" s="67"/>
      <c r="DHX6" s="67"/>
      <c r="DHY6" s="67"/>
      <c r="DHZ6" s="67"/>
      <c r="DIA6" s="67"/>
      <c r="DIB6" s="67"/>
      <c r="DIC6" s="67"/>
      <c r="DID6" s="67"/>
      <c r="DIE6" s="67"/>
      <c r="DIF6" s="67"/>
      <c r="DIG6" s="67"/>
      <c r="DIH6" s="67"/>
      <c r="DII6" s="67"/>
      <c r="DIJ6" s="67"/>
      <c r="DIK6" s="67"/>
      <c r="DIL6" s="67"/>
      <c r="DIM6" s="67"/>
      <c r="DIN6" s="67"/>
      <c r="DIO6" s="67"/>
      <c r="DIP6" s="67"/>
      <c r="DIQ6" s="67"/>
      <c r="DIR6" s="67"/>
      <c r="DIS6" s="67"/>
      <c r="DIT6" s="67"/>
      <c r="DIU6" s="67"/>
      <c r="DIV6" s="67"/>
      <c r="DIW6" s="67"/>
      <c r="DIX6" s="67"/>
      <c r="DIY6" s="67"/>
      <c r="DIZ6" s="67"/>
      <c r="DJA6" s="67"/>
      <c r="DJB6" s="67"/>
      <c r="DJC6" s="67"/>
      <c r="DJD6" s="67"/>
      <c r="DJE6" s="67"/>
      <c r="DJF6" s="67"/>
      <c r="DJG6" s="67"/>
      <c r="DJH6" s="67"/>
      <c r="DJI6" s="67"/>
      <c r="DJJ6" s="67"/>
      <c r="DJK6" s="67"/>
      <c r="DJL6" s="67"/>
      <c r="DJM6" s="67"/>
      <c r="DJN6" s="67"/>
      <c r="DJO6" s="67"/>
      <c r="DJP6" s="67"/>
      <c r="DJQ6" s="67"/>
      <c r="DJR6" s="67"/>
      <c r="DJS6" s="67"/>
      <c r="DJT6" s="67"/>
      <c r="DJU6" s="67"/>
      <c r="DJV6" s="67"/>
      <c r="DJW6" s="67"/>
      <c r="DJX6" s="67"/>
      <c r="DJY6" s="67"/>
      <c r="DJZ6" s="67"/>
      <c r="DKA6" s="67"/>
      <c r="DKB6" s="67"/>
      <c r="DKC6" s="67"/>
      <c r="DKD6" s="67"/>
      <c r="DKE6" s="67"/>
      <c r="DKF6" s="67"/>
      <c r="DKG6" s="67"/>
      <c r="DKH6" s="67"/>
      <c r="DKI6" s="67"/>
      <c r="DKJ6" s="67"/>
      <c r="DKK6" s="67"/>
      <c r="DKL6" s="67"/>
      <c r="DKM6" s="67"/>
      <c r="DKN6" s="67"/>
      <c r="DKO6" s="67"/>
      <c r="DKP6" s="67"/>
      <c r="DKQ6" s="67"/>
      <c r="DKR6" s="67"/>
      <c r="DKS6" s="67"/>
      <c r="DKT6" s="67"/>
      <c r="DKU6" s="67"/>
      <c r="DKV6" s="67"/>
      <c r="DKW6" s="67"/>
      <c r="DKX6" s="67"/>
      <c r="DKY6" s="67"/>
      <c r="DKZ6" s="67"/>
      <c r="DLA6" s="67"/>
      <c r="DLB6" s="67"/>
      <c r="DLC6" s="67"/>
      <c r="DLD6" s="67"/>
      <c r="DLE6" s="67"/>
      <c r="DLF6" s="67"/>
      <c r="DLG6" s="67"/>
      <c r="DLH6" s="67"/>
      <c r="DLI6" s="67"/>
      <c r="DLJ6" s="67"/>
      <c r="DLK6" s="67"/>
      <c r="DLL6" s="67"/>
      <c r="DLM6" s="67"/>
      <c r="DLN6" s="67"/>
      <c r="DLO6" s="67"/>
      <c r="DLP6" s="67"/>
      <c r="DLQ6" s="67"/>
      <c r="DLR6" s="67"/>
      <c r="DLS6" s="67"/>
      <c r="DLT6" s="67"/>
      <c r="DLU6" s="67"/>
      <c r="DLV6" s="67"/>
      <c r="DLW6" s="67"/>
      <c r="DLX6" s="67"/>
      <c r="DLY6" s="67"/>
      <c r="DLZ6" s="67"/>
      <c r="DMA6" s="67"/>
      <c r="DMB6" s="67"/>
      <c r="DMC6" s="67"/>
      <c r="DMD6" s="67"/>
      <c r="DME6" s="67"/>
      <c r="DMF6" s="67"/>
      <c r="DMG6" s="67"/>
      <c r="DMH6" s="67"/>
      <c r="DMI6" s="67"/>
      <c r="DMJ6" s="67"/>
      <c r="DMK6" s="67"/>
      <c r="DML6" s="67"/>
      <c r="DMM6" s="67"/>
      <c r="DMN6" s="67"/>
      <c r="DMO6" s="67"/>
      <c r="DMP6" s="67"/>
      <c r="DMQ6" s="67"/>
      <c r="DMR6" s="67"/>
      <c r="DMS6" s="67"/>
      <c r="DMT6" s="67"/>
      <c r="DMU6" s="67"/>
      <c r="DMV6" s="67"/>
      <c r="DMW6" s="67"/>
      <c r="DMX6" s="67"/>
      <c r="DMY6" s="67"/>
      <c r="DMZ6" s="67"/>
      <c r="DNA6" s="67"/>
      <c r="DNB6" s="67"/>
      <c r="DNC6" s="67"/>
      <c r="DND6" s="67"/>
      <c r="DNE6" s="67"/>
      <c r="DNF6" s="67"/>
      <c r="DNG6" s="67"/>
      <c r="DNH6" s="67"/>
      <c r="DNI6" s="67"/>
      <c r="DNJ6" s="67"/>
      <c r="DNK6" s="67"/>
      <c r="DNL6" s="67"/>
      <c r="DNM6" s="67"/>
      <c r="DNN6" s="67"/>
      <c r="DNO6" s="67"/>
      <c r="DNP6" s="67"/>
      <c r="DNQ6" s="67"/>
      <c r="DNR6" s="67"/>
      <c r="DNS6" s="67"/>
      <c r="DNT6" s="67"/>
      <c r="DNU6" s="67"/>
      <c r="DNV6" s="67"/>
      <c r="DNW6" s="67"/>
      <c r="DNX6" s="67"/>
      <c r="DNY6" s="67"/>
      <c r="DNZ6" s="67"/>
      <c r="DOA6" s="67"/>
      <c r="DOB6" s="67"/>
      <c r="DOC6" s="67"/>
      <c r="DOD6" s="67"/>
      <c r="DOE6" s="67"/>
      <c r="DOF6" s="67"/>
      <c r="DOG6" s="67"/>
      <c r="DOH6" s="67"/>
      <c r="DOI6" s="67"/>
      <c r="DOJ6" s="67"/>
      <c r="DOK6" s="67"/>
      <c r="DOL6" s="67"/>
      <c r="DOM6" s="67"/>
      <c r="DON6" s="67"/>
      <c r="DOO6" s="67"/>
      <c r="DOP6" s="67"/>
      <c r="DOQ6" s="67"/>
      <c r="DOR6" s="67"/>
      <c r="DOS6" s="67"/>
      <c r="DOT6" s="67"/>
      <c r="DOU6" s="67"/>
      <c r="DOV6" s="67"/>
      <c r="DOW6" s="67"/>
      <c r="DOX6" s="67"/>
      <c r="DOY6" s="67"/>
      <c r="DOZ6" s="67"/>
      <c r="DPA6" s="67"/>
      <c r="DPB6" s="67"/>
      <c r="DPC6" s="67"/>
      <c r="DPD6" s="67"/>
      <c r="DPE6" s="67"/>
      <c r="DPF6" s="67"/>
      <c r="DPG6" s="67"/>
      <c r="DPH6" s="67"/>
      <c r="DPI6" s="67"/>
      <c r="DPJ6" s="67"/>
      <c r="DPK6" s="67"/>
      <c r="DPL6" s="67"/>
      <c r="DPM6" s="67"/>
      <c r="DPN6" s="67"/>
      <c r="DPO6" s="67"/>
      <c r="DPP6" s="67"/>
      <c r="DPQ6" s="67"/>
      <c r="DPR6" s="67"/>
      <c r="DPS6" s="67"/>
      <c r="DPT6" s="67"/>
      <c r="DPU6" s="67"/>
      <c r="DPV6" s="67"/>
      <c r="DPW6" s="67"/>
      <c r="DPX6" s="67"/>
      <c r="DPY6" s="67"/>
      <c r="DPZ6" s="67"/>
      <c r="DQA6" s="67"/>
      <c r="DQB6" s="67"/>
      <c r="DQC6" s="67"/>
      <c r="DQD6" s="67"/>
      <c r="DQE6" s="67"/>
      <c r="DQF6" s="67"/>
      <c r="DQG6" s="67"/>
      <c r="DQH6" s="67"/>
      <c r="DQI6" s="67"/>
      <c r="DQJ6" s="67"/>
      <c r="DQK6" s="67"/>
      <c r="DQL6" s="67"/>
      <c r="DQM6" s="67"/>
      <c r="DQN6" s="67"/>
      <c r="DQO6" s="67"/>
      <c r="DQP6" s="67"/>
      <c r="DQQ6" s="67"/>
      <c r="DQR6" s="67"/>
      <c r="DQS6" s="67"/>
      <c r="DQT6" s="67"/>
      <c r="DQU6" s="67"/>
      <c r="DQV6" s="67"/>
      <c r="DQW6" s="67"/>
      <c r="DQX6" s="67"/>
      <c r="DQY6" s="67"/>
      <c r="DQZ6" s="67"/>
      <c r="DRA6" s="67"/>
      <c r="DRB6" s="67"/>
      <c r="DRC6" s="67"/>
      <c r="DRD6" s="67"/>
      <c r="DRE6" s="67"/>
      <c r="DRF6" s="67"/>
      <c r="DRG6" s="67"/>
      <c r="DRH6" s="67"/>
      <c r="DRI6" s="67"/>
      <c r="DRJ6" s="67"/>
      <c r="DRK6" s="67"/>
      <c r="DRL6" s="67"/>
      <c r="DRM6" s="67"/>
      <c r="DRN6" s="67"/>
      <c r="DRO6" s="67"/>
      <c r="DRP6" s="67"/>
      <c r="DRQ6" s="67"/>
      <c r="DRR6" s="67"/>
      <c r="DRS6" s="67"/>
      <c r="DRT6" s="67"/>
      <c r="DRU6" s="67"/>
      <c r="DRV6" s="67"/>
      <c r="DRW6" s="67"/>
      <c r="DRX6" s="67"/>
      <c r="DRY6" s="67"/>
      <c r="DRZ6" s="67"/>
      <c r="DSA6" s="67"/>
      <c r="DSB6" s="67"/>
      <c r="DSC6" s="67"/>
      <c r="DSD6" s="67"/>
      <c r="DSE6" s="67"/>
      <c r="DSF6" s="67"/>
      <c r="DSG6" s="67"/>
      <c r="DSH6" s="67"/>
      <c r="DSI6" s="67"/>
      <c r="DSJ6" s="67"/>
      <c r="DSK6" s="67"/>
      <c r="DSL6" s="67"/>
      <c r="DSM6" s="67"/>
      <c r="DSN6" s="67"/>
      <c r="DSO6" s="67"/>
      <c r="DSP6" s="67"/>
      <c r="DSQ6" s="67"/>
      <c r="DSR6" s="67"/>
      <c r="DSS6" s="67"/>
      <c r="DST6" s="67"/>
      <c r="DSU6" s="67"/>
      <c r="DSV6" s="67"/>
      <c r="DSW6" s="67"/>
      <c r="DSX6" s="67"/>
      <c r="DSY6" s="67"/>
      <c r="DSZ6" s="67"/>
      <c r="DTA6" s="67"/>
      <c r="DTB6" s="67"/>
      <c r="DTC6" s="67"/>
      <c r="DTD6" s="67"/>
      <c r="DTE6" s="67"/>
      <c r="DTF6" s="67"/>
      <c r="DTG6" s="67"/>
      <c r="DTH6" s="67"/>
      <c r="DTI6" s="67"/>
      <c r="DTJ6" s="67"/>
      <c r="DTK6" s="67"/>
      <c r="DTL6" s="67"/>
      <c r="DTM6" s="67"/>
      <c r="DTN6" s="67"/>
      <c r="DTO6" s="67"/>
      <c r="DTP6" s="67"/>
      <c r="DTQ6" s="67"/>
      <c r="DTR6" s="67"/>
      <c r="DTS6" s="67"/>
      <c r="DTT6" s="67"/>
      <c r="DTU6" s="67"/>
      <c r="DTV6" s="67"/>
      <c r="DTW6" s="67"/>
      <c r="DTX6" s="67"/>
      <c r="DTY6" s="67"/>
      <c r="DTZ6" s="67"/>
      <c r="DUA6" s="67"/>
      <c r="DUB6" s="67"/>
      <c r="DUC6" s="67"/>
      <c r="DUD6" s="67"/>
      <c r="DUE6" s="67"/>
      <c r="DUF6" s="67"/>
      <c r="DUG6" s="67"/>
      <c r="DUH6" s="67"/>
      <c r="DUI6" s="67"/>
      <c r="DUJ6" s="67"/>
      <c r="DUK6" s="67"/>
      <c r="DUL6" s="67"/>
      <c r="DUM6" s="67"/>
      <c r="DUN6" s="67"/>
      <c r="DUO6" s="67"/>
      <c r="DUP6" s="67"/>
      <c r="DUQ6" s="67"/>
      <c r="DUR6" s="67"/>
      <c r="DUS6" s="67"/>
      <c r="DUT6" s="67"/>
      <c r="DUU6" s="67"/>
      <c r="DUV6" s="67"/>
      <c r="DUW6" s="67"/>
      <c r="DUX6" s="67"/>
      <c r="DUY6" s="67"/>
      <c r="DUZ6" s="67"/>
      <c r="DVA6" s="67"/>
      <c r="DVB6" s="67"/>
      <c r="DVC6" s="67"/>
      <c r="DVD6" s="67"/>
      <c r="DVE6" s="67"/>
      <c r="DVF6" s="67"/>
      <c r="DVG6" s="67"/>
      <c r="DVH6" s="67"/>
      <c r="DVI6" s="67"/>
      <c r="DVJ6" s="67"/>
      <c r="DVK6" s="67"/>
      <c r="DVL6" s="67"/>
      <c r="DVM6" s="67"/>
      <c r="DVN6" s="67"/>
      <c r="DVO6" s="67"/>
      <c r="DVP6" s="67"/>
      <c r="DVQ6" s="67"/>
      <c r="DVR6" s="67"/>
      <c r="DVS6" s="67"/>
      <c r="DVT6" s="67"/>
      <c r="DVU6" s="67"/>
      <c r="DVV6" s="67"/>
      <c r="DVW6" s="67"/>
      <c r="DVX6" s="67"/>
      <c r="DVY6" s="67"/>
      <c r="DVZ6" s="67"/>
      <c r="DWA6" s="67"/>
      <c r="DWB6" s="67"/>
      <c r="DWC6" s="67"/>
      <c r="DWD6" s="67"/>
      <c r="DWE6" s="67"/>
      <c r="DWF6" s="67"/>
      <c r="DWG6" s="67"/>
      <c r="DWH6" s="67"/>
      <c r="DWI6" s="67"/>
      <c r="DWJ6" s="67"/>
      <c r="DWK6" s="67"/>
      <c r="DWL6" s="67"/>
      <c r="DWM6" s="67"/>
      <c r="DWN6" s="67"/>
      <c r="DWO6" s="67"/>
      <c r="DWP6" s="67"/>
      <c r="DWQ6" s="67"/>
      <c r="DWR6" s="67"/>
      <c r="DWS6" s="67"/>
      <c r="DWT6" s="67"/>
      <c r="DWU6" s="67"/>
      <c r="DWV6" s="67"/>
      <c r="DWW6" s="67"/>
      <c r="DWX6" s="67"/>
      <c r="DWY6" s="67"/>
      <c r="DWZ6" s="67"/>
      <c r="DXA6" s="67"/>
      <c r="DXB6" s="67"/>
      <c r="DXC6" s="67"/>
      <c r="DXD6" s="67"/>
      <c r="DXE6" s="67"/>
      <c r="DXF6" s="67"/>
      <c r="DXG6" s="67"/>
      <c r="DXH6" s="67"/>
      <c r="DXI6" s="67"/>
      <c r="DXJ6" s="67"/>
      <c r="DXK6" s="67"/>
      <c r="DXL6" s="67"/>
      <c r="DXM6" s="67"/>
      <c r="DXN6" s="67"/>
      <c r="DXO6" s="67"/>
      <c r="DXP6" s="67"/>
      <c r="DXQ6" s="67"/>
      <c r="DXR6" s="67"/>
      <c r="DXS6" s="67"/>
      <c r="DXT6" s="67"/>
      <c r="DXU6" s="67"/>
      <c r="DXV6" s="67"/>
      <c r="DXW6" s="67"/>
      <c r="DXX6" s="67"/>
      <c r="DXY6" s="67"/>
      <c r="DXZ6" s="67"/>
      <c r="DYA6" s="67"/>
      <c r="DYB6" s="67"/>
      <c r="DYC6" s="67"/>
      <c r="DYD6" s="67"/>
      <c r="DYE6" s="67"/>
      <c r="DYF6" s="67"/>
      <c r="DYG6" s="67"/>
      <c r="DYH6" s="67"/>
      <c r="DYI6" s="67"/>
      <c r="DYJ6" s="67"/>
      <c r="DYK6" s="67"/>
      <c r="DYL6" s="67"/>
      <c r="DYM6" s="67"/>
      <c r="DYN6" s="67"/>
      <c r="DYO6" s="67"/>
      <c r="DYP6" s="67"/>
      <c r="DYQ6" s="67"/>
      <c r="DYR6" s="67"/>
      <c r="DYS6" s="67"/>
      <c r="DYT6" s="67"/>
      <c r="DYU6" s="67"/>
      <c r="DYV6" s="67"/>
      <c r="DYW6" s="67"/>
      <c r="DYX6" s="67"/>
      <c r="DYY6" s="67"/>
      <c r="DYZ6" s="67"/>
      <c r="DZA6" s="67"/>
      <c r="DZB6" s="67"/>
      <c r="DZC6" s="67"/>
      <c r="DZD6" s="67"/>
      <c r="DZE6" s="67"/>
      <c r="DZF6" s="67"/>
      <c r="DZG6" s="67"/>
      <c r="DZH6" s="67"/>
      <c r="DZI6" s="67"/>
      <c r="DZJ6" s="67"/>
      <c r="DZK6" s="67"/>
      <c r="DZL6" s="67"/>
      <c r="DZM6" s="67"/>
      <c r="DZN6" s="67"/>
      <c r="DZO6" s="67"/>
      <c r="DZP6" s="67"/>
      <c r="DZQ6" s="67"/>
      <c r="DZR6" s="67"/>
      <c r="DZS6" s="67"/>
      <c r="DZT6" s="67"/>
      <c r="DZU6" s="67"/>
      <c r="DZV6" s="67"/>
      <c r="DZW6" s="67"/>
      <c r="DZX6" s="67"/>
      <c r="DZY6" s="67"/>
      <c r="DZZ6" s="67"/>
    </row>
    <row r="7" spans="1:3406" s="65" customFormat="1">
      <c r="A7" s="84" t="s">
        <v>1710</v>
      </c>
      <c r="B7" s="78">
        <v>-77000000</v>
      </c>
      <c r="C7" s="78">
        <v>-45811713.109999999</v>
      </c>
      <c r="D7" s="78">
        <v>-81583274</v>
      </c>
      <c r="E7" s="78">
        <v>-86070354.069999993</v>
      </c>
      <c r="F7" s="78">
        <v>-90632082.835709989</v>
      </c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  <c r="AU7" s="67"/>
      <c r="AV7" s="67"/>
      <c r="AW7" s="67"/>
      <c r="AX7" s="67"/>
      <c r="AY7" s="67"/>
      <c r="AZ7" s="67"/>
      <c r="BA7" s="67"/>
      <c r="BB7" s="67"/>
      <c r="BC7" s="67"/>
      <c r="BD7" s="67"/>
      <c r="BE7" s="67"/>
      <c r="BF7" s="67"/>
      <c r="BG7" s="67"/>
      <c r="BH7" s="67"/>
      <c r="BI7" s="67"/>
      <c r="BJ7" s="67"/>
      <c r="BK7" s="67"/>
      <c r="BL7" s="67"/>
      <c r="BM7" s="67"/>
      <c r="BN7" s="67"/>
      <c r="BO7" s="67"/>
      <c r="BP7" s="67"/>
      <c r="BQ7" s="67"/>
      <c r="BR7" s="67"/>
      <c r="BS7" s="67"/>
      <c r="BT7" s="67"/>
      <c r="BU7" s="67"/>
      <c r="BV7" s="67"/>
      <c r="BW7" s="67"/>
      <c r="BX7" s="67"/>
      <c r="BY7" s="67"/>
      <c r="BZ7" s="67"/>
      <c r="CA7" s="67"/>
      <c r="CB7" s="67"/>
      <c r="CC7" s="67"/>
      <c r="CD7" s="67"/>
      <c r="CE7" s="67"/>
      <c r="CF7" s="67"/>
      <c r="CG7" s="67"/>
      <c r="CH7" s="67"/>
      <c r="CI7" s="67"/>
      <c r="CJ7" s="67"/>
      <c r="CK7" s="67"/>
      <c r="CL7" s="67"/>
      <c r="CM7" s="67"/>
      <c r="CN7" s="67"/>
      <c r="CO7" s="67"/>
      <c r="CP7" s="67"/>
      <c r="CQ7" s="67"/>
      <c r="CR7" s="67"/>
      <c r="CS7" s="67"/>
      <c r="CT7" s="67"/>
      <c r="CU7" s="67"/>
      <c r="CV7" s="67"/>
      <c r="CW7" s="67"/>
      <c r="CX7" s="67"/>
      <c r="CY7" s="67"/>
      <c r="CZ7" s="67"/>
      <c r="DA7" s="67"/>
      <c r="DB7" s="67"/>
      <c r="DC7" s="67"/>
      <c r="DD7" s="67"/>
      <c r="DE7" s="67"/>
      <c r="DF7" s="67"/>
      <c r="DG7" s="67"/>
      <c r="DH7" s="67"/>
      <c r="DI7" s="67"/>
      <c r="DJ7" s="67"/>
      <c r="DK7" s="67"/>
      <c r="DL7" s="67"/>
      <c r="DM7" s="67"/>
      <c r="DN7" s="67"/>
      <c r="DO7" s="67"/>
      <c r="DP7" s="67"/>
      <c r="DQ7" s="67"/>
      <c r="DR7" s="67"/>
      <c r="DS7" s="67"/>
      <c r="DT7" s="67"/>
      <c r="DU7" s="67"/>
      <c r="DV7" s="67"/>
      <c r="DW7" s="67"/>
      <c r="DX7" s="67"/>
      <c r="DY7" s="67"/>
      <c r="DZ7" s="67"/>
      <c r="EA7" s="67"/>
      <c r="EB7" s="67"/>
      <c r="EC7" s="67"/>
      <c r="ED7" s="67"/>
      <c r="EE7" s="67"/>
      <c r="EF7" s="67"/>
      <c r="EG7" s="67"/>
      <c r="EH7" s="67"/>
      <c r="EI7" s="67"/>
      <c r="EJ7" s="67"/>
      <c r="EK7" s="67"/>
      <c r="EL7" s="67"/>
      <c r="EM7" s="67"/>
      <c r="EN7" s="67"/>
      <c r="EO7" s="67"/>
      <c r="EP7" s="67"/>
      <c r="EQ7" s="67"/>
      <c r="ER7" s="67"/>
      <c r="ES7" s="67"/>
      <c r="ET7" s="67"/>
      <c r="EU7" s="67"/>
      <c r="EV7" s="67"/>
      <c r="EW7" s="67"/>
      <c r="EX7" s="67"/>
      <c r="EY7" s="67"/>
      <c r="EZ7" s="67"/>
      <c r="FA7" s="67"/>
      <c r="FB7" s="67"/>
      <c r="FC7" s="67"/>
      <c r="FD7" s="67"/>
      <c r="FE7" s="67"/>
      <c r="FF7" s="67"/>
      <c r="FG7" s="67"/>
      <c r="FH7" s="67"/>
      <c r="FI7" s="67"/>
      <c r="FJ7" s="67"/>
      <c r="FK7" s="67"/>
      <c r="FL7" s="67"/>
      <c r="FM7" s="67"/>
      <c r="FN7" s="67"/>
      <c r="FO7" s="67"/>
      <c r="FP7" s="67"/>
      <c r="FQ7" s="67"/>
      <c r="FR7" s="67"/>
      <c r="FS7" s="67"/>
      <c r="FT7" s="67"/>
      <c r="FU7" s="67"/>
      <c r="FV7" s="67"/>
      <c r="FW7" s="67"/>
      <c r="FX7" s="67"/>
      <c r="FY7" s="67"/>
      <c r="FZ7" s="67"/>
      <c r="GA7" s="67"/>
      <c r="GB7" s="67"/>
      <c r="GC7" s="67"/>
      <c r="GD7" s="67"/>
      <c r="GE7" s="67"/>
      <c r="GF7" s="67"/>
      <c r="GG7" s="67"/>
      <c r="GH7" s="67"/>
      <c r="GI7" s="67"/>
      <c r="GJ7" s="67"/>
      <c r="GK7" s="67"/>
      <c r="GL7" s="67"/>
      <c r="GM7" s="67"/>
      <c r="GN7" s="67"/>
      <c r="GO7" s="67"/>
      <c r="GP7" s="67"/>
      <c r="GQ7" s="67"/>
      <c r="GR7" s="67"/>
      <c r="GS7" s="67"/>
      <c r="GT7" s="67"/>
      <c r="GU7" s="67"/>
      <c r="GV7" s="67"/>
      <c r="GW7" s="67"/>
      <c r="GX7" s="67"/>
      <c r="GY7" s="67"/>
      <c r="GZ7" s="67"/>
      <c r="HA7" s="67"/>
      <c r="HB7" s="67"/>
      <c r="HC7" s="67"/>
      <c r="HD7" s="67"/>
      <c r="HE7" s="67"/>
      <c r="HF7" s="67"/>
      <c r="HG7" s="67"/>
      <c r="HH7" s="67"/>
      <c r="HI7" s="67"/>
      <c r="HJ7" s="67"/>
      <c r="HK7" s="67"/>
      <c r="HL7" s="67"/>
      <c r="HM7" s="67"/>
      <c r="HN7" s="67"/>
      <c r="HO7" s="67"/>
      <c r="HP7" s="67"/>
      <c r="HQ7" s="67"/>
      <c r="HR7" s="67"/>
      <c r="HS7" s="67"/>
      <c r="HT7" s="67"/>
      <c r="HU7" s="67"/>
      <c r="HV7" s="67"/>
      <c r="HW7" s="67"/>
      <c r="HX7" s="67"/>
      <c r="HY7" s="67"/>
      <c r="HZ7" s="67"/>
      <c r="IA7" s="67"/>
      <c r="IB7" s="67"/>
      <c r="IC7" s="67"/>
      <c r="ID7" s="67"/>
      <c r="IE7" s="67"/>
      <c r="IF7" s="67"/>
      <c r="IG7" s="67"/>
      <c r="IH7" s="67"/>
      <c r="II7" s="67"/>
      <c r="IJ7" s="67"/>
      <c r="IK7" s="67"/>
      <c r="IL7" s="67"/>
      <c r="IM7" s="67"/>
      <c r="IN7" s="67"/>
      <c r="IO7" s="67"/>
      <c r="IP7" s="67"/>
      <c r="IQ7" s="67"/>
      <c r="IR7" s="67"/>
      <c r="IS7" s="67"/>
      <c r="IT7" s="67"/>
      <c r="IU7" s="67"/>
      <c r="IV7" s="67"/>
      <c r="IW7" s="67"/>
      <c r="IX7" s="67"/>
      <c r="IY7" s="67"/>
      <c r="IZ7" s="67"/>
      <c r="JA7" s="67"/>
      <c r="JB7" s="67"/>
      <c r="JC7" s="67"/>
      <c r="JD7" s="67"/>
      <c r="JE7" s="67"/>
      <c r="JF7" s="67"/>
      <c r="JG7" s="67"/>
      <c r="JH7" s="67"/>
      <c r="JI7" s="67"/>
      <c r="JJ7" s="67"/>
      <c r="JK7" s="67"/>
      <c r="JL7" s="67"/>
      <c r="JM7" s="67"/>
      <c r="JN7" s="67"/>
      <c r="JO7" s="67"/>
      <c r="JP7" s="67"/>
      <c r="JQ7" s="67"/>
      <c r="JR7" s="67"/>
      <c r="JS7" s="67"/>
      <c r="JT7" s="67"/>
      <c r="JU7" s="67"/>
      <c r="JV7" s="67"/>
      <c r="JW7" s="67"/>
      <c r="JX7" s="67"/>
      <c r="JY7" s="67"/>
      <c r="JZ7" s="67"/>
      <c r="KA7" s="67"/>
      <c r="KB7" s="67"/>
      <c r="KC7" s="67"/>
      <c r="KD7" s="67"/>
      <c r="KE7" s="67"/>
      <c r="KF7" s="67"/>
      <c r="KG7" s="67"/>
      <c r="KH7" s="67"/>
      <c r="KI7" s="67"/>
      <c r="KJ7" s="67"/>
      <c r="KK7" s="67"/>
      <c r="KL7" s="67"/>
      <c r="KM7" s="67"/>
      <c r="KN7" s="67"/>
      <c r="KO7" s="67"/>
      <c r="KP7" s="67"/>
      <c r="KQ7" s="67"/>
      <c r="KR7" s="67"/>
      <c r="KS7" s="67"/>
      <c r="KT7" s="67"/>
      <c r="KU7" s="67"/>
      <c r="KV7" s="67"/>
      <c r="KW7" s="67"/>
      <c r="KX7" s="67"/>
      <c r="KY7" s="67"/>
      <c r="KZ7" s="67"/>
      <c r="LA7" s="67"/>
      <c r="LB7" s="67"/>
      <c r="LC7" s="67"/>
      <c r="LD7" s="67"/>
      <c r="LE7" s="67"/>
      <c r="LF7" s="67"/>
      <c r="LG7" s="67"/>
      <c r="LH7" s="67"/>
      <c r="LI7" s="67"/>
      <c r="LJ7" s="67"/>
      <c r="LK7" s="67"/>
      <c r="LL7" s="67"/>
      <c r="LM7" s="67"/>
      <c r="LN7" s="67"/>
      <c r="LO7" s="67"/>
      <c r="LP7" s="67"/>
      <c r="LQ7" s="67"/>
      <c r="LR7" s="67"/>
      <c r="LS7" s="67"/>
      <c r="LT7" s="67"/>
      <c r="LU7" s="67"/>
      <c r="LV7" s="67"/>
      <c r="LW7" s="67"/>
      <c r="LX7" s="67"/>
      <c r="LY7" s="67"/>
      <c r="LZ7" s="67"/>
      <c r="MA7" s="67"/>
      <c r="MB7" s="67"/>
      <c r="MC7" s="67"/>
      <c r="MD7" s="67"/>
      <c r="ME7" s="67"/>
      <c r="MF7" s="67"/>
      <c r="MG7" s="67"/>
      <c r="MH7" s="67"/>
      <c r="MI7" s="67"/>
      <c r="MJ7" s="67"/>
      <c r="MK7" s="67"/>
      <c r="ML7" s="67"/>
      <c r="MM7" s="67"/>
      <c r="MN7" s="67"/>
      <c r="MO7" s="67"/>
      <c r="MP7" s="67"/>
      <c r="MQ7" s="67"/>
      <c r="MR7" s="67"/>
      <c r="MS7" s="67"/>
      <c r="MT7" s="67"/>
      <c r="MU7" s="67"/>
      <c r="MV7" s="67"/>
      <c r="MW7" s="67"/>
      <c r="MX7" s="67"/>
      <c r="MY7" s="67"/>
      <c r="MZ7" s="67"/>
      <c r="NA7" s="67"/>
      <c r="NB7" s="67"/>
      <c r="NC7" s="67"/>
      <c r="ND7" s="67"/>
      <c r="NE7" s="67"/>
      <c r="NF7" s="67"/>
      <c r="NG7" s="67"/>
      <c r="NH7" s="67"/>
      <c r="NI7" s="67"/>
      <c r="NJ7" s="67"/>
      <c r="NK7" s="67"/>
      <c r="NL7" s="67"/>
      <c r="NM7" s="67"/>
      <c r="NN7" s="67"/>
      <c r="NO7" s="67"/>
      <c r="NP7" s="67"/>
      <c r="NQ7" s="67"/>
      <c r="NR7" s="67"/>
      <c r="NS7" s="67"/>
      <c r="NT7" s="67"/>
      <c r="NU7" s="67"/>
      <c r="NV7" s="67"/>
      <c r="NW7" s="67"/>
      <c r="NX7" s="67"/>
      <c r="NY7" s="67"/>
      <c r="NZ7" s="67"/>
      <c r="OA7" s="67"/>
      <c r="OB7" s="67"/>
      <c r="OC7" s="67"/>
      <c r="OD7" s="67"/>
      <c r="OE7" s="67"/>
      <c r="OF7" s="67"/>
      <c r="OG7" s="67"/>
      <c r="OH7" s="67"/>
      <c r="OI7" s="67"/>
      <c r="OJ7" s="67"/>
      <c r="OK7" s="67"/>
      <c r="OL7" s="67"/>
      <c r="OM7" s="67"/>
      <c r="ON7" s="67"/>
      <c r="OO7" s="67"/>
      <c r="OP7" s="67"/>
      <c r="OQ7" s="67"/>
      <c r="OR7" s="67"/>
      <c r="OS7" s="67"/>
      <c r="OT7" s="67"/>
      <c r="OU7" s="67"/>
      <c r="OV7" s="67"/>
      <c r="OW7" s="67"/>
      <c r="OX7" s="67"/>
      <c r="OY7" s="67"/>
      <c r="OZ7" s="67"/>
      <c r="PA7" s="67"/>
      <c r="PB7" s="67"/>
      <c r="PC7" s="67"/>
      <c r="PD7" s="67"/>
      <c r="PE7" s="67"/>
      <c r="PF7" s="67"/>
      <c r="PG7" s="67"/>
      <c r="PH7" s="67"/>
      <c r="PI7" s="67"/>
      <c r="PJ7" s="67"/>
      <c r="PK7" s="67"/>
      <c r="PL7" s="67"/>
      <c r="PM7" s="67"/>
      <c r="PN7" s="67"/>
      <c r="PO7" s="67"/>
      <c r="PP7" s="67"/>
      <c r="PQ7" s="67"/>
      <c r="PR7" s="67"/>
      <c r="PS7" s="67"/>
      <c r="PT7" s="67"/>
      <c r="PU7" s="67"/>
      <c r="PV7" s="67"/>
      <c r="PW7" s="67"/>
      <c r="PX7" s="67"/>
      <c r="PY7" s="67"/>
      <c r="PZ7" s="67"/>
      <c r="QA7" s="67"/>
      <c r="QB7" s="67"/>
      <c r="QC7" s="67"/>
      <c r="QD7" s="67"/>
      <c r="QE7" s="67"/>
      <c r="QF7" s="67"/>
      <c r="QG7" s="67"/>
      <c r="QH7" s="67"/>
      <c r="QI7" s="67"/>
      <c r="QJ7" s="67"/>
      <c r="QK7" s="67"/>
      <c r="QL7" s="67"/>
      <c r="QM7" s="67"/>
      <c r="QN7" s="67"/>
      <c r="QO7" s="67"/>
      <c r="QP7" s="67"/>
      <c r="QQ7" s="67"/>
      <c r="QR7" s="67"/>
      <c r="QS7" s="67"/>
      <c r="QT7" s="67"/>
      <c r="QU7" s="67"/>
      <c r="QV7" s="67"/>
      <c r="QW7" s="67"/>
      <c r="QX7" s="67"/>
      <c r="QY7" s="67"/>
      <c r="QZ7" s="67"/>
      <c r="RA7" s="67"/>
      <c r="RB7" s="67"/>
      <c r="RC7" s="67"/>
      <c r="RD7" s="67"/>
      <c r="RE7" s="67"/>
      <c r="RF7" s="67"/>
      <c r="RG7" s="67"/>
      <c r="RH7" s="67"/>
      <c r="RI7" s="67"/>
      <c r="RJ7" s="67"/>
      <c r="RK7" s="67"/>
      <c r="RL7" s="67"/>
      <c r="RM7" s="67"/>
      <c r="RN7" s="67"/>
      <c r="RO7" s="67"/>
      <c r="RP7" s="67"/>
      <c r="RQ7" s="67"/>
      <c r="RR7" s="67"/>
      <c r="RS7" s="67"/>
      <c r="RT7" s="67"/>
      <c r="RU7" s="67"/>
      <c r="RV7" s="67"/>
      <c r="RW7" s="67"/>
      <c r="RX7" s="67"/>
      <c r="RY7" s="67"/>
      <c r="RZ7" s="67"/>
      <c r="SA7" s="67"/>
      <c r="SB7" s="67"/>
      <c r="SC7" s="67"/>
      <c r="SD7" s="67"/>
      <c r="SE7" s="67"/>
      <c r="SF7" s="67"/>
      <c r="SG7" s="67"/>
      <c r="SH7" s="67"/>
      <c r="SI7" s="67"/>
      <c r="SJ7" s="67"/>
      <c r="SK7" s="67"/>
      <c r="SL7" s="67"/>
      <c r="SM7" s="67"/>
      <c r="SN7" s="67"/>
      <c r="SO7" s="67"/>
      <c r="SP7" s="67"/>
      <c r="SQ7" s="67"/>
      <c r="SR7" s="67"/>
      <c r="SS7" s="67"/>
      <c r="ST7" s="67"/>
      <c r="SU7" s="67"/>
      <c r="SV7" s="67"/>
      <c r="SW7" s="67"/>
      <c r="SX7" s="67"/>
      <c r="SY7" s="67"/>
      <c r="SZ7" s="67"/>
      <c r="TA7" s="67"/>
      <c r="TB7" s="67"/>
      <c r="TC7" s="67"/>
      <c r="TD7" s="67"/>
      <c r="TE7" s="67"/>
      <c r="TF7" s="67"/>
      <c r="TG7" s="67"/>
      <c r="TH7" s="67"/>
      <c r="TI7" s="67"/>
      <c r="TJ7" s="67"/>
      <c r="TK7" s="67"/>
      <c r="TL7" s="67"/>
      <c r="TM7" s="67"/>
      <c r="TN7" s="67"/>
      <c r="TO7" s="67"/>
      <c r="TP7" s="67"/>
      <c r="TQ7" s="67"/>
      <c r="TR7" s="67"/>
      <c r="TS7" s="67"/>
      <c r="TT7" s="67"/>
      <c r="TU7" s="67"/>
      <c r="TV7" s="67"/>
      <c r="TW7" s="67"/>
      <c r="TX7" s="67"/>
      <c r="TY7" s="67"/>
      <c r="TZ7" s="67"/>
      <c r="UA7" s="67"/>
      <c r="UB7" s="67"/>
      <c r="UC7" s="67"/>
      <c r="UD7" s="67"/>
      <c r="UE7" s="67"/>
      <c r="UF7" s="67"/>
      <c r="UG7" s="67"/>
      <c r="UH7" s="67"/>
      <c r="UI7" s="67"/>
      <c r="UJ7" s="67"/>
      <c r="UK7" s="67"/>
      <c r="UL7" s="67"/>
      <c r="UM7" s="67"/>
      <c r="UN7" s="67"/>
      <c r="UO7" s="67"/>
      <c r="UP7" s="67"/>
      <c r="UQ7" s="67"/>
      <c r="UR7" s="67"/>
      <c r="US7" s="67"/>
      <c r="UT7" s="67"/>
      <c r="UU7" s="67"/>
      <c r="UV7" s="67"/>
      <c r="UW7" s="67"/>
      <c r="UX7" s="67"/>
      <c r="UY7" s="67"/>
      <c r="UZ7" s="67"/>
      <c r="VA7" s="67"/>
      <c r="VB7" s="67"/>
      <c r="VC7" s="67"/>
      <c r="VD7" s="67"/>
      <c r="VE7" s="67"/>
      <c r="VF7" s="67"/>
      <c r="VG7" s="67"/>
      <c r="VH7" s="67"/>
      <c r="VI7" s="67"/>
      <c r="VJ7" s="67"/>
      <c r="VK7" s="67"/>
      <c r="VL7" s="67"/>
      <c r="VM7" s="67"/>
      <c r="VN7" s="67"/>
      <c r="VO7" s="67"/>
      <c r="VP7" s="67"/>
      <c r="VQ7" s="67"/>
      <c r="VR7" s="67"/>
      <c r="VS7" s="67"/>
      <c r="VT7" s="67"/>
      <c r="VU7" s="67"/>
      <c r="VV7" s="67"/>
      <c r="VW7" s="67"/>
      <c r="VX7" s="67"/>
      <c r="VY7" s="67"/>
      <c r="VZ7" s="67"/>
      <c r="WA7" s="67"/>
      <c r="WB7" s="67"/>
      <c r="WC7" s="67"/>
      <c r="WD7" s="67"/>
      <c r="WE7" s="67"/>
      <c r="WF7" s="67"/>
      <c r="WG7" s="67"/>
      <c r="WH7" s="67"/>
      <c r="WI7" s="67"/>
      <c r="WJ7" s="67"/>
      <c r="WK7" s="67"/>
      <c r="WL7" s="67"/>
      <c r="WM7" s="67"/>
      <c r="WN7" s="67"/>
      <c r="WO7" s="67"/>
      <c r="WP7" s="67"/>
      <c r="WQ7" s="67"/>
      <c r="WR7" s="67"/>
      <c r="WS7" s="67"/>
      <c r="WT7" s="67"/>
      <c r="WU7" s="67"/>
      <c r="WV7" s="67"/>
      <c r="WW7" s="67"/>
      <c r="WX7" s="67"/>
      <c r="WY7" s="67"/>
      <c r="WZ7" s="67"/>
      <c r="XA7" s="67"/>
      <c r="XB7" s="67"/>
      <c r="XC7" s="67"/>
      <c r="XD7" s="67"/>
      <c r="XE7" s="67"/>
      <c r="XF7" s="67"/>
      <c r="XG7" s="67"/>
      <c r="XH7" s="67"/>
      <c r="XI7" s="67"/>
      <c r="XJ7" s="67"/>
      <c r="XK7" s="67"/>
      <c r="XL7" s="67"/>
      <c r="XM7" s="67"/>
      <c r="XN7" s="67"/>
      <c r="XO7" s="67"/>
      <c r="XP7" s="67"/>
      <c r="XQ7" s="67"/>
      <c r="XR7" s="67"/>
      <c r="XS7" s="67"/>
      <c r="XT7" s="67"/>
      <c r="XU7" s="67"/>
      <c r="XV7" s="67"/>
      <c r="XW7" s="67"/>
      <c r="XX7" s="67"/>
      <c r="XY7" s="67"/>
      <c r="XZ7" s="67"/>
      <c r="YA7" s="67"/>
      <c r="YB7" s="67"/>
      <c r="YC7" s="67"/>
      <c r="YD7" s="67"/>
      <c r="YE7" s="67"/>
      <c r="YF7" s="67"/>
      <c r="YG7" s="67"/>
      <c r="YH7" s="67"/>
      <c r="YI7" s="67"/>
      <c r="YJ7" s="67"/>
      <c r="YK7" s="67"/>
      <c r="YL7" s="67"/>
      <c r="YM7" s="67"/>
      <c r="YN7" s="67"/>
      <c r="YO7" s="67"/>
      <c r="YP7" s="67"/>
      <c r="YQ7" s="67"/>
      <c r="YR7" s="67"/>
      <c r="YS7" s="67"/>
      <c r="YT7" s="67"/>
      <c r="YU7" s="67"/>
      <c r="YV7" s="67"/>
      <c r="YW7" s="67"/>
      <c r="YX7" s="67"/>
      <c r="YY7" s="67"/>
      <c r="YZ7" s="67"/>
      <c r="ZA7" s="67"/>
      <c r="ZB7" s="67"/>
      <c r="ZC7" s="67"/>
      <c r="ZD7" s="67"/>
      <c r="ZE7" s="67"/>
      <c r="ZF7" s="67"/>
      <c r="ZG7" s="67"/>
      <c r="ZH7" s="67"/>
      <c r="ZI7" s="67"/>
      <c r="ZJ7" s="67"/>
      <c r="ZK7" s="67"/>
      <c r="ZL7" s="67"/>
      <c r="ZM7" s="67"/>
      <c r="ZN7" s="67"/>
      <c r="ZO7" s="67"/>
      <c r="ZP7" s="67"/>
      <c r="ZQ7" s="67"/>
      <c r="ZR7" s="67"/>
      <c r="ZS7" s="67"/>
      <c r="ZT7" s="67"/>
      <c r="ZU7" s="67"/>
      <c r="ZV7" s="67"/>
      <c r="ZW7" s="67"/>
      <c r="ZX7" s="67"/>
      <c r="ZY7" s="67"/>
      <c r="ZZ7" s="67"/>
      <c r="AAA7" s="67"/>
      <c r="AAB7" s="67"/>
      <c r="AAC7" s="67"/>
      <c r="AAD7" s="67"/>
      <c r="AAE7" s="67"/>
      <c r="AAF7" s="67"/>
      <c r="AAG7" s="67"/>
      <c r="AAH7" s="67"/>
      <c r="AAI7" s="67"/>
      <c r="AAJ7" s="67"/>
      <c r="AAK7" s="67"/>
      <c r="AAL7" s="67"/>
      <c r="AAM7" s="67"/>
      <c r="AAN7" s="67"/>
      <c r="AAO7" s="67"/>
      <c r="AAP7" s="67"/>
      <c r="AAQ7" s="67"/>
      <c r="AAR7" s="67"/>
      <c r="AAS7" s="67"/>
      <c r="AAT7" s="67"/>
      <c r="AAU7" s="67"/>
      <c r="AAV7" s="67"/>
      <c r="AAW7" s="67"/>
      <c r="AAX7" s="67"/>
      <c r="AAY7" s="67"/>
      <c r="AAZ7" s="67"/>
      <c r="ABA7" s="67"/>
      <c r="ABB7" s="67"/>
      <c r="ABC7" s="67"/>
      <c r="ABD7" s="67"/>
      <c r="ABE7" s="67"/>
      <c r="ABF7" s="67"/>
      <c r="ABG7" s="67"/>
      <c r="ABH7" s="67"/>
      <c r="ABI7" s="67"/>
      <c r="ABJ7" s="67"/>
      <c r="ABK7" s="67"/>
      <c r="ABL7" s="67"/>
      <c r="ABM7" s="67"/>
      <c r="ABN7" s="67"/>
      <c r="ABO7" s="67"/>
      <c r="ABP7" s="67"/>
      <c r="ABQ7" s="67"/>
      <c r="ABR7" s="67"/>
      <c r="ABS7" s="67"/>
      <c r="ABT7" s="67"/>
      <c r="ABU7" s="67"/>
      <c r="ABV7" s="67"/>
      <c r="ABW7" s="67"/>
      <c r="ABX7" s="67"/>
      <c r="ABY7" s="67"/>
      <c r="ABZ7" s="67"/>
      <c r="ACA7" s="67"/>
      <c r="ACB7" s="67"/>
      <c r="ACC7" s="67"/>
      <c r="ACD7" s="67"/>
      <c r="ACE7" s="67"/>
      <c r="ACF7" s="67"/>
      <c r="ACG7" s="67"/>
      <c r="ACH7" s="67"/>
      <c r="ACI7" s="67"/>
      <c r="ACJ7" s="67"/>
      <c r="ACK7" s="67"/>
      <c r="ACL7" s="67"/>
      <c r="ACM7" s="67"/>
      <c r="ACN7" s="67"/>
      <c r="ACO7" s="67"/>
      <c r="ACP7" s="67"/>
      <c r="ACQ7" s="67"/>
      <c r="ACR7" s="67"/>
      <c r="ACS7" s="67"/>
      <c r="ACT7" s="67"/>
      <c r="ACU7" s="67"/>
      <c r="ACV7" s="67"/>
      <c r="ACW7" s="67"/>
      <c r="ACX7" s="67"/>
      <c r="ACY7" s="67"/>
      <c r="ACZ7" s="67"/>
      <c r="ADA7" s="67"/>
      <c r="ADB7" s="67"/>
      <c r="ADC7" s="67"/>
      <c r="ADD7" s="67"/>
      <c r="ADE7" s="67"/>
      <c r="ADF7" s="67"/>
      <c r="ADG7" s="67"/>
      <c r="ADH7" s="67"/>
      <c r="ADI7" s="67"/>
      <c r="ADJ7" s="67"/>
      <c r="ADK7" s="67"/>
      <c r="ADL7" s="67"/>
      <c r="ADM7" s="67"/>
      <c r="ADN7" s="67"/>
      <c r="ADO7" s="67"/>
      <c r="ADP7" s="67"/>
      <c r="ADQ7" s="67"/>
      <c r="ADR7" s="67"/>
      <c r="ADS7" s="67"/>
      <c r="ADT7" s="67"/>
      <c r="ADU7" s="67"/>
      <c r="ADV7" s="67"/>
      <c r="ADW7" s="67"/>
      <c r="ADX7" s="67"/>
      <c r="ADY7" s="67"/>
      <c r="ADZ7" s="67"/>
      <c r="AEA7" s="67"/>
      <c r="AEB7" s="67"/>
      <c r="AEC7" s="67"/>
      <c r="AED7" s="67"/>
      <c r="AEE7" s="67"/>
      <c r="AEF7" s="67"/>
      <c r="AEG7" s="67"/>
      <c r="AEH7" s="67"/>
      <c r="AEI7" s="67"/>
      <c r="AEJ7" s="67"/>
      <c r="AEK7" s="67"/>
      <c r="AEL7" s="67"/>
      <c r="AEM7" s="67"/>
      <c r="AEN7" s="67"/>
      <c r="AEO7" s="67"/>
      <c r="AEP7" s="67"/>
      <c r="AEQ7" s="67"/>
      <c r="AER7" s="67"/>
      <c r="AES7" s="67"/>
      <c r="AET7" s="67"/>
      <c r="AEU7" s="67"/>
      <c r="AEV7" s="67"/>
      <c r="AEW7" s="67"/>
      <c r="AEX7" s="67"/>
      <c r="AEY7" s="67"/>
      <c r="AEZ7" s="67"/>
      <c r="AFA7" s="67"/>
      <c r="AFB7" s="67"/>
      <c r="AFC7" s="67"/>
      <c r="AFD7" s="67"/>
      <c r="AFE7" s="67"/>
      <c r="AFF7" s="67"/>
      <c r="AFG7" s="67"/>
      <c r="AFH7" s="67"/>
      <c r="AFI7" s="67"/>
      <c r="AFJ7" s="67"/>
      <c r="AFK7" s="67"/>
      <c r="AFL7" s="67"/>
      <c r="AFM7" s="67"/>
      <c r="AFN7" s="67"/>
      <c r="AFO7" s="67"/>
      <c r="AFP7" s="67"/>
      <c r="AFQ7" s="67"/>
      <c r="AFR7" s="67"/>
      <c r="AFS7" s="67"/>
      <c r="AFT7" s="67"/>
      <c r="AFU7" s="67"/>
      <c r="AFV7" s="67"/>
      <c r="AFW7" s="67"/>
      <c r="AFX7" s="67"/>
      <c r="AFY7" s="67"/>
      <c r="AFZ7" s="67"/>
      <c r="AGA7" s="67"/>
      <c r="AGB7" s="67"/>
      <c r="AGC7" s="67"/>
      <c r="AGD7" s="67"/>
      <c r="AGE7" s="67"/>
      <c r="AGF7" s="67"/>
      <c r="AGG7" s="67"/>
      <c r="AGH7" s="67"/>
      <c r="AGI7" s="67"/>
      <c r="AGJ7" s="67"/>
      <c r="AGK7" s="67"/>
      <c r="AGL7" s="67"/>
      <c r="AGM7" s="67"/>
      <c r="AGN7" s="67"/>
      <c r="AGO7" s="67"/>
      <c r="AGP7" s="67"/>
      <c r="AGQ7" s="67"/>
      <c r="AGR7" s="67"/>
      <c r="AGS7" s="67"/>
      <c r="AGT7" s="67"/>
      <c r="AGU7" s="67"/>
      <c r="AGV7" s="67"/>
      <c r="AGW7" s="67"/>
      <c r="AGX7" s="67"/>
      <c r="AGY7" s="67"/>
      <c r="AGZ7" s="67"/>
      <c r="AHA7" s="67"/>
      <c r="AHB7" s="67"/>
      <c r="AHC7" s="67"/>
      <c r="AHD7" s="67"/>
      <c r="AHE7" s="67"/>
      <c r="AHF7" s="67"/>
      <c r="AHG7" s="67"/>
      <c r="AHH7" s="67"/>
      <c r="AHI7" s="67"/>
      <c r="AHJ7" s="67"/>
      <c r="AHK7" s="67"/>
      <c r="AHL7" s="67"/>
      <c r="AHM7" s="67"/>
      <c r="AHN7" s="67"/>
      <c r="AHO7" s="67"/>
      <c r="AHP7" s="67"/>
      <c r="AHQ7" s="67"/>
      <c r="AHR7" s="67"/>
      <c r="AHS7" s="67"/>
      <c r="AHT7" s="67"/>
      <c r="AHU7" s="67"/>
      <c r="AHV7" s="67"/>
      <c r="AHW7" s="67"/>
      <c r="AHX7" s="67"/>
      <c r="AHY7" s="67"/>
      <c r="AHZ7" s="67"/>
      <c r="AIA7" s="67"/>
      <c r="AIB7" s="67"/>
      <c r="AIC7" s="67"/>
      <c r="AID7" s="67"/>
      <c r="AIE7" s="67"/>
      <c r="AIF7" s="67"/>
      <c r="AIG7" s="67"/>
      <c r="AIH7" s="67"/>
      <c r="AII7" s="67"/>
      <c r="AIJ7" s="67"/>
      <c r="AIK7" s="67"/>
      <c r="AIL7" s="67"/>
      <c r="AIM7" s="67"/>
      <c r="AIN7" s="67"/>
      <c r="AIO7" s="67"/>
      <c r="AIP7" s="67"/>
      <c r="AIQ7" s="67"/>
      <c r="AIR7" s="67"/>
      <c r="AIS7" s="67"/>
      <c r="AIT7" s="67"/>
      <c r="AIU7" s="67"/>
      <c r="AIV7" s="67"/>
      <c r="AIW7" s="67"/>
      <c r="AIX7" s="67"/>
      <c r="AIY7" s="67"/>
      <c r="AIZ7" s="67"/>
      <c r="AJA7" s="67"/>
      <c r="AJB7" s="67"/>
      <c r="AJC7" s="67"/>
      <c r="AJD7" s="67"/>
      <c r="AJE7" s="67"/>
      <c r="AJF7" s="67"/>
      <c r="AJG7" s="67"/>
      <c r="AJH7" s="67"/>
      <c r="AJI7" s="67"/>
      <c r="AJJ7" s="67"/>
      <c r="AJK7" s="67"/>
      <c r="AJL7" s="67"/>
      <c r="AJM7" s="67"/>
      <c r="AJN7" s="67"/>
      <c r="AJO7" s="67"/>
      <c r="AJP7" s="67"/>
      <c r="AJQ7" s="67"/>
      <c r="AJR7" s="67"/>
      <c r="AJS7" s="67"/>
      <c r="AJT7" s="67"/>
      <c r="AJU7" s="67"/>
      <c r="AJV7" s="67"/>
      <c r="AJW7" s="67"/>
      <c r="AJX7" s="67"/>
      <c r="AJY7" s="67"/>
      <c r="AJZ7" s="67"/>
      <c r="AKA7" s="67"/>
      <c r="AKB7" s="67"/>
      <c r="AKC7" s="67"/>
      <c r="AKD7" s="67"/>
      <c r="AKE7" s="67"/>
      <c r="AKF7" s="67"/>
      <c r="AKG7" s="67"/>
      <c r="AKH7" s="67"/>
      <c r="AKI7" s="67"/>
      <c r="AKJ7" s="67"/>
      <c r="AKK7" s="67"/>
      <c r="AKL7" s="67"/>
      <c r="AKM7" s="67"/>
      <c r="AKN7" s="67"/>
      <c r="AKO7" s="67"/>
      <c r="AKP7" s="67"/>
      <c r="AKQ7" s="67"/>
      <c r="AKR7" s="67"/>
      <c r="AKS7" s="67"/>
      <c r="AKT7" s="67"/>
      <c r="AKU7" s="67"/>
      <c r="AKV7" s="67"/>
      <c r="AKW7" s="67"/>
      <c r="AKX7" s="67"/>
      <c r="AKY7" s="67"/>
      <c r="AKZ7" s="67"/>
      <c r="ALA7" s="67"/>
      <c r="ALB7" s="67"/>
      <c r="ALC7" s="67"/>
      <c r="ALD7" s="67"/>
      <c r="ALE7" s="67"/>
      <c r="ALF7" s="67"/>
      <c r="ALG7" s="67"/>
      <c r="ALH7" s="67"/>
      <c r="ALI7" s="67"/>
      <c r="ALJ7" s="67"/>
      <c r="ALK7" s="67"/>
      <c r="ALL7" s="67"/>
      <c r="ALM7" s="67"/>
      <c r="ALN7" s="67"/>
      <c r="ALO7" s="67"/>
      <c r="ALP7" s="67"/>
      <c r="ALQ7" s="67"/>
      <c r="ALR7" s="67"/>
      <c r="ALS7" s="67"/>
      <c r="ALT7" s="67"/>
      <c r="ALU7" s="67"/>
      <c r="ALV7" s="67"/>
      <c r="ALW7" s="67"/>
      <c r="ALX7" s="67"/>
      <c r="ALY7" s="67"/>
      <c r="ALZ7" s="67"/>
      <c r="AMA7" s="67"/>
      <c r="AMB7" s="67"/>
      <c r="AMC7" s="67"/>
      <c r="AMD7" s="67"/>
      <c r="AME7" s="67"/>
      <c r="AMF7" s="67"/>
      <c r="AMG7" s="67"/>
      <c r="AMH7" s="67"/>
      <c r="AMI7" s="67"/>
      <c r="AMJ7" s="67"/>
      <c r="AMK7" s="67"/>
      <c r="AML7" s="67"/>
      <c r="AMM7" s="67"/>
      <c r="AMN7" s="67"/>
      <c r="AMO7" s="67"/>
      <c r="AMP7" s="67"/>
      <c r="AMQ7" s="67"/>
      <c r="AMR7" s="67"/>
      <c r="AMS7" s="67"/>
      <c r="AMT7" s="67"/>
      <c r="AMU7" s="67"/>
      <c r="AMV7" s="67"/>
      <c r="AMW7" s="67"/>
      <c r="AMX7" s="67"/>
      <c r="AMY7" s="67"/>
      <c r="AMZ7" s="67"/>
      <c r="ANA7" s="67"/>
      <c r="ANB7" s="67"/>
      <c r="ANC7" s="67"/>
      <c r="AND7" s="67"/>
      <c r="ANE7" s="67"/>
      <c r="ANF7" s="67"/>
      <c r="ANG7" s="67"/>
      <c r="ANH7" s="67"/>
      <c r="ANI7" s="67"/>
      <c r="ANJ7" s="67"/>
      <c r="ANK7" s="67"/>
      <c r="ANL7" s="67"/>
      <c r="ANM7" s="67"/>
      <c r="ANN7" s="67"/>
      <c r="ANO7" s="67"/>
      <c r="ANP7" s="67"/>
      <c r="ANQ7" s="67"/>
      <c r="ANR7" s="67"/>
      <c r="ANS7" s="67"/>
      <c r="ANT7" s="67"/>
      <c r="ANU7" s="67"/>
      <c r="ANV7" s="67"/>
      <c r="ANW7" s="67"/>
      <c r="ANX7" s="67"/>
      <c r="ANY7" s="67"/>
      <c r="ANZ7" s="67"/>
      <c r="AOA7" s="67"/>
      <c r="AOB7" s="67"/>
      <c r="AOC7" s="67"/>
      <c r="AOD7" s="67"/>
      <c r="AOE7" s="67"/>
      <c r="AOF7" s="67"/>
      <c r="AOG7" s="67"/>
      <c r="AOH7" s="67"/>
      <c r="AOI7" s="67"/>
      <c r="AOJ7" s="67"/>
      <c r="AOK7" s="67"/>
      <c r="AOL7" s="67"/>
      <c r="AOM7" s="67"/>
      <c r="AON7" s="67"/>
      <c r="AOO7" s="67"/>
      <c r="AOP7" s="67"/>
      <c r="AOQ7" s="67"/>
      <c r="AOR7" s="67"/>
      <c r="AOS7" s="67"/>
      <c r="AOT7" s="67"/>
      <c r="AOU7" s="67"/>
      <c r="AOV7" s="67"/>
      <c r="AOW7" s="67"/>
      <c r="AOX7" s="67"/>
      <c r="AOY7" s="67"/>
      <c r="AOZ7" s="67"/>
      <c r="APA7" s="67"/>
      <c r="APB7" s="67"/>
      <c r="APC7" s="67"/>
      <c r="APD7" s="67"/>
      <c r="APE7" s="67"/>
      <c r="APF7" s="67"/>
      <c r="APG7" s="67"/>
      <c r="APH7" s="67"/>
      <c r="API7" s="67"/>
      <c r="APJ7" s="67"/>
      <c r="APK7" s="67"/>
      <c r="APL7" s="67"/>
      <c r="APM7" s="67"/>
      <c r="APN7" s="67"/>
      <c r="APO7" s="67"/>
      <c r="APP7" s="67"/>
      <c r="APQ7" s="67"/>
      <c r="APR7" s="67"/>
      <c r="APS7" s="67"/>
      <c r="APT7" s="67"/>
      <c r="APU7" s="67"/>
      <c r="APV7" s="67"/>
      <c r="APW7" s="67"/>
      <c r="APX7" s="67"/>
      <c r="APY7" s="67"/>
      <c r="APZ7" s="67"/>
      <c r="AQA7" s="67"/>
      <c r="AQB7" s="67"/>
      <c r="AQC7" s="67"/>
      <c r="AQD7" s="67"/>
      <c r="AQE7" s="67"/>
      <c r="AQF7" s="67"/>
      <c r="AQG7" s="67"/>
      <c r="AQH7" s="67"/>
      <c r="AQI7" s="67"/>
      <c r="AQJ7" s="67"/>
      <c r="AQK7" s="67"/>
      <c r="AQL7" s="67"/>
      <c r="AQM7" s="67"/>
      <c r="AQN7" s="67"/>
      <c r="AQO7" s="67"/>
      <c r="AQP7" s="67"/>
      <c r="AQQ7" s="67"/>
      <c r="AQR7" s="67"/>
      <c r="AQS7" s="67"/>
      <c r="AQT7" s="67"/>
      <c r="AQU7" s="67"/>
      <c r="AQV7" s="67"/>
      <c r="AQW7" s="67"/>
      <c r="AQX7" s="67"/>
      <c r="AQY7" s="67"/>
      <c r="AQZ7" s="67"/>
      <c r="ARA7" s="67"/>
      <c r="ARB7" s="67"/>
      <c r="ARC7" s="67"/>
      <c r="ARD7" s="67"/>
      <c r="ARE7" s="67"/>
      <c r="ARF7" s="67"/>
      <c r="ARG7" s="67"/>
      <c r="ARH7" s="67"/>
      <c r="ARI7" s="67"/>
      <c r="ARJ7" s="67"/>
      <c r="ARK7" s="67"/>
      <c r="ARL7" s="67"/>
      <c r="ARM7" s="67"/>
      <c r="ARN7" s="67"/>
      <c r="ARO7" s="67"/>
      <c r="ARP7" s="67"/>
      <c r="ARQ7" s="67"/>
      <c r="ARR7" s="67"/>
      <c r="ARS7" s="67"/>
      <c r="ART7" s="67"/>
      <c r="ARU7" s="67"/>
      <c r="ARV7" s="67"/>
      <c r="ARW7" s="67"/>
      <c r="ARX7" s="67"/>
      <c r="ARY7" s="67"/>
      <c r="ARZ7" s="67"/>
      <c r="ASA7" s="67"/>
      <c r="ASB7" s="67"/>
      <c r="ASC7" s="67"/>
      <c r="ASD7" s="67"/>
      <c r="ASE7" s="67"/>
      <c r="ASF7" s="67"/>
      <c r="ASG7" s="67"/>
      <c r="ASH7" s="67"/>
      <c r="ASI7" s="67"/>
      <c r="ASJ7" s="67"/>
      <c r="ASK7" s="67"/>
      <c r="ASL7" s="67"/>
      <c r="ASM7" s="67"/>
      <c r="ASN7" s="67"/>
      <c r="ASO7" s="67"/>
      <c r="ASP7" s="67"/>
      <c r="ASQ7" s="67"/>
      <c r="ASR7" s="67"/>
      <c r="ASS7" s="67"/>
      <c r="AST7" s="67"/>
      <c r="ASU7" s="67"/>
      <c r="ASV7" s="67"/>
      <c r="ASW7" s="67"/>
      <c r="ASX7" s="67"/>
      <c r="ASY7" s="67"/>
      <c r="ASZ7" s="67"/>
      <c r="ATA7" s="67"/>
      <c r="ATB7" s="67"/>
      <c r="ATC7" s="67"/>
      <c r="ATD7" s="67"/>
      <c r="ATE7" s="67"/>
      <c r="ATF7" s="67"/>
      <c r="ATG7" s="67"/>
      <c r="ATH7" s="67"/>
      <c r="ATI7" s="67"/>
      <c r="ATJ7" s="67"/>
      <c r="ATK7" s="67"/>
      <c r="ATL7" s="67"/>
      <c r="ATM7" s="67"/>
      <c r="ATN7" s="67"/>
      <c r="ATO7" s="67"/>
      <c r="ATP7" s="67"/>
      <c r="ATQ7" s="67"/>
      <c r="ATR7" s="67"/>
      <c r="ATS7" s="67"/>
      <c r="ATT7" s="67"/>
      <c r="ATU7" s="67"/>
      <c r="ATV7" s="67"/>
      <c r="ATW7" s="67"/>
      <c r="ATX7" s="67"/>
      <c r="ATY7" s="67"/>
      <c r="ATZ7" s="67"/>
      <c r="AUA7" s="67"/>
      <c r="AUB7" s="67"/>
      <c r="AUC7" s="67"/>
      <c r="AUD7" s="67"/>
      <c r="AUE7" s="67"/>
      <c r="AUF7" s="67"/>
      <c r="AUG7" s="67"/>
      <c r="AUH7" s="67"/>
      <c r="AUI7" s="67"/>
      <c r="AUJ7" s="67"/>
      <c r="AUK7" s="67"/>
      <c r="AUL7" s="67"/>
      <c r="AUM7" s="67"/>
      <c r="AUN7" s="67"/>
      <c r="AUO7" s="67"/>
      <c r="AUP7" s="67"/>
      <c r="AUQ7" s="67"/>
      <c r="AUR7" s="67"/>
      <c r="AUS7" s="67"/>
      <c r="AUT7" s="67"/>
      <c r="AUU7" s="67"/>
      <c r="AUV7" s="67"/>
      <c r="AUW7" s="67"/>
      <c r="AUX7" s="67"/>
      <c r="AUY7" s="67"/>
      <c r="AUZ7" s="67"/>
      <c r="AVA7" s="67"/>
      <c r="AVB7" s="67"/>
      <c r="AVC7" s="67"/>
      <c r="AVD7" s="67"/>
      <c r="AVE7" s="67"/>
      <c r="AVF7" s="67"/>
      <c r="AVG7" s="67"/>
      <c r="AVH7" s="67"/>
      <c r="AVI7" s="67"/>
      <c r="AVJ7" s="67"/>
      <c r="AVK7" s="67"/>
      <c r="AVL7" s="67"/>
      <c r="AVM7" s="67"/>
      <c r="AVN7" s="67"/>
      <c r="AVO7" s="67"/>
      <c r="AVP7" s="67"/>
      <c r="AVQ7" s="67"/>
      <c r="AVR7" s="67"/>
      <c r="AVS7" s="67"/>
      <c r="AVT7" s="67"/>
      <c r="AVU7" s="67"/>
      <c r="AVV7" s="67"/>
      <c r="AVW7" s="67"/>
      <c r="AVX7" s="67"/>
      <c r="AVY7" s="67"/>
      <c r="AVZ7" s="67"/>
      <c r="AWA7" s="67"/>
      <c r="AWB7" s="67"/>
      <c r="AWC7" s="67"/>
      <c r="AWD7" s="67"/>
      <c r="AWE7" s="67"/>
      <c r="AWF7" s="67"/>
      <c r="AWG7" s="67"/>
      <c r="AWH7" s="67"/>
      <c r="AWI7" s="67"/>
      <c r="AWJ7" s="67"/>
      <c r="AWK7" s="67"/>
      <c r="AWL7" s="67"/>
      <c r="AWM7" s="67"/>
      <c r="AWN7" s="67"/>
      <c r="AWO7" s="67"/>
      <c r="AWP7" s="67"/>
      <c r="AWQ7" s="67"/>
      <c r="AWR7" s="67"/>
      <c r="AWS7" s="67"/>
      <c r="AWT7" s="67"/>
      <c r="AWU7" s="67"/>
      <c r="AWV7" s="67"/>
      <c r="AWW7" s="67"/>
      <c r="AWX7" s="67"/>
      <c r="AWY7" s="67"/>
      <c r="AWZ7" s="67"/>
      <c r="AXA7" s="67"/>
      <c r="AXB7" s="67"/>
      <c r="AXC7" s="67"/>
      <c r="AXD7" s="67"/>
      <c r="AXE7" s="67"/>
      <c r="AXF7" s="67"/>
      <c r="AXG7" s="67"/>
      <c r="AXH7" s="67"/>
      <c r="AXI7" s="67"/>
      <c r="AXJ7" s="67"/>
      <c r="AXK7" s="67"/>
      <c r="AXL7" s="67"/>
      <c r="AXM7" s="67"/>
      <c r="AXN7" s="67"/>
      <c r="AXO7" s="67"/>
      <c r="AXP7" s="67"/>
      <c r="AXQ7" s="67"/>
      <c r="AXR7" s="67"/>
      <c r="AXS7" s="67"/>
      <c r="AXT7" s="67"/>
      <c r="AXU7" s="67"/>
      <c r="AXV7" s="67"/>
      <c r="AXW7" s="67"/>
      <c r="AXX7" s="67"/>
      <c r="AXY7" s="67"/>
      <c r="AXZ7" s="67"/>
      <c r="AYA7" s="67"/>
      <c r="AYB7" s="67"/>
      <c r="AYC7" s="67"/>
      <c r="AYD7" s="67"/>
      <c r="AYE7" s="67"/>
      <c r="AYF7" s="67"/>
      <c r="AYG7" s="67"/>
      <c r="AYH7" s="67"/>
      <c r="AYI7" s="67"/>
      <c r="AYJ7" s="67"/>
      <c r="AYK7" s="67"/>
      <c r="AYL7" s="67"/>
      <c r="AYM7" s="67"/>
      <c r="AYN7" s="67"/>
      <c r="AYO7" s="67"/>
      <c r="AYP7" s="67"/>
      <c r="AYQ7" s="67"/>
      <c r="AYR7" s="67"/>
      <c r="AYS7" s="67"/>
      <c r="AYT7" s="67"/>
      <c r="AYU7" s="67"/>
      <c r="AYV7" s="67"/>
      <c r="AYW7" s="67"/>
      <c r="AYX7" s="67"/>
      <c r="AYY7" s="67"/>
      <c r="AYZ7" s="67"/>
      <c r="AZA7" s="67"/>
      <c r="AZB7" s="67"/>
      <c r="AZC7" s="67"/>
      <c r="AZD7" s="67"/>
      <c r="AZE7" s="67"/>
      <c r="AZF7" s="67"/>
      <c r="AZG7" s="67"/>
      <c r="AZH7" s="67"/>
      <c r="AZI7" s="67"/>
      <c r="AZJ7" s="67"/>
      <c r="AZK7" s="67"/>
      <c r="AZL7" s="67"/>
      <c r="AZM7" s="67"/>
      <c r="AZN7" s="67"/>
      <c r="AZO7" s="67"/>
      <c r="AZP7" s="67"/>
      <c r="AZQ7" s="67"/>
      <c r="AZR7" s="67"/>
      <c r="AZS7" s="67"/>
      <c r="AZT7" s="67"/>
      <c r="AZU7" s="67"/>
      <c r="AZV7" s="67"/>
      <c r="AZW7" s="67"/>
      <c r="AZX7" s="67"/>
      <c r="AZY7" s="67"/>
      <c r="AZZ7" s="67"/>
      <c r="BAA7" s="67"/>
      <c r="BAB7" s="67"/>
      <c r="BAC7" s="67"/>
      <c r="BAD7" s="67"/>
      <c r="BAE7" s="67"/>
      <c r="BAF7" s="67"/>
      <c r="BAG7" s="67"/>
      <c r="BAH7" s="67"/>
      <c r="BAI7" s="67"/>
      <c r="BAJ7" s="67"/>
      <c r="BAK7" s="67"/>
      <c r="BAL7" s="67"/>
      <c r="BAM7" s="67"/>
      <c r="BAN7" s="67"/>
      <c r="BAO7" s="67"/>
      <c r="BAP7" s="67"/>
      <c r="BAQ7" s="67"/>
      <c r="BAR7" s="67"/>
      <c r="BAS7" s="67"/>
      <c r="BAT7" s="67"/>
      <c r="BAU7" s="67"/>
      <c r="BAV7" s="67"/>
      <c r="BAW7" s="67"/>
      <c r="BAX7" s="67"/>
      <c r="BAY7" s="67"/>
      <c r="BAZ7" s="67"/>
      <c r="BBA7" s="67"/>
      <c r="BBB7" s="67"/>
      <c r="BBC7" s="67"/>
      <c r="BBD7" s="67"/>
      <c r="BBE7" s="67"/>
      <c r="BBF7" s="67"/>
      <c r="BBG7" s="67"/>
      <c r="BBH7" s="67"/>
      <c r="BBI7" s="67"/>
      <c r="BBJ7" s="67"/>
      <c r="BBK7" s="67"/>
      <c r="BBL7" s="67"/>
      <c r="BBM7" s="67"/>
      <c r="BBN7" s="67"/>
      <c r="BBO7" s="67"/>
      <c r="BBP7" s="67"/>
      <c r="BBQ7" s="67"/>
      <c r="BBR7" s="67"/>
      <c r="BBS7" s="67"/>
      <c r="BBT7" s="67"/>
      <c r="BBU7" s="67"/>
      <c r="BBV7" s="67"/>
      <c r="BBW7" s="67"/>
      <c r="BBX7" s="67"/>
      <c r="BBY7" s="67"/>
      <c r="BBZ7" s="67"/>
      <c r="BCA7" s="67"/>
      <c r="BCB7" s="67"/>
      <c r="BCC7" s="67"/>
      <c r="BCD7" s="67"/>
      <c r="BCE7" s="67"/>
      <c r="BCF7" s="67"/>
      <c r="BCG7" s="67"/>
      <c r="BCH7" s="67"/>
      <c r="BCI7" s="67"/>
      <c r="BCJ7" s="67"/>
      <c r="BCK7" s="67"/>
      <c r="BCL7" s="67"/>
      <c r="BCM7" s="67"/>
      <c r="BCN7" s="67"/>
      <c r="BCO7" s="67"/>
      <c r="BCP7" s="67"/>
      <c r="BCQ7" s="67"/>
      <c r="BCR7" s="67"/>
      <c r="BCS7" s="67"/>
      <c r="BCT7" s="67"/>
      <c r="BCU7" s="67"/>
      <c r="BCV7" s="67"/>
      <c r="BCW7" s="67"/>
      <c r="BCX7" s="67"/>
      <c r="BCY7" s="67"/>
      <c r="BCZ7" s="67"/>
      <c r="BDA7" s="67"/>
      <c r="BDB7" s="67"/>
      <c r="BDC7" s="67"/>
      <c r="BDD7" s="67"/>
      <c r="BDE7" s="67"/>
      <c r="BDF7" s="67"/>
      <c r="BDG7" s="67"/>
      <c r="BDH7" s="67"/>
      <c r="BDI7" s="67"/>
      <c r="BDJ7" s="67"/>
      <c r="BDK7" s="67"/>
      <c r="BDL7" s="67"/>
      <c r="BDM7" s="67"/>
      <c r="BDN7" s="67"/>
      <c r="BDO7" s="67"/>
      <c r="BDP7" s="67"/>
      <c r="BDQ7" s="67"/>
      <c r="BDR7" s="67"/>
      <c r="BDS7" s="67"/>
      <c r="BDT7" s="67"/>
      <c r="BDU7" s="67"/>
      <c r="BDV7" s="67"/>
      <c r="BDW7" s="67"/>
      <c r="BDX7" s="67"/>
      <c r="BDY7" s="67"/>
      <c r="BDZ7" s="67"/>
      <c r="BEA7" s="67"/>
      <c r="BEB7" s="67"/>
      <c r="BEC7" s="67"/>
      <c r="BED7" s="67"/>
      <c r="BEE7" s="67"/>
      <c r="BEF7" s="67"/>
      <c r="BEG7" s="67"/>
      <c r="BEH7" s="67"/>
      <c r="BEI7" s="67"/>
      <c r="BEJ7" s="67"/>
      <c r="BEK7" s="67"/>
      <c r="BEL7" s="67"/>
      <c r="BEM7" s="67"/>
      <c r="BEN7" s="67"/>
      <c r="BEO7" s="67"/>
      <c r="BEP7" s="67"/>
      <c r="BEQ7" s="67"/>
      <c r="BER7" s="67"/>
      <c r="BES7" s="67"/>
      <c r="BET7" s="67"/>
      <c r="BEU7" s="67"/>
      <c r="BEV7" s="67"/>
      <c r="BEW7" s="67"/>
      <c r="BEX7" s="67"/>
      <c r="BEY7" s="67"/>
      <c r="BEZ7" s="67"/>
      <c r="BFA7" s="67"/>
      <c r="BFB7" s="67"/>
      <c r="BFC7" s="67"/>
      <c r="BFD7" s="67"/>
      <c r="BFE7" s="67"/>
      <c r="BFF7" s="67"/>
      <c r="BFG7" s="67"/>
      <c r="BFH7" s="67"/>
      <c r="BFI7" s="67"/>
      <c r="BFJ7" s="67"/>
      <c r="BFK7" s="67"/>
      <c r="BFL7" s="67"/>
      <c r="BFM7" s="67"/>
      <c r="BFN7" s="67"/>
      <c r="BFO7" s="67"/>
      <c r="BFP7" s="67"/>
      <c r="BFQ7" s="67"/>
      <c r="BFR7" s="67"/>
      <c r="BFS7" s="67"/>
      <c r="BFT7" s="67"/>
      <c r="BFU7" s="67"/>
      <c r="BFV7" s="67"/>
      <c r="BFW7" s="67"/>
      <c r="BFX7" s="67"/>
      <c r="BFY7" s="67"/>
      <c r="BFZ7" s="67"/>
      <c r="BGA7" s="67"/>
      <c r="BGB7" s="67"/>
      <c r="BGC7" s="67"/>
      <c r="BGD7" s="67"/>
      <c r="BGE7" s="67"/>
      <c r="BGF7" s="67"/>
      <c r="BGG7" s="67"/>
      <c r="BGH7" s="67"/>
      <c r="BGI7" s="67"/>
      <c r="BGJ7" s="67"/>
      <c r="BGK7" s="67"/>
      <c r="BGL7" s="67"/>
      <c r="BGM7" s="67"/>
      <c r="BGN7" s="67"/>
      <c r="BGO7" s="67"/>
      <c r="BGP7" s="67"/>
      <c r="BGQ7" s="67"/>
      <c r="BGR7" s="67"/>
      <c r="BGS7" s="67"/>
      <c r="BGT7" s="67"/>
      <c r="BGU7" s="67"/>
      <c r="BGV7" s="67"/>
      <c r="BGW7" s="67"/>
      <c r="BGX7" s="67"/>
      <c r="BGY7" s="67"/>
      <c r="BGZ7" s="67"/>
      <c r="BHA7" s="67"/>
      <c r="BHB7" s="67"/>
      <c r="BHC7" s="67"/>
      <c r="BHD7" s="67"/>
      <c r="BHE7" s="67"/>
      <c r="BHF7" s="67"/>
      <c r="BHG7" s="67"/>
      <c r="BHH7" s="67"/>
      <c r="BHI7" s="67"/>
      <c r="BHJ7" s="67"/>
      <c r="BHK7" s="67"/>
      <c r="BHL7" s="67"/>
      <c r="BHM7" s="67"/>
      <c r="BHN7" s="67"/>
      <c r="BHO7" s="67"/>
      <c r="BHP7" s="67"/>
      <c r="BHQ7" s="67"/>
      <c r="BHR7" s="67"/>
      <c r="BHS7" s="67"/>
      <c r="BHT7" s="67"/>
      <c r="BHU7" s="67"/>
      <c r="BHV7" s="67"/>
      <c r="BHW7" s="67"/>
      <c r="BHX7" s="67"/>
      <c r="BHY7" s="67"/>
      <c r="BHZ7" s="67"/>
      <c r="BIA7" s="67"/>
      <c r="BIB7" s="67"/>
      <c r="BIC7" s="67"/>
      <c r="BID7" s="67"/>
      <c r="BIE7" s="67"/>
      <c r="BIF7" s="67"/>
      <c r="BIG7" s="67"/>
      <c r="BIH7" s="67"/>
      <c r="BII7" s="67"/>
      <c r="BIJ7" s="67"/>
      <c r="BIK7" s="67"/>
      <c r="BIL7" s="67"/>
      <c r="BIM7" s="67"/>
      <c r="BIN7" s="67"/>
      <c r="BIO7" s="67"/>
      <c r="BIP7" s="67"/>
      <c r="BIQ7" s="67"/>
      <c r="BIR7" s="67"/>
      <c r="BIS7" s="67"/>
      <c r="BIT7" s="67"/>
      <c r="BIU7" s="67"/>
      <c r="BIV7" s="67"/>
      <c r="BIW7" s="67"/>
      <c r="BIX7" s="67"/>
      <c r="BIY7" s="67"/>
      <c r="BIZ7" s="67"/>
      <c r="BJA7" s="67"/>
      <c r="BJB7" s="67"/>
      <c r="BJC7" s="67"/>
      <c r="BJD7" s="67"/>
      <c r="BJE7" s="67"/>
      <c r="BJF7" s="67"/>
      <c r="BJG7" s="67"/>
      <c r="BJH7" s="67"/>
      <c r="BJI7" s="67"/>
      <c r="BJJ7" s="67"/>
      <c r="BJK7" s="67"/>
      <c r="BJL7" s="67"/>
      <c r="BJM7" s="67"/>
      <c r="BJN7" s="67"/>
      <c r="BJO7" s="67"/>
      <c r="BJP7" s="67"/>
      <c r="BJQ7" s="67"/>
      <c r="BJR7" s="67"/>
      <c r="BJS7" s="67"/>
      <c r="BJT7" s="67"/>
      <c r="BJU7" s="67"/>
      <c r="BJV7" s="67"/>
      <c r="BJW7" s="67"/>
      <c r="BJX7" s="67"/>
      <c r="BJY7" s="67"/>
      <c r="BJZ7" s="67"/>
      <c r="BKA7" s="67"/>
      <c r="BKB7" s="67"/>
      <c r="BKC7" s="67"/>
      <c r="BKD7" s="67"/>
      <c r="BKE7" s="67"/>
      <c r="BKF7" s="67"/>
      <c r="BKG7" s="67"/>
      <c r="BKH7" s="67"/>
      <c r="BKI7" s="67"/>
      <c r="BKJ7" s="67"/>
      <c r="BKK7" s="67"/>
      <c r="BKL7" s="67"/>
      <c r="BKM7" s="67"/>
      <c r="BKN7" s="67"/>
      <c r="BKO7" s="67"/>
      <c r="BKP7" s="67"/>
      <c r="BKQ7" s="67"/>
      <c r="BKR7" s="67"/>
      <c r="BKS7" s="67"/>
      <c r="BKT7" s="67"/>
      <c r="BKU7" s="67"/>
      <c r="BKV7" s="67"/>
      <c r="BKW7" s="67"/>
      <c r="BKX7" s="67"/>
      <c r="BKY7" s="67"/>
      <c r="BKZ7" s="67"/>
      <c r="BLA7" s="67"/>
      <c r="BLB7" s="67"/>
      <c r="BLC7" s="67"/>
      <c r="BLD7" s="67"/>
      <c r="BLE7" s="67"/>
      <c r="BLF7" s="67"/>
      <c r="BLG7" s="67"/>
      <c r="BLH7" s="67"/>
      <c r="BLI7" s="67"/>
      <c r="BLJ7" s="67"/>
      <c r="BLK7" s="67"/>
      <c r="BLL7" s="67"/>
      <c r="BLM7" s="67"/>
      <c r="BLN7" s="67"/>
      <c r="BLO7" s="67"/>
      <c r="BLP7" s="67"/>
      <c r="BLQ7" s="67"/>
      <c r="BLR7" s="67"/>
      <c r="BLS7" s="67"/>
      <c r="BLT7" s="67"/>
      <c r="BLU7" s="67"/>
      <c r="BLV7" s="67"/>
      <c r="BLW7" s="67"/>
      <c r="BLX7" s="67"/>
      <c r="BLY7" s="67"/>
      <c r="BLZ7" s="67"/>
      <c r="BMA7" s="67"/>
      <c r="BMB7" s="67"/>
      <c r="BMC7" s="67"/>
      <c r="BMD7" s="67"/>
      <c r="BME7" s="67"/>
      <c r="BMF7" s="67"/>
      <c r="BMG7" s="67"/>
      <c r="BMH7" s="67"/>
      <c r="BMI7" s="67"/>
      <c r="BMJ7" s="67"/>
      <c r="BMK7" s="67"/>
      <c r="BML7" s="67"/>
      <c r="BMM7" s="67"/>
      <c r="BMN7" s="67"/>
      <c r="BMO7" s="67"/>
      <c r="BMP7" s="67"/>
      <c r="BMQ7" s="67"/>
      <c r="BMR7" s="67"/>
      <c r="BMS7" s="67"/>
      <c r="BMT7" s="67"/>
      <c r="BMU7" s="67"/>
      <c r="BMV7" s="67"/>
      <c r="BMW7" s="67"/>
      <c r="BMX7" s="67"/>
      <c r="BMY7" s="67"/>
      <c r="BMZ7" s="67"/>
      <c r="BNA7" s="67"/>
      <c r="BNB7" s="67"/>
      <c r="BNC7" s="67"/>
      <c r="BND7" s="67"/>
      <c r="BNE7" s="67"/>
      <c r="BNF7" s="67"/>
      <c r="BNG7" s="67"/>
      <c r="BNH7" s="67"/>
      <c r="BNI7" s="67"/>
      <c r="BNJ7" s="67"/>
      <c r="BNK7" s="67"/>
      <c r="BNL7" s="67"/>
      <c r="BNM7" s="67"/>
      <c r="BNN7" s="67"/>
      <c r="BNO7" s="67"/>
      <c r="BNP7" s="67"/>
      <c r="BNQ7" s="67"/>
      <c r="BNR7" s="67"/>
      <c r="BNS7" s="67"/>
      <c r="BNT7" s="67"/>
      <c r="BNU7" s="67"/>
      <c r="BNV7" s="67"/>
      <c r="BNW7" s="67"/>
      <c r="BNX7" s="67"/>
      <c r="BNY7" s="67"/>
      <c r="BNZ7" s="67"/>
      <c r="BOA7" s="67"/>
      <c r="BOB7" s="67"/>
      <c r="BOC7" s="67"/>
      <c r="BOD7" s="67"/>
      <c r="BOE7" s="67"/>
      <c r="BOF7" s="67"/>
      <c r="BOG7" s="67"/>
      <c r="BOH7" s="67"/>
      <c r="BOI7" s="67"/>
      <c r="BOJ7" s="67"/>
      <c r="BOK7" s="67"/>
      <c r="BOL7" s="67"/>
      <c r="BOM7" s="67"/>
      <c r="BON7" s="67"/>
      <c r="BOO7" s="67"/>
      <c r="BOP7" s="67"/>
      <c r="BOQ7" s="67"/>
      <c r="BOR7" s="67"/>
      <c r="BOS7" s="67"/>
      <c r="BOT7" s="67"/>
      <c r="BOU7" s="67"/>
      <c r="BOV7" s="67"/>
      <c r="BOW7" s="67"/>
      <c r="BOX7" s="67"/>
      <c r="BOY7" s="67"/>
      <c r="BOZ7" s="67"/>
      <c r="BPA7" s="67"/>
      <c r="BPB7" s="67"/>
      <c r="BPC7" s="67"/>
      <c r="BPD7" s="67"/>
      <c r="BPE7" s="67"/>
      <c r="BPF7" s="67"/>
      <c r="BPG7" s="67"/>
      <c r="BPH7" s="67"/>
      <c r="BPI7" s="67"/>
      <c r="BPJ7" s="67"/>
      <c r="BPK7" s="67"/>
      <c r="BPL7" s="67"/>
      <c r="BPM7" s="67"/>
      <c r="BPN7" s="67"/>
      <c r="BPO7" s="67"/>
      <c r="BPP7" s="67"/>
      <c r="BPQ7" s="67"/>
      <c r="BPR7" s="67"/>
      <c r="BPS7" s="67"/>
      <c r="BPT7" s="67"/>
      <c r="BPU7" s="67"/>
      <c r="BPV7" s="67"/>
      <c r="BPW7" s="67"/>
      <c r="BPX7" s="67"/>
      <c r="BPY7" s="67"/>
      <c r="BPZ7" s="67"/>
      <c r="BQA7" s="67"/>
      <c r="BQB7" s="67"/>
      <c r="BQC7" s="67"/>
      <c r="BQD7" s="67"/>
      <c r="BQE7" s="67"/>
      <c r="BQF7" s="67"/>
      <c r="BQG7" s="67"/>
      <c r="BQH7" s="67"/>
      <c r="BQI7" s="67"/>
      <c r="BQJ7" s="67"/>
      <c r="BQK7" s="67"/>
      <c r="BQL7" s="67"/>
      <c r="BQM7" s="67"/>
      <c r="BQN7" s="67"/>
      <c r="BQO7" s="67"/>
      <c r="BQP7" s="67"/>
      <c r="BQQ7" s="67"/>
      <c r="BQR7" s="67"/>
      <c r="BQS7" s="67"/>
      <c r="BQT7" s="67"/>
      <c r="BQU7" s="67"/>
      <c r="BQV7" s="67"/>
      <c r="BQW7" s="67"/>
      <c r="BQX7" s="67"/>
      <c r="BQY7" s="67"/>
      <c r="BQZ7" s="67"/>
      <c r="BRA7" s="67"/>
      <c r="BRB7" s="67"/>
      <c r="BRC7" s="67"/>
      <c r="BRD7" s="67"/>
      <c r="BRE7" s="67"/>
      <c r="BRF7" s="67"/>
      <c r="BRG7" s="67"/>
      <c r="BRH7" s="67"/>
      <c r="BRI7" s="67"/>
      <c r="BRJ7" s="67"/>
      <c r="BRK7" s="67"/>
      <c r="BRL7" s="67"/>
      <c r="BRM7" s="67"/>
      <c r="BRN7" s="67"/>
      <c r="BRO7" s="67"/>
      <c r="BRP7" s="67"/>
      <c r="BRQ7" s="67"/>
      <c r="BRR7" s="67"/>
      <c r="BRS7" s="67"/>
      <c r="BRT7" s="67"/>
      <c r="BRU7" s="67"/>
      <c r="BRV7" s="67"/>
      <c r="BRW7" s="67"/>
      <c r="BRX7" s="67"/>
      <c r="BRY7" s="67"/>
      <c r="BRZ7" s="67"/>
      <c r="BSA7" s="67"/>
      <c r="BSB7" s="67"/>
      <c r="BSC7" s="67"/>
      <c r="BSD7" s="67"/>
      <c r="BSE7" s="67"/>
      <c r="BSF7" s="67"/>
      <c r="BSG7" s="67"/>
      <c r="BSH7" s="67"/>
      <c r="BSI7" s="67"/>
      <c r="BSJ7" s="67"/>
      <c r="BSK7" s="67"/>
      <c r="BSL7" s="67"/>
      <c r="BSM7" s="67"/>
      <c r="BSN7" s="67"/>
      <c r="BSO7" s="67"/>
      <c r="BSP7" s="67"/>
      <c r="BSQ7" s="67"/>
      <c r="BSR7" s="67"/>
      <c r="BSS7" s="67"/>
      <c r="BST7" s="67"/>
      <c r="BSU7" s="67"/>
      <c r="BSV7" s="67"/>
      <c r="BSW7" s="67"/>
      <c r="BSX7" s="67"/>
      <c r="BSY7" s="67"/>
      <c r="BSZ7" s="67"/>
      <c r="BTA7" s="67"/>
      <c r="BTB7" s="67"/>
      <c r="BTC7" s="67"/>
      <c r="BTD7" s="67"/>
      <c r="BTE7" s="67"/>
      <c r="BTF7" s="67"/>
      <c r="BTG7" s="67"/>
      <c r="BTH7" s="67"/>
      <c r="BTI7" s="67"/>
      <c r="BTJ7" s="67"/>
      <c r="BTK7" s="67"/>
      <c r="BTL7" s="67"/>
      <c r="BTM7" s="67"/>
      <c r="BTN7" s="67"/>
      <c r="BTO7" s="67"/>
      <c r="BTP7" s="67"/>
      <c r="BTQ7" s="67"/>
      <c r="BTR7" s="67"/>
      <c r="BTS7" s="67"/>
      <c r="BTT7" s="67"/>
      <c r="BTU7" s="67"/>
      <c r="BTV7" s="67"/>
      <c r="BTW7" s="67"/>
      <c r="BTX7" s="67"/>
      <c r="BTY7" s="67"/>
      <c r="BTZ7" s="67"/>
      <c r="BUA7" s="67"/>
      <c r="BUB7" s="67"/>
      <c r="BUC7" s="67"/>
      <c r="BUD7" s="67"/>
      <c r="BUE7" s="67"/>
      <c r="BUF7" s="67"/>
      <c r="BUG7" s="67"/>
      <c r="BUH7" s="67"/>
      <c r="BUI7" s="67"/>
      <c r="BUJ7" s="67"/>
      <c r="BUK7" s="67"/>
      <c r="BUL7" s="67"/>
      <c r="BUM7" s="67"/>
      <c r="BUN7" s="67"/>
      <c r="BUO7" s="67"/>
      <c r="BUP7" s="67"/>
      <c r="BUQ7" s="67"/>
      <c r="BUR7" s="67"/>
      <c r="BUS7" s="67"/>
      <c r="BUT7" s="67"/>
      <c r="BUU7" s="67"/>
      <c r="BUV7" s="67"/>
      <c r="BUW7" s="67"/>
      <c r="BUX7" s="67"/>
      <c r="BUY7" s="67"/>
      <c r="BUZ7" s="67"/>
      <c r="BVA7" s="67"/>
      <c r="BVB7" s="67"/>
      <c r="BVC7" s="67"/>
      <c r="BVD7" s="67"/>
      <c r="BVE7" s="67"/>
      <c r="BVF7" s="67"/>
      <c r="BVG7" s="67"/>
      <c r="BVH7" s="67"/>
      <c r="BVI7" s="67"/>
      <c r="BVJ7" s="67"/>
      <c r="BVK7" s="67"/>
      <c r="BVL7" s="67"/>
      <c r="BVM7" s="67"/>
      <c r="BVN7" s="67"/>
      <c r="BVO7" s="67"/>
      <c r="BVP7" s="67"/>
      <c r="BVQ7" s="67"/>
      <c r="BVR7" s="67"/>
      <c r="BVS7" s="67"/>
      <c r="BVT7" s="67"/>
      <c r="BVU7" s="67"/>
      <c r="BVV7" s="67"/>
      <c r="BVW7" s="67"/>
      <c r="BVX7" s="67"/>
      <c r="BVY7" s="67"/>
      <c r="BVZ7" s="67"/>
      <c r="BWA7" s="67"/>
      <c r="BWB7" s="67"/>
      <c r="BWC7" s="67"/>
      <c r="BWD7" s="67"/>
      <c r="BWE7" s="67"/>
      <c r="BWF7" s="67"/>
      <c r="BWG7" s="67"/>
      <c r="BWH7" s="67"/>
      <c r="BWI7" s="67"/>
      <c r="BWJ7" s="67"/>
      <c r="BWK7" s="67"/>
      <c r="BWL7" s="67"/>
      <c r="BWM7" s="67"/>
      <c r="BWN7" s="67"/>
      <c r="BWO7" s="67"/>
      <c r="BWP7" s="67"/>
      <c r="BWQ7" s="67"/>
      <c r="BWR7" s="67"/>
      <c r="BWS7" s="67"/>
      <c r="BWT7" s="67"/>
      <c r="BWU7" s="67"/>
      <c r="BWV7" s="67"/>
      <c r="BWW7" s="67"/>
      <c r="BWX7" s="67"/>
      <c r="BWY7" s="67"/>
      <c r="BWZ7" s="67"/>
      <c r="BXA7" s="67"/>
      <c r="BXB7" s="67"/>
      <c r="BXC7" s="67"/>
      <c r="BXD7" s="67"/>
      <c r="BXE7" s="67"/>
      <c r="BXF7" s="67"/>
      <c r="BXG7" s="67"/>
      <c r="BXH7" s="67"/>
      <c r="BXI7" s="67"/>
      <c r="BXJ7" s="67"/>
      <c r="BXK7" s="67"/>
      <c r="BXL7" s="67"/>
      <c r="BXM7" s="67"/>
      <c r="BXN7" s="67"/>
      <c r="BXO7" s="67"/>
      <c r="BXP7" s="67"/>
      <c r="BXQ7" s="67"/>
      <c r="BXR7" s="67"/>
      <c r="BXS7" s="67"/>
      <c r="BXT7" s="67"/>
      <c r="BXU7" s="67"/>
      <c r="BXV7" s="67"/>
      <c r="BXW7" s="67"/>
      <c r="BXX7" s="67"/>
      <c r="BXY7" s="67"/>
      <c r="BXZ7" s="67"/>
      <c r="BYA7" s="67"/>
      <c r="BYB7" s="67"/>
      <c r="BYC7" s="67"/>
      <c r="BYD7" s="67"/>
      <c r="BYE7" s="67"/>
      <c r="BYF7" s="67"/>
      <c r="BYG7" s="67"/>
      <c r="BYH7" s="67"/>
      <c r="BYI7" s="67"/>
      <c r="BYJ7" s="67"/>
      <c r="BYK7" s="67"/>
      <c r="BYL7" s="67"/>
      <c r="BYM7" s="67"/>
      <c r="BYN7" s="67"/>
      <c r="BYO7" s="67"/>
      <c r="BYP7" s="67"/>
      <c r="BYQ7" s="67"/>
      <c r="BYR7" s="67"/>
      <c r="BYS7" s="67"/>
      <c r="BYT7" s="67"/>
      <c r="BYU7" s="67"/>
      <c r="BYV7" s="67"/>
      <c r="BYW7" s="67"/>
      <c r="BYX7" s="67"/>
      <c r="BYY7" s="67"/>
      <c r="BYZ7" s="67"/>
      <c r="BZA7" s="67"/>
      <c r="BZB7" s="67"/>
      <c r="BZC7" s="67"/>
      <c r="BZD7" s="67"/>
      <c r="BZE7" s="67"/>
      <c r="BZF7" s="67"/>
      <c r="BZG7" s="67"/>
      <c r="BZH7" s="67"/>
      <c r="BZI7" s="67"/>
      <c r="BZJ7" s="67"/>
      <c r="BZK7" s="67"/>
      <c r="BZL7" s="67"/>
      <c r="BZM7" s="67"/>
      <c r="BZN7" s="67"/>
      <c r="BZO7" s="67"/>
      <c r="BZP7" s="67"/>
      <c r="BZQ7" s="67"/>
      <c r="BZR7" s="67"/>
      <c r="BZS7" s="67"/>
      <c r="BZT7" s="67"/>
      <c r="BZU7" s="67"/>
      <c r="BZV7" s="67"/>
      <c r="BZW7" s="67"/>
      <c r="BZX7" s="67"/>
      <c r="BZY7" s="67"/>
      <c r="BZZ7" s="67"/>
      <c r="CAA7" s="67"/>
      <c r="CAB7" s="67"/>
      <c r="CAC7" s="67"/>
      <c r="CAD7" s="67"/>
      <c r="CAE7" s="67"/>
      <c r="CAF7" s="67"/>
      <c r="CAG7" s="67"/>
      <c r="CAH7" s="67"/>
      <c r="CAI7" s="67"/>
      <c r="CAJ7" s="67"/>
      <c r="CAK7" s="67"/>
      <c r="CAL7" s="67"/>
      <c r="CAM7" s="67"/>
      <c r="CAN7" s="67"/>
      <c r="CAO7" s="67"/>
      <c r="CAP7" s="67"/>
      <c r="CAQ7" s="67"/>
      <c r="CAR7" s="67"/>
      <c r="CAS7" s="67"/>
      <c r="CAT7" s="67"/>
      <c r="CAU7" s="67"/>
      <c r="CAV7" s="67"/>
      <c r="CAW7" s="67"/>
      <c r="CAX7" s="67"/>
      <c r="CAY7" s="67"/>
      <c r="CAZ7" s="67"/>
      <c r="CBA7" s="67"/>
      <c r="CBB7" s="67"/>
      <c r="CBC7" s="67"/>
      <c r="CBD7" s="67"/>
      <c r="CBE7" s="67"/>
      <c r="CBF7" s="67"/>
      <c r="CBG7" s="67"/>
      <c r="CBH7" s="67"/>
      <c r="CBI7" s="67"/>
      <c r="CBJ7" s="67"/>
      <c r="CBK7" s="67"/>
      <c r="CBL7" s="67"/>
      <c r="CBM7" s="67"/>
      <c r="CBN7" s="67"/>
      <c r="CBO7" s="67"/>
      <c r="CBP7" s="67"/>
      <c r="CBQ7" s="67"/>
      <c r="CBR7" s="67"/>
      <c r="CBS7" s="67"/>
      <c r="CBT7" s="67"/>
      <c r="CBU7" s="67"/>
      <c r="CBV7" s="67"/>
      <c r="CBW7" s="67"/>
      <c r="CBX7" s="67"/>
      <c r="CBY7" s="67"/>
      <c r="CBZ7" s="67"/>
      <c r="CCA7" s="67"/>
      <c r="CCB7" s="67"/>
      <c r="CCC7" s="67"/>
      <c r="CCD7" s="67"/>
      <c r="CCE7" s="67"/>
      <c r="CCF7" s="67"/>
      <c r="CCG7" s="67"/>
      <c r="CCH7" s="67"/>
      <c r="CCI7" s="67"/>
      <c r="CCJ7" s="67"/>
      <c r="CCK7" s="67"/>
      <c r="CCL7" s="67"/>
      <c r="CCM7" s="67"/>
      <c r="CCN7" s="67"/>
      <c r="CCO7" s="67"/>
      <c r="CCP7" s="67"/>
      <c r="CCQ7" s="67"/>
      <c r="CCR7" s="67"/>
      <c r="CCS7" s="67"/>
      <c r="CCT7" s="67"/>
      <c r="CCU7" s="67"/>
      <c r="CCV7" s="67"/>
      <c r="CCW7" s="67"/>
      <c r="CCX7" s="67"/>
      <c r="CCY7" s="67"/>
      <c r="CCZ7" s="67"/>
      <c r="CDA7" s="67"/>
      <c r="CDB7" s="67"/>
      <c r="CDC7" s="67"/>
      <c r="CDD7" s="67"/>
      <c r="CDE7" s="67"/>
      <c r="CDF7" s="67"/>
      <c r="CDG7" s="67"/>
      <c r="CDH7" s="67"/>
      <c r="CDI7" s="67"/>
      <c r="CDJ7" s="67"/>
      <c r="CDK7" s="67"/>
      <c r="CDL7" s="67"/>
      <c r="CDM7" s="67"/>
      <c r="CDN7" s="67"/>
      <c r="CDO7" s="67"/>
      <c r="CDP7" s="67"/>
      <c r="CDQ7" s="67"/>
      <c r="CDR7" s="67"/>
      <c r="CDS7" s="67"/>
      <c r="CDT7" s="67"/>
      <c r="CDU7" s="67"/>
      <c r="CDV7" s="67"/>
      <c r="CDW7" s="67"/>
      <c r="CDX7" s="67"/>
      <c r="CDY7" s="67"/>
      <c r="CDZ7" s="67"/>
      <c r="CEA7" s="67"/>
      <c r="CEB7" s="67"/>
      <c r="CEC7" s="67"/>
      <c r="CED7" s="67"/>
      <c r="CEE7" s="67"/>
      <c r="CEF7" s="67"/>
      <c r="CEG7" s="67"/>
      <c r="CEH7" s="67"/>
      <c r="CEI7" s="67"/>
      <c r="CEJ7" s="67"/>
      <c r="CEK7" s="67"/>
      <c r="CEL7" s="67"/>
      <c r="CEM7" s="67"/>
      <c r="CEN7" s="67"/>
      <c r="CEO7" s="67"/>
      <c r="CEP7" s="67"/>
      <c r="CEQ7" s="67"/>
      <c r="CER7" s="67"/>
      <c r="CES7" s="67"/>
      <c r="CET7" s="67"/>
      <c r="CEU7" s="67"/>
      <c r="CEV7" s="67"/>
      <c r="CEW7" s="67"/>
      <c r="CEX7" s="67"/>
      <c r="CEY7" s="67"/>
      <c r="CEZ7" s="67"/>
      <c r="CFA7" s="67"/>
      <c r="CFB7" s="67"/>
      <c r="CFC7" s="67"/>
      <c r="CFD7" s="67"/>
      <c r="CFE7" s="67"/>
      <c r="CFF7" s="67"/>
      <c r="CFG7" s="67"/>
      <c r="CFH7" s="67"/>
      <c r="CFI7" s="67"/>
      <c r="CFJ7" s="67"/>
      <c r="CFK7" s="67"/>
      <c r="CFL7" s="67"/>
      <c r="CFM7" s="67"/>
      <c r="CFN7" s="67"/>
      <c r="CFO7" s="67"/>
      <c r="CFP7" s="67"/>
      <c r="CFQ7" s="67"/>
      <c r="CFR7" s="67"/>
      <c r="CFS7" s="67"/>
      <c r="CFT7" s="67"/>
      <c r="CFU7" s="67"/>
      <c r="CFV7" s="67"/>
      <c r="CFW7" s="67"/>
      <c r="CFX7" s="67"/>
      <c r="CFY7" s="67"/>
      <c r="CFZ7" s="67"/>
      <c r="CGA7" s="67"/>
      <c r="CGB7" s="67"/>
      <c r="CGC7" s="67"/>
      <c r="CGD7" s="67"/>
      <c r="CGE7" s="67"/>
      <c r="CGF7" s="67"/>
      <c r="CGG7" s="67"/>
      <c r="CGH7" s="67"/>
      <c r="CGI7" s="67"/>
      <c r="CGJ7" s="67"/>
      <c r="CGK7" s="67"/>
      <c r="CGL7" s="67"/>
      <c r="CGM7" s="67"/>
      <c r="CGN7" s="67"/>
      <c r="CGO7" s="67"/>
      <c r="CGP7" s="67"/>
      <c r="CGQ7" s="67"/>
      <c r="CGR7" s="67"/>
      <c r="CGS7" s="67"/>
      <c r="CGT7" s="67"/>
      <c r="CGU7" s="67"/>
      <c r="CGV7" s="67"/>
      <c r="CGW7" s="67"/>
      <c r="CGX7" s="67"/>
      <c r="CGY7" s="67"/>
      <c r="CGZ7" s="67"/>
      <c r="CHA7" s="67"/>
      <c r="CHB7" s="67"/>
      <c r="CHC7" s="67"/>
      <c r="CHD7" s="67"/>
      <c r="CHE7" s="67"/>
      <c r="CHF7" s="67"/>
      <c r="CHG7" s="67"/>
      <c r="CHH7" s="67"/>
      <c r="CHI7" s="67"/>
      <c r="CHJ7" s="67"/>
      <c r="CHK7" s="67"/>
      <c r="CHL7" s="67"/>
      <c r="CHM7" s="67"/>
      <c r="CHN7" s="67"/>
      <c r="CHO7" s="67"/>
      <c r="CHP7" s="67"/>
      <c r="CHQ7" s="67"/>
      <c r="CHR7" s="67"/>
      <c r="CHS7" s="67"/>
      <c r="CHT7" s="67"/>
      <c r="CHU7" s="67"/>
      <c r="CHV7" s="67"/>
      <c r="CHW7" s="67"/>
      <c r="CHX7" s="67"/>
      <c r="CHY7" s="67"/>
      <c r="CHZ7" s="67"/>
      <c r="CIA7" s="67"/>
      <c r="CIB7" s="67"/>
      <c r="CIC7" s="67"/>
      <c r="CID7" s="67"/>
      <c r="CIE7" s="67"/>
      <c r="CIF7" s="67"/>
      <c r="CIG7" s="67"/>
      <c r="CIH7" s="67"/>
      <c r="CII7" s="67"/>
      <c r="CIJ7" s="67"/>
      <c r="CIK7" s="67"/>
      <c r="CIL7" s="67"/>
      <c r="CIM7" s="67"/>
      <c r="CIN7" s="67"/>
      <c r="CIO7" s="67"/>
      <c r="CIP7" s="67"/>
      <c r="CIQ7" s="67"/>
      <c r="CIR7" s="67"/>
      <c r="CIS7" s="67"/>
      <c r="CIT7" s="67"/>
      <c r="CIU7" s="67"/>
      <c r="CIV7" s="67"/>
      <c r="CIW7" s="67"/>
      <c r="CIX7" s="67"/>
      <c r="CIY7" s="67"/>
      <c r="CIZ7" s="67"/>
      <c r="CJA7" s="67"/>
      <c r="CJB7" s="67"/>
      <c r="CJC7" s="67"/>
      <c r="CJD7" s="67"/>
      <c r="CJE7" s="67"/>
      <c r="CJF7" s="67"/>
      <c r="CJG7" s="67"/>
      <c r="CJH7" s="67"/>
      <c r="CJI7" s="67"/>
      <c r="CJJ7" s="67"/>
      <c r="CJK7" s="67"/>
      <c r="CJL7" s="67"/>
      <c r="CJM7" s="67"/>
      <c r="CJN7" s="67"/>
      <c r="CJO7" s="67"/>
      <c r="CJP7" s="67"/>
      <c r="CJQ7" s="67"/>
      <c r="CJR7" s="67"/>
      <c r="CJS7" s="67"/>
      <c r="CJT7" s="67"/>
      <c r="CJU7" s="67"/>
      <c r="CJV7" s="67"/>
      <c r="CJW7" s="67"/>
      <c r="CJX7" s="67"/>
      <c r="CJY7" s="67"/>
      <c r="CJZ7" s="67"/>
      <c r="CKA7" s="67"/>
      <c r="CKB7" s="67"/>
      <c r="CKC7" s="67"/>
      <c r="CKD7" s="67"/>
      <c r="CKE7" s="67"/>
      <c r="CKF7" s="67"/>
      <c r="CKG7" s="67"/>
      <c r="CKH7" s="67"/>
      <c r="CKI7" s="67"/>
      <c r="CKJ7" s="67"/>
      <c r="CKK7" s="67"/>
      <c r="CKL7" s="67"/>
      <c r="CKM7" s="67"/>
      <c r="CKN7" s="67"/>
      <c r="CKO7" s="67"/>
      <c r="CKP7" s="67"/>
      <c r="CKQ7" s="67"/>
      <c r="CKR7" s="67"/>
      <c r="CKS7" s="67"/>
      <c r="CKT7" s="67"/>
      <c r="CKU7" s="67"/>
      <c r="CKV7" s="67"/>
      <c r="CKW7" s="67"/>
      <c r="CKX7" s="67"/>
      <c r="CKY7" s="67"/>
      <c r="CKZ7" s="67"/>
      <c r="CLA7" s="67"/>
      <c r="CLB7" s="67"/>
      <c r="CLC7" s="67"/>
      <c r="CLD7" s="67"/>
      <c r="CLE7" s="67"/>
      <c r="CLF7" s="67"/>
      <c r="CLG7" s="67"/>
      <c r="CLH7" s="67"/>
      <c r="CLI7" s="67"/>
      <c r="CLJ7" s="67"/>
      <c r="CLK7" s="67"/>
      <c r="CLL7" s="67"/>
      <c r="CLM7" s="67"/>
      <c r="CLN7" s="67"/>
      <c r="CLO7" s="67"/>
      <c r="CLP7" s="67"/>
      <c r="CLQ7" s="67"/>
      <c r="CLR7" s="67"/>
      <c r="CLS7" s="67"/>
      <c r="CLT7" s="67"/>
      <c r="CLU7" s="67"/>
      <c r="CLV7" s="67"/>
      <c r="CLW7" s="67"/>
      <c r="CLX7" s="67"/>
      <c r="CLY7" s="67"/>
      <c r="CLZ7" s="67"/>
      <c r="CMA7" s="67"/>
      <c r="CMB7" s="67"/>
      <c r="CMC7" s="67"/>
      <c r="CMD7" s="67"/>
      <c r="CME7" s="67"/>
      <c r="CMF7" s="67"/>
      <c r="CMG7" s="67"/>
      <c r="CMH7" s="67"/>
      <c r="CMI7" s="67"/>
      <c r="CMJ7" s="67"/>
      <c r="CMK7" s="67"/>
      <c r="CML7" s="67"/>
      <c r="CMM7" s="67"/>
      <c r="CMN7" s="67"/>
      <c r="CMO7" s="67"/>
      <c r="CMP7" s="67"/>
      <c r="CMQ7" s="67"/>
      <c r="CMR7" s="67"/>
      <c r="CMS7" s="67"/>
      <c r="CMT7" s="67"/>
      <c r="CMU7" s="67"/>
      <c r="CMV7" s="67"/>
      <c r="CMW7" s="67"/>
      <c r="CMX7" s="67"/>
      <c r="CMY7" s="67"/>
      <c r="CMZ7" s="67"/>
      <c r="CNA7" s="67"/>
      <c r="CNB7" s="67"/>
      <c r="CNC7" s="67"/>
      <c r="CND7" s="67"/>
      <c r="CNE7" s="67"/>
      <c r="CNF7" s="67"/>
      <c r="CNG7" s="67"/>
      <c r="CNH7" s="67"/>
      <c r="CNI7" s="67"/>
      <c r="CNJ7" s="67"/>
      <c r="CNK7" s="67"/>
      <c r="CNL7" s="67"/>
      <c r="CNM7" s="67"/>
      <c r="CNN7" s="67"/>
      <c r="CNO7" s="67"/>
      <c r="CNP7" s="67"/>
      <c r="CNQ7" s="67"/>
      <c r="CNR7" s="67"/>
      <c r="CNS7" s="67"/>
      <c r="CNT7" s="67"/>
      <c r="CNU7" s="67"/>
      <c r="CNV7" s="67"/>
      <c r="CNW7" s="67"/>
      <c r="CNX7" s="67"/>
      <c r="CNY7" s="67"/>
      <c r="CNZ7" s="67"/>
      <c r="COA7" s="67"/>
      <c r="COB7" s="67"/>
      <c r="COC7" s="67"/>
      <c r="COD7" s="67"/>
      <c r="COE7" s="67"/>
      <c r="COF7" s="67"/>
      <c r="COG7" s="67"/>
      <c r="COH7" s="67"/>
      <c r="COI7" s="67"/>
      <c r="COJ7" s="67"/>
      <c r="COK7" s="67"/>
      <c r="COL7" s="67"/>
      <c r="COM7" s="67"/>
      <c r="CON7" s="67"/>
      <c r="COO7" s="67"/>
      <c r="COP7" s="67"/>
      <c r="COQ7" s="67"/>
      <c r="COR7" s="67"/>
      <c r="COS7" s="67"/>
      <c r="COT7" s="67"/>
      <c r="COU7" s="67"/>
      <c r="COV7" s="67"/>
      <c r="COW7" s="67"/>
      <c r="COX7" s="67"/>
      <c r="COY7" s="67"/>
      <c r="COZ7" s="67"/>
      <c r="CPA7" s="67"/>
      <c r="CPB7" s="67"/>
      <c r="CPC7" s="67"/>
      <c r="CPD7" s="67"/>
      <c r="CPE7" s="67"/>
      <c r="CPF7" s="67"/>
      <c r="CPG7" s="67"/>
      <c r="CPH7" s="67"/>
      <c r="CPI7" s="67"/>
      <c r="CPJ7" s="67"/>
      <c r="CPK7" s="67"/>
      <c r="CPL7" s="67"/>
      <c r="CPM7" s="67"/>
      <c r="CPN7" s="67"/>
      <c r="CPO7" s="67"/>
      <c r="CPP7" s="67"/>
      <c r="CPQ7" s="67"/>
      <c r="CPR7" s="67"/>
      <c r="CPS7" s="67"/>
      <c r="CPT7" s="67"/>
      <c r="CPU7" s="67"/>
      <c r="CPV7" s="67"/>
      <c r="CPW7" s="67"/>
      <c r="CPX7" s="67"/>
      <c r="CPY7" s="67"/>
      <c r="CPZ7" s="67"/>
      <c r="CQA7" s="67"/>
      <c r="CQB7" s="67"/>
      <c r="CQC7" s="67"/>
      <c r="CQD7" s="67"/>
      <c r="CQE7" s="67"/>
      <c r="CQF7" s="67"/>
      <c r="CQG7" s="67"/>
      <c r="CQH7" s="67"/>
      <c r="CQI7" s="67"/>
      <c r="CQJ7" s="67"/>
      <c r="CQK7" s="67"/>
      <c r="CQL7" s="67"/>
      <c r="CQM7" s="67"/>
      <c r="CQN7" s="67"/>
      <c r="CQO7" s="67"/>
      <c r="CQP7" s="67"/>
      <c r="CQQ7" s="67"/>
      <c r="CQR7" s="67"/>
      <c r="CQS7" s="67"/>
      <c r="CQT7" s="67"/>
      <c r="CQU7" s="67"/>
      <c r="CQV7" s="67"/>
      <c r="CQW7" s="67"/>
      <c r="CQX7" s="67"/>
      <c r="CQY7" s="67"/>
      <c r="CQZ7" s="67"/>
      <c r="CRA7" s="67"/>
      <c r="CRB7" s="67"/>
      <c r="CRC7" s="67"/>
      <c r="CRD7" s="67"/>
      <c r="CRE7" s="67"/>
      <c r="CRF7" s="67"/>
      <c r="CRG7" s="67"/>
      <c r="CRH7" s="67"/>
      <c r="CRI7" s="67"/>
      <c r="CRJ7" s="67"/>
      <c r="CRK7" s="67"/>
      <c r="CRL7" s="67"/>
      <c r="CRM7" s="67"/>
      <c r="CRN7" s="67"/>
      <c r="CRO7" s="67"/>
      <c r="CRP7" s="67"/>
      <c r="CRQ7" s="67"/>
      <c r="CRR7" s="67"/>
      <c r="CRS7" s="67"/>
      <c r="CRT7" s="67"/>
      <c r="CRU7" s="67"/>
      <c r="CRV7" s="67"/>
      <c r="CRW7" s="67"/>
      <c r="CRX7" s="67"/>
      <c r="CRY7" s="67"/>
      <c r="CRZ7" s="67"/>
      <c r="CSA7" s="67"/>
      <c r="CSB7" s="67"/>
      <c r="CSC7" s="67"/>
      <c r="CSD7" s="67"/>
      <c r="CSE7" s="67"/>
      <c r="CSF7" s="67"/>
      <c r="CSG7" s="67"/>
      <c r="CSH7" s="67"/>
      <c r="CSI7" s="67"/>
      <c r="CSJ7" s="67"/>
      <c r="CSK7" s="67"/>
      <c r="CSL7" s="67"/>
      <c r="CSM7" s="67"/>
      <c r="CSN7" s="67"/>
      <c r="CSO7" s="67"/>
      <c r="CSP7" s="67"/>
      <c r="CSQ7" s="67"/>
      <c r="CSR7" s="67"/>
      <c r="CSS7" s="67"/>
      <c r="CST7" s="67"/>
      <c r="CSU7" s="67"/>
      <c r="CSV7" s="67"/>
      <c r="CSW7" s="67"/>
      <c r="CSX7" s="67"/>
      <c r="CSY7" s="67"/>
      <c r="CSZ7" s="67"/>
      <c r="CTA7" s="67"/>
      <c r="CTB7" s="67"/>
      <c r="CTC7" s="67"/>
      <c r="CTD7" s="67"/>
      <c r="CTE7" s="67"/>
      <c r="CTF7" s="67"/>
      <c r="CTG7" s="67"/>
      <c r="CTH7" s="67"/>
      <c r="CTI7" s="67"/>
      <c r="CTJ7" s="67"/>
      <c r="CTK7" s="67"/>
      <c r="CTL7" s="67"/>
      <c r="CTM7" s="67"/>
      <c r="CTN7" s="67"/>
      <c r="CTO7" s="67"/>
      <c r="CTP7" s="67"/>
      <c r="CTQ7" s="67"/>
      <c r="CTR7" s="67"/>
      <c r="CTS7" s="67"/>
      <c r="CTT7" s="67"/>
      <c r="CTU7" s="67"/>
      <c r="CTV7" s="67"/>
      <c r="CTW7" s="67"/>
      <c r="CTX7" s="67"/>
      <c r="CTY7" s="67"/>
      <c r="CTZ7" s="67"/>
      <c r="CUA7" s="67"/>
      <c r="CUB7" s="67"/>
      <c r="CUC7" s="67"/>
      <c r="CUD7" s="67"/>
      <c r="CUE7" s="67"/>
      <c r="CUF7" s="67"/>
      <c r="CUG7" s="67"/>
      <c r="CUH7" s="67"/>
      <c r="CUI7" s="67"/>
      <c r="CUJ7" s="67"/>
      <c r="CUK7" s="67"/>
      <c r="CUL7" s="67"/>
      <c r="CUM7" s="67"/>
      <c r="CUN7" s="67"/>
      <c r="CUO7" s="67"/>
      <c r="CUP7" s="67"/>
      <c r="CUQ7" s="67"/>
      <c r="CUR7" s="67"/>
      <c r="CUS7" s="67"/>
      <c r="CUT7" s="67"/>
      <c r="CUU7" s="67"/>
      <c r="CUV7" s="67"/>
      <c r="CUW7" s="67"/>
      <c r="CUX7" s="67"/>
      <c r="CUY7" s="67"/>
      <c r="CUZ7" s="67"/>
      <c r="CVA7" s="67"/>
      <c r="CVB7" s="67"/>
      <c r="CVC7" s="67"/>
      <c r="CVD7" s="67"/>
      <c r="CVE7" s="67"/>
      <c r="CVF7" s="67"/>
      <c r="CVG7" s="67"/>
      <c r="CVH7" s="67"/>
      <c r="CVI7" s="67"/>
      <c r="CVJ7" s="67"/>
      <c r="CVK7" s="67"/>
      <c r="CVL7" s="67"/>
      <c r="CVM7" s="67"/>
      <c r="CVN7" s="67"/>
      <c r="CVO7" s="67"/>
      <c r="CVP7" s="67"/>
      <c r="CVQ7" s="67"/>
      <c r="CVR7" s="67"/>
      <c r="CVS7" s="67"/>
      <c r="CVT7" s="67"/>
      <c r="CVU7" s="67"/>
      <c r="CVV7" s="67"/>
      <c r="CVW7" s="67"/>
      <c r="CVX7" s="67"/>
      <c r="CVY7" s="67"/>
      <c r="CVZ7" s="67"/>
      <c r="CWA7" s="67"/>
      <c r="CWB7" s="67"/>
      <c r="CWC7" s="67"/>
      <c r="CWD7" s="67"/>
      <c r="CWE7" s="67"/>
      <c r="CWF7" s="67"/>
      <c r="CWG7" s="67"/>
      <c r="CWH7" s="67"/>
      <c r="CWI7" s="67"/>
      <c r="CWJ7" s="67"/>
      <c r="CWK7" s="67"/>
      <c r="CWL7" s="67"/>
      <c r="CWM7" s="67"/>
      <c r="CWN7" s="67"/>
      <c r="CWO7" s="67"/>
      <c r="CWP7" s="67"/>
      <c r="CWQ7" s="67"/>
      <c r="CWR7" s="67"/>
      <c r="CWS7" s="67"/>
      <c r="CWT7" s="67"/>
      <c r="CWU7" s="67"/>
      <c r="CWV7" s="67"/>
      <c r="CWW7" s="67"/>
      <c r="CWX7" s="67"/>
      <c r="CWY7" s="67"/>
      <c r="CWZ7" s="67"/>
      <c r="CXA7" s="67"/>
      <c r="CXB7" s="67"/>
      <c r="CXC7" s="67"/>
      <c r="CXD7" s="67"/>
      <c r="CXE7" s="67"/>
      <c r="CXF7" s="67"/>
      <c r="CXG7" s="67"/>
      <c r="CXH7" s="67"/>
      <c r="CXI7" s="67"/>
      <c r="CXJ7" s="67"/>
      <c r="CXK7" s="67"/>
      <c r="CXL7" s="67"/>
      <c r="CXM7" s="67"/>
      <c r="CXN7" s="67"/>
      <c r="CXO7" s="67"/>
      <c r="CXP7" s="67"/>
      <c r="CXQ7" s="67"/>
      <c r="CXR7" s="67"/>
      <c r="CXS7" s="67"/>
      <c r="CXT7" s="67"/>
      <c r="CXU7" s="67"/>
      <c r="CXV7" s="67"/>
      <c r="CXW7" s="67"/>
      <c r="CXX7" s="67"/>
      <c r="CXY7" s="67"/>
      <c r="CXZ7" s="67"/>
      <c r="CYA7" s="67"/>
      <c r="CYB7" s="67"/>
      <c r="CYC7" s="67"/>
      <c r="CYD7" s="67"/>
      <c r="CYE7" s="67"/>
      <c r="CYF7" s="67"/>
      <c r="CYG7" s="67"/>
      <c r="CYH7" s="67"/>
      <c r="CYI7" s="67"/>
      <c r="CYJ7" s="67"/>
      <c r="CYK7" s="67"/>
      <c r="CYL7" s="67"/>
      <c r="CYM7" s="67"/>
      <c r="CYN7" s="67"/>
      <c r="CYO7" s="67"/>
      <c r="CYP7" s="67"/>
      <c r="CYQ7" s="67"/>
      <c r="CYR7" s="67"/>
      <c r="CYS7" s="67"/>
      <c r="CYT7" s="67"/>
      <c r="CYU7" s="67"/>
      <c r="CYV7" s="67"/>
      <c r="CYW7" s="67"/>
      <c r="CYX7" s="67"/>
      <c r="CYY7" s="67"/>
      <c r="CYZ7" s="67"/>
      <c r="CZA7" s="67"/>
      <c r="CZB7" s="67"/>
      <c r="CZC7" s="67"/>
      <c r="CZD7" s="67"/>
      <c r="CZE7" s="67"/>
      <c r="CZF7" s="67"/>
      <c r="CZG7" s="67"/>
      <c r="CZH7" s="67"/>
      <c r="CZI7" s="67"/>
      <c r="CZJ7" s="67"/>
      <c r="CZK7" s="67"/>
      <c r="CZL7" s="67"/>
      <c r="CZM7" s="67"/>
      <c r="CZN7" s="67"/>
      <c r="CZO7" s="67"/>
      <c r="CZP7" s="67"/>
      <c r="CZQ7" s="67"/>
      <c r="CZR7" s="67"/>
      <c r="CZS7" s="67"/>
      <c r="CZT7" s="67"/>
      <c r="CZU7" s="67"/>
      <c r="CZV7" s="67"/>
      <c r="CZW7" s="67"/>
      <c r="CZX7" s="67"/>
      <c r="CZY7" s="67"/>
      <c r="CZZ7" s="67"/>
      <c r="DAA7" s="67"/>
      <c r="DAB7" s="67"/>
      <c r="DAC7" s="67"/>
      <c r="DAD7" s="67"/>
      <c r="DAE7" s="67"/>
      <c r="DAF7" s="67"/>
      <c r="DAG7" s="67"/>
      <c r="DAH7" s="67"/>
      <c r="DAI7" s="67"/>
      <c r="DAJ7" s="67"/>
      <c r="DAK7" s="67"/>
      <c r="DAL7" s="67"/>
      <c r="DAM7" s="67"/>
      <c r="DAN7" s="67"/>
      <c r="DAO7" s="67"/>
      <c r="DAP7" s="67"/>
      <c r="DAQ7" s="67"/>
      <c r="DAR7" s="67"/>
      <c r="DAS7" s="67"/>
      <c r="DAT7" s="67"/>
      <c r="DAU7" s="67"/>
      <c r="DAV7" s="67"/>
      <c r="DAW7" s="67"/>
      <c r="DAX7" s="67"/>
      <c r="DAY7" s="67"/>
      <c r="DAZ7" s="67"/>
      <c r="DBA7" s="67"/>
      <c r="DBB7" s="67"/>
      <c r="DBC7" s="67"/>
      <c r="DBD7" s="67"/>
      <c r="DBE7" s="67"/>
      <c r="DBF7" s="67"/>
      <c r="DBG7" s="67"/>
      <c r="DBH7" s="67"/>
      <c r="DBI7" s="67"/>
      <c r="DBJ7" s="67"/>
      <c r="DBK7" s="67"/>
      <c r="DBL7" s="67"/>
      <c r="DBM7" s="67"/>
      <c r="DBN7" s="67"/>
      <c r="DBO7" s="67"/>
      <c r="DBP7" s="67"/>
      <c r="DBQ7" s="67"/>
      <c r="DBR7" s="67"/>
      <c r="DBS7" s="67"/>
      <c r="DBT7" s="67"/>
      <c r="DBU7" s="67"/>
      <c r="DBV7" s="67"/>
      <c r="DBW7" s="67"/>
      <c r="DBX7" s="67"/>
      <c r="DBY7" s="67"/>
      <c r="DBZ7" s="67"/>
      <c r="DCA7" s="67"/>
      <c r="DCB7" s="67"/>
      <c r="DCC7" s="67"/>
      <c r="DCD7" s="67"/>
      <c r="DCE7" s="67"/>
      <c r="DCF7" s="67"/>
      <c r="DCG7" s="67"/>
      <c r="DCH7" s="67"/>
      <c r="DCI7" s="67"/>
      <c r="DCJ7" s="67"/>
      <c r="DCK7" s="67"/>
      <c r="DCL7" s="67"/>
      <c r="DCM7" s="67"/>
      <c r="DCN7" s="67"/>
      <c r="DCO7" s="67"/>
      <c r="DCP7" s="67"/>
      <c r="DCQ7" s="67"/>
      <c r="DCR7" s="67"/>
      <c r="DCS7" s="67"/>
      <c r="DCT7" s="67"/>
      <c r="DCU7" s="67"/>
      <c r="DCV7" s="67"/>
      <c r="DCW7" s="67"/>
      <c r="DCX7" s="67"/>
      <c r="DCY7" s="67"/>
      <c r="DCZ7" s="67"/>
      <c r="DDA7" s="67"/>
      <c r="DDB7" s="67"/>
      <c r="DDC7" s="67"/>
      <c r="DDD7" s="67"/>
      <c r="DDE7" s="67"/>
      <c r="DDF7" s="67"/>
      <c r="DDG7" s="67"/>
      <c r="DDH7" s="67"/>
      <c r="DDI7" s="67"/>
      <c r="DDJ7" s="67"/>
      <c r="DDK7" s="67"/>
      <c r="DDL7" s="67"/>
      <c r="DDM7" s="67"/>
      <c r="DDN7" s="67"/>
      <c r="DDO7" s="67"/>
      <c r="DDP7" s="67"/>
      <c r="DDQ7" s="67"/>
      <c r="DDR7" s="67"/>
      <c r="DDS7" s="67"/>
      <c r="DDT7" s="67"/>
      <c r="DDU7" s="67"/>
      <c r="DDV7" s="67"/>
      <c r="DDW7" s="67"/>
      <c r="DDX7" s="67"/>
      <c r="DDY7" s="67"/>
      <c r="DDZ7" s="67"/>
      <c r="DEA7" s="67"/>
      <c r="DEB7" s="67"/>
      <c r="DEC7" s="67"/>
      <c r="DED7" s="67"/>
      <c r="DEE7" s="67"/>
      <c r="DEF7" s="67"/>
      <c r="DEG7" s="67"/>
      <c r="DEH7" s="67"/>
      <c r="DEI7" s="67"/>
      <c r="DEJ7" s="67"/>
      <c r="DEK7" s="67"/>
      <c r="DEL7" s="67"/>
      <c r="DEM7" s="67"/>
      <c r="DEN7" s="67"/>
      <c r="DEO7" s="67"/>
      <c r="DEP7" s="67"/>
      <c r="DEQ7" s="67"/>
      <c r="DER7" s="67"/>
      <c r="DES7" s="67"/>
      <c r="DET7" s="67"/>
      <c r="DEU7" s="67"/>
      <c r="DEV7" s="67"/>
      <c r="DEW7" s="67"/>
      <c r="DEX7" s="67"/>
      <c r="DEY7" s="67"/>
      <c r="DEZ7" s="67"/>
      <c r="DFA7" s="67"/>
      <c r="DFB7" s="67"/>
      <c r="DFC7" s="67"/>
      <c r="DFD7" s="67"/>
      <c r="DFE7" s="67"/>
      <c r="DFF7" s="67"/>
      <c r="DFG7" s="67"/>
      <c r="DFH7" s="67"/>
      <c r="DFI7" s="67"/>
      <c r="DFJ7" s="67"/>
      <c r="DFK7" s="67"/>
      <c r="DFL7" s="67"/>
      <c r="DFM7" s="67"/>
      <c r="DFN7" s="67"/>
      <c r="DFO7" s="67"/>
      <c r="DFP7" s="67"/>
      <c r="DFQ7" s="67"/>
      <c r="DFR7" s="67"/>
      <c r="DFS7" s="67"/>
      <c r="DFT7" s="67"/>
      <c r="DFU7" s="67"/>
      <c r="DFV7" s="67"/>
      <c r="DFW7" s="67"/>
      <c r="DFX7" s="67"/>
      <c r="DFY7" s="67"/>
      <c r="DFZ7" s="67"/>
      <c r="DGA7" s="67"/>
      <c r="DGB7" s="67"/>
      <c r="DGC7" s="67"/>
      <c r="DGD7" s="67"/>
      <c r="DGE7" s="67"/>
      <c r="DGF7" s="67"/>
      <c r="DGG7" s="67"/>
      <c r="DGH7" s="67"/>
      <c r="DGI7" s="67"/>
      <c r="DGJ7" s="67"/>
      <c r="DGK7" s="67"/>
      <c r="DGL7" s="67"/>
      <c r="DGM7" s="67"/>
      <c r="DGN7" s="67"/>
      <c r="DGO7" s="67"/>
      <c r="DGP7" s="67"/>
      <c r="DGQ7" s="67"/>
      <c r="DGR7" s="67"/>
      <c r="DGS7" s="67"/>
      <c r="DGT7" s="67"/>
      <c r="DGU7" s="67"/>
      <c r="DGV7" s="67"/>
      <c r="DGW7" s="67"/>
      <c r="DGX7" s="67"/>
      <c r="DGY7" s="67"/>
      <c r="DGZ7" s="67"/>
      <c r="DHA7" s="67"/>
      <c r="DHB7" s="67"/>
      <c r="DHC7" s="67"/>
      <c r="DHD7" s="67"/>
      <c r="DHE7" s="67"/>
      <c r="DHF7" s="67"/>
      <c r="DHG7" s="67"/>
      <c r="DHH7" s="67"/>
      <c r="DHI7" s="67"/>
      <c r="DHJ7" s="67"/>
      <c r="DHK7" s="67"/>
      <c r="DHL7" s="67"/>
      <c r="DHM7" s="67"/>
      <c r="DHN7" s="67"/>
      <c r="DHO7" s="67"/>
      <c r="DHP7" s="67"/>
      <c r="DHQ7" s="67"/>
      <c r="DHR7" s="67"/>
      <c r="DHS7" s="67"/>
      <c r="DHT7" s="67"/>
      <c r="DHU7" s="67"/>
      <c r="DHV7" s="67"/>
      <c r="DHW7" s="67"/>
      <c r="DHX7" s="67"/>
      <c r="DHY7" s="67"/>
      <c r="DHZ7" s="67"/>
      <c r="DIA7" s="67"/>
      <c r="DIB7" s="67"/>
      <c r="DIC7" s="67"/>
      <c r="DID7" s="67"/>
      <c r="DIE7" s="67"/>
      <c r="DIF7" s="67"/>
      <c r="DIG7" s="67"/>
      <c r="DIH7" s="67"/>
      <c r="DII7" s="67"/>
      <c r="DIJ7" s="67"/>
      <c r="DIK7" s="67"/>
      <c r="DIL7" s="67"/>
      <c r="DIM7" s="67"/>
      <c r="DIN7" s="67"/>
      <c r="DIO7" s="67"/>
      <c r="DIP7" s="67"/>
      <c r="DIQ7" s="67"/>
      <c r="DIR7" s="67"/>
      <c r="DIS7" s="67"/>
      <c r="DIT7" s="67"/>
      <c r="DIU7" s="67"/>
      <c r="DIV7" s="67"/>
      <c r="DIW7" s="67"/>
      <c r="DIX7" s="67"/>
      <c r="DIY7" s="67"/>
      <c r="DIZ7" s="67"/>
      <c r="DJA7" s="67"/>
      <c r="DJB7" s="67"/>
      <c r="DJC7" s="67"/>
      <c r="DJD7" s="67"/>
      <c r="DJE7" s="67"/>
      <c r="DJF7" s="67"/>
      <c r="DJG7" s="67"/>
      <c r="DJH7" s="67"/>
      <c r="DJI7" s="67"/>
      <c r="DJJ7" s="67"/>
      <c r="DJK7" s="67"/>
      <c r="DJL7" s="67"/>
      <c r="DJM7" s="67"/>
      <c r="DJN7" s="67"/>
      <c r="DJO7" s="67"/>
      <c r="DJP7" s="67"/>
      <c r="DJQ7" s="67"/>
      <c r="DJR7" s="67"/>
      <c r="DJS7" s="67"/>
      <c r="DJT7" s="67"/>
      <c r="DJU7" s="67"/>
      <c r="DJV7" s="67"/>
      <c r="DJW7" s="67"/>
      <c r="DJX7" s="67"/>
      <c r="DJY7" s="67"/>
      <c r="DJZ7" s="67"/>
      <c r="DKA7" s="67"/>
      <c r="DKB7" s="67"/>
      <c r="DKC7" s="67"/>
      <c r="DKD7" s="67"/>
      <c r="DKE7" s="67"/>
      <c r="DKF7" s="67"/>
      <c r="DKG7" s="67"/>
      <c r="DKH7" s="67"/>
      <c r="DKI7" s="67"/>
      <c r="DKJ7" s="67"/>
      <c r="DKK7" s="67"/>
      <c r="DKL7" s="67"/>
      <c r="DKM7" s="67"/>
      <c r="DKN7" s="67"/>
      <c r="DKO7" s="67"/>
      <c r="DKP7" s="67"/>
      <c r="DKQ7" s="67"/>
      <c r="DKR7" s="67"/>
      <c r="DKS7" s="67"/>
      <c r="DKT7" s="67"/>
      <c r="DKU7" s="67"/>
      <c r="DKV7" s="67"/>
      <c r="DKW7" s="67"/>
      <c r="DKX7" s="67"/>
      <c r="DKY7" s="67"/>
      <c r="DKZ7" s="67"/>
      <c r="DLA7" s="67"/>
      <c r="DLB7" s="67"/>
      <c r="DLC7" s="67"/>
      <c r="DLD7" s="67"/>
      <c r="DLE7" s="67"/>
      <c r="DLF7" s="67"/>
      <c r="DLG7" s="67"/>
      <c r="DLH7" s="67"/>
      <c r="DLI7" s="67"/>
      <c r="DLJ7" s="67"/>
      <c r="DLK7" s="67"/>
      <c r="DLL7" s="67"/>
      <c r="DLM7" s="67"/>
      <c r="DLN7" s="67"/>
      <c r="DLO7" s="67"/>
      <c r="DLP7" s="67"/>
      <c r="DLQ7" s="67"/>
      <c r="DLR7" s="67"/>
      <c r="DLS7" s="67"/>
      <c r="DLT7" s="67"/>
      <c r="DLU7" s="67"/>
      <c r="DLV7" s="67"/>
      <c r="DLW7" s="67"/>
      <c r="DLX7" s="67"/>
      <c r="DLY7" s="67"/>
      <c r="DLZ7" s="67"/>
      <c r="DMA7" s="67"/>
      <c r="DMB7" s="67"/>
      <c r="DMC7" s="67"/>
      <c r="DMD7" s="67"/>
      <c r="DME7" s="67"/>
      <c r="DMF7" s="67"/>
      <c r="DMG7" s="67"/>
      <c r="DMH7" s="67"/>
      <c r="DMI7" s="67"/>
      <c r="DMJ7" s="67"/>
      <c r="DMK7" s="67"/>
      <c r="DML7" s="67"/>
      <c r="DMM7" s="67"/>
      <c r="DMN7" s="67"/>
      <c r="DMO7" s="67"/>
      <c r="DMP7" s="67"/>
      <c r="DMQ7" s="67"/>
      <c r="DMR7" s="67"/>
      <c r="DMS7" s="67"/>
      <c r="DMT7" s="67"/>
      <c r="DMU7" s="67"/>
      <c r="DMV7" s="67"/>
      <c r="DMW7" s="67"/>
      <c r="DMX7" s="67"/>
      <c r="DMY7" s="67"/>
      <c r="DMZ7" s="67"/>
      <c r="DNA7" s="67"/>
      <c r="DNB7" s="67"/>
      <c r="DNC7" s="67"/>
      <c r="DND7" s="67"/>
      <c r="DNE7" s="67"/>
      <c r="DNF7" s="67"/>
      <c r="DNG7" s="67"/>
      <c r="DNH7" s="67"/>
      <c r="DNI7" s="67"/>
      <c r="DNJ7" s="67"/>
      <c r="DNK7" s="67"/>
      <c r="DNL7" s="67"/>
      <c r="DNM7" s="67"/>
      <c r="DNN7" s="67"/>
      <c r="DNO7" s="67"/>
      <c r="DNP7" s="67"/>
      <c r="DNQ7" s="67"/>
      <c r="DNR7" s="67"/>
      <c r="DNS7" s="67"/>
      <c r="DNT7" s="67"/>
      <c r="DNU7" s="67"/>
      <c r="DNV7" s="67"/>
      <c r="DNW7" s="67"/>
      <c r="DNX7" s="67"/>
      <c r="DNY7" s="67"/>
      <c r="DNZ7" s="67"/>
      <c r="DOA7" s="67"/>
      <c r="DOB7" s="67"/>
      <c r="DOC7" s="67"/>
      <c r="DOD7" s="67"/>
      <c r="DOE7" s="67"/>
      <c r="DOF7" s="67"/>
      <c r="DOG7" s="67"/>
      <c r="DOH7" s="67"/>
      <c r="DOI7" s="67"/>
      <c r="DOJ7" s="67"/>
      <c r="DOK7" s="67"/>
      <c r="DOL7" s="67"/>
      <c r="DOM7" s="67"/>
      <c r="DON7" s="67"/>
      <c r="DOO7" s="67"/>
      <c r="DOP7" s="67"/>
      <c r="DOQ7" s="67"/>
      <c r="DOR7" s="67"/>
      <c r="DOS7" s="67"/>
      <c r="DOT7" s="67"/>
      <c r="DOU7" s="67"/>
      <c r="DOV7" s="67"/>
      <c r="DOW7" s="67"/>
      <c r="DOX7" s="67"/>
      <c r="DOY7" s="67"/>
      <c r="DOZ7" s="67"/>
      <c r="DPA7" s="67"/>
      <c r="DPB7" s="67"/>
      <c r="DPC7" s="67"/>
      <c r="DPD7" s="67"/>
      <c r="DPE7" s="67"/>
      <c r="DPF7" s="67"/>
      <c r="DPG7" s="67"/>
      <c r="DPH7" s="67"/>
      <c r="DPI7" s="67"/>
      <c r="DPJ7" s="67"/>
      <c r="DPK7" s="67"/>
      <c r="DPL7" s="67"/>
      <c r="DPM7" s="67"/>
      <c r="DPN7" s="67"/>
      <c r="DPO7" s="67"/>
      <c r="DPP7" s="67"/>
      <c r="DPQ7" s="67"/>
      <c r="DPR7" s="67"/>
      <c r="DPS7" s="67"/>
      <c r="DPT7" s="67"/>
      <c r="DPU7" s="67"/>
      <c r="DPV7" s="67"/>
      <c r="DPW7" s="67"/>
      <c r="DPX7" s="67"/>
      <c r="DPY7" s="67"/>
      <c r="DPZ7" s="67"/>
      <c r="DQA7" s="67"/>
      <c r="DQB7" s="67"/>
      <c r="DQC7" s="67"/>
      <c r="DQD7" s="67"/>
      <c r="DQE7" s="67"/>
      <c r="DQF7" s="67"/>
      <c r="DQG7" s="67"/>
      <c r="DQH7" s="67"/>
      <c r="DQI7" s="67"/>
      <c r="DQJ7" s="67"/>
      <c r="DQK7" s="67"/>
      <c r="DQL7" s="67"/>
      <c r="DQM7" s="67"/>
      <c r="DQN7" s="67"/>
      <c r="DQO7" s="67"/>
      <c r="DQP7" s="67"/>
      <c r="DQQ7" s="67"/>
      <c r="DQR7" s="67"/>
      <c r="DQS7" s="67"/>
      <c r="DQT7" s="67"/>
      <c r="DQU7" s="67"/>
      <c r="DQV7" s="67"/>
      <c r="DQW7" s="67"/>
      <c r="DQX7" s="67"/>
      <c r="DQY7" s="67"/>
      <c r="DQZ7" s="67"/>
      <c r="DRA7" s="67"/>
      <c r="DRB7" s="67"/>
      <c r="DRC7" s="67"/>
      <c r="DRD7" s="67"/>
      <c r="DRE7" s="67"/>
      <c r="DRF7" s="67"/>
      <c r="DRG7" s="67"/>
      <c r="DRH7" s="67"/>
      <c r="DRI7" s="67"/>
      <c r="DRJ7" s="67"/>
      <c r="DRK7" s="67"/>
      <c r="DRL7" s="67"/>
      <c r="DRM7" s="67"/>
      <c r="DRN7" s="67"/>
      <c r="DRO7" s="67"/>
      <c r="DRP7" s="67"/>
      <c r="DRQ7" s="67"/>
      <c r="DRR7" s="67"/>
      <c r="DRS7" s="67"/>
      <c r="DRT7" s="67"/>
      <c r="DRU7" s="67"/>
      <c r="DRV7" s="67"/>
      <c r="DRW7" s="67"/>
      <c r="DRX7" s="67"/>
      <c r="DRY7" s="67"/>
      <c r="DRZ7" s="67"/>
      <c r="DSA7" s="67"/>
      <c r="DSB7" s="67"/>
      <c r="DSC7" s="67"/>
      <c r="DSD7" s="67"/>
      <c r="DSE7" s="67"/>
      <c r="DSF7" s="67"/>
      <c r="DSG7" s="67"/>
      <c r="DSH7" s="67"/>
      <c r="DSI7" s="67"/>
      <c r="DSJ7" s="67"/>
      <c r="DSK7" s="67"/>
      <c r="DSL7" s="67"/>
      <c r="DSM7" s="67"/>
      <c r="DSN7" s="67"/>
      <c r="DSO7" s="67"/>
      <c r="DSP7" s="67"/>
      <c r="DSQ7" s="67"/>
      <c r="DSR7" s="67"/>
      <c r="DSS7" s="67"/>
      <c r="DST7" s="67"/>
      <c r="DSU7" s="67"/>
      <c r="DSV7" s="67"/>
      <c r="DSW7" s="67"/>
      <c r="DSX7" s="67"/>
      <c r="DSY7" s="67"/>
      <c r="DSZ7" s="67"/>
      <c r="DTA7" s="67"/>
      <c r="DTB7" s="67"/>
      <c r="DTC7" s="67"/>
      <c r="DTD7" s="67"/>
      <c r="DTE7" s="67"/>
      <c r="DTF7" s="67"/>
      <c r="DTG7" s="67"/>
      <c r="DTH7" s="67"/>
      <c r="DTI7" s="67"/>
      <c r="DTJ7" s="67"/>
      <c r="DTK7" s="67"/>
      <c r="DTL7" s="67"/>
      <c r="DTM7" s="67"/>
      <c r="DTN7" s="67"/>
      <c r="DTO7" s="67"/>
      <c r="DTP7" s="67"/>
      <c r="DTQ7" s="67"/>
      <c r="DTR7" s="67"/>
      <c r="DTS7" s="67"/>
      <c r="DTT7" s="67"/>
      <c r="DTU7" s="67"/>
      <c r="DTV7" s="67"/>
      <c r="DTW7" s="67"/>
      <c r="DTX7" s="67"/>
      <c r="DTY7" s="67"/>
      <c r="DTZ7" s="67"/>
      <c r="DUA7" s="67"/>
      <c r="DUB7" s="67"/>
      <c r="DUC7" s="67"/>
      <c r="DUD7" s="67"/>
      <c r="DUE7" s="67"/>
      <c r="DUF7" s="67"/>
      <c r="DUG7" s="67"/>
      <c r="DUH7" s="67"/>
      <c r="DUI7" s="67"/>
      <c r="DUJ7" s="67"/>
      <c r="DUK7" s="67"/>
      <c r="DUL7" s="67"/>
      <c r="DUM7" s="67"/>
      <c r="DUN7" s="67"/>
      <c r="DUO7" s="67"/>
      <c r="DUP7" s="67"/>
      <c r="DUQ7" s="67"/>
      <c r="DUR7" s="67"/>
      <c r="DUS7" s="67"/>
      <c r="DUT7" s="67"/>
      <c r="DUU7" s="67"/>
      <c r="DUV7" s="67"/>
      <c r="DUW7" s="67"/>
      <c r="DUX7" s="67"/>
      <c r="DUY7" s="67"/>
      <c r="DUZ7" s="67"/>
      <c r="DVA7" s="67"/>
      <c r="DVB7" s="67"/>
      <c r="DVC7" s="67"/>
      <c r="DVD7" s="67"/>
      <c r="DVE7" s="67"/>
      <c r="DVF7" s="67"/>
      <c r="DVG7" s="67"/>
      <c r="DVH7" s="67"/>
      <c r="DVI7" s="67"/>
      <c r="DVJ7" s="67"/>
      <c r="DVK7" s="67"/>
      <c r="DVL7" s="67"/>
      <c r="DVM7" s="67"/>
      <c r="DVN7" s="67"/>
      <c r="DVO7" s="67"/>
      <c r="DVP7" s="67"/>
      <c r="DVQ7" s="67"/>
      <c r="DVR7" s="67"/>
      <c r="DVS7" s="67"/>
      <c r="DVT7" s="67"/>
      <c r="DVU7" s="67"/>
      <c r="DVV7" s="67"/>
      <c r="DVW7" s="67"/>
      <c r="DVX7" s="67"/>
      <c r="DVY7" s="67"/>
      <c r="DVZ7" s="67"/>
      <c r="DWA7" s="67"/>
      <c r="DWB7" s="67"/>
      <c r="DWC7" s="67"/>
      <c r="DWD7" s="67"/>
      <c r="DWE7" s="67"/>
      <c r="DWF7" s="67"/>
      <c r="DWG7" s="67"/>
      <c r="DWH7" s="67"/>
      <c r="DWI7" s="67"/>
      <c r="DWJ7" s="67"/>
      <c r="DWK7" s="67"/>
      <c r="DWL7" s="67"/>
      <c r="DWM7" s="67"/>
      <c r="DWN7" s="67"/>
      <c r="DWO7" s="67"/>
      <c r="DWP7" s="67"/>
      <c r="DWQ7" s="67"/>
      <c r="DWR7" s="67"/>
      <c r="DWS7" s="67"/>
      <c r="DWT7" s="67"/>
      <c r="DWU7" s="67"/>
      <c r="DWV7" s="67"/>
      <c r="DWW7" s="67"/>
      <c r="DWX7" s="67"/>
      <c r="DWY7" s="67"/>
      <c r="DWZ7" s="67"/>
      <c r="DXA7" s="67"/>
      <c r="DXB7" s="67"/>
      <c r="DXC7" s="67"/>
      <c r="DXD7" s="67"/>
      <c r="DXE7" s="67"/>
      <c r="DXF7" s="67"/>
      <c r="DXG7" s="67"/>
      <c r="DXH7" s="67"/>
      <c r="DXI7" s="67"/>
      <c r="DXJ7" s="67"/>
      <c r="DXK7" s="67"/>
      <c r="DXL7" s="67"/>
      <c r="DXM7" s="67"/>
      <c r="DXN7" s="67"/>
      <c r="DXO7" s="67"/>
      <c r="DXP7" s="67"/>
      <c r="DXQ7" s="67"/>
      <c r="DXR7" s="67"/>
      <c r="DXS7" s="67"/>
      <c r="DXT7" s="67"/>
      <c r="DXU7" s="67"/>
      <c r="DXV7" s="67"/>
      <c r="DXW7" s="67"/>
      <c r="DXX7" s="67"/>
      <c r="DXY7" s="67"/>
      <c r="DXZ7" s="67"/>
      <c r="DYA7" s="67"/>
      <c r="DYB7" s="67"/>
      <c r="DYC7" s="67"/>
      <c r="DYD7" s="67"/>
      <c r="DYE7" s="67"/>
      <c r="DYF7" s="67"/>
      <c r="DYG7" s="67"/>
      <c r="DYH7" s="67"/>
      <c r="DYI7" s="67"/>
      <c r="DYJ7" s="67"/>
      <c r="DYK7" s="67"/>
      <c r="DYL7" s="67"/>
      <c r="DYM7" s="67"/>
      <c r="DYN7" s="67"/>
      <c r="DYO7" s="67"/>
      <c r="DYP7" s="67"/>
      <c r="DYQ7" s="67"/>
      <c r="DYR7" s="67"/>
      <c r="DYS7" s="67"/>
      <c r="DYT7" s="67"/>
      <c r="DYU7" s="67"/>
      <c r="DYV7" s="67"/>
      <c r="DYW7" s="67"/>
      <c r="DYX7" s="67"/>
      <c r="DYY7" s="67"/>
      <c r="DYZ7" s="67"/>
      <c r="DZA7" s="67"/>
      <c r="DZB7" s="67"/>
      <c r="DZC7" s="67"/>
      <c r="DZD7" s="67"/>
      <c r="DZE7" s="67"/>
      <c r="DZF7" s="67"/>
      <c r="DZG7" s="67"/>
      <c r="DZH7" s="67"/>
      <c r="DZI7" s="67"/>
      <c r="DZJ7" s="67"/>
      <c r="DZK7" s="67"/>
      <c r="DZL7" s="67"/>
      <c r="DZM7" s="67"/>
      <c r="DZN7" s="67"/>
      <c r="DZO7" s="67"/>
      <c r="DZP7" s="67"/>
      <c r="DZQ7" s="67"/>
      <c r="DZR7" s="67"/>
      <c r="DZS7" s="67"/>
      <c r="DZT7" s="67"/>
      <c r="DZU7" s="67"/>
      <c r="DZV7" s="67"/>
      <c r="DZW7" s="67"/>
      <c r="DZX7" s="67"/>
      <c r="DZY7" s="67"/>
      <c r="DZZ7" s="67"/>
    </row>
    <row r="8" spans="1:3406" s="65" customFormat="1">
      <c r="A8" s="85" t="s">
        <v>1606</v>
      </c>
      <c r="B8" s="78"/>
      <c r="C8" s="78"/>
      <c r="D8" s="78"/>
      <c r="E8" s="78"/>
      <c r="F8" s="78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  <c r="AU8" s="67"/>
      <c r="AV8" s="67"/>
      <c r="AW8" s="67"/>
      <c r="AX8" s="67"/>
      <c r="AY8" s="67"/>
      <c r="AZ8" s="67"/>
      <c r="BA8" s="67"/>
      <c r="BB8" s="67"/>
      <c r="BC8" s="67"/>
      <c r="BD8" s="67"/>
      <c r="BE8" s="67"/>
      <c r="BF8" s="67"/>
      <c r="BG8" s="67"/>
      <c r="BH8" s="67"/>
      <c r="BI8" s="67"/>
      <c r="BJ8" s="67"/>
      <c r="BK8" s="67"/>
      <c r="BL8" s="67"/>
      <c r="BM8" s="67"/>
      <c r="BN8" s="67"/>
      <c r="BO8" s="67"/>
      <c r="BP8" s="67"/>
      <c r="BQ8" s="67"/>
      <c r="BR8" s="67"/>
      <c r="BS8" s="67"/>
      <c r="BT8" s="67"/>
      <c r="BU8" s="67"/>
      <c r="BV8" s="67"/>
      <c r="BW8" s="67"/>
      <c r="BX8" s="67"/>
      <c r="BY8" s="67"/>
      <c r="BZ8" s="67"/>
      <c r="CA8" s="67"/>
      <c r="CB8" s="67"/>
      <c r="CC8" s="67"/>
      <c r="CD8" s="67"/>
      <c r="CE8" s="67"/>
      <c r="CF8" s="67"/>
      <c r="CG8" s="67"/>
      <c r="CH8" s="67"/>
      <c r="CI8" s="67"/>
      <c r="CJ8" s="67"/>
      <c r="CK8" s="67"/>
      <c r="CL8" s="67"/>
      <c r="CM8" s="67"/>
      <c r="CN8" s="67"/>
      <c r="CO8" s="67"/>
      <c r="CP8" s="67"/>
      <c r="CQ8" s="67"/>
      <c r="CR8" s="67"/>
      <c r="CS8" s="67"/>
      <c r="CT8" s="67"/>
      <c r="CU8" s="67"/>
      <c r="CV8" s="67"/>
      <c r="CW8" s="67"/>
      <c r="CX8" s="67"/>
      <c r="CY8" s="67"/>
      <c r="CZ8" s="67"/>
      <c r="DA8" s="67"/>
      <c r="DB8" s="67"/>
      <c r="DC8" s="67"/>
      <c r="DD8" s="67"/>
      <c r="DE8" s="67"/>
      <c r="DF8" s="67"/>
      <c r="DG8" s="67"/>
      <c r="DH8" s="67"/>
      <c r="DI8" s="67"/>
      <c r="DJ8" s="67"/>
      <c r="DK8" s="67"/>
      <c r="DL8" s="67"/>
      <c r="DM8" s="67"/>
      <c r="DN8" s="67"/>
      <c r="DO8" s="67"/>
      <c r="DP8" s="67"/>
      <c r="DQ8" s="67"/>
      <c r="DR8" s="67"/>
      <c r="DS8" s="67"/>
      <c r="DT8" s="67"/>
      <c r="DU8" s="67"/>
      <c r="DV8" s="67"/>
      <c r="DW8" s="67"/>
      <c r="DX8" s="67"/>
      <c r="DY8" s="67"/>
      <c r="DZ8" s="67"/>
      <c r="EA8" s="67"/>
      <c r="EB8" s="67"/>
      <c r="EC8" s="67"/>
      <c r="ED8" s="67"/>
      <c r="EE8" s="67"/>
      <c r="EF8" s="67"/>
      <c r="EG8" s="67"/>
      <c r="EH8" s="67"/>
      <c r="EI8" s="67"/>
      <c r="EJ8" s="67"/>
      <c r="EK8" s="67"/>
      <c r="EL8" s="67"/>
      <c r="EM8" s="67"/>
      <c r="EN8" s="67"/>
      <c r="EO8" s="67"/>
      <c r="EP8" s="67"/>
      <c r="EQ8" s="67"/>
      <c r="ER8" s="67"/>
      <c r="ES8" s="67"/>
      <c r="ET8" s="67"/>
      <c r="EU8" s="67"/>
      <c r="EV8" s="67"/>
      <c r="EW8" s="67"/>
      <c r="EX8" s="67"/>
      <c r="EY8" s="67"/>
      <c r="EZ8" s="67"/>
      <c r="FA8" s="67"/>
      <c r="FB8" s="67"/>
      <c r="FC8" s="67"/>
      <c r="FD8" s="67"/>
      <c r="FE8" s="67"/>
      <c r="FF8" s="67"/>
      <c r="FG8" s="67"/>
      <c r="FH8" s="67"/>
      <c r="FI8" s="67"/>
      <c r="FJ8" s="67"/>
      <c r="FK8" s="67"/>
      <c r="FL8" s="67"/>
      <c r="FM8" s="67"/>
      <c r="FN8" s="67"/>
      <c r="FO8" s="67"/>
      <c r="FP8" s="67"/>
      <c r="FQ8" s="67"/>
      <c r="FR8" s="67"/>
      <c r="FS8" s="67"/>
      <c r="FT8" s="67"/>
      <c r="FU8" s="67"/>
      <c r="FV8" s="67"/>
      <c r="FW8" s="67"/>
      <c r="FX8" s="67"/>
      <c r="FY8" s="67"/>
      <c r="FZ8" s="67"/>
      <c r="GA8" s="67"/>
      <c r="GB8" s="67"/>
      <c r="GC8" s="67"/>
      <c r="GD8" s="67"/>
      <c r="GE8" s="67"/>
      <c r="GF8" s="67"/>
      <c r="GG8" s="67"/>
      <c r="GH8" s="67"/>
      <c r="GI8" s="67"/>
      <c r="GJ8" s="67"/>
      <c r="GK8" s="67"/>
      <c r="GL8" s="67"/>
      <c r="GM8" s="67"/>
      <c r="GN8" s="67"/>
      <c r="GO8" s="67"/>
      <c r="GP8" s="67"/>
      <c r="GQ8" s="67"/>
      <c r="GR8" s="67"/>
      <c r="GS8" s="67"/>
      <c r="GT8" s="67"/>
      <c r="GU8" s="67"/>
      <c r="GV8" s="67"/>
      <c r="GW8" s="67"/>
      <c r="GX8" s="67"/>
      <c r="GY8" s="67"/>
      <c r="GZ8" s="67"/>
      <c r="HA8" s="67"/>
      <c r="HB8" s="67"/>
      <c r="HC8" s="67"/>
      <c r="HD8" s="67"/>
      <c r="HE8" s="67"/>
      <c r="HF8" s="67"/>
      <c r="HG8" s="67"/>
      <c r="HH8" s="67"/>
      <c r="HI8" s="67"/>
      <c r="HJ8" s="67"/>
      <c r="HK8" s="67"/>
      <c r="HL8" s="67"/>
      <c r="HM8" s="67"/>
      <c r="HN8" s="67"/>
      <c r="HO8" s="67"/>
      <c r="HP8" s="67"/>
      <c r="HQ8" s="67"/>
      <c r="HR8" s="67"/>
      <c r="HS8" s="67"/>
      <c r="HT8" s="67"/>
      <c r="HU8" s="67"/>
      <c r="HV8" s="67"/>
      <c r="HW8" s="67"/>
      <c r="HX8" s="67"/>
      <c r="HY8" s="67"/>
      <c r="HZ8" s="67"/>
      <c r="IA8" s="67"/>
      <c r="IB8" s="67"/>
      <c r="IC8" s="67"/>
      <c r="ID8" s="67"/>
      <c r="IE8" s="67"/>
      <c r="IF8" s="67"/>
      <c r="IG8" s="67"/>
      <c r="IH8" s="67"/>
      <c r="II8" s="67"/>
      <c r="IJ8" s="67"/>
      <c r="IK8" s="67"/>
      <c r="IL8" s="67"/>
      <c r="IM8" s="67"/>
      <c r="IN8" s="67"/>
      <c r="IO8" s="67"/>
      <c r="IP8" s="67"/>
      <c r="IQ8" s="67"/>
      <c r="IR8" s="67"/>
      <c r="IS8" s="67"/>
      <c r="IT8" s="67"/>
      <c r="IU8" s="67"/>
      <c r="IV8" s="67"/>
      <c r="IW8" s="67"/>
      <c r="IX8" s="67"/>
      <c r="IY8" s="67"/>
      <c r="IZ8" s="67"/>
      <c r="JA8" s="67"/>
      <c r="JB8" s="67"/>
      <c r="JC8" s="67"/>
      <c r="JD8" s="67"/>
      <c r="JE8" s="67"/>
      <c r="JF8" s="67"/>
      <c r="JG8" s="67"/>
      <c r="JH8" s="67"/>
      <c r="JI8" s="67"/>
      <c r="JJ8" s="67"/>
      <c r="JK8" s="67"/>
      <c r="JL8" s="67"/>
      <c r="JM8" s="67"/>
      <c r="JN8" s="67"/>
      <c r="JO8" s="67"/>
      <c r="JP8" s="67"/>
      <c r="JQ8" s="67"/>
      <c r="JR8" s="67"/>
      <c r="JS8" s="67"/>
      <c r="JT8" s="67"/>
      <c r="JU8" s="67"/>
      <c r="JV8" s="67"/>
      <c r="JW8" s="67"/>
      <c r="JX8" s="67"/>
      <c r="JY8" s="67"/>
      <c r="JZ8" s="67"/>
      <c r="KA8" s="67"/>
      <c r="KB8" s="67"/>
      <c r="KC8" s="67"/>
      <c r="KD8" s="67"/>
      <c r="KE8" s="67"/>
      <c r="KF8" s="67"/>
      <c r="KG8" s="67"/>
      <c r="KH8" s="67"/>
      <c r="KI8" s="67"/>
      <c r="KJ8" s="67"/>
      <c r="KK8" s="67"/>
      <c r="KL8" s="67"/>
      <c r="KM8" s="67"/>
      <c r="KN8" s="67"/>
      <c r="KO8" s="67"/>
      <c r="KP8" s="67"/>
      <c r="KQ8" s="67"/>
      <c r="KR8" s="67"/>
      <c r="KS8" s="67"/>
      <c r="KT8" s="67"/>
      <c r="KU8" s="67"/>
      <c r="KV8" s="67"/>
      <c r="KW8" s="67"/>
      <c r="KX8" s="67"/>
      <c r="KY8" s="67"/>
      <c r="KZ8" s="67"/>
      <c r="LA8" s="67"/>
      <c r="LB8" s="67"/>
      <c r="LC8" s="67"/>
      <c r="LD8" s="67"/>
      <c r="LE8" s="67"/>
      <c r="LF8" s="67"/>
      <c r="LG8" s="67"/>
      <c r="LH8" s="67"/>
      <c r="LI8" s="67"/>
      <c r="LJ8" s="67"/>
      <c r="LK8" s="67"/>
      <c r="LL8" s="67"/>
      <c r="LM8" s="67"/>
      <c r="LN8" s="67"/>
      <c r="LO8" s="67"/>
      <c r="LP8" s="67"/>
      <c r="LQ8" s="67"/>
      <c r="LR8" s="67"/>
      <c r="LS8" s="67"/>
      <c r="LT8" s="67"/>
      <c r="LU8" s="67"/>
      <c r="LV8" s="67"/>
      <c r="LW8" s="67"/>
      <c r="LX8" s="67"/>
      <c r="LY8" s="67"/>
      <c r="LZ8" s="67"/>
      <c r="MA8" s="67"/>
      <c r="MB8" s="67"/>
      <c r="MC8" s="67"/>
      <c r="MD8" s="67"/>
      <c r="ME8" s="67"/>
      <c r="MF8" s="67"/>
      <c r="MG8" s="67"/>
      <c r="MH8" s="67"/>
      <c r="MI8" s="67"/>
      <c r="MJ8" s="67"/>
      <c r="MK8" s="67"/>
      <c r="ML8" s="67"/>
      <c r="MM8" s="67"/>
      <c r="MN8" s="67"/>
      <c r="MO8" s="67"/>
      <c r="MP8" s="67"/>
      <c r="MQ8" s="67"/>
      <c r="MR8" s="67"/>
      <c r="MS8" s="67"/>
      <c r="MT8" s="67"/>
      <c r="MU8" s="67"/>
      <c r="MV8" s="67"/>
      <c r="MW8" s="67"/>
      <c r="MX8" s="67"/>
      <c r="MY8" s="67"/>
      <c r="MZ8" s="67"/>
      <c r="NA8" s="67"/>
      <c r="NB8" s="67"/>
      <c r="NC8" s="67"/>
      <c r="ND8" s="67"/>
      <c r="NE8" s="67"/>
      <c r="NF8" s="67"/>
      <c r="NG8" s="67"/>
      <c r="NH8" s="67"/>
      <c r="NI8" s="67"/>
      <c r="NJ8" s="67"/>
      <c r="NK8" s="67"/>
      <c r="NL8" s="67"/>
      <c r="NM8" s="67"/>
      <c r="NN8" s="67"/>
      <c r="NO8" s="67"/>
      <c r="NP8" s="67"/>
      <c r="NQ8" s="67"/>
      <c r="NR8" s="67"/>
      <c r="NS8" s="67"/>
      <c r="NT8" s="67"/>
      <c r="NU8" s="67"/>
      <c r="NV8" s="67"/>
      <c r="NW8" s="67"/>
      <c r="NX8" s="67"/>
      <c r="NY8" s="67"/>
      <c r="NZ8" s="67"/>
      <c r="OA8" s="67"/>
      <c r="OB8" s="67"/>
      <c r="OC8" s="67"/>
      <c r="OD8" s="67"/>
      <c r="OE8" s="67"/>
      <c r="OF8" s="67"/>
      <c r="OG8" s="67"/>
      <c r="OH8" s="67"/>
      <c r="OI8" s="67"/>
      <c r="OJ8" s="67"/>
      <c r="OK8" s="67"/>
      <c r="OL8" s="67"/>
      <c r="OM8" s="67"/>
      <c r="ON8" s="67"/>
      <c r="OO8" s="67"/>
      <c r="OP8" s="67"/>
      <c r="OQ8" s="67"/>
      <c r="OR8" s="67"/>
      <c r="OS8" s="67"/>
      <c r="OT8" s="67"/>
      <c r="OU8" s="67"/>
      <c r="OV8" s="67"/>
      <c r="OW8" s="67"/>
      <c r="OX8" s="67"/>
      <c r="OY8" s="67"/>
      <c r="OZ8" s="67"/>
      <c r="PA8" s="67"/>
      <c r="PB8" s="67"/>
      <c r="PC8" s="67"/>
      <c r="PD8" s="67"/>
      <c r="PE8" s="67"/>
      <c r="PF8" s="67"/>
      <c r="PG8" s="67"/>
      <c r="PH8" s="67"/>
      <c r="PI8" s="67"/>
      <c r="PJ8" s="67"/>
      <c r="PK8" s="67"/>
      <c r="PL8" s="67"/>
      <c r="PM8" s="67"/>
      <c r="PN8" s="67"/>
      <c r="PO8" s="67"/>
      <c r="PP8" s="67"/>
      <c r="PQ8" s="67"/>
      <c r="PR8" s="67"/>
      <c r="PS8" s="67"/>
      <c r="PT8" s="67"/>
      <c r="PU8" s="67"/>
      <c r="PV8" s="67"/>
      <c r="PW8" s="67"/>
      <c r="PX8" s="67"/>
      <c r="PY8" s="67"/>
      <c r="PZ8" s="67"/>
      <c r="QA8" s="67"/>
      <c r="QB8" s="67"/>
      <c r="QC8" s="67"/>
      <c r="QD8" s="67"/>
      <c r="QE8" s="67"/>
      <c r="QF8" s="67"/>
      <c r="QG8" s="67"/>
      <c r="QH8" s="67"/>
      <c r="QI8" s="67"/>
      <c r="QJ8" s="67"/>
      <c r="QK8" s="67"/>
      <c r="QL8" s="67"/>
      <c r="QM8" s="67"/>
      <c r="QN8" s="67"/>
      <c r="QO8" s="67"/>
      <c r="QP8" s="67"/>
      <c r="QQ8" s="67"/>
      <c r="QR8" s="67"/>
      <c r="QS8" s="67"/>
      <c r="QT8" s="67"/>
      <c r="QU8" s="67"/>
      <c r="QV8" s="67"/>
      <c r="QW8" s="67"/>
      <c r="QX8" s="67"/>
      <c r="QY8" s="67"/>
      <c r="QZ8" s="67"/>
      <c r="RA8" s="67"/>
      <c r="RB8" s="67"/>
      <c r="RC8" s="67"/>
      <c r="RD8" s="67"/>
      <c r="RE8" s="67"/>
      <c r="RF8" s="67"/>
      <c r="RG8" s="67"/>
      <c r="RH8" s="67"/>
      <c r="RI8" s="67"/>
      <c r="RJ8" s="67"/>
      <c r="RK8" s="67"/>
      <c r="RL8" s="67"/>
      <c r="RM8" s="67"/>
      <c r="RN8" s="67"/>
      <c r="RO8" s="67"/>
      <c r="RP8" s="67"/>
      <c r="RQ8" s="67"/>
      <c r="RR8" s="67"/>
      <c r="RS8" s="67"/>
      <c r="RT8" s="67"/>
      <c r="RU8" s="67"/>
      <c r="RV8" s="67"/>
      <c r="RW8" s="67"/>
      <c r="RX8" s="67"/>
      <c r="RY8" s="67"/>
      <c r="RZ8" s="67"/>
      <c r="SA8" s="67"/>
      <c r="SB8" s="67"/>
      <c r="SC8" s="67"/>
      <c r="SD8" s="67"/>
      <c r="SE8" s="67"/>
      <c r="SF8" s="67"/>
      <c r="SG8" s="67"/>
      <c r="SH8" s="67"/>
      <c r="SI8" s="67"/>
      <c r="SJ8" s="67"/>
      <c r="SK8" s="67"/>
      <c r="SL8" s="67"/>
      <c r="SM8" s="67"/>
      <c r="SN8" s="67"/>
      <c r="SO8" s="67"/>
      <c r="SP8" s="67"/>
      <c r="SQ8" s="67"/>
      <c r="SR8" s="67"/>
      <c r="SS8" s="67"/>
      <c r="ST8" s="67"/>
      <c r="SU8" s="67"/>
      <c r="SV8" s="67"/>
      <c r="SW8" s="67"/>
      <c r="SX8" s="67"/>
      <c r="SY8" s="67"/>
      <c r="SZ8" s="67"/>
      <c r="TA8" s="67"/>
      <c r="TB8" s="67"/>
      <c r="TC8" s="67"/>
      <c r="TD8" s="67"/>
      <c r="TE8" s="67"/>
      <c r="TF8" s="67"/>
      <c r="TG8" s="67"/>
      <c r="TH8" s="67"/>
      <c r="TI8" s="67"/>
      <c r="TJ8" s="67"/>
      <c r="TK8" s="67"/>
      <c r="TL8" s="67"/>
      <c r="TM8" s="67"/>
      <c r="TN8" s="67"/>
      <c r="TO8" s="67"/>
      <c r="TP8" s="67"/>
      <c r="TQ8" s="67"/>
      <c r="TR8" s="67"/>
      <c r="TS8" s="67"/>
      <c r="TT8" s="67"/>
      <c r="TU8" s="67"/>
      <c r="TV8" s="67"/>
      <c r="TW8" s="67"/>
      <c r="TX8" s="67"/>
      <c r="TY8" s="67"/>
      <c r="TZ8" s="67"/>
      <c r="UA8" s="67"/>
      <c r="UB8" s="67"/>
      <c r="UC8" s="67"/>
      <c r="UD8" s="67"/>
      <c r="UE8" s="67"/>
      <c r="UF8" s="67"/>
      <c r="UG8" s="67"/>
      <c r="UH8" s="67"/>
      <c r="UI8" s="67"/>
      <c r="UJ8" s="67"/>
      <c r="UK8" s="67"/>
      <c r="UL8" s="67"/>
      <c r="UM8" s="67"/>
      <c r="UN8" s="67"/>
      <c r="UO8" s="67"/>
      <c r="UP8" s="67"/>
      <c r="UQ8" s="67"/>
      <c r="UR8" s="67"/>
      <c r="US8" s="67"/>
      <c r="UT8" s="67"/>
      <c r="UU8" s="67"/>
      <c r="UV8" s="67"/>
      <c r="UW8" s="67"/>
      <c r="UX8" s="67"/>
      <c r="UY8" s="67"/>
      <c r="UZ8" s="67"/>
      <c r="VA8" s="67"/>
      <c r="VB8" s="67"/>
      <c r="VC8" s="67"/>
      <c r="VD8" s="67"/>
      <c r="VE8" s="67"/>
      <c r="VF8" s="67"/>
      <c r="VG8" s="67"/>
      <c r="VH8" s="67"/>
      <c r="VI8" s="67"/>
      <c r="VJ8" s="67"/>
      <c r="VK8" s="67"/>
      <c r="VL8" s="67"/>
      <c r="VM8" s="67"/>
      <c r="VN8" s="67"/>
      <c r="VO8" s="67"/>
      <c r="VP8" s="67"/>
      <c r="VQ8" s="67"/>
      <c r="VR8" s="67"/>
      <c r="VS8" s="67"/>
      <c r="VT8" s="67"/>
      <c r="VU8" s="67"/>
      <c r="VV8" s="67"/>
      <c r="VW8" s="67"/>
      <c r="VX8" s="67"/>
      <c r="VY8" s="67"/>
      <c r="VZ8" s="67"/>
      <c r="WA8" s="67"/>
      <c r="WB8" s="67"/>
      <c r="WC8" s="67"/>
      <c r="WD8" s="67"/>
      <c r="WE8" s="67"/>
      <c r="WF8" s="67"/>
      <c r="WG8" s="67"/>
      <c r="WH8" s="67"/>
      <c r="WI8" s="67"/>
      <c r="WJ8" s="67"/>
      <c r="WK8" s="67"/>
      <c r="WL8" s="67"/>
      <c r="WM8" s="67"/>
      <c r="WN8" s="67"/>
      <c r="WO8" s="67"/>
      <c r="WP8" s="67"/>
      <c r="WQ8" s="67"/>
      <c r="WR8" s="67"/>
      <c r="WS8" s="67"/>
      <c r="WT8" s="67"/>
      <c r="WU8" s="67"/>
      <c r="WV8" s="67"/>
      <c r="WW8" s="67"/>
      <c r="WX8" s="67"/>
      <c r="WY8" s="67"/>
      <c r="WZ8" s="67"/>
      <c r="XA8" s="67"/>
      <c r="XB8" s="67"/>
      <c r="XC8" s="67"/>
      <c r="XD8" s="67"/>
      <c r="XE8" s="67"/>
      <c r="XF8" s="67"/>
      <c r="XG8" s="67"/>
      <c r="XH8" s="67"/>
      <c r="XI8" s="67"/>
      <c r="XJ8" s="67"/>
      <c r="XK8" s="67"/>
      <c r="XL8" s="67"/>
      <c r="XM8" s="67"/>
      <c r="XN8" s="67"/>
      <c r="XO8" s="67"/>
      <c r="XP8" s="67"/>
      <c r="XQ8" s="67"/>
      <c r="XR8" s="67"/>
      <c r="XS8" s="67"/>
      <c r="XT8" s="67"/>
      <c r="XU8" s="67"/>
      <c r="XV8" s="67"/>
      <c r="XW8" s="67"/>
      <c r="XX8" s="67"/>
      <c r="XY8" s="67"/>
      <c r="XZ8" s="67"/>
      <c r="YA8" s="67"/>
      <c r="YB8" s="67"/>
      <c r="YC8" s="67"/>
      <c r="YD8" s="67"/>
      <c r="YE8" s="67"/>
      <c r="YF8" s="67"/>
      <c r="YG8" s="67"/>
      <c r="YH8" s="67"/>
      <c r="YI8" s="67"/>
      <c r="YJ8" s="67"/>
      <c r="YK8" s="67"/>
      <c r="YL8" s="67"/>
      <c r="YM8" s="67"/>
      <c r="YN8" s="67"/>
      <c r="YO8" s="67"/>
      <c r="YP8" s="67"/>
      <c r="YQ8" s="67"/>
      <c r="YR8" s="67"/>
      <c r="YS8" s="67"/>
      <c r="YT8" s="67"/>
      <c r="YU8" s="67"/>
      <c r="YV8" s="67"/>
      <c r="YW8" s="67"/>
      <c r="YX8" s="67"/>
      <c r="YY8" s="67"/>
      <c r="YZ8" s="67"/>
      <c r="ZA8" s="67"/>
      <c r="ZB8" s="67"/>
      <c r="ZC8" s="67"/>
      <c r="ZD8" s="67"/>
      <c r="ZE8" s="67"/>
      <c r="ZF8" s="67"/>
      <c r="ZG8" s="67"/>
      <c r="ZH8" s="67"/>
      <c r="ZI8" s="67"/>
      <c r="ZJ8" s="67"/>
      <c r="ZK8" s="67"/>
      <c r="ZL8" s="67"/>
      <c r="ZM8" s="67"/>
      <c r="ZN8" s="67"/>
      <c r="ZO8" s="67"/>
      <c r="ZP8" s="67"/>
      <c r="ZQ8" s="67"/>
      <c r="ZR8" s="67"/>
      <c r="ZS8" s="67"/>
      <c r="ZT8" s="67"/>
      <c r="ZU8" s="67"/>
      <c r="ZV8" s="67"/>
      <c r="ZW8" s="67"/>
      <c r="ZX8" s="67"/>
      <c r="ZY8" s="67"/>
      <c r="ZZ8" s="67"/>
      <c r="AAA8" s="67"/>
      <c r="AAB8" s="67"/>
      <c r="AAC8" s="67"/>
      <c r="AAD8" s="67"/>
      <c r="AAE8" s="67"/>
      <c r="AAF8" s="67"/>
      <c r="AAG8" s="67"/>
      <c r="AAH8" s="67"/>
      <c r="AAI8" s="67"/>
      <c r="AAJ8" s="67"/>
      <c r="AAK8" s="67"/>
      <c r="AAL8" s="67"/>
      <c r="AAM8" s="67"/>
      <c r="AAN8" s="67"/>
      <c r="AAO8" s="67"/>
      <c r="AAP8" s="67"/>
      <c r="AAQ8" s="67"/>
      <c r="AAR8" s="67"/>
      <c r="AAS8" s="67"/>
      <c r="AAT8" s="67"/>
      <c r="AAU8" s="67"/>
      <c r="AAV8" s="67"/>
      <c r="AAW8" s="67"/>
      <c r="AAX8" s="67"/>
      <c r="AAY8" s="67"/>
      <c r="AAZ8" s="67"/>
      <c r="ABA8" s="67"/>
      <c r="ABB8" s="67"/>
      <c r="ABC8" s="67"/>
      <c r="ABD8" s="67"/>
      <c r="ABE8" s="67"/>
      <c r="ABF8" s="67"/>
      <c r="ABG8" s="67"/>
      <c r="ABH8" s="67"/>
      <c r="ABI8" s="67"/>
      <c r="ABJ8" s="67"/>
      <c r="ABK8" s="67"/>
      <c r="ABL8" s="67"/>
      <c r="ABM8" s="67"/>
      <c r="ABN8" s="67"/>
      <c r="ABO8" s="67"/>
      <c r="ABP8" s="67"/>
      <c r="ABQ8" s="67"/>
      <c r="ABR8" s="67"/>
      <c r="ABS8" s="67"/>
      <c r="ABT8" s="67"/>
      <c r="ABU8" s="67"/>
      <c r="ABV8" s="67"/>
      <c r="ABW8" s="67"/>
      <c r="ABX8" s="67"/>
      <c r="ABY8" s="67"/>
      <c r="ABZ8" s="67"/>
      <c r="ACA8" s="67"/>
      <c r="ACB8" s="67"/>
      <c r="ACC8" s="67"/>
      <c r="ACD8" s="67"/>
      <c r="ACE8" s="67"/>
      <c r="ACF8" s="67"/>
      <c r="ACG8" s="67"/>
      <c r="ACH8" s="67"/>
      <c r="ACI8" s="67"/>
      <c r="ACJ8" s="67"/>
      <c r="ACK8" s="67"/>
      <c r="ACL8" s="67"/>
      <c r="ACM8" s="67"/>
      <c r="ACN8" s="67"/>
      <c r="ACO8" s="67"/>
      <c r="ACP8" s="67"/>
      <c r="ACQ8" s="67"/>
      <c r="ACR8" s="67"/>
      <c r="ACS8" s="67"/>
      <c r="ACT8" s="67"/>
      <c r="ACU8" s="67"/>
      <c r="ACV8" s="67"/>
      <c r="ACW8" s="67"/>
      <c r="ACX8" s="67"/>
      <c r="ACY8" s="67"/>
      <c r="ACZ8" s="67"/>
      <c r="ADA8" s="67"/>
      <c r="ADB8" s="67"/>
      <c r="ADC8" s="67"/>
      <c r="ADD8" s="67"/>
      <c r="ADE8" s="67"/>
      <c r="ADF8" s="67"/>
      <c r="ADG8" s="67"/>
      <c r="ADH8" s="67"/>
      <c r="ADI8" s="67"/>
      <c r="ADJ8" s="67"/>
      <c r="ADK8" s="67"/>
      <c r="ADL8" s="67"/>
      <c r="ADM8" s="67"/>
      <c r="ADN8" s="67"/>
      <c r="ADO8" s="67"/>
      <c r="ADP8" s="67"/>
      <c r="ADQ8" s="67"/>
      <c r="ADR8" s="67"/>
      <c r="ADS8" s="67"/>
      <c r="ADT8" s="67"/>
      <c r="ADU8" s="67"/>
      <c r="ADV8" s="67"/>
      <c r="ADW8" s="67"/>
      <c r="ADX8" s="67"/>
      <c r="ADY8" s="67"/>
      <c r="ADZ8" s="67"/>
      <c r="AEA8" s="67"/>
      <c r="AEB8" s="67"/>
      <c r="AEC8" s="67"/>
      <c r="AED8" s="67"/>
      <c r="AEE8" s="67"/>
      <c r="AEF8" s="67"/>
      <c r="AEG8" s="67"/>
      <c r="AEH8" s="67"/>
      <c r="AEI8" s="67"/>
      <c r="AEJ8" s="67"/>
      <c r="AEK8" s="67"/>
      <c r="AEL8" s="67"/>
      <c r="AEM8" s="67"/>
      <c r="AEN8" s="67"/>
      <c r="AEO8" s="67"/>
      <c r="AEP8" s="67"/>
      <c r="AEQ8" s="67"/>
      <c r="AER8" s="67"/>
      <c r="AES8" s="67"/>
      <c r="AET8" s="67"/>
      <c r="AEU8" s="67"/>
      <c r="AEV8" s="67"/>
      <c r="AEW8" s="67"/>
      <c r="AEX8" s="67"/>
      <c r="AEY8" s="67"/>
      <c r="AEZ8" s="67"/>
      <c r="AFA8" s="67"/>
      <c r="AFB8" s="67"/>
      <c r="AFC8" s="67"/>
      <c r="AFD8" s="67"/>
      <c r="AFE8" s="67"/>
      <c r="AFF8" s="67"/>
      <c r="AFG8" s="67"/>
      <c r="AFH8" s="67"/>
      <c r="AFI8" s="67"/>
      <c r="AFJ8" s="67"/>
      <c r="AFK8" s="67"/>
      <c r="AFL8" s="67"/>
      <c r="AFM8" s="67"/>
      <c r="AFN8" s="67"/>
      <c r="AFO8" s="67"/>
      <c r="AFP8" s="67"/>
      <c r="AFQ8" s="67"/>
      <c r="AFR8" s="67"/>
      <c r="AFS8" s="67"/>
      <c r="AFT8" s="67"/>
      <c r="AFU8" s="67"/>
      <c r="AFV8" s="67"/>
      <c r="AFW8" s="67"/>
      <c r="AFX8" s="67"/>
      <c r="AFY8" s="67"/>
      <c r="AFZ8" s="67"/>
      <c r="AGA8" s="67"/>
      <c r="AGB8" s="67"/>
      <c r="AGC8" s="67"/>
      <c r="AGD8" s="67"/>
      <c r="AGE8" s="67"/>
      <c r="AGF8" s="67"/>
      <c r="AGG8" s="67"/>
      <c r="AGH8" s="67"/>
      <c r="AGI8" s="67"/>
      <c r="AGJ8" s="67"/>
      <c r="AGK8" s="67"/>
      <c r="AGL8" s="67"/>
      <c r="AGM8" s="67"/>
      <c r="AGN8" s="67"/>
      <c r="AGO8" s="67"/>
      <c r="AGP8" s="67"/>
      <c r="AGQ8" s="67"/>
      <c r="AGR8" s="67"/>
      <c r="AGS8" s="67"/>
      <c r="AGT8" s="67"/>
      <c r="AGU8" s="67"/>
      <c r="AGV8" s="67"/>
      <c r="AGW8" s="67"/>
      <c r="AGX8" s="67"/>
      <c r="AGY8" s="67"/>
      <c r="AGZ8" s="67"/>
      <c r="AHA8" s="67"/>
      <c r="AHB8" s="67"/>
      <c r="AHC8" s="67"/>
      <c r="AHD8" s="67"/>
      <c r="AHE8" s="67"/>
      <c r="AHF8" s="67"/>
      <c r="AHG8" s="67"/>
      <c r="AHH8" s="67"/>
      <c r="AHI8" s="67"/>
      <c r="AHJ8" s="67"/>
      <c r="AHK8" s="67"/>
      <c r="AHL8" s="67"/>
      <c r="AHM8" s="67"/>
      <c r="AHN8" s="67"/>
      <c r="AHO8" s="67"/>
      <c r="AHP8" s="67"/>
      <c r="AHQ8" s="67"/>
      <c r="AHR8" s="67"/>
      <c r="AHS8" s="67"/>
      <c r="AHT8" s="67"/>
      <c r="AHU8" s="67"/>
      <c r="AHV8" s="67"/>
      <c r="AHW8" s="67"/>
      <c r="AHX8" s="67"/>
      <c r="AHY8" s="67"/>
      <c r="AHZ8" s="67"/>
      <c r="AIA8" s="67"/>
      <c r="AIB8" s="67"/>
      <c r="AIC8" s="67"/>
      <c r="AID8" s="67"/>
      <c r="AIE8" s="67"/>
      <c r="AIF8" s="67"/>
      <c r="AIG8" s="67"/>
      <c r="AIH8" s="67"/>
      <c r="AII8" s="67"/>
      <c r="AIJ8" s="67"/>
      <c r="AIK8" s="67"/>
      <c r="AIL8" s="67"/>
      <c r="AIM8" s="67"/>
      <c r="AIN8" s="67"/>
      <c r="AIO8" s="67"/>
      <c r="AIP8" s="67"/>
      <c r="AIQ8" s="67"/>
      <c r="AIR8" s="67"/>
      <c r="AIS8" s="67"/>
      <c r="AIT8" s="67"/>
      <c r="AIU8" s="67"/>
      <c r="AIV8" s="67"/>
      <c r="AIW8" s="67"/>
      <c r="AIX8" s="67"/>
      <c r="AIY8" s="67"/>
      <c r="AIZ8" s="67"/>
      <c r="AJA8" s="67"/>
      <c r="AJB8" s="67"/>
      <c r="AJC8" s="67"/>
      <c r="AJD8" s="67"/>
      <c r="AJE8" s="67"/>
      <c r="AJF8" s="67"/>
      <c r="AJG8" s="67"/>
      <c r="AJH8" s="67"/>
      <c r="AJI8" s="67"/>
      <c r="AJJ8" s="67"/>
      <c r="AJK8" s="67"/>
      <c r="AJL8" s="67"/>
      <c r="AJM8" s="67"/>
      <c r="AJN8" s="67"/>
      <c r="AJO8" s="67"/>
      <c r="AJP8" s="67"/>
      <c r="AJQ8" s="67"/>
      <c r="AJR8" s="67"/>
      <c r="AJS8" s="67"/>
      <c r="AJT8" s="67"/>
      <c r="AJU8" s="67"/>
      <c r="AJV8" s="67"/>
      <c r="AJW8" s="67"/>
      <c r="AJX8" s="67"/>
      <c r="AJY8" s="67"/>
      <c r="AJZ8" s="67"/>
      <c r="AKA8" s="67"/>
      <c r="AKB8" s="67"/>
      <c r="AKC8" s="67"/>
      <c r="AKD8" s="67"/>
      <c r="AKE8" s="67"/>
      <c r="AKF8" s="67"/>
      <c r="AKG8" s="67"/>
      <c r="AKH8" s="67"/>
      <c r="AKI8" s="67"/>
      <c r="AKJ8" s="67"/>
      <c r="AKK8" s="67"/>
      <c r="AKL8" s="67"/>
      <c r="AKM8" s="67"/>
      <c r="AKN8" s="67"/>
      <c r="AKO8" s="67"/>
      <c r="AKP8" s="67"/>
      <c r="AKQ8" s="67"/>
      <c r="AKR8" s="67"/>
      <c r="AKS8" s="67"/>
      <c r="AKT8" s="67"/>
      <c r="AKU8" s="67"/>
      <c r="AKV8" s="67"/>
      <c r="AKW8" s="67"/>
      <c r="AKX8" s="67"/>
      <c r="AKY8" s="67"/>
      <c r="AKZ8" s="67"/>
      <c r="ALA8" s="67"/>
      <c r="ALB8" s="67"/>
      <c r="ALC8" s="67"/>
      <c r="ALD8" s="67"/>
      <c r="ALE8" s="67"/>
      <c r="ALF8" s="67"/>
      <c r="ALG8" s="67"/>
      <c r="ALH8" s="67"/>
      <c r="ALI8" s="67"/>
      <c r="ALJ8" s="67"/>
      <c r="ALK8" s="67"/>
      <c r="ALL8" s="67"/>
      <c r="ALM8" s="67"/>
      <c r="ALN8" s="67"/>
      <c r="ALO8" s="67"/>
      <c r="ALP8" s="67"/>
      <c r="ALQ8" s="67"/>
      <c r="ALR8" s="67"/>
      <c r="ALS8" s="67"/>
      <c r="ALT8" s="67"/>
      <c r="ALU8" s="67"/>
      <c r="ALV8" s="67"/>
      <c r="ALW8" s="67"/>
      <c r="ALX8" s="67"/>
      <c r="ALY8" s="67"/>
      <c r="ALZ8" s="67"/>
      <c r="AMA8" s="67"/>
      <c r="AMB8" s="67"/>
      <c r="AMC8" s="67"/>
      <c r="AMD8" s="67"/>
      <c r="AME8" s="67"/>
      <c r="AMF8" s="67"/>
      <c r="AMG8" s="67"/>
      <c r="AMH8" s="67"/>
      <c r="AMI8" s="67"/>
      <c r="AMJ8" s="67"/>
      <c r="AMK8" s="67"/>
      <c r="AML8" s="67"/>
      <c r="AMM8" s="67"/>
      <c r="AMN8" s="67"/>
      <c r="AMO8" s="67"/>
      <c r="AMP8" s="67"/>
      <c r="AMQ8" s="67"/>
      <c r="AMR8" s="67"/>
      <c r="AMS8" s="67"/>
      <c r="AMT8" s="67"/>
      <c r="AMU8" s="67"/>
      <c r="AMV8" s="67"/>
      <c r="AMW8" s="67"/>
      <c r="AMX8" s="67"/>
      <c r="AMY8" s="67"/>
      <c r="AMZ8" s="67"/>
      <c r="ANA8" s="67"/>
      <c r="ANB8" s="67"/>
      <c r="ANC8" s="67"/>
      <c r="AND8" s="67"/>
      <c r="ANE8" s="67"/>
      <c r="ANF8" s="67"/>
      <c r="ANG8" s="67"/>
      <c r="ANH8" s="67"/>
      <c r="ANI8" s="67"/>
      <c r="ANJ8" s="67"/>
      <c r="ANK8" s="67"/>
      <c r="ANL8" s="67"/>
      <c r="ANM8" s="67"/>
      <c r="ANN8" s="67"/>
      <c r="ANO8" s="67"/>
      <c r="ANP8" s="67"/>
      <c r="ANQ8" s="67"/>
      <c r="ANR8" s="67"/>
      <c r="ANS8" s="67"/>
      <c r="ANT8" s="67"/>
      <c r="ANU8" s="67"/>
      <c r="ANV8" s="67"/>
      <c r="ANW8" s="67"/>
      <c r="ANX8" s="67"/>
      <c r="ANY8" s="67"/>
      <c r="ANZ8" s="67"/>
      <c r="AOA8" s="67"/>
      <c r="AOB8" s="67"/>
      <c r="AOC8" s="67"/>
      <c r="AOD8" s="67"/>
      <c r="AOE8" s="67"/>
      <c r="AOF8" s="67"/>
      <c r="AOG8" s="67"/>
      <c r="AOH8" s="67"/>
      <c r="AOI8" s="67"/>
      <c r="AOJ8" s="67"/>
      <c r="AOK8" s="67"/>
      <c r="AOL8" s="67"/>
      <c r="AOM8" s="67"/>
      <c r="AON8" s="67"/>
      <c r="AOO8" s="67"/>
      <c r="AOP8" s="67"/>
      <c r="AOQ8" s="67"/>
      <c r="AOR8" s="67"/>
      <c r="AOS8" s="67"/>
      <c r="AOT8" s="67"/>
      <c r="AOU8" s="67"/>
      <c r="AOV8" s="67"/>
      <c r="AOW8" s="67"/>
      <c r="AOX8" s="67"/>
      <c r="AOY8" s="67"/>
      <c r="AOZ8" s="67"/>
      <c r="APA8" s="67"/>
      <c r="APB8" s="67"/>
      <c r="APC8" s="67"/>
      <c r="APD8" s="67"/>
      <c r="APE8" s="67"/>
      <c r="APF8" s="67"/>
      <c r="APG8" s="67"/>
      <c r="APH8" s="67"/>
      <c r="API8" s="67"/>
      <c r="APJ8" s="67"/>
      <c r="APK8" s="67"/>
      <c r="APL8" s="67"/>
      <c r="APM8" s="67"/>
      <c r="APN8" s="67"/>
      <c r="APO8" s="67"/>
      <c r="APP8" s="67"/>
      <c r="APQ8" s="67"/>
      <c r="APR8" s="67"/>
      <c r="APS8" s="67"/>
      <c r="APT8" s="67"/>
      <c r="APU8" s="67"/>
      <c r="APV8" s="67"/>
      <c r="APW8" s="67"/>
      <c r="APX8" s="67"/>
      <c r="APY8" s="67"/>
      <c r="APZ8" s="67"/>
      <c r="AQA8" s="67"/>
      <c r="AQB8" s="67"/>
      <c r="AQC8" s="67"/>
      <c r="AQD8" s="67"/>
      <c r="AQE8" s="67"/>
      <c r="AQF8" s="67"/>
      <c r="AQG8" s="67"/>
      <c r="AQH8" s="67"/>
      <c r="AQI8" s="67"/>
      <c r="AQJ8" s="67"/>
      <c r="AQK8" s="67"/>
      <c r="AQL8" s="67"/>
      <c r="AQM8" s="67"/>
      <c r="AQN8" s="67"/>
      <c r="AQO8" s="67"/>
      <c r="AQP8" s="67"/>
      <c r="AQQ8" s="67"/>
      <c r="AQR8" s="67"/>
      <c r="AQS8" s="67"/>
      <c r="AQT8" s="67"/>
      <c r="AQU8" s="67"/>
      <c r="AQV8" s="67"/>
      <c r="AQW8" s="67"/>
      <c r="AQX8" s="67"/>
      <c r="AQY8" s="67"/>
      <c r="AQZ8" s="67"/>
      <c r="ARA8" s="67"/>
      <c r="ARB8" s="67"/>
      <c r="ARC8" s="67"/>
      <c r="ARD8" s="67"/>
      <c r="ARE8" s="67"/>
      <c r="ARF8" s="67"/>
      <c r="ARG8" s="67"/>
      <c r="ARH8" s="67"/>
      <c r="ARI8" s="67"/>
      <c r="ARJ8" s="67"/>
      <c r="ARK8" s="67"/>
      <c r="ARL8" s="67"/>
      <c r="ARM8" s="67"/>
      <c r="ARN8" s="67"/>
      <c r="ARO8" s="67"/>
      <c r="ARP8" s="67"/>
      <c r="ARQ8" s="67"/>
      <c r="ARR8" s="67"/>
      <c r="ARS8" s="67"/>
      <c r="ART8" s="67"/>
      <c r="ARU8" s="67"/>
      <c r="ARV8" s="67"/>
      <c r="ARW8" s="67"/>
      <c r="ARX8" s="67"/>
      <c r="ARY8" s="67"/>
      <c r="ARZ8" s="67"/>
      <c r="ASA8" s="67"/>
      <c r="ASB8" s="67"/>
      <c r="ASC8" s="67"/>
      <c r="ASD8" s="67"/>
      <c r="ASE8" s="67"/>
      <c r="ASF8" s="67"/>
      <c r="ASG8" s="67"/>
      <c r="ASH8" s="67"/>
      <c r="ASI8" s="67"/>
      <c r="ASJ8" s="67"/>
      <c r="ASK8" s="67"/>
      <c r="ASL8" s="67"/>
      <c r="ASM8" s="67"/>
      <c r="ASN8" s="67"/>
      <c r="ASO8" s="67"/>
      <c r="ASP8" s="67"/>
      <c r="ASQ8" s="67"/>
      <c r="ASR8" s="67"/>
      <c r="ASS8" s="67"/>
      <c r="AST8" s="67"/>
      <c r="ASU8" s="67"/>
      <c r="ASV8" s="67"/>
      <c r="ASW8" s="67"/>
      <c r="ASX8" s="67"/>
      <c r="ASY8" s="67"/>
      <c r="ASZ8" s="67"/>
      <c r="ATA8" s="67"/>
      <c r="ATB8" s="67"/>
      <c r="ATC8" s="67"/>
      <c r="ATD8" s="67"/>
      <c r="ATE8" s="67"/>
      <c r="ATF8" s="67"/>
      <c r="ATG8" s="67"/>
      <c r="ATH8" s="67"/>
      <c r="ATI8" s="67"/>
      <c r="ATJ8" s="67"/>
      <c r="ATK8" s="67"/>
      <c r="ATL8" s="67"/>
      <c r="ATM8" s="67"/>
      <c r="ATN8" s="67"/>
      <c r="ATO8" s="67"/>
      <c r="ATP8" s="67"/>
      <c r="ATQ8" s="67"/>
      <c r="ATR8" s="67"/>
      <c r="ATS8" s="67"/>
      <c r="ATT8" s="67"/>
      <c r="ATU8" s="67"/>
      <c r="ATV8" s="67"/>
      <c r="ATW8" s="67"/>
      <c r="ATX8" s="67"/>
      <c r="ATY8" s="67"/>
      <c r="ATZ8" s="67"/>
      <c r="AUA8" s="67"/>
      <c r="AUB8" s="67"/>
      <c r="AUC8" s="67"/>
      <c r="AUD8" s="67"/>
      <c r="AUE8" s="67"/>
      <c r="AUF8" s="67"/>
      <c r="AUG8" s="67"/>
      <c r="AUH8" s="67"/>
      <c r="AUI8" s="67"/>
      <c r="AUJ8" s="67"/>
      <c r="AUK8" s="67"/>
      <c r="AUL8" s="67"/>
      <c r="AUM8" s="67"/>
      <c r="AUN8" s="67"/>
      <c r="AUO8" s="67"/>
      <c r="AUP8" s="67"/>
      <c r="AUQ8" s="67"/>
      <c r="AUR8" s="67"/>
      <c r="AUS8" s="67"/>
      <c r="AUT8" s="67"/>
      <c r="AUU8" s="67"/>
      <c r="AUV8" s="67"/>
      <c r="AUW8" s="67"/>
      <c r="AUX8" s="67"/>
      <c r="AUY8" s="67"/>
      <c r="AUZ8" s="67"/>
      <c r="AVA8" s="67"/>
      <c r="AVB8" s="67"/>
      <c r="AVC8" s="67"/>
      <c r="AVD8" s="67"/>
      <c r="AVE8" s="67"/>
      <c r="AVF8" s="67"/>
      <c r="AVG8" s="67"/>
      <c r="AVH8" s="67"/>
      <c r="AVI8" s="67"/>
      <c r="AVJ8" s="67"/>
      <c r="AVK8" s="67"/>
      <c r="AVL8" s="67"/>
      <c r="AVM8" s="67"/>
      <c r="AVN8" s="67"/>
      <c r="AVO8" s="67"/>
      <c r="AVP8" s="67"/>
      <c r="AVQ8" s="67"/>
      <c r="AVR8" s="67"/>
      <c r="AVS8" s="67"/>
      <c r="AVT8" s="67"/>
      <c r="AVU8" s="67"/>
      <c r="AVV8" s="67"/>
      <c r="AVW8" s="67"/>
      <c r="AVX8" s="67"/>
      <c r="AVY8" s="67"/>
      <c r="AVZ8" s="67"/>
      <c r="AWA8" s="67"/>
      <c r="AWB8" s="67"/>
      <c r="AWC8" s="67"/>
      <c r="AWD8" s="67"/>
      <c r="AWE8" s="67"/>
      <c r="AWF8" s="67"/>
      <c r="AWG8" s="67"/>
      <c r="AWH8" s="67"/>
      <c r="AWI8" s="67"/>
      <c r="AWJ8" s="67"/>
      <c r="AWK8" s="67"/>
      <c r="AWL8" s="67"/>
      <c r="AWM8" s="67"/>
      <c r="AWN8" s="67"/>
      <c r="AWO8" s="67"/>
      <c r="AWP8" s="67"/>
      <c r="AWQ8" s="67"/>
      <c r="AWR8" s="67"/>
      <c r="AWS8" s="67"/>
      <c r="AWT8" s="67"/>
      <c r="AWU8" s="67"/>
      <c r="AWV8" s="67"/>
      <c r="AWW8" s="67"/>
      <c r="AWX8" s="67"/>
      <c r="AWY8" s="67"/>
      <c r="AWZ8" s="67"/>
      <c r="AXA8" s="67"/>
      <c r="AXB8" s="67"/>
      <c r="AXC8" s="67"/>
      <c r="AXD8" s="67"/>
      <c r="AXE8" s="67"/>
      <c r="AXF8" s="67"/>
      <c r="AXG8" s="67"/>
      <c r="AXH8" s="67"/>
      <c r="AXI8" s="67"/>
      <c r="AXJ8" s="67"/>
      <c r="AXK8" s="67"/>
      <c r="AXL8" s="67"/>
      <c r="AXM8" s="67"/>
      <c r="AXN8" s="67"/>
      <c r="AXO8" s="67"/>
      <c r="AXP8" s="67"/>
      <c r="AXQ8" s="67"/>
      <c r="AXR8" s="67"/>
      <c r="AXS8" s="67"/>
      <c r="AXT8" s="67"/>
      <c r="AXU8" s="67"/>
      <c r="AXV8" s="67"/>
      <c r="AXW8" s="67"/>
      <c r="AXX8" s="67"/>
      <c r="AXY8" s="67"/>
      <c r="AXZ8" s="67"/>
      <c r="AYA8" s="67"/>
      <c r="AYB8" s="67"/>
      <c r="AYC8" s="67"/>
      <c r="AYD8" s="67"/>
      <c r="AYE8" s="67"/>
      <c r="AYF8" s="67"/>
      <c r="AYG8" s="67"/>
      <c r="AYH8" s="67"/>
      <c r="AYI8" s="67"/>
      <c r="AYJ8" s="67"/>
      <c r="AYK8" s="67"/>
      <c r="AYL8" s="67"/>
      <c r="AYM8" s="67"/>
      <c r="AYN8" s="67"/>
      <c r="AYO8" s="67"/>
      <c r="AYP8" s="67"/>
      <c r="AYQ8" s="67"/>
      <c r="AYR8" s="67"/>
      <c r="AYS8" s="67"/>
      <c r="AYT8" s="67"/>
      <c r="AYU8" s="67"/>
      <c r="AYV8" s="67"/>
      <c r="AYW8" s="67"/>
      <c r="AYX8" s="67"/>
      <c r="AYY8" s="67"/>
      <c r="AYZ8" s="67"/>
      <c r="AZA8" s="67"/>
      <c r="AZB8" s="67"/>
      <c r="AZC8" s="67"/>
      <c r="AZD8" s="67"/>
      <c r="AZE8" s="67"/>
      <c r="AZF8" s="67"/>
      <c r="AZG8" s="67"/>
      <c r="AZH8" s="67"/>
      <c r="AZI8" s="67"/>
      <c r="AZJ8" s="67"/>
      <c r="AZK8" s="67"/>
      <c r="AZL8" s="67"/>
      <c r="AZM8" s="67"/>
      <c r="AZN8" s="67"/>
      <c r="AZO8" s="67"/>
      <c r="AZP8" s="67"/>
      <c r="AZQ8" s="67"/>
      <c r="AZR8" s="67"/>
      <c r="AZS8" s="67"/>
      <c r="AZT8" s="67"/>
      <c r="AZU8" s="67"/>
      <c r="AZV8" s="67"/>
      <c r="AZW8" s="67"/>
      <c r="AZX8" s="67"/>
      <c r="AZY8" s="67"/>
      <c r="AZZ8" s="67"/>
      <c r="BAA8" s="67"/>
      <c r="BAB8" s="67"/>
      <c r="BAC8" s="67"/>
      <c r="BAD8" s="67"/>
      <c r="BAE8" s="67"/>
      <c r="BAF8" s="67"/>
      <c r="BAG8" s="67"/>
      <c r="BAH8" s="67"/>
      <c r="BAI8" s="67"/>
      <c r="BAJ8" s="67"/>
      <c r="BAK8" s="67"/>
      <c r="BAL8" s="67"/>
      <c r="BAM8" s="67"/>
      <c r="BAN8" s="67"/>
      <c r="BAO8" s="67"/>
      <c r="BAP8" s="67"/>
      <c r="BAQ8" s="67"/>
      <c r="BAR8" s="67"/>
      <c r="BAS8" s="67"/>
      <c r="BAT8" s="67"/>
      <c r="BAU8" s="67"/>
      <c r="BAV8" s="67"/>
      <c r="BAW8" s="67"/>
      <c r="BAX8" s="67"/>
      <c r="BAY8" s="67"/>
      <c r="BAZ8" s="67"/>
      <c r="BBA8" s="67"/>
      <c r="BBB8" s="67"/>
      <c r="BBC8" s="67"/>
      <c r="BBD8" s="67"/>
      <c r="BBE8" s="67"/>
      <c r="BBF8" s="67"/>
      <c r="BBG8" s="67"/>
      <c r="BBH8" s="67"/>
      <c r="BBI8" s="67"/>
      <c r="BBJ8" s="67"/>
      <c r="BBK8" s="67"/>
      <c r="BBL8" s="67"/>
      <c r="BBM8" s="67"/>
      <c r="BBN8" s="67"/>
      <c r="BBO8" s="67"/>
      <c r="BBP8" s="67"/>
      <c r="BBQ8" s="67"/>
      <c r="BBR8" s="67"/>
      <c r="BBS8" s="67"/>
      <c r="BBT8" s="67"/>
      <c r="BBU8" s="67"/>
      <c r="BBV8" s="67"/>
      <c r="BBW8" s="67"/>
      <c r="BBX8" s="67"/>
      <c r="BBY8" s="67"/>
      <c r="BBZ8" s="67"/>
      <c r="BCA8" s="67"/>
      <c r="BCB8" s="67"/>
      <c r="BCC8" s="67"/>
      <c r="BCD8" s="67"/>
      <c r="BCE8" s="67"/>
      <c r="BCF8" s="67"/>
      <c r="BCG8" s="67"/>
      <c r="BCH8" s="67"/>
      <c r="BCI8" s="67"/>
      <c r="BCJ8" s="67"/>
      <c r="BCK8" s="67"/>
      <c r="BCL8" s="67"/>
      <c r="BCM8" s="67"/>
      <c r="BCN8" s="67"/>
      <c r="BCO8" s="67"/>
      <c r="BCP8" s="67"/>
      <c r="BCQ8" s="67"/>
      <c r="BCR8" s="67"/>
      <c r="BCS8" s="67"/>
      <c r="BCT8" s="67"/>
      <c r="BCU8" s="67"/>
      <c r="BCV8" s="67"/>
      <c r="BCW8" s="67"/>
      <c r="BCX8" s="67"/>
      <c r="BCY8" s="67"/>
      <c r="BCZ8" s="67"/>
      <c r="BDA8" s="67"/>
      <c r="BDB8" s="67"/>
      <c r="BDC8" s="67"/>
      <c r="BDD8" s="67"/>
      <c r="BDE8" s="67"/>
      <c r="BDF8" s="67"/>
      <c r="BDG8" s="67"/>
      <c r="BDH8" s="67"/>
      <c r="BDI8" s="67"/>
      <c r="BDJ8" s="67"/>
      <c r="BDK8" s="67"/>
      <c r="BDL8" s="67"/>
      <c r="BDM8" s="67"/>
      <c r="BDN8" s="67"/>
      <c r="BDO8" s="67"/>
      <c r="BDP8" s="67"/>
      <c r="BDQ8" s="67"/>
      <c r="BDR8" s="67"/>
      <c r="BDS8" s="67"/>
      <c r="BDT8" s="67"/>
      <c r="BDU8" s="67"/>
      <c r="BDV8" s="67"/>
      <c r="BDW8" s="67"/>
      <c r="BDX8" s="67"/>
      <c r="BDY8" s="67"/>
      <c r="BDZ8" s="67"/>
      <c r="BEA8" s="67"/>
      <c r="BEB8" s="67"/>
      <c r="BEC8" s="67"/>
      <c r="BED8" s="67"/>
      <c r="BEE8" s="67"/>
      <c r="BEF8" s="67"/>
      <c r="BEG8" s="67"/>
      <c r="BEH8" s="67"/>
      <c r="BEI8" s="67"/>
      <c r="BEJ8" s="67"/>
      <c r="BEK8" s="67"/>
      <c r="BEL8" s="67"/>
      <c r="BEM8" s="67"/>
      <c r="BEN8" s="67"/>
      <c r="BEO8" s="67"/>
      <c r="BEP8" s="67"/>
      <c r="BEQ8" s="67"/>
      <c r="BER8" s="67"/>
      <c r="BES8" s="67"/>
      <c r="BET8" s="67"/>
      <c r="BEU8" s="67"/>
      <c r="BEV8" s="67"/>
      <c r="BEW8" s="67"/>
      <c r="BEX8" s="67"/>
      <c r="BEY8" s="67"/>
      <c r="BEZ8" s="67"/>
      <c r="BFA8" s="67"/>
      <c r="BFB8" s="67"/>
      <c r="BFC8" s="67"/>
      <c r="BFD8" s="67"/>
      <c r="BFE8" s="67"/>
      <c r="BFF8" s="67"/>
      <c r="BFG8" s="67"/>
      <c r="BFH8" s="67"/>
      <c r="BFI8" s="67"/>
      <c r="BFJ8" s="67"/>
      <c r="BFK8" s="67"/>
      <c r="BFL8" s="67"/>
      <c r="BFM8" s="67"/>
      <c r="BFN8" s="67"/>
      <c r="BFO8" s="67"/>
      <c r="BFP8" s="67"/>
      <c r="BFQ8" s="67"/>
      <c r="BFR8" s="67"/>
      <c r="BFS8" s="67"/>
      <c r="BFT8" s="67"/>
      <c r="BFU8" s="67"/>
      <c r="BFV8" s="67"/>
      <c r="BFW8" s="67"/>
      <c r="BFX8" s="67"/>
      <c r="BFY8" s="67"/>
      <c r="BFZ8" s="67"/>
      <c r="BGA8" s="67"/>
      <c r="BGB8" s="67"/>
      <c r="BGC8" s="67"/>
      <c r="BGD8" s="67"/>
      <c r="BGE8" s="67"/>
      <c r="BGF8" s="67"/>
      <c r="BGG8" s="67"/>
      <c r="BGH8" s="67"/>
      <c r="BGI8" s="67"/>
      <c r="BGJ8" s="67"/>
      <c r="BGK8" s="67"/>
      <c r="BGL8" s="67"/>
      <c r="BGM8" s="67"/>
      <c r="BGN8" s="67"/>
      <c r="BGO8" s="67"/>
      <c r="BGP8" s="67"/>
      <c r="BGQ8" s="67"/>
      <c r="BGR8" s="67"/>
      <c r="BGS8" s="67"/>
      <c r="BGT8" s="67"/>
      <c r="BGU8" s="67"/>
      <c r="BGV8" s="67"/>
      <c r="BGW8" s="67"/>
      <c r="BGX8" s="67"/>
      <c r="BGY8" s="67"/>
      <c r="BGZ8" s="67"/>
      <c r="BHA8" s="67"/>
      <c r="BHB8" s="67"/>
      <c r="BHC8" s="67"/>
      <c r="BHD8" s="67"/>
      <c r="BHE8" s="67"/>
      <c r="BHF8" s="67"/>
      <c r="BHG8" s="67"/>
      <c r="BHH8" s="67"/>
      <c r="BHI8" s="67"/>
      <c r="BHJ8" s="67"/>
      <c r="BHK8" s="67"/>
      <c r="BHL8" s="67"/>
      <c r="BHM8" s="67"/>
      <c r="BHN8" s="67"/>
      <c r="BHO8" s="67"/>
      <c r="BHP8" s="67"/>
      <c r="BHQ8" s="67"/>
      <c r="BHR8" s="67"/>
      <c r="BHS8" s="67"/>
      <c r="BHT8" s="67"/>
      <c r="BHU8" s="67"/>
      <c r="BHV8" s="67"/>
      <c r="BHW8" s="67"/>
      <c r="BHX8" s="67"/>
      <c r="BHY8" s="67"/>
      <c r="BHZ8" s="67"/>
      <c r="BIA8" s="67"/>
      <c r="BIB8" s="67"/>
      <c r="BIC8" s="67"/>
      <c r="BID8" s="67"/>
      <c r="BIE8" s="67"/>
      <c r="BIF8" s="67"/>
      <c r="BIG8" s="67"/>
      <c r="BIH8" s="67"/>
      <c r="BII8" s="67"/>
      <c r="BIJ8" s="67"/>
      <c r="BIK8" s="67"/>
      <c r="BIL8" s="67"/>
      <c r="BIM8" s="67"/>
      <c r="BIN8" s="67"/>
      <c r="BIO8" s="67"/>
      <c r="BIP8" s="67"/>
      <c r="BIQ8" s="67"/>
      <c r="BIR8" s="67"/>
      <c r="BIS8" s="67"/>
      <c r="BIT8" s="67"/>
      <c r="BIU8" s="67"/>
      <c r="BIV8" s="67"/>
      <c r="BIW8" s="67"/>
      <c r="BIX8" s="67"/>
      <c r="BIY8" s="67"/>
      <c r="BIZ8" s="67"/>
      <c r="BJA8" s="67"/>
      <c r="BJB8" s="67"/>
      <c r="BJC8" s="67"/>
      <c r="BJD8" s="67"/>
      <c r="BJE8" s="67"/>
      <c r="BJF8" s="67"/>
      <c r="BJG8" s="67"/>
      <c r="BJH8" s="67"/>
      <c r="BJI8" s="67"/>
      <c r="BJJ8" s="67"/>
      <c r="BJK8" s="67"/>
      <c r="BJL8" s="67"/>
      <c r="BJM8" s="67"/>
      <c r="BJN8" s="67"/>
      <c r="BJO8" s="67"/>
      <c r="BJP8" s="67"/>
      <c r="BJQ8" s="67"/>
      <c r="BJR8" s="67"/>
      <c r="BJS8" s="67"/>
      <c r="BJT8" s="67"/>
      <c r="BJU8" s="67"/>
      <c r="BJV8" s="67"/>
      <c r="BJW8" s="67"/>
      <c r="BJX8" s="67"/>
      <c r="BJY8" s="67"/>
      <c r="BJZ8" s="67"/>
      <c r="BKA8" s="67"/>
      <c r="BKB8" s="67"/>
      <c r="BKC8" s="67"/>
      <c r="BKD8" s="67"/>
      <c r="BKE8" s="67"/>
      <c r="BKF8" s="67"/>
      <c r="BKG8" s="67"/>
      <c r="BKH8" s="67"/>
      <c r="BKI8" s="67"/>
      <c r="BKJ8" s="67"/>
      <c r="BKK8" s="67"/>
      <c r="BKL8" s="67"/>
      <c r="BKM8" s="67"/>
      <c r="BKN8" s="67"/>
      <c r="BKO8" s="67"/>
      <c r="BKP8" s="67"/>
      <c r="BKQ8" s="67"/>
      <c r="BKR8" s="67"/>
      <c r="BKS8" s="67"/>
      <c r="BKT8" s="67"/>
      <c r="BKU8" s="67"/>
      <c r="BKV8" s="67"/>
      <c r="BKW8" s="67"/>
      <c r="BKX8" s="67"/>
      <c r="BKY8" s="67"/>
      <c r="BKZ8" s="67"/>
      <c r="BLA8" s="67"/>
      <c r="BLB8" s="67"/>
      <c r="BLC8" s="67"/>
      <c r="BLD8" s="67"/>
      <c r="BLE8" s="67"/>
      <c r="BLF8" s="67"/>
      <c r="BLG8" s="67"/>
      <c r="BLH8" s="67"/>
      <c r="BLI8" s="67"/>
      <c r="BLJ8" s="67"/>
      <c r="BLK8" s="67"/>
      <c r="BLL8" s="67"/>
      <c r="BLM8" s="67"/>
      <c r="BLN8" s="67"/>
      <c r="BLO8" s="67"/>
      <c r="BLP8" s="67"/>
      <c r="BLQ8" s="67"/>
      <c r="BLR8" s="67"/>
      <c r="BLS8" s="67"/>
      <c r="BLT8" s="67"/>
      <c r="BLU8" s="67"/>
      <c r="BLV8" s="67"/>
      <c r="BLW8" s="67"/>
      <c r="BLX8" s="67"/>
      <c r="BLY8" s="67"/>
      <c r="BLZ8" s="67"/>
      <c r="BMA8" s="67"/>
      <c r="BMB8" s="67"/>
      <c r="BMC8" s="67"/>
      <c r="BMD8" s="67"/>
      <c r="BME8" s="67"/>
      <c r="BMF8" s="67"/>
      <c r="BMG8" s="67"/>
      <c r="BMH8" s="67"/>
      <c r="BMI8" s="67"/>
      <c r="BMJ8" s="67"/>
      <c r="BMK8" s="67"/>
      <c r="BML8" s="67"/>
      <c r="BMM8" s="67"/>
      <c r="BMN8" s="67"/>
      <c r="BMO8" s="67"/>
      <c r="BMP8" s="67"/>
      <c r="BMQ8" s="67"/>
      <c r="BMR8" s="67"/>
      <c r="BMS8" s="67"/>
      <c r="BMT8" s="67"/>
      <c r="BMU8" s="67"/>
      <c r="BMV8" s="67"/>
      <c r="BMW8" s="67"/>
      <c r="BMX8" s="67"/>
      <c r="BMY8" s="67"/>
      <c r="BMZ8" s="67"/>
      <c r="BNA8" s="67"/>
      <c r="BNB8" s="67"/>
      <c r="BNC8" s="67"/>
      <c r="BND8" s="67"/>
      <c r="BNE8" s="67"/>
      <c r="BNF8" s="67"/>
      <c r="BNG8" s="67"/>
      <c r="BNH8" s="67"/>
      <c r="BNI8" s="67"/>
      <c r="BNJ8" s="67"/>
      <c r="BNK8" s="67"/>
      <c r="BNL8" s="67"/>
      <c r="BNM8" s="67"/>
      <c r="BNN8" s="67"/>
      <c r="BNO8" s="67"/>
      <c r="BNP8" s="67"/>
      <c r="BNQ8" s="67"/>
      <c r="BNR8" s="67"/>
      <c r="BNS8" s="67"/>
      <c r="BNT8" s="67"/>
      <c r="BNU8" s="67"/>
      <c r="BNV8" s="67"/>
      <c r="BNW8" s="67"/>
      <c r="BNX8" s="67"/>
      <c r="BNY8" s="67"/>
      <c r="BNZ8" s="67"/>
      <c r="BOA8" s="67"/>
      <c r="BOB8" s="67"/>
      <c r="BOC8" s="67"/>
      <c r="BOD8" s="67"/>
      <c r="BOE8" s="67"/>
      <c r="BOF8" s="67"/>
      <c r="BOG8" s="67"/>
      <c r="BOH8" s="67"/>
      <c r="BOI8" s="67"/>
      <c r="BOJ8" s="67"/>
      <c r="BOK8" s="67"/>
      <c r="BOL8" s="67"/>
      <c r="BOM8" s="67"/>
      <c r="BON8" s="67"/>
      <c r="BOO8" s="67"/>
      <c r="BOP8" s="67"/>
      <c r="BOQ8" s="67"/>
      <c r="BOR8" s="67"/>
      <c r="BOS8" s="67"/>
      <c r="BOT8" s="67"/>
      <c r="BOU8" s="67"/>
      <c r="BOV8" s="67"/>
      <c r="BOW8" s="67"/>
      <c r="BOX8" s="67"/>
      <c r="BOY8" s="67"/>
      <c r="BOZ8" s="67"/>
      <c r="BPA8" s="67"/>
      <c r="BPB8" s="67"/>
      <c r="BPC8" s="67"/>
      <c r="BPD8" s="67"/>
      <c r="BPE8" s="67"/>
      <c r="BPF8" s="67"/>
      <c r="BPG8" s="67"/>
      <c r="BPH8" s="67"/>
      <c r="BPI8" s="67"/>
      <c r="BPJ8" s="67"/>
      <c r="BPK8" s="67"/>
      <c r="BPL8" s="67"/>
      <c r="BPM8" s="67"/>
      <c r="BPN8" s="67"/>
      <c r="BPO8" s="67"/>
      <c r="BPP8" s="67"/>
      <c r="BPQ8" s="67"/>
      <c r="BPR8" s="67"/>
      <c r="BPS8" s="67"/>
      <c r="BPT8" s="67"/>
      <c r="BPU8" s="67"/>
      <c r="BPV8" s="67"/>
      <c r="BPW8" s="67"/>
      <c r="BPX8" s="67"/>
      <c r="BPY8" s="67"/>
      <c r="BPZ8" s="67"/>
      <c r="BQA8" s="67"/>
      <c r="BQB8" s="67"/>
      <c r="BQC8" s="67"/>
      <c r="BQD8" s="67"/>
      <c r="BQE8" s="67"/>
      <c r="BQF8" s="67"/>
      <c r="BQG8" s="67"/>
      <c r="BQH8" s="67"/>
      <c r="BQI8" s="67"/>
      <c r="BQJ8" s="67"/>
      <c r="BQK8" s="67"/>
      <c r="BQL8" s="67"/>
      <c r="BQM8" s="67"/>
      <c r="BQN8" s="67"/>
      <c r="BQO8" s="67"/>
      <c r="BQP8" s="67"/>
      <c r="BQQ8" s="67"/>
      <c r="BQR8" s="67"/>
      <c r="BQS8" s="67"/>
      <c r="BQT8" s="67"/>
      <c r="BQU8" s="67"/>
      <c r="BQV8" s="67"/>
      <c r="BQW8" s="67"/>
      <c r="BQX8" s="67"/>
      <c r="BQY8" s="67"/>
      <c r="BQZ8" s="67"/>
      <c r="BRA8" s="67"/>
      <c r="BRB8" s="67"/>
      <c r="BRC8" s="67"/>
      <c r="BRD8" s="67"/>
      <c r="BRE8" s="67"/>
      <c r="BRF8" s="67"/>
      <c r="BRG8" s="67"/>
      <c r="BRH8" s="67"/>
      <c r="BRI8" s="67"/>
      <c r="BRJ8" s="67"/>
      <c r="BRK8" s="67"/>
      <c r="BRL8" s="67"/>
      <c r="BRM8" s="67"/>
      <c r="BRN8" s="67"/>
      <c r="BRO8" s="67"/>
      <c r="BRP8" s="67"/>
      <c r="BRQ8" s="67"/>
      <c r="BRR8" s="67"/>
      <c r="BRS8" s="67"/>
      <c r="BRT8" s="67"/>
      <c r="BRU8" s="67"/>
      <c r="BRV8" s="67"/>
      <c r="BRW8" s="67"/>
      <c r="BRX8" s="67"/>
      <c r="BRY8" s="67"/>
      <c r="BRZ8" s="67"/>
      <c r="BSA8" s="67"/>
      <c r="BSB8" s="67"/>
      <c r="BSC8" s="67"/>
      <c r="BSD8" s="67"/>
      <c r="BSE8" s="67"/>
      <c r="BSF8" s="67"/>
      <c r="BSG8" s="67"/>
      <c r="BSH8" s="67"/>
      <c r="BSI8" s="67"/>
      <c r="BSJ8" s="67"/>
      <c r="BSK8" s="67"/>
      <c r="BSL8" s="67"/>
      <c r="BSM8" s="67"/>
      <c r="BSN8" s="67"/>
      <c r="BSO8" s="67"/>
      <c r="BSP8" s="67"/>
      <c r="BSQ8" s="67"/>
      <c r="BSR8" s="67"/>
      <c r="BSS8" s="67"/>
      <c r="BST8" s="67"/>
      <c r="BSU8" s="67"/>
      <c r="BSV8" s="67"/>
      <c r="BSW8" s="67"/>
      <c r="BSX8" s="67"/>
      <c r="BSY8" s="67"/>
      <c r="BSZ8" s="67"/>
      <c r="BTA8" s="67"/>
      <c r="BTB8" s="67"/>
      <c r="BTC8" s="67"/>
      <c r="BTD8" s="67"/>
      <c r="BTE8" s="67"/>
      <c r="BTF8" s="67"/>
      <c r="BTG8" s="67"/>
      <c r="BTH8" s="67"/>
      <c r="BTI8" s="67"/>
      <c r="BTJ8" s="67"/>
      <c r="BTK8" s="67"/>
      <c r="BTL8" s="67"/>
      <c r="BTM8" s="67"/>
      <c r="BTN8" s="67"/>
      <c r="BTO8" s="67"/>
      <c r="BTP8" s="67"/>
      <c r="BTQ8" s="67"/>
      <c r="BTR8" s="67"/>
      <c r="BTS8" s="67"/>
      <c r="BTT8" s="67"/>
      <c r="BTU8" s="67"/>
      <c r="BTV8" s="67"/>
      <c r="BTW8" s="67"/>
      <c r="BTX8" s="67"/>
      <c r="BTY8" s="67"/>
      <c r="BTZ8" s="67"/>
      <c r="BUA8" s="67"/>
      <c r="BUB8" s="67"/>
      <c r="BUC8" s="67"/>
      <c r="BUD8" s="67"/>
      <c r="BUE8" s="67"/>
      <c r="BUF8" s="67"/>
      <c r="BUG8" s="67"/>
      <c r="BUH8" s="67"/>
      <c r="BUI8" s="67"/>
      <c r="BUJ8" s="67"/>
      <c r="BUK8" s="67"/>
      <c r="BUL8" s="67"/>
      <c r="BUM8" s="67"/>
      <c r="BUN8" s="67"/>
      <c r="BUO8" s="67"/>
      <c r="BUP8" s="67"/>
      <c r="BUQ8" s="67"/>
      <c r="BUR8" s="67"/>
      <c r="BUS8" s="67"/>
      <c r="BUT8" s="67"/>
      <c r="BUU8" s="67"/>
      <c r="BUV8" s="67"/>
      <c r="BUW8" s="67"/>
      <c r="BUX8" s="67"/>
      <c r="BUY8" s="67"/>
      <c r="BUZ8" s="67"/>
      <c r="BVA8" s="67"/>
      <c r="BVB8" s="67"/>
      <c r="BVC8" s="67"/>
      <c r="BVD8" s="67"/>
      <c r="BVE8" s="67"/>
      <c r="BVF8" s="67"/>
      <c r="BVG8" s="67"/>
      <c r="BVH8" s="67"/>
      <c r="BVI8" s="67"/>
      <c r="BVJ8" s="67"/>
      <c r="BVK8" s="67"/>
      <c r="BVL8" s="67"/>
      <c r="BVM8" s="67"/>
      <c r="BVN8" s="67"/>
      <c r="BVO8" s="67"/>
      <c r="BVP8" s="67"/>
      <c r="BVQ8" s="67"/>
      <c r="BVR8" s="67"/>
      <c r="BVS8" s="67"/>
      <c r="BVT8" s="67"/>
      <c r="BVU8" s="67"/>
      <c r="BVV8" s="67"/>
      <c r="BVW8" s="67"/>
      <c r="BVX8" s="67"/>
      <c r="BVY8" s="67"/>
      <c r="BVZ8" s="67"/>
      <c r="BWA8" s="67"/>
      <c r="BWB8" s="67"/>
      <c r="BWC8" s="67"/>
      <c r="BWD8" s="67"/>
      <c r="BWE8" s="67"/>
      <c r="BWF8" s="67"/>
      <c r="BWG8" s="67"/>
      <c r="BWH8" s="67"/>
      <c r="BWI8" s="67"/>
      <c r="BWJ8" s="67"/>
      <c r="BWK8" s="67"/>
      <c r="BWL8" s="67"/>
      <c r="BWM8" s="67"/>
      <c r="BWN8" s="67"/>
      <c r="BWO8" s="67"/>
      <c r="BWP8" s="67"/>
      <c r="BWQ8" s="67"/>
      <c r="BWR8" s="67"/>
      <c r="BWS8" s="67"/>
      <c r="BWT8" s="67"/>
      <c r="BWU8" s="67"/>
      <c r="BWV8" s="67"/>
      <c r="BWW8" s="67"/>
      <c r="BWX8" s="67"/>
      <c r="BWY8" s="67"/>
      <c r="BWZ8" s="67"/>
      <c r="BXA8" s="67"/>
      <c r="BXB8" s="67"/>
      <c r="BXC8" s="67"/>
      <c r="BXD8" s="67"/>
      <c r="BXE8" s="67"/>
      <c r="BXF8" s="67"/>
      <c r="BXG8" s="67"/>
      <c r="BXH8" s="67"/>
      <c r="BXI8" s="67"/>
      <c r="BXJ8" s="67"/>
      <c r="BXK8" s="67"/>
      <c r="BXL8" s="67"/>
      <c r="BXM8" s="67"/>
      <c r="BXN8" s="67"/>
      <c r="BXO8" s="67"/>
      <c r="BXP8" s="67"/>
      <c r="BXQ8" s="67"/>
      <c r="BXR8" s="67"/>
      <c r="BXS8" s="67"/>
      <c r="BXT8" s="67"/>
      <c r="BXU8" s="67"/>
      <c r="BXV8" s="67"/>
      <c r="BXW8" s="67"/>
      <c r="BXX8" s="67"/>
      <c r="BXY8" s="67"/>
      <c r="BXZ8" s="67"/>
      <c r="BYA8" s="67"/>
      <c r="BYB8" s="67"/>
      <c r="BYC8" s="67"/>
      <c r="BYD8" s="67"/>
      <c r="BYE8" s="67"/>
      <c r="BYF8" s="67"/>
      <c r="BYG8" s="67"/>
      <c r="BYH8" s="67"/>
      <c r="BYI8" s="67"/>
      <c r="BYJ8" s="67"/>
      <c r="BYK8" s="67"/>
      <c r="BYL8" s="67"/>
      <c r="BYM8" s="67"/>
      <c r="BYN8" s="67"/>
      <c r="BYO8" s="67"/>
      <c r="BYP8" s="67"/>
      <c r="BYQ8" s="67"/>
      <c r="BYR8" s="67"/>
      <c r="BYS8" s="67"/>
      <c r="BYT8" s="67"/>
      <c r="BYU8" s="67"/>
      <c r="BYV8" s="67"/>
      <c r="BYW8" s="67"/>
      <c r="BYX8" s="67"/>
      <c r="BYY8" s="67"/>
      <c r="BYZ8" s="67"/>
      <c r="BZA8" s="67"/>
      <c r="BZB8" s="67"/>
      <c r="BZC8" s="67"/>
      <c r="BZD8" s="67"/>
      <c r="BZE8" s="67"/>
      <c r="BZF8" s="67"/>
      <c r="BZG8" s="67"/>
      <c r="BZH8" s="67"/>
      <c r="BZI8" s="67"/>
      <c r="BZJ8" s="67"/>
      <c r="BZK8" s="67"/>
      <c r="BZL8" s="67"/>
      <c r="BZM8" s="67"/>
      <c r="BZN8" s="67"/>
      <c r="BZO8" s="67"/>
      <c r="BZP8" s="67"/>
      <c r="BZQ8" s="67"/>
      <c r="BZR8" s="67"/>
      <c r="BZS8" s="67"/>
      <c r="BZT8" s="67"/>
      <c r="BZU8" s="67"/>
      <c r="BZV8" s="67"/>
      <c r="BZW8" s="67"/>
      <c r="BZX8" s="67"/>
      <c r="BZY8" s="67"/>
      <c r="BZZ8" s="67"/>
      <c r="CAA8" s="67"/>
      <c r="CAB8" s="67"/>
      <c r="CAC8" s="67"/>
      <c r="CAD8" s="67"/>
      <c r="CAE8" s="67"/>
      <c r="CAF8" s="67"/>
      <c r="CAG8" s="67"/>
      <c r="CAH8" s="67"/>
      <c r="CAI8" s="67"/>
      <c r="CAJ8" s="67"/>
      <c r="CAK8" s="67"/>
      <c r="CAL8" s="67"/>
      <c r="CAM8" s="67"/>
      <c r="CAN8" s="67"/>
      <c r="CAO8" s="67"/>
      <c r="CAP8" s="67"/>
      <c r="CAQ8" s="67"/>
      <c r="CAR8" s="67"/>
      <c r="CAS8" s="67"/>
      <c r="CAT8" s="67"/>
      <c r="CAU8" s="67"/>
      <c r="CAV8" s="67"/>
      <c r="CAW8" s="67"/>
      <c r="CAX8" s="67"/>
      <c r="CAY8" s="67"/>
      <c r="CAZ8" s="67"/>
      <c r="CBA8" s="67"/>
      <c r="CBB8" s="67"/>
      <c r="CBC8" s="67"/>
      <c r="CBD8" s="67"/>
      <c r="CBE8" s="67"/>
      <c r="CBF8" s="67"/>
      <c r="CBG8" s="67"/>
      <c r="CBH8" s="67"/>
      <c r="CBI8" s="67"/>
      <c r="CBJ8" s="67"/>
      <c r="CBK8" s="67"/>
      <c r="CBL8" s="67"/>
      <c r="CBM8" s="67"/>
      <c r="CBN8" s="67"/>
      <c r="CBO8" s="67"/>
      <c r="CBP8" s="67"/>
      <c r="CBQ8" s="67"/>
      <c r="CBR8" s="67"/>
      <c r="CBS8" s="67"/>
      <c r="CBT8" s="67"/>
      <c r="CBU8" s="67"/>
      <c r="CBV8" s="67"/>
      <c r="CBW8" s="67"/>
      <c r="CBX8" s="67"/>
      <c r="CBY8" s="67"/>
      <c r="CBZ8" s="67"/>
      <c r="CCA8" s="67"/>
      <c r="CCB8" s="67"/>
      <c r="CCC8" s="67"/>
      <c r="CCD8" s="67"/>
      <c r="CCE8" s="67"/>
      <c r="CCF8" s="67"/>
      <c r="CCG8" s="67"/>
      <c r="CCH8" s="67"/>
      <c r="CCI8" s="67"/>
      <c r="CCJ8" s="67"/>
      <c r="CCK8" s="67"/>
      <c r="CCL8" s="67"/>
      <c r="CCM8" s="67"/>
      <c r="CCN8" s="67"/>
      <c r="CCO8" s="67"/>
      <c r="CCP8" s="67"/>
      <c r="CCQ8" s="67"/>
      <c r="CCR8" s="67"/>
      <c r="CCS8" s="67"/>
      <c r="CCT8" s="67"/>
      <c r="CCU8" s="67"/>
      <c r="CCV8" s="67"/>
      <c r="CCW8" s="67"/>
      <c r="CCX8" s="67"/>
      <c r="CCY8" s="67"/>
      <c r="CCZ8" s="67"/>
      <c r="CDA8" s="67"/>
      <c r="CDB8" s="67"/>
      <c r="CDC8" s="67"/>
      <c r="CDD8" s="67"/>
      <c r="CDE8" s="67"/>
      <c r="CDF8" s="67"/>
      <c r="CDG8" s="67"/>
      <c r="CDH8" s="67"/>
      <c r="CDI8" s="67"/>
      <c r="CDJ8" s="67"/>
      <c r="CDK8" s="67"/>
      <c r="CDL8" s="67"/>
      <c r="CDM8" s="67"/>
      <c r="CDN8" s="67"/>
      <c r="CDO8" s="67"/>
      <c r="CDP8" s="67"/>
      <c r="CDQ8" s="67"/>
      <c r="CDR8" s="67"/>
      <c r="CDS8" s="67"/>
      <c r="CDT8" s="67"/>
      <c r="CDU8" s="67"/>
      <c r="CDV8" s="67"/>
      <c r="CDW8" s="67"/>
      <c r="CDX8" s="67"/>
      <c r="CDY8" s="67"/>
      <c r="CDZ8" s="67"/>
      <c r="CEA8" s="67"/>
      <c r="CEB8" s="67"/>
      <c r="CEC8" s="67"/>
      <c r="CED8" s="67"/>
      <c r="CEE8" s="67"/>
      <c r="CEF8" s="67"/>
      <c r="CEG8" s="67"/>
      <c r="CEH8" s="67"/>
      <c r="CEI8" s="67"/>
      <c r="CEJ8" s="67"/>
      <c r="CEK8" s="67"/>
      <c r="CEL8" s="67"/>
      <c r="CEM8" s="67"/>
      <c r="CEN8" s="67"/>
      <c r="CEO8" s="67"/>
      <c r="CEP8" s="67"/>
      <c r="CEQ8" s="67"/>
      <c r="CER8" s="67"/>
      <c r="CES8" s="67"/>
      <c r="CET8" s="67"/>
      <c r="CEU8" s="67"/>
      <c r="CEV8" s="67"/>
      <c r="CEW8" s="67"/>
      <c r="CEX8" s="67"/>
      <c r="CEY8" s="67"/>
      <c r="CEZ8" s="67"/>
      <c r="CFA8" s="67"/>
      <c r="CFB8" s="67"/>
      <c r="CFC8" s="67"/>
      <c r="CFD8" s="67"/>
      <c r="CFE8" s="67"/>
      <c r="CFF8" s="67"/>
      <c r="CFG8" s="67"/>
      <c r="CFH8" s="67"/>
      <c r="CFI8" s="67"/>
      <c r="CFJ8" s="67"/>
      <c r="CFK8" s="67"/>
      <c r="CFL8" s="67"/>
      <c r="CFM8" s="67"/>
      <c r="CFN8" s="67"/>
      <c r="CFO8" s="67"/>
      <c r="CFP8" s="67"/>
      <c r="CFQ8" s="67"/>
      <c r="CFR8" s="67"/>
      <c r="CFS8" s="67"/>
      <c r="CFT8" s="67"/>
      <c r="CFU8" s="67"/>
      <c r="CFV8" s="67"/>
      <c r="CFW8" s="67"/>
      <c r="CFX8" s="67"/>
      <c r="CFY8" s="67"/>
      <c r="CFZ8" s="67"/>
      <c r="CGA8" s="67"/>
      <c r="CGB8" s="67"/>
      <c r="CGC8" s="67"/>
      <c r="CGD8" s="67"/>
      <c r="CGE8" s="67"/>
      <c r="CGF8" s="67"/>
      <c r="CGG8" s="67"/>
      <c r="CGH8" s="67"/>
      <c r="CGI8" s="67"/>
      <c r="CGJ8" s="67"/>
      <c r="CGK8" s="67"/>
      <c r="CGL8" s="67"/>
      <c r="CGM8" s="67"/>
      <c r="CGN8" s="67"/>
      <c r="CGO8" s="67"/>
      <c r="CGP8" s="67"/>
      <c r="CGQ8" s="67"/>
      <c r="CGR8" s="67"/>
      <c r="CGS8" s="67"/>
      <c r="CGT8" s="67"/>
      <c r="CGU8" s="67"/>
      <c r="CGV8" s="67"/>
      <c r="CGW8" s="67"/>
      <c r="CGX8" s="67"/>
      <c r="CGY8" s="67"/>
      <c r="CGZ8" s="67"/>
      <c r="CHA8" s="67"/>
      <c r="CHB8" s="67"/>
      <c r="CHC8" s="67"/>
      <c r="CHD8" s="67"/>
      <c r="CHE8" s="67"/>
      <c r="CHF8" s="67"/>
      <c r="CHG8" s="67"/>
      <c r="CHH8" s="67"/>
      <c r="CHI8" s="67"/>
      <c r="CHJ8" s="67"/>
      <c r="CHK8" s="67"/>
      <c r="CHL8" s="67"/>
      <c r="CHM8" s="67"/>
      <c r="CHN8" s="67"/>
      <c r="CHO8" s="67"/>
      <c r="CHP8" s="67"/>
      <c r="CHQ8" s="67"/>
      <c r="CHR8" s="67"/>
      <c r="CHS8" s="67"/>
      <c r="CHT8" s="67"/>
      <c r="CHU8" s="67"/>
      <c r="CHV8" s="67"/>
      <c r="CHW8" s="67"/>
      <c r="CHX8" s="67"/>
      <c r="CHY8" s="67"/>
      <c r="CHZ8" s="67"/>
      <c r="CIA8" s="67"/>
      <c r="CIB8" s="67"/>
      <c r="CIC8" s="67"/>
      <c r="CID8" s="67"/>
      <c r="CIE8" s="67"/>
      <c r="CIF8" s="67"/>
      <c r="CIG8" s="67"/>
      <c r="CIH8" s="67"/>
      <c r="CII8" s="67"/>
      <c r="CIJ8" s="67"/>
      <c r="CIK8" s="67"/>
      <c r="CIL8" s="67"/>
      <c r="CIM8" s="67"/>
      <c r="CIN8" s="67"/>
      <c r="CIO8" s="67"/>
      <c r="CIP8" s="67"/>
      <c r="CIQ8" s="67"/>
      <c r="CIR8" s="67"/>
      <c r="CIS8" s="67"/>
      <c r="CIT8" s="67"/>
      <c r="CIU8" s="67"/>
      <c r="CIV8" s="67"/>
      <c r="CIW8" s="67"/>
      <c r="CIX8" s="67"/>
      <c r="CIY8" s="67"/>
      <c r="CIZ8" s="67"/>
      <c r="CJA8" s="67"/>
      <c r="CJB8" s="67"/>
      <c r="CJC8" s="67"/>
      <c r="CJD8" s="67"/>
      <c r="CJE8" s="67"/>
      <c r="CJF8" s="67"/>
      <c r="CJG8" s="67"/>
      <c r="CJH8" s="67"/>
      <c r="CJI8" s="67"/>
      <c r="CJJ8" s="67"/>
      <c r="CJK8" s="67"/>
      <c r="CJL8" s="67"/>
      <c r="CJM8" s="67"/>
      <c r="CJN8" s="67"/>
      <c r="CJO8" s="67"/>
      <c r="CJP8" s="67"/>
      <c r="CJQ8" s="67"/>
      <c r="CJR8" s="67"/>
      <c r="CJS8" s="67"/>
      <c r="CJT8" s="67"/>
      <c r="CJU8" s="67"/>
      <c r="CJV8" s="67"/>
      <c r="CJW8" s="67"/>
      <c r="CJX8" s="67"/>
      <c r="CJY8" s="67"/>
      <c r="CJZ8" s="67"/>
      <c r="CKA8" s="67"/>
      <c r="CKB8" s="67"/>
      <c r="CKC8" s="67"/>
      <c r="CKD8" s="67"/>
      <c r="CKE8" s="67"/>
      <c r="CKF8" s="67"/>
      <c r="CKG8" s="67"/>
      <c r="CKH8" s="67"/>
      <c r="CKI8" s="67"/>
      <c r="CKJ8" s="67"/>
      <c r="CKK8" s="67"/>
      <c r="CKL8" s="67"/>
      <c r="CKM8" s="67"/>
      <c r="CKN8" s="67"/>
      <c r="CKO8" s="67"/>
      <c r="CKP8" s="67"/>
      <c r="CKQ8" s="67"/>
      <c r="CKR8" s="67"/>
      <c r="CKS8" s="67"/>
      <c r="CKT8" s="67"/>
      <c r="CKU8" s="67"/>
      <c r="CKV8" s="67"/>
      <c r="CKW8" s="67"/>
      <c r="CKX8" s="67"/>
      <c r="CKY8" s="67"/>
      <c r="CKZ8" s="67"/>
      <c r="CLA8" s="67"/>
      <c r="CLB8" s="67"/>
      <c r="CLC8" s="67"/>
      <c r="CLD8" s="67"/>
      <c r="CLE8" s="67"/>
      <c r="CLF8" s="67"/>
      <c r="CLG8" s="67"/>
      <c r="CLH8" s="67"/>
      <c r="CLI8" s="67"/>
      <c r="CLJ8" s="67"/>
      <c r="CLK8" s="67"/>
      <c r="CLL8" s="67"/>
      <c r="CLM8" s="67"/>
      <c r="CLN8" s="67"/>
      <c r="CLO8" s="67"/>
      <c r="CLP8" s="67"/>
      <c r="CLQ8" s="67"/>
      <c r="CLR8" s="67"/>
      <c r="CLS8" s="67"/>
      <c r="CLT8" s="67"/>
      <c r="CLU8" s="67"/>
      <c r="CLV8" s="67"/>
      <c r="CLW8" s="67"/>
      <c r="CLX8" s="67"/>
      <c r="CLY8" s="67"/>
      <c r="CLZ8" s="67"/>
      <c r="CMA8" s="67"/>
      <c r="CMB8" s="67"/>
      <c r="CMC8" s="67"/>
      <c r="CMD8" s="67"/>
      <c r="CME8" s="67"/>
      <c r="CMF8" s="67"/>
      <c r="CMG8" s="67"/>
      <c r="CMH8" s="67"/>
      <c r="CMI8" s="67"/>
      <c r="CMJ8" s="67"/>
      <c r="CMK8" s="67"/>
      <c r="CML8" s="67"/>
      <c r="CMM8" s="67"/>
      <c r="CMN8" s="67"/>
      <c r="CMO8" s="67"/>
      <c r="CMP8" s="67"/>
      <c r="CMQ8" s="67"/>
      <c r="CMR8" s="67"/>
      <c r="CMS8" s="67"/>
      <c r="CMT8" s="67"/>
      <c r="CMU8" s="67"/>
      <c r="CMV8" s="67"/>
      <c r="CMW8" s="67"/>
      <c r="CMX8" s="67"/>
      <c r="CMY8" s="67"/>
      <c r="CMZ8" s="67"/>
      <c r="CNA8" s="67"/>
      <c r="CNB8" s="67"/>
      <c r="CNC8" s="67"/>
      <c r="CND8" s="67"/>
      <c r="CNE8" s="67"/>
      <c r="CNF8" s="67"/>
      <c r="CNG8" s="67"/>
      <c r="CNH8" s="67"/>
      <c r="CNI8" s="67"/>
      <c r="CNJ8" s="67"/>
      <c r="CNK8" s="67"/>
      <c r="CNL8" s="67"/>
      <c r="CNM8" s="67"/>
      <c r="CNN8" s="67"/>
      <c r="CNO8" s="67"/>
      <c r="CNP8" s="67"/>
      <c r="CNQ8" s="67"/>
      <c r="CNR8" s="67"/>
      <c r="CNS8" s="67"/>
      <c r="CNT8" s="67"/>
      <c r="CNU8" s="67"/>
      <c r="CNV8" s="67"/>
      <c r="CNW8" s="67"/>
      <c r="CNX8" s="67"/>
      <c r="CNY8" s="67"/>
      <c r="CNZ8" s="67"/>
      <c r="COA8" s="67"/>
      <c r="COB8" s="67"/>
      <c r="COC8" s="67"/>
      <c r="COD8" s="67"/>
      <c r="COE8" s="67"/>
      <c r="COF8" s="67"/>
      <c r="COG8" s="67"/>
      <c r="COH8" s="67"/>
      <c r="COI8" s="67"/>
      <c r="COJ8" s="67"/>
      <c r="COK8" s="67"/>
      <c r="COL8" s="67"/>
      <c r="COM8" s="67"/>
      <c r="CON8" s="67"/>
      <c r="COO8" s="67"/>
      <c r="COP8" s="67"/>
      <c r="COQ8" s="67"/>
      <c r="COR8" s="67"/>
      <c r="COS8" s="67"/>
      <c r="COT8" s="67"/>
      <c r="COU8" s="67"/>
      <c r="COV8" s="67"/>
      <c r="COW8" s="67"/>
      <c r="COX8" s="67"/>
      <c r="COY8" s="67"/>
      <c r="COZ8" s="67"/>
      <c r="CPA8" s="67"/>
      <c r="CPB8" s="67"/>
      <c r="CPC8" s="67"/>
      <c r="CPD8" s="67"/>
      <c r="CPE8" s="67"/>
      <c r="CPF8" s="67"/>
      <c r="CPG8" s="67"/>
      <c r="CPH8" s="67"/>
      <c r="CPI8" s="67"/>
      <c r="CPJ8" s="67"/>
      <c r="CPK8" s="67"/>
      <c r="CPL8" s="67"/>
      <c r="CPM8" s="67"/>
      <c r="CPN8" s="67"/>
      <c r="CPO8" s="67"/>
      <c r="CPP8" s="67"/>
      <c r="CPQ8" s="67"/>
      <c r="CPR8" s="67"/>
      <c r="CPS8" s="67"/>
      <c r="CPT8" s="67"/>
      <c r="CPU8" s="67"/>
      <c r="CPV8" s="67"/>
      <c r="CPW8" s="67"/>
      <c r="CPX8" s="67"/>
      <c r="CPY8" s="67"/>
      <c r="CPZ8" s="67"/>
      <c r="CQA8" s="67"/>
      <c r="CQB8" s="67"/>
      <c r="CQC8" s="67"/>
      <c r="CQD8" s="67"/>
      <c r="CQE8" s="67"/>
      <c r="CQF8" s="67"/>
      <c r="CQG8" s="67"/>
      <c r="CQH8" s="67"/>
      <c r="CQI8" s="67"/>
      <c r="CQJ8" s="67"/>
      <c r="CQK8" s="67"/>
      <c r="CQL8" s="67"/>
      <c r="CQM8" s="67"/>
      <c r="CQN8" s="67"/>
      <c r="CQO8" s="67"/>
      <c r="CQP8" s="67"/>
      <c r="CQQ8" s="67"/>
      <c r="CQR8" s="67"/>
      <c r="CQS8" s="67"/>
      <c r="CQT8" s="67"/>
      <c r="CQU8" s="67"/>
      <c r="CQV8" s="67"/>
      <c r="CQW8" s="67"/>
      <c r="CQX8" s="67"/>
      <c r="CQY8" s="67"/>
      <c r="CQZ8" s="67"/>
      <c r="CRA8" s="67"/>
      <c r="CRB8" s="67"/>
      <c r="CRC8" s="67"/>
      <c r="CRD8" s="67"/>
      <c r="CRE8" s="67"/>
      <c r="CRF8" s="67"/>
      <c r="CRG8" s="67"/>
      <c r="CRH8" s="67"/>
      <c r="CRI8" s="67"/>
      <c r="CRJ8" s="67"/>
      <c r="CRK8" s="67"/>
      <c r="CRL8" s="67"/>
      <c r="CRM8" s="67"/>
      <c r="CRN8" s="67"/>
      <c r="CRO8" s="67"/>
      <c r="CRP8" s="67"/>
      <c r="CRQ8" s="67"/>
      <c r="CRR8" s="67"/>
      <c r="CRS8" s="67"/>
      <c r="CRT8" s="67"/>
      <c r="CRU8" s="67"/>
      <c r="CRV8" s="67"/>
      <c r="CRW8" s="67"/>
      <c r="CRX8" s="67"/>
      <c r="CRY8" s="67"/>
      <c r="CRZ8" s="67"/>
      <c r="CSA8" s="67"/>
      <c r="CSB8" s="67"/>
      <c r="CSC8" s="67"/>
      <c r="CSD8" s="67"/>
      <c r="CSE8" s="67"/>
      <c r="CSF8" s="67"/>
      <c r="CSG8" s="67"/>
      <c r="CSH8" s="67"/>
      <c r="CSI8" s="67"/>
      <c r="CSJ8" s="67"/>
      <c r="CSK8" s="67"/>
      <c r="CSL8" s="67"/>
      <c r="CSM8" s="67"/>
      <c r="CSN8" s="67"/>
      <c r="CSO8" s="67"/>
      <c r="CSP8" s="67"/>
      <c r="CSQ8" s="67"/>
      <c r="CSR8" s="67"/>
      <c r="CSS8" s="67"/>
      <c r="CST8" s="67"/>
      <c r="CSU8" s="67"/>
      <c r="CSV8" s="67"/>
      <c r="CSW8" s="67"/>
      <c r="CSX8" s="67"/>
      <c r="CSY8" s="67"/>
      <c r="CSZ8" s="67"/>
      <c r="CTA8" s="67"/>
      <c r="CTB8" s="67"/>
      <c r="CTC8" s="67"/>
      <c r="CTD8" s="67"/>
      <c r="CTE8" s="67"/>
      <c r="CTF8" s="67"/>
      <c r="CTG8" s="67"/>
      <c r="CTH8" s="67"/>
      <c r="CTI8" s="67"/>
      <c r="CTJ8" s="67"/>
      <c r="CTK8" s="67"/>
      <c r="CTL8" s="67"/>
      <c r="CTM8" s="67"/>
      <c r="CTN8" s="67"/>
      <c r="CTO8" s="67"/>
      <c r="CTP8" s="67"/>
      <c r="CTQ8" s="67"/>
      <c r="CTR8" s="67"/>
      <c r="CTS8" s="67"/>
      <c r="CTT8" s="67"/>
      <c r="CTU8" s="67"/>
      <c r="CTV8" s="67"/>
      <c r="CTW8" s="67"/>
      <c r="CTX8" s="67"/>
      <c r="CTY8" s="67"/>
      <c r="CTZ8" s="67"/>
      <c r="CUA8" s="67"/>
      <c r="CUB8" s="67"/>
      <c r="CUC8" s="67"/>
      <c r="CUD8" s="67"/>
      <c r="CUE8" s="67"/>
      <c r="CUF8" s="67"/>
      <c r="CUG8" s="67"/>
      <c r="CUH8" s="67"/>
      <c r="CUI8" s="67"/>
      <c r="CUJ8" s="67"/>
      <c r="CUK8" s="67"/>
      <c r="CUL8" s="67"/>
      <c r="CUM8" s="67"/>
      <c r="CUN8" s="67"/>
      <c r="CUO8" s="67"/>
      <c r="CUP8" s="67"/>
      <c r="CUQ8" s="67"/>
      <c r="CUR8" s="67"/>
      <c r="CUS8" s="67"/>
      <c r="CUT8" s="67"/>
      <c r="CUU8" s="67"/>
      <c r="CUV8" s="67"/>
      <c r="CUW8" s="67"/>
      <c r="CUX8" s="67"/>
      <c r="CUY8" s="67"/>
      <c r="CUZ8" s="67"/>
      <c r="CVA8" s="67"/>
      <c r="CVB8" s="67"/>
      <c r="CVC8" s="67"/>
      <c r="CVD8" s="67"/>
      <c r="CVE8" s="67"/>
      <c r="CVF8" s="67"/>
      <c r="CVG8" s="67"/>
      <c r="CVH8" s="67"/>
      <c r="CVI8" s="67"/>
      <c r="CVJ8" s="67"/>
      <c r="CVK8" s="67"/>
      <c r="CVL8" s="67"/>
      <c r="CVM8" s="67"/>
      <c r="CVN8" s="67"/>
      <c r="CVO8" s="67"/>
      <c r="CVP8" s="67"/>
      <c r="CVQ8" s="67"/>
      <c r="CVR8" s="67"/>
      <c r="CVS8" s="67"/>
      <c r="CVT8" s="67"/>
      <c r="CVU8" s="67"/>
      <c r="CVV8" s="67"/>
      <c r="CVW8" s="67"/>
      <c r="CVX8" s="67"/>
      <c r="CVY8" s="67"/>
      <c r="CVZ8" s="67"/>
      <c r="CWA8" s="67"/>
      <c r="CWB8" s="67"/>
      <c r="CWC8" s="67"/>
      <c r="CWD8" s="67"/>
      <c r="CWE8" s="67"/>
      <c r="CWF8" s="67"/>
      <c r="CWG8" s="67"/>
      <c r="CWH8" s="67"/>
      <c r="CWI8" s="67"/>
      <c r="CWJ8" s="67"/>
      <c r="CWK8" s="67"/>
      <c r="CWL8" s="67"/>
      <c r="CWM8" s="67"/>
      <c r="CWN8" s="67"/>
      <c r="CWO8" s="67"/>
      <c r="CWP8" s="67"/>
      <c r="CWQ8" s="67"/>
      <c r="CWR8" s="67"/>
      <c r="CWS8" s="67"/>
      <c r="CWT8" s="67"/>
      <c r="CWU8" s="67"/>
      <c r="CWV8" s="67"/>
      <c r="CWW8" s="67"/>
      <c r="CWX8" s="67"/>
      <c r="CWY8" s="67"/>
      <c r="CWZ8" s="67"/>
      <c r="CXA8" s="67"/>
      <c r="CXB8" s="67"/>
      <c r="CXC8" s="67"/>
      <c r="CXD8" s="67"/>
      <c r="CXE8" s="67"/>
      <c r="CXF8" s="67"/>
      <c r="CXG8" s="67"/>
      <c r="CXH8" s="67"/>
      <c r="CXI8" s="67"/>
      <c r="CXJ8" s="67"/>
      <c r="CXK8" s="67"/>
      <c r="CXL8" s="67"/>
      <c r="CXM8" s="67"/>
      <c r="CXN8" s="67"/>
      <c r="CXO8" s="67"/>
      <c r="CXP8" s="67"/>
      <c r="CXQ8" s="67"/>
      <c r="CXR8" s="67"/>
      <c r="CXS8" s="67"/>
      <c r="CXT8" s="67"/>
      <c r="CXU8" s="67"/>
      <c r="CXV8" s="67"/>
      <c r="CXW8" s="67"/>
      <c r="CXX8" s="67"/>
      <c r="CXY8" s="67"/>
      <c r="CXZ8" s="67"/>
      <c r="CYA8" s="67"/>
      <c r="CYB8" s="67"/>
      <c r="CYC8" s="67"/>
      <c r="CYD8" s="67"/>
      <c r="CYE8" s="67"/>
      <c r="CYF8" s="67"/>
      <c r="CYG8" s="67"/>
      <c r="CYH8" s="67"/>
      <c r="CYI8" s="67"/>
      <c r="CYJ8" s="67"/>
      <c r="CYK8" s="67"/>
      <c r="CYL8" s="67"/>
      <c r="CYM8" s="67"/>
      <c r="CYN8" s="67"/>
      <c r="CYO8" s="67"/>
      <c r="CYP8" s="67"/>
      <c r="CYQ8" s="67"/>
      <c r="CYR8" s="67"/>
      <c r="CYS8" s="67"/>
      <c r="CYT8" s="67"/>
      <c r="CYU8" s="67"/>
      <c r="CYV8" s="67"/>
      <c r="CYW8" s="67"/>
      <c r="CYX8" s="67"/>
      <c r="CYY8" s="67"/>
      <c r="CYZ8" s="67"/>
      <c r="CZA8" s="67"/>
      <c r="CZB8" s="67"/>
      <c r="CZC8" s="67"/>
      <c r="CZD8" s="67"/>
      <c r="CZE8" s="67"/>
      <c r="CZF8" s="67"/>
      <c r="CZG8" s="67"/>
      <c r="CZH8" s="67"/>
      <c r="CZI8" s="67"/>
      <c r="CZJ8" s="67"/>
      <c r="CZK8" s="67"/>
      <c r="CZL8" s="67"/>
      <c r="CZM8" s="67"/>
      <c r="CZN8" s="67"/>
      <c r="CZO8" s="67"/>
      <c r="CZP8" s="67"/>
      <c r="CZQ8" s="67"/>
      <c r="CZR8" s="67"/>
      <c r="CZS8" s="67"/>
      <c r="CZT8" s="67"/>
      <c r="CZU8" s="67"/>
      <c r="CZV8" s="67"/>
      <c r="CZW8" s="67"/>
      <c r="CZX8" s="67"/>
      <c r="CZY8" s="67"/>
      <c r="CZZ8" s="67"/>
      <c r="DAA8" s="67"/>
      <c r="DAB8" s="67"/>
      <c r="DAC8" s="67"/>
      <c r="DAD8" s="67"/>
      <c r="DAE8" s="67"/>
      <c r="DAF8" s="67"/>
      <c r="DAG8" s="67"/>
      <c r="DAH8" s="67"/>
      <c r="DAI8" s="67"/>
      <c r="DAJ8" s="67"/>
      <c r="DAK8" s="67"/>
      <c r="DAL8" s="67"/>
      <c r="DAM8" s="67"/>
      <c r="DAN8" s="67"/>
      <c r="DAO8" s="67"/>
      <c r="DAP8" s="67"/>
      <c r="DAQ8" s="67"/>
      <c r="DAR8" s="67"/>
      <c r="DAS8" s="67"/>
      <c r="DAT8" s="67"/>
      <c r="DAU8" s="67"/>
      <c r="DAV8" s="67"/>
      <c r="DAW8" s="67"/>
      <c r="DAX8" s="67"/>
      <c r="DAY8" s="67"/>
      <c r="DAZ8" s="67"/>
      <c r="DBA8" s="67"/>
      <c r="DBB8" s="67"/>
      <c r="DBC8" s="67"/>
      <c r="DBD8" s="67"/>
      <c r="DBE8" s="67"/>
      <c r="DBF8" s="67"/>
      <c r="DBG8" s="67"/>
      <c r="DBH8" s="67"/>
      <c r="DBI8" s="67"/>
      <c r="DBJ8" s="67"/>
      <c r="DBK8" s="67"/>
      <c r="DBL8" s="67"/>
      <c r="DBM8" s="67"/>
      <c r="DBN8" s="67"/>
      <c r="DBO8" s="67"/>
      <c r="DBP8" s="67"/>
      <c r="DBQ8" s="67"/>
      <c r="DBR8" s="67"/>
      <c r="DBS8" s="67"/>
      <c r="DBT8" s="67"/>
      <c r="DBU8" s="67"/>
      <c r="DBV8" s="67"/>
      <c r="DBW8" s="67"/>
      <c r="DBX8" s="67"/>
      <c r="DBY8" s="67"/>
      <c r="DBZ8" s="67"/>
      <c r="DCA8" s="67"/>
      <c r="DCB8" s="67"/>
      <c r="DCC8" s="67"/>
      <c r="DCD8" s="67"/>
      <c r="DCE8" s="67"/>
      <c r="DCF8" s="67"/>
      <c r="DCG8" s="67"/>
      <c r="DCH8" s="67"/>
      <c r="DCI8" s="67"/>
      <c r="DCJ8" s="67"/>
      <c r="DCK8" s="67"/>
      <c r="DCL8" s="67"/>
      <c r="DCM8" s="67"/>
      <c r="DCN8" s="67"/>
      <c r="DCO8" s="67"/>
      <c r="DCP8" s="67"/>
      <c r="DCQ8" s="67"/>
      <c r="DCR8" s="67"/>
      <c r="DCS8" s="67"/>
      <c r="DCT8" s="67"/>
      <c r="DCU8" s="67"/>
      <c r="DCV8" s="67"/>
      <c r="DCW8" s="67"/>
      <c r="DCX8" s="67"/>
      <c r="DCY8" s="67"/>
      <c r="DCZ8" s="67"/>
      <c r="DDA8" s="67"/>
      <c r="DDB8" s="67"/>
      <c r="DDC8" s="67"/>
      <c r="DDD8" s="67"/>
      <c r="DDE8" s="67"/>
      <c r="DDF8" s="67"/>
      <c r="DDG8" s="67"/>
      <c r="DDH8" s="67"/>
      <c r="DDI8" s="67"/>
      <c r="DDJ8" s="67"/>
      <c r="DDK8" s="67"/>
      <c r="DDL8" s="67"/>
      <c r="DDM8" s="67"/>
      <c r="DDN8" s="67"/>
      <c r="DDO8" s="67"/>
      <c r="DDP8" s="67"/>
      <c r="DDQ8" s="67"/>
      <c r="DDR8" s="67"/>
      <c r="DDS8" s="67"/>
      <c r="DDT8" s="67"/>
      <c r="DDU8" s="67"/>
      <c r="DDV8" s="67"/>
      <c r="DDW8" s="67"/>
      <c r="DDX8" s="67"/>
      <c r="DDY8" s="67"/>
      <c r="DDZ8" s="67"/>
      <c r="DEA8" s="67"/>
      <c r="DEB8" s="67"/>
      <c r="DEC8" s="67"/>
      <c r="DED8" s="67"/>
      <c r="DEE8" s="67"/>
      <c r="DEF8" s="67"/>
      <c r="DEG8" s="67"/>
      <c r="DEH8" s="67"/>
      <c r="DEI8" s="67"/>
      <c r="DEJ8" s="67"/>
      <c r="DEK8" s="67"/>
      <c r="DEL8" s="67"/>
      <c r="DEM8" s="67"/>
      <c r="DEN8" s="67"/>
      <c r="DEO8" s="67"/>
      <c r="DEP8" s="67"/>
      <c r="DEQ8" s="67"/>
      <c r="DER8" s="67"/>
      <c r="DES8" s="67"/>
      <c r="DET8" s="67"/>
      <c r="DEU8" s="67"/>
      <c r="DEV8" s="67"/>
      <c r="DEW8" s="67"/>
      <c r="DEX8" s="67"/>
      <c r="DEY8" s="67"/>
      <c r="DEZ8" s="67"/>
      <c r="DFA8" s="67"/>
      <c r="DFB8" s="67"/>
      <c r="DFC8" s="67"/>
      <c r="DFD8" s="67"/>
      <c r="DFE8" s="67"/>
      <c r="DFF8" s="67"/>
      <c r="DFG8" s="67"/>
      <c r="DFH8" s="67"/>
      <c r="DFI8" s="67"/>
      <c r="DFJ8" s="67"/>
      <c r="DFK8" s="67"/>
      <c r="DFL8" s="67"/>
      <c r="DFM8" s="67"/>
      <c r="DFN8" s="67"/>
      <c r="DFO8" s="67"/>
      <c r="DFP8" s="67"/>
      <c r="DFQ8" s="67"/>
      <c r="DFR8" s="67"/>
      <c r="DFS8" s="67"/>
      <c r="DFT8" s="67"/>
      <c r="DFU8" s="67"/>
      <c r="DFV8" s="67"/>
      <c r="DFW8" s="67"/>
      <c r="DFX8" s="67"/>
      <c r="DFY8" s="67"/>
      <c r="DFZ8" s="67"/>
      <c r="DGA8" s="67"/>
      <c r="DGB8" s="67"/>
      <c r="DGC8" s="67"/>
      <c r="DGD8" s="67"/>
      <c r="DGE8" s="67"/>
      <c r="DGF8" s="67"/>
      <c r="DGG8" s="67"/>
      <c r="DGH8" s="67"/>
      <c r="DGI8" s="67"/>
      <c r="DGJ8" s="67"/>
      <c r="DGK8" s="67"/>
      <c r="DGL8" s="67"/>
      <c r="DGM8" s="67"/>
      <c r="DGN8" s="67"/>
      <c r="DGO8" s="67"/>
      <c r="DGP8" s="67"/>
      <c r="DGQ8" s="67"/>
      <c r="DGR8" s="67"/>
      <c r="DGS8" s="67"/>
      <c r="DGT8" s="67"/>
      <c r="DGU8" s="67"/>
      <c r="DGV8" s="67"/>
      <c r="DGW8" s="67"/>
      <c r="DGX8" s="67"/>
      <c r="DGY8" s="67"/>
      <c r="DGZ8" s="67"/>
      <c r="DHA8" s="67"/>
      <c r="DHB8" s="67"/>
      <c r="DHC8" s="67"/>
      <c r="DHD8" s="67"/>
      <c r="DHE8" s="67"/>
      <c r="DHF8" s="67"/>
      <c r="DHG8" s="67"/>
      <c r="DHH8" s="67"/>
      <c r="DHI8" s="67"/>
      <c r="DHJ8" s="67"/>
      <c r="DHK8" s="67"/>
      <c r="DHL8" s="67"/>
      <c r="DHM8" s="67"/>
      <c r="DHN8" s="67"/>
      <c r="DHO8" s="67"/>
      <c r="DHP8" s="67"/>
      <c r="DHQ8" s="67"/>
      <c r="DHR8" s="67"/>
      <c r="DHS8" s="67"/>
      <c r="DHT8" s="67"/>
      <c r="DHU8" s="67"/>
      <c r="DHV8" s="67"/>
      <c r="DHW8" s="67"/>
      <c r="DHX8" s="67"/>
      <c r="DHY8" s="67"/>
      <c r="DHZ8" s="67"/>
      <c r="DIA8" s="67"/>
      <c r="DIB8" s="67"/>
      <c r="DIC8" s="67"/>
      <c r="DID8" s="67"/>
      <c r="DIE8" s="67"/>
      <c r="DIF8" s="67"/>
      <c r="DIG8" s="67"/>
      <c r="DIH8" s="67"/>
      <c r="DII8" s="67"/>
      <c r="DIJ8" s="67"/>
      <c r="DIK8" s="67"/>
      <c r="DIL8" s="67"/>
      <c r="DIM8" s="67"/>
      <c r="DIN8" s="67"/>
      <c r="DIO8" s="67"/>
      <c r="DIP8" s="67"/>
      <c r="DIQ8" s="67"/>
      <c r="DIR8" s="67"/>
      <c r="DIS8" s="67"/>
      <c r="DIT8" s="67"/>
      <c r="DIU8" s="67"/>
      <c r="DIV8" s="67"/>
      <c r="DIW8" s="67"/>
      <c r="DIX8" s="67"/>
      <c r="DIY8" s="67"/>
      <c r="DIZ8" s="67"/>
      <c r="DJA8" s="67"/>
      <c r="DJB8" s="67"/>
      <c r="DJC8" s="67"/>
      <c r="DJD8" s="67"/>
      <c r="DJE8" s="67"/>
      <c r="DJF8" s="67"/>
      <c r="DJG8" s="67"/>
      <c r="DJH8" s="67"/>
      <c r="DJI8" s="67"/>
      <c r="DJJ8" s="67"/>
      <c r="DJK8" s="67"/>
      <c r="DJL8" s="67"/>
      <c r="DJM8" s="67"/>
      <c r="DJN8" s="67"/>
      <c r="DJO8" s="67"/>
      <c r="DJP8" s="67"/>
      <c r="DJQ8" s="67"/>
      <c r="DJR8" s="67"/>
      <c r="DJS8" s="67"/>
      <c r="DJT8" s="67"/>
      <c r="DJU8" s="67"/>
      <c r="DJV8" s="67"/>
      <c r="DJW8" s="67"/>
      <c r="DJX8" s="67"/>
      <c r="DJY8" s="67"/>
      <c r="DJZ8" s="67"/>
      <c r="DKA8" s="67"/>
      <c r="DKB8" s="67"/>
      <c r="DKC8" s="67"/>
      <c r="DKD8" s="67"/>
      <c r="DKE8" s="67"/>
      <c r="DKF8" s="67"/>
      <c r="DKG8" s="67"/>
      <c r="DKH8" s="67"/>
      <c r="DKI8" s="67"/>
      <c r="DKJ8" s="67"/>
      <c r="DKK8" s="67"/>
      <c r="DKL8" s="67"/>
      <c r="DKM8" s="67"/>
      <c r="DKN8" s="67"/>
      <c r="DKO8" s="67"/>
      <c r="DKP8" s="67"/>
      <c r="DKQ8" s="67"/>
      <c r="DKR8" s="67"/>
      <c r="DKS8" s="67"/>
      <c r="DKT8" s="67"/>
      <c r="DKU8" s="67"/>
      <c r="DKV8" s="67"/>
      <c r="DKW8" s="67"/>
      <c r="DKX8" s="67"/>
      <c r="DKY8" s="67"/>
      <c r="DKZ8" s="67"/>
      <c r="DLA8" s="67"/>
      <c r="DLB8" s="67"/>
      <c r="DLC8" s="67"/>
      <c r="DLD8" s="67"/>
      <c r="DLE8" s="67"/>
      <c r="DLF8" s="67"/>
      <c r="DLG8" s="67"/>
      <c r="DLH8" s="67"/>
      <c r="DLI8" s="67"/>
      <c r="DLJ8" s="67"/>
      <c r="DLK8" s="67"/>
      <c r="DLL8" s="67"/>
      <c r="DLM8" s="67"/>
      <c r="DLN8" s="67"/>
      <c r="DLO8" s="67"/>
      <c r="DLP8" s="67"/>
      <c r="DLQ8" s="67"/>
      <c r="DLR8" s="67"/>
      <c r="DLS8" s="67"/>
      <c r="DLT8" s="67"/>
      <c r="DLU8" s="67"/>
      <c r="DLV8" s="67"/>
      <c r="DLW8" s="67"/>
      <c r="DLX8" s="67"/>
      <c r="DLY8" s="67"/>
      <c r="DLZ8" s="67"/>
      <c r="DMA8" s="67"/>
      <c r="DMB8" s="67"/>
      <c r="DMC8" s="67"/>
      <c r="DMD8" s="67"/>
      <c r="DME8" s="67"/>
      <c r="DMF8" s="67"/>
      <c r="DMG8" s="67"/>
      <c r="DMH8" s="67"/>
      <c r="DMI8" s="67"/>
      <c r="DMJ8" s="67"/>
      <c r="DMK8" s="67"/>
      <c r="DML8" s="67"/>
      <c r="DMM8" s="67"/>
      <c r="DMN8" s="67"/>
      <c r="DMO8" s="67"/>
      <c r="DMP8" s="67"/>
      <c r="DMQ8" s="67"/>
      <c r="DMR8" s="67"/>
      <c r="DMS8" s="67"/>
      <c r="DMT8" s="67"/>
      <c r="DMU8" s="67"/>
      <c r="DMV8" s="67"/>
      <c r="DMW8" s="67"/>
      <c r="DMX8" s="67"/>
      <c r="DMY8" s="67"/>
      <c r="DMZ8" s="67"/>
      <c r="DNA8" s="67"/>
      <c r="DNB8" s="67"/>
      <c r="DNC8" s="67"/>
      <c r="DND8" s="67"/>
      <c r="DNE8" s="67"/>
      <c r="DNF8" s="67"/>
      <c r="DNG8" s="67"/>
      <c r="DNH8" s="67"/>
      <c r="DNI8" s="67"/>
      <c r="DNJ8" s="67"/>
      <c r="DNK8" s="67"/>
      <c r="DNL8" s="67"/>
      <c r="DNM8" s="67"/>
      <c r="DNN8" s="67"/>
      <c r="DNO8" s="67"/>
      <c r="DNP8" s="67"/>
      <c r="DNQ8" s="67"/>
      <c r="DNR8" s="67"/>
      <c r="DNS8" s="67"/>
      <c r="DNT8" s="67"/>
      <c r="DNU8" s="67"/>
      <c r="DNV8" s="67"/>
      <c r="DNW8" s="67"/>
      <c r="DNX8" s="67"/>
      <c r="DNY8" s="67"/>
      <c r="DNZ8" s="67"/>
      <c r="DOA8" s="67"/>
      <c r="DOB8" s="67"/>
      <c r="DOC8" s="67"/>
      <c r="DOD8" s="67"/>
      <c r="DOE8" s="67"/>
      <c r="DOF8" s="67"/>
      <c r="DOG8" s="67"/>
      <c r="DOH8" s="67"/>
      <c r="DOI8" s="67"/>
      <c r="DOJ8" s="67"/>
      <c r="DOK8" s="67"/>
      <c r="DOL8" s="67"/>
      <c r="DOM8" s="67"/>
      <c r="DON8" s="67"/>
      <c r="DOO8" s="67"/>
      <c r="DOP8" s="67"/>
      <c r="DOQ8" s="67"/>
      <c r="DOR8" s="67"/>
      <c r="DOS8" s="67"/>
      <c r="DOT8" s="67"/>
      <c r="DOU8" s="67"/>
      <c r="DOV8" s="67"/>
      <c r="DOW8" s="67"/>
      <c r="DOX8" s="67"/>
      <c r="DOY8" s="67"/>
      <c r="DOZ8" s="67"/>
      <c r="DPA8" s="67"/>
      <c r="DPB8" s="67"/>
      <c r="DPC8" s="67"/>
      <c r="DPD8" s="67"/>
      <c r="DPE8" s="67"/>
      <c r="DPF8" s="67"/>
      <c r="DPG8" s="67"/>
      <c r="DPH8" s="67"/>
      <c r="DPI8" s="67"/>
      <c r="DPJ8" s="67"/>
      <c r="DPK8" s="67"/>
      <c r="DPL8" s="67"/>
      <c r="DPM8" s="67"/>
      <c r="DPN8" s="67"/>
      <c r="DPO8" s="67"/>
      <c r="DPP8" s="67"/>
      <c r="DPQ8" s="67"/>
      <c r="DPR8" s="67"/>
      <c r="DPS8" s="67"/>
      <c r="DPT8" s="67"/>
      <c r="DPU8" s="67"/>
      <c r="DPV8" s="67"/>
      <c r="DPW8" s="67"/>
      <c r="DPX8" s="67"/>
      <c r="DPY8" s="67"/>
      <c r="DPZ8" s="67"/>
      <c r="DQA8" s="67"/>
      <c r="DQB8" s="67"/>
      <c r="DQC8" s="67"/>
      <c r="DQD8" s="67"/>
      <c r="DQE8" s="67"/>
      <c r="DQF8" s="67"/>
      <c r="DQG8" s="67"/>
      <c r="DQH8" s="67"/>
      <c r="DQI8" s="67"/>
      <c r="DQJ8" s="67"/>
      <c r="DQK8" s="67"/>
      <c r="DQL8" s="67"/>
      <c r="DQM8" s="67"/>
      <c r="DQN8" s="67"/>
      <c r="DQO8" s="67"/>
      <c r="DQP8" s="67"/>
      <c r="DQQ8" s="67"/>
      <c r="DQR8" s="67"/>
      <c r="DQS8" s="67"/>
      <c r="DQT8" s="67"/>
      <c r="DQU8" s="67"/>
      <c r="DQV8" s="67"/>
      <c r="DQW8" s="67"/>
      <c r="DQX8" s="67"/>
      <c r="DQY8" s="67"/>
      <c r="DQZ8" s="67"/>
      <c r="DRA8" s="67"/>
      <c r="DRB8" s="67"/>
      <c r="DRC8" s="67"/>
      <c r="DRD8" s="67"/>
      <c r="DRE8" s="67"/>
      <c r="DRF8" s="67"/>
      <c r="DRG8" s="67"/>
      <c r="DRH8" s="67"/>
      <c r="DRI8" s="67"/>
      <c r="DRJ8" s="67"/>
      <c r="DRK8" s="67"/>
      <c r="DRL8" s="67"/>
      <c r="DRM8" s="67"/>
      <c r="DRN8" s="67"/>
      <c r="DRO8" s="67"/>
      <c r="DRP8" s="67"/>
      <c r="DRQ8" s="67"/>
      <c r="DRR8" s="67"/>
      <c r="DRS8" s="67"/>
      <c r="DRT8" s="67"/>
      <c r="DRU8" s="67"/>
      <c r="DRV8" s="67"/>
      <c r="DRW8" s="67"/>
      <c r="DRX8" s="67"/>
      <c r="DRY8" s="67"/>
      <c r="DRZ8" s="67"/>
      <c r="DSA8" s="67"/>
      <c r="DSB8" s="67"/>
      <c r="DSC8" s="67"/>
      <c r="DSD8" s="67"/>
      <c r="DSE8" s="67"/>
      <c r="DSF8" s="67"/>
      <c r="DSG8" s="67"/>
      <c r="DSH8" s="67"/>
      <c r="DSI8" s="67"/>
      <c r="DSJ8" s="67"/>
      <c r="DSK8" s="67"/>
      <c r="DSL8" s="67"/>
      <c r="DSM8" s="67"/>
      <c r="DSN8" s="67"/>
      <c r="DSO8" s="67"/>
      <c r="DSP8" s="67"/>
      <c r="DSQ8" s="67"/>
      <c r="DSR8" s="67"/>
      <c r="DSS8" s="67"/>
      <c r="DST8" s="67"/>
      <c r="DSU8" s="67"/>
      <c r="DSV8" s="67"/>
      <c r="DSW8" s="67"/>
      <c r="DSX8" s="67"/>
      <c r="DSY8" s="67"/>
      <c r="DSZ8" s="67"/>
      <c r="DTA8" s="67"/>
      <c r="DTB8" s="67"/>
      <c r="DTC8" s="67"/>
      <c r="DTD8" s="67"/>
      <c r="DTE8" s="67"/>
      <c r="DTF8" s="67"/>
      <c r="DTG8" s="67"/>
      <c r="DTH8" s="67"/>
      <c r="DTI8" s="67"/>
      <c r="DTJ8" s="67"/>
      <c r="DTK8" s="67"/>
      <c r="DTL8" s="67"/>
      <c r="DTM8" s="67"/>
      <c r="DTN8" s="67"/>
      <c r="DTO8" s="67"/>
      <c r="DTP8" s="67"/>
      <c r="DTQ8" s="67"/>
      <c r="DTR8" s="67"/>
      <c r="DTS8" s="67"/>
      <c r="DTT8" s="67"/>
      <c r="DTU8" s="67"/>
      <c r="DTV8" s="67"/>
      <c r="DTW8" s="67"/>
      <c r="DTX8" s="67"/>
      <c r="DTY8" s="67"/>
      <c r="DTZ8" s="67"/>
      <c r="DUA8" s="67"/>
      <c r="DUB8" s="67"/>
      <c r="DUC8" s="67"/>
      <c r="DUD8" s="67"/>
      <c r="DUE8" s="67"/>
      <c r="DUF8" s="67"/>
      <c r="DUG8" s="67"/>
      <c r="DUH8" s="67"/>
      <c r="DUI8" s="67"/>
      <c r="DUJ8" s="67"/>
      <c r="DUK8" s="67"/>
      <c r="DUL8" s="67"/>
      <c r="DUM8" s="67"/>
      <c r="DUN8" s="67"/>
      <c r="DUO8" s="67"/>
      <c r="DUP8" s="67"/>
      <c r="DUQ8" s="67"/>
      <c r="DUR8" s="67"/>
      <c r="DUS8" s="67"/>
      <c r="DUT8" s="67"/>
      <c r="DUU8" s="67"/>
      <c r="DUV8" s="67"/>
      <c r="DUW8" s="67"/>
      <c r="DUX8" s="67"/>
      <c r="DUY8" s="67"/>
      <c r="DUZ8" s="67"/>
      <c r="DVA8" s="67"/>
      <c r="DVB8" s="67"/>
      <c r="DVC8" s="67"/>
      <c r="DVD8" s="67"/>
      <c r="DVE8" s="67"/>
      <c r="DVF8" s="67"/>
      <c r="DVG8" s="67"/>
      <c r="DVH8" s="67"/>
      <c r="DVI8" s="67"/>
      <c r="DVJ8" s="67"/>
      <c r="DVK8" s="67"/>
      <c r="DVL8" s="67"/>
      <c r="DVM8" s="67"/>
      <c r="DVN8" s="67"/>
      <c r="DVO8" s="67"/>
      <c r="DVP8" s="67"/>
      <c r="DVQ8" s="67"/>
      <c r="DVR8" s="67"/>
      <c r="DVS8" s="67"/>
      <c r="DVT8" s="67"/>
      <c r="DVU8" s="67"/>
      <c r="DVV8" s="67"/>
      <c r="DVW8" s="67"/>
      <c r="DVX8" s="67"/>
      <c r="DVY8" s="67"/>
      <c r="DVZ8" s="67"/>
      <c r="DWA8" s="67"/>
      <c r="DWB8" s="67"/>
      <c r="DWC8" s="67"/>
      <c r="DWD8" s="67"/>
      <c r="DWE8" s="67"/>
      <c r="DWF8" s="67"/>
      <c r="DWG8" s="67"/>
      <c r="DWH8" s="67"/>
      <c r="DWI8" s="67"/>
      <c r="DWJ8" s="67"/>
      <c r="DWK8" s="67"/>
      <c r="DWL8" s="67"/>
      <c r="DWM8" s="67"/>
      <c r="DWN8" s="67"/>
      <c r="DWO8" s="67"/>
      <c r="DWP8" s="67"/>
      <c r="DWQ8" s="67"/>
      <c r="DWR8" s="67"/>
      <c r="DWS8" s="67"/>
      <c r="DWT8" s="67"/>
      <c r="DWU8" s="67"/>
      <c r="DWV8" s="67"/>
      <c r="DWW8" s="67"/>
      <c r="DWX8" s="67"/>
      <c r="DWY8" s="67"/>
      <c r="DWZ8" s="67"/>
      <c r="DXA8" s="67"/>
      <c r="DXB8" s="67"/>
      <c r="DXC8" s="67"/>
      <c r="DXD8" s="67"/>
      <c r="DXE8" s="67"/>
      <c r="DXF8" s="67"/>
      <c r="DXG8" s="67"/>
      <c r="DXH8" s="67"/>
      <c r="DXI8" s="67"/>
      <c r="DXJ8" s="67"/>
      <c r="DXK8" s="67"/>
      <c r="DXL8" s="67"/>
      <c r="DXM8" s="67"/>
      <c r="DXN8" s="67"/>
      <c r="DXO8" s="67"/>
      <c r="DXP8" s="67"/>
      <c r="DXQ8" s="67"/>
      <c r="DXR8" s="67"/>
      <c r="DXS8" s="67"/>
      <c r="DXT8" s="67"/>
      <c r="DXU8" s="67"/>
      <c r="DXV8" s="67"/>
      <c r="DXW8" s="67"/>
      <c r="DXX8" s="67"/>
      <c r="DXY8" s="67"/>
      <c r="DXZ8" s="67"/>
      <c r="DYA8" s="67"/>
      <c r="DYB8" s="67"/>
      <c r="DYC8" s="67"/>
      <c r="DYD8" s="67"/>
      <c r="DYE8" s="67"/>
      <c r="DYF8" s="67"/>
      <c r="DYG8" s="67"/>
      <c r="DYH8" s="67"/>
      <c r="DYI8" s="67"/>
      <c r="DYJ8" s="67"/>
      <c r="DYK8" s="67"/>
      <c r="DYL8" s="67"/>
      <c r="DYM8" s="67"/>
      <c r="DYN8" s="67"/>
      <c r="DYO8" s="67"/>
      <c r="DYP8" s="67"/>
      <c r="DYQ8" s="67"/>
      <c r="DYR8" s="67"/>
      <c r="DYS8" s="67"/>
      <c r="DYT8" s="67"/>
      <c r="DYU8" s="67"/>
      <c r="DYV8" s="67"/>
      <c r="DYW8" s="67"/>
      <c r="DYX8" s="67"/>
      <c r="DYY8" s="67"/>
      <c r="DYZ8" s="67"/>
      <c r="DZA8" s="67"/>
      <c r="DZB8" s="67"/>
      <c r="DZC8" s="67"/>
      <c r="DZD8" s="67"/>
      <c r="DZE8" s="67"/>
      <c r="DZF8" s="67"/>
      <c r="DZG8" s="67"/>
      <c r="DZH8" s="67"/>
      <c r="DZI8" s="67"/>
      <c r="DZJ8" s="67"/>
      <c r="DZK8" s="67"/>
      <c r="DZL8" s="67"/>
      <c r="DZM8" s="67"/>
      <c r="DZN8" s="67"/>
      <c r="DZO8" s="67"/>
      <c r="DZP8" s="67"/>
      <c r="DZQ8" s="67"/>
      <c r="DZR8" s="67"/>
      <c r="DZS8" s="67"/>
      <c r="DZT8" s="67"/>
      <c r="DZU8" s="67"/>
      <c r="DZV8" s="67"/>
      <c r="DZW8" s="67"/>
      <c r="DZX8" s="67"/>
      <c r="DZY8" s="67"/>
      <c r="DZZ8" s="67"/>
    </row>
    <row r="9" spans="1:3406" s="65" customFormat="1">
      <c r="A9" s="89" t="s">
        <v>1436</v>
      </c>
      <c r="B9" s="78">
        <v>-77000000</v>
      </c>
      <c r="C9" s="78">
        <v>-45811713.109999999</v>
      </c>
      <c r="D9" s="78">
        <v>-81583274</v>
      </c>
      <c r="E9" s="78">
        <v>-86070354.069999993</v>
      </c>
      <c r="F9" s="78">
        <v>-90632082.835709989</v>
      </c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  <c r="AU9" s="67"/>
      <c r="AV9" s="67"/>
      <c r="AW9" s="67"/>
      <c r="AX9" s="67"/>
      <c r="AY9" s="67"/>
      <c r="AZ9" s="67"/>
      <c r="BA9" s="67"/>
      <c r="BB9" s="67"/>
      <c r="BC9" s="67"/>
      <c r="BD9" s="67"/>
      <c r="BE9" s="67"/>
      <c r="BF9" s="67"/>
      <c r="BG9" s="67"/>
      <c r="BH9" s="67"/>
      <c r="BI9" s="67"/>
      <c r="BJ9" s="67"/>
      <c r="BK9" s="67"/>
      <c r="BL9" s="67"/>
      <c r="BM9" s="67"/>
      <c r="BN9" s="67"/>
      <c r="BO9" s="67"/>
      <c r="BP9" s="67"/>
      <c r="BQ9" s="67"/>
      <c r="BR9" s="67"/>
      <c r="BS9" s="67"/>
      <c r="BT9" s="67"/>
      <c r="BU9" s="67"/>
      <c r="BV9" s="67"/>
      <c r="BW9" s="67"/>
      <c r="BX9" s="67"/>
      <c r="BY9" s="67"/>
      <c r="BZ9" s="67"/>
      <c r="CA9" s="67"/>
      <c r="CB9" s="67"/>
      <c r="CC9" s="67"/>
      <c r="CD9" s="67"/>
      <c r="CE9" s="67"/>
      <c r="CF9" s="67"/>
      <c r="CG9" s="67"/>
      <c r="CH9" s="67"/>
      <c r="CI9" s="67"/>
      <c r="CJ9" s="67"/>
      <c r="CK9" s="67"/>
      <c r="CL9" s="67"/>
      <c r="CM9" s="67"/>
      <c r="CN9" s="67"/>
      <c r="CO9" s="67"/>
      <c r="CP9" s="67"/>
      <c r="CQ9" s="67"/>
      <c r="CR9" s="67"/>
      <c r="CS9" s="67"/>
      <c r="CT9" s="67"/>
      <c r="CU9" s="67"/>
      <c r="CV9" s="67"/>
      <c r="CW9" s="67"/>
      <c r="CX9" s="67"/>
      <c r="CY9" s="67"/>
      <c r="CZ9" s="67"/>
      <c r="DA9" s="67"/>
      <c r="DB9" s="67"/>
      <c r="DC9" s="67"/>
      <c r="DD9" s="67"/>
      <c r="DE9" s="67"/>
      <c r="DF9" s="67"/>
      <c r="DG9" s="67"/>
      <c r="DH9" s="67"/>
      <c r="DI9" s="67"/>
      <c r="DJ9" s="67"/>
      <c r="DK9" s="67"/>
      <c r="DL9" s="67"/>
      <c r="DM9" s="67"/>
      <c r="DN9" s="67"/>
      <c r="DO9" s="67"/>
      <c r="DP9" s="67"/>
      <c r="DQ9" s="67"/>
      <c r="DR9" s="67"/>
      <c r="DS9" s="67"/>
      <c r="DT9" s="67"/>
      <c r="DU9" s="67"/>
      <c r="DV9" s="67"/>
      <c r="DW9" s="67"/>
      <c r="DX9" s="67"/>
      <c r="DY9" s="67"/>
      <c r="DZ9" s="67"/>
      <c r="EA9" s="67"/>
      <c r="EB9" s="67"/>
      <c r="EC9" s="67"/>
      <c r="ED9" s="67"/>
      <c r="EE9" s="67"/>
      <c r="EF9" s="67"/>
      <c r="EG9" s="67"/>
      <c r="EH9" s="67"/>
      <c r="EI9" s="67"/>
      <c r="EJ9" s="67"/>
      <c r="EK9" s="67"/>
      <c r="EL9" s="67"/>
      <c r="EM9" s="67"/>
      <c r="EN9" s="67"/>
      <c r="EO9" s="67"/>
      <c r="EP9" s="67"/>
      <c r="EQ9" s="67"/>
      <c r="ER9" s="67"/>
      <c r="ES9" s="67"/>
      <c r="ET9" s="67"/>
      <c r="EU9" s="67"/>
      <c r="EV9" s="67"/>
      <c r="EW9" s="67"/>
      <c r="EX9" s="67"/>
      <c r="EY9" s="67"/>
      <c r="EZ9" s="67"/>
      <c r="FA9" s="67"/>
      <c r="FB9" s="67"/>
      <c r="FC9" s="67"/>
      <c r="FD9" s="67"/>
      <c r="FE9" s="67"/>
      <c r="FF9" s="67"/>
      <c r="FG9" s="67"/>
      <c r="FH9" s="67"/>
      <c r="FI9" s="67"/>
      <c r="FJ9" s="67"/>
      <c r="FK9" s="67"/>
      <c r="FL9" s="67"/>
      <c r="FM9" s="67"/>
      <c r="FN9" s="67"/>
      <c r="FO9" s="67"/>
      <c r="FP9" s="67"/>
      <c r="FQ9" s="67"/>
      <c r="FR9" s="67"/>
      <c r="FS9" s="67"/>
      <c r="FT9" s="67"/>
      <c r="FU9" s="67"/>
      <c r="FV9" s="67"/>
      <c r="FW9" s="67"/>
      <c r="FX9" s="67"/>
      <c r="FY9" s="67"/>
      <c r="FZ9" s="67"/>
      <c r="GA9" s="67"/>
      <c r="GB9" s="67"/>
      <c r="GC9" s="67"/>
      <c r="GD9" s="67"/>
      <c r="GE9" s="67"/>
      <c r="GF9" s="67"/>
      <c r="GG9" s="67"/>
      <c r="GH9" s="67"/>
      <c r="GI9" s="67"/>
      <c r="GJ9" s="67"/>
      <c r="GK9" s="67"/>
      <c r="GL9" s="67"/>
      <c r="GM9" s="67"/>
      <c r="GN9" s="67"/>
      <c r="GO9" s="67"/>
      <c r="GP9" s="67"/>
      <c r="GQ9" s="67"/>
      <c r="GR9" s="67"/>
      <c r="GS9" s="67"/>
      <c r="GT9" s="67"/>
      <c r="GU9" s="67"/>
      <c r="GV9" s="67"/>
      <c r="GW9" s="67"/>
      <c r="GX9" s="67"/>
      <c r="GY9" s="67"/>
      <c r="GZ9" s="67"/>
      <c r="HA9" s="67"/>
      <c r="HB9" s="67"/>
      <c r="HC9" s="67"/>
      <c r="HD9" s="67"/>
      <c r="HE9" s="67"/>
      <c r="HF9" s="67"/>
      <c r="HG9" s="67"/>
      <c r="HH9" s="67"/>
      <c r="HI9" s="67"/>
      <c r="HJ9" s="67"/>
      <c r="HK9" s="67"/>
      <c r="HL9" s="67"/>
      <c r="HM9" s="67"/>
      <c r="HN9" s="67"/>
      <c r="HO9" s="67"/>
      <c r="HP9" s="67"/>
      <c r="HQ9" s="67"/>
      <c r="HR9" s="67"/>
      <c r="HS9" s="67"/>
      <c r="HT9" s="67"/>
      <c r="HU9" s="67"/>
      <c r="HV9" s="67"/>
      <c r="HW9" s="67"/>
      <c r="HX9" s="67"/>
      <c r="HY9" s="67"/>
      <c r="HZ9" s="67"/>
      <c r="IA9" s="67"/>
      <c r="IB9" s="67"/>
      <c r="IC9" s="67"/>
      <c r="ID9" s="67"/>
      <c r="IE9" s="67"/>
      <c r="IF9" s="67"/>
      <c r="IG9" s="67"/>
      <c r="IH9" s="67"/>
      <c r="II9" s="67"/>
      <c r="IJ9" s="67"/>
      <c r="IK9" s="67"/>
      <c r="IL9" s="67"/>
      <c r="IM9" s="67"/>
      <c r="IN9" s="67"/>
      <c r="IO9" s="67"/>
      <c r="IP9" s="67"/>
      <c r="IQ9" s="67"/>
      <c r="IR9" s="67"/>
      <c r="IS9" s="67"/>
      <c r="IT9" s="67"/>
      <c r="IU9" s="67"/>
      <c r="IV9" s="67"/>
      <c r="IW9" s="67"/>
      <c r="IX9" s="67"/>
      <c r="IY9" s="67"/>
      <c r="IZ9" s="67"/>
      <c r="JA9" s="67"/>
      <c r="JB9" s="67"/>
      <c r="JC9" s="67"/>
      <c r="JD9" s="67"/>
      <c r="JE9" s="67"/>
      <c r="JF9" s="67"/>
      <c r="JG9" s="67"/>
      <c r="JH9" s="67"/>
      <c r="JI9" s="67"/>
      <c r="JJ9" s="67"/>
      <c r="JK9" s="67"/>
      <c r="JL9" s="67"/>
      <c r="JM9" s="67"/>
      <c r="JN9" s="67"/>
      <c r="JO9" s="67"/>
      <c r="JP9" s="67"/>
      <c r="JQ9" s="67"/>
      <c r="JR9" s="67"/>
      <c r="JS9" s="67"/>
      <c r="JT9" s="67"/>
      <c r="JU9" s="67"/>
      <c r="JV9" s="67"/>
      <c r="JW9" s="67"/>
      <c r="JX9" s="67"/>
      <c r="JY9" s="67"/>
      <c r="JZ9" s="67"/>
      <c r="KA9" s="67"/>
      <c r="KB9" s="67"/>
      <c r="KC9" s="67"/>
      <c r="KD9" s="67"/>
      <c r="KE9" s="67"/>
      <c r="KF9" s="67"/>
      <c r="KG9" s="67"/>
      <c r="KH9" s="67"/>
      <c r="KI9" s="67"/>
      <c r="KJ9" s="67"/>
      <c r="KK9" s="67"/>
      <c r="KL9" s="67"/>
      <c r="KM9" s="67"/>
      <c r="KN9" s="67"/>
      <c r="KO9" s="67"/>
      <c r="KP9" s="67"/>
      <c r="KQ9" s="67"/>
      <c r="KR9" s="67"/>
      <c r="KS9" s="67"/>
      <c r="KT9" s="67"/>
      <c r="KU9" s="67"/>
      <c r="KV9" s="67"/>
      <c r="KW9" s="67"/>
      <c r="KX9" s="67"/>
      <c r="KY9" s="67"/>
      <c r="KZ9" s="67"/>
      <c r="LA9" s="67"/>
      <c r="LB9" s="67"/>
      <c r="LC9" s="67"/>
      <c r="LD9" s="67"/>
      <c r="LE9" s="67"/>
      <c r="LF9" s="67"/>
      <c r="LG9" s="67"/>
      <c r="LH9" s="67"/>
      <c r="LI9" s="67"/>
      <c r="LJ9" s="67"/>
      <c r="LK9" s="67"/>
      <c r="LL9" s="67"/>
      <c r="LM9" s="67"/>
      <c r="LN9" s="67"/>
      <c r="LO9" s="67"/>
      <c r="LP9" s="67"/>
      <c r="LQ9" s="67"/>
      <c r="LR9" s="67"/>
      <c r="LS9" s="67"/>
      <c r="LT9" s="67"/>
      <c r="LU9" s="67"/>
      <c r="LV9" s="67"/>
      <c r="LW9" s="67"/>
      <c r="LX9" s="67"/>
      <c r="LY9" s="67"/>
      <c r="LZ9" s="67"/>
      <c r="MA9" s="67"/>
      <c r="MB9" s="67"/>
      <c r="MC9" s="67"/>
      <c r="MD9" s="67"/>
      <c r="ME9" s="67"/>
      <c r="MF9" s="67"/>
      <c r="MG9" s="67"/>
      <c r="MH9" s="67"/>
      <c r="MI9" s="67"/>
      <c r="MJ9" s="67"/>
      <c r="MK9" s="67"/>
      <c r="ML9" s="67"/>
      <c r="MM9" s="67"/>
      <c r="MN9" s="67"/>
      <c r="MO9" s="67"/>
      <c r="MP9" s="67"/>
      <c r="MQ9" s="67"/>
      <c r="MR9" s="67"/>
      <c r="MS9" s="67"/>
      <c r="MT9" s="67"/>
      <c r="MU9" s="67"/>
      <c r="MV9" s="67"/>
      <c r="MW9" s="67"/>
      <c r="MX9" s="67"/>
      <c r="MY9" s="67"/>
      <c r="MZ9" s="67"/>
      <c r="NA9" s="67"/>
      <c r="NB9" s="67"/>
      <c r="NC9" s="67"/>
      <c r="ND9" s="67"/>
      <c r="NE9" s="67"/>
      <c r="NF9" s="67"/>
      <c r="NG9" s="67"/>
      <c r="NH9" s="67"/>
      <c r="NI9" s="67"/>
      <c r="NJ9" s="67"/>
      <c r="NK9" s="67"/>
      <c r="NL9" s="67"/>
      <c r="NM9" s="67"/>
      <c r="NN9" s="67"/>
      <c r="NO9" s="67"/>
      <c r="NP9" s="67"/>
      <c r="NQ9" s="67"/>
      <c r="NR9" s="67"/>
      <c r="NS9" s="67"/>
      <c r="NT9" s="67"/>
      <c r="NU9" s="67"/>
      <c r="NV9" s="67"/>
      <c r="NW9" s="67"/>
      <c r="NX9" s="67"/>
      <c r="NY9" s="67"/>
      <c r="NZ9" s="67"/>
      <c r="OA9" s="67"/>
      <c r="OB9" s="67"/>
      <c r="OC9" s="67"/>
      <c r="OD9" s="67"/>
      <c r="OE9" s="67"/>
      <c r="OF9" s="67"/>
      <c r="OG9" s="67"/>
      <c r="OH9" s="67"/>
      <c r="OI9" s="67"/>
      <c r="OJ9" s="67"/>
      <c r="OK9" s="67"/>
      <c r="OL9" s="67"/>
      <c r="OM9" s="67"/>
      <c r="ON9" s="67"/>
      <c r="OO9" s="67"/>
      <c r="OP9" s="67"/>
      <c r="OQ9" s="67"/>
      <c r="OR9" s="67"/>
      <c r="OS9" s="67"/>
      <c r="OT9" s="67"/>
      <c r="OU9" s="67"/>
      <c r="OV9" s="67"/>
      <c r="OW9" s="67"/>
      <c r="OX9" s="67"/>
      <c r="OY9" s="67"/>
      <c r="OZ9" s="67"/>
      <c r="PA9" s="67"/>
      <c r="PB9" s="67"/>
      <c r="PC9" s="67"/>
      <c r="PD9" s="67"/>
      <c r="PE9" s="67"/>
      <c r="PF9" s="67"/>
      <c r="PG9" s="67"/>
      <c r="PH9" s="67"/>
      <c r="PI9" s="67"/>
      <c r="PJ9" s="67"/>
      <c r="PK9" s="67"/>
      <c r="PL9" s="67"/>
      <c r="PM9" s="67"/>
      <c r="PN9" s="67"/>
      <c r="PO9" s="67"/>
      <c r="PP9" s="67"/>
      <c r="PQ9" s="67"/>
      <c r="PR9" s="67"/>
      <c r="PS9" s="67"/>
      <c r="PT9" s="67"/>
      <c r="PU9" s="67"/>
      <c r="PV9" s="67"/>
      <c r="PW9" s="67"/>
      <c r="PX9" s="67"/>
      <c r="PY9" s="67"/>
      <c r="PZ9" s="67"/>
      <c r="QA9" s="67"/>
      <c r="QB9" s="67"/>
      <c r="QC9" s="67"/>
      <c r="QD9" s="67"/>
      <c r="QE9" s="67"/>
      <c r="QF9" s="67"/>
      <c r="QG9" s="67"/>
      <c r="QH9" s="67"/>
      <c r="QI9" s="67"/>
      <c r="QJ9" s="67"/>
      <c r="QK9" s="67"/>
      <c r="QL9" s="67"/>
      <c r="QM9" s="67"/>
      <c r="QN9" s="67"/>
      <c r="QO9" s="67"/>
      <c r="QP9" s="67"/>
      <c r="QQ9" s="67"/>
      <c r="QR9" s="67"/>
      <c r="QS9" s="67"/>
      <c r="QT9" s="67"/>
      <c r="QU9" s="67"/>
      <c r="QV9" s="67"/>
      <c r="QW9" s="67"/>
      <c r="QX9" s="67"/>
      <c r="QY9" s="67"/>
      <c r="QZ9" s="67"/>
      <c r="RA9" s="67"/>
      <c r="RB9" s="67"/>
      <c r="RC9" s="67"/>
      <c r="RD9" s="67"/>
      <c r="RE9" s="67"/>
      <c r="RF9" s="67"/>
      <c r="RG9" s="67"/>
      <c r="RH9" s="67"/>
      <c r="RI9" s="67"/>
      <c r="RJ9" s="67"/>
      <c r="RK9" s="67"/>
      <c r="RL9" s="67"/>
      <c r="RM9" s="67"/>
      <c r="RN9" s="67"/>
      <c r="RO9" s="67"/>
      <c r="RP9" s="67"/>
      <c r="RQ9" s="67"/>
      <c r="RR9" s="67"/>
      <c r="RS9" s="67"/>
      <c r="RT9" s="67"/>
      <c r="RU9" s="67"/>
      <c r="RV9" s="67"/>
      <c r="RW9" s="67"/>
      <c r="RX9" s="67"/>
      <c r="RY9" s="67"/>
      <c r="RZ9" s="67"/>
      <c r="SA9" s="67"/>
      <c r="SB9" s="67"/>
      <c r="SC9" s="67"/>
      <c r="SD9" s="67"/>
      <c r="SE9" s="67"/>
      <c r="SF9" s="67"/>
      <c r="SG9" s="67"/>
      <c r="SH9" s="67"/>
      <c r="SI9" s="67"/>
      <c r="SJ9" s="67"/>
      <c r="SK9" s="67"/>
      <c r="SL9" s="67"/>
      <c r="SM9" s="67"/>
      <c r="SN9" s="67"/>
      <c r="SO9" s="67"/>
      <c r="SP9" s="67"/>
      <c r="SQ9" s="67"/>
      <c r="SR9" s="67"/>
      <c r="SS9" s="67"/>
      <c r="ST9" s="67"/>
      <c r="SU9" s="67"/>
      <c r="SV9" s="67"/>
      <c r="SW9" s="67"/>
      <c r="SX9" s="67"/>
      <c r="SY9" s="67"/>
      <c r="SZ9" s="67"/>
      <c r="TA9" s="67"/>
      <c r="TB9" s="67"/>
      <c r="TC9" s="67"/>
      <c r="TD9" s="67"/>
      <c r="TE9" s="67"/>
      <c r="TF9" s="67"/>
      <c r="TG9" s="67"/>
      <c r="TH9" s="67"/>
      <c r="TI9" s="67"/>
      <c r="TJ9" s="67"/>
      <c r="TK9" s="67"/>
      <c r="TL9" s="67"/>
      <c r="TM9" s="67"/>
      <c r="TN9" s="67"/>
      <c r="TO9" s="67"/>
      <c r="TP9" s="67"/>
      <c r="TQ9" s="67"/>
      <c r="TR9" s="67"/>
      <c r="TS9" s="67"/>
      <c r="TT9" s="67"/>
      <c r="TU9" s="67"/>
      <c r="TV9" s="67"/>
      <c r="TW9" s="67"/>
      <c r="TX9" s="67"/>
      <c r="TY9" s="67"/>
      <c r="TZ9" s="67"/>
      <c r="UA9" s="67"/>
      <c r="UB9" s="67"/>
      <c r="UC9" s="67"/>
      <c r="UD9" s="67"/>
      <c r="UE9" s="67"/>
      <c r="UF9" s="67"/>
      <c r="UG9" s="67"/>
      <c r="UH9" s="67"/>
      <c r="UI9" s="67"/>
      <c r="UJ9" s="67"/>
      <c r="UK9" s="67"/>
      <c r="UL9" s="67"/>
      <c r="UM9" s="67"/>
      <c r="UN9" s="67"/>
      <c r="UO9" s="67"/>
      <c r="UP9" s="67"/>
      <c r="UQ9" s="67"/>
      <c r="UR9" s="67"/>
      <c r="US9" s="67"/>
      <c r="UT9" s="67"/>
      <c r="UU9" s="67"/>
      <c r="UV9" s="67"/>
      <c r="UW9" s="67"/>
      <c r="UX9" s="67"/>
      <c r="UY9" s="67"/>
      <c r="UZ9" s="67"/>
      <c r="VA9" s="67"/>
      <c r="VB9" s="67"/>
      <c r="VC9" s="67"/>
      <c r="VD9" s="67"/>
      <c r="VE9" s="67"/>
      <c r="VF9" s="67"/>
      <c r="VG9" s="67"/>
      <c r="VH9" s="67"/>
      <c r="VI9" s="67"/>
      <c r="VJ9" s="67"/>
      <c r="VK9" s="67"/>
      <c r="VL9" s="67"/>
      <c r="VM9" s="67"/>
      <c r="VN9" s="67"/>
      <c r="VO9" s="67"/>
      <c r="VP9" s="67"/>
      <c r="VQ9" s="67"/>
      <c r="VR9" s="67"/>
      <c r="VS9" s="67"/>
      <c r="VT9" s="67"/>
      <c r="VU9" s="67"/>
      <c r="VV9" s="67"/>
      <c r="VW9" s="67"/>
      <c r="VX9" s="67"/>
      <c r="VY9" s="67"/>
      <c r="VZ9" s="67"/>
      <c r="WA9" s="67"/>
      <c r="WB9" s="67"/>
      <c r="WC9" s="67"/>
      <c r="WD9" s="67"/>
      <c r="WE9" s="67"/>
      <c r="WF9" s="67"/>
      <c r="WG9" s="67"/>
      <c r="WH9" s="67"/>
      <c r="WI9" s="67"/>
      <c r="WJ9" s="67"/>
      <c r="WK9" s="67"/>
      <c r="WL9" s="67"/>
      <c r="WM9" s="67"/>
      <c r="WN9" s="67"/>
      <c r="WO9" s="67"/>
      <c r="WP9" s="67"/>
      <c r="WQ9" s="67"/>
      <c r="WR9" s="67"/>
      <c r="WS9" s="67"/>
      <c r="WT9" s="67"/>
      <c r="WU9" s="67"/>
      <c r="WV9" s="67"/>
      <c r="WW9" s="67"/>
      <c r="WX9" s="67"/>
      <c r="WY9" s="67"/>
      <c r="WZ9" s="67"/>
      <c r="XA9" s="67"/>
      <c r="XB9" s="67"/>
      <c r="XC9" s="67"/>
      <c r="XD9" s="67"/>
      <c r="XE9" s="67"/>
      <c r="XF9" s="67"/>
      <c r="XG9" s="67"/>
      <c r="XH9" s="67"/>
      <c r="XI9" s="67"/>
      <c r="XJ9" s="67"/>
      <c r="XK9" s="67"/>
      <c r="XL9" s="67"/>
      <c r="XM9" s="67"/>
      <c r="XN9" s="67"/>
      <c r="XO9" s="67"/>
      <c r="XP9" s="67"/>
      <c r="XQ9" s="67"/>
      <c r="XR9" s="67"/>
      <c r="XS9" s="67"/>
      <c r="XT9" s="67"/>
      <c r="XU9" s="67"/>
      <c r="XV9" s="67"/>
      <c r="XW9" s="67"/>
      <c r="XX9" s="67"/>
      <c r="XY9" s="67"/>
      <c r="XZ9" s="67"/>
      <c r="YA9" s="67"/>
      <c r="YB9" s="67"/>
      <c r="YC9" s="67"/>
      <c r="YD9" s="67"/>
      <c r="YE9" s="67"/>
      <c r="YF9" s="67"/>
      <c r="YG9" s="67"/>
      <c r="YH9" s="67"/>
      <c r="YI9" s="67"/>
      <c r="YJ9" s="67"/>
      <c r="YK9" s="67"/>
      <c r="YL9" s="67"/>
      <c r="YM9" s="67"/>
      <c r="YN9" s="67"/>
      <c r="YO9" s="67"/>
      <c r="YP9" s="67"/>
      <c r="YQ9" s="67"/>
      <c r="YR9" s="67"/>
      <c r="YS9" s="67"/>
      <c r="YT9" s="67"/>
      <c r="YU9" s="67"/>
      <c r="YV9" s="67"/>
      <c r="YW9" s="67"/>
      <c r="YX9" s="67"/>
      <c r="YY9" s="67"/>
      <c r="YZ9" s="67"/>
      <c r="ZA9" s="67"/>
      <c r="ZB9" s="67"/>
      <c r="ZC9" s="67"/>
      <c r="ZD9" s="67"/>
      <c r="ZE9" s="67"/>
      <c r="ZF9" s="67"/>
      <c r="ZG9" s="67"/>
      <c r="ZH9" s="67"/>
      <c r="ZI9" s="67"/>
      <c r="ZJ9" s="67"/>
      <c r="ZK9" s="67"/>
      <c r="ZL9" s="67"/>
      <c r="ZM9" s="67"/>
      <c r="ZN9" s="67"/>
      <c r="ZO9" s="67"/>
      <c r="ZP9" s="67"/>
      <c r="ZQ9" s="67"/>
      <c r="ZR9" s="67"/>
      <c r="ZS9" s="67"/>
      <c r="ZT9" s="67"/>
      <c r="ZU9" s="67"/>
      <c r="ZV9" s="67"/>
      <c r="ZW9" s="67"/>
      <c r="ZX9" s="67"/>
      <c r="ZY9" s="67"/>
      <c r="ZZ9" s="67"/>
      <c r="AAA9" s="67"/>
      <c r="AAB9" s="67"/>
      <c r="AAC9" s="67"/>
      <c r="AAD9" s="67"/>
      <c r="AAE9" s="67"/>
      <c r="AAF9" s="67"/>
      <c r="AAG9" s="67"/>
      <c r="AAH9" s="67"/>
      <c r="AAI9" s="67"/>
      <c r="AAJ9" s="67"/>
      <c r="AAK9" s="67"/>
      <c r="AAL9" s="67"/>
      <c r="AAM9" s="67"/>
      <c r="AAN9" s="67"/>
      <c r="AAO9" s="67"/>
      <c r="AAP9" s="67"/>
      <c r="AAQ9" s="67"/>
      <c r="AAR9" s="67"/>
      <c r="AAS9" s="67"/>
      <c r="AAT9" s="67"/>
      <c r="AAU9" s="67"/>
      <c r="AAV9" s="67"/>
      <c r="AAW9" s="67"/>
      <c r="AAX9" s="67"/>
      <c r="AAY9" s="67"/>
      <c r="AAZ9" s="67"/>
      <c r="ABA9" s="67"/>
      <c r="ABB9" s="67"/>
      <c r="ABC9" s="67"/>
      <c r="ABD9" s="67"/>
      <c r="ABE9" s="67"/>
      <c r="ABF9" s="67"/>
      <c r="ABG9" s="67"/>
      <c r="ABH9" s="67"/>
      <c r="ABI9" s="67"/>
      <c r="ABJ9" s="67"/>
      <c r="ABK9" s="67"/>
      <c r="ABL9" s="67"/>
      <c r="ABM9" s="67"/>
      <c r="ABN9" s="67"/>
      <c r="ABO9" s="67"/>
      <c r="ABP9" s="67"/>
      <c r="ABQ9" s="67"/>
      <c r="ABR9" s="67"/>
      <c r="ABS9" s="67"/>
      <c r="ABT9" s="67"/>
      <c r="ABU9" s="67"/>
      <c r="ABV9" s="67"/>
      <c r="ABW9" s="67"/>
      <c r="ABX9" s="67"/>
      <c r="ABY9" s="67"/>
      <c r="ABZ9" s="67"/>
      <c r="ACA9" s="67"/>
      <c r="ACB9" s="67"/>
      <c r="ACC9" s="67"/>
      <c r="ACD9" s="67"/>
      <c r="ACE9" s="67"/>
      <c r="ACF9" s="67"/>
      <c r="ACG9" s="67"/>
      <c r="ACH9" s="67"/>
      <c r="ACI9" s="67"/>
      <c r="ACJ9" s="67"/>
      <c r="ACK9" s="67"/>
      <c r="ACL9" s="67"/>
      <c r="ACM9" s="67"/>
      <c r="ACN9" s="67"/>
      <c r="ACO9" s="67"/>
      <c r="ACP9" s="67"/>
      <c r="ACQ9" s="67"/>
      <c r="ACR9" s="67"/>
      <c r="ACS9" s="67"/>
      <c r="ACT9" s="67"/>
      <c r="ACU9" s="67"/>
      <c r="ACV9" s="67"/>
      <c r="ACW9" s="67"/>
      <c r="ACX9" s="67"/>
      <c r="ACY9" s="67"/>
      <c r="ACZ9" s="67"/>
      <c r="ADA9" s="67"/>
      <c r="ADB9" s="67"/>
      <c r="ADC9" s="67"/>
      <c r="ADD9" s="67"/>
      <c r="ADE9" s="67"/>
      <c r="ADF9" s="67"/>
      <c r="ADG9" s="67"/>
      <c r="ADH9" s="67"/>
      <c r="ADI9" s="67"/>
      <c r="ADJ9" s="67"/>
      <c r="ADK9" s="67"/>
      <c r="ADL9" s="67"/>
      <c r="ADM9" s="67"/>
      <c r="ADN9" s="67"/>
      <c r="ADO9" s="67"/>
      <c r="ADP9" s="67"/>
      <c r="ADQ9" s="67"/>
      <c r="ADR9" s="67"/>
      <c r="ADS9" s="67"/>
      <c r="ADT9" s="67"/>
      <c r="ADU9" s="67"/>
      <c r="ADV9" s="67"/>
      <c r="ADW9" s="67"/>
      <c r="ADX9" s="67"/>
      <c r="ADY9" s="67"/>
      <c r="ADZ9" s="67"/>
      <c r="AEA9" s="67"/>
      <c r="AEB9" s="67"/>
      <c r="AEC9" s="67"/>
      <c r="AED9" s="67"/>
      <c r="AEE9" s="67"/>
      <c r="AEF9" s="67"/>
      <c r="AEG9" s="67"/>
      <c r="AEH9" s="67"/>
      <c r="AEI9" s="67"/>
      <c r="AEJ9" s="67"/>
      <c r="AEK9" s="67"/>
      <c r="AEL9" s="67"/>
      <c r="AEM9" s="67"/>
      <c r="AEN9" s="67"/>
      <c r="AEO9" s="67"/>
      <c r="AEP9" s="67"/>
      <c r="AEQ9" s="67"/>
      <c r="AER9" s="67"/>
      <c r="AES9" s="67"/>
      <c r="AET9" s="67"/>
      <c r="AEU9" s="67"/>
      <c r="AEV9" s="67"/>
      <c r="AEW9" s="67"/>
      <c r="AEX9" s="67"/>
      <c r="AEY9" s="67"/>
      <c r="AEZ9" s="67"/>
      <c r="AFA9" s="67"/>
      <c r="AFB9" s="67"/>
      <c r="AFC9" s="67"/>
      <c r="AFD9" s="67"/>
      <c r="AFE9" s="67"/>
      <c r="AFF9" s="67"/>
      <c r="AFG9" s="67"/>
      <c r="AFH9" s="67"/>
      <c r="AFI9" s="67"/>
      <c r="AFJ9" s="67"/>
      <c r="AFK9" s="67"/>
      <c r="AFL9" s="67"/>
      <c r="AFM9" s="67"/>
      <c r="AFN9" s="67"/>
      <c r="AFO9" s="67"/>
      <c r="AFP9" s="67"/>
      <c r="AFQ9" s="67"/>
      <c r="AFR9" s="67"/>
      <c r="AFS9" s="67"/>
      <c r="AFT9" s="67"/>
      <c r="AFU9" s="67"/>
      <c r="AFV9" s="67"/>
      <c r="AFW9" s="67"/>
      <c r="AFX9" s="67"/>
      <c r="AFY9" s="67"/>
      <c r="AFZ9" s="67"/>
      <c r="AGA9" s="67"/>
      <c r="AGB9" s="67"/>
      <c r="AGC9" s="67"/>
      <c r="AGD9" s="67"/>
      <c r="AGE9" s="67"/>
      <c r="AGF9" s="67"/>
      <c r="AGG9" s="67"/>
      <c r="AGH9" s="67"/>
      <c r="AGI9" s="67"/>
      <c r="AGJ9" s="67"/>
      <c r="AGK9" s="67"/>
      <c r="AGL9" s="67"/>
      <c r="AGM9" s="67"/>
      <c r="AGN9" s="67"/>
      <c r="AGO9" s="67"/>
      <c r="AGP9" s="67"/>
      <c r="AGQ9" s="67"/>
      <c r="AGR9" s="67"/>
      <c r="AGS9" s="67"/>
      <c r="AGT9" s="67"/>
      <c r="AGU9" s="67"/>
      <c r="AGV9" s="67"/>
      <c r="AGW9" s="67"/>
      <c r="AGX9" s="67"/>
      <c r="AGY9" s="67"/>
      <c r="AGZ9" s="67"/>
      <c r="AHA9" s="67"/>
      <c r="AHB9" s="67"/>
      <c r="AHC9" s="67"/>
      <c r="AHD9" s="67"/>
      <c r="AHE9" s="67"/>
      <c r="AHF9" s="67"/>
      <c r="AHG9" s="67"/>
      <c r="AHH9" s="67"/>
      <c r="AHI9" s="67"/>
      <c r="AHJ9" s="67"/>
      <c r="AHK9" s="67"/>
      <c r="AHL9" s="67"/>
      <c r="AHM9" s="67"/>
      <c r="AHN9" s="67"/>
      <c r="AHO9" s="67"/>
      <c r="AHP9" s="67"/>
      <c r="AHQ9" s="67"/>
      <c r="AHR9" s="67"/>
      <c r="AHS9" s="67"/>
      <c r="AHT9" s="67"/>
      <c r="AHU9" s="67"/>
      <c r="AHV9" s="67"/>
      <c r="AHW9" s="67"/>
      <c r="AHX9" s="67"/>
      <c r="AHY9" s="67"/>
      <c r="AHZ9" s="67"/>
      <c r="AIA9" s="67"/>
      <c r="AIB9" s="67"/>
      <c r="AIC9" s="67"/>
      <c r="AID9" s="67"/>
      <c r="AIE9" s="67"/>
      <c r="AIF9" s="67"/>
      <c r="AIG9" s="67"/>
      <c r="AIH9" s="67"/>
      <c r="AII9" s="67"/>
      <c r="AIJ9" s="67"/>
      <c r="AIK9" s="67"/>
      <c r="AIL9" s="67"/>
      <c r="AIM9" s="67"/>
      <c r="AIN9" s="67"/>
      <c r="AIO9" s="67"/>
      <c r="AIP9" s="67"/>
      <c r="AIQ9" s="67"/>
      <c r="AIR9" s="67"/>
      <c r="AIS9" s="67"/>
      <c r="AIT9" s="67"/>
      <c r="AIU9" s="67"/>
      <c r="AIV9" s="67"/>
      <c r="AIW9" s="67"/>
      <c r="AIX9" s="67"/>
      <c r="AIY9" s="67"/>
      <c r="AIZ9" s="67"/>
      <c r="AJA9" s="67"/>
      <c r="AJB9" s="67"/>
      <c r="AJC9" s="67"/>
      <c r="AJD9" s="67"/>
      <c r="AJE9" s="67"/>
      <c r="AJF9" s="67"/>
      <c r="AJG9" s="67"/>
      <c r="AJH9" s="67"/>
      <c r="AJI9" s="67"/>
      <c r="AJJ9" s="67"/>
      <c r="AJK9" s="67"/>
      <c r="AJL9" s="67"/>
      <c r="AJM9" s="67"/>
      <c r="AJN9" s="67"/>
      <c r="AJO9" s="67"/>
      <c r="AJP9" s="67"/>
      <c r="AJQ9" s="67"/>
      <c r="AJR9" s="67"/>
      <c r="AJS9" s="67"/>
      <c r="AJT9" s="67"/>
      <c r="AJU9" s="67"/>
      <c r="AJV9" s="67"/>
      <c r="AJW9" s="67"/>
      <c r="AJX9" s="67"/>
      <c r="AJY9" s="67"/>
      <c r="AJZ9" s="67"/>
      <c r="AKA9" s="67"/>
      <c r="AKB9" s="67"/>
      <c r="AKC9" s="67"/>
      <c r="AKD9" s="67"/>
      <c r="AKE9" s="67"/>
      <c r="AKF9" s="67"/>
      <c r="AKG9" s="67"/>
      <c r="AKH9" s="67"/>
      <c r="AKI9" s="67"/>
      <c r="AKJ9" s="67"/>
      <c r="AKK9" s="67"/>
      <c r="AKL9" s="67"/>
      <c r="AKM9" s="67"/>
      <c r="AKN9" s="67"/>
      <c r="AKO9" s="67"/>
      <c r="AKP9" s="67"/>
      <c r="AKQ9" s="67"/>
      <c r="AKR9" s="67"/>
      <c r="AKS9" s="67"/>
      <c r="AKT9" s="67"/>
      <c r="AKU9" s="67"/>
      <c r="AKV9" s="67"/>
      <c r="AKW9" s="67"/>
      <c r="AKX9" s="67"/>
      <c r="AKY9" s="67"/>
      <c r="AKZ9" s="67"/>
      <c r="ALA9" s="67"/>
      <c r="ALB9" s="67"/>
      <c r="ALC9" s="67"/>
      <c r="ALD9" s="67"/>
      <c r="ALE9" s="67"/>
      <c r="ALF9" s="67"/>
      <c r="ALG9" s="67"/>
      <c r="ALH9" s="67"/>
      <c r="ALI9" s="67"/>
      <c r="ALJ9" s="67"/>
      <c r="ALK9" s="67"/>
      <c r="ALL9" s="67"/>
      <c r="ALM9" s="67"/>
      <c r="ALN9" s="67"/>
      <c r="ALO9" s="67"/>
      <c r="ALP9" s="67"/>
      <c r="ALQ9" s="67"/>
      <c r="ALR9" s="67"/>
      <c r="ALS9" s="67"/>
      <c r="ALT9" s="67"/>
      <c r="ALU9" s="67"/>
      <c r="ALV9" s="67"/>
      <c r="ALW9" s="67"/>
      <c r="ALX9" s="67"/>
      <c r="ALY9" s="67"/>
      <c r="ALZ9" s="67"/>
      <c r="AMA9" s="67"/>
      <c r="AMB9" s="67"/>
      <c r="AMC9" s="67"/>
      <c r="AMD9" s="67"/>
      <c r="AME9" s="67"/>
      <c r="AMF9" s="67"/>
      <c r="AMG9" s="67"/>
      <c r="AMH9" s="67"/>
      <c r="AMI9" s="67"/>
      <c r="AMJ9" s="67"/>
      <c r="AMK9" s="67"/>
      <c r="AML9" s="67"/>
      <c r="AMM9" s="67"/>
      <c r="AMN9" s="67"/>
      <c r="AMO9" s="67"/>
      <c r="AMP9" s="67"/>
      <c r="AMQ9" s="67"/>
      <c r="AMR9" s="67"/>
      <c r="AMS9" s="67"/>
      <c r="AMT9" s="67"/>
      <c r="AMU9" s="67"/>
      <c r="AMV9" s="67"/>
      <c r="AMW9" s="67"/>
      <c r="AMX9" s="67"/>
      <c r="AMY9" s="67"/>
      <c r="AMZ9" s="67"/>
      <c r="ANA9" s="67"/>
      <c r="ANB9" s="67"/>
      <c r="ANC9" s="67"/>
      <c r="AND9" s="67"/>
      <c r="ANE9" s="67"/>
      <c r="ANF9" s="67"/>
      <c r="ANG9" s="67"/>
      <c r="ANH9" s="67"/>
      <c r="ANI9" s="67"/>
      <c r="ANJ9" s="67"/>
      <c r="ANK9" s="67"/>
      <c r="ANL9" s="67"/>
      <c r="ANM9" s="67"/>
      <c r="ANN9" s="67"/>
      <c r="ANO9" s="67"/>
      <c r="ANP9" s="67"/>
      <c r="ANQ9" s="67"/>
      <c r="ANR9" s="67"/>
      <c r="ANS9" s="67"/>
      <c r="ANT9" s="67"/>
      <c r="ANU9" s="67"/>
      <c r="ANV9" s="67"/>
      <c r="ANW9" s="67"/>
      <c r="ANX9" s="67"/>
      <c r="ANY9" s="67"/>
      <c r="ANZ9" s="67"/>
      <c r="AOA9" s="67"/>
      <c r="AOB9" s="67"/>
      <c r="AOC9" s="67"/>
      <c r="AOD9" s="67"/>
      <c r="AOE9" s="67"/>
      <c r="AOF9" s="67"/>
      <c r="AOG9" s="67"/>
      <c r="AOH9" s="67"/>
      <c r="AOI9" s="67"/>
      <c r="AOJ9" s="67"/>
      <c r="AOK9" s="67"/>
      <c r="AOL9" s="67"/>
      <c r="AOM9" s="67"/>
      <c r="AON9" s="67"/>
      <c r="AOO9" s="67"/>
      <c r="AOP9" s="67"/>
      <c r="AOQ9" s="67"/>
      <c r="AOR9" s="67"/>
      <c r="AOS9" s="67"/>
      <c r="AOT9" s="67"/>
      <c r="AOU9" s="67"/>
      <c r="AOV9" s="67"/>
      <c r="AOW9" s="67"/>
      <c r="AOX9" s="67"/>
      <c r="AOY9" s="67"/>
      <c r="AOZ9" s="67"/>
      <c r="APA9" s="67"/>
      <c r="APB9" s="67"/>
      <c r="APC9" s="67"/>
      <c r="APD9" s="67"/>
      <c r="APE9" s="67"/>
      <c r="APF9" s="67"/>
      <c r="APG9" s="67"/>
      <c r="APH9" s="67"/>
      <c r="API9" s="67"/>
      <c r="APJ9" s="67"/>
      <c r="APK9" s="67"/>
      <c r="APL9" s="67"/>
      <c r="APM9" s="67"/>
      <c r="APN9" s="67"/>
      <c r="APO9" s="67"/>
      <c r="APP9" s="67"/>
      <c r="APQ9" s="67"/>
      <c r="APR9" s="67"/>
      <c r="APS9" s="67"/>
      <c r="APT9" s="67"/>
      <c r="APU9" s="67"/>
      <c r="APV9" s="67"/>
      <c r="APW9" s="67"/>
      <c r="APX9" s="67"/>
      <c r="APY9" s="67"/>
      <c r="APZ9" s="67"/>
      <c r="AQA9" s="67"/>
      <c r="AQB9" s="67"/>
      <c r="AQC9" s="67"/>
      <c r="AQD9" s="67"/>
      <c r="AQE9" s="67"/>
      <c r="AQF9" s="67"/>
      <c r="AQG9" s="67"/>
      <c r="AQH9" s="67"/>
      <c r="AQI9" s="67"/>
      <c r="AQJ9" s="67"/>
      <c r="AQK9" s="67"/>
      <c r="AQL9" s="67"/>
      <c r="AQM9" s="67"/>
      <c r="AQN9" s="67"/>
      <c r="AQO9" s="67"/>
      <c r="AQP9" s="67"/>
      <c r="AQQ9" s="67"/>
      <c r="AQR9" s="67"/>
      <c r="AQS9" s="67"/>
      <c r="AQT9" s="67"/>
      <c r="AQU9" s="67"/>
      <c r="AQV9" s="67"/>
      <c r="AQW9" s="67"/>
      <c r="AQX9" s="67"/>
      <c r="AQY9" s="67"/>
      <c r="AQZ9" s="67"/>
      <c r="ARA9" s="67"/>
      <c r="ARB9" s="67"/>
      <c r="ARC9" s="67"/>
      <c r="ARD9" s="67"/>
      <c r="ARE9" s="67"/>
      <c r="ARF9" s="67"/>
      <c r="ARG9" s="67"/>
      <c r="ARH9" s="67"/>
      <c r="ARI9" s="67"/>
      <c r="ARJ9" s="67"/>
      <c r="ARK9" s="67"/>
      <c r="ARL9" s="67"/>
      <c r="ARM9" s="67"/>
      <c r="ARN9" s="67"/>
      <c r="ARO9" s="67"/>
      <c r="ARP9" s="67"/>
      <c r="ARQ9" s="67"/>
      <c r="ARR9" s="67"/>
      <c r="ARS9" s="67"/>
      <c r="ART9" s="67"/>
      <c r="ARU9" s="67"/>
      <c r="ARV9" s="67"/>
      <c r="ARW9" s="67"/>
      <c r="ARX9" s="67"/>
      <c r="ARY9" s="67"/>
      <c r="ARZ9" s="67"/>
      <c r="ASA9" s="67"/>
      <c r="ASB9" s="67"/>
      <c r="ASC9" s="67"/>
      <c r="ASD9" s="67"/>
      <c r="ASE9" s="67"/>
      <c r="ASF9" s="67"/>
      <c r="ASG9" s="67"/>
      <c r="ASH9" s="67"/>
      <c r="ASI9" s="67"/>
      <c r="ASJ9" s="67"/>
      <c r="ASK9" s="67"/>
      <c r="ASL9" s="67"/>
      <c r="ASM9" s="67"/>
      <c r="ASN9" s="67"/>
      <c r="ASO9" s="67"/>
      <c r="ASP9" s="67"/>
      <c r="ASQ9" s="67"/>
      <c r="ASR9" s="67"/>
      <c r="ASS9" s="67"/>
      <c r="AST9" s="67"/>
      <c r="ASU9" s="67"/>
      <c r="ASV9" s="67"/>
      <c r="ASW9" s="67"/>
      <c r="ASX9" s="67"/>
      <c r="ASY9" s="67"/>
      <c r="ASZ9" s="67"/>
      <c r="ATA9" s="67"/>
      <c r="ATB9" s="67"/>
      <c r="ATC9" s="67"/>
      <c r="ATD9" s="67"/>
      <c r="ATE9" s="67"/>
      <c r="ATF9" s="67"/>
      <c r="ATG9" s="67"/>
      <c r="ATH9" s="67"/>
      <c r="ATI9" s="67"/>
      <c r="ATJ9" s="67"/>
      <c r="ATK9" s="67"/>
      <c r="ATL9" s="67"/>
      <c r="ATM9" s="67"/>
      <c r="ATN9" s="67"/>
      <c r="ATO9" s="67"/>
      <c r="ATP9" s="67"/>
      <c r="ATQ9" s="67"/>
      <c r="ATR9" s="67"/>
      <c r="ATS9" s="67"/>
      <c r="ATT9" s="67"/>
      <c r="ATU9" s="67"/>
      <c r="ATV9" s="67"/>
      <c r="ATW9" s="67"/>
      <c r="ATX9" s="67"/>
      <c r="ATY9" s="67"/>
      <c r="ATZ9" s="67"/>
      <c r="AUA9" s="67"/>
      <c r="AUB9" s="67"/>
      <c r="AUC9" s="67"/>
      <c r="AUD9" s="67"/>
      <c r="AUE9" s="67"/>
      <c r="AUF9" s="67"/>
      <c r="AUG9" s="67"/>
      <c r="AUH9" s="67"/>
      <c r="AUI9" s="67"/>
      <c r="AUJ9" s="67"/>
      <c r="AUK9" s="67"/>
      <c r="AUL9" s="67"/>
      <c r="AUM9" s="67"/>
      <c r="AUN9" s="67"/>
      <c r="AUO9" s="67"/>
      <c r="AUP9" s="67"/>
      <c r="AUQ9" s="67"/>
      <c r="AUR9" s="67"/>
      <c r="AUS9" s="67"/>
      <c r="AUT9" s="67"/>
      <c r="AUU9" s="67"/>
      <c r="AUV9" s="67"/>
      <c r="AUW9" s="67"/>
      <c r="AUX9" s="67"/>
      <c r="AUY9" s="67"/>
      <c r="AUZ9" s="67"/>
      <c r="AVA9" s="67"/>
      <c r="AVB9" s="67"/>
      <c r="AVC9" s="67"/>
      <c r="AVD9" s="67"/>
      <c r="AVE9" s="67"/>
      <c r="AVF9" s="67"/>
      <c r="AVG9" s="67"/>
      <c r="AVH9" s="67"/>
      <c r="AVI9" s="67"/>
      <c r="AVJ9" s="67"/>
      <c r="AVK9" s="67"/>
      <c r="AVL9" s="67"/>
      <c r="AVM9" s="67"/>
      <c r="AVN9" s="67"/>
      <c r="AVO9" s="67"/>
      <c r="AVP9" s="67"/>
      <c r="AVQ9" s="67"/>
      <c r="AVR9" s="67"/>
      <c r="AVS9" s="67"/>
      <c r="AVT9" s="67"/>
      <c r="AVU9" s="67"/>
      <c r="AVV9" s="67"/>
      <c r="AVW9" s="67"/>
      <c r="AVX9" s="67"/>
      <c r="AVY9" s="67"/>
      <c r="AVZ9" s="67"/>
      <c r="AWA9" s="67"/>
      <c r="AWB9" s="67"/>
      <c r="AWC9" s="67"/>
      <c r="AWD9" s="67"/>
      <c r="AWE9" s="67"/>
      <c r="AWF9" s="67"/>
      <c r="AWG9" s="67"/>
      <c r="AWH9" s="67"/>
      <c r="AWI9" s="67"/>
      <c r="AWJ9" s="67"/>
      <c r="AWK9" s="67"/>
      <c r="AWL9" s="67"/>
      <c r="AWM9" s="67"/>
      <c r="AWN9" s="67"/>
      <c r="AWO9" s="67"/>
      <c r="AWP9" s="67"/>
      <c r="AWQ9" s="67"/>
      <c r="AWR9" s="67"/>
      <c r="AWS9" s="67"/>
      <c r="AWT9" s="67"/>
      <c r="AWU9" s="67"/>
      <c r="AWV9" s="67"/>
      <c r="AWW9" s="67"/>
      <c r="AWX9" s="67"/>
      <c r="AWY9" s="67"/>
      <c r="AWZ9" s="67"/>
      <c r="AXA9" s="67"/>
      <c r="AXB9" s="67"/>
      <c r="AXC9" s="67"/>
      <c r="AXD9" s="67"/>
      <c r="AXE9" s="67"/>
      <c r="AXF9" s="67"/>
      <c r="AXG9" s="67"/>
      <c r="AXH9" s="67"/>
      <c r="AXI9" s="67"/>
      <c r="AXJ9" s="67"/>
      <c r="AXK9" s="67"/>
      <c r="AXL9" s="67"/>
      <c r="AXM9" s="67"/>
      <c r="AXN9" s="67"/>
      <c r="AXO9" s="67"/>
      <c r="AXP9" s="67"/>
      <c r="AXQ9" s="67"/>
      <c r="AXR9" s="67"/>
      <c r="AXS9" s="67"/>
      <c r="AXT9" s="67"/>
      <c r="AXU9" s="67"/>
      <c r="AXV9" s="67"/>
      <c r="AXW9" s="67"/>
      <c r="AXX9" s="67"/>
      <c r="AXY9" s="67"/>
      <c r="AXZ9" s="67"/>
      <c r="AYA9" s="67"/>
      <c r="AYB9" s="67"/>
      <c r="AYC9" s="67"/>
      <c r="AYD9" s="67"/>
      <c r="AYE9" s="67"/>
      <c r="AYF9" s="67"/>
      <c r="AYG9" s="67"/>
      <c r="AYH9" s="67"/>
      <c r="AYI9" s="67"/>
      <c r="AYJ9" s="67"/>
      <c r="AYK9" s="67"/>
      <c r="AYL9" s="67"/>
      <c r="AYM9" s="67"/>
      <c r="AYN9" s="67"/>
      <c r="AYO9" s="67"/>
      <c r="AYP9" s="67"/>
      <c r="AYQ9" s="67"/>
      <c r="AYR9" s="67"/>
      <c r="AYS9" s="67"/>
      <c r="AYT9" s="67"/>
      <c r="AYU9" s="67"/>
      <c r="AYV9" s="67"/>
      <c r="AYW9" s="67"/>
      <c r="AYX9" s="67"/>
      <c r="AYY9" s="67"/>
      <c r="AYZ9" s="67"/>
      <c r="AZA9" s="67"/>
      <c r="AZB9" s="67"/>
      <c r="AZC9" s="67"/>
      <c r="AZD9" s="67"/>
      <c r="AZE9" s="67"/>
      <c r="AZF9" s="67"/>
      <c r="AZG9" s="67"/>
      <c r="AZH9" s="67"/>
      <c r="AZI9" s="67"/>
      <c r="AZJ9" s="67"/>
      <c r="AZK9" s="67"/>
      <c r="AZL9" s="67"/>
      <c r="AZM9" s="67"/>
      <c r="AZN9" s="67"/>
      <c r="AZO9" s="67"/>
      <c r="AZP9" s="67"/>
      <c r="AZQ9" s="67"/>
      <c r="AZR9" s="67"/>
      <c r="AZS9" s="67"/>
      <c r="AZT9" s="67"/>
      <c r="AZU9" s="67"/>
      <c r="AZV9" s="67"/>
      <c r="AZW9" s="67"/>
      <c r="AZX9" s="67"/>
      <c r="AZY9" s="67"/>
      <c r="AZZ9" s="67"/>
      <c r="BAA9" s="67"/>
      <c r="BAB9" s="67"/>
      <c r="BAC9" s="67"/>
      <c r="BAD9" s="67"/>
      <c r="BAE9" s="67"/>
      <c r="BAF9" s="67"/>
      <c r="BAG9" s="67"/>
      <c r="BAH9" s="67"/>
      <c r="BAI9" s="67"/>
      <c r="BAJ9" s="67"/>
      <c r="BAK9" s="67"/>
      <c r="BAL9" s="67"/>
      <c r="BAM9" s="67"/>
      <c r="BAN9" s="67"/>
      <c r="BAO9" s="67"/>
      <c r="BAP9" s="67"/>
      <c r="BAQ9" s="67"/>
      <c r="BAR9" s="67"/>
      <c r="BAS9" s="67"/>
      <c r="BAT9" s="67"/>
      <c r="BAU9" s="67"/>
      <c r="BAV9" s="67"/>
      <c r="BAW9" s="67"/>
      <c r="BAX9" s="67"/>
      <c r="BAY9" s="67"/>
      <c r="BAZ9" s="67"/>
      <c r="BBA9" s="67"/>
      <c r="BBB9" s="67"/>
      <c r="BBC9" s="67"/>
      <c r="BBD9" s="67"/>
      <c r="BBE9" s="67"/>
      <c r="BBF9" s="67"/>
      <c r="BBG9" s="67"/>
      <c r="BBH9" s="67"/>
      <c r="BBI9" s="67"/>
      <c r="BBJ9" s="67"/>
      <c r="BBK9" s="67"/>
      <c r="BBL9" s="67"/>
      <c r="BBM9" s="67"/>
      <c r="BBN9" s="67"/>
      <c r="BBO9" s="67"/>
      <c r="BBP9" s="67"/>
      <c r="BBQ9" s="67"/>
      <c r="BBR9" s="67"/>
      <c r="BBS9" s="67"/>
      <c r="BBT9" s="67"/>
      <c r="BBU9" s="67"/>
      <c r="BBV9" s="67"/>
      <c r="BBW9" s="67"/>
      <c r="BBX9" s="67"/>
      <c r="BBY9" s="67"/>
      <c r="BBZ9" s="67"/>
      <c r="BCA9" s="67"/>
      <c r="BCB9" s="67"/>
      <c r="BCC9" s="67"/>
      <c r="BCD9" s="67"/>
      <c r="BCE9" s="67"/>
      <c r="BCF9" s="67"/>
      <c r="BCG9" s="67"/>
      <c r="BCH9" s="67"/>
      <c r="BCI9" s="67"/>
      <c r="BCJ9" s="67"/>
      <c r="BCK9" s="67"/>
      <c r="BCL9" s="67"/>
      <c r="BCM9" s="67"/>
      <c r="BCN9" s="67"/>
      <c r="BCO9" s="67"/>
      <c r="BCP9" s="67"/>
      <c r="BCQ9" s="67"/>
      <c r="BCR9" s="67"/>
      <c r="BCS9" s="67"/>
      <c r="BCT9" s="67"/>
      <c r="BCU9" s="67"/>
      <c r="BCV9" s="67"/>
      <c r="BCW9" s="67"/>
      <c r="BCX9" s="67"/>
      <c r="BCY9" s="67"/>
      <c r="BCZ9" s="67"/>
      <c r="BDA9" s="67"/>
      <c r="BDB9" s="67"/>
      <c r="BDC9" s="67"/>
      <c r="BDD9" s="67"/>
      <c r="BDE9" s="67"/>
      <c r="BDF9" s="67"/>
      <c r="BDG9" s="67"/>
      <c r="BDH9" s="67"/>
      <c r="BDI9" s="67"/>
      <c r="BDJ9" s="67"/>
      <c r="BDK9" s="67"/>
      <c r="BDL9" s="67"/>
      <c r="BDM9" s="67"/>
      <c r="BDN9" s="67"/>
      <c r="BDO9" s="67"/>
      <c r="BDP9" s="67"/>
      <c r="BDQ9" s="67"/>
      <c r="BDR9" s="67"/>
      <c r="BDS9" s="67"/>
      <c r="BDT9" s="67"/>
      <c r="BDU9" s="67"/>
      <c r="BDV9" s="67"/>
      <c r="BDW9" s="67"/>
      <c r="BDX9" s="67"/>
      <c r="BDY9" s="67"/>
      <c r="BDZ9" s="67"/>
      <c r="BEA9" s="67"/>
      <c r="BEB9" s="67"/>
      <c r="BEC9" s="67"/>
      <c r="BED9" s="67"/>
      <c r="BEE9" s="67"/>
      <c r="BEF9" s="67"/>
      <c r="BEG9" s="67"/>
      <c r="BEH9" s="67"/>
      <c r="BEI9" s="67"/>
      <c r="BEJ9" s="67"/>
      <c r="BEK9" s="67"/>
      <c r="BEL9" s="67"/>
      <c r="BEM9" s="67"/>
      <c r="BEN9" s="67"/>
      <c r="BEO9" s="67"/>
      <c r="BEP9" s="67"/>
      <c r="BEQ9" s="67"/>
      <c r="BER9" s="67"/>
      <c r="BES9" s="67"/>
      <c r="BET9" s="67"/>
      <c r="BEU9" s="67"/>
      <c r="BEV9" s="67"/>
      <c r="BEW9" s="67"/>
      <c r="BEX9" s="67"/>
      <c r="BEY9" s="67"/>
      <c r="BEZ9" s="67"/>
      <c r="BFA9" s="67"/>
      <c r="BFB9" s="67"/>
      <c r="BFC9" s="67"/>
      <c r="BFD9" s="67"/>
      <c r="BFE9" s="67"/>
      <c r="BFF9" s="67"/>
      <c r="BFG9" s="67"/>
      <c r="BFH9" s="67"/>
      <c r="BFI9" s="67"/>
      <c r="BFJ9" s="67"/>
      <c r="BFK9" s="67"/>
      <c r="BFL9" s="67"/>
      <c r="BFM9" s="67"/>
      <c r="BFN9" s="67"/>
      <c r="BFO9" s="67"/>
      <c r="BFP9" s="67"/>
      <c r="BFQ9" s="67"/>
      <c r="BFR9" s="67"/>
      <c r="BFS9" s="67"/>
      <c r="BFT9" s="67"/>
      <c r="BFU9" s="67"/>
      <c r="BFV9" s="67"/>
      <c r="BFW9" s="67"/>
      <c r="BFX9" s="67"/>
      <c r="BFY9" s="67"/>
      <c r="BFZ9" s="67"/>
      <c r="BGA9" s="67"/>
      <c r="BGB9" s="67"/>
      <c r="BGC9" s="67"/>
      <c r="BGD9" s="67"/>
      <c r="BGE9" s="67"/>
      <c r="BGF9" s="67"/>
      <c r="BGG9" s="67"/>
      <c r="BGH9" s="67"/>
      <c r="BGI9" s="67"/>
      <c r="BGJ9" s="67"/>
      <c r="BGK9" s="67"/>
      <c r="BGL9" s="67"/>
      <c r="BGM9" s="67"/>
      <c r="BGN9" s="67"/>
      <c r="BGO9" s="67"/>
      <c r="BGP9" s="67"/>
      <c r="BGQ9" s="67"/>
      <c r="BGR9" s="67"/>
      <c r="BGS9" s="67"/>
      <c r="BGT9" s="67"/>
      <c r="BGU9" s="67"/>
      <c r="BGV9" s="67"/>
      <c r="BGW9" s="67"/>
      <c r="BGX9" s="67"/>
      <c r="BGY9" s="67"/>
      <c r="BGZ9" s="67"/>
      <c r="BHA9" s="67"/>
      <c r="BHB9" s="67"/>
      <c r="BHC9" s="67"/>
      <c r="BHD9" s="67"/>
      <c r="BHE9" s="67"/>
      <c r="BHF9" s="67"/>
      <c r="BHG9" s="67"/>
      <c r="BHH9" s="67"/>
      <c r="BHI9" s="67"/>
      <c r="BHJ9" s="67"/>
      <c r="BHK9" s="67"/>
      <c r="BHL9" s="67"/>
      <c r="BHM9" s="67"/>
      <c r="BHN9" s="67"/>
      <c r="BHO9" s="67"/>
      <c r="BHP9" s="67"/>
      <c r="BHQ9" s="67"/>
      <c r="BHR9" s="67"/>
      <c r="BHS9" s="67"/>
      <c r="BHT9" s="67"/>
      <c r="BHU9" s="67"/>
      <c r="BHV9" s="67"/>
      <c r="BHW9" s="67"/>
      <c r="BHX9" s="67"/>
      <c r="BHY9" s="67"/>
      <c r="BHZ9" s="67"/>
      <c r="BIA9" s="67"/>
      <c r="BIB9" s="67"/>
      <c r="BIC9" s="67"/>
      <c r="BID9" s="67"/>
      <c r="BIE9" s="67"/>
      <c r="BIF9" s="67"/>
      <c r="BIG9" s="67"/>
      <c r="BIH9" s="67"/>
      <c r="BII9" s="67"/>
      <c r="BIJ9" s="67"/>
      <c r="BIK9" s="67"/>
      <c r="BIL9" s="67"/>
      <c r="BIM9" s="67"/>
      <c r="BIN9" s="67"/>
      <c r="BIO9" s="67"/>
      <c r="BIP9" s="67"/>
      <c r="BIQ9" s="67"/>
      <c r="BIR9" s="67"/>
      <c r="BIS9" s="67"/>
      <c r="BIT9" s="67"/>
      <c r="BIU9" s="67"/>
      <c r="BIV9" s="67"/>
      <c r="BIW9" s="67"/>
      <c r="BIX9" s="67"/>
      <c r="BIY9" s="67"/>
      <c r="BIZ9" s="67"/>
      <c r="BJA9" s="67"/>
      <c r="BJB9" s="67"/>
      <c r="BJC9" s="67"/>
      <c r="BJD9" s="67"/>
      <c r="BJE9" s="67"/>
      <c r="BJF9" s="67"/>
      <c r="BJG9" s="67"/>
      <c r="BJH9" s="67"/>
      <c r="BJI9" s="67"/>
      <c r="BJJ9" s="67"/>
      <c r="BJK9" s="67"/>
      <c r="BJL9" s="67"/>
      <c r="BJM9" s="67"/>
      <c r="BJN9" s="67"/>
      <c r="BJO9" s="67"/>
      <c r="BJP9" s="67"/>
      <c r="BJQ9" s="67"/>
      <c r="BJR9" s="67"/>
      <c r="BJS9" s="67"/>
      <c r="BJT9" s="67"/>
      <c r="BJU9" s="67"/>
      <c r="BJV9" s="67"/>
      <c r="BJW9" s="67"/>
      <c r="BJX9" s="67"/>
      <c r="BJY9" s="67"/>
      <c r="BJZ9" s="67"/>
      <c r="BKA9" s="67"/>
      <c r="BKB9" s="67"/>
      <c r="BKC9" s="67"/>
      <c r="BKD9" s="67"/>
      <c r="BKE9" s="67"/>
      <c r="BKF9" s="67"/>
      <c r="BKG9" s="67"/>
      <c r="BKH9" s="67"/>
      <c r="BKI9" s="67"/>
      <c r="BKJ9" s="67"/>
      <c r="BKK9" s="67"/>
      <c r="BKL9" s="67"/>
      <c r="BKM9" s="67"/>
      <c r="BKN9" s="67"/>
      <c r="BKO9" s="67"/>
      <c r="BKP9" s="67"/>
      <c r="BKQ9" s="67"/>
      <c r="BKR9" s="67"/>
      <c r="BKS9" s="67"/>
      <c r="BKT9" s="67"/>
      <c r="BKU9" s="67"/>
      <c r="BKV9" s="67"/>
      <c r="BKW9" s="67"/>
      <c r="BKX9" s="67"/>
      <c r="BKY9" s="67"/>
      <c r="BKZ9" s="67"/>
      <c r="BLA9" s="67"/>
      <c r="BLB9" s="67"/>
      <c r="BLC9" s="67"/>
      <c r="BLD9" s="67"/>
      <c r="BLE9" s="67"/>
      <c r="BLF9" s="67"/>
      <c r="BLG9" s="67"/>
      <c r="BLH9" s="67"/>
      <c r="BLI9" s="67"/>
      <c r="BLJ9" s="67"/>
      <c r="BLK9" s="67"/>
      <c r="BLL9" s="67"/>
      <c r="BLM9" s="67"/>
      <c r="BLN9" s="67"/>
      <c r="BLO9" s="67"/>
      <c r="BLP9" s="67"/>
      <c r="BLQ9" s="67"/>
      <c r="BLR9" s="67"/>
      <c r="BLS9" s="67"/>
      <c r="BLT9" s="67"/>
      <c r="BLU9" s="67"/>
      <c r="BLV9" s="67"/>
      <c r="BLW9" s="67"/>
      <c r="BLX9" s="67"/>
      <c r="BLY9" s="67"/>
      <c r="BLZ9" s="67"/>
      <c r="BMA9" s="67"/>
      <c r="BMB9" s="67"/>
      <c r="BMC9" s="67"/>
      <c r="BMD9" s="67"/>
      <c r="BME9" s="67"/>
      <c r="BMF9" s="67"/>
      <c r="BMG9" s="67"/>
      <c r="BMH9" s="67"/>
      <c r="BMI9" s="67"/>
      <c r="BMJ9" s="67"/>
      <c r="BMK9" s="67"/>
      <c r="BML9" s="67"/>
      <c r="BMM9" s="67"/>
      <c r="BMN9" s="67"/>
      <c r="BMO9" s="67"/>
      <c r="BMP9" s="67"/>
      <c r="BMQ9" s="67"/>
      <c r="BMR9" s="67"/>
      <c r="BMS9" s="67"/>
      <c r="BMT9" s="67"/>
      <c r="BMU9" s="67"/>
      <c r="BMV9" s="67"/>
      <c r="BMW9" s="67"/>
      <c r="BMX9" s="67"/>
      <c r="BMY9" s="67"/>
      <c r="BMZ9" s="67"/>
      <c r="BNA9" s="67"/>
      <c r="BNB9" s="67"/>
      <c r="BNC9" s="67"/>
      <c r="BND9" s="67"/>
      <c r="BNE9" s="67"/>
      <c r="BNF9" s="67"/>
      <c r="BNG9" s="67"/>
      <c r="BNH9" s="67"/>
      <c r="BNI9" s="67"/>
      <c r="BNJ9" s="67"/>
      <c r="BNK9" s="67"/>
      <c r="BNL9" s="67"/>
      <c r="BNM9" s="67"/>
      <c r="BNN9" s="67"/>
      <c r="BNO9" s="67"/>
      <c r="BNP9" s="67"/>
      <c r="BNQ9" s="67"/>
      <c r="BNR9" s="67"/>
      <c r="BNS9" s="67"/>
      <c r="BNT9" s="67"/>
      <c r="BNU9" s="67"/>
      <c r="BNV9" s="67"/>
      <c r="BNW9" s="67"/>
      <c r="BNX9" s="67"/>
      <c r="BNY9" s="67"/>
      <c r="BNZ9" s="67"/>
      <c r="BOA9" s="67"/>
      <c r="BOB9" s="67"/>
      <c r="BOC9" s="67"/>
      <c r="BOD9" s="67"/>
      <c r="BOE9" s="67"/>
      <c r="BOF9" s="67"/>
      <c r="BOG9" s="67"/>
      <c r="BOH9" s="67"/>
      <c r="BOI9" s="67"/>
      <c r="BOJ9" s="67"/>
      <c r="BOK9" s="67"/>
      <c r="BOL9" s="67"/>
      <c r="BOM9" s="67"/>
      <c r="BON9" s="67"/>
      <c r="BOO9" s="67"/>
      <c r="BOP9" s="67"/>
      <c r="BOQ9" s="67"/>
      <c r="BOR9" s="67"/>
      <c r="BOS9" s="67"/>
      <c r="BOT9" s="67"/>
      <c r="BOU9" s="67"/>
      <c r="BOV9" s="67"/>
      <c r="BOW9" s="67"/>
      <c r="BOX9" s="67"/>
      <c r="BOY9" s="67"/>
      <c r="BOZ9" s="67"/>
      <c r="BPA9" s="67"/>
      <c r="BPB9" s="67"/>
      <c r="BPC9" s="67"/>
      <c r="BPD9" s="67"/>
      <c r="BPE9" s="67"/>
      <c r="BPF9" s="67"/>
      <c r="BPG9" s="67"/>
      <c r="BPH9" s="67"/>
      <c r="BPI9" s="67"/>
      <c r="BPJ9" s="67"/>
      <c r="BPK9" s="67"/>
      <c r="BPL9" s="67"/>
      <c r="BPM9" s="67"/>
      <c r="BPN9" s="67"/>
      <c r="BPO9" s="67"/>
      <c r="BPP9" s="67"/>
      <c r="BPQ9" s="67"/>
      <c r="BPR9" s="67"/>
      <c r="BPS9" s="67"/>
      <c r="BPT9" s="67"/>
      <c r="BPU9" s="67"/>
      <c r="BPV9" s="67"/>
      <c r="BPW9" s="67"/>
      <c r="BPX9" s="67"/>
      <c r="BPY9" s="67"/>
      <c r="BPZ9" s="67"/>
      <c r="BQA9" s="67"/>
      <c r="BQB9" s="67"/>
      <c r="BQC9" s="67"/>
      <c r="BQD9" s="67"/>
      <c r="BQE9" s="67"/>
      <c r="BQF9" s="67"/>
      <c r="BQG9" s="67"/>
      <c r="BQH9" s="67"/>
      <c r="BQI9" s="67"/>
      <c r="BQJ9" s="67"/>
      <c r="BQK9" s="67"/>
      <c r="BQL9" s="67"/>
      <c r="BQM9" s="67"/>
      <c r="BQN9" s="67"/>
      <c r="BQO9" s="67"/>
      <c r="BQP9" s="67"/>
      <c r="BQQ9" s="67"/>
      <c r="BQR9" s="67"/>
      <c r="BQS9" s="67"/>
      <c r="BQT9" s="67"/>
      <c r="BQU9" s="67"/>
      <c r="BQV9" s="67"/>
      <c r="BQW9" s="67"/>
      <c r="BQX9" s="67"/>
      <c r="BQY9" s="67"/>
      <c r="BQZ9" s="67"/>
      <c r="BRA9" s="67"/>
      <c r="BRB9" s="67"/>
      <c r="BRC9" s="67"/>
      <c r="BRD9" s="67"/>
      <c r="BRE9" s="67"/>
      <c r="BRF9" s="67"/>
      <c r="BRG9" s="67"/>
      <c r="BRH9" s="67"/>
      <c r="BRI9" s="67"/>
      <c r="BRJ9" s="67"/>
      <c r="BRK9" s="67"/>
      <c r="BRL9" s="67"/>
      <c r="BRM9" s="67"/>
      <c r="BRN9" s="67"/>
      <c r="BRO9" s="67"/>
      <c r="BRP9" s="67"/>
      <c r="BRQ9" s="67"/>
      <c r="BRR9" s="67"/>
      <c r="BRS9" s="67"/>
      <c r="BRT9" s="67"/>
      <c r="BRU9" s="67"/>
      <c r="BRV9" s="67"/>
      <c r="BRW9" s="67"/>
      <c r="BRX9" s="67"/>
      <c r="BRY9" s="67"/>
      <c r="BRZ9" s="67"/>
      <c r="BSA9" s="67"/>
      <c r="BSB9" s="67"/>
      <c r="BSC9" s="67"/>
      <c r="BSD9" s="67"/>
      <c r="BSE9" s="67"/>
      <c r="BSF9" s="67"/>
      <c r="BSG9" s="67"/>
      <c r="BSH9" s="67"/>
      <c r="BSI9" s="67"/>
      <c r="BSJ9" s="67"/>
      <c r="BSK9" s="67"/>
      <c r="BSL9" s="67"/>
      <c r="BSM9" s="67"/>
      <c r="BSN9" s="67"/>
      <c r="BSO9" s="67"/>
      <c r="BSP9" s="67"/>
      <c r="BSQ9" s="67"/>
      <c r="BSR9" s="67"/>
      <c r="BSS9" s="67"/>
      <c r="BST9" s="67"/>
      <c r="BSU9" s="67"/>
      <c r="BSV9" s="67"/>
      <c r="BSW9" s="67"/>
      <c r="BSX9" s="67"/>
      <c r="BSY9" s="67"/>
      <c r="BSZ9" s="67"/>
      <c r="BTA9" s="67"/>
      <c r="BTB9" s="67"/>
      <c r="BTC9" s="67"/>
      <c r="BTD9" s="67"/>
      <c r="BTE9" s="67"/>
      <c r="BTF9" s="67"/>
      <c r="BTG9" s="67"/>
      <c r="BTH9" s="67"/>
      <c r="BTI9" s="67"/>
      <c r="BTJ9" s="67"/>
      <c r="BTK9" s="67"/>
      <c r="BTL9" s="67"/>
      <c r="BTM9" s="67"/>
      <c r="BTN9" s="67"/>
      <c r="BTO9" s="67"/>
      <c r="BTP9" s="67"/>
      <c r="BTQ9" s="67"/>
      <c r="BTR9" s="67"/>
      <c r="BTS9" s="67"/>
      <c r="BTT9" s="67"/>
      <c r="BTU9" s="67"/>
      <c r="BTV9" s="67"/>
      <c r="BTW9" s="67"/>
      <c r="BTX9" s="67"/>
      <c r="BTY9" s="67"/>
      <c r="BTZ9" s="67"/>
      <c r="BUA9" s="67"/>
      <c r="BUB9" s="67"/>
      <c r="BUC9" s="67"/>
      <c r="BUD9" s="67"/>
      <c r="BUE9" s="67"/>
      <c r="BUF9" s="67"/>
      <c r="BUG9" s="67"/>
      <c r="BUH9" s="67"/>
      <c r="BUI9" s="67"/>
      <c r="BUJ9" s="67"/>
      <c r="BUK9" s="67"/>
      <c r="BUL9" s="67"/>
      <c r="BUM9" s="67"/>
      <c r="BUN9" s="67"/>
      <c r="BUO9" s="67"/>
      <c r="BUP9" s="67"/>
      <c r="BUQ9" s="67"/>
      <c r="BUR9" s="67"/>
      <c r="BUS9" s="67"/>
      <c r="BUT9" s="67"/>
      <c r="BUU9" s="67"/>
      <c r="BUV9" s="67"/>
      <c r="BUW9" s="67"/>
      <c r="BUX9" s="67"/>
      <c r="BUY9" s="67"/>
      <c r="BUZ9" s="67"/>
      <c r="BVA9" s="67"/>
      <c r="BVB9" s="67"/>
      <c r="BVC9" s="67"/>
      <c r="BVD9" s="67"/>
      <c r="BVE9" s="67"/>
      <c r="BVF9" s="67"/>
      <c r="BVG9" s="67"/>
      <c r="BVH9" s="67"/>
      <c r="BVI9" s="67"/>
      <c r="BVJ9" s="67"/>
      <c r="BVK9" s="67"/>
      <c r="BVL9" s="67"/>
      <c r="BVM9" s="67"/>
      <c r="BVN9" s="67"/>
      <c r="BVO9" s="67"/>
      <c r="BVP9" s="67"/>
      <c r="BVQ9" s="67"/>
      <c r="BVR9" s="67"/>
      <c r="BVS9" s="67"/>
      <c r="BVT9" s="67"/>
      <c r="BVU9" s="67"/>
      <c r="BVV9" s="67"/>
      <c r="BVW9" s="67"/>
      <c r="BVX9" s="67"/>
      <c r="BVY9" s="67"/>
      <c r="BVZ9" s="67"/>
      <c r="BWA9" s="67"/>
      <c r="BWB9" s="67"/>
      <c r="BWC9" s="67"/>
      <c r="BWD9" s="67"/>
      <c r="BWE9" s="67"/>
      <c r="BWF9" s="67"/>
      <c r="BWG9" s="67"/>
      <c r="BWH9" s="67"/>
      <c r="BWI9" s="67"/>
      <c r="BWJ9" s="67"/>
      <c r="BWK9" s="67"/>
      <c r="BWL9" s="67"/>
      <c r="BWM9" s="67"/>
      <c r="BWN9" s="67"/>
      <c r="BWO9" s="67"/>
      <c r="BWP9" s="67"/>
      <c r="BWQ9" s="67"/>
      <c r="BWR9" s="67"/>
      <c r="BWS9" s="67"/>
      <c r="BWT9" s="67"/>
      <c r="BWU9" s="67"/>
      <c r="BWV9" s="67"/>
      <c r="BWW9" s="67"/>
      <c r="BWX9" s="67"/>
      <c r="BWY9" s="67"/>
      <c r="BWZ9" s="67"/>
      <c r="BXA9" s="67"/>
      <c r="BXB9" s="67"/>
      <c r="BXC9" s="67"/>
      <c r="BXD9" s="67"/>
      <c r="BXE9" s="67"/>
      <c r="BXF9" s="67"/>
      <c r="BXG9" s="67"/>
      <c r="BXH9" s="67"/>
      <c r="BXI9" s="67"/>
      <c r="BXJ9" s="67"/>
      <c r="BXK9" s="67"/>
      <c r="BXL9" s="67"/>
      <c r="BXM9" s="67"/>
      <c r="BXN9" s="67"/>
      <c r="BXO9" s="67"/>
      <c r="BXP9" s="67"/>
      <c r="BXQ9" s="67"/>
      <c r="BXR9" s="67"/>
      <c r="BXS9" s="67"/>
      <c r="BXT9" s="67"/>
      <c r="BXU9" s="67"/>
      <c r="BXV9" s="67"/>
      <c r="BXW9" s="67"/>
      <c r="BXX9" s="67"/>
      <c r="BXY9" s="67"/>
      <c r="BXZ9" s="67"/>
      <c r="BYA9" s="67"/>
      <c r="BYB9" s="67"/>
      <c r="BYC9" s="67"/>
      <c r="BYD9" s="67"/>
      <c r="BYE9" s="67"/>
      <c r="BYF9" s="67"/>
      <c r="BYG9" s="67"/>
      <c r="BYH9" s="67"/>
      <c r="BYI9" s="67"/>
      <c r="BYJ9" s="67"/>
      <c r="BYK9" s="67"/>
      <c r="BYL9" s="67"/>
      <c r="BYM9" s="67"/>
      <c r="BYN9" s="67"/>
      <c r="BYO9" s="67"/>
      <c r="BYP9" s="67"/>
      <c r="BYQ9" s="67"/>
      <c r="BYR9" s="67"/>
      <c r="BYS9" s="67"/>
      <c r="BYT9" s="67"/>
      <c r="BYU9" s="67"/>
      <c r="BYV9" s="67"/>
      <c r="BYW9" s="67"/>
      <c r="BYX9" s="67"/>
      <c r="BYY9" s="67"/>
      <c r="BYZ9" s="67"/>
      <c r="BZA9" s="67"/>
      <c r="BZB9" s="67"/>
      <c r="BZC9" s="67"/>
      <c r="BZD9" s="67"/>
      <c r="BZE9" s="67"/>
      <c r="BZF9" s="67"/>
      <c r="BZG9" s="67"/>
      <c r="BZH9" s="67"/>
      <c r="BZI9" s="67"/>
      <c r="BZJ9" s="67"/>
      <c r="BZK9" s="67"/>
      <c r="BZL9" s="67"/>
      <c r="BZM9" s="67"/>
      <c r="BZN9" s="67"/>
      <c r="BZO9" s="67"/>
      <c r="BZP9" s="67"/>
      <c r="BZQ9" s="67"/>
      <c r="BZR9" s="67"/>
      <c r="BZS9" s="67"/>
      <c r="BZT9" s="67"/>
      <c r="BZU9" s="67"/>
      <c r="BZV9" s="67"/>
      <c r="BZW9" s="67"/>
      <c r="BZX9" s="67"/>
      <c r="BZY9" s="67"/>
      <c r="BZZ9" s="67"/>
      <c r="CAA9" s="67"/>
      <c r="CAB9" s="67"/>
      <c r="CAC9" s="67"/>
      <c r="CAD9" s="67"/>
      <c r="CAE9" s="67"/>
      <c r="CAF9" s="67"/>
      <c r="CAG9" s="67"/>
      <c r="CAH9" s="67"/>
      <c r="CAI9" s="67"/>
      <c r="CAJ9" s="67"/>
      <c r="CAK9" s="67"/>
      <c r="CAL9" s="67"/>
      <c r="CAM9" s="67"/>
      <c r="CAN9" s="67"/>
      <c r="CAO9" s="67"/>
      <c r="CAP9" s="67"/>
      <c r="CAQ9" s="67"/>
      <c r="CAR9" s="67"/>
      <c r="CAS9" s="67"/>
      <c r="CAT9" s="67"/>
      <c r="CAU9" s="67"/>
      <c r="CAV9" s="67"/>
      <c r="CAW9" s="67"/>
      <c r="CAX9" s="67"/>
      <c r="CAY9" s="67"/>
      <c r="CAZ9" s="67"/>
      <c r="CBA9" s="67"/>
      <c r="CBB9" s="67"/>
      <c r="CBC9" s="67"/>
      <c r="CBD9" s="67"/>
      <c r="CBE9" s="67"/>
      <c r="CBF9" s="67"/>
      <c r="CBG9" s="67"/>
      <c r="CBH9" s="67"/>
      <c r="CBI9" s="67"/>
      <c r="CBJ9" s="67"/>
      <c r="CBK9" s="67"/>
      <c r="CBL9" s="67"/>
      <c r="CBM9" s="67"/>
      <c r="CBN9" s="67"/>
      <c r="CBO9" s="67"/>
      <c r="CBP9" s="67"/>
      <c r="CBQ9" s="67"/>
      <c r="CBR9" s="67"/>
      <c r="CBS9" s="67"/>
      <c r="CBT9" s="67"/>
      <c r="CBU9" s="67"/>
      <c r="CBV9" s="67"/>
      <c r="CBW9" s="67"/>
      <c r="CBX9" s="67"/>
      <c r="CBY9" s="67"/>
      <c r="CBZ9" s="67"/>
      <c r="CCA9" s="67"/>
      <c r="CCB9" s="67"/>
      <c r="CCC9" s="67"/>
      <c r="CCD9" s="67"/>
      <c r="CCE9" s="67"/>
      <c r="CCF9" s="67"/>
      <c r="CCG9" s="67"/>
      <c r="CCH9" s="67"/>
      <c r="CCI9" s="67"/>
      <c r="CCJ9" s="67"/>
      <c r="CCK9" s="67"/>
      <c r="CCL9" s="67"/>
      <c r="CCM9" s="67"/>
      <c r="CCN9" s="67"/>
      <c r="CCO9" s="67"/>
      <c r="CCP9" s="67"/>
      <c r="CCQ9" s="67"/>
      <c r="CCR9" s="67"/>
      <c r="CCS9" s="67"/>
      <c r="CCT9" s="67"/>
      <c r="CCU9" s="67"/>
      <c r="CCV9" s="67"/>
      <c r="CCW9" s="67"/>
      <c r="CCX9" s="67"/>
      <c r="CCY9" s="67"/>
      <c r="CCZ9" s="67"/>
      <c r="CDA9" s="67"/>
      <c r="CDB9" s="67"/>
      <c r="CDC9" s="67"/>
      <c r="CDD9" s="67"/>
      <c r="CDE9" s="67"/>
      <c r="CDF9" s="67"/>
      <c r="CDG9" s="67"/>
      <c r="CDH9" s="67"/>
      <c r="CDI9" s="67"/>
      <c r="CDJ9" s="67"/>
      <c r="CDK9" s="67"/>
      <c r="CDL9" s="67"/>
      <c r="CDM9" s="67"/>
      <c r="CDN9" s="67"/>
      <c r="CDO9" s="67"/>
      <c r="CDP9" s="67"/>
      <c r="CDQ9" s="67"/>
      <c r="CDR9" s="67"/>
      <c r="CDS9" s="67"/>
      <c r="CDT9" s="67"/>
      <c r="CDU9" s="67"/>
      <c r="CDV9" s="67"/>
      <c r="CDW9" s="67"/>
      <c r="CDX9" s="67"/>
      <c r="CDY9" s="67"/>
      <c r="CDZ9" s="67"/>
      <c r="CEA9" s="67"/>
      <c r="CEB9" s="67"/>
      <c r="CEC9" s="67"/>
      <c r="CED9" s="67"/>
      <c r="CEE9" s="67"/>
      <c r="CEF9" s="67"/>
      <c r="CEG9" s="67"/>
      <c r="CEH9" s="67"/>
      <c r="CEI9" s="67"/>
      <c r="CEJ9" s="67"/>
      <c r="CEK9" s="67"/>
      <c r="CEL9" s="67"/>
      <c r="CEM9" s="67"/>
      <c r="CEN9" s="67"/>
      <c r="CEO9" s="67"/>
      <c r="CEP9" s="67"/>
      <c r="CEQ9" s="67"/>
      <c r="CER9" s="67"/>
      <c r="CES9" s="67"/>
      <c r="CET9" s="67"/>
      <c r="CEU9" s="67"/>
      <c r="CEV9" s="67"/>
      <c r="CEW9" s="67"/>
      <c r="CEX9" s="67"/>
      <c r="CEY9" s="67"/>
      <c r="CEZ9" s="67"/>
      <c r="CFA9" s="67"/>
      <c r="CFB9" s="67"/>
      <c r="CFC9" s="67"/>
      <c r="CFD9" s="67"/>
      <c r="CFE9" s="67"/>
      <c r="CFF9" s="67"/>
      <c r="CFG9" s="67"/>
      <c r="CFH9" s="67"/>
      <c r="CFI9" s="67"/>
      <c r="CFJ9" s="67"/>
      <c r="CFK9" s="67"/>
      <c r="CFL9" s="67"/>
      <c r="CFM9" s="67"/>
      <c r="CFN9" s="67"/>
      <c r="CFO9" s="67"/>
      <c r="CFP9" s="67"/>
      <c r="CFQ9" s="67"/>
      <c r="CFR9" s="67"/>
      <c r="CFS9" s="67"/>
      <c r="CFT9" s="67"/>
      <c r="CFU9" s="67"/>
      <c r="CFV9" s="67"/>
      <c r="CFW9" s="67"/>
      <c r="CFX9" s="67"/>
      <c r="CFY9" s="67"/>
      <c r="CFZ9" s="67"/>
      <c r="CGA9" s="67"/>
      <c r="CGB9" s="67"/>
      <c r="CGC9" s="67"/>
      <c r="CGD9" s="67"/>
      <c r="CGE9" s="67"/>
      <c r="CGF9" s="67"/>
      <c r="CGG9" s="67"/>
      <c r="CGH9" s="67"/>
      <c r="CGI9" s="67"/>
      <c r="CGJ9" s="67"/>
      <c r="CGK9" s="67"/>
      <c r="CGL9" s="67"/>
      <c r="CGM9" s="67"/>
      <c r="CGN9" s="67"/>
      <c r="CGO9" s="67"/>
      <c r="CGP9" s="67"/>
      <c r="CGQ9" s="67"/>
      <c r="CGR9" s="67"/>
      <c r="CGS9" s="67"/>
      <c r="CGT9" s="67"/>
      <c r="CGU9" s="67"/>
      <c r="CGV9" s="67"/>
      <c r="CGW9" s="67"/>
      <c r="CGX9" s="67"/>
      <c r="CGY9" s="67"/>
      <c r="CGZ9" s="67"/>
      <c r="CHA9" s="67"/>
      <c r="CHB9" s="67"/>
      <c r="CHC9" s="67"/>
      <c r="CHD9" s="67"/>
      <c r="CHE9" s="67"/>
      <c r="CHF9" s="67"/>
      <c r="CHG9" s="67"/>
      <c r="CHH9" s="67"/>
      <c r="CHI9" s="67"/>
      <c r="CHJ9" s="67"/>
      <c r="CHK9" s="67"/>
      <c r="CHL9" s="67"/>
      <c r="CHM9" s="67"/>
      <c r="CHN9" s="67"/>
      <c r="CHO9" s="67"/>
      <c r="CHP9" s="67"/>
      <c r="CHQ9" s="67"/>
      <c r="CHR9" s="67"/>
      <c r="CHS9" s="67"/>
      <c r="CHT9" s="67"/>
      <c r="CHU9" s="67"/>
      <c r="CHV9" s="67"/>
      <c r="CHW9" s="67"/>
      <c r="CHX9" s="67"/>
      <c r="CHY9" s="67"/>
      <c r="CHZ9" s="67"/>
      <c r="CIA9" s="67"/>
      <c r="CIB9" s="67"/>
      <c r="CIC9" s="67"/>
      <c r="CID9" s="67"/>
      <c r="CIE9" s="67"/>
      <c r="CIF9" s="67"/>
      <c r="CIG9" s="67"/>
      <c r="CIH9" s="67"/>
      <c r="CII9" s="67"/>
      <c r="CIJ9" s="67"/>
      <c r="CIK9" s="67"/>
      <c r="CIL9" s="67"/>
      <c r="CIM9" s="67"/>
      <c r="CIN9" s="67"/>
      <c r="CIO9" s="67"/>
      <c r="CIP9" s="67"/>
      <c r="CIQ9" s="67"/>
      <c r="CIR9" s="67"/>
      <c r="CIS9" s="67"/>
      <c r="CIT9" s="67"/>
      <c r="CIU9" s="67"/>
      <c r="CIV9" s="67"/>
      <c r="CIW9" s="67"/>
      <c r="CIX9" s="67"/>
      <c r="CIY9" s="67"/>
      <c r="CIZ9" s="67"/>
      <c r="CJA9" s="67"/>
      <c r="CJB9" s="67"/>
      <c r="CJC9" s="67"/>
      <c r="CJD9" s="67"/>
      <c r="CJE9" s="67"/>
      <c r="CJF9" s="67"/>
      <c r="CJG9" s="67"/>
      <c r="CJH9" s="67"/>
      <c r="CJI9" s="67"/>
      <c r="CJJ9" s="67"/>
      <c r="CJK9" s="67"/>
      <c r="CJL9" s="67"/>
      <c r="CJM9" s="67"/>
      <c r="CJN9" s="67"/>
      <c r="CJO9" s="67"/>
      <c r="CJP9" s="67"/>
      <c r="CJQ9" s="67"/>
      <c r="CJR9" s="67"/>
      <c r="CJS9" s="67"/>
      <c r="CJT9" s="67"/>
      <c r="CJU9" s="67"/>
      <c r="CJV9" s="67"/>
      <c r="CJW9" s="67"/>
      <c r="CJX9" s="67"/>
      <c r="CJY9" s="67"/>
      <c r="CJZ9" s="67"/>
      <c r="CKA9" s="67"/>
      <c r="CKB9" s="67"/>
      <c r="CKC9" s="67"/>
      <c r="CKD9" s="67"/>
      <c r="CKE9" s="67"/>
      <c r="CKF9" s="67"/>
      <c r="CKG9" s="67"/>
      <c r="CKH9" s="67"/>
      <c r="CKI9" s="67"/>
      <c r="CKJ9" s="67"/>
      <c r="CKK9" s="67"/>
      <c r="CKL9" s="67"/>
      <c r="CKM9" s="67"/>
      <c r="CKN9" s="67"/>
      <c r="CKO9" s="67"/>
      <c r="CKP9" s="67"/>
      <c r="CKQ9" s="67"/>
      <c r="CKR9" s="67"/>
      <c r="CKS9" s="67"/>
      <c r="CKT9" s="67"/>
      <c r="CKU9" s="67"/>
      <c r="CKV9" s="67"/>
      <c r="CKW9" s="67"/>
      <c r="CKX9" s="67"/>
      <c r="CKY9" s="67"/>
      <c r="CKZ9" s="67"/>
      <c r="CLA9" s="67"/>
      <c r="CLB9" s="67"/>
      <c r="CLC9" s="67"/>
      <c r="CLD9" s="67"/>
      <c r="CLE9" s="67"/>
      <c r="CLF9" s="67"/>
      <c r="CLG9" s="67"/>
      <c r="CLH9" s="67"/>
      <c r="CLI9" s="67"/>
      <c r="CLJ9" s="67"/>
      <c r="CLK9" s="67"/>
      <c r="CLL9" s="67"/>
      <c r="CLM9" s="67"/>
      <c r="CLN9" s="67"/>
      <c r="CLO9" s="67"/>
      <c r="CLP9" s="67"/>
      <c r="CLQ9" s="67"/>
      <c r="CLR9" s="67"/>
      <c r="CLS9" s="67"/>
      <c r="CLT9" s="67"/>
      <c r="CLU9" s="67"/>
      <c r="CLV9" s="67"/>
      <c r="CLW9" s="67"/>
      <c r="CLX9" s="67"/>
      <c r="CLY9" s="67"/>
      <c r="CLZ9" s="67"/>
      <c r="CMA9" s="67"/>
      <c r="CMB9" s="67"/>
      <c r="CMC9" s="67"/>
      <c r="CMD9" s="67"/>
      <c r="CME9" s="67"/>
      <c r="CMF9" s="67"/>
      <c r="CMG9" s="67"/>
      <c r="CMH9" s="67"/>
      <c r="CMI9" s="67"/>
      <c r="CMJ9" s="67"/>
      <c r="CMK9" s="67"/>
      <c r="CML9" s="67"/>
      <c r="CMM9" s="67"/>
      <c r="CMN9" s="67"/>
      <c r="CMO9" s="67"/>
      <c r="CMP9" s="67"/>
      <c r="CMQ9" s="67"/>
      <c r="CMR9" s="67"/>
      <c r="CMS9" s="67"/>
      <c r="CMT9" s="67"/>
      <c r="CMU9" s="67"/>
      <c r="CMV9" s="67"/>
      <c r="CMW9" s="67"/>
      <c r="CMX9" s="67"/>
      <c r="CMY9" s="67"/>
      <c r="CMZ9" s="67"/>
      <c r="CNA9" s="67"/>
      <c r="CNB9" s="67"/>
      <c r="CNC9" s="67"/>
      <c r="CND9" s="67"/>
      <c r="CNE9" s="67"/>
      <c r="CNF9" s="67"/>
      <c r="CNG9" s="67"/>
      <c r="CNH9" s="67"/>
      <c r="CNI9" s="67"/>
      <c r="CNJ9" s="67"/>
      <c r="CNK9" s="67"/>
      <c r="CNL9" s="67"/>
      <c r="CNM9" s="67"/>
      <c r="CNN9" s="67"/>
      <c r="CNO9" s="67"/>
      <c r="CNP9" s="67"/>
      <c r="CNQ9" s="67"/>
      <c r="CNR9" s="67"/>
      <c r="CNS9" s="67"/>
      <c r="CNT9" s="67"/>
      <c r="CNU9" s="67"/>
      <c r="CNV9" s="67"/>
      <c r="CNW9" s="67"/>
      <c r="CNX9" s="67"/>
      <c r="CNY9" s="67"/>
      <c r="CNZ9" s="67"/>
      <c r="COA9" s="67"/>
      <c r="COB9" s="67"/>
      <c r="COC9" s="67"/>
      <c r="COD9" s="67"/>
      <c r="COE9" s="67"/>
      <c r="COF9" s="67"/>
      <c r="COG9" s="67"/>
      <c r="COH9" s="67"/>
      <c r="COI9" s="67"/>
      <c r="COJ9" s="67"/>
      <c r="COK9" s="67"/>
      <c r="COL9" s="67"/>
      <c r="COM9" s="67"/>
      <c r="CON9" s="67"/>
      <c r="COO9" s="67"/>
      <c r="COP9" s="67"/>
      <c r="COQ9" s="67"/>
      <c r="COR9" s="67"/>
      <c r="COS9" s="67"/>
      <c r="COT9" s="67"/>
      <c r="COU9" s="67"/>
      <c r="COV9" s="67"/>
      <c r="COW9" s="67"/>
      <c r="COX9" s="67"/>
      <c r="COY9" s="67"/>
      <c r="COZ9" s="67"/>
      <c r="CPA9" s="67"/>
      <c r="CPB9" s="67"/>
      <c r="CPC9" s="67"/>
      <c r="CPD9" s="67"/>
      <c r="CPE9" s="67"/>
      <c r="CPF9" s="67"/>
      <c r="CPG9" s="67"/>
      <c r="CPH9" s="67"/>
      <c r="CPI9" s="67"/>
      <c r="CPJ9" s="67"/>
      <c r="CPK9" s="67"/>
      <c r="CPL9" s="67"/>
      <c r="CPM9" s="67"/>
      <c r="CPN9" s="67"/>
      <c r="CPO9" s="67"/>
      <c r="CPP9" s="67"/>
      <c r="CPQ9" s="67"/>
      <c r="CPR9" s="67"/>
      <c r="CPS9" s="67"/>
      <c r="CPT9" s="67"/>
      <c r="CPU9" s="67"/>
      <c r="CPV9" s="67"/>
      <c r="CPW9" s="67"/>
      <c r="CPX9" s="67"/>
      <c r="CPY9" s="67"/>
      <c r="CPZ9" s="67"/>
      <c r="CQA9" s="67"/>
      <c r="CQB9" s="67"/>
      <c r="CQC9" s="67"/>
      <c r="CQD9" s="67"/>
      <c r="CQE9" s="67"/>
      <c r="CQF9" s="67"/>
      <c r="CQG9" s="67"/>
      <c r="CQH9" s="67"/>
      <c r="CQI9" s="67"/>
      <c r="CQJ9" s="67"/>
      <c r="CQK9" s="67"/>
      <c r="CQL9" s="67"/>
      <c r="CQM9" s="67"/>
      <c r="CQN9" s="67"/>
      <c r="CQO9" s="67"/>
      <c r="CQP9" s="67"/>
      <c r="CQQ9" s="67"/>
      <c r="CQR9" s="67"/>
      <c r="CQS9" s="67"/>
      <c r="CQT9" s="67"/>
      <c r="CQU9" s="67"/>
      <c r="CQV9" s="67"/>
      <c r="CQW9" s="67"/>
      <c r="CQX9" s="67"/>
      <c r="CQY9" s="67"/>
      <c r="CQZ9" s="67"/>
      <c r="CRA9" s="67"/>
      <c r="CRB9" s="67"/>
      <c r="CRC9" s="67"/>
      <c r="CRD9" s="67"/>
      <c r="CRE9" s="67"/>
      <c r="CRF9" s="67"/>
      <c r="CRG9" s="67"/>
      <c r="CRH9" s="67"/>
      <c r="CRI9" s="67"/>
      <c r="CRJ9" s="67"/>
      <c r="CRK9" s="67"/>
      <c r="CRL9" s="67"/>
      <c r="CRM9" s="67"/>
      <c r="CRN9" s="67"/>
      <c r="CRO9" s="67"/>
      <c r="CRP9" s="67"/>
      <c r="CRQ9" s="67"/>
      <c r="CRR9" s="67"/>
      <c r="CRS9" s="67"/>
      <c r="CRT9" s="67"/>
      <c r="CRU9" s="67"/>
      <c r="CRV9" s="67"/>
      <c r="CRW9" s="67"/>
      <c r="CRX9" s="67"/>
      <c r="CRY9" s="67"/>
      <c r="CRZ9" s="67"/>
      <c r="CSA9" s="67"/>
      <c r="CSB9" s="67"/>
      <c r="CSC9" s="67"/>
      <c r="CSD9" s="67"/>
      <c r="CSE9" s="67"/>
      <c r="CSF9" s="67"/>
      <c r="CSG9" s="67"/>
      <c r="CSH9" s="67"/>
      <c r="CSI9" s="67"/>
      <c r="CSJ9" s="67"/>
      <c r="CSK9" s="67"/>
      <c r="CSL9" s="67"/>
      <c r="CSM9" s="67"/>
      <c r="CSN9" s="67"/>
      <c r="CSO9" s="67"/>
      <c r="CSP9" s="67"/>
      <c r="CSQ9" s="67"/>
      <c r="CSR9" s="67"/>
      <c r="CSS9" s="67"/>
      <c r="CST9" s="67"/>
      <c r="CSU9" s="67"/>
      <c r="CSV9" s="67"/>
      <c r="CSW9" s="67"/>
      <c r="CSX9" s="67"/>
      <c r="CSY9" s="67"/>
      <c r="CSZ9" s="67"/>
      <c r="CTA9" s="67"/>
      <c r="CTB9" s="67"/>
      <c r="CTC9" s="67"/>
      <c r="CTD9" s="67"/>
      <c r="CTE9" s="67"/>
      <c r="CTF9" s="67"/>
      <c r="CTG9" s="67"/>
      <c r="CTH9" s="67"/>
      <c r="CTI9" s="67"/>
      <c r="CTJ9" s="67"/>
      <c r="CTK9" s="67"/>
      <c r="CTL9" s="67"/>
      <c r="CTM9" s="67"/>
      <c r="CTN9" s="67"/>
      <c r="CTO9" s="67"/>
      <c r="CTP9" s="67"/>
      <c r="CTQ9" s="67"/>
      <c r="CTR9" s="67"/>
      <c r="CTS9" s="67"/>
      <c r="CTT9" s="67"/>
      <c r="CTU9" s="67"/>
      <c r="CTV9" s="67"/>
      <c r="CTW9" s="67"/>
      <c r="CTX9" s="67"/>
      <c r="CTY9" s="67"/>
      <c r="CTZ9" s="67"/>
      <c r="CUA9" s="67"/>
      <c r="CUB9" s="67"/>
      <c r="CUC9" s="67"/>
      <c r="CUD9" s="67"/>
      <c r="CUE9" s="67"/>
      <c r="CUF9" s="67"/>
      <c r="CUG9" s="67"/>
      <c r="CUH9" s="67"/>
      <c r="CUI9" s="67"/>
      <c r="CUJ9" s="67"/>
      <c r="CUK9" s="67"/>
      <c r="CUL9" s="67"/>
      <c r="CUM9" s="67"/>
      <c r="CUN9" s="67"/>
      <c r="CUO9" s="67"/>
      <c r="CUP9" s="67"/>
      <c r="CUQ9" s="67"/>
      <c r="CUR9" s="67"/>
      <c r="CUS9" s="67"/>
      <c r="CUT9" s="67"/>
      <c r="CUU9" s="67"/>
      <c r="CUV9" s="67"/>
      <c r="CUW9" s="67"/>
      <c r="CUX9" s="67"/>
      <c r="CUY9" s="67"/>
      <c r="CUZ9" s="67"/>
      <c r="CVA9" s="67"/>
      <c r="CVB9" s="67"/>
      <c r="CVC9" s="67"/>
      <c r="CVD9" s="67"/>
      <c r="CVE9" s="67"/>
      <c r="CVF9" s="67"/>
      <c r="CVG9" s="67"/>
      <c r="CVH9" s="67"/>
      <c r="CVI9" s="67"/>
      <c r="CVJ9" s="67"/>
      <c r="CVK9" s="67"/>
      <c r="CVL9" s="67"/>
      <c r="CVM9" s="67"/>
      <c r="CVN9" s="67"/>
      <c r="CVO9" s="67"/>
      <c r="CVP9" s="67"/>
      <c r="CVQ9" s="67"/>
      <c r="CVR9" s="67"/>
      <c r="CVS9" s="67"/>
      <c r="CVT9" s="67"/>
      <c r="CVU9" s="67"/>
      <c r="CVV9" s="67"/>
      <c r="CVW9" s="67"/>
      <c r="CVX9" s="67"/>
      <c r="CVY9" s="67"/>
      <c r="CVZ9" s="67"/>
      <c r="CWA9" s="67"/>
      <c r="CWB9" s="67"/>
      <c r="CWC9" s="67"/>
      <c r="CWD9" s="67"/>
      <c r="CWE9" s="67"/>
      <c r="CWF9" s="67"/>
      <c r="CWG9" s="67"/>
      <c r="CWH9" s="67"/>
      <c r="CWI9" s="67"/>
      <c r="CWJ9" s="67"/>
      <c r="CWK9" s="67"/>
      <c r="CWL9" s="67"/>
      <c r="CWM9" s="67"/>
      <c r="CWN9" s="67"/>
      <c r="CWO9" s="67"/>
      <c r="CWP9" s="67"/>
      <c r="CWQ9" s="67"/>
      <c r="CWR9" s="67"/>
      <c r="CWS9" s="67"/>
      <c r="CWT9" s="67"/>
      <c r="CWU9" s="67"/>
      <c r="CWV9" s="67"/>
      <c r="CWW9" s="67"/>
      <c r="CWX9" s="67"/>
      <c r="CWY9" s="67"/>
      <c r="CWZ9" s="67"/>
      <c r="CXA9" s="67"/>
      <c r="CXB9" s="67"/>
      <c r="CXC9" s="67"/>
      <c r="CXD9" s="67"/>
      <c r="CXE9" s="67"/>
      <c r="CXF9" s="67"/>
      <c r="CXG9" s="67"/>
      <c r="CXH9" s="67"/>
      <c r="CXI9" s="67"/>
      <c r="CXJ9" s="67"/>
      <c r="CXK9" s="67"/>
      <c r="CXL9" s="67"/>
      <c r="CXM9" s="67"/>
      <c r="CXN9" s="67"/>
      <c r="CXO9" s="67"/>
      <c r="CXP9" s="67"/>
      <c r="CXQ9" s="67"/>
      <c r="CXR9" s="67"/>
      <c r="CXS9" s="67"/>
      <c r="CXT9" s="67"/>
      <c r="CXU9" s="67"/>
      <c r="CXV9" s="67"/>
      <c r="CXW9" s="67"/>
      <c r="CXX9" s="67"/>
      <c r="CXY9" s="67"/>
      <c r="CXZ9" s="67"/>
      <c r="CYA9" s="67"/>
      <c r="CYB9" s="67"/>
      <c r="CYC9" s="67"/>
      <c r="CYD9" s="67"/>
      <c r="CYE9" s="67"/>
      <c r="CYF9" s="67"/>
      <c r="CYG9" s="67"/>
      <c r="CYH9" s="67"/>
      <c r="CYI9" s="67"/>
      <c r="CYJ9" s="67"/>
      <c r="CYK9" s="67"/>
      <c r="CYL9" s="67"/>
      <c r="CYM9" s="67"/>
      <c r="CYN9" s="67"/>
      <c r="CYO9" s="67"/>
      <c r="CYP9" s="67"/>
      <c r="CYQ9" s="67"/>
      <c r="CYR9" s="67"/>
      <c r="CYS9" s="67"/>
      <c r="CYT9" s="67"/>
      <c r="CYU9" s="67"/>
      <c r="CYV9" s="67"/>
      <c r="CYW9" s="67"/>
      <c r="CYX9" s="67"/>
      <c r="CYY9" s="67"/>
      <c r="CYZ9" s="67"/>
      <c r="CZA9" s="67"/>
      <c r="CZB9" s="67"/>
      <c r="CZC9" s="67"/>
      <c r="CZD9" s="67"/>
      <c r="CZE9" s="67"/>
      <c r="CZF9" s="67"/>
      <c r="CZG9" s="67"/>
      <c r="CZH9" s="67"/>
      <c r="CZI9" s="67"/>
      <c r="CZJ9" s="67"/>
      <c r="CZK9" s="67"/>
      <c r="CZL9" s="67"/>
      <c r="CZM9" s="67"/>
      <c r="CZN9" s="67"/>
      <c r="CZO9" s="67"/>
      <c r="CZP9" s="67"/>
      <c r="CZQ9" s="67"/>
      <c r="CZR9" s="67"/>
      <c r="CZS9" s="67"/>
      <c r="CZT9" s="67"/>
      <c r="CZU9" s="67"/>
      <c r="CZV9" s="67"/>
      <c r="CZW9" s="67"/>
      <c r="CZX9" s="67"/>
      <c r="CZY9" s="67"/>
      <c r="CZZ9" s="67"/>
      <c r="DAA9" s="67"/>
      <c r="DAB9" s="67"/>
      <c r="DAC9" s="67"/>
      <c r="DAD9" s="67"/>
      <c r="DAE9" s="67"/>
      <c r="DAF9" s="67"/>
      <c r="DAG9" s="67"/>
      <c r="DAH9" s="67"/>
      <c r="DAI9" s="67"/>
      <c r="DAJ9" s="67"/>
      <c r="DAK9" s="67"/>
      <c r="DAL9" s="67"/>
      <c r="DAM9" s="67"/>
      <c r="DAN9" s="67"/>
      <c r="DAO9" s="67"/>
      <c r="DAP9" s="67"/>
      <c r="DAQ9" s="67"/>
      <c r="DAR9" s="67"/>
      <c r="DAS9" s="67"/>
      <c r="DAT9" s="67"/>
      <c r="DAU9" s="67"/>
      <c r="DAV9" s="67"/>
      <c r="DAW9" s="67"/>
      <c r="DAX9" s="67"/>
      <c r="DAY9" s="67"/>
      <c r="DAZ9" s="67"/>
      <c r="DBA9" s="67"/>
      <c r="DBB9" s="67"/>
      <c r="DBC9" s="67"/>
      <c r="DBD9" s="67"/>
      <c r="DBE9" s="67"/>
      <c r="DBF9" s="67"/>
      <c r="DBG9" s="67"/>
      <c r="DBH9" s="67"/>
      <c r="DBI9" s="67"/>
      <c r="DBJ9" s="67"/>
      <c r="DBK9" s="67"/>
      <c r="DBL9" s="67"/>
      <c r="DBM9" s="67"/>
      <c r="DBN9" s="67"/>
      <c r="DBO9" s="67"/>
      <c r="DBP9" s="67"/>
      <c r="DBQ9" s="67"/>
      <c r="DBR9" s="67"/>
      <c r="DBS9" s="67"/>
      <c r="DBT9" s="67"/>
      <c r="DBU9" s="67"/>
      <c r="DBV9" s="67"/>
      <c r="DBW9" s="67"/>
      <c r="DBX9" s="67"/>
      <c r="DBY9" s="67"/>
      <c r="DBZ9" s="67"/>
      <c r="DCA9" s="67"/>
      <c r="DCB9" s="67"/>
      <c r="DCC9" s="67"/>
      <c r="DCD9" s="67"/>
      <c r="DCE9" s="67"/>
      <c r="DCF9" s="67"/>
      <c r="DCG9" s="67"/>
      <c r="DCH9" s="67"/>
      <c r="DCI9" s="67"/>
      <c r="DCJ9" s="67"/>
      <c r="DCK9" s="67"/>
      <c r="DCL9" s="67"/>
      <c r="DCM9" s="67"/>
      <c r="DCN9" s="67"/>
      <c r="DCO9" s="67"/>
      <c r="DCP9" s="67"/>
      <c r="DCQ9" s="67"/>
      <c r="DCR9" s="67"/>
      <c r="DCS9" s="67"/>
      <c r="DCT9" s="67"/>
      <c r="DCU9" s="67"/>
      <c r="DCV9" s="67"/>
      <c r="DCW9" s="67"/>
      <c r="DCX9" s="67"/>
      <c r="DCY9" s="67"/>
      <c r="DCZ9" s="67"/>
      <c r="DDA9" s="67"/>
      <c r="DDB9" s="67"/>
      <c r="DDC9" s="67"/>
      <c r="DDD9" s="67"/>
      <c r="DDE9" s="67"/>
      <c r="DDF9" s="67"/>
      <c r="DDG9" s="67"/>
      <c r="DDH9" s="67"/>
      <c r="DDI9" s="67"/>
      <c r="DDJ9" s="67"/>
      <c r="DDK9" s="67"/>
      <c r="DDL9" s="67"/>
      <c r="DDM9" s="67"/>
      <c r="DDN9" s="67"/>
      <c r="DDO9" s="67"/>
      <c r="DDP9" s="67"/>
      <c r="DDQ9" s="67"/>
      <c r="DDR9" s="67"/>
      <c r="DDS9" s="67"/>
      <c r="DDT9" s="67"/>
      <c r="DDU9" s="67"/>
      <c r="DDV9" s="67"/>
      <c r="DDW9" s="67"/>
      <c r="DDX9" s="67"/>
      <c r="DDY9" s="67"/>
      <c r="DDZ9" s="67"/>
      <c r="DEA9" s="67"/>
      <c r="DEB9" s="67"/>
      <c r="DEC9" s="67"/>
      <c r="DED9" s="67"/>
      <c r="DEE9" s="67"/>
      <c r="DEF9" s="67"/>
      <c r="DEG9" s="67"/>
      <c r="DEH9" s="67"/>
      <c r="DEI9" s="67"/>
      <c r="DEJ9" s="67"/>
      <c r="DEK9" s="67"/>
      <c r="DEL9" s="67"/>
      <c r="DEM9" s="67"/>
      <c r="DEN9" s="67"/>
      <c r="DEO9" s="67"/>
      <c r="DEP9" s="67"/>
      <c r="DEQ9" s="67"/>
      <c r="DER9" s="67"/>
      <c r="DES9" s="67"/>
      <c r="DET9" s="67"/>
      <c r="DEU9" s="67"/>
      <c r="DEV9" s="67"/>
      <c r="DEW9" s="67"/>
      <c r="DEX9" s="67"/>
      <c r="DEY9" s="67"/>
      <c r="DEZ9" s="67"/>
      <c r="DFA9" s="67"/>
      <c r="DFB9" s="67"/>
      <c r="DFC9" s="67"/>
      <c r="DFD9" s="67"/>
      <c r="DFE9" s="67"/>
      <c r="DFF9" s="67"/>
      <c r="DFG9" s="67"/>
      <c r="DFH9" s="67"/>
      <c r="DFI9" s="67"/>
      <c r="DFJ9" s="67"/>
      <c r="DFK9" s="67"/>
      <c r="DFL9" s="67"/>
      <c r="DFM9" s="67"/>
      <c r="DFN9" s="67"/>
      <c r="DFO9" s="67"/>
      <c r="DFP9" s="67"/>
      <c r="DFQ9" s="67"/>
      <c r="DFR9" s="67"/>
      <c r="DFS9" s="67"/>
      <c r="DFT9" s="67"/>
      <c r="DFU9" s="67"/>
      <c r="DFV9" s="67"/>
      <c r="DFW9" s="67"/>
      <c r="DFX9" s="67"/>
      <c r="DFY9" s="67"/>
      <c r="DFZ9" s="67"/>
      <c r="DGA9" s="67"/>
      <c r="DGB9" s="67"/>
      <c r="DGC9" s="67"/>
      <c r="DGD9" s="67"/>
      <c r="DGE9" s="67"/>
      <c r="DGF9" s="67"/>
      <c r="DGG9" s="67"/>
      <c r="DGH9" s="67"/>
      <c r="DGI9" s="67"/>
      <c r="DGJ9" s="67"/>
      <c r="DGK9" s="67"/>
      <c r="DGL9" s="67"/>
      <c r="DGM9" s="67"/>
      <c r="DGN9" s="67"/>
      <c r="DGO9" s="67"/>
      <c r="DGP9" s="67"/>
      <c r="DGQ9" s="67"/>
      <c r="DGR9" s="67"/>
      <c r="DGS9" s="67"/>
      <c r="DGT9" s="67"/>
      <c r="DGU9" s="67"/>
      <c r="DGV9" s="67"/>
      <c r="DGW9" s="67"/>
      <c r="DGX9" s="67"/>
      <c r="DGY9" s="67"/>
      <c r="DGZ9" s="67"/>
      <c r="DHA9" s="67"/>
      <c r="DHB9" s="67"/>
      <c r="DHC9" s="67"/>
      <c r="DHD9" s="67"/>
      <c r="DHE9" s="67"/>
      <c r="DHF9" s="67"/>
      <c r="DHG9" s="67"/>
      <c r="DHH9" s="67"/>
      <c r="DHI9" s="67"/>
      <c r="DHJ9" s="67"/>
      <c r="DHK9" s="67"/>
      <c r="DHL9" s="67"/>
      <c r="DHM9" s="67"/>
      <c r="DHN9" s="67"/>
      <c r="DHO9" s="67"/>
      <c r="DHP9" s="67"/>
      <c r="DHQ9" s="67"/>
      <c r="DHR9" s="67"/>
      <c r="DHS9" s="67"/>
      <c r="DHT9" s="67"/>
      <c r="DHU9" s="67"/>
      <c r="DHV9" s="67"/>
      <c r="DHW9" s="67"/>
      <c r="DHX9" s="67"/>
      <c r="DHY9" s="67"/>
      <c r="DHZ9" s="67"/>
      <c r="DIA9" s="67"/>
      <c r="DIB9" s="67"/>
      <c r="DIC9" s="67"/>
      <c r="DID9" s="67"/>
      <c r="DIE9" s="67"/>
      <c r="DIF9" s="67"/>
      <c r="DIG9" s="67"/>
      <c r="DIH9" s="67"/>
      <c r="DII9" s="67"/>
      <c r="DIJ9" s="67"/>
      <c r="DIK9" s="67"/>
      <c r="DIL9" s="67"/>
      <c r="DIM9" s="67"/>
      <c r="DIN9" s="67"/>
      <c r="DIO9" s="67"/>
      <c r="DIP9" s="67"/>
      <c r="DIQ9" s="67"/>
      <c r="DIR9" s="67"/>
      <c r="DIS9" s="67"/>
      <c r="DIT9" s="67"/>
      <c r="DIU9" s="67"/>
      <c r="DIV9" s="67"/>
      <c r="DIW9" s="67"/>
      <c r="DIX9" s="67"/>
      <c r="DIY9" s="67"/>
      <c r="DIZ9" s="67"/>
      <c r="DJA9" s="67"/>
      <c r="DJB9" s="67"/>
      <c r="DJC9" s="67"/>
      <c r="DJD9" s="67"/>
      <c r="DJE9" s="67"/>
      <c r="DJF9" s="67"/>
      <c r="DJG9" s="67"/>
      <c r="DJH9" s="67"/>
      <c r="DJI9" s="67"/>
      <c r="DJJ9" s="67"/>
      <c r="DJK9" s="67"/>
      <c r="DJL9" s="67"/>
      <c r="DJM9" s="67"/>
      <c r="DJN9" s="67"/>
      <c r="DJO9" s="67"/>
      <c r="DJP9" s="67"/>
      <c r="DJQ9" s="67"/>
      <c r="DJR9" s="67"/>
      <c r="DJS9" s="67"/>
      <c r="DJT9" s="67"/>
      <c r="DJU9" s="67"/>
      <c r="DJV9" s="67"/>
      <c r="DJW9" s="67"/>
      <c r="DJX9" s="67"/>
      <c r="DJY9" s="67"/>
      <c r="DJZ9" s="67"/>
      <c r="DKA9" s="67"/>
      <c r="DKB9" s="67"/>
      <c r="DKC9" s="67"/>
      <c r="DKD9" s="67"/>
      <c r="DKE9" s="67"/>
      <c r="DKF9" s="67"/>
      <c r="DKG9" s="67"/>
      <c r="DKH9" s="67"/>
      <c r="DKI9" s="67"/>
      <c r="DKJ9" s="67"/>
      <c r="DKK9" s="67"/>
      <c r="DKL9" s="67"/>
      <c r="DKM9" s="67"/>
      <c r="DKN9" s="67"/>
      <c r="DKO9" s="67"/>
      <c r="DKP9" s="67"/>
      <c r="DKQ9" s="67"/>
      <c r="DKR9" s="67"/>
      <c r="DKS9" s="67"/>
      <c r="DKT9" s="67"/>
      <c r="DKU9" s="67"/>
      <c r="DKV9" s="67"/>
      <c r="DKW9" s="67"/>
      <c r="DKX9" s="67"/>
      <c r="DKY9" s="67"/>
      <c r="DKZ9" s="67"/>
      <c r="DLA9" s="67"/>
      <c r="DLB9" s="67"/>
      <c r="DLC9" s="67"/>
      <c r="DLD9" s="67"/>
      <c r="DLE9" s="67"/>
      <c r="DLF9" s="67"/>
      <c r="DLG9" s="67"/>
      <c r="DLH9" s="67"/>
      <c r="DLI9" s="67"/>
      <c r="DLJ9" s="67"/>
      <c r="DLK9" s="67"/>
      <c r="DLL9" s="67"/>
      <c r="DLM9" s="67"/>
      <c r="DLN9" s="67"/>
      <c r="DLO9" s="67"/>
      <c r="DLP9" s="67"/>
      <c r="DLQ9" s="67"/>
      <c r="DLR9" s="67"/>
      <c r="DLS9" s="67"/>
      <c r="DLT9" s="67"/>
      <c r="DLU9" s="67"/>
      <c r="DLV9" s="67"/>
      <c r="DLW9" s="67"/>
      <c r="DLX9" s="67"/>
      <c r="DLY9" s="67"/>
      <c r="DLZ9" s="67"/>
      <c r="DMA9" s="67"/>
      <c r="DMB9" s="67"/>
      <c r="DMC9" s="67"/>
      <c r="DMD9" s="67"/>
      <c r="DME9" s="67"/>
      <c r="DMF9" s="67"/>
      <c r="DMG9" s="67"/>
      <c r="DMH9" s="67"/>
      <c r="DMI9" s="67"/>
      <c r="DMJ9" s="67"/>
      <c r="DMK9" s="67"/>
      <c r="DML9" s="67"/>
      <c r="DMM9" s="67"/>
      <c r="DMN9" s="67"/>
      <c r="DMO9" s="67"/>
      <c r="DMP9" s="67"/>
      <c r="DMQ9" s="67"/>
      <c r="DMR9" s="67"/>
      <c r="DMS9" s="67"/>
      <c r="DMT9" s="67"/>
      <c r="DMU9" s="67"/>
      <c r="DMV9" s="67"/>
      <c r="DMW9" s="67"/>
      <c r="DMX9" s="67"/>
      <c r="DMY9" s="67"/>
      <c r="DMZ9" s="67"/>
      <c r="DNA9" s="67"/>
      <c r="DNB9" s="67"/>
      <c r="DNC9" s="67"/>
      <c r="DND9" s="67"/>
      <c r="DNE9" s="67"/>
      <c r="DNF9" s="67"/>
      <c r="DNG9" s="67"/>
      <c r="DNH9" s="67"/>
      <c r="DNI9" s="67"/>
      <c r="DNJ9" s="67"/>
      <c r="DNK9" s="67"/>
      <c r="DNL9" s="67"/>
      <c r="DNM9" s="67"/>
      <c r="DNN9" s="67"/>
      <c r="DNO9" s="67"/>
      <c r="DNP9" s="67"/>
      <c r="DNQ9" s="67"/>
      <c r="DNR9" s="67"/>
      <c r="DNS9" s="67"/>
      <c r="DNT9" s="67"/>
      <c r="DNU9" s="67"/>
      <c r="DNV9" s="67"/>
      <c r="DNW9" s="67"/>
      <c r="DNX9" s="67"/>
      <c r="DNY9" s="67"/>
      <c r="DNZ9" s="67"/>
      <c r="DOA9" s="67"/>
      <c r="DOB9" s="67"/>
      <c r="DOC9" s="67"/>
      <c r="DOD9" s="67"/>
      <c r="DOE9" s="67"/>
      <c r="DOF9" s="67"/>
      <c r="DOG9" s="67"/>
      <c r="DOH9" s="67"/>
      <c r="DOI9" s="67"/>
      <c r="DOJ9" s="67"/>
      <c r="DOK9" s="67"/>
      <c r="DOL9" s="67"/>
      <c r="DOM9" s="67"/>
      <c r="DON9" s="67"/>
      <c r="DOO9" s="67"/>
      <c r="DOP9" s="67"/>
      <c r="DOQ9" s="67"/>
      <c r="DOR9" s="67"/>
      <c r="DOS9" s="67"/>
      <c r="DOT9" s="67"/>
      <c r="DOU9" s="67"/>
      <c r="DOV9" s="67"/>
      <c r="DOW9" s="67"/>
      <c r="DOX9" s="67"/>
      <c r="DOY9" s="67"/>
      <c r="DOZ9" s="67"/>
      <c r="DPA9" s="67"/>
      <c r="DPB9" s="67"/>
      <c r="DPC9" s="67"/>
      <c r="DPD9" s="67"/>
      <c r="DPE9" s="67"/>
      <c r="DPF9" s="67"/>
      <c r="DPG9" s="67"/>
      <c r="DPH9" s="67"/>
      <c r="DPI9" s="67"/>
      <c r="DPJ9" s="67"/>
      <c r="DPK9" s="67"/>
      <c r="DPL9" s="67"/>
      <c r="DPM9" s="67"/>
      <c r="DPN9" s="67"/>
      <c r="DPO9" s="67"/>
      <c r="DPP9" s="67"/>
      <c r="DPQ9" s="67"/>
      <c r="DPR9" s="67"/>
      <c r="DPS9" s="67"/>
      <c r="DPT9" s="67"/>
      <c r="DPU9" s="67"/>
      <c r="DPV9" s="67"/>
      <c r="DPW9" s="67"/>
      <c r="DPX9" s="67"/>
      <c r="DPY9" s="67"/>
      <c r="DPZ9" s="67"/>
      <c r="DQA9" s="67"/>
      <c r="DQB9" s="67"/>
      <c r="DQC9" s="67"/>
      <c r="DQD9" s="67"/>
      <c r="DQE9" s="67"/>
      <c r="DQF9" s="67"/>
      <c r="DQG9" s="67"/>
      <c r="DQH9" s="67"/>
      <c r="DQI9" s="67"/>
      <c r="DQJ9" s="67"/>
      <c r="DQK9" s="67"/>
      <c r="DQL9" s="67"/>
      <c r="DQM9" s="67"/>
      <c r="DQN9" s="67"/>
      <c r="DQO9" s="67"/>
      <c r="DQP9" s="67"/>
      <c r="DQQ9" s="67"/>
      <c r="DQR9" s="67"/>
      <c r="DQS9" s="67"/>
      <c r="DQT9" s="67"/>
      <c r="DQU9" s="67"/>
      <c r="DQV9" s="67"/>
      <c r="DQW9" s="67"/>
      <c r="DQX9" s="67"/>
      <c r="DQY9" s="67"/>
      <c r="DQZ9" s="67"/>
      <c r="DRA9" s="67"/>
      <c r="DRB9" s="67"/>
      <c r="DRC9" s="67"/>
      <c r="DRD9" s="67"/>
      <c r="DRE9" s="67"/>
      <c r="DRF9" s="67"/>
      <c r="DRG9" s="67"/>
      <c r="DRH9" s="67"/>
      <c r="DRI9" s="67"/>
      <c r="DRJ9" s="67"/>
      <c r="DRK9" s="67"/>
      <c r="DRL9" s="67"/>
      <c r="DRM9" s="67"/>
      <c r="DRN9" s="67"/>
      <c r="DRO9" s="67"/>
      <c r="DRP9" s="67"/>
      <c r="DRQ9" s="67"/>
      <c r="DRR9" s="67"/>
      <c r="DRS9" s="67"/>
      <c r="DRT9" s="67"/>
      <c r="DRU9" s="67"/>
      <c r="DRV9" s="67"/>
      <c r="DRW9" s="67"/>
      <c r="DRX9" s="67"/>
      <c r="DRY9" s="67"/>
      <c r="DRZ9" s="67"/>
      <c r="DSA9" s="67"/>
      <c r="DSB9" s="67"/>
      <c r="DSC9" s="67"/>
      <c r="DSD9" s="67"/>
      <c r="DSE9" s="67"/>
      <c r="DSF9" s="67"/>
      <c r="DSG9" s="67"/>
      <c r="DSH9" s="67"/>
      <c r="DSI9" s="67"/>
      <c r="DSJ9" s="67"/>
      <c r="DSK9" s="67"/>
      <c r="DSL9" s="67"/>
      <c r="DSM9" s="67"/>
      <c r="DSN9" s="67"/>
      <c r="DSO9" s="67"/>
      <c r="DSP9" s="67"/>
      <c r="DSQ9" s="67"/>
      <c r="DSR9" s="67"/>
      <c r="DSS9" s="67"/>
      <c r="DST9" s="67"/>
      <c r="DSU9" s="67"/>
      <c r="DSV9" s="67"/>
      <c r="DSW9" s="67"/>
      <c r="DSX9" s="67"/>
      <c r="DSY9" s="67"/>
      <c r="DSZ9" s="67"/>
      <c r="DTA9" s="67"/>
      <c r="DTB9" s="67"/>
      <c r="DTC9" s="67"/>
      <c r="DTD9" s="67"/>
      <c r="DTE9" s="67"/>
      <c r="DTF9" s="67"/>
      <c r="DTG9" s="67"/>
      <c r="DTH9" s="67"/>
      <c r="DTI9" s="67"/>
      <c r="DTJ9" s="67"/>
      <c r="DTK9" s="67"/>
      <c r="DTL9" s="67"/>
      <c r="DTM9" s="67"/>
      <c r="DTN9" s="67"/>
      <c r="DTO9" s="67"/>
      <c r="DTP9" s="67"/>
      <c r="DTQ9" s="67"/>
      <c r="DTR9" s="67"/>
      <c r="DTS9" s="67"/>
      <c r="DTT9" s="67"/>
      <c r="DTU9" s="67"/>
      <c r="DTV9" s="67"/>
      <c r="DTW9" s="67"/>
      <c r="DTX9" s="67"/>
      <c r="DTY9" s="67"/>
      <c r="DTZ9" s="67"/>
      <c r="DUA9" s="67"/>
      <c r="DUB9" s="67"/>
      <c r="DUC9" s="67"/>
      <c r="DUD9" s="67"/>
      <c r="DUE9" s="67"/>
      <c r="DUF9" s="67"/>
      <c r="DUG9" s="67"/>
      <c r="DUH9" s="67"/>
      <c r="DUI9" s="67"/>
      <c r="DUJ9" s="67"/>
      <c r="DUK9" s="67"/>
      <c r="DUL9" s="67"/>
      <c r="DUM9" s="67"/>
      <c r="DUN9" s="67"/>
      <c r="DUO9" s="67"/>
      <c r="DUP9" s="67"/>
      <c r="DUQ9" s="67"/>
      <c r="DUR9" s="67"/>
      <c r="DUS9" s="67"/>
      <c r="DUT9" s="67"/>
      <c r="DUU9" s="67"/>
      <c r="DUV9" s="67"/>
      <c r="DUW9" s="67"/>
      <c r="DUX9" s="67"/>
      <c r="DUY9" s="67"/>
      <c r="DUZ9" s="67"/>
      <c r="DVA9" s="67"/>
      <c r="DVB9" s="67"/>
      <c r="DVC9" s="67"/>
      <c r="DVD9" s="67"/>
      <c r="DVE9" s="67"/>
      <c r="DVF9" s="67"/>
      <c r="DVG9" s="67"/>
      <c r="DVH9" s="67"/>
      <c r="DVI9" s="67"/>
      <c r="DVJ9" s="67"/>
      <c r="DVK9" s="67"/>
      <c r="DVL9" s="67"/>
      <c r="DVM9" s="67"/>
      <c r="DVN9" s="67"/>
      <c r="DVO9" s="67"/>
      <c r="DVP9" s="67"/>
      <c r="DVQ9" s="67"/>
      <c r="DVR9" s="67"/>
      <c r="DVS9" s="67"/>
      <c r="DVT9" s="67"/>
      <c r="DVU9" s="67"/>
      <c r="DVV9" s="67"/>
      <c r="DVW9" s="67"/>
      <c r="DVX9" s="67"/>
      <c r="DVY9" s="67"/>
      <c r="DVZ9" s="67"/>
      <c r="DWA9" s="67"/>
      <c r="DWB9" s="67"/>
      <c r="DWC9" s="67"/>
      <c r="DWD9" s="67"/>
      <c r="DWE9" s="67"/>
      <c r="DWF9" s="67"/>
      <c r="DWG9" s="67"/>
      <c r="DWH9" s="67"/>
      <c r="DWI9" s="67"/>
      <c r="DWJ9" s="67"/>
      <c r="DWK9" s="67"/>
      <c r="DWL9" s="67"/>
      <c r="DWM9" s="67"/>
      <c r="DWN9" s="67"/>
      <c r="DWO9" s="67"/>
      <c r="DWP9" s="67"/>
      <c r="DWQ9" s="67"/>
      <c r="DWR9" s="67"/>
      <c r="DWS9" s="67"/>
      <c r="DWT9" s="67"/>
      <c r="DWU9" s="67"/>
      <c r="DWV9" s="67"/>
      <c r="DWW9" s="67"/>
      <c r="DWX9" s="67"/>
      <c r="DWY9" s="67"/>
      <c r="DWZ9" s="67"/>
      <c r="DXA9" s="67"/>
      <c r="DXB9" s="67"/>
      <c r="DXC9" s="67"/>
      <c r="DXD9" s="67"/>
      <c r="DXE9" s="67"/>
      <c r="DXF9" s="67"/>
      <c r="DXG9" s="67"/>
      <c r="DXH9" s="67"/>
      <c r="DXI9" s="67"/>
      <c r="DXJ9" s="67"/>
      <c r="DXK9" s="67"/>
      <c r="DXL9" s="67"/>
      <c r="DXM9" s="67"/>
      <c r="DXN9" s="67"/>
      <c r="DXO9" s="67"/>
      <c r="DXP9" s="67"/>
      <c r="DXQ9" s="67"/>
      <c r="DXR9" s="67"/>
      <c r="DXS9" s="67"/>
      <c r="DXT9" s="67"/>
      <c r="DXU9" s="67"/>
      <c r="DXV9" s="67"/>
      <c r="DXW9" s="67"/>
      <c r="DXX9" s="67"/>
      <c r="DXY9" s="67"/>
      <c r="DXZ9" s="67"/>
      <c r="DYA9" s="67"/>
      <c r="DYB9" s="67"/>
      <c r="DYC9" s="67"/>
      <c r="DYD9" s="67"/>
      <c r="DYE9" s="67"/>
      <c r="DYF9" s="67"/>
      <c r="DYG9" s="67"/>
      <c r="DYH9" s="67"/>
      <c r="DYI9" s="67"/>
      <c r="DYJ9" s="67"/>
      <c r="DYK9" s="67"/>
      <c r="DYL9" s="67"/>
      <c r="DYM9" s="67"/>
      <c r="DYN9" s="67"/>
      <c r="DYO9" s="67"/>
      <c r="DYP9" s="67"/>
      <c r="DYQ9" s="67"/>
      <c r="DYR9" s="67"/>
      <c r="DYS9" s="67"/>
      <c r="DYT9" s="67"/>
      <c r="DYU9" s="67"/>
      <c r="DYV9" s="67"/>
      <c r="DYW9" s="67"/>
      <c r="DYX9" s="67"/>
      <c r="DYY9" s="67"/>
      <c r="DYZ9" s="67"/>
      <c r="DZA9" s="67"/>
      <c r="DZB9" s="67"/>
      <c r="DZC9" s="67"/>
      <c r="DZD9" s="67"/>
      <c r="DZE9" s="67"/>
      <c r="DZF9" s="67"/>
      <c r="DZG9" s="67"/>
      <c r="DZH9" s="67"/>
      <c r="DZI9" s="67"/>
      <c r="DZJ9" s="67"/>
      <c r="DZK9" s="67"/>
      <c r="DZL9" s="67"/>
      <c r="DZM9" s="67"/>
      <c r="DZN9" s="67"/>
      <c r="DZO9" s="67"/>
      <c r="DZP9" s="67"/>
      <c r="DZQ9" s="67"/>
      <c r="DZR9" s="67"/>
      <c r="DZS9" s="67"/>
      <c r="DZT9" s="67"/>
      <c r="DZU9" s="67"/>
      <c r="DZV9" s="67"/>
      <c r="DZW9" s="67"/>
      <c r="DZX9" s="67"/>
      <c r="DZY9" s="67"/>
      <c r="DZZ9" s="67"/>
    </row>
    <row r="10" spans="1:3406" s="65" customFormat="1">
      <c r="A10" s="83" t="s">
        <v>1591</v>
      </c>
      <c r="B10" s="78">
        <v>-4500000</v>
      </c>
      <c r="C10" s="78">
        <v>-2830998.44</v>
      </c>
      <c r="D10" s="78">
        <v>-5000000</v>
      </c>
      <c r="E10" s="78">
        <v>-5275000</v>
      </c>
      <c r="F10" s="78">
        <v>-5554575</v>
      </c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67"/>
      <c r="AJ10" s="67"/>
      <c r="AK10" s="67"/>
      <c r="AL10" s="67"/>
      <c r="AM10" s="67"/>
      <c r="AN10" s="67"/>
      <c r="AO10" s="67"/>
      <c r="AP10" s="67"/>
      <c r="AQ10" s="67"/>
      <c r="AR10" s="67"/>
      <c r="AS10" s="67"/>
      <c r="AT10" s="67"/>
      <c r="AU10" s="67"/>
      <c r="AV10" s="67"/>
      <c r="AW10" s="67"/>
      <c r="AX10" s="67"/>
      <c r="AY10" s="67"/>
      <c r="AZ10" s="67"/>
      <c r="BA10" s="67"/>
      <c r="BB10" s="67"/>
      <c r="BC10" s="67"/>
      <c r="BD10" s="67"/>
      <c r="BE10" s="67"/>
      <c r="BF10" s="67"/>
      <c r="BG10" s="67"/>
      <c r="BH10" s="67"/>
      <c r="BI10" s="67"/>
      <c r="BJ10" s="67"/>
      <c r="BK10" s="67"/>
      <c r="BL10" s="67"/>
      <c r="BM10" s="67"/>
      <c r="BN10" s="67"/>
      <c r="BO10" s="67"/>
      <c r="BP10" s="67"/>
      <c r="BQ10" s="67"/>
      <c r="BR10" s="67"/>
      <c r="BS10" s="67"/>
      <c r="BT10" s="67"/>
      <c r="BU10" s="67"/>
      <c r="BV10" s="67"/>
      <c r="BW10" s="67"/>
      <c r="BX10" s="67"/>
      <c r="BY10" s="67"/>
      <c r="BZ10" s="67"/>
      <c r="CA10" s="67"/>
      <c r="CB10" s="67"/>
      <c r="CC10" s="67"/>
      <c r="CD10" s="67"/>
      <c r="CE10" s="67"/>
      <c r="CF10" s="67"/>
      <c r="CG10" s="67"/>
      <c r="CH10" s="67"/>
      <c r="CI10" s="67"/>
      <c r="CJ10" s="67"/>
      <c r="CK10" s="67"/>
      <c r="CL10" s="67"/>
      <c r="CM10" s="67"/>
      <c r="CN10" s="67"/>
      <c r="CO10" s="67"/>
      <c r="CP10" s="67"/>
      <c r="CQ10" s="67"/>
      <c r="CR10" s="67"/>
      <c r="CS10" s="67"/>
      <c r="CT10" s="67"/>
      <c r="CU10" s="67"/>
      <c r="CV10" s="67"/>
      <c r="CW10" s="67"/>
      <c r="CX10" s="67"/>
      <c r="CY10" s="67"/>
      <c r="CZ10" s="67"/>
      <c r="DA10" s="67"/>
      <c r="DB10" s="67"/>
      <c r="DC10" s="67"/>
      <c r="DD10" s="67"/>
      <c r="DE10" s="67"/>
      <c r="DF10" s="67"/>
      <c r="DG10" s="67"/>
      <c r="DH10" s="67"/>
      <c r="DI10" s="67"/>
      <c r="DJ10" s="67"/>
      <c r="DK10" s="67"/>
      <c r="DL10" s="67"/>
      <c r="DM10" s="67"/>
      <c r="DN10" s="67"/>
      <c r="DO10" s="67"/>
      <c r="DP10" s="67"/>
      <c r="DQ10" s="67"/>
      <c r="DR10" s="67"/>
      <c r="DS10" s="67"/>
      <c r="DT10" s="67"/>
      <c r="DU10" s="67"/>
      <c r="DV10" s="67"/>
      <c r="DW10" s="67"/>
      <c r="DX10" s="67"/>
      <c r="DY10" s="67"/>
      <c r="DZ10" s="67"/>
      <c r="EA10" s="67"/>
      <c r="EB10" s="67"/>
      <c r="EC10" s="67"/>
      <c r="ED10" s="67"/>
      <c r="EE10" s="67"/>
      <c r="EF10" s="67"/>
      <c r="EG10" s="67"/>
      <c r="EH10" s="67"/>
      <c r="EI10" s="67"/>
      <c r="EJ10" s="67"/>
      <c r="EK10" s="67"/>
      <c r="EL10" s="67"/>
      <c r="EM10" s="67"/>
      <c r="EN10" s="67"/>
      <c r="EO10" s="67"/>
      <c r="EP10" s="67"/>
      <c r="EQ10" s="67"/>
      <c r="ER10" s="67"/>
      <c r="ES10" s="67"/>
      <c r="ET10" s="67"/>
      <c r="EU10" s="67"/>
      <c r="EV10" s="67"/>
      <c r="EW10" s="67"/>
      <c r="EX10" s="67"/>
      <c r="EY10" s="67"/>
      <c r="EZ10" s="67"/>
      <c r="FA10" s="67"/>
      <c r="FB10" s="67"/>
      <c r="FC10" s="67"/>
      <c r="FD10" s="67"/>
      <c r="FE10" s="67"/>
      <c r="FF10" s="67"/>
      <c r="FG10" s="67"/>
      <c r="FH10" s="67"/>
      <c r="FI10" s="67"/>
      <c r="FJ10" s="67"/>
      <c r="FK10" s="67"/>
      <c r="FL10" s="67"/>
      <c r="FM10" s="67"/>
      <c r="FN10" s="67"/>
      <c r="FO10" s="67"/>
      <c r="FP10" s="67"/>
      <c r="FQ10" s="67"/>
      <c r="FR10" s="67"/>
      <c r="FS10" s="67"/>
      <c r="FT10" s="67"/>
      <c r="FU10" s="67"/>
      <c r="FV10" s="67"/>
      <c r="FW10" s="67"/>
      <c r="FX10" s="67"/>
      <c r="FY10" s="67"/>
      <c r="FZ10" s="67"/>
      <c r="GA10" s="67"/>
      <c r="GB10" s="67"/>
      <c r="GC10" s="67"/>
      <c r="GD10" s="67"/>
      <c r="GE10" s="67"/>
      <c r="GF10" s="67"/>
      <c r="GG10" s="67"/>
      <c r="GH10" s="67"/>
      <c r="GI10" s="67"/>
      <c r="GJ10" s="67"/>
      <c r="GK10" s="67"/>
      <c r="GL10" s="67"/>
      <c r="GM10" s="67"/>
      <c r="GN10" s="67"/>
      <c r="GO10" s="67"/>
      <c r="GP10" s="67"/>
      <c r="GQ10" s="67"/>
      <c r="GR10" s="67"/>
      <c r="GS10" s="67"/>
      <c r="GT10" s="67"/>
      <c r="GU10" s="67"/>
      <c r="GV10" s="67"/>
      <c r="GW10" s="67"/>
      <c r="GX10" s="67"/>
      <c r="GY10" s="67"/>
      <c r="GZ10" s="67"/>
      <c r="HA10" s="67"/>
      <c r="HB10" s="67"/>
      <c r="HC10" s="67"/>
      <c r="HD10" s="67"/>
      <c r="HE10" s="67"/>
      <c r="HF10" s="67"/>
      <c r="HG10" s="67"/>
      <c r="HH10" s="67"/>
      <c r="HI10" s="67"/>
      <c r="HJ10" s="67"/>
      <c r="HK10" s="67"/>
      <c r="HL10" s="67"/>
      <c r="HM10" s="67"/>
      <c r="HN10" s="67"/>
      <c r="HO10" s="67"/>
      <c r="HP10" s="67"/>
      <c r="HQ10" s="67"/>
      <c r="HR10" s="67"/>
      <c r="HS10" s="67"/>
      <c r="HT10" s="67"/>
      <c r="HU10" s="67"/>
      <c r="HV10" s="67"/>
      <c r="HW10" s="67"/>
      <c r="HX10" s="67"/>
      <c r="HY10" s="67"/>
      <c r="HZ10" s="67"/>
      <c r="IA10" s="67"/>
      <c r="IB10" s="67"/>
      <c r="IC10" s="67"/>
      <c r="ID10" s="67"/>
      <c r="IE10" s="67"/>
      <c r="IF10" s="67"/>
      <c r="IG10" s="67"/>
      <c r="IH10" s="67"/>
      <c r="II10" s="67"/>
      <c r="IJ10" s="67"/>
      <c r="IK10" s="67"/>
      <c r="IL10" s="67"/>
      <c r="IM10" s="67"/>
      <c r="IN10" s="67"/>
      <c r="IO10" s="67"/>
      <c r="IP10" s="67"/>
      <c r="IQ10" s="67"/>
      <c r="IR10" s="67"/>
      <c r="IS10" s="67"/>
      <c r="IT10" s="67"/>
      <c r="IU10" s="67"/>
      <c r="IV10" s="67"/>
      <c r="IW10" s="67"/>
      <c r="IX10" s="67"/>
      <c r="IY10" s="67"/>
      <c r="IZ10" s="67"/>
      <c r="JA10" s="67"/>
      <c r="JB10" s="67"/>
      <c r="JC10" s="67"/>
      <c r="JD10" s="67"/>
      <c r="JE10" s="67"/>
      <c r="JF10" s="67"/>
      <c r="JG10" s="67"/>
      <c r="JH10" s="67"/>
      <c r="JI10" s="67"/>
      <c r="JJ10" s="67"/>
      <c r="JK10" s="67"/>
      <c r="JL10" s="67"/>
      <c r="JM10" s="67"/>
      <c r="JN10" s="67"/>
      <c r="JO10" s="67"/>
      <c r="JP10" s="67"/>
      <c r="JQ10" s="67"/>
      <c r="JR10" s="67"/>
      <c r="JS10" s="67"/>
      <c r="JT10" s="67"/>
      <c r="JU10" s="67"/>
      <c r="JV10" s="67"/>
      <c r="JW10" s="67"/>
      <c r="JX10" s="67"/>
      <c r="JY10" s="67"/>
      <c r="JZ10" s="67"/>
      <c r="KA10" s="67"/>
      <c r="KB10" s="67"/>
      <c r="KC10" s="67"/>
      <c r="KD10" s="67"/>
      <c r="KE10" s="67"/>
      <c r="KF10" s="67"/>
      <c r="KG10" s="67"/>
      <c r="KH10" s="67"/>
      <c r="KI10" s="67"/>
      <c r="KJ10" s="67"/>
      <c r="KK10" s="67"/>
      <c r="KL10" s="67"/>
      <c r="KM10" s="67"/>
      <c r="KN10" s="67"/>
      <c r="KO10" s="67"/>
      <c r="KP10" s="67"/>
      <c r="KQ10" s="67"/>
      <c r="KR10" s="67"/>
      <c r="KS10" s="67"/>
      <c r="KT10" s="67"/>
      <c r="KU10" s="67"/>
      <c r="KV10" s="67"/>
      <c r="KW10" s="67"/>
      <c r="KX10" s="67"/>
      <c r="KY10" s="67"/>
      <c r="KZ10" s="67"/>
      <c r="LA10" s="67"/>
      <c r="LB10" s="67"/>
      <c r="LC10" s="67"/>
      <c r="LD10" s="67"/>
      <c r="LE10" s="67"/>
      <c r="LF10" s="67"/>
      <c r="LG10" s="67"/>
      <c r="LH10" s="67"/>
      <c r="LI10" s="67"/>
      <c r="LJ10" s="67"/>
      <c r="LK10" s="67"/>
      <c r="LL10" s="67"/>
      <c r="LM10" s="67"/>
      <c r="LN10" s="67"/>
      <c r="LO10" s="67"/>
      <c r="LP10" s="67"/>
      <c r="LQ10" s="67"/>
      <c r="LR10" s="67"/>
      <c r="LS10" s="67"/>
      <c r="LT10" s="67"/>
      <c r="LU10" s="67"/>
      <c r="LV10" s="67"/>
      <c r="LW10" s="67"/>
      <c r="LX10" s="67"/>
      <c r="LY10" s="67"/>
      <c r="LZ10" s="67"/>
      <c r="MA10" s="67"/>
      <c r="MB10" s="67"/>
      <c r="MC10" s="67"/>
      <c r="MD10" s="67"/>
      <c r="ME10" s="67"/>
      <c r="MF10" s="67"/>
      <c r="MG10" s="67"/>
      <c r="MH10" s="67"/>
      <c r="MI10" s="67"/>
      <c r="MJ10" s="67"/>
      <c r="MK10" s="67"/>
      <c r="ML10" s="67"/>
      <c r="MM10" s="67"/>
      <c r="MN10" s="67"/>
      <c r="MO10" s="67"/>
      <c r="MP10" s="67"/>
      <c r="MQ10" s="67"/>
      <c r="MR10" s="67"/>
      <c r="MS10" s="67"/>
      <c r="MT10" s="67"/>
      <c r="MU10" s="67"/>
      <c r="MV10" s="67"/>
      <c r="MW10" s="67"/>
      <c r="MX10" s="67"/>
      <c r="MY10" s="67"/>
      <c r="MZ10" s="67"/>
      <c r="NA10" s="67"/>
      <c r="NB10" s="67"/>
      <c r="NC10" s="67"/>
      <c r="ND10" s="67"/>
      <c r="NE10" s="67"/>
      <c r="NF10" s="67"/>
      <c r="NG10" s="67"/>
      <c r="NH10" s="67"/>
      <c r="NI10" s="67"/>
      <c r="NJ10" s="67"/>
      <c r="NK10" s="67"/>
      <c r="NL10" s="67"/>
      <c r="NM10" s="67"/>
      <c r="NN10" s="67"/>
      <c r="NO10" s="67"/>
      <c r="NP10" s="67"/>
      <c r="NQ10" s="67"/>
      <c r="NR10" s="67"/>
      <c r="NS10" s="67"/>
      <c r="NT10" s="67"/>
      <c r="NU10" s="67"/>
      <c r="NV10" s="67"/>
      <c r="NW10" s="67"/>
      <c r="NX10" s="67"/>
      <c r="NY10" s="67"/>
      <c r="NZ10" s="67"/>
      <c r="OA10" s="67"/>
      <c r="OB10" s="67"/>
      <c r="OC10" s="67"/>
      <c r="OD10" s="67"/>
      <c r="OE10" s="67"/>
      <c r="OF10" s="67"/>
      <c r="OG10" s="67"/>
      <c r="OH10" s="67"/>
      <c r="OI10" s="67"/>
      <c r="OJ10" s="67"/>
      <c r="OK10" s="67"/>
      <c r="OL10" s="67"/>
      <c r="OM10" s="67"/>
      <c r="ON10" s="67"/>
      <c r="OO10" s="67"/>
      <c r="OP10" s="67"/>
      <c r="OQ10" s="67"/>
      <c r="OR10" s="67"/>
      <c r="OS10" s="67"/>
      <c r="OT10" s="67"/>
      <c r="OU10" s="67"/>
      <c r="OV10" s="67"/>
      <c r="OW10" s="67"/>
      <c r="OX10" s="67"/>
      <c r="OY10" s="67"/>
      <c r="OZ10" s="67"/>
      <c r="PA10" s="67"/>
      <c r="PB10" s="67"/>
      <c r="PC10" s="67"/>
      <c r="PD10" s="67"/>
      <c r="PE10" s="67"/>
      <c r="PF10" s="67"/>
      <c r="PG10" s="67"/>
      <c r="PH10" s="67"/>
      <c r="PI10" s="67"/>
      <c r="PJ10" s="67"/>
      <c r="PK10" s="67"/>
      <c r="PL10" s="67"/>
      <c r="PM10" s="67"/>
      <c r="PN10" s="67"/>
      <c r="PO10" s="67"/>
      <c r="PP10" s="67"/>
      <c r="PQ10" s="67"/>
      <c r="PR10" s="67"/>
      <c r="PS10" s="67"/>
      <c r="PT10" s="67"/>
      <c r="PU10" s="67"/>
      <c r="PV10" s="67"/>
      <c r="PW10" s="67"/>
      <c r="PX10" s="67"/>
      <c r="PY10" s="67"/>
      <c r="PZ10" s="67"/>
      <c r="QA10" s="67"/>
      <c r="QB10" s="67"/>
      <c r="QC10" s="67"/>
      <c r="QD10" s="67"/>
      <c r="QE10" s="67"/>
      <c r="QF10" s="67"/>
      <c r="QG10" s="67"/>
      <c r="QH10" s="67"/>
      <c r="QI10" s="67"/>
      <c r="QJ10" s="67"/>
      <c r="QK10" s="67"/>
      <c r="QL10" s="67"/>
      <c r="QM10" s="67"/>
      <c r="QN10" s="67"/>
      <c r="QO10" s="67"/>
      <c r="QP10" s="67"/>
      <c r="QQ10" s="67"/>
      <c r="QR10" s="67"/>
      <c r="QS10" s="67"/>
      <c r="QT10" s="67"/>
      <c r="QU10" s="67"/>
      <c r="QV10" s="67"/>
      <c r="QW10" s="67"/>
      <c r="QX10" s="67"/>
      <c r="QY10" s="67"/>
      <c r="QZ10" s="67"/>
      <c r="RA10" s="67"/>
      <c r="RB10" s="67"/>
      <c r="RC10" s="67"/>
      <c r="RD10" s="67"/>
      <c r="RE10" s="67"/>
      <c r="RF10" s="67"/>
      <c r="RG10" s="67"/>
      <c r="RH10" s="67"/>
      <c r="RI10" s="67"/>
      <c r="RJ10" s="67"/>
      <c r="RK10" s="67"/>
      <c r="RL10" s="67"/>
      <c r="RM10" s="67"/>
      <c r="RN10" s="67"/>
      <c r="RO10" s="67"/>
      <c r="RP10" s="67"/>
      <c r="RQ10" s="67"/>
      <c r="RR10" s="67"/>
      <c r="RS10" s="67"/>
      <c r="RT10" s="67"/>
      <c r="RU10" s="67"/>
      <c r="RV10" s="67"/>
      <c r="RW10" s="67"/>
      <c r="RX10" s="67"/>
      <c r="RY10" s="67"/>
      <c r="RZ10" s="67"/>
      <c r="SA10" s="67"/>
      <c r="SB10" s="67"/>
      <c r="SC10" s="67"/>
      <c r="SD10" s="67"/>
      <c r="SE10" s="67"/>
      <c r="SF10" s="67"/>
      <c r="SG10" s="67"/>
      <c r="SH10" s="67"/>
      <c r="SI10" s="67"/>
      <c r="SJ10" s="67"/>
      <c r="SK10" s="67"/>
      <c r="SL10" s="67"/>
      <c r="SM10" s="67"/>
      <c r="SN10" s="67"/>
      <c r="SO10" s="67"/>
      <c r="SP10" s="67"/>
      <c r="SQ10" s="67"/>
      <c r="SR10" s="67"/>
      <c r="SS10" s="67"/>
      <c r="ST10" s="67"/>
      <c r="SU10" s="67"/>
      <c r="SV10" s="67"/>
      <c r="SW10" s="67"/>
      <c r="SX10" s="67"/>
      <c r="SY10" s="67"/>
      <c r="SZ10" s="67"/>
      <c r="TA10" s="67"/>
      <c r="TB10" s="67"/>
      <c r="TC10" s="67"/>
      <c r="TD10" s="67"/>
      <c r="TE10" s="67"/>
      <c r="TF10" s="67"/>
      <c r="TG10" s="67"/>
      <c r="TH10" s="67"/>
      <c r="TI10" s="67"/>
      <c r="TJ10" s="67"/>
      <c r="TK10" s="67"/>
      <c r="TL10" s="67"/>
      <c r="TM10" s="67"/>
      <c r="TN10" s="67"/>
      <c r="TO10" s="67"/>
      <c r="TP10" s="67"/>
      <c r="TQ10" s="67"/>
      <c r="TR10" s="67"/>
      <c r="TS10" s="67"/>
      <c r="TT10" s="67"/>
      <c r="TU10" s="67"/>
      <c r="TV10" s="67"/>
      <c r="TW10" s="67"/>
      <c r="TX10" s="67"/>
      <c r="TY10" s="67"/>
      <c r="TZ10" s="67"/>
      <c r="UA10" s="67"/>
      <c r="UB10" s="67"/>
      <c r="UC10" s="67"/>
      <c r="UD10" s="67"/>
      <c r="UE10" s="67"/>
      <c r="UF10" s="67"/>
      <c r="UG10" s="67"/>
      <c r="UH10" s="67"/>
      <c r="UI10" s="67"/>
      <c r="UJ10" s="67"/>
      <c r="UK10" s="67"/>
      <c r="UL10" s="67"/>
      <c r="UM10" s="67"/>
      <c r="UN10" s="67"/>
      <c r="UO10" s="67"/>
      <c r="UP10" s="67"/>
      <c r="UQ10" s="67"/>
      <c r="UR10" s="67"/>
      <c r="US10" s="67"/>
      <c r="UT10" s="67"/>
      <c r="UU10" s="67"/>
      <c r="UV10" s="67"/>
      <c r="UW10" s="67"/>
      <c r="UX10" s="67"/>
      <c r="UY10" s="67"/>
      <c r="UZ10" s="67"/>
      <c r="VA10" s="67"/>
      <c r="VB10" s="67"/>
      <c r="VC10" s="67"/>
      <c r="VD10" s="67"/>
      <c r="VE10" s="67"/>
      <c r="VF10" s="67"/>
      <c r="VG10" s="67"/>
      <c r="VH10" s="67"/>
      <c r="VI10" s="67"/>
      <c r="VJ10" s="67"/>
      <c r="VK10" s="67"/>
      <c r="VL10" s="67"/>
      <c r="VM10" s="67"/>
      <c r="VN10" s="67"/>
      <c r="VO10" s="67"/>
      <c r="VP10" s="67"/>
      <c r="VQ10" s="67"/>
      <c r="VR10" s="67"/>
      <c r="VS10" s="67"/>
      <c r="VT10" s="67"/>
      <c r="VU10" s="67"/>
      <c r="VV10" s="67"/>
      <c r="VW10" s="67"/>
      <c r="VX10" s="67"/>
      <c r="VY10" s="67"/>
      <c r="VZ10" s="67"/>
      <c r="WA10" s="67"/>
      <c r="WB10" s="67"/>
      <c r="WC10" s="67"/>
      <c r="WD10" s="67"/>
      <c r="WE10" s="67"/>
      <c r="WF10" s="67"/>
      <c r="WG10" s="67"/>
      <c r="WH10" s="67"/>
      <c r="WI10" s="67"/>
      <c r="WJ10" s="67"/>
      <c r="WK10" s="67"/>
      <c r="WL10" s="67"/>
      <c r="WM10" s="67"/>
      <c r="WN10" s="67"/>
      <c r="WO10" s="67"/>
      <c r="WP10" s="67"/>
      <c r="WQ10" s="67"/>
      <c r="WR10" s="67"/>
      <c r="WS10" s="67"/>
      <c r="WT10" s="67"/>
      <c r="WU10" s="67"/>
      <c r="WV10" s="67"/>
      <c r="WW10" s="67"/>
      <c r="WX10" s="67"/>
      <c r="WY10" s="67"/>
      <c r="WZ10" s="67"/>
      <c r="XA10" s="67"/>
      <c r="XB10" s="67"/>
      <c r="XC10" s="67"/>
      <c r="XD10" s="67"/>
      <c r="XE10" s="67"/>
      <c r="XF10" s="67"/>
      <c r="XG10" s="67"/>
      <c r="XH10" s="67"/>
      <c r="XI10" s="67"/>
      <c r="XJ10" s="67"/>
      <c r="XK10" s="67"/>
      <c r="XL10" s="67"/>
      <c r="XM10" s="67"/>
      <c r="XN10" s="67"/>
      <c r="XO10" s="67"/>
      <c r="XP10" s="67"/>
      <c r="XQ10" s="67"/>
      <c r="XR10" s="67"/>
      <c r="XS10" s="67"/>
      <c r="XT10" s="67"/>
      <c r="XU10" s="67"/>
      <c r="XV10" s="67"/>
      <c r="XW10" s="67"/>
      <c r="XX10" s="67"/>
      <c r="XY10" s="67"/>
      <c r="XZ10" s="67"/>
      <c r="YA10" s="67"/>
      <c r="YB10" s="67"/>
      <c r="YC10" s="67"/>
      <c r="YD10" s="67"/>
      <c r="YE10" s="67"/>
      <c r="YF10" s="67"/>
      <c r="YG10" s="67"/>
      <c r="YH10" s="67"/>
      <c r="YI10" s="67"/>
      <c r="YJ10" s="67"/>
      <c r="YK10" s="67"/>
      <c r="YL10" s="67"/>
      <c r="YM10" s="67"/>
      <c r="YN10" s="67"/>
      <c r="YO10" s="67"/>
      <c r="YP10" s="67"/>
      <c r="YQ10" s="67"/>
      <c r="YR10" s="67"/>
      <c r="YS10" s="67"/>
      <c r="YT10" s="67"/>
      <c r="YU10" s="67"/>
      <c r="YV10" s="67"/>
      <c r="YW10" s="67"/>
      <c r="YX10" s="67"/>
      <c r="YY10" s="67"/>
      <c r="YZ10" s="67"/>
      <c r="ZA10" s="67"/>
      <c r="ZB10" s="67"/>
      <c r="ZC10" s="67"/>
      <c r="ZD10" s="67"/>
      <c r="ZE10" s="67"/>
      <c r="ZF10" s="67"/>
      <c r="ZG10" s="67"/>
      <c r="ZH10" s="67"/>
      <c r="ZI10" s="67"/>
      <c r="ZJ10" s="67"/>
      <c r="ZK10" s="67"/>
      <c r="ZL10" s="67"/>
      <c r="ZM10" s="67"/>
      <c r="ZN10" s="67"/>
      <c r="ZO10" s="67"/>
      <c r="ZP10" s="67"/>
      <c r="ZQ10" s="67"/>
      <c r="ZR10" s="67"/>
      <c r="ZS10" s="67"/>
      <c r="ZT10" s="67"/>
      <c r="ZU10" s="67"/>
      <c r="ZV10" s="67"/>
      <c r="ZW10" s="67"/>
      <c r="ZX10" s="67"/>
      <c r="ZY10" s="67"/>
      <c r="ZZ10" s="67"/>
      <c r="AAA10" s="67"/>
      <c r="AAB10" s="67"/>
      <c r="AAC10" s="67"/>
      <c r="AAD10" s="67"/>
      <c r="AAE10" s="67"/>
      <c r="AAF10" s="67"/>
      <c r="AAG10" s="67"/>
      <c r="AAH10" s="67"/>
      <c r="AAI10" s="67"/>
      <c r="AAJ10" s="67"/>
      <c r="AAK10" s="67"/>
      <c r="AAL10" s="67"/>
      <c r="AAM10" s="67"/>
      <c r="AAN10" s="67"/>
      <c r="AAO10" s="67"/>
      <c r="AAP10" s="67"/>
      <c r="AAQ10" s="67"/>
      <c r="AAR10" s="67"/>
      <c r="AAS10" s="67"/>
      <c r="AAT10" s="67"/>
      <c r="AAU10" s="67"/>
      <c r="AAV10" s="67"/>
      <c r="AAW10" s="67"/>
      <c r="AAX10" s="67"/>
      <c r="AAY10" s="67"/>
      <c r="AAZ10" s="67"/>
      <c r="ABA10" s="67"/>
      <c r="ABB10" s="67"/>
      <c r="ABC10" s="67"/>
      <c r="ABD10" s="67"/>
      <c r="ABE10" s="67"/>
      <c r="ABF10" s="67"/>
      <c r="ABG10" s="67"/>
      <c r="ABH10" s="67"/>
      <c r="ABI10" s="67"/>
      <c r="ABJ10" s="67"/>
      <c r="ABK10" s="67"/>
      <c r="ABL10" s="67"/>
      <c r="ABM10" s="67"/>
      <c r="ABN10" s="67"/>
      <c r="ABO10" s="67"/>
      <c r="ABP10" s="67"/>
      <c r="ABQ10" s="67"/>
      <c r="ABR10" s="67"/>
      <c r="ABS10" s="67"/>
      <c r="ABT10" s="67"/>
      <c r="ABU10" s="67"/>
      <c r="ABV10" s="67"/>
      <c r="ABW10" s="67"/>
      <c r="ABX10" s="67"/>
      <c r="ABY10" s="67"/>
      <c r="ABZ10" s="67"/>
      <c r="ACA10" s="67"/>
      <c r="ACB10" s="67"/>
      <c r="ACC10" s="67"/>
      <c r="ACD10" s="67"/>
      <c r="ACE10" s="67"/>
      <c r="ACF10" s="67"/>
      <c r="ACG10" s="67"/>
      <c r="ACH10" s="67"/>
      <c r="ACI10" s="67"/>
      <c r="ACJ10" s="67"/>
      <c r="ACK10" s="67"/>
      <c r="ACL10" s="67"/>
      <c r="ACM10" s="67"/>
      <c r="ACN10" s="67"/>
      <c r="ACO10" s="67"/>
      <c r="ACP10" s="67"/>
      <c r="ACQ10" s="67"/>
      <c r="ACR10" s="67"/>
      <c r="ACS10" s="67"/>
      <c r="ACT10" s="67"/>
      <c r="ACU10" s="67"/>
      <c r="ACV10" s="67"/>
      <c r="ACW10" s="67"/>
      <c r="ACX10" s="67"/>
      <c r="ACY10" s="67"/>
      <c r="ACZ10" s="67"/>
      <c r="ADA10" s="67"/>
      <c r="ADB10" s="67"/>
      <c r="ADC10" s="67"/>
      <c r="ADD10" s="67"/>
      <c r="ADE10" s="67"/>
      <c r="ADF10" s="67"/>
      <c r="ADG10" s="67"/>
      <c r="ADH10" s="67"/>
      <c r="ADI10" s="67"/>
      <c r="ADJ10" s="67"/>
      <c r="ADK10" s="67"/>
      <c r="ADL10" s="67"/>
      <c r="ADM10" s="67"/>
      <c r="ADN10" s="67"/>
      <c r="ADO10" s="67"/>
      <c r="ADP10" s="67"/>
      <c r="ADQ10" s="67"/>
      <c r="ADR10" s="67"/>
      <c r="ADS10" s="67"/>
      <c r="ADT10" s="67"/>
      <c r="ADU10" s="67"/>
      <c r="ADV10" s="67"/>
      <c r="ADW10" s="67"/>
      <c r="ADX10" s="67"/>
      <c r="ADY10" s="67"/>
      <c r="ADZ10" s="67"/>
      <c r="AEA10" s="67"/>
      <c r="AEB10" s="67"/>
      <c r="AEC10" s="67"/>
      <c r="AED10" s="67"/>
      <c r="AEE10" s="67"/>
      <c r="AEF10" s="67"/>
      <c r="AEG10" s="67"/>
      <c r="AEH10" s="67"/>
      <c r="AEI10" s="67"/>
      <c r="AEJ10" s="67"/>
      <c r="AEK10" s="67"/>
      <c r="AEL10" s="67"/>
      <c r="AEM10" s="67"/>
      <c r="AEN10" s="67"/>
      <c r="AEO10" s="67"/>
      <c r="AEP10" s="67"/>
      <c r="AEQ10" s="67"/>
      <c r="AER10" s="67"/>
      <c r="AES10" s="67"/>
      <c r="AET10" s="67"/>
      <c r="AEU10" s="67"/>
      <c r="AEV10" s="67"/>
      <c r="AEW10" s="67"/>
      <c r="AEX10" s="67"/>
      <c r="AEY10" s="67"/>
      <c r="AEZ10" s="67"/>
      <c r="AFA10" s="67"/>
      <c r="AFB10" s="67"/>
      <c r="AFC10" s="67"/>
      <c r="AFD10" s="67"/>
      <c r="AFE10" s="67"/>
      <c r="AFF10" s="67"/>
      <c r="AFG10" s="67"/>
      <c r="AFH10" s="67"/>
      <c r="AFI10" s="67"/>
      <c r="AFJ10" s="67"/>
      <c r="AFK10" s="67"/>
      <c r="AFL10" s="67"/>
      <c r="AFM10" s="67"/>
      <c r="AFN10" s="67"/>
      <c r="AFO10" s="67"/>
      <c r="AFP10" s="67"/>
      <c r="AFQ10" s="67"/>
      <c r="AFR10" s="67"/>
      <c r="AFS10" s="67"/>
      <c r="AFT10" s="67"/>
      <c r="AFU10" s="67"/>
      <c r="AFV10" s="67"/>
      <c r="AFW10" s="67"/>
      <c r="AFX10" s="67"/>
      <c r="AFY10" s="67"/>
      <c r="AFZ10" s="67"/>
      <c r="AGA10" s="67"/>
      <c r="AGB10" s="67"/>
      <c r="AGC10" s="67"/>
      <c r="AGD10" s="67"/>
      <c r="AGE10" s="67"/>
      <c r="AGF10" s="67"/>
      <c r="AGG10" s="67"/>
      <c r="AGH10" s="67"/>
      <c r="AGI10" s="67"/>
      <c r="AGJ10" s="67"/>
      <c r="AGK10" s="67"/>
      <c r="AGL10" s="67"/>
      <c r="AGM10" s="67"/>
      <c r="AGN10" s="67"/>
      <c r="AGO10" s="67"/>
      <c r="AGP10" s="67"/>
      <c r="AGQ10" s="67"/>
      <c r="AGR10" s="67"/>
      <c r="AGS10" s="67"/>
      <c r="AGT10" s="67"/>
      <c r="AGU10" s="67"/>
      <c r="AGV10" s="67"/>
      <c r="AGW10" s="67"/>
      <c r="AGX10" s="67"/>
      <c r="AGY10" s="67"/>
      <c r="AGZ10" s="67"/>
      <c r="AHA10" s="67"/>
      <c r="AHB10" s="67"/>
      <c r="AHC10" s="67"/>
      <c r="AHD10" s="67"/>
      <c r="AHE10" s="67"/>
      <c r="AHF10" s="67"/>
      <c r="AHG10" s="67"/>
      <c r="AHH10" s="67"/>
      <c r="AHI10" s="67"/>
      <c r="AHJ10" s="67"/>
      <c r="AHK10" s="67"/>
      <c r="AHL10" s="67"/>
      <c r="AHM10" s="67"/>
      <c r="AHN10" s="67"/>
      <c r="AHO10" s="67"/>
      <c r="AHP10" s="67"/>
      <c r="AHQ10" s="67"/>
      <c r="AHR10" s="67"/>
      <c r="AHS10" s="67"/>
      <c r="AHT10" s="67"/>
      <c r="AHU10" s="67"/>
      <c r="AHV10" s="67"/>
      <c r="AHW10" s="67"/>
      <c r="AHX10" s="67"/>
      <c r="AHY10" s="67"/>
      <c r="AHZ10" s="67"/>
      <c r="AIA10" s="67"/>
      <c r="AIB10" s="67"/>
      <c r="AIC10" s="67"/>
      <c r="AID10" s="67"/>
      <c r="AIE10" s="67"/>
      <c r="AIF10" s="67"/>
      <c r="AIG10" s="67"/>
      <c r="AIH10" s="67"/>
      <c r="AII10" s="67"/>
      <c r="AIJ10" s="67"/>
      <c r="AIK10" s="67"/>
      <c r="AIL10" s="67"/>
      <c r="AIM10" s="67"/>
      <c r="AIN10" s="67"/>
      <c r="AIO10" s="67"/>
      <c r="AIP10" s="67"/>
      <c r="AIQ10" s="67"/>
      <c r="AIR10" s="67"/>
      <c r="AIS10" s="67"/>
      <c r="AIT10" s="67"/>
      <c r="AIU10" s="67"/>
      <c r="AIV10" s="67"/>
      <c r="AIW10" s="67"/>
      <c r="AIX10" s="67"/>
      <c r="AIY10" s="67"/>
      <c r="AIZ10" s="67"/>
      <c r="AJA10" s="67"/>
      <c r="AJB10" s="67"/>
      <c r="AJC10" s="67"/>
      <c r="AJD10" s="67"/>
      <c r="AJE10" s="67"/>
      <c r="AJF10" s="67"/>
      <c r="AJG10" s="67"/>
      <c r="AJH10" s="67"/>
      <c r="AJI10" s="67"/>
      <c r="AJJ10" s="67"/>
      <c r="AJK10" s="67"/>
      <c r="AJL10" s="67"/>
      <c r="AJM10" s="67"/>
      <c r="AJN10" s="67"/>
      <c r="AJO10" s="67"/>
      <c r="AJP10" s="67"/>
      <c r="AJQ10" s="67"/>
      <c r="AJR10" s="67"/>
      <c r="AJS10" s="67"/>
      <c r="AJT10" s="67"/>
      <c r="AJU10" s="67"/>
      <c r="AJV10" s="67"/>
      <c r="AJW10" s="67"/>
      <c r="AJX10" s="67"/>
      <c r="AJY10" s="67"/>
      <c r="AJZ10" s="67"/>
      <c r="AKA10" s="67"/>
      <c r="AKB10" s="67"/>
      <c r="AKC10" s="67"/>
      <c r="AKD10" s="67"/>
      <c r="AKE10" s="67"/>
      <c r="AKF10" s="67"/>
      <c r="AKG10" s="67"/>
      <c r="AKH10" s="67"/>
      <c r="AKI10" s="67"/>
      <c r="AKJ10" s="67"/>
      <c r="AKK10" s="67"/>
      <c r="AKL10" s="67"/>
      <c r="AKM10" s="67"/>
      <c r="AKN10" s="67"/>
      <c r="AKO10" s="67"/>
      <c r="AKP10" s="67"/>
      <c r="AKQ10" s="67"/>
      <c r="AKR10" s="67"/>
      <c r="AKS10" s="67"/>
      <c r="AKT10" s="67"/>
      <c r="AKU10" s="67"/>
      <c r="AKV10" s="67"/>
      <c r="AKW10" s="67"/>
      <c r="AKX10" s="67"/>
      <c r="AKY10" s="67"/>
      <c r="AKZ10" s="67"/>
      <c r="ALA10" s="67"/>
      <c r="ALB10" s="67"/>
      <c r="ALC10" s="67"/>
      <c r="ALD10" s="67"/>
      <c r="ALE10" s="67"/>
      <c r="ALF10" s="67"/>
      <c r="ALG10" s="67"/>
      <c r="ALH10" s="67"/>
      <c r="ALI10" s="67"/>
      <c r="ALJ10" s="67"/>
      <c r="ALK10" s="67"/>
      <c r="ALL10" s="67"/>
      <c r="ALM10" s="67"/>
      <c r="ALN10" s="67"/>
      <c r="ALO10" s="67"/>
      <c r="ALP10" s="67"/>
      <c r="ALQ10" s="67"/>
      <c r="ALR10" s="67"/>
      <c r="ALS10" s="67"/>
      <c r="ALT10" s="67"/>
      <c r="ALU10" s="67"/>
      <c r="ALV10" s="67"/>
      <c r="ALW10" s="67"/>
      <c r="ALX10" s="67"/>
      <c r="ALY10" s="67"/>
      <c r="ALZ10" s="67"/>
      <c r="AMA10" s="67"/>
      <c r="AMB10" s="67"/>
      <c r="AMC10" s="67"/>
      <c r="AMD10" s="67"/>
      <c r="AME10" s="67"/>
      <c r="AMF10" s="67"/>
      <c r="AMG10" s="67"/>
      <c r="AMH10" s="67"/>
      <c r="AMI10" s="67"/>
      <c r="AMJ10" s="67"/>
      <c r="AMK10" s="67"/>
      <c r="AML10" s="67"/>
      <c r="AMM10" s="67"/>
      <c r="AMN10" s="67"/>
      <c r="AMO10" s="67"/>
      <c r="AMP10" s="67"/>
      <c r="AMQ10" s="67"/>
      <c r="AMR10" s="67"/>
      <c r="AMS10" s="67"/>
      <c r="AMT10" s="67"/>
      <c r="AMU10" s="67"/>
      <c r="AMV10" s="67"/>
      <c r="AMW10" s="67"/>
      <c r="AMX10" s="67"/>
      <c r="AMY10" s="67"/>
      <c r="AMZ10" s="67"/>
      <c r="ANA10" s="67"/>
      <c r="ANB10" s="67"/>
      <c r="ANC10" s="67"/>
      <c r="AND10" s="67"/>
      <c r="ANE10" s="67"/>
      <c r="ANF10" s="67"/>
      <c r="ANG10" s="67"/>
      <c r="ANH10" s="67"/>
      <c r="ANI10" s="67"/>
      <c r="ANJ10" s="67"/>
      <c r="ANK10" s="67"/>
      <c r="ANL10" s="67"/>
      <c r="ANM10" s="67"/>
      <c r="ANN10" s="67"/>
      <c r="ANO10" s="67"/>
      <c r="ANP10" s="67"/>
      <c r="ANQ10" s="67"/>
      <c r="ANR10" s="67"/>
      <c r="ANS10" s="67"/>
      <c r="ANT10" s="67"/>
      <c r="ANU10" s="67"/>
      <c r="ANV10" s="67"/>
      <c r="ANW10" s="67"/>
      <c r="ANX10" s="67"/>
      <c r="ANY10" s="67"/>
      <c r="ANZ10" s="67"/>
      <c r="AOA10" s="67"/>
      <c r="AOB10" s="67"/>
      <c r="AOC10" s="67"/>
      <c r="AOD10" s="67"/>
      <c r="AOE10" s="67"/>
      <c r="AOF10" s="67"/>
      <c r="AOG10" s="67"/>
      <c r="AOH10" s="67"/>
      <c r="AOI10" s="67"/>
      <c r="AOJ10" s="67"/>
      <c r="AOK10" s="67"/>
      <c r="AOL10" s="67"/>
      <c r="AOM10" s="67"/>
      <c r="AON10" s="67"/>
      <c r="AOO10" s="67"/>
      <c r="AOP10" s="67"/>
      <c r="AOQ10" s="67"/>
      <c r="AOR10" s="67"/>
      <c r="AOS10" s="67"/>
      <c r="AOT10" s="67"/>
      <c r="AOU10" s="67"/>
      <c r="AOV10" s="67"/>
      <c r="AOW10" s="67"/>
      <c r="AOX10" s="67"/>
      <c r="AOY10" s="67"/>
      <c r="AOZ10" s="67"/>
      <c r="APA10" s="67"/>
      <c r="APB10" s="67"/>
      <c r="APC10" s="67"/>
      <c r="APD10" s="67"/>
      <c r="APE10" s="67"/>
      <c r="APF10" s="67"/>
      <c r="APG10" s="67"/>
      <c r="APH10" s="67"/>
      <c r="API10" s="67"/>
      <c r="APJ10" s="67"/>
      <c r="APK10" s="67"/>
      <c r="APL10" s="67"/>
      <c r="APM10" s="67"/>
      <c r="APN10" s="67"/>
      <c r="APO10" s="67"/>
      <c r="APP10" s="67"/>
      <c r="APQ10" s="67"/>
      <c r="APR10" s="67"/>
      <c r="APS10" s="67"/>
      <c r="APT10" s="67"/>
      <c r="APU10" s="67"/>
      <c r="APV10" s="67"/>
      <c r="APW10" s="67"/>
      <c r="APX10" s="67"/>
      <c r="APY10" s="67"/>
      <c r="APZ10" s="67"/>
      <c r="AQA10" s="67"/>
      <c r="AQB10" s="67"/>
      <c r="AQC10" s="67"/>
      <c r="AQD10" s="67"/>
      <c r="AQE10" s="67"/>
      <c r="AQF10" s="67"/>
      <c r="AQG10" s="67"/>
      <c r="AQH10" s="67"/>
      <c r="AQI10" s="67"/>
      <c r="AQJ10" s="67"/>
      <c r="AQK10" s="67"/>
      <c r="AQL10" s="67"/>
      <c r="AQM10" s="67"/>
      <c r="AQN10" s="67"/>
      <c r="AQO10" s="67"/>
      <c r="AQP10" s="67"/>
      <c r="AQQ10" s="67"/>
      <c r="AQR10" s="67"/>
      <c r="AQS10" s="67"/>
      <c r="AQT10" s="67"/>
      <c r="AQU10" s="67"/>
      <c r="AQV10" s="67"/>
      <c r="AQW10" s="67"/>
      <c r="AQX10" s="67"/>
      <c r="AQY10" s="67"/>
      <c r="AQZ10" s="67"/>
      <c r="ARA10" s="67"/>
      <c r="ARB10" s="67"/>
      <c r="ARC10" s="67"/>
      <c r="ARD10" s="67"/>
      <c r="ARE10" s="67"/>
      <c r="ARF10" s="67"/>
      <c r="ARG10" s="67"/>
      <c r="ARH10" s="67"/>
      <c r="ARI10" s="67"/>
      <c r="ARJ10" s="67"/>
      <c r="ARK10" s="67"/>
      <c r="ARL10" s="67"/>
      <c r="ARM10" s="67"/>
      <c r="ARN10" s="67"/>
      <c r="ARO10" s="67"/>
      <c r="ARP10" s="67"/>
      <c r="ARQ10" s="67"/>
      <c r="ARR10" s="67"/>
      <c r="ARS10" s="67"/>
      <c r="ART10" s="67"/>
      <c r="ARU10" s="67"/>
      <c r="ARV10" s="67"/>
      <c r="ARW10" s="67"/>
      <c r="ARX10" s="67"/>
      <c r="ARY10" s="67"/>
      <c r="ARZ10" s="67"/>
      <c r="ASA10" s="67"/>
      <c r="ASB10" s="67"/>
      <c r="ASC10" s="67"/>
      <c r="ASD10" s="67"/>
      <c r="ASE10" s="67"/>
      <c r="ASF10" s="67"/>
      <c r="ASG10" s="67"/>
      <c r="ASH10" s="67"/>
      <c r="ASI10" s="67"/>
      <c r="ASJ10" s="67"/>
      <c r="ASK10" s="67"/>
      <c r="ASL10" s="67"/>
      <c r="ASM10" s="67"/>
      <c r="ASN10" s="67"/>
      <c r="ASO10" s="67"/>
      <c r="ASP10" s="67"/>
      <c r="ASQ10" s="67"/>
      <c r="ASR10" s="67"/>
      <c r="ASS10" s="67"/>
      <c r="AST10" s="67"/>
      <c r="ASU10" s="67"/>
      <c r="ASV10" s="67"/>
      <c r="ASW10" s="67"/>
      <c r="ASX10" s="67"/>
      <c r="ASY10" s="67"/>
      <c r="ASZ10" s="67"/>
      <c r="ATA10" s="67"/>
      <c r="ATB10" s="67"/>
      <c r="ATC10" s="67"/>
      <c r="ATD10" s="67"/>
      <c r="ATE10" s="67"/>
      <c r="ATF10" s="67"/>
      <c r="ATG10" s="67"/>
      <c r="ATH10" s="67"/>
      <c r="ATI10" s="67"/>
      <c r="ATJ10" s="67"/>
      <c r="ATK10" s="67"/>
      <c r="ATL10" s="67"/>
      <c r="ATM10" s="67"/>
      <c r="ATN10" s="67"/>
      <c r="ATO10" s="67"/>
      <c r="ATP10" s="67"/>
      <c r="ATQ10" s="67"/>
      <c r="ATR10" s="67"/>
      <c r="ATS10" s="67"/>
      <c r="ATT10" s="67"/>
      <c r="ATU10" s="67"/>
      <c r="ATV10" s="67"/>
      <c r="ATW10" s="67"/>
      <c r="ATX10" s="67"/>
      <c r="ATY10" s="67"/>
      <c r="ATZ10" s="67"/>
      <c r="AUA10" s="67"/>
      <c r="AUB10" s="67"/>
      <c r="AUC10" s="67"/>
      <c r="AUD10" s="67"/>
      <c r="AUE10" s="67"/>
      <c r="AUF10" s="67"/>
      <c r="AUG10" s="67"/>
      <c r="AUH10" s="67"/>
      <c r="AUI10" s="67"/>
      <c r="AUJ10" s="67"/>
      <c r="AUK10" s="67"/>
      <c r="AUL10" s="67"/>
      <c r="AUM10" s="67"/>
      <c r="AUN10" s="67"/>
      <c r="AUO10" s="67"/>
      <c r="AUP10" s="67"/>
      <c r="AUQ10" s="67"/>
      <c r="AUR10" s="67"/>
      <c r="AUS10" s="67"/>
      <c r="AUT10" s="67"/>
      <c r="AUU10" s="67"/>
      <c r="AUV10" s="67"/>
      <c r="AUW10" s="67"/>
      <c r="AUX10" s="67"/>
      <c r="AUY10" s="67"/>
      <c r="AUZ10" s="67"/>
      <c r="AVA10" s="67"/>
      <c r="AVB10" s="67"/>
      <c r="AVC10" s="67"/>
      <c r="AVD10" s="67"/>
      <c r="AVE10" s="67"/>
      <c r="AVF10" s="67"/>
      <c r="AVG10" s="67"/>
      <c r="AVH10" s="67"/>
      <c r="AVI10" s="67"/>
      <c r="AVJ10" s="67"/>
      <c r="AVK10" s="67"/>
      <c r="AVL10" s="67"/>
      <c r="AVM10" s="67"/>
      <c r="AVN10" s="67"/>
      <c r="AVO10" s="67"/>
      <c r="AVP10" s="67"/>
      <c r="AVQ10" s="67"/>
      <c r="AVR10" s="67"/>
      <c r="AVS10" s="67"/>
      <c r="AVT10" s="67"/>
      <c r="AVU10" s="67"/>
      <c r="AVV10" s="67"/>
      <c r="AVW10" s="67"/>
      <c r="AVX10" s="67"/>
      <c r="AVY10" s="67"/>
      <c r="AVZ10" s="67"/>
      <c r="AWA10" s="67"/>
      <c r="AWB10" s="67"/>
      <c r="AWC10" s="67"/>
      <c r="AWD10" s="67"/>
      <c r="AWE10" s="67"/>
      <c r="AWF10" s="67"/>
      <c r="AWG10" s="67"/>
      <c r="AWH10" s="67"/>
      <c r="AWI10" s="67"/>
      <c r="AWJ10" s="67"/>
      <c r="AWK10" s="67"/>
      <c r="AWL10" s="67"/>
      <c r="AWM10" s="67"/>
      <c r="AWN10" s="67"/>
      <c r="AWO10" s="67"/>
      <c r="AWP10" s="67"/>
      <c r="AWQ10" s="67"/>
      <c r="AWR10" s="67"/>
      <c r="AWS10" s="67"/>
      <c r="AWT10" s="67"/>
      <c r="AWU10" s="67"/>
      <c r="AWV10" s="67"/>
      <c r="AWW10" s="67"/>
      <c r="AWX10" s="67"/>
      <c r="AWY10" s="67"/>
      <c r="AWZ10" s="67"/>
      <c r="AXA10" s="67"/>
      <c r="AXB10" s="67"/>
      <c r="AXC10" s="67"/>
      <c r="AXD10" s="67"/>
      <c r="AXE10" s="67"/>
      <c r="AXF10" s="67"/>
      <c r="AXG10" s="67"/>
      <c r="AXH10" s="67"/>
      <c r="AXI10" s="67"/>
      <c r="AXJ10" s="67"/>
      <c r="AXK10" s="67"/>
      <c r="AXL10" s="67"/>
      <c r="AXM10" s="67"/>
      <c r="AXN10" s="67"/>
      <c r="AXO10" s="67"/>
      <c r="AXP10" s="67"/>
      <c r="AXQ10" s="67"/>
      <c r="AXR10" s="67"/>
      <c r="AXS10" s="67"/>
      <c r="AXT10" s="67"/>
      <c r="AXU10" s="67"/>
      <c r="AXV10" s="67"/>
      <c r="AXW10" s="67"/>
      <c r="AXX10" s="67"/>
      <c r="AXY10" s="67"/>
      <c r="AXZ10" s="67"/>
      <c r="AYA10" s="67"/>
      <c r="AYB10" s="67"/>
      <c r="AYC10" s="67"/>
      <c r="AYD10" s="67"/>
      <c r="AYE10" s="67"/>
      <c r="AYF10" s="67"/>
      <c r="AYG10" s="67"/>
      <c r="AYH10" s="67"/>
      <c r="AYI10" s="67"/>
      <c r="AYJ10" s="67"/>
      <c r="AYK10" s="67"/>
      <c r="AYL10" s="67"/>
      <c r="AYM10" s="67"/>
      <c r="AYN10" s="67"/>
      <c r="AYO10" s="67"/>
      <c r="AYP10" s="67"/>
      <c r="AYQ10" s="67"/>
      <c r="AYR10" s="67"/>
      <c r="AYS10" s="67"/>
      <c r="AYT10" s="67"/>
      <c r="AYU10" s="67"/>
      <c r="AYV10" s="67"/>
      <c r="AYW10" s="67"/>
      <c r="AYX10" s="67"/>
      <c r="AYY10" s="67"/>
      <c r="AYZ10" s="67"/>
      <c r="AZA10" s="67"/>
      <c r="AZB10" s="67"/>
      <c r="AZC10" s="67"/>
      <c r="AZD10" s="67"/>
      <c r="AZE10" s="67"/>
      <c r="AZF10" s="67"/>
      <c r="AZG10" s="67"/>
      <c r="AZH10" s="67"/>
      <c r="AZI10" s="67"/>
      <c r="AZJ10" s="67"/>
      <c r="AZK10" s="67"/>
      <c r="AZL10" s="67"/>
      <c r="AZM10" s="67"/>
      <c r="AZN10" s="67"/>
      <c r="AZO10" s="67"/>
      <c r="AZP10" s="67"/>
      <c r="AZQ10" s="67"/>
      <c r="AZR10" s="67"/>
      <c r="AZS10" s="67"/>
      <c r="AZT10" s="67"/>
      <c r="AZU10" s="67"/>
      <c r="AZV10" s="67"/>
      <c r="AZW10" s="67"/>
      <c r="AZX10" s="67"/>
      <c r="AZY10" s="67"/>
      <c r="AZZ10" s="67"/>
      <c r="BAA10" s="67"/>
      <c r="BAB10" s="67"/>
      <c r="BAC10" s="67"/>
      <c r="BAD10" s="67"/>
      <c r="BAE10" s="67"/>
      <c r="BAF10" s="67"/>
      <c r="BAG10" s="67"/>
      <c r="BAH10" s="67"/>
      <c r="BAI10" s="67"/>
      <c r="BAJ10" s="67"/>
      <c r="BAK10" s="67"/>
      <c r="BAL10" s="67"/>
      <c r="BAM10" s="67"/>
      <c r="BAN10" s="67"/>
      <c r="BAO10" s="67"/>
      <c r="BAP10" s="67"/>
      <c r="BAQ10" s="67"/>
      <c r="BAR10" s="67"/>
      <c r="BAS10" s="67"/>
      <c r="BAT10" s="67"/>
      <c r="BAU10" s="67"/>
      <c r="BAV10" s="67"/>
      <c r="BAW10" s="67"/>
      <c r="BAX10" s="67"/>
      <c r="BAY10" s="67"/>
      <c r="BAZ10" s="67"/>
      <c r="BBA10" s="67"/>
      <c r="BBB10" s="67"/>
      <c r="BBC10" s="67"/>
      <c r="BBD10" s="67"/>
      <c r="BBE10" s="67"/>
      <c r="BBF10" s="67"/>
      <c r="BBG10" s="67"/>
      <c r="BBH10" s="67"/>
      <c r="BBI10" s="67"/>
      <c r="BBJ10" s="67"/>
      <c r="BBK10" s="67"/>
      <c r="BBL10" s="67"/>
      <c r="BBM10" s="67"/>
      <c r="BBN10" s="67"/>
      <c r="BBO10" s="67"/>
      <c r="BBP10" s="67"/>
      <c r="BBQ10" s="67"/>
      <c r="BBR10" s="67"/>
      <c r="BBS10" s="67"/>
      <c r="BBT10" s="67"/>
      <c r="BBU10" s="67"/>
      <c r="BBV10" s="67"/>
      <c r="BBW10" s="67"/>
      <c r="BBX10" s="67"/>
      <c r="BBY10" s="67"/>
      <c r="BBZ10" s="67"/>
      <c r="BCA10" s="67"/>
      <c r="BCB10" s="67"/>
      <c r="BCC10" s="67"/>
      <c r="BCD10" s="67"/>
      <c r="BCE10" s="67"/>
      <c r="BCF10" s="67"/>
      <c r="BCG10" s="67"/>
      <c r="BCH10" s="67"/>
      <c r="BCI10" s="67"/>
      <c r="BCJ10" s="67"/>
      <c r="BCK10" s="67"/>
      <c r="BCL10" s="67"/>
      <c r="BCM10" s="67"/>
      <c r="BCN10" s="67"/>
      <c r="BCO10" s="67"/>
      <c r="BCP10" s="67"/>
      <c r="BCQ10" s="67"/>
      <c r="BCR10" s="67"/>
      <c r="BCS10" s="67"/>
      <c r="BCT10" s="67"/>
      <c r="BCU10" s="67"/>
      <c r="BCV10" s="67"/>
      <c r="BCW10" s="67"/>
      <c r="BCX10" s="67"/>
      <c r="BCY10" s="67"/>
      <c r="BCZ10" s="67"/>
      <c r="BDA10" s="67"/>
      <c r="BDB10" s="67"/>
      <c r="BDC10" s="67"/>
      <c r="BDD10" s="67"/>
      <c r="BDE10" s="67"/>
      <c r="BDF10" s="67"/>
      <c r="BDG10" s="67"/>
      <c r="BDH10" s="67"/>
      <c r="BDI10" s="67"/>
      <c r="BDJ10" s="67"/>
      <c r="BDK10" s="67"/>
      <c r="BDL10" s="67"/>
      <c r="BDM10" s="67"/>
      <c r="BDN10" s="67"/>
      <c r="BDO10" s="67"/>
      <c r="BDP10" s="67"/>
      <c r="BDQ10" s="67"/>
      <c r="BDR10" s="67"/>
      <c r="BDS10" s="67"/>
      <c r="BDT10" s="67"/>
      <c r="BDU10" s="67"/>
      <c r="BDV10" s="67"/>
      <c r="BDW10" s="67"/>
      <c r="BDX10" s="67"/>
      <c r="BDY10" s="67"/>
      <c r="BDZ10" s="67"/>
      <c r="BEA10" s="67"/>
      <c r="BEB10" s="67"/>
      <c r="BEC10" s="67"/>
      <c r="BED10" s="67"/>
      <c r="BEE10" s="67"/>
      <c r="BEF10" s="67"/>
      <c r="BEG10" s="67"/>
      <c r="BEH10" s="67"/>
      <c r="BEI10" s="67"/>
      <c r="BEJ10" s="67"/>
      <c r="BEK10" s="67"/>
      <c r="BEL10" s="67"/>
      <c r="BEM10" s="67"/>
      <c r="BEN10" s="67"/>
      <c r="BEO10" s="67"/>
      <c r="BEP10" s="67"/>
      <c r="BEQ10" s="67"/>
      <c r="BER10" s="67"/>
      <c r="BES10" s="67"/>
      <c r="BET10" s="67"/>
      <c r="BEU10" s="67"/>
      <c r="BEV10" s="67"/>
      <c r="BEW10" s="67"/>
      <c r="BEX10" s="67"/>
      <c r="BEY10" s="67"/>
      <c r="BEZ10" s="67"/>
      <c r="BFA10" s="67"/>
      <c r="BFB10" s="67"/>
      <c r="BFC10" s="67"/>
      <c r="BFD10" s="67"/>
      <c r="BFE10" s="67"/>
      <c r="BFF10" s="67"/>
      <c r="BFG10" s="67"/>
      <c r="BFH10" s="67"/>
      <c r="BFI10" s="67"/>
      <c r="BFJ10" s="67"/>
      <c r="BFK10" s="67"/>
      <c r="BFL10" s="67"/>
      <c r="BFM10" s="67"/>
      <c r="BFN10" s="67"/>
      <c r="BFO10" s="67"/>
      <c r="BFP10" s="67"/>
      <c r="BFQ10" s="67"/>
      <c r="BFR10" s="67"/>
      <c r="BFS10" s="67"/>
      <c r="BFT10" s="67"/>
      <c r="BFU10" s="67"/>
      <c r="BFV10" s="67"/>
      <c r="BFW10" s="67"/>
      <c r="BFX10" s="67"/>
      <c r="BFY10" s="67"/>
      <c r="BFZ10" s="67"/>
      <c r="BGA10" s="67"/>
      <c r="BGB10" s="67"/>
      <c r="BGC10" s="67"/>
      <c r="BGD10" s="67"/>
      <c r="BGE10" s="67"/>
      <c r="BGF10" s="67"/>
      <c r="BGG10" s="67"/>
      <c r="BGH10" s="67"/>
      <c r="BGI10" s="67"/>
      <c r="BGJ10" s="67"/>
      <c r="BGK10" s="67"/>
      <c r="BGL10" s="67"/>
      <c r="BGM10" s="67"/>
      <c r="BGN10" s="67"/>
      <c r="BGO10" s="67"/>
      <c r="BGP10" s="67"/>
      <c r="BGQ10" s="67"/>
      <c r="BGR10" s="67"/>
      <c r="BGS10" s="67"/>
      <c r="BGT10" s="67"/>
      <c r="BGU10" s="67"/>
      <c r="BGV10" s="67"/>
      <c r="BGW10" s="67"/>
      <c r="BGX10" s="67"/>
      <c r="BGY10" s="67"/>
      <c r="BGZ10" s="67"/>
      <c r="BHA10" s="67"/>
      <c r="BHB10" s="67"/>
      <c r="BHC10" s="67"/>
      <c r="BHD10" s="67"/>
      <c r="BHE10" s="67"/>
      <c r="BHF10" s="67"/>
      <c r="BHG10" s="67"/>
      <c r="BHH10" s="67"/>
      <c r="BHI10" s="67"/>
      <c r="BHJ10" s="67"/>
      <c r="BHK10" s="67"/>
      <c r="BHL10" s="67"/>
      <c r="BHM10" s="67"/>
      <c r="BHN10" s="67"/>
      <c r="BHO10" s="67"/>
      <c r="BHP10" s="67"/>
      <c r="BHQ10" s="67"/>
      <c r="BHR10" s="67"/>
      <c r="BHS10" s="67"/>
      <c r="BHT10" s="67"/>
      <c r="BHU10" s="67"/>
      <c r="BHV10" s="67"/>
      <c r="BHW10" s="67"/>
      <c r="BHX10" s="67"/>
      <c r="BHY10" s="67"/>
      <c r="BHZ10" s="67"/>
      <c r="BIA10" s="67"/>
      <c r="BIB10" s="67"/>
      <c r="BIC10" s="67"/>
      <c r="BID10" s="67"/>
      <c r="BIE10" s="67"/>
      <c r="BIF10" s="67"/>
      <c r="BIG10" s="67"/>
      <c r="BIH10" s="67"/>
      <c r="BII10" s="67"/>
      <c r="BIJ10" s="67"/>
      <c r="BIK10" s="67"/>
      <c r="BIL10" s="67"/>
      <c r="BIM10" s="67"/>
      <c r="BIN10" s="67"/>
      <c r="BIO10" s="67"/>
      <c r="BIP10" s="67"/>
      <c r="BIQ10" s="67"/>
      <c r="BIR10" s="67"/>
      <c r="BIS10" s="67"/>
      <c r="BIT10" s="67"/>
      <c r="BIU10" s="67"/>
      <c r="BIV10" s="67"/>
      <c r="BIW10" s="67"/>
      <c r="BIX10" s="67"/>
      <c r="BIY10" s="67"/>
      <c r="BIZ10" s="67"/>
      <c r="BJA10" s="67"/>
      <c r="BJB10" s="67"/>
      <c r="BJC10" s="67"/>
      <c r="BJD10" s="67"/>
      <c r="BJE10" s="67"/>
      <c r="BJF10" s="67"/>
      <c r="BJG10" s="67"/>
      <c r="BJH10" s="67"/>
      <c r="BJI10" s="67"/>
      <c r="BJJ10" s="67"/>
      <c r="BJK10" s="67"/>
      <c r="BJL10" s="67"/>
      <c r="BJM10" s="67"/>
      <c r="BJN10" s="67"/>
      <c r="BJO10" s="67"/>
      <c r="BJP10" s="67"/>
      <c r="BJQ10" s="67"/>
      <c r="BJR10" s="67"/>
      <c r="BJS10" s="67"/>
      <c r="BJT10" s="67"/>
      <c r="BJU10" s="67"/>
      <c r="BJV10" s="67"/>
      <c r="BJW10" s="67"/>
      <c r="BJX10" s="67"/>
      <c r="BJY10" s="67"/>
      <c r="BJZ10" s="67"/>
      <c r="BKA10" s="67"/>
      <c r="BKB10" s="67"/>
      <c r="BKC10" s="67"/>
      <c r="BKD10" s="67"/>
      <c r="BKE10" s="67"/>
      <c r="BKF10" s="67"/>
      <c r="BKG10" s="67"/>
      <c r="BKH10" s="67"/>
      <c r="BKI10" s="67"/>
      <c r="BKJ10" s="67"/>
      <c r="BKK10" s="67"/>
      <c r="BKL10" s="67"/>
      <c r="BKM10" s="67"/>
      <c r="BKN10" s="67"/>
      <c r="BKO10" s="67"/>
      <c r="BKP10" s="67"/>
      <c r="BKQ10" s="67"/>
      <c r="BKR10" s="67"/>
      <c r="BKS10" s="67"/>
      <c r="BKT10" s="67"/>
      <c r="BKU10" s="67"/>
      <c r="BKV10" s="67"/>
      <c r="BKW10" s="67"/>
      <c r="BKX10" s="67"/>
      <c r="BKY10" s="67"/>
      <c r="BKZ10" s="67"/>
      <c r="BLA10" s="67"/>
      <c r="BLB10" s="67"/>
      <c r="BLC10" s="67"/>
      <c r="BLD10" s="67"/>
      <c r="BLE10" s="67"/>
      <c r="BLF10" s="67"/>
      <c r="BLG10" s="67"/>
      <c r="BLH10" s="67"/>
      <c r="BLI10" s="67"/>
      <c r="BLJ10" s="67"/>
      <c r="BLK10" s="67"/>
      <c r="BLL10" s="67"/>
      <c r="BLM10" s="67"/>
      <c r="BLN10" s="67"/>
      <c r="BLO10" s="67"/>
      <c r="BLP10" s="67"/>
      <c r="BLQ10" s="67"/>
      <c r="BLR10" s="67"/>
      <c r="BLS10" s="67"/>
      <c r="BLT10" s="67"/>
      <c r="BLU10" s="67"/>
      <c r="BLV10" s="67"/>
      <c r="BLW10" s="67"/>
      <c r="BLX10" s="67"/>
      <c r="BLY10" s="67"/>
      <c r="BLZ10" s="67"/>
      <c r="BMA10" s="67"/>
      <c r="BMB10" s="67"/>
      <c r="BMC10" s="67"/>
      <c r="BMD10" s="67"/>
      <c r="BME10" s="67"/>
      <c r="BMF10" s="67"/>
      <c r="BMG10" s="67"/>
      <c r="BMH10" s="67"/>
      <c r="BMI10" s="67"/>
      <c r="BMJ10" s="67"/>
      <c r="BMK10" s="67"/>
      <c r="BML10" s="67"/>
      <c r="BMM10" s="67"/>
      <c r="BMN10" s="67"/>
      <c r="BMO10" s="67"/>
      <c r="BMP10" s="67"/>
      <c r="BMQ10" s="67"/>
      <c r="BMR10" s="67"/>
      <c r="BMS10" s="67"/>
      <c r="BMT10" s="67"/>
      <c r="BMU10" s="67"/>
      <c r="BMV10" s="67"/>
      <c r="BMW10" s="67"/>
      <c r="BMX10" s="67"/>
      <c r="BMY10" s="67"/>
      <c r="BMZ10" s="67"/>
      <c r="BNA10" s="67"/>
      <c r="BNB10" s="67"/>
      <c r="BNC10" s="67"/>
      <c r="BND10" s="67"/>
      <c r="BNE10" s="67"/>
      <c r="BNF10" s="67"/>
      <c r="BNG10" s="67"/>
      <c r="BNH10" s="67"/>
      <c r="BNI10" s="67"/>
      <c r="BNJ10" s="67"/>
      <c r="BNK10" s="67"/>
      <c r="BNL10" s="67"/>
      <c r="BNM10" s="67"/>
      <c r="BNN10" s="67"/>
      <c r="BNO10" s="67"/>
      <c r="BNP10" s="67"/>
      <c r="BNQ10" s="67"/>
      <c r="BNR10" s="67"/>
      <c r="BNS10" s="67"/>
      <c r="BNT10" s="67"/>
      <c r="BNU10" s="67"/>
      <c r="BNV10" s="67"/>
      <c r="BNW10" s="67"/>
      <c r="BNX10" s="67"/>
      <c r="BNY10" s="67"/>
      <c r="BNZ10" s="67"/>
      <c r="BOA10" s="67"/>
      <c r="BOB10" s="67"/>
      <c r="BOC10" s="67"/>
      <c r="BOD10" s="67"/>
      <c r="BOE10" s="67"/>
      <c r="BOF10" s="67"/>
      <c r="BOG10" s="67"/>
      <c r="BOH10" s="67"/>
      <c r="BOI10" s="67"/>
      <c r="BOJ10" s="67"/>
      <c r="BOK10" s="67"/>
      <c r="BOL10" s="67"/>
      <c r="BOM10" s="67"/>
      <c r="BON10" s="67"/>
      <c r="BOO10" s="67"/>
      <c r="BOP10" s="67"/>
      <c r="BOQ10" s="67"/>
      <c r="BOR10" s="67"/>
      <c r="BOS10" s="67"/>
      <c r="BOT10" s="67"/>
      <c r="BOU10" s="67"/>
      <c r="BOV10" s="67"/>
      <c r="BOW10" s="67"/>
      <c r="BOX10" s="67"/>
      <c r="BOY10" s="67"/>
      <c r="BOZ10" s="67"/>
      <c r="BPA10" s="67"/>
      <c r="BPB10" s="67"/>
      <c r="BPC10" s="67"/>
      <c r="BPD10" s="67"/>
      <c r="BPE10" s="67"/>
      <c r="BPF10" s="67"/>
      <c r="BPG10" s="67"/>
      <c r="BPH10" s="67"/>
      <c r="BPI10" s="67"/>
      <c r="BPJ10" s="67"/>
      <c r="BPK10" s="67"/>
      <c r="BPL10" s="67"/>
      <c r="BPM10" s="67"/>
      <c r="BPN10" s="67"/>
      <c r="BPO10" s="67"/>
      <c r="BPP10" s="67"/>
      <c r="BPQ10" s="67"/>
      <c r="BPR10" s="67"/>
      <c r="BPS10" s="67"/>
      <c r="BPT10" s="67"/>
      <c r="BPU10" s="67"/>
      <c r="BPV10" s="67"/>
      <c r="BPW10" s="67"/>
      <c r="BPX10" s="67"/>
      <c r="BPY10" s="67"/>
      <c r="BPZ10" s="67"/>
      <c r="BQA10" s="67"/>
      <c r="BQB10" s="67"/>
      <c r="BQC10" s="67"/>
      <c r="BQD10" s="67"/>
      <c r="BQE10" s="67"/>
      <c r="BQF10" s="67"/>
      <c r="BQG10" s="67"/>
      <c r="BQH10" s="67"/>
      <c r="BQI10" s="67"/>
      <c r="BQJ10" s="67"/>
      <c r="BQK10" s="67"/>
      <c r="BQL10" s="67"/>
      <c r="BQM10" s="67"/>
      <c r="BQN10" s="67"/>
      <c r="BQO10" s="67"/>
      <c r="BQP10" s="67"/>
      <c r="BQQ10" s="67"/>
      <c r="BQR10" s="67"/>
      <c r="BQS10" s="67"/>
      <c r="BQT10" s="67"/>
      <c r="BQU10" s="67"/>
      <c r="BQV10" s="67"/>
      <c r="BQW10" s="67"/>
      <c r="BQX10" s="67"/>
      <c r="BQY10" s="67"/>
      <c r="BQZ10" s="67"/>
      <c r="BRA10" s="67"/>
      <c r="BRB10" s="67"/>
      <c r="BRC10" s="67"/>
      <c r="BRD10" s="67"/>
      <c r="BRE10" s="67"/>
      <c r="BRF10" s="67"/>
      <c r="BRG10" s="67"/>
      <c r="BRH10" s="67"/>
      <c r="BRI10" s="67"/>
      <c r="BRJ10" s="67"/>
      <c r="BRK10" s="67"/>
      <c r="BRL10" s="67"/>
      <c r="BRM10" s="67"/>
      <c r="BRN10" s="67"/>
      <c r="BRO10" s="67"/>
      <c r="BRP10" s="67"/>
      <c r="BRQ10" s="67"/>
      <c r="BRR10" s="67"/>
      <c r="BRS10" s="67"/>
      <c r="BRT10" s="67"/>
      <c r="BRU10" s="67"/>
      <c r="BRV10" s="67"/>
      <c r="BRW10" s="67"/>
      <c r="BRX10" s="67"/>
      <c r="BRY10" s="67"/>
      <c r="BRZ10" s="67"/>
      <c r="BSA10" s="67"/>
      <c r="BSB10" s="67"/>
      <c r="BSC10" s="67"/>
      <c r="BSD10" s="67"/>
      <c r="BSE10" s="67"/>
      <c r="BSF10" s="67"/>
      <c r="BSG10" s="67"/>
      <c r="BSH10" s="67"/>
      <c r="BSI10" s="67"/>
      <c r="BSJ10" s="67"/>
      <c r="BSK10" s="67"/>
      <c r="BSL10" s="67"/>
      <c r="BSM10" s="67"/>
      <c r="BSN10" s="67"/>
      <c r="BSO10" s="67"/>
      <c r="BSP10" s="67"/>
      <c r="BSQ10" s="67"/>
      <c r="BSR10" s="67"/>
      <c r="BSS10" s="67"/>
      <c r="BST10" s="67"/>
      <c r="BSU10" s="67"/>
      <c r="BSV10" s="67"/>
      <c r="BSW10" s="67"/>
      <c r="BSX10" s="67"/>
      <c r="BSY10" s="67"/>
      <c r="BSZ10" s="67"/>
      <c r="BTA10" s="67"/>
      <c r="BTB10" s="67"/>
      <c r="BTC10" s="67"/>
      <c r="BTD10" s="67"/>
      <c r="BTE10" s="67"/>
      <c r="BTF10" s="67"/>
      <c r="BTG10" s="67"/>
      <c r="BTH10" s="67"/>
      <c r="BTI10" s="67"/>
      <c r="BTJ10" s="67"/>
      <c r="BTK10" s="67"/>
      <c r="BTL10" s="67"/>
      <c r="BTM10" s="67"/>
      <c r="BTN10" s="67"/>
      <c r="BTO10" s="67"/>
      <c r="BTP10" s="67"/>
      <c r="BTQ10" s="67"/>
      <c r="BTR10" s="67"/>
      <c r="BTS10" s="67"/>
      <c r="BTT10" s="67"/>
      <c r="BTU10" s="67"/>
      <c r="BTV10" s="67"/>
      <c r="BTW10" s="67"/>
      <c r="BTX10" s="67"/>
      <c r="BTY10" s="67"/>
      <c r="BTZ10" s="67"/>
      <c r="BUA10" s="67"/>
      <c r="BUB10" s="67"/>
      <c r="BUC10" s="67"/>
      <c r="BUD10" s="67"/>
      <c r="BUE10" s="67"/>
      <c r="BUF10" s="67"/>
      <c r="BUG10" s="67"/>
      <c r="BUH10" s="67"/>
      <c r="BUI10" s="67"/>
      <c r="BUJ10" s="67"/>
      <c r="BUK10" s="67"/>
      <c r="BUL10" s="67"/>
      <c r="BUM10" s="67"/>
      <c r="BUN10" s="67"/>
      <c r="BUO10" s="67"/>
      <c r="BUP10" s="67"/>
      <c r="BUQ10" s="67"/>
      <c r="BUR10" s="67"/>
      <c r="BUS10" s="67"/>
      <c r="BUT10" s="67"/>
      <c r="BUU10" s="67"/>
      <c r="BUV10" s="67"/>
      <c r="BUW10" s="67"/>
      <c r="BUX10" s="67"/>
      <c r="BUY10" s="67"/>
      <c r="BUZ10" s="67"/>
      <c r="BVA10" s="67"/>
      <c r="BVB10" s="67"/>
      <c r="BVC10" s="67"/>
      <c r="BVD10" s="67"/>
      <c r="BVE10" s="67"/>
      <c r="BVF10" s="67"/>
      <c r="BVG10" s="67"/>
      <c r="BVH10" s="67"/>
      <c r="BVI10" s="67"/>
      <c r="BVJ10" s="67"/>
      <c r="BVK10" s="67"/>
      <c r="BVL10" s="67"/>
      <c r="BVM10" s="67"/>
      <c r="BVN10" s="67"/>
      <c r="BVO10" s="67"/>
      <c r="BVP10" s="67"/>
      <c r="BVQ10" s="67"/>
      <c r="BVR10" s="67"/>
      <c r="BVS10" s="67"/>
      <c r="BVT10" s="67"/>
      <c r="BVU10" s="67"/>
      <c r="BVV10" s="67"/>
      <c r="BVW10" s="67"/>
      <c r="BVX10" s="67"/>
      <c r="BVY10" s="67"/>
      <c r="BVZ10" s="67"/>
      <c r="BWA10" s="67"/>
      <c r="BWB10" s="67"/>
      <c r="BWC10" s="67"/>
      <c r="BWD10" s="67"/>
      <c r="BWE10" s="67"/>
      <c r="BWF10" s="67"/>
      <c r="BWG10" s="67"/>
      <c r="BWH10" s="67"/>
      <c r="BWI10" s="67"/>
      <c r="BWJ10" s="67"/>
      <c r="BWK10" s="67"/>
      <c r="BWL10" s="67"/>
      <c r="BWM10" s="67"/>
      <c r="BWN10" s="67"/>
      <c r="BWO10" s="67"/>
      <c r="BWP10" s="67"/>
      <c r="BWQ10" s="67"/>
      <c r="BWR10" s="67"/>
      <c r="BWS10" s="67"/>
      <c r="BWT10" s="67"/>
      <c r="BWU10" s="67"/>
      <c r="BWV10" s="67"/>
      <c r="BWW10" s="67"/>
      <c r="BWX10" s="67"/>
      <c r="BWY10" s="67"/>
      <c r="BWZ10" s="67"/>
      <c r="BXA10" s="67"/>
      <c r="BXB10" s="67"/>
      <c r="BXC10" s="67"/>
      <c r="BXD10" s="67"/>
      <c r="BXE10" s="67"/>
      <c r="BXF10" s="67"/>
      <c r="BXG10" s="67"/>
      <c r="BXH10" s="67"/>
      <c r="BXI10" s="67"/>
      <c r="BXJ10" s="67"/>
      <c r="BXK10" s="67"/>
      <c r="BXL10" s="67"/>
      <c r="BXM10" s="67"/>
      <c r="BXN10" s="67"/>
      <c r="BXO10" s="67"/>
      <c r="BXP10" s="67"/>
      <c r="BXQ10" s="67"/>
      <c r="BXR10" s="67"/>
      <c r="BXS10" s="67"/>
      <c r="BXT10" s="67"/>
      <c r="BXU10" s="67"/>
      <c r="BXV10" s="67"/>
      <c r="BXW10" s="67"/>
      <c r="BXX10" s="67"/>
      <c r="BXY10" s="67"/>
      <c r="BXZ10" s="67"/>
      <c r="BYA10" s="67"/>
      <c r="BYB10" s="67"/>
      <c r="BYC10" s="67"/>
      <c r="BYD10" s="67"/>
      <c r="BYE10" s="67"/>
      <c r="BYF10" s="67"/>
      <c r="BYG10" s="67"/>
      <c r="BYH10" s="67"/>
      <c r="BYI10" s="67"/>
      <c r="BYJ10" s="67"/>
      <c r="BYK10" s="67"/>
      <c r="BYL10" s="67"/>
      <c r="BYM10" s="67"/>
      <c r="BYN10" s="67"/>
      <c r="BYO10" s="67"/>
      <c r="BYP10" s="67"/>
      <c r="BYQ10" s="67"/>
      <c r="BYR10" s="67"/>
      <c r="BYS10" s="67"/>
      <c r="BYT10" s="67"/>
      <c r="BYU10" s="67"/>
      <c r="BYV10" s="67"/>
      <c r="BYW10" s="67"/>
      <c r="BYX10" s="67"/>
      <c r="BYY10" s="67"/>
      <c r="BYZ10" s="67"/>
      <c r="BZA10" s="67"/>
      <c r="BZB10" s="67"/>
      <c r="BZC10" s="67"/>
      <c r="BZD10" s="67"/>
      <c r="BZE10" s="67"/>
      <c r="BZF10" s="67"/>
      <c r="BZG10" s="67"/>
      <c r="BZH10" s="67"/>
      <c r="BZI10" s="67"/>
      <c r="BZJ10" s="67"/>
      <c r="BZK10" s="67"/>
      <c r="BZL10" s="67"/>
      <c r="BZM10" s="67"/>
      <c r="BZN10" s="67"/>
      <c r="BZO10" s="67"/>
      <c r="BZP10" s="67"/>
      <c r="BZQ10" s="67"/>
      <c r="BZR10" s="67"/>
      <c r="BZS10" s="67"/>
      <c r="BZT10" s="67"/>
      <c r="BZU10" s="67"/>
      <c r="BZV10" s="67"/>
      <c r="BZW10" s="67"/>
      <c r="BZX10" s="67"/>
      <c r="BZY10" s="67"/>
      <c r="BZZ10" s="67"/>
      <c r="CAA10" s="67"/>
      <c r="CAB10" s="67"/>
      <c r="CAC10" s="67"/>
      <c r="CAD10" s="67"/>
      <c r="CAE10" s="67"/>
      <c r="CAF10" s="67"/>
      <c r="CAG10" s="67"/>
      <c r="CAH10" s="67"/>
      <c r="CAI10" s="67"/>
      <c r="CAJ10" s="67"/>
      <c r="CAK10" s="67"/>
      <c r="CAL10" s="67"/>
      <c r="CAM10" s="67"/>
      <c r="CAN10" s="67"/>
      <c r="CAO10" s="67"/>
      <c r="CAP10" s="67"/>
      <c r="CAQ10" s="67"/>
      <c r="CAR10" s="67"/>
      <c r="CAS10" s="67"/>
      <c r="CAT10" s="67"/>
      <c r="CAU10" s="67"/>
      <c r="CAV10" s="67"/>
      <c r="CAW10" s="67"/>
      <c r="CAX10" s="67"/>
      <c r="CAY10" s="67"/>
      <c r="CAZ10" s="67"/>
      <c r="CBA10" s="67"/>
      <c r="CBB10" s="67"/>
      <c r="CBC10" s="67"/>
      <c r="CBD10" s="67"/>
      <c r="CBE10" s="67"/>
      <c r="CBF10" s="67"/>
      <c r="CBG10" s="67"/>
      <c r="CBH10" s="67"/>
      <c r="CBI10" s="67"/>
      <c r="CBJ10" s="67"/>
      <c r="CBK10" s="67"/>
      <c r="CBL10" s="67"/>
      <c r="CBM10" s="67"/>
      <c r="CBN10" s="67"/>
      <c r="CBO10" s="67"/>
      <c r="CBP10" s="67"/>
      <c r="CBQ10" s="67"/>
      <c r="CBR10" s="67"/>
      <c r="CBS10" s="67"/>
      <c r="CBT10" s="67"/>
      <c r="CBU10" s="67"/>
      <c r="CBV10" s="67"/>
      <c r="CBW10" s="67"/>
      <c r="CBX10" s="67"/>
      <c r="CBY10" s="67"/>
      <c r="CBZ10" s="67"/>
      <c r="CCA10" s="67"/>
      <c r="CCB10" s="67"/>
      <c r="CCC10" s="67"/>
      <c r="CCD10" s="67"/>
      <c r="CCE10" s="67"/>
      <c r="CCF10" s="67"/>
      <c r="CCG10" s="67"/>
      <c r="CCH10" s="67"/>
      <c r="CCI10" s="67"/>
      <c r="CCJ10" s="67"/>
      <c r="CCK10" s="67"/>
      <c r="CCL10" s="67"/>
      <c r="CCM10" s="67"/>
      <c r="CCN10" s="67"/>
      <c r="CCO10" s="67"/>
      <c r="CCP10" s="67"/>
      <c r="CCQ10" s="67"/>
      <c r="CCR10" s="67"/>
      <c r="CCS10" s="67"/>
      <c r="CCT10" s="67"/>
      <c r="CCU10" s="67"/>
      <c r="CCV10" s="67"/>
      <c r="CCW10" s="67"/>
      <c r="CCX10" s="67"/>
      <c r="CCY10" s="67"/>
      <c r="CCZ10" s="67"/>
      <c r="CDA10" s="67"/>
      <c r="CDB10" s="67"/>
      <c r="CDC10" s="67"/>
      <c r="CDD10" s="67"/>
      <c r="CDE10" s="67"/>
      <c r="CDF10" s="67"/>
      <c r="CDG10" s="67"/>
      <c r="CDH10" s="67"/>
      <c r="CDI10" s="67"/>
      <c r="CDJ10" s="67"/>
      <c r="CDK10" s="67"/>
      <c r="CDL10" s="67"/>
      <c r="CDM10" s="67"/>
      <c r="CDN10" s="67"/>
      <c r="CDO10" s="67"/>
      <c r="CDP10" s="67"/>
      <c r="CDQ10" s="67"/>
      <c r="CDR10" s="67"/>
      <c r="CDS10" s="67"/>
      <c r="CDT10" s="67"/>
      <c r="CDU10" s="67"/>
      <c r="CDV10" s="67"/>
      <c r="CDW10" s="67"/>
      <c r="CDX10" s="67"/>
      <c r="CDY10" s="67"/>
      <c r="CDZ10" s="67"/>
      <c r="CEA10" s="67"/>
      <c r="CEB10" s="67"/>
      <c r="CEC10" s="67"/>
      <c r="CED10" s="67"/>
      <c r="CEE10" s="67"/>
      <c r="CEF10" s="67"/>
      <c r="CEG10" s="67"/>
      <c r="CEH10" s="67"/>
      <c r="CEI10" s="67"/>
      <c r="CEJ10" s="67"/>
      <c r="CEK10" s="67"/>
      <c r="CEL10" s="67"/>
      <c r="CEM10" s="67"/>
      <c r="CEN10" s="67"/>
      <c r="CEO10" s="67"/>
      <c r="CEP10" s="67"/>
      <c r="CEQ10" s="67"/>
      <c r="CER10" s="67"/>
      <c r="CES10" s="67"/>
      <c r="CET10" s="67"/>
      <c r="CEU10" s="67"/>
      <c r="CEV10" s="67"/>
      <c r="CEW10" s="67"/>
      <c r="CEX10" s="67"/>
      <c r="CEY10" s="67"/>
      <c r="CEZ10" s="67"/>
      <c r="CFA10" s="67"/>
      <c r="CFB10" s="67"/>
      <c r="CFC10" s="67"/>
      <c r="CFD10" s="67"/>
      <c r="CFE10" s="67"/>
      <c r="CFF10" s="67"/>
      <c r="CFG10" s="67"/>
      <c r="CFH10" s="67"/>
      <c r="CFI10" s="67"/>
      <c r="CFJ10" s="67"/>
      <c r="CFK10" s="67"/>
      <c r="CFL10" s="67"/>
      <c r="CFM10" s="67"/>
      <c r="CFN10" s="67"/>
      <c r="CFO10" s="67"/>
      <c r="CFP10" s="67"/>
      <c r="CFQ10" s="67"/>
      <c r="CFR10" s="67"/>
      <c r="CFS10" s="67"/>
      <c r="CFT10" s="67"/>
      <c r="CFU10" s="67"/>
      <c r="CFV10" s="67"/>
      <c r="CFW10" s="67"/>
      <c r="CFX10" s="67"/>
      <c r="CFY10" s="67"/>
      <c r="CFZ10" s="67"/>
      <c r="CGA10" s="67"/>
      <c r="CGB10" s="67"/>
      <c r="CGC10" s="67"/>
      <c r="CGD10" s="67"/>
      <c r="CGE10" s="67"/>
      <c r="CGF10" s="67"/>
      <c r="CGG10" s="67"/>
      <c r="CGH10" s="67"/>
      <c r="CGI10" s="67"/>
      <c r="CGJ10" s="67"/>
      <c r="CGK10" s="67"/>
      <c r="CGL10" s="67"/>
      <c r="CGM10" s="67"/>
      <c r="CGN10" s="67"/>
      <c r="CGO10" s="67"/>
      <c r="CGP10" s="67"/>
      <c r="CGQ10" s="67"/>
      <c r="CGR10" s="67"/>
      <c r="CGS10" s="67"/>
      <c r="CGT10" s="67"/>
      <c r="CGU10" s="67"/>
      <c r="CGV10" s="67"/>
      <c r="CGW10" s="67"/>
      <c r="CGX10" s="67"/>
      <c r="CGY10" s="67"/>
      <c r="CGZ10" s="67"/>
      <c r="CHA10" s="67"/>
      <c r="CHB10" s="67"/>
      <c r="CHC10" s="67"/>
      <c r="CHD10" s="67"/>
      <c r="CHE10" s="67"/>
      <c r="CHF10" s="67"/>
      <c r="CHG10" s="67"/>
      <c r="CHH10" s="67"/>
      <c r="CHI10" s="67"/>
      <c r="CHJ10" s="67"/>
      <c r="CHK10" s="67"/>
      <c r="CHL10" s="67"/>
      <c r="CHM10" s="67"/>
      <c r="CHN10" s="67"/>
      <c r="CHO10" s="67"/>
      <c r="CHP10" s="67"/>
      <c r="CHQ10" s="67"/>
      <c r="CHR10" s="67"/>
      <c r="CHS10" s="67"/>
      <c r="CHT10" s="67"/>
      <c r="CHU10" s="67"/>
      <c r="CHV10" s="67"/>
      <c r="CHW10" s="67"/>
      <c r="CHX10" s="67"/>
      <c r="CHY10" s="67"/>
      <c r="CHZ10" s="67"/>
      <c r="CIA10" s="67"/>
      <c r="CIB10" s="67"/>
      <c r="CIC10" s="67"/>
      <c r="CID10" s="67"/>
      <c r="CIE10" s="67"/>
      <c r="CIF10" s="67"/>
      <c r="CIG10" s="67"/>
      <c r="CIH10" s="67"/>
      <c r="CII10" s="67"/>
      <c r="CIJ10" s="67"/>
      <c r="CIK10" s="67"/>
      <c r="CIL10" s="67"/>
      <c r="CIM10" s="67"/>
      <c r="CIN10" s="67"/>
      <c r="CIO10" s="67"/>
      <c r="CIP10" s="67"/>
      <c r="CIQ10" s="67"/>
      <c r="CIR10" s="67"/>
      <c r="CIS10" s="67"/>
      <c r="CIT10" s="67"/>
      <c r="CIU10" s="67"/>
      <c r="CIV10" s="67"/>
      <c r="CIW10" s="67"/>
      <c r="CIX10" s="67"/>
      <c r="CIY10" s="67"/>
      <c r="CIZ10" s="67"/>
      <c r="CJA10" s="67"/>
      <c r="CJB10" s="67"/>
      <c r="CJC10" s="67"/>
      <c r="CJD10" s="67"/>
      <c r="CJE10" s="67"/>
      <c r="CJF10" s="67"/>
      <c r="CJG10" s="67"/>
      <c r="CJH10" s="67"/>
      <c r="CJI10" s="67"/>
      <c r="CJJ10" s="67"/>
      <c r="CJK10" s="67"/>
      <c r="CJL10" s="67"/>
      <c r="CJM10" s="67"/>
      <c r="CJN10" s="67"/>
      <c r="CJO10" s="67"/>
      <c r="CJP10" s="67"/>
      <c r="CJQ10" s="67"/>
      <c r="CJR10" s="67"/>
      <c r="CJS10" s="67"/>
      <c r="CJT10" s="67"/>
      <c r="CJU10" s="67"/>
      <c r="CJV10" s="67"/>
      <c r="CJW10" s="67"/>
      <c r="CJX10" s="67"/>
      <c r="CJY10" s="67"/>
      <c r="CJZ10" s="67"/>
      <c r="CKA10" s="67"/>
      <c r="CKB10" s="67"/>
      <c r="CKC10" s="67"/>
      <c r="CKD10" s="67"/>
      <c r="CKE10" s="67"/>
      <c r="CKF10" s="67"/>
      <c r="CKG10" s="67"/>
      <c r="CKH10" s="67"/>
      <c r="CKI10" s="67"/>
      <c r="CKJ10" s="67"/>
      <c r="CKK10" s="67"/>
      <c r="CKL10" s="67"/>
      <c r="CKM10" s="67"/>
      <c r="CKN10" s="67"/>
      <c r="CKO10" s="67"/>
      <c r="CKP10" s="67"/>
      <c r="CKQ10" s="67"/>
      <c r="CKR10" s="67"/>
      <c r="CKS10" s="67"/>
      <c r="CKT10" s="67"/>
      <c r="CKU10" s="67"/>
      <c r="CKV10" s="67"/>
      <c r="CKW10" s="67"/>
      <c r="CKX10" s="67"/>
      <c r="CKY10" s="67"/>
      <c r="CKZ10" s="67"/>
      <c r="CLA10" s="67"/>
      <c r="CLB10" s="67"/>
      <c r="CLC10" s="67"/>
      <c r="CLD10" s="67"/>
      <c r="CLE10" s="67"/>
      <c r="CLF10" s="67"/>
      <c r="CLG10" s="67"/>
      <c r="CLH10" s="67"/>
      <c r="CLI10" s="67"/>
      <c r="CLJ10" s="67"/>
      <c r="CLK10" s="67"/>
      <c r="CLL10" s="67"/>
      <c r="CLM10" s="67"/>
      <c r="CLN10" s="67"/>
      <c r="CLO10" s="67"/>
      <c r="CLP10" s="67"/>
      <c r="CLQ10" s="67"/>
      <c r="CLR10" s="67"/>
      <c r="CLS10" s="67"/>
      <c r="CLT10" s="67"/>
      <c r="CLU10" s="67"/>
      <c r="CLV10" s="67"/>
      <c r="CLW10" s="67"/>
      <c r="CLX10" s="67"/>
      <c r="CLY10" s="67"/>
      <c r="CLZ10" s="67"/>
      <c r="CMA10" s="67"/>
      <c r="CMB10" s="67"/>
      <c r="CMC10" s="67"/>
      <c r="CMD10" s="67"/>
      <c r="CME10" s="67"/>
      <c r="CMF10" s="67"/>
      <c r="CMG10" s="67"/>
      <c r="CMH10" s="67"/>
      <c r="CMI10" s="67"/>
      <c r="CMJ10" s="67"/>
      <c r="CMK10" s="67"/>
      <c r="CML10" s="67"/>
      <c r="CMM10" s="67"/>
      <c r="CMN10" s="67"/>
      <c r="CMO10" s="67"/>
      <c r="CMP10" s="67"/>
      <c r="CMQ10" s="67"/>
      <c r="CMR10" s="67"/>
      <c r="CMS10" s="67"/>
      <c r="CMT10" s="67"/>
      <c r="CMU10" s="67"/>
      <c r="CMV10" s="67"/>
      <c r="CMW10" s="67"/>
      <c r="CMX10" s="67"/>
      <c r="CMY10" s="67"/>
      <c r="CMZ10" s="67"/>
      <c r="CNA10" s="67"/>
      <c r="CNB10" s="67"/>
      <c r="CNC10" s="67"/>
      <c r="CND10" s="67"/>
      <c r="CNE10" s="67"/>
      <c r="CNF10" s="67"/>
      <c r="CNG10" s="67"/>
      <c r="CNH10" s="67"/>
      <c r="CNI10" s="67"/>
      <c r="CNJ10" s="67"/>
      <c r="CNK10" s="67"/>
      <c r="CNL10" s="67"/>
      <c r="CNM10" s="67"/>
      <c r="CNN10" s="67"/>
      <c r="CNO10" s="67"/>
      <c r="CNP10" s="67"/>
      <c r="CNQ10" s="67"/>
      <c r="CNR10" s="67"/>
      <c r="CNS10" s="67"/>
      <c r="CNT10" s="67"/>
      <c r="CNU10" s="67"/>
      <c r="CNV10" s="67"/>
      <c r="CNW10" s="67"/>
      <c r="CNX10" s="67"/>
      <c r="CNY10" s="67"/>
      <c r="CNZ10" s="67"/>
      <c r="COA10" s="67"/>
      <c r="COB10" s="67"/>
      <c r="COC10" s="67"/>
      <c r="COD10" s="67"/>
      <c r="COE10" s="67"/>
      <c r="COF10" s="67"/>
      <c r="COG10" s="67"/>
      <c r="COH10" s="67"/>
      <c r="COI10" s="67"/>
      <c r="COJ10" s="67"/>
      <c r="COK10" s="67"/>
      <c r="COL10" s="67"/>
      <c r="COM10" s="67"/>
      <c r="CON10" s="67"/>
      <c r="COO10" s="67"/>
      <c r="COP10" s="67"/>
      <c r="COQ10" s="67"/>
      <c r="COR10" s="67"/>
      <c r="COS10" s="67"/>
      <c r="COT10" s="67"/>
      <c r="COU10" s="67"/>
      <c r="COV10" s="67"/>
      <c r="COW10" s="67"/>
      <c r="COX10" s="67"/>
      <c r="COY10" s="67"/>
      <c r="COZ10" s="67"/>
      <c r="CPA10" s="67"/>
      <c r="CPB10" s="67"/>
      <c r="CPC10" s="67"/>
      <c r="CPD10" s="67"/>
      <c r="CPE10" s="67"/>
      <c r="CPF10" s="67"/>
      <c r="CPG10" s="67"/>
      <c r="CPH10" s="67"/>
      <c r="CPI10" s="67"/>
      <c r="CPJ10" s="67"/>
      <c r="CPK10" s="67"/>
      <c r="CPL10" s="67"/>
      <c r="CPM10" s="67"/>
      <c r="CPN10" s="67"/>
      <c r="CPO10" s="67"/>
      <c r="CPP10" s="67"/>
      <c r="CPQ10" s="67"/>
      <c r="CPR10" s="67"/>
      <c r="CPS10" s="67"/>
      <c r="CPT10" s="67"/>
      <c r="CPU10" s="67"/>
      <c r="CPV10" s="67"/>
      <c r="CPW10" s="67"/>
      <c r="CPX10" s="67"/>
      <c r="CPY10" s="67"/>
      <c r="CPZ10" s="67"/>
      <c r="CQA10" s="67"/>
      <c r="CQB10" s="67"/>
      <c r="CQC10" s="67"/>
      <c r="CQD10" s="67"/>
      <c r="CQE10" s="67"/>
      <c r="CQF10" s="67"/>
      <c r="CQG10" s="67"/>
      <c r="CQH10" s="67"/>
      <c r="CQI10" s="67"/>
      <c r="CQJ10" s="67"/>
      <c r="CQK10" s="67"/>
      <c r="CQL10" s="67"/>
      <c r="CQM10" s="67"/>
      <c r="CQN10" s="67"/>
      <c r="CQO10" s="67"/>
      <c r="CQP10" s="67"/>
      <c r="CQQ10" s="67"/>
      <c r="CQR10" s="67"/>
      <c r="CQS10" s="67"/>
      <c r="CQT10" s="67"/>
      <c r="CQU10" s="67"/>
      <c r="CQV10" s="67"/>
      <c r="CQW10" s="67"/>
      <c r="CQX10" s="67"/>
      <c r="CQY10" s="67"/>
      <c r="CQZ10" s="67"/>
      <c r="CRA10" s="67"/>
      <c r="CRB10" s="67"/>
      <c r="CRC10" s="67"/>
      <c r="CRD10" s="67"/>
      <c r="CRE10" s="67"/>
      <c r="CRF10" s="67"/>
      <c r="CRG10" s="67"/>
      <c r="CRH10" s="67"/>
      <c r="CRI10" s="67"/>
      <c r="CRJ10" s="67"/>
      <c r="CRK10" s="67"/>
      <c r="CRL10" s="67"/>
      <c r="CRM10" s="67"/>
      <c r="CRN10" s="67"/>
      <c r="CRO10" s="67"/>
      <c r="CRP10" s="67"/>
      <c r="CRQ10" s="67"/>
      <c r="CRR10" s="67"/>
      <c r="CRS10" s="67"/>
      <c r="CRT10" s="67"/>
      <c r="CRU10" s="67"/>
      <c r="CRV10" s="67"/>
      <c r="CRW10" s="67"/>
      <c r="CRX10" s="67"/>
      <c r="CRY10" s="67"/>
      <c r="CRZ10" s="67"/>
      <c r="CSA10" s="67"/>
      <c r="CSB10" s="67"/>
      <c r="CSC10" s="67"/>
      <c r="CSD10" s="67"/>
      <c r="CSE10" s="67"/>
      <c r="CSF10" s="67"/>
      <c r="CSG10" s="67"/>
      <c r="CSH10" s="67"/>
      <c r="CSI10" s="67"/>
      <c r="CSJ10" s="67"/>
      <c r="CSK10" s="67"/>
      <c r="CSL10" s="67"/>
      <c r="CSM10" s="67"/>
      <c r="CSN10" s="67"/>
      <c r="CSO10" s="67"/>
      <c r="CSP10" s="67"/>
      <c r="CSQ10" s="67"/>
      <c r="CSR10" s="67"/>
      <c r="CSS10" s="67"/>
      <c r="CST10" s="67"/>
      <c r="CSU10" s="67"/>
      <c r="CSV10" s="67"/>
      <c r="CSW10" s="67"/>
      <c r="CSX10" s="67"/>
      <c r="CSY10" s="67"/>
      <c r="CSZ10" s="67"/>
      <c r="CTA10" s="67"/>
      <c r="CTB10" s="67"/>
      <c r="CTC10" s="67"/>
      <c r="CTD10" s="67"/>
      <c r="CTE10" s="67"/>
      <c r="CTF10" s="67"/>
      <c r="CTG10" s="67"/>
      <c r="CTH10" s="67"/>
      <c r="CTI10" s="67"/>
      <c r="CTJ10" s="67"/>
      <c r="CTK10" s="67"/>
      <c r="CTL10" s="67"/>
      <c r="CTM10" s="67"/>
      <c r="CTN10" s="67"/>
      <c r="CTO10" s="67"/>
      <c r="CTP10" s="67"/>
      <c r="CTQ10" s="67"/>
      <c r="CTR10" s="67"/>
      <c r="CTS10" s="67"/>
      <c r="CTT10" s="67"/>
      <c r="CTU10" s="67"/>
      <c r="CTV10" s="67"/>
      <c r="CTW10" s="67"/>
      <c r="CTX10" s="67"/>
      <c r="CTY10" s="67"/>
      <c r="CTZ10" s="67"/>
      <c r="CUA10" s="67"/>
      <c r="CUB10" s="67"/>
      <c r="CUC10" s="67"/>
      <c r="CUD10" s="67"/>
      <c r="CUE10" s="67"/>
      <c r="CUF10" s="67"/>
      <c r="CUG10" s="67"/>
      <c r="CUH10" s="67"/>
      <c r="CUI10" s="67"/>
      <c r="CUJ10" s="67"/>
      <c r="CUK10" s="67"/>
      <c r="CUL10" s="67"/>
      <c r="CUM10" s="67"/>
      <c r="CUN10" s="67"/>
      <c r="CUO10" s="67"/>
      <c r="CUP10" s="67"/>
      <c r="CUQ10" s="67"/>
      <c r="CUR10" s="67"/>
      <c r="CUS10" s="67"/>
      <c r="CUT10" s="67"/>
      <c r="CUU10" s="67"/>
      <c r="CUV10" s="67"/>
      <c r="CUW10" s="67"/>
      <c r="CUX10" s="67"/>
      <c r="CUY10" s="67"/>
      <c r="CUZ10" s="67"/>
      <c r="CVA10" s="67"/>
      <c r="CVB10" s="67"/>
      <c r="CVC10" s="67"/>
      <c r="CVD10" s="67"/>
      <c r="CVE10" s="67"/>
      <c r="CVF10" s="67"/>
      <c r="CVG10" s="67"/>
      <c r="CVH10" s="67"/>
      <c r="CVI10" s="67"/>
      <c r="CVJ10" s="67"/>
      <c r="CVK10" s="67"/>
      <c r="CVL10" s="67"/>
      <c r="CVM10" s="67"/>
      <c r="CVN10" s="67"/>
      <c r="CVO10" s="67"/>
      <c r="CVP10" s="67"/>
      <c r="CVQ10" s="67"/>
      <c r="CVR10" s="67"/>
      <c r="CVS10" s="67"/>
      <c r="CVT10" s="67"/>
      <c r="CVU10" s="67"/>
      <c r="CVV10" s="67"/>
      <c r="CVW10" s="67"/>
      <c r="CVX10" s="67"/>
      <c r="CVY10" s="67"/>
      <c r="CVZ10" s="67"/>
      <c r="CWA10" s="67"/>
      <c r="CWB10" s="67"/>
      <c r="CWC10" s="67"/>
      <c r="CWD10" s="67"/>
      <c r="CWE10" s="67"/>
      <c r="CWF10" s="67"/>
      <c r="CWG10" s="67"/>
      <c r="CWH10" s="67"/>
      <c r="CWI10" s="67"/>
      <c r="CWJ10" s="67"/>
      <c r="CWK10" s="67"/>
      <c r="CWL10" s="67"/>
      <c r="CWM10" s="67"/>
      <c r="CWN10" s="67"/>
      <c r="CWO10" s="67"/>
      <c r="CWP10" s="67"/>
      <c r="CWQ10" s="67"/>
      <c r="CWR10" s="67"/>
      <c r="CWS10" s="67"/>
      <c r="CWT10" s="67"/>
      <c r="CWU10" s="67"/>
      <c r="CWV10" s="67"/>
      <c r="CWW10" s="67"/>
      <c r="CWX10" s="67"/>
      <c r="CWY10" s="67"/>
      <c r="CWZ10" s="67"/>
      <c r="CXA10" s="67"/>
      <c r="CXB10" s="67"/>
      <c r="CXC10" s="67"/>
      <c r="CXD10" s="67"/>
      <c r="CXE10" s="67"/>
      <c r="CXF10" s="67"/>
      <c r="CXG10" s="67"/>
      <c r="CXH10" s="67"/>
      <c r="CXI10" s="67"/>
      <c r="CXJ10" s="67"/>
      <c r="CXK10" s="67"/>
      <c r="CXL10" s="67"/>
      <c r="CXM10" s="67"/>
      <c r="CXN10" s="67"/>
      <c r="CXO10" s="67"/>
      <c r="CXP10" s="67"/>
      <c r="CXQ10" s="67"/>
      <c r="CXR10" s="67"/>
      <c r="CXS10" s="67"/>
      <c r="CXT10" s="67"/>
      <c r="CXU10" s="67"/>
      <c r="CXV10" s="67"/>
      <c r="CXW10" s="67"/>
      <c r="CXX10" s="67"/>
      <c r="CXY10" s="67"/>
      <c r="CXZ10" s="67"/>
      <c r="CYA10" s="67"/>
      <c r="CYB10" s="67"/>
      <c r="CYC10" s="67"/>
      <c r="CYD10" s="67"/>
      <c r="CYE10" s="67"/>
      <c r="CYF10" s="67"/>
      <c r="CYG10" s="67"/>
      <c r="CYH10" s="67"/>
      <c r="CYI10" s="67"/>
      <c r="CYJ10" s="67"/>
      <c r="CYK10" s="67"/>
      <c r="CYL10" s="67"/>
      <c r="CYM10" s="67"/>
      <c r="CYN10" s="67"/>
      <c r="CYO10" s="67"/>
      <c r="CYP10" s="67"/>
      <c r="CYQ10" s="67"/>
      <c r="CYR10" s="67"/>
      <c r="CYS10" s="67"/>
      <c r="CYT10" s="67"/>
      <c r="CYU10" s="67"/>
      <c r="CYV10" s="67"/>
      <c r="CYW10" s="67"/>
      <c r="CYX10" s="67"/>
      <c r="CYY10" s="67"/>
      <c r="CYZ10" s="67"/>
      <c r="CZA10" s="67"/>
      <c r="CZB10" s="67"/>
      <c r="CZC10" s="67"/>
      <c r="CZD10" s="67"/>
      <c r="CZE10" s="67"/>
      <c r="CZF10" s="67"/>
      <c r="CZG10" s="67"/>
      <c r="CZH10" s="67"/>
      <c r="CZI10" s="67"/>
      <c r="CZJ10" s="67"/>
      <c r="CZK10" s="67"/>
      <c r="CZL10" s="67"/>
      <c r="CZM10" s="67"/>
      <c r="CZN10" s="67"/>
      <c r="CZO10" s="67"/>
      <c r="CZP10" s="67"/>
      <c r="CZQ10" s="67"/>
      <c r="CZR10" s="67"/>
      <c r="CZS10" s="67"/>
      <c r="CZT10" s="67"/>
      <c r="CZU10" s="67"/>
      <c r="CZV10" s="67"/>
      <c r="CZW10" s="67"/>
      <c r="CZX10" s="67"/>
      <c r="CZY10" s="67"/>
      <c r="CZZ10" s="67"/>
      <c r="DAA10" s="67"/>
      <c r="DAB10" s="67"/>
      <c r="DAC10" s="67"/>
      <c r="DAD10" s="67"/>
      <c r="DAE10" s="67"/>
      <c r="DAF10" s="67"/>
      <c r="DAG10" s="67"/>
      <c r="DAH10" s="67"/>
      <c r="DAI10" s="67"/>
      <c r="DAJ10" s="67"/>
      <c r="DAK10" s="67"/>
      <c r="DAL10" s="67"/>
      <c r="DAM10" s="67"/>
      <c r="DAN10" s="67"/>
      <c r="DAO10" s="67"/>
      <c r="DAP10" s="67"/>
      <c r="DAQ10" s="67"/>
      <c r="DAR10" s="67"/>
      <c r="DAS10" s="67"/>
      <c r="DAT10" s="67"/>
      <c r="DAU10" s="67"/>
      <c r="DAV10" s="67"/>
      <c r="DAW10" s="67"/>
      <c r="DAX10" s="67"/>
      <c r="DAY10" s="67"/>
      <c r="DAZ10" s="67"/>
      <c r="DBA10" s="67"/>
      <c r="DBB10" s="67"/>
      <c r="DBC10" s="67"/>
      <c r="DBD10" s="67"/>
      <c r="DBE10" s="67"/>
      <c r="DBF10" s="67"/>
      <c r="DBG10" s="67"/>
      <c r="DBH10" s="67"/>
      <c r="DBI10" s="67"/>
      <c r="DBJ10" s="67"/>
      <c r="DBK10" s="67"/>
      <c r="DBL10" s="67"/>
      <c r="DBM10" s="67"/>
      <c r="DBN10" s="67"/>
      <c r="DBO10" s="67"/>
      <c r="DBP10" s="67"/>
      <c r="DBQ10" s="67"/>
      <c r="DBR10" s="67"/>
      <c r="DBS10" s="67"/>
      <c r="DBT10" s="67"/>
      <c r="DBU10" s="67"/>
      <c r="DBV10" s="67"/>
      <c r="DBW10" s="67"/>
      <c r="DBX10" s="67"/>
      <c r="DBY10" s="67"/>
      <c r="DBZ10" s="67"/>
      <c r="DCA10" s="67"/>
      <c r="DCB10" s="67"/>
      <c r="DCC10" s="67"/>
      <c r="DCD10" s="67"/>
      <c r="DCE10" s="67"/>
      <c r="DCF10" s="67"/>
      <c r="DCG10" s="67"/>
      <c r="DCH10" s="67"/>
      <c r="DCI10" s="67"/>
      <c r="DCJ10" s="67"/>
      <c r="DCK10" s="67"/>
      <c r="DCL10" s="67"/>
      <c r="DCM10" s="67"/>
      <c r="DCN10" s="67"/>
      <c r="DCO10" s="67"/>
      <c r="DCP10" s="67"/>
      <c r="DCQ10" s="67"/>
      <c r="DCR10" s="67"/>
      <c r="DCS10" s="67"/>
      <c r="DCT10" s="67"/>
      <c r="DCU10" s="67"/>
      <c r="DCV10" s="67"/>
      <c r="DCW10" s="67"/>
      <c r="DCX10" s="67"/>
      <c r="DCY10" s="67"/>
      <c r="DCZ10" s="67"/>
      <c r="DDA10" s="67"/>
      <c r="DDB10" s="67"/>
      <c r="DDC10" s="67"/>
      <c r="DDD10" s="67"/>
      <c r="DDE10" s="67"/>
      <c r="DDF10" s="67"/>
      <c r="DDG10" s="67"/>
      <c r="DDH10" s="67"/>
      <c r="DDI10" s="67"/>
      <c r="DDJ10" s="67"/>
      <c r="DDK10" s="67"/>
      <c r="DDL10" s="67"/>
      <c r="DDM10" s="67"/>
      <c r="DDN10" s="67"/>
      <c r="DDO10" s="67"/>
      <c r="DDP10" s="67"/>
      <c r="DDQ10" s="67"/>
      <c r="DDR10" s="67"/>
      <c r="DDS10" s="67"/>
      <c r="DDT10" s="67"/>
      <c r="DDU10" s="67"/>
      <c r="DDV10" s="67"/>
      <c r="DDW10" s="67"/>
      <c r="DDX10" s="67"/>
      <c r="DDY10" s="67"/>
      <c r="DDZ10" s="67"/>
      <c r="DEA10" s="67"/>
      <c r="DEB10" s="67"/>
      <c r="DEC10" s="67"/>
      <c r="DED10" s="67"/>
      <c r="DEE10" s="67"/>
      <c r="DEF10" s="67"/>
      <c r="DEG10" s="67"/>
      <c r="DEH10" s="67"/>
      <c r="DEI10" s="67"/>
      <c r="DEJ10" s="67"/>
      <c r="DEK10" s="67"/>
      <c r="DEL10" s="67"/>
      <c r="DEM10" s="67"/>
      <c r="DEN10" s="67"/>
      <c r="DEO10" s="67"/>
      <c r="DEP10" s="67"/>
      <c r="DEQ10" s="67"/>
      <c r="DER10" s="67"/>
      <c r="DES10" s="67"/>
      <c r="DET10" s="67"/>
      <c r="DEU10" s="67"/>
      <c r="DEV10" s="67"/>
      <c r="DEW10" s="67"/>
      <c r="DEX10" s="67"/>
      <c r="DEY10" s="67"/>
      <c r="DEZ10" s="67"/>
      <c r="DFA10" s="67"/>
      <c r="DFB10" s="67"/>
      <c r="DFC10" s="67"/>
      <c r="DFD10" s="67"/>
      <c r="DFE10" s="67"/>
      <c r="DFF10" s="67"/>
      <c r="DFG10" s="67"/>
      <c r="DFH10" s="67"/>
      <c r="DFI10" s="67"/>
      <c r="DFJ10" s="67"/>
      <c r="DFK10" s="67"/>
      <c r="DFL10" s="67"/>
      <c r="DFM10" s="67"/>
      <c r="DFN10" s="67"/>
      <c r="DFO10" s="67"/>
      <c r="DFP10" s="67"/>
      <c r="DFQ10" s="67"/>
      <c r="DFR10" s="67"/>
      <c r="DFS10" s="67"/>
      <c r="DFT10" s="67"/>
      <c r="DFU10" s="67"/>
      <c r="DFV10" s="67"/>
      <c r="DFW10" s="67"/>
      <c r="DFX10" s="67"/>
      <c r="DFY10" s="67"/>
      <c r="DFZ10" s="67"/>
      <c r="DGA10" s="67"/>
      <c r="DGB10" s="67"/>
      <c r="DGC10" s="67"/>
      <c r="DGD10" s="67"/>
      <c r="DGE10" s="67"/>
      <c r="DGF10" s="67"/>
      <c r="DGG10" s="67"/>
      <c r="DGH10" s="67"/>
      <c r="DGI10" s="67"/>
      <c r="DGJ10" s="67"/>
      <c r="DGK10" s="67"/>
      <c r="DGL10" s="67"/>
      <c r="DGM10" s="67"/>
      <c r="DGN10" s="67"/>
      <c r="DGO10" s="67"/>
      <c r="DGP10" s="67"/>
      <c r="DGQ10" s="67"/>
      <c r="DGR10" s="67"/>
      <c r="DGS10" s="67"/>
      <c r="DGT10" s="67"/>
      <c r="DGU10" s="67"/>
      <c r="DGV10" s="67"/>
      <c r="DGW10" s="67"/>
      <c r="DGX10" s="67"/>
      <c r="DGY10" s="67"/>
      <c r="DGZ10" s="67"/>
      <c r="DHA10" s="67"/>
      <c r="DHB10" s="67"/>
      <c r="DHC10" s="67"/>
      <c r="DHD10" s="67"/>
      <c r="DHE10" s="67"/>
      <c r="DHF10" s="67"/>
      <c r="DHG10" s="67"/>
      <c r="DHH10" s="67"/>
      <c r="DHI10" s="67"/>
      <c r="DHJ10" s="67"/>
      <c r="DHK10" s="67"/>
      <c r="DHL10" s="67"/>
      <c r="DHM10" s="67"/>
      <c r="DHN10" s="67"/>
      <c r="DHO10" s="67"/>
      <c r="DHP10" s="67"/>
      <c r="DHQ10" s="67"/>
      <c r="DHR10" s="67"/>
      <c r="DHS10" s="67"/>
      <c r="DHT10" s="67"/>
      <c r="DHU10" s="67"/>
      <c r="DHV10" s="67"/>
      <c r="DHW10" s="67"/>
      <c r="DHX10" s="67"/>
      <c r="DHY10" s="67"/>
      <c r="DHZ10" s="67"/>
      <c r="DIA10" s="67"/>
      <c r="DIB10" s="67"/>
      <c r="DIC10" s="67"/>
      <c r="DID10" s="67"/>
      <c r="DIE10" s="67"/>
      <c r="DIF10" s="67"/>
      <c r="DIG10" s="67"/>
      <c r="DIH10" s="67"/>
      <c r="DII10" s="67"/>
      <c r="DIJ10" s="67"/>
      <c r="DIK10" s="67"/>
      <c r="DIL10" s="67"/>
      <c r="DIM10" s="67"/>
      <c r="DIN10" s="67"/>
      <c r="DIO10" s="67"/>
      <c r="DIP10" s="67"/>
      <c r="DIQ10" s="67"/>
      <c r="DIR10" s="67"/>
      <c r="DIS10" s="67"/>
      <c r="DIT10" s="67"/>
      <c r="DIU10" s="67"/>
      <c r="DIV10" s="67"/>
      <c r="DIW10" s="67"/>
      <c r="DIX10" s="67"/>
      <c r="DIY10" s="67"/>
      <c r="DIZ10" s="67"/>
      <c r="DJA10" s="67"/>
      <c r="DJB10" s="67"/>
      <c r="DJC10" s="67"/>
      <c r="DJD10" s="67"/>
      <c r="DJE10" s="67"/>
      <c r="DJF10" s="67"/>
      <c r="DJG10" s="67"/>
      <c r="DJH10" s="67"/>
      <c r="DJI10" s="67"/>
      <c r="DJJ10" s="67"/>
      <c r="DJK10" s="67"/>
      <c r="DJL10" s="67"/>
      <c r="DJM10" s="67"/>
      <c r="DJN10" s="67"/>
      <c r="DJO10" s="67"/>
      <c r="DJP10" s="67"/>
      <c r="DJQ10" s="67"/>
      <c r="DJR10" s="67"/>
      <c r="DJS10" s="67"/>
      <c r="DJT10" s="67"/>
      <c r="DJU10" s="67"/>
      <c r="DJV10" s="67"/>
      <c r="DJW10" s="67"/>
      <c r="DJX10" s="67"/>
      <c r="DJY10" s="67"/>
      <c r="DJZ10" s="67"/>
      <c r="DKA10" s="67"/>
      <c r="DKB10" s="67"/>
      <c r="DKC10" s="67"/>
      <c r="DKD10" s="67"/>
      <c r="DKE10" s="67"/>
      <c r="DKF10" s="67"/>
      <c r="DKG10" s="67"/>
      <c r="DKH10" s="67"/>
      <c r="DKI10" s="67"/>
      <c r="DKJ10" s="67"/>
      <c r="DKK10" s="67"/>
      <c r="DKL10" s="67"/>
      <c r="DKM10" s="67"/>
      <c r="DKN10" s="67"/>
      <c r="DKO10" s="67"/>
      <c r="DKP10" s="67"/>
      <c r="DKQ10" s="67"/>
      <c r="DKR10" s="67"/>
      <c r="DKS10" s="67"/>
      <c r="DKT10" s="67"/>
      <c r="DKU10" s="67"/>
      <c r="DKV10" s="67"/>
      <c r="DKW10" s="67"/>
      <c r="DKX10" s="67"/>
      <c r="DKY10" s="67"/>
      <c r="DKZ10" s="67"/>
      <c r="DLA10" s="67"/>
      <c r="DLB10" s="67"/>
      <c r="DLC10" s="67"/>
      <c r="DLD10" s="67"/>
      <c r="DLE10" s="67"/>
      <c r="DLF10" s="67"/>
      <c r="DLG10" s="67"/>
      <c r="DLH10" s="67"/>
      <c r="DLI10" s="67"/>
      <c r="DLJ10" s="67"/>
      <c r="DLK10" s="67"/>
      <c r="DLL10" s="67"/>
      <c r="DLM10" s="67"/>
      <c r="DLN10" s="67"/>
      <c r="DLO10" s="67"/>
      <c r="DLP10" s="67"/>
      <c r="DLQ10" s="67"/>
      <c r="DLR10" s="67"/>
      <c r="DLS10" s="67"/>
      <c r="DLT10" s="67"/>
      <c r="DLU10" s="67"/>
      <c r="DLV10" s="67"/>
      <c r="DLW10" s="67"/>
      <c r="DLX10" s="67"/>
      <c r="DLY10" s="67"/>
      <c r="DLZ10" s="67"/>
      <c r="DMA10" s="67"/>
      <c r="DMB10" s="67"/>
      <c r="DMC10" s="67"/>
      <c r="DMD10" s="67"/>
      <c r="DME10" s="67"/>
      <c r="DMF10" s="67"/>
      <c r="DMG10" s="67"/>
      <c r="DMH10" s="67"/>
      <c r="DMI10" s="67"/>
      <c r="DMJ10" s="67"/>
      <c r="DMK10" s="67"/>
      <c r="DML10" s="67"/>
      <c r="DMM10" s="67"/>
      <c r="DMN10" s="67"/>
      <c r="DMO10" s="67"/>
      <c r="DMP10" s="67"/>
      <c r="DMQ10" s="67"/>
      <c r="DMR10" s="67"/>
      <c r="DMS10" s="67"/>
      <c r="DMT10" s="67"/>
      <c r="DMU10" s="67"/>
      <c r="DMV10" s="67"/>
      <c r="DMW10" s="67"/>
      <c r="DMX10" s="67"/>
      <c r="DMY10" s="67"/>
      <c r="DMZ10" s="67"/>
      <c r="DNA10" s="67"/>
      <c r="DNB10" s="67"/>
      <c r="DNC10" s="67"/>
      <c r="DND10" s="67"/>
      <c r="DNE10" s="67"/>
      <c r="DNF10" s="67"/>
      <c r="DNG10" s="67"/>
      <c r="DNH10" s="67"/>
      <c r="DNI10" s="67"/>
      <c r="DNJ10" s="67"/>
      <c r="DNK10" s="67"/>
      <c r="DNL10" s="67"/>
      <c r="DNM10" s="67"/>
      <c r="DNN10" s="67"/>
      <c r="DNO10" s="67"/>
      <c r="DNP10" s="67"/>
      <c r="DNQ10" s="67"/>
      <c r="DNR10" s="67"/>
      <c r="DNS10" s="67"/>
      <c r="DNT10" s="67"/>
      <c r="DNU10" s="67"/>
      <c r="DNV10" s="67"/>
      <c r="DNW10" s="67"/>
      <c r="DNX10" s="67"/>
      <c r="DNY10" s="67"/>
      <c r="DNZ10" s="67"/>
      <c r="DOA10" s="67"/>
      <c r="DOB10" s="67"/>
      <c r="DOC10" s="67"/>
      <c r="DOD10" s="67"/>
      <c r="DOE10" s="67"/>
      <c r="DOF10" s="67"/>
      <c r="DOG10" s="67"/>
      <c r="DOH10" s="67"/>
      <c r="DOI10" s="67"/>
      <c r="DOJ10" s="67"/>
      <c r="DOK10" s="67"/>
      <c r="DOL10" s="67"/>
      <c r="DOM10" s="67"/>
      <c r="DON10" s="67"/>
      <c r="DOO10" s="67"/>
      <c r="DOP10" s="67"/>
      <c r="DOQ10" s="67"/>
      <c r="DOR10" s="67"/>
      <c r="DOS10" s="67"/>
      <c r="DOT10" s="67"/>
      <c r="DOU10" s="67"/>
      <c r="DOV10" s="67"/>
      <c r="DOW10" s="67"/>
      <c r="DOX10" s="67"/>
      <c r="DOY10" s="67"/>
      <c r="DOZ10" s="67"/>
      <c r="DPA10" s="67"/>
      <c r="DPB10" s="67"/>
      <c r="DPC10" s="67"/>
      <c r="DPD10" s="67"/>
      <c r="DPE10" s="67"/>
      <c r="DPF10" s="67"/>
      <c r="DPG10" s="67"/>
      <c r="DPH10" s="67"/>
      <c r="DPI10" s="67"/>
      <c r="DPJ10" s="67"/>
      <c r="DPK10" s="67"/>
      <c r="DPL10" s="67"/>
      <c r="DPM10" s="67"/>
      <c r="DPN10" s="67"/>
      <c r="DPO10" s="67"/>
      <c r="DPP10" s="67"/>
      <c r="DPQ10" s="67"/>
      <c r="DPR10" s="67"/>
      <c r="DPS10" s="67"/>
      <c r="DPT10" s="67"/>
      <c r="DPU10" s="67"/>
      <c r="DPV10" s="67"/>
      <c r="DPW10" s="67"/>
      <c r="DPX10" s="67"/>
      <c r="DPY10" s="67"/>
      <c r="DPZ10" s="67"/>
      <c r="DQA10" s="67"/>
      <c r="DQB10" s="67"/>
      <c r="DQC10" s="67"/>
      <c r="DQD10" s="67"/>
      <c r="DQE10" s="67"/>
      <c r="DQF10" s="67"/>
      <c r="DQG10" s="67"/>
      <c r="DQH10" s="67"/>
      <c r="DQI10" s="67"/>
      <c r="DQJ10" s="67"/>
      <c r="DQK10" s="67"/>
      <c r="DQL10" s="67"/>
      <c r="DQM10" s="67"/>
      <c r="DQN10" s="67"/>
      <c r="DQO10" s="67"/>
      <c r="DQP10" s="67"/>
      <c r="DQQ10" s="67"/>
      <c r="DQR10" s="67"/>
      <c r="DQS10" s="67"/>
      <c r="DQT10" s="67"/>
      <c r="DQU10" s="67"/>
      <c r="DQV10" s="67"/>
      <c r="DQW10" s="67"/>
      <c r="DQX10" s="67"/>
      <c r="DQY10" s="67"/>
      <c r="DQZ10" s="67"/>
      <c r="DRA10" s="67"/>
      <c r="DRB10" s="67"/>
      <c r="DRC10" s="67"/>
      <c r="DRD10" s="67"/>
      <c r="DRE10" s="67"/>
      <c r="DRF10" s="67"/>
      <c r="DRG10" s="67"/>
      <c r="DRH10" s="67"/>
      <c r="DRI10" s="67"/>
      <c r="DRJ10" s="67"/>
      <c r="DRK10" s="67"/>
      <c r="DRL10" s="67"/>
      <c r="DRM10" s="67"/>
      <c r="DRN10" s="67"/>
      <c r="DRO10" s="67"/>
      <c r="DRP10" s="67"/>
      <c r="DRQ10" s="67"/>
      <c r="DRR10" s="67"/>
      <c r="DRS10" s="67"/>
      <c r="DRT10" s="67"/>
      <c r="DRU10" s="67"/>
      <c r="DRV10" s="67"/>
      <c r="DRW10" s="67"/>
      <c r="DRX10" s="67"/>
      <c r="DRY10" s="67"/>
      <c r="DRZ10" s="67"/>
      <c r="DSA10" s="67"/>
      <c r="DSB10" s="67"/>
      <c r="DSC10" s="67"/>
      <c r="DSD10" s="67"/>
      <c r="DSE10" s="67"/>
      <c r="DSF10" s="67"/>
      <c r="DSG10" s="67"/>
      <c r="DSH10" s="67"/>
      <c r="DSI10" s="67"/>
      <c r="DSJ10" s="67"/>
      <c r="DSK10" s="67"/>
      <c r="DSL10" s="67"/>
      <c r="DSM10" s="67"/>
      <c r="DSN10" s="67"/>
      <c r="DSO10" s="67"/>
      <c r="DSP10" s="67"/>
      <c r="DSQ10" s="67"/>
      <c r="DSR10" s="67"/>
      <c r="DSS10" s="67"/>
      <c r="DST10" s="67"/>
      <c r="DSU10" s="67"/>
      <c r="DSV10" s="67"/>
      <c r="DSW10" s="67"/>
      <c r="DSX10" s="67"/>
      <c r="DSY10" s="67"/>
      <c r="DSZ10" s="67"/>
      <c r="DTA10" s="67"/>
      <c r="DTB10" s="67"/>
      <c r="DTC10" s="67"/>
      <c r="DTD10" s="67"/>
      <c r="DTE10" s="67"/>
      <c r="DTF10" s="67"/>
      <c r="DTG10" s="67"/>
      <c r="DTH10" s="67"/>
      <c r="DTI10" s="67"/>
      <c r="DTJ10" s="67"/>
      <c r="DTK10" s="67"/>
      <c r="DTL10" s="67"/>
      <c r="DTM10" s="67"/>
      <c r="DTN10" s="67"/>
      <c r="DTO10" s="67"/>
      <c r="DTP10" s="67"/>
      <c r="DTQ10" s="67"/>
      <c r="DTR10" s="67"/>
      <c r="DTS10" s="67"/>
      <c r="DTT10" s="67"/>
      <c r="DTU10" s="67"/>
      <c r="DTV10" s="67"/>
      <c r="DTW10" s="67"/>
      <c r="DTX10" s="67"/>
      <c r="DTY10" s="67"/>
      <c r="DTZ10" s="67"/>
      <c r="DUA10" s="67"/>
      <c r="DUB10" s="67"/>
      <c r="DUC10" s="67"/>
      <c r="DUD10" s="67"/>
      <c r="DUE10" s="67"/>
      <c r="DUF10" s="67"/>
      <c r="DUG10" s="67"/>
      <c r="DUH10" s="67"/>
      <c r="DUI10" s="67"/>
      <c r="DUJ10" s="67"/>
      <c r="DUK10" s="67"/>
      <c r="DUL10" s="67"/>
      <c r="DUM10" s="67"/>
      <c r="DUN10" s="67"/>
      <c r="DUO10" s="67"/>
      <c r="DUP10" s="67"/>
      <c r="DUQ10" s="67"/>
      <c r="DUR10" s="67"/>
      <c r="DUS10" s="67"/>
      <c r="DUT10" s="67"/>
      <c r="DUU10" s="67"/>
      <c r="DUV10" s="67"/>
      <c r="DUW10" s="67"/>
      <c r="DUX10" s="67"/>
      <c r="DUY10" s="67"/>
      <c r="DUZ10" s="67"/>
      <c r="DVA10" s="67"/>
      <c r="DVB10" s="67"/>
      <c r="DVC10" s="67"/>
      <c r="DVD10" s="67"/>
      <c r="DVE10" s="67"/>
      <c r="DVF10" s="67"/>
      <c r="DVG10" s="67"/>
      <c r="DVH10" s="67"/>
      <c r="DVI10" s="67"/>
      <c r="DVJ10" s="67"/>
      <c r="DVK10" s="67"/>
      <c r="DVL10" s="67"/>
      <c r="DVM10" s="67"/>
      <c r="DVN10" s="67"/>
      <c r="DVO10" s="67"/>
      <c r="DVP10" s="67"/>
      <c r="DVQ10" s="67"/>
      <c r="DVR10" s="67"/>
      <c r="DVS10" s="67"/>
      <c r="DVT10" s="67"/>
      <c r="DVU10" s="67"/>
      <c r="DVV10" s="67"/>
      <c r="DVW10" s="67"/>
      <c r="DVX10" s="67"/>
      <c r="DVY10" s="67"/>
      <c r="DVZ10" s="67"/>
      <c r="DWA10" s="67"/>
      <c r="DWB10" s="67"/>
      <c r="DWC10" s="67"/>
      <c r="DWD10" s="67"/>
      <c r="DWE10" s="67"/>
      <c r="DWF10" s="67"/>
      <c r="DWG10" s="67"/>
      <c r="DWH10" s="67"/>
      <c r="DWI10" s="67"/>
      <c r="DWJ10" s="67"/>
      <c r="DWK10" s="67"/>
      <c r="DWL10" s="67"/>
      <c r="DWM10" s="67"/>
      <c r="DWN10" s="67"/>
      <c r="DWO10" s="67"/>
      <c r="DWP10" s="67"/>
      <c r="DWQ10" s="67"/>
      <c r="DWR10" s="67"/>
      <c r="DWS10" s="67"/>
      <c r="DWT10" s="67"/>
      <c r="DWU10" s="67"/>
      <c r="DWV10" s="67"/>
      <c r="DWW10" s="67"/>
      <c r="DWX10" s="67"/>
      <c r="DWY10" s="67"/>
      <c r="DWZ10" s="67"/>
      <c r="DXA10" s="67"/>
      <c r="DXB10" s="67"/>
      <c r="DXC10" s="67"/>
      <c r="DXD10" s="67"/>
      <c r="DXE10" s="67"/>
      <c r="DXF10" s="67"/>
      <c r="DXG10" s="67"/>
      <c r="DXH10" s="67"/>
      <c r="DXI10" s="67"/>
      <c r="DXJ10" s="67"/>
      <c r="DXK10" s="67"/>
      <c r="DXL10" s="67"/>
      <c r="DXM10" s="67"/>
      <c r="DXN10" s="67"/>
      <c r="DXO10" s="67"/>
      <c r="DXP10" s="67"/>
      <c r="DXQ10" s="67"/>
      <c r="DXR10" s="67"/>
      <c r="DXS10" s="67"/>
      <c r="DXT10" s="67"/>
      <c r="DXU10" s="67"/>
      <c r="DXV10" s="67"/>
      <c r="DXW10" s="67"/>
      <c r="DXX10" s="67"/>
      <c r="DXY10" s="67"/>
      <c r="DXZ10" s="67"/>
      <c r="DYA10" s="67"/>
      <c r="DYB10" s="67"/>
      <c r="DYC10" s="67"/>
      <c r="DYD10" s="67"/>
      <c r="DYE10" s="67"/>
      <c r="DYF10" s="67"/>
      <c r="DYG10" s="67"/>
      <c r="DYH10" s="67"/>
      <c r="DYI10" s="67"/>
      <c r="DYJ10" s="67"/>
      <c r="DYK10" s="67"/>
      <c r="DYL10" s="67"/>
      <c r="DYM10" s="67"/>
      <c r="DYN10" s="67"/>
      <c r="DYO10" s="67"/>
      <c r="DYP10" s="67"/>
      <c r="DYQ10" s="67"/>
      <c r="DYR10" s="67"/>
      <c r="DYS10" s="67"/>
      <c r="DYT10" s="67"/>
      <c r="DYU10" s="67"/>
      <c r="DYV10" s="67"/>
      <c r="DYW10" s="67"/>
      <c r="DYX10" s="67"/>
      <c r="DYY10" s="67"/>
      <c r="DYZ10" s="67"/>
      <c r="DZA10" s="67"/>
      <c r="DZB10" s="67"/>
      <c r="DZC10" s="67"/>
      <c r="DZD10" s="67"/>
      <c r="DZE10" s="67"/>
      <c r="DZF10" s="67"/>
      <c r="DZG10" s="67"/>
      <c r="DZH10" s="67"/>
      <c r="DZI10" s="67"/>
      <c r="DZJ10" s="67"/>
      <c r="DZK10" s="67"/>
      <c r="DZL10" s="67"/>
      <c r="DZM10" s="67"/>
      <c r="DZN10" s="67"/>
      <c r="DZO10" s="67"/>
      <c r="DZP10" s="67"/>
      <c r="DZQ10" s="67"/>
      <c r="DZR10" s="67"/>
      <c r="DZS10" s="67"/>
      <c r="DZT10" s="67"/>
      <c r="DZU10" s="67"/>
      <c r="DZV10" s="67"/>
      <c r="DZW10" s="67"/>
      <c r="DZX10" s="67"/>
      <c r="DZY10" s="67"/>
      <c r="DZZ10" s="67"/>
    </row>
    <row r="11" spans="1:3406" s="65" customFormat="1">
      <c r="A11" s="84" t="s">
        <v>1724</v>
      </c>
      <c r="B11" s="78">
        <v>-4500000</v>
      </c>
      <c r="C11" s="78">
        <v>-2830998.44</v>
      </c>
      <c r="D11" s="78">
        <v>-5000000</v>
      </c>
      <c r="E11" s="78">
        <v>-5275000</v>
      </c>
      <c r="F11" s="78">
        <v>-5554575</v>
      </c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  <c r="AI11" s="67"/>
      <c r="AJ11" s="67"/>
      <c r="AK11" s="67"/>
      <c r="AL11" s="67"/>
      <c r="AM11" s="67"/>
      <c r="AN11" s="67"/>
      <c r="AO11" s="67"/>
      <c r="AP11" s="67"/>
      <c r="AQ11" s="67"/>
      <c r="AR11" s="67"/>
      <c r="AS11" s="67"/>
      <c r="AT11" s="67"/>
      <c r="AU11" s="67"/>
      <c r="AV11" s="67"/>
      <c r="AW11" s="67"/>
      <c r="AX11" s="67"/>
      <c r="AY11" s="67"/>
      <c r="AZ11" s="67"/>
      <c r="BA11" s="67"/>
      <c r="BB11" s="67"/>
      <c r="BC11" s="67"/>
      <c r="BD11" s="67"/>
      <c r="BE11" s="67"/>
      <c r="BF11" s="67"/>
      <c r="BG11" s="67"/>
      <c r="BH11" s="67"/>
      <c r="BI11" s="67"/>
      <c r="BJ11" s="67"/>
      <c r="BK11" s="67"/>
      <c r="BL11" s="67"/>
      <c r="BM11" s="67"/>
      <c r="BN11" s="67"/>
      <c r="BO11" s="67"/>
      <c r="BP11" s="67"/>
      <c r="BQ11" s="67"/>
      <c r="BR11" s="67"/>
      <c r="BS11" s="67"/>
      <c r="BT11" s="67"/>
      <c r="BU11" s="67"/>
      <c r="BV11" s="67"/>
      <c r="BW11" s="67"/>
      <c r="BX11" s="67"/>
      <c r="BY11" s="67"/>
      <c r="BZ11" s="67"/>
      <c r="CA11" s="67"/>
      <c r="CB11" s="67"/>
      <c r="CC11" s="67"/>
      <c r="CD11" s="67"/>
      <c r="CE11" s="67"/>
      <c r="CF11" s="67"/>
      <c r="CG11" s="67"/>
      <c r="CH11" s="67"/>
      <c r="CI11" s="67"/>
      <c r="CJ11" s="67"/>
      <c r="CK11" s="67"/>
      <c r="CL11" s="67"/>
      <c r="CM11" s="67"/>
      <c r="CN11" s="67"/>
      <c r="CO11" s="67"/>
      <c r="CP11" s="67"/>
      <c r="CQ11" s="67"/>
      <c r="CR11" s="67"/>
      <c r="CS11" s="67"/>
      <c r="CT11" s="67"/>
      <c r="CU11" s="67"/>
      <c r="CV11" s="67"/>
      <c r="CW11" s="67"/>
      <c r="CX11" s="67"/>
      <c r="CY11" s="67"/>
      <c r="CZ11" s="67"/>
      <c r="DA11" s="67"/>
      <c r="DB11" s="67"/>
      <c r="DC11" s="67"/>
      <c r="DD11" s="67"/>
      <c r="DE11" s="67"/>
      <c r="DF11" s="67"/>
      <c r="DG11" s="67"/>
      <c r="DH11" s="67"/>
      <c r="DI11" s="67"/>
      <c r="DJ11" s="67"/>
      <c r="DK11" s="67"/>
      <c r="DL11" s="67"/>
      <c r="DM11" s="67"/>
      <c r="DN11" s="67"/>
      <c r="DO11" s="67"/>
      <c r="DP11" s="67"/>
      <c r="DQ11" s="67"/>
      <c r="DR11" s="67"/>
      <c r="DS11" s="67"/>
      <c r="DT11" s="67"/>
      <c r="DU11" s="67"/>
      <c r="DV11" s="67"/>
      <c r="DW11" s="67"/>
      <c r="DX11" s="67"/>
      <c r="DY11" s="67"/>
      <c r="DZ11" s="67"/>
      <c r="EA11" s="67"/>
      <c r="EB11" s="67"/>
      <c r="EC11" s="67"/>
      <c r="ED11" s="67"/>
      <c r="EE11" s="67"/>
      <c r="EF11" s="67"/>
      <c r="EG11" s="67"/>
      <c r="EH11" s="67"/>
      <c r="EI11" s="67"/>
      <c r="EJ11" s="67"/>
      <c r="EK11" s="67"/>
      <c r="EL11" s="67"/>
      <c r="EM11" s="67"/>
      <c r="EN11" s="67"/>
      <c r="EO11" s="67"/>
      <c r="EP11" s="67"/>
      <c r="EQ11" s="67"/>
      <c r="ER11" s="67"/>
      <c r="ES11" s="67"/>
      <c r="ET11" s="67"/>
      <c r="EU11" s="67"/>
      <c r="EV11" s="67"/>
      <c r="EW11" s="67"/>
      <c r="EX11" s="67"/>
      <c r="EY11" s="67"/>
      <c r="EZ11" s="67"/>
      <c r="FA11" s="67"/>
      <c r="FB11" s="67"/>
      <c r="FC11" s="67"/>
      <c r="FD11" s="67"/>
      <c r="FE11" s="67"/>
      <c r="FF11" s="67"/>
      <c r="FG11" s="67"/>
      <c r="FH11" s="67"/>
      <c r="FI11" s="67"/>
      <c r="FJ11" s="67"/>
      <c r="FK11" s="67"/>
      <c r="FL11" s="67"/>
      <c r="FM11" s="67"/>
      <c r="FN11" s="67"/>
      <c r="FO11" s="67"/>
      <c r="FP11" s="67"/>
      <c r="FQ11" s="67"/>
      <c r="FR11" s="67"/>
      <c r="FS11" s="67"/>
      <c r="FT11" s="67"/>
      <c r="FU11" s="67"/>
      <c r="FV11" s="67"/>
      <c r="FW11" s="67"/>
      <c r="FX11" s="67"/>
      <c r="FY11" s="67"/>
      <c r="FZ11" s="67"/>
      <c r="GA11" s="67"/>
      <c r="GB11" s="67"/>
      <c r="GC11" s="67"/>
      <c r="GD11" s="67"/>
      <c r="GE11" s="67"/>
      <c r="GF11" s="67"/>
      <c r="GG11" s="67"/>
      <c r="GH11" s="67"/>
      <c r="GI11" s="67"/>
      <c r="GJ11" s="67"/>
      <c r="GK11" s="67"/>
      <c r="GL11" s="67"/>
      <c r="GM11" s="67"/>
      <c r="GN11" s="67"/>
      <c r="GO11" s="67"/>
      <c r="GP11" s="67"/>
      <c r="GQ11" s="67"/>
      <c r="GR11" s="67"/>
      <c r="GS11" s="67"/>
      <c r="GT11" s="67"/>
      <c r="GU11" s="67"/>
      <c r="GV11" s="67"/>
      <c r="GW11" s="67"/>
      <c r="GX11" s="67"/>
      <c r="GY11" s="67"/>
      <c r="GZ11" s="67"/>
      <c r="HA11" s="67"/>
      <c r="HB11" s="67"/>
      <c r="HC11" s="67"/>
      <c r="HD11" s="67"/>
      <c r="HE11" s="67"/>
      <c r="HF11" s="67"/>
      <c r="HG11" s="67"/>
      <c r="HH11" s="67"/>
      <c r="HI11" s="67"/>
      <c r="HJ11" s="67"/>
      <c r="HK11" s="67"/>
      <c r="HL11" s="67"/>
      <c r="HM11" s="67"/>
      <c r="HN11" s="67"/>
      <c r="HO11" s="67"/>
      <c r="HP11" s="67"/>
      <c r="HQ11" s="67"/>
      <c r="HR11" s="67"/>
      <c r="HS11" s="67"/>
      <c r="HT11" s="67"/>
      <c r="HU11" s="67"/>
      <c r="HV11" s="67"/>
      <c r="HW11" s="67"/>
      <c r="HX11" s="67"/>
      <c r="HY11" s="67"/>
      <c r="HZ11" s="67"/>
      <c r="IA11" s="67"/>
      <c r="IB11" s="67"/>
      <c r="IC11" s="67"/>
      <c r="ID11" s="67"/>
      <c r="IE11" s="67"/>
      <c r="IF11" s="67"/>
      <c r="IG11" s="67"/>
      <c r="IH11" s="67"/>
      <c r="II11" s="67"/>
      <c r="IJ11" s="67"/>
      <c r="IK11" s="67"/>
      <c r="IL11" s="67"/>
      <c r="IM11" s="67"/>
      <c r="IN11" s="67"/>
      <c r="IO11" s="67"/>
      <c r="IP11" s="67"/>
      <c r="IQ11" s="67"/>
      <c r="IR11" s="67"/>
      <c r="IS11" s="67"/>
      <c r="IT11" s="67"/>
      <c r="IU11" s="67"/>
      <c r="IV11" s="67"/>
      <c r="IW11" s="67"/>
      <c r="IX11" s="67"/>
      <c r="IY11" s="67"/>
      <c r="IZ11" s="67"/>
      <c r="JA11" s="67"/>
      <c r="JB11" s="67"/>
      <c r="JC11" s="67"/>
      <c r="JD11" s="67"/>
      <c r="JE11" s="67"/>
      <c r="JF11" s="67"/>
      <c r="JG11" s="67"/>
      <c r="JH11" s="67"/>
      <c r="JI11" s="67"/>
      <c r="JJ11" s="67"/>
      <c r="JK11" s="67"/>
      <c r="JL11" s="67"/>
      <c r="JM11" s="67"/>
      <c r="JN11" s="67"/>
      <c r="JO11" s="67"/>
      <c r="JP11" s="67"/>
      <c r="JQ11" s="67"/>
      <c r="JR11" s="67"/>
      <c r="JS11" s="67"/>
      <c r="JT11" s="67"/>
      <c r="JU11" s="67"/>
      <c r="JV11" s="67"/>
      <c r="JW11" s="67"/>
      <c r="JX11" s="67"/>
      <c r="JY11" s="67"/>
      <c r="JZ11" s="67"/>
      <c r="KA11" s="67"/>
      <c r="KB11" s="67"/>
      <c r="KC11" s="67"/>
      <c r="KD11" s="67"/>
      <c r="KE11" s="67"/>
      <c r="KF11" s="67"/>
      <c r="KG11" s="67"/>
      <c r="KH11" s="67"/>
      <c r="KI11" s="67"/>
      <c r="KJ11" s="67"/>
      <c r="KK11" s="67"/>
      <c r="KL11" s="67"/>
      <c r="KM11" s="67"/>
      <c r="KN11" s="67"/>
      <c r="KO11" s="67"/>
      <c r="KP11" s="67"/>
      <c r="KQ11" s="67"/>
      <c r="KR11" s="67"/>
      <c r="KS11" s="67"/>
      <c r="KT11" s="67"/>
      <c r="KU11" s="67"/>
      <c r="KV11" s="67"/>
      <c r="KW11" s="67"/>
      <c r="KX11" s="67"/>
      <c r="KY11" s="67"/>
      <c r="KZ11" s="67"/>
      <c r="LA11" s="67"/>
      <c r="LB11" s="67"/>
      <c r="LC11" s="67"/>
      <c r="LD11" s="67"/>
      <c r="LE11" s="67"/>
      <c r="LF11" s="67"/>
      <c r="LG11" s="67"/>
      <c r="LH11" s="67"/>
      <c r="LI11" s="67"/>
      <c r="LJ11" s="67"/>
      <c r="LK11" s="67"/>
      <c r="LL11" s="67"/>
      <c r="LM11" s="67"/>
      <c r="LN11" s="67"/>
      <c r="LO11" s="67"/>
      <c r="LP11" s="67"/>
      <c r="LQ11" s="67"/>
      <c r="LR11" s="67"/>
      <c r="LS11" s="67"/>
      <c r="LT11" s="67"/>
      <c r="LU11" s="67"/>
      <c r="LV11" s="67"/>
      <c r="LW11" s="67"/>
      <c r="LX11" s="67"/>
      <c r="LY11" s="67"/>
      <c r="LZ11" s="67"/>
      <c r="MA11" s="67"/>
      <c r="MB11" s="67"/>
      <c r="MC11" s="67"/>
      <c r="MD11" s="67"/>
      <c r="ME11" s="67"/>
      <c r="MF11" s="67"/>
      <c r="MG11" s="67"/>
      <c r="MH11" s="67"/>
      <c r="MI11" s="67"/>
      <c r="MJ11" s="67"/>
      <c r="MK11" s="67"/>
      <c r="ML11" s="67"/>
      <c r="MM11" s="67"/>
      <c r="MN11" s="67"/>
      <c r="MO11" s="67"/>
      <c r="MP11" s="67"/>
      <c r="MQ11" s="67"/>
      <c r="MR11" s="67"/>
      <c r="MS11" s="67"/>
      <c r="MT11" s="67"/>
      <c r="MU11" s="67"/>
      <c r="MV11" s="67"/>
      <c r="MW11" s="67"/>
      <c r="MX11" s="67"/>
      <c r="MY11" s="67"/>
      <c r="MZ11" s="67"/>
      <c r="NA11" s="67"/>
      <c r="NB11" s="67"/>
      <c r="NC11" s="67"/>
      <c r="ND11" s="67"/>
      <c r="NE11" s="67"/>
      <c r="NF11" s="67"/>
      <c r="NG11" s="67"/>
      <c r="NH11" s="67"/>
      <c r="NI11" s="67"/>
      <c r="NJ11" s="67"/>
      <c r="NK11" s="67"/>
      <c r="NL11" s="67"/>
      <c r="NM11" s="67"/>
      <c r="NN11" s="67"/>
      <c r="NO11" s="67"/>
      <c r="NP11" s="67"/>
      <c r="NQ11" s="67"/>
      <c r="NR11" s="67"/>
      <c r="NS11" s="67"/>
      <c r="NT11" s="67"/>
      <c r="NU11" s="67"/>
      <c r="NV11" s="67"/>
      <c r="NW11" s="67"/>
      <c r="NX11" s="67"/>
      <c r="NY11" s="67"/>
      <c r="NZ11" s="67"/>
      <c r="OA11" s="67"/>
      <c r="OB11" s="67"/>
      <c r="OC11" s="67"/>
      <c r="OD11" s="67"/>
      <c r="OE11" s="67"/>
      <c r="OF11" s="67"/>
      <c r="OG11" s="67"/>
      <c r="OH11" s="67"/>
      <c r="OI11" s="67"/>
      <c r="OJ11" s="67"/>
      <c r="OK11" s="67"/>
      <c r="OL11" s="67"/>
      <c r="OM11" s="67"/>
      <c r="ON11" s="67"/>
      <c r="OO11" s="67"/>
      <c r="OP11" s="67"/>
      <c r="OQ11" s="67"/>
      <c r="OR11" s="67"/>
      <c r="OS11" s="67"/>
      <c r="OT11" s="67"/>
      <c r="OU11" s="67"/>
      <c r="OV11" s="67"/>
      <c r="OW11" s="67"/>
      <c r="OX11" s="67"/>
      <c r="OY11" s="67"/>
      <c r="OZ11" s="67"/>
      <c r="PA11" s="67"/>
      <c r="PB11" s="67"/>
      <c r="PC11" s="67"/>
      <c r="PD11" s="67"/>
      <c r="PE11" s="67"/>
      <c r="PF11" s="67"/>
      <c r="PG11" s="67"/>
      <c r="PH11" s="67"/>
      <c r="PI11" s="67"/>
      <c r="PJ11" s="67"/>
      <c r="PK11" s="67"/>
      <c r="PL11" s="67"/>
      <c r="PM11" s="67"/>
      <c r="PN11" s="67"/>
      <c r="PO11" s="67"/>
      <c r="PP11" s="67"/>
      <c r="PQ11" s="67"/>
      <c r="PR11" s="67"/>
      <c r="PS11" s="67"/>
      <c r="PT11" s="67"/>
      <c r="PU11" s="67"/>
      <c r="PV11" s="67"/>
      <c r="PW11" s="67"/>
      <c r="PX11" s="67"/>
      <c r="PY11" s="67"/>
      <c r="PZ11" s="67"/>
      <c r="QA11" s="67"/>
      <c r="QB11" s="67"/>
      <c r="QC11" s="67"/>
      <c r="QD11" s="67"/>
      <c r="QE11" s="67"/>
      <c r="QF11" s="67"/>
      <c r="QG11" s="67"/>
      <c r="QH11" s="67"/>
      <c r="QI11" s="67"/>
      <c r="QJ11" s="67"/>
      <c r="QK11" s="67"/>
      <c r="QL11" s="67"/>
      <c r="QM11" s="67"/>
      <c r="QN11" s="67"/>
      <c r="QO11" s="67"/>
      <c r="QP11" s="67"/>
      <c r="QQ11" s="67"/>
      <c r="QR11" s="67"/>
      <c r="QS11" s="67"/>
      <c r="QT11" s="67"/>
      <c r="QU11" s="67"/>
      <c r="QV11" s="67"/>
      <c r="QW11" s="67"/>
      <c r="QX11" s="67"/>
      <c r="QY11" s="67"/>
      <c r="QZ11" s="67"/>
      <c r="RA11" s="67"/>
      <c r="RB11" s="67"/>
      <c r="RC11" s="67"/>
      <c r="RD11" s="67"/>
      <c r="RE11" s="67"/>
      <c r="RF11" s="67"/>
      <c r="RG11" s="67"/>
      <c r="RH11" s="67"/>
      <c r="RI11" s="67"/>
      <c r="RJ11" s="67"/>
      <c r="RK11" s="67"/>
      <c r="RL11" s="67"/>
      <c r="RM11" s="67"/>
      <c r="RN11" s="67"/>
      <c r="RO11" s="67"/>
      <c r="RP11" s="67"/>
      <c r="RQ11" s="67"/>
      <c r="RR11" s="67"/>
      <c r="RS11" s="67"/>
      <c r="RT11" s="67"/>
      <c r="RU11" s="67"/>
      <c r="RV11" s="67"/>
      <c r="RW11" s="67"/>
      <c r="RX11" s="67"/>
      <c r="RY11" s="67"/>
      <c r="RZ11" s="67"/>
      <c r="SA11" s="67"/>
      <c r="SB11" s="67"/>
      <c r="SC11" s="67"/>
      <c r="SD11" s="67"/>
      <c r="SE11" s="67"/>
      <c r="SF11" s="67"/>
      <c r="SG11" s="67"/>
      <c r="SH11" s="67"/>
      <c r="SI11" s="67"/>
      <c r="SJ11" s="67"/>
      <c r="SK11" s="67"/>
      <c r="SL11" s="67"/>
      <c r="SM11" s="67"/>
      <c r="SN11" s="67"/>
      <c r="SO11" s="67"/>
      <c r="SP11" s="67"/>
      <c r="SQ11" s="67"/>
      <c r="SR11" s="67"/>
      <c r="SS11" s="67"/>
      <c r="ST11" s="67"/>
      <c r="SU11" s="67"/>
      <c r="SV11" s="67"/>
      <c r="SW11" s="67"/>
      <c r="SX11" s="67"/>
      <c r="SY11" s="67"/>
      <c r="SZ11" s="67"/>
      <c r="TA11" s="67"/>
      <c r="TB11" s="67"/>
      <c r="TC11" s="67"/>
      <c r="TD11" s="67"/>
      <c r="TE11" s="67"/>
      <c r="TF11" s="67"/>
      <c r="TG11" s="67"/>
      <c r="TH11" s="67"/>
      <c r="TI11" s="67"/>
      <c r="TJ11" s="67"/>
      <c r="TK11" s="67"/>
      <c r="TL11" s="67"/>
      <c r="TM11" s="67"/>
      <c r="TN11" s="67"/>
      <c r="TO11" s="67"/>
      <c r="TP11" s="67"/>
      <c r="TQ11" s="67"/>
      <c r="TR11" s="67"/>
      <c r="TS11" s="67"/>
      <c r="TT11" s="67"/>
      <c r="TU11" s="67"/>
      <c r="TV11" s="67"/>
      <c r="TW11" s="67"/>
      <c r="TX11" s="67"/>
      <c r="TY11" s="67"/>
      <c r="TZ11" s="67"/>
      <c r="UA11" s="67"/>
      <c r="UB11" s="67"/>
      <c r="UC11" s="67"/>
      <c r="UD11" s="67"/>
      <c r="UE11" s="67"/>
      <c r="UF11" s="67"/>
      <c r="UG11" s="67"/>
      <c r="UH11" s="67"/>
      <c r="UI11" s="67"/>
      <c r="UJ11" s="67"/>
      <c r="UK11" s="67"/>
      <c r="UL11" s="67"/>
      <c r="UM11" s="67"/>
      <c r="UN11" s="67"/>
      <c r="UO11" s="67"/>
      <c r="UP11" s="67"/>
      <c r="UQ11" s="67"/>
      <c r="UR11" s="67"/>
      <c r="US11" s="67"/>
      <c r="UT11" s="67"/>
      <c r="UU11" s="67"/>
      <c r="UV11" s="67"/>
      <c r="UW11" s="67"/>
      <c r="UX11" s="67"/>
      <c r="UY11" s="67"/>
      <c r="UZ11" s="67"/>
      <c r="VA11" s="67"/>
      <c r="VB11" s="67"/>
      <c r="VC11" s="67"/>
      <c r="VD11" s="67"/>
      <c r="VE11" s="67"/>
      <c r="VF11" s="67"/>
      <c r="VG11" s="67"/>
      <c r="VH11" s="67"/>
      <c r="VI11" s="67"/>
      <c r="VJ11" s="67"/>
      <c r="VK11" s="67"/>
      <c r="VL11" s="67"/>
      <c r="VM11" s="67"/>
      <c r="VN11" s="67"/>
      <c r="VO11" s="67"/>
      <c r="VP11" s="67"/>
      <c r="VQ11" s="67"/>
      <c r="VR11" s="67"/>
      <c r="VS11" s="67"/>
      <c r="VT11" s="67"/>
      <c r="VU11" s="67"/>
      <c r="VV11" s="67"/>
      <c r="VW11" s="67"/>
      <c r="VX11" s="67"/>
      <c r="VY11" s="67"/>
      <c r="VZ11" s="67"/>
      <c r="WA11" s="67"/>
      <c r="WB11" s="67"/>
      <c r="WC11" s="67"/>
      <c r="WD11" s="67"/>
      <c r="WE11" s="67"/>
      <c r="WF11" s="67"/>
      <c r="WG11" s="67"/>
      <c r="WH11" s="67"/>
      <c r="WI11" s="67"/>
      <c r="WJ11" s="67"/>
      <c r="WK11" s="67"/>
      <c r="WL11" s="67"/>
      <c r="WM11" s="67"/>
      <c r="WN11" s="67"/>
      <c r="WO11" s="67"/>
      <c r="WP11" s="67"/>
      <c r="WQ11" s="67"/>
      <c r="WR11" s="67"/>
      <c r="WS11" s="67"/>
      <c r="WT11" s="67"/>
      <c r="WU11" s="67"/>
      <c r="WV11" s="67"/>
      <c r="WW11" s="67"/>
      <c r="WX11" s="67"/>
      <c r="WY11" s="67"/>
      <c r="WZ11" s="67"/>
      <c r="XA11" s="67"/>
      <c r="XB11" s="67"/>
      <c r="XC11" s="67"/>
      <c r="XD11" s="67"/>
      <c r="XE11" s="67"/>
      <c r="XF11" s="67"/>
      <c r="XG11" s="67"/>
      <c r="XH11" s="67"/>
      <c r="XI11" s="67"/>
      <c r="XJ11" s="67"/>
      <c r="XK11" s="67"/>
      <c r="XL11" s="67"/>
      <c r="XM11" s="67"/>
      <c r="XN11" s="67"/>
      <c r="XO11" s="67"/>
      <c r="XP11" s="67"/>
      <c r="XQ11" s="67"/>
      <c r="XR11" s="67"/>
      <c r="XS11" s="67"/>
      <c r="XT11" s="67"/>
      <c r="XU11" s="67"/>
      <c r="XV11" s="67"/>
      <c r="XW11" s="67"/>
      <c r="XX11" s="67"/>
      <c r="XY11" s="67"/>
      <c r="XZ11" s="67"/>
      <c r="YA11" s="67"/>
      <c r="YB11" s="67"/>
      <c r="YC11" s="67"/>
      <c r="YD11" s="67"/>
      <c r="YE11" s="67"/>
      <c r="YF11" s="67"/>
      <c r="YG11" s="67"/>
      <c r="YH11" s="67"/>
      <c r="YI11" s="67"/>
      <c r="YJ11" s="67"/>
      <c r="YK11" s="67"/>
      <c r="YL11" s="67"/>
      <c r="YM11" s="67"/>
      <c r="YN11" s="67"/>
      <c r="YO11" s="67"/>
      <c r="YP11" s="67"/>
      <c r="YQ11" s="67"/>
      <c r="YR11" s="67"/>
      <c r="YS11" s="67"/>
      <c r="YT11" s="67"/>
      <c r="YU11" s="67"/>
      <c r="YV11" s="67"/>
      <c r="YW11" s="67"/>
      <c r="YX11" s="67"/>
      <c r="YY11" s="67"/>
      <c r="YZ11" s="67"/>
      <c r="ZA11" s="67"/>
      <c r="ZB11" s="67"/>
      <c r="ZC11" s="67"/>
      <c r="ZD11" s="67"/>
      <c r="ZE11" s="67"/>
      <c r="ZF11" s="67"/>
      <c r="ZG11" s="67"/>
      <c r="ZH11" s="67"/>
      <c r="ZI11" s="67"/>
      <c r="ZJ11" s="67"/>
      <c r="ZK11" s="67"/>
      <c r="ZL11" s="67"/>
      <c r="ZM11" s="67"/>
      <c r="ZN11" s="67"/>
      <c r="ZO11" s="67"/>
      <c r="ZP11" s="67"/>
      <c r="ZQ11" s="67"/>
      <c r="ZR11" s="67"/>
      <c r="ZS11" s="67"/>
      <c r="ZT11" s="67"/>
      <c r="ZU11" s="67"/>
      <c r="ZV11" s="67"/>
      <c r="ZW11" s="67"/>
      <c r="ZX11" s="67"/>
      <c r="ZY11" s="67"/>
      <c r="ZZ11" s="67"/>
      <c r="AAA11" s="67"/>
      <c r="AAB11" s="67"/>
      <c r="AAC11" s="67"/>
      <c r="AAD11" s="67"/>
      <c r="AAE11" s="67"/>
      <c r="AAF11" s="67"/>
      <c r="AAG11" s="67"/>
      <c r="AAH11" s="67"/>
      <c r="AAI11" s="67"/>
      <c r="AAJ11" s="67"/>
      <c r="AAK11" s="67"/>
      <c r="AAL11" s="67"/>
      <c r="AAM11" s="67"/>
      <c r="AAN11" s="67"/>
      <c r="AAO11" s="67"/>
      <c r="AAP11" s="67"/>
      <c r="AAQ11" s="67"/>
      <c r="AAR11" s="67"/>
      <c r="AAS11" s="67"/>
      <c r="AAT11" s="67"/>
      <c r="AAU11" s="67"/>
      <c r="AAV11" s="67"/>
      <c r="AAW11" s="67"/>
      <c r="AAX11" s="67"/>
      <c r="AAY11" s="67"/>
      <c r="AAZ11" s="67"/>
      <c r="ABA11" s="67"/>
      <c r="ABB11" s="67"/>
      <c r="ABC11" s="67"/>
      <c r="ABD11" s="67"/>
      <c r="ABE11" s="67"/>
      <c r="ABF11" s="67"/>
      <c r="ABG11" s="67"/>
      <c r="ABH11" s="67"/>
      <c r="ABI11" s="67"/>
      <c r="ABJ11" s="67"/>
      <c r="ABK11" s="67"/>
      <c r="ABL11" s="67"/>
      <c r="ABM11" s="67"/>
      <c r="ABN11" s="67"/>
      <c r="ABO11" s="67"/>
      <c r="ABP11" s="67"/>
      <c r="ABQ11" s="67"/>
      <c r="ABR11" s="67"/>
      <c r="ABS11" s="67"/>
      <c r="ABT11" s="67"/>
      <c r="ABU11" s="67"/>
      <c r="ABV11" s="67"/>
      <c r="ABW11" s="67"/>
      <c r="ABX11" s="67"/>
      <c r="ABY11" s="67"/>
      <c r="ABZ11" s="67"/>
      <c r="ACA11" s="67"/>
      <c r="ACB11" s="67"/>
      <c r="ACC11" s="67"/>
      <c r="ACD11" s="67"/>
      <c r="ACE11" s="67"/>
      <c r="ACF11" s="67"/>
      <c r="ACG11" s="67"/>
      <c r="ACH11" s="67"/>
      <c r="ACI11" s="67"/>
      <c r="ACJ11" s="67"/>
      <c r="ACK11" s="67"/>
      <c r="ACL11" s="67"/>
      <c r="ACM11" s="67"/>
      <c r="ACN11" s="67"/>
      <c r="ACO11" s="67"/>
      <c r="ACP11" s="67"/>
      <c r="ACQ11" s="67"/>
      <c r="ACR11" s="67"/>
      <c r="ACS11" s="67"/>
      <c r="ACT11" s="67"/>
      <c r="ACU11" s="67"/>
      <c r="ACV11" s="67"/>
      <c r="ACW11" s="67"/>
      <c r="ACX11" s="67"/>
      <c r="ACY11" s="67"/>
      <c r="ACZ11" s="67"/>
      <c r="ADA11" s="67"/>
      <c r="ADB11" s="67"/>
      <c r="ADC11" s="67"/>
      <c r="ADD11" s="67"/>
      <c r="ADE11" s="67"/>
      <c r="ADF11" s="67"/>
      <c r="ADG11" s="67"/>
      <c r="ADH11" s="67"/>
      <c r="ADI11" s="67"/>
      <c r="ADJ11" s="67"/>
      <c r="ADK11" s="67"/>
      <c r="ADL11" s="67"/>
      <c r="ADM11" s="67"/>
      <c r="ADN11" s="67"/>
      <c r="ADO11" s="67"/>
      <c r="ADP11" s="67"/>
      <c r="ADQ11" s="67"/>
      <c r="ADR11" s="67"/>
      <c r="ADS11" s="67"/>
      <c r="ADT11" s="67"/>
      <c r="ADU11" s="67"/>
      <c r="ADV11" s="67"/>
      <c r="ADW11" s="67"/>
      <c r="ADX11" s="67"/>
      <c r="ADY11" s="67"/>
      <c r="ADZ11" s="67"/>
      <c r="AEA11" s="67"/>
      <c r="AEB11" s="67"/>
      <c r="AEC11" s="67"/>
      <c r="AED11" s="67"/>
      <c r="AEE11" s="67"/>
      <c r="AEF11" s="67"/>
      <c r="AEG11" s="67"/>
      <c r="AEH11" s="67"/>
      <c r="AEI11" s="67"/>
      <c r="AEJ11" s="67"/>
      <c r="AEK11" s="67"/>
      <c r="AEL11" s="67"/>
      <c r="AEM11" s="67"/>
      <c r="AEN11" s="67"/>
      <c r="AEO11" s="67"/>
      <c r="AEP11" s="67"/>
      <c r="AEQ11" s="67"/>
      <c r="AER11" s="67"/>
      <c r="AES11" s="67"/>
      <c r="AET11" s="67"/>
      <c r="AEU11" s="67"/>
      <c r="AEV11" s="67"/>
      <c r="AEW11" s="67"/>
      <c r="AEX11" s="67"/>
      <c r="AEY11" s="67"/>
      <c r="AEZ11" s="67"/>
      <c r="AFA11" s="67"/>
      <c r="AFB11" s="67"/>
      <c r="AFC11" s="67"/>
      <c r="AFD11" s="67"/>
      <c r="AFE11" s="67"/>
      <c r="AFF11" s="67"/>
      <c r="AFG11" s="67"/>
      <c r="AFH11" s="67"/>
      <c r="AFI11" s="67"/>
      <c r="AFJ11" s="67"/>
      <c r="AFK11" s="67"/>
      <c r="AFL11" s="67"/>
      <c r="AFM11" s="67"/>
      <c r="AFN11" s="67"/>
      <c r="AFO11" s="67"/>
      <c r="AFP11" s="67"/>
      <c r="AFQ11" s="67"/>
      <c r="AFR11" s="67"/>
      <c r="AFS11" s="67"/>
      <c r="AFT11" s="67"/>
      <c r="AFU11" s="67"/>
      <c r="AFV11" s="67"/>
      <c r="AFW11" s="67"/>
      <c r="AFX11" s="67"/>
      <c r="AFY11" s="67"/>
      <c r="AFZ11" s="67"/>
      <c r="AGA11" s="67"/>
      <c r="AGB11" s="67"/>
      <c r="AGC11" s="67"/>
      <c r="AGD11" s="67"/>
      <c r="AGE11" s="67"/>
      <c r="AGF11" s="67"/>
      <c r="AGG11" s="67"/>
      <c r="AGH11" s="67"/>
      <c r="AGI11" s="67"/>
      <c r="AGJ11" s="67"/>
      <c r="AGK11" s="67"/>
      <c r="AGL11" s="67"/>
      <c r="AGM11" s="67"/>
      <c r="AGN11" s="67"/>
      <c r="AGO11" s="67"/>
      <c r="AGP11" s="67"/>
      <c r="AGQ11" s="67"/>
      <c r="AGR11" s="67"/>
      <c r="AGS11" s="67"/>
      <c r="AGT11" s="67"/>
      <c r="AGU11" s="67"/>
      <c r="AGV11" s="67"/>
      <c r="AGW11" s="67"/>
      <c r="AGX11" s="67"/>
      <c r="AGY11" s="67"/>
      <c r="AGZ11" s="67"/>
      <c r="AHA11" s="67"/>
      <c r="AHB11" s="67"/>
      <c r="AHC11" s="67"/>
      <c r="AHD11" s="67"/>
      <c r="AHE11" s="67"/>
      <c r="AHF11" s="67"/>
      <c r="AHG11" s="67"/>
      <c r="AHH11" s="67"/>
      <c r="AHI11" s="67"/>
      <c r="AHJ11" s="67"/>
      <c r="AHK11" s="67"/>
      <c r="AHL11" s="67"/>
      <c r="AHM11" s="67"/>
      <c r="AHN11" s="67"/>
      <c r="AHO11" s="67"/>
      <c r="AHP11" s="67"/>
      <c r="AHQ11" s="67"/>
      <c r="AHR11" s="67"/>
      <c r="AHS11" s="67"/>
      <c r="AHT11" s="67"/>
      <c r="AHU11" s="67"/>
      <c r="AHV11" s="67"/>
      <c r="AHW11" s="67"/>
      <c r="AHX11" s="67"/>
      <c r="AHY11" s="67"/>
      <c r="AHZ11" s="67"/>
      <c r="AIA11" s="67"/>
      <c r="AIB11" s="67"/>
      <c r="AIC11" s="67"/>
      <c r="AID11" s="67"/>
      <c r="AIE11" s="67"/>
      <c r="AIF11" s="67"/>
      <c r="AIG11" s="67"/>
      <c r="AIH11" s="67"/>
      <c r="AII11" s="67"/>
      <c r="AIJ11" s="67"/>
      <c r="AIK11" s="67"/>
      <c r="AIL11" s="67"/>
      <c r="AIM11" s="67"/>
      <c r="AIN11" s="67"/>
      <c r="AIO11" s="67"/>
      <c r="AIP11" s="67"/>
      <c r="AIQ11" s="67"/>
      <c r="AIR11" s="67"/>
      <c r="AIS11" s="67"/>
      <c r="AIT11" s="67"/>
      <c r="AIU11" s="67"/>
      <c r="AIV11" s="67"/>
      <c r="AIW11" s="67"/>
      <c r="AIX11" s="67"/>
      <c r="AIY11" s="67"/>
      <c r="AIZ11" s="67"/>
      <c r="AJA11" s="67"/>
      <c r="AJB11" s="67"/>
      <c r="AJC11" s="67"/>
      <c r="AJD11" s="67"/>
      <c r="AJE11" s="67"/>
      <c r="AJF11" s="67"/>
      <c r="AJG11" s="67"/>
      <c r="AJH11" s="67"/>
      <c r="AJI11" s="67"/>
      <c r="AJJ11" s="67"/>
      <c r="AJK11" s="67"/>
      <c r="AJL11" s="67"/>
      <c r="AJM11" s="67"/>
      <c r="AJN11" s="67"/>
      <c r="AJO11" s="67"/>
      <c r="AJP11" s="67"/>
      <c r="AJQ11" s="67"/>
      <c r="AJR11" s="67"/>
      <c r="AJS11" s="67"/>
      <c r="AJT11" s="67"/>
      <c r="AJU11" s="67"/>
      <c r="AJV11" s="67"/>
      <c r="AJW11" s="67"/>
      <c r="AJX11" s="67"/>
      <c r="AJY11" s="67"/>
      <c r="AJZ11" s="67"/>
      <c r="AKA11" s="67"/>
      <c r="AKB11" s="67"/>
      <c r="AKC11" s="67"/>
      <c r="AKD11" s="67"/>
      <c r="AKE11" s="67"/>
      <c r="AKF11" s="67"/>
      <c r="AKG11" s="67"/>
      <c r="AKH11" s="67"/>
      <c r="AKI11" s="67"/>
      <c r="AKJ11" s="67"/>
      <c r="AKK11" s="67"/>
      <c r="AKL11" s="67"/>
      <c r="AKM11" s="67"/>
      <c r="AKN11" s="67"/>
      <c r="AKO11" s="67"/>
      <c r="AKP11" s="67"/>
      <c r="AKQ11" s="67"/>
      <c r="AKR11" s="67"/>
      <c r="AKS11" s="67"/>
      <c r="AKT11" s="67"/>
      <c r="AKU11" s="67"/>
      <c r="AKV11" s="67"/>
      <c r="AKW11" s="67"/>
      <c r="AKX11" s="67"/>
      <c r="AKY11" s="67"/>
      <c r="AKZ11" s="67"/>
      <c r="ALA11" s="67"/>
      <c r="ALB11" s="67"/>
      <c r="ALC11" s="67"/>
      <c r="ALD11" s="67"/>
      <c r="ALE11" s="67"/>
      <c r="ALF11" s="67"/>
      <c r="ALG11" s="67"/>
      <c r="ALH11" s="67"/>
      <c r="ALI11" s="67"/>
      <c r="ALJ11" s="67"/>
      <c r="ALK11" s="67"/>
      <c r="ALL11" s="67"/>
      <c r="ALM11" s="67"/>
      <c r="ALN11" s="67"/>
      <c r="ALO11" s="67"/>
      <c r="ALP11" s="67"/>
      <c r="ALQ11" s="67"/>
      <c r="ALR11" s="67"/>
      <c r="ALS11" s="67"/>
      <c r="ALT11" s="67"/>
      <c r="ALU11" s="67"/>
      <c r="ALV11" s="67"/>
      <c r="ALW11" s="67"/>
      <c r="ALX11" s="67"/>
      <c r="ALY11" s="67"/>
      <c r="ALZ11" s="67"/>
      <c r="AMA11" s="67"/>
      <c r="AMB11" s="67"/>
      <c r="AMC11" s="67"/>
      <c r="AMD11" s="67"/>
      <c r="AME11" s="67"/>
      <c r="AMF11" s="67"/>
      <c r="AMG11" s="67"/>
      <c r="AMH11" s="67"/>
      <c r="AMI11" s="67"/>
      <c r="AMJ11" s="67"/>
      <c r="AMK11" s="67"/>
      <c r="AML11" s="67"/>
      <c r="AMM11" s="67"/>
      <c r="AMN11" s="67"/>
      <c r="AMO11" s="67"/>
      <c r="AMP11" s="67"/>
      <c r="AMQ11" s="67"/>
      <c r="AMR11" s="67"/>
      <c r="AMS11" s="67"/>
      <c r="AMT11" s="67"/>
      <c r="AMU11" s="67"/>
      <c r="AMV11" s="67"/>
      <c r="AMW11" s="67"/>
      <c r="AMX11" s="67"/>
      <c r="AMY11" s="67"/>
      <c r="AMZ11" s="67"/>
      <c r="ANA11" s="67"/>
      <c r="ANB11" s="67"/>
      <c r="ANC11" s="67"/>
      <c r="AND11" s="67"/>
      <c r="ANE11" s="67"/>
      <c r="ANF11" s="67"/>
      <c r="ANG11" s="67"/>
      <c r="ANH11" s="67"/>
      <c r="ANI11" s="67"/>
      <c r="ANJ11" s="67"/>
      <c r="ANK11" s="67"/>
      <c r="ANL11" s="67"/>
      <c r="ANM11" s="67"/>
      <c r="ANN11" s="67"/>
      <c r="ANO11" s="67"/>
      <c r="ANP11" s="67"/>
      <c r="ANQ11" s="67"/>
      <c r="ANR11" s="67"/>
      <c r="ANS11" s="67"/>
      <c r="ANT11" s="67"/>
      <c r="ANU11" s="67"/>
      <c r="ANV11" s="67"/>
      <c r="ANW11" s="67"/>
      <c r="ANX11" s="67"/>
      <c r="ANY11" s="67"/>
      <c r="ANZ11" s="67"/>
      <c r="AOA11" s="67"/>
      <c r="AOB11" s="67"/>
      <c r="AOC11" s="67"/>
      <c r="AOD11" s="67"/>
      <c r="AOE11" s="67"/>
      <c r="AOF11" s="67"/>
      <c r="AOG11" s="67"/>
      <c r="AOH11" s="67"/>
      <c r="AOI11" s="67"/>
      <c r="AOJ11" s="67"/>
      <c r="AOK11" s="67"/>
      <c r="AOL11" s="67"/>
      <c r="AOM11" s="67"/>
      <c r="AON11" s="67"/>
      <c r="AOO11" s="67"/>
      <c r="AOP11" s="67"/>
      <c r="AOQ11" s="67"/>
      <c r="AOR11" s="67"/>
      <c r="AOS11" s="67"/>
      <c r="AOT11" s="67"/>
      <c r="AOU11" s="67"/>
      <c r="AOV11" s="67"/>
      <c r="AOW11" s="67"/>
      <c r="AOX11" s="67"/>
      <c r="AOY11" s="67"/>
      <c r="AOZ11" s="67"/>
      <c r="APA11" s="67"/>
      <c r="APB11" s="67"/>
      <c r="APC11" s="67"/>
      <c r="APD11" s="67"/>
      <c r="APE11" s="67"/>
      <c r="APF11" s="67"/>
      <c r="APG11" s="67"/>
      <c r="APH11" s="67"/>
      <c r="API11" s="67"/>
      <c r="APJ11" s="67"/>
      <c r="APK11" s="67"/>
      <c r="APL11" s="67"/>
      <c r="APM11" s="67"/>
      <c r="APN11" s="67"/>
      <c r="APO11" s="67"/>
      <c r="APP11" s="67"/>
      <c r="APQ11" s="67"/>
      <c r="APR11" s="67"/>
      <c r="APS11" s="67"/>
      <c r="APT11" s="67"/>
      <c r="APU11" s="67"/>
      <c r="APV11" s="67"/>
      <c r="APW11" s="67"/>
      <c r="APX11" s="67"/>
      <c r="APY11" s="67"/>
      <c r="APZ11" s="67"/>
      <c r="AQA11" s="67"/>
      <c r="AQB11" s="67"/>
      <c r="AQC11" s="67"/>
      <c r="AQD11" s="67"/>
      <c r="AQE11" s="67"/>
      <c r="AQF11" s="67"/>
      <c r="AQG11" s="67"/>
      <c r="AQH11" s="67"/>
      <c r="AQI11" s="67"/>
      <c r="AQJ11" s="67"/>
      <c r="AQK11" s="67"/>
      <c r="AQL11" s="67"/>
      <c r="AQM11" s="67"/>
      <c r="AQN11" s="67"/>
      <c r="AQO11" s="67"/>
      <c r="AQP11" s="67"/>
      <c r="AQQ11" s="67"/>
      <c r="AQR11" s="67"/>
      <c r="AQS11" s="67"/>
      <c r="AQT11" s="67"/>
      <c r="AQU11" s="67"/>
      <c r="AQV11" s="67"/>
      <c r="AQW11" s="67"/>
      <c r="AQX11" s="67"/>
      <c r="AQY11" s="67"/>
      <c r="AQZ11" s="67"/>
      <c r="ARA11" s="67"/>
      <c r="ARB11" s="67"/>
      <c r="ARC11" s="67"/>
      <c r="ARD11" s="67"/>
      <c r="ARE11" s="67"/>
      <c r="ARF11" s="67"/>
      <c r="ARG11" s="67"/>
      <c r="ARH11" s="67"/>
      <c r="ARI11" s="67"/>
      <c r="ARJ11" s="67"/>
      <c r="ARK11" s="67"/>
      <c r="ARL11" s="67"/>
      <c r="ARM11" s="67"/>
      <c r="ARN11" s="67"/>
      <c r="ARO11" s="67"/>
      <c r="ARP11" s="67"/>
      <c r="ARQ11" s="67"/>
      <c r="ARR11" s="67"/>
      <c r="ARS11" s="67"/>
      <c r="ART11" s="67"/>
      <c r="ARU11" s="67"/>
      <c r="ARV11" s="67"/>
      <c r="ARW11" s="67"/>
      <c r="ARX11" s="67"/>
      <c r="ARY11" s="67"/>
      <c r="ARZ11" s="67"/>
      <c r="ASA11" s="67"/>
      <c r="ASB11" s="67"/>
      <c r="ASC11" s="67"/>
      <c r="ASD11" s="67"/>
      <c r="ASE11" s="67"/>
      <c r="ASF11" s="67"/>
      <c r="ASG11" s="67"/>
      <c r="ASH11" s="67"/>
      <c r="ASI11" s="67"/>
      <c r="ASJ11" s="67"/>
      <c r="ASK11" s="67"/>
      <c r="ASL11" s="67"/>
      <c r="ASM11" s="67"/>
      <c r="ASN11" s="67"/>
      <c r="ASO11" s="67"/>
      <c r="ASP11" s="67"/>
      <c r="ASQ11" s="67"/>
      <c r="ASR11" s="67"/>
      <c r="ASS11" s="67"/>
      <c r="AST11" s="67"/>
      <c r="ASU11" s="67"/>
      <c r="ASV11" s="67"/>
      <c r="ASW11" s="67"/>
      <c r="ASX11" s="67"/>
      <c r="ASY11" s="67"/>
      <c r="ASZ11" s="67"/>
      <c r="ATA11" s="67"/>
      <c r="ATB11" s="67"/>
      <c r="ATC11" s="67"/>
      <c r="ATD11" s="67"/>
      <c r="ATE11" s="67"/>
      <c r="ATF11" s="67"/>
      <c r="ATG11" s="67"/>
      <c r="ATH11" s="67"/>
      <c r="ATI11" s="67"/>
      <c r="ATJ11" s="67"/>
      <c r="ATK11" s="67"/>
      <c r="ATL11" s="67"/>
      <c r="ATM11" s="67"/>
      <c r="ATN11" s="67"/>
      <c r="ATO11" s="67"/>
      <c r="ATP11" s="67"/>
      <c r="ATQ11" s="67"/>
      <c r="ATR11" s="67"/>
      <c r="ATS11" s="67"/>
      <c r="ATT11" s="67"/>
      <c r="ATU11" s="67"/>
      <c r="ATV11" s="67"/>
      <c r="ATW11" s="67"/>
      <c r="ATX11" s="67"/>
      <c r="ATY11" s="67"/>
      <c r="ATZ11" s="67"/>
      <c r="AUA11" s="67"/>
      <c r="AUB11" s="67"/>
      <c r="AUC11" s="67"/>
      <c r="AUD11" s="67"/>
      <c r="AUE11" s="67"/>
      <c r="AUF11" s="67"/>
      <c r="AUG11" s="67"/>
      <c r="AUH11" s="67"/>
      <c r="AUI11" s="67"/>
      <c r="AUJ11" s="67"/>
      <c r="AUK11" s="67"/>
      <c r="AUL11" s="67"/>
      <c r="AUM11" s="67"/>
      <c r="AUN11" s="67"/>
      <c r="AUO11" s="67"/>
      <c r="AUP11" s="67"/>
      <c r="AUQ11" s="67"/>
      <c r="AUR11" s="67"/>
      <c r="AUS11" s="67"/>
      <c r="AUT11" s="67"/>
      <c r="AUU11" s="67"/>
      <c r="AUV11" s="67"/>
      <c r="AUW11" s="67"/>
      <c r="AUX11" s="67"/>
      <c r="AUY11" s="67"/>
      <c r="AUZ11" s="67"/>
      <c r="AVA11" s="67"/>
      <c r="AVB11" s="67"/>
      <c r="AVC11" s="67"/>
      <c r="AVD11" s="67"/>
      <c r="AVE11" s="67"/>
      <c r="AVF11" s="67"/>
      <c r="AVG11" s="67"/>
      <c r="AVH11" s="67"/>
      <c r="AVI11" s="67"/>
      <c r="AVJ11" s="67"/>
      <c r="AVK11" s="67"/>
      <c r="AVL11" s="67"/>
      <c r="AVM11" s="67"/>
      <c r="AVN11" s="67"/>
      <c r="AVO11" s="67"/>
      <c r="AVP11" s="67"/>
      <c r="AVQ11" s="67"/>
      <c r="AVR11" s="67"/>
      <c r="AVS11" s="67"/>
      <c r="AVT11" s="67"/>
      <c r="AVU11" s="67"/>
      <c r="AVV11" s="67"/>
      <c r="AVW11" s="67"/>
      <c r="AVX11" s="67"/>
      <c r="AVY11" s="67"/>
      <c r="AVZ11" s="67"/>
      <c r="AWA11" s="67"/>
      <c r="AWB11" s="67"/>
      <c r="AWC11" s="67"/>
      <c r="AWD11" s="67"/>
      <c r="AWE11" s="67"/>
      <c r="AWF11" s="67"/>
      <c r="AWG11" s="67"/>
      <c r="AWH11" s="67"/>
      <c r="AWI11" s="67"/>
      <c r="AWJ11" s="67"/>
      <c r="AWK11" s="67"/>
      <c r="AWL11" s="67"/>
      <c r="AWM11" s="67"/>
      <c r="AWN11" s="67"/>
      <c r="AWO11" s="67"/>
      <c r="AWP11" s="67"/>
      <c r="AWQ11" s="67"/>
      <c r="AWR11" s="67"/>
      <c r="AWS11" s="67"/>
      <c r="AWT11" s="67"/>
      <c r="AWU11" s="67"/>
      <c r="AWV11" s="67"/>
      <c r="AWW11" s="67"/>
      <c r="AWX11" s="67"/>
      <c r="AWY11" s="67"/>
      <c r="AWZ11" s="67"/>
      <c r="AXA11" s="67"/>
      <c r="AXB11" s="67"/>
      <c r="AXC11" s="67"/>
      <c r="AXD11" s="67"/>
      <c r="AXE11" s="67"/>
      <c r="AXF11" s="67"/>
      <c r="AXG11" s="67"/>
      <c r="AXH11" s="67"/>
      <c r="AXI11" s="67"/>
      <c r="AXJ11" s="67"/>
      <c r="AXK11" s="67"/>
      <c r="AXL11" s="67"/>
      <c r="AXM11" s="67"/>
      <c r="AXN11" s="67"/>
      <c r="AXO11" s="67"/>
      <c r="AXP11" s="67"/>
      <c r="AXQ11" s="67"/>
      <c r="AXR11" s="67"/>
      <c r="AXS11" s="67"/>
      <c r="AXT11" s="67"/>
      <c r="AXU11" s="67"/>
      <c r="AXV11" s="67"/>
      <c r="AXW11" s="67"/>
      <c r="AXX11" s="67"/>
      <c r="AXY11" s="67"/>
      <c r="AXZ11" s="67"/>
      <c r="AYA11" s="67"/>
      <c r="AYB11" s="67"/>
      <c r="AYC11" s="67"/>
      <c r="AYD11" s="67"/>
      <c r="AYE11" s="67"/>
      <c r="AYF11" s="67"/>
      <c r="AYG11" s="67"/>
      <c r="AYH11" s="67"/>
      <c r="AYI11" s="67"/>
      <c r="AYJ11" s="67"/>
      <c r="AYK11" s="67"/>
      <c r="AYL11" s="67"/>
      <c r="AYM11" s="67"/>
      <c r="AYN11" s="67"/>
      <c r="AYO11" s="67"/>
      <c r="AYP11" s="67"/>
      <c r="AYQ11" s="67"/>
      <c r="AYR11" s="67"/>
      <c r="AYS11" s="67"/>
      <c r="AYT11" s="67"/>
      <c r="AYU11" s="67"/>
      <c r="AYV11" s="67"/>
      <c r="AYW11" s="67"/>
      <c r="AYX11" s="67"/>
      <c r="AYY11" s="67"/>
      <c r="AYZ11" s="67"/>
      <c r="AZA11" s="67"/>
      <c r="AZB11" s="67"/>
      <c r="AZC11" s="67"/>
      <c r="AZD11" s="67"/>
      <c r="AZE11" s="67"/>
      <c r="AZF11" s="67"/>
      <c r="AZG11" s="67"/>
      <c r="AZH11" s="67"/>
      <c r="AZI11" s="67"/>
      <c r="AZJ11" s="67"/>
      <c r="AZK11" s="67"/>
      <c r="AZL11" s="67"/>
      <c r="AZM11" s="67"/>
      <c r="AZN11" s="67"/>
      <c r="AZO11" s="67"/>
      <c r="AZP11" s="67"/>
      <c r="AZQ11" s="67"/>
      <c r="AZR11" s="67"/>
      <c r="AZS11" s="67"/>
      <c r="AZT11" s="67"/>
      <c r="AZU11" s="67"/>
      <c r="AZV11" s="67"/>
      <c r="AZW11" s="67"/>
      <c r="AZX11" s="67"/>
      <c r="AZY11" s="67"/>
      <c r="AZZ11" s="67"/>
      <c r="BAA11" s="67"/>
      <c r="BAB11" s="67"/>
      <c r="BAC11" s="67"/>
      <c r="BAD11" s="67"/>
      <c r="BAE11" s="67"/>
      <c r="BAF11" s="67"/>
      <c r="BAG11" s="67"/>
      <c r="BAH11" s="67"/>
      <c r="BAI11" s="67"/>
      <c r="BAJ11" s="67"/>
      <c r="BAK11" s="67"/>
      <c r="BAL11" s="67"/>
      <c r="BAM11" s="67"/>
      <c r="BAN11" s="67"/>
      <c r="BAO11" s="67"/>
      <c r="BAP11" s="67"/>
      <c r="BAQ11" s="67"/>
      <c r="BAR11" s="67"/>
      <c r="BAS11" s="67"/>
      <c r="BAT11" s="67"/>
      <c r="BAU11" s="67"/>
      <c r="BAV11" s="67"/>
      <c r="BAW11" s="67"/>
      <c r="BAX11" s="67"/>
      <c r="BAY11" s="67"/>
      <c r="BAZ11" s="67"/>
      <c r="BBA11" s="67"/>
      <c r="BBB11" s="67"/>
      <c r="BBC11" s="67"/>
      <c r="BBD11" s="67"/>
      <c r="BBE11" s="67"/>
      <c r="BBF11" s="67"/>
      <c r="BBG11" s="67"/>
      <c r="BBH11" s="67"/>
      <c r="BBI11" s="67"/>
      <c r="BBJ11" s="67"/>
      <c r="BBK11" s="67"/>
      <c r="BBL11" s="67"/>
      <c r="BBM11" s="67"/>
      <c r="BBN11" s="67"/>
      <c r="BBO11" s="67"/>
      <c r="BBP11" s="67"/>
      <c r="BBQ11" s="67"/>
      <c r="BBR11" s="67"/>
      <c r="BBS11" s="67"/>
      <c r="BBT11" s="67"/>
      <c r="BBU11" s="67"/>
      <c r="BBV11" s="67"/>
      <c r="BBW11" s="67"/>
      <c r="BBX11" s="67"/>
      <c r="BBY11" s="67"/>
      <c r="BBZ11" s="67"/>
      <c r="BCA11" s="67"/>
      <c r="BCB11" s="67"/>
      <c r="BCC11" s="67"/>
      <c r="BCD11" s="67"/>
      <c r="BCE11" s="67"/>
      <c r="BCF11" s="67"/>
      <c r="BCG11" s="67"/>
      <c r="BCH11" s="67"/>
      <c r="BCI11" s="67"/>
      <c r="BCJ11" s="67"/>
      <c r="BCK11" s="67"/>
      <c r="BCL11" s="67"/>
      <c r="BCM11" s="67"/>
      <c r="BCN11" s="67"/>
      <c r="BCO11" s="67"/>
      <c r="BCP11" s="67"/>
      <c r="BCQ11" s="67"/>
      <c r="BCR11" s="67"/>
      <c r="BCS11" s="67"/>
      <c r="BCT11" s="67"/>
      <c r="BCU11" s="67"/>
      <c r="BCV11" s="67"/>
      <c r="BCW11" s="67"/>
      <c r="BCX11" s="67"/>
      <c r="BCY11" s="67"/>
      <c r="BCZ11" s="67"/>
      <c r="BDA11" s="67"/>
      <c r="BDB11" s="67"/>
      <c r="BDC11" s="67"/>
      <c r="BDD11" s="67"/>
      <c r="BDE11" s="67"/>
      <c r="BDF11" s="67"/>
      <c r="BDG11" s="67"/>
      <c r="BDH11" s="67"/>
      <c r="BDI11" s="67"/>
      <c r="BDJ11" s="67"/>
      <c r="BDK11" s="67"/>
      <c r="BDL11" s="67"/>
      <c r="BDM11" s="67"/>
      <c r="BDN11" s="67"/>
      <c r="BDO11" s="67"/>
      <c r="BDP11" s="67"/>
      <c r="BDQ11" s="67"/>
      <c r="BDR11" s="67"/>
      <c r="BDS11" s="67"/>
      <c r="BDT11" s="67"/>
      <c r="BDU11" s="67"/>
      <c r="BDV11" s="67"/>
      <c r="BDW11" s="67"/>
      <c r="BDX11" s="67"/>
      <c r="BDY11" s="67"/>
      <c r="BDZ11" s="67"/>
      <c r="BEA11" s="67"/>
      <c r="BEB11" s="67"/>
      <c r="BEC11" s="67"/>
      <c r="BED11" s="67"/>
      <c r="BEE11" s="67"/>
      <c r="BEF11" s="67"/>
      <c r="BEG11" s="67"/>
      <c r="BEH11" s="67"/>
      <c r="BEI11" s="67"/>
      <c r="BEJ11" s="67"/>
      <c r="BEK11" s="67"/>
      <c r="BEL11" s="67"/>
      <c r="BEM11" s="67"/>
      <c r="BEN11" s="67"/>
      <c r="BEO11" s="67"/>
      <c r="BEP11" s="67"/>
      <c r="BEQ11" s="67"/>
      <c r="BER11" s="67"/>
      <c r="BES11" s="67"/>
      <c r="BET11" s="67"/>
      <c r="BEU11" s="67"/>
      <c r="BEV11" s="67"/>
      <c r="BEW11" s="67"/>
      <c r="BEX11" s="67"/>
      <c r="BEY11" s="67"/>
      <c r="BEZ11" s="67"/>
      <c r="BFA11" s="67"/>
      <c r="BFB11" s="67"/>
      <c r="BFC11" s="67"/>
      <c r="BFD11" s="67"/>
      <c r="BFE11" s="67"/>
      <c r="BFF11" s="67"/>
      <c r="BFG11" s="67"/>
      <c r="BFH11" s="67"/>
      <c r="BFI11" s="67"/>
      <c r="BFJ11" s="67"/>
      <c r="BFK11" s="67"/>
      <c r="BFL11" s="67"/>
      <c r="BFM11" s="67"/>
      <c r="BFN11" s="67"/>
      <c r="BFO11" s="67"/>
      <c r="BFP11" s="67"/>
      <c r="BFQ11" s="67"/>
      <c r="BFR11" s="67"/>
      <c r="BFS11" s="67"/>
      <c r="BFT11" s="67"/>
      <c r="BFU11" s="67"/>
      <c r="BFV11" s="67"/>
      <c r="BFW11" s="67"/>
      <c r="BFX11" s="67"/>
      <c r="BFY11" s="67"/>
      <c r="BFZ11" s="67"/>
      <c r="BGA11" s="67"/>
      <c r="BGB11" s="67"/>
      <c r="BGC11" s="67"/>
      <c r="BGD11" s="67"/>
      <c r="BGE11" s="67"/>
      <c r="BGF11" s="67"/>
      <c r="BGG11" s="67"/>
      <c r="BGH11" s="67"/>
      <c r="BGI11" s="67"/>
      <c r="BGJ11" s="67"/>
      <c r="BGK11" s="67"/>
      <c r="BGL11" s="67"/>
      <c r="BGM11" s="67"/>
      <c r="BGN11" s="67"/>
      <c r="BGO11" s="67"/>
      <c r="BGP11" s="67"/>
      <c r="BGQ11" s="67"/>
      <c r="BGR11" s="67"/>
      <c r="BGS11" s="67"/>
      <c r="BGT11" s="67"/>
      <c r="BGU11" s="67"/>
      <c r="BGV11" s="67"/>
      <c r="BGW11" s="67"/>
      <c r="BGX11" s="67"/>
      <c r="BGY11" s="67"/>
      <c r="BGZ11" s="67"/>
      <c r="BHA11" s="67"/>
      <c r="BHB11" s="67"/>
      <c r="BHC11" s="67"/>
      <c r="BHD11" s="67"/>
      <c r="BHE11" s="67"/>
      <c r="BHF11" s="67"/>
      <c r="BHG11" s="67"/>
      <c r="BHH11" s="67"/>
      <c r="BHI11" s="67"/>
      <c r="BHJ11" s="67"/>
      <c r="BHK11" s="67"/>
      <c r="BHL11" s="67"/>
      <c r="BHM11" s="67"/>
      <c r="BHN11" s="67"/>
      <c r="BHO11" s="67"/>
      <c r="BHP11" s="67"/>
      <c r="BHQ11" s="67"/>
      <c r="BHR11" s="67"/>
      <c r="BHS11" s="67"/>
      <c r="BHT11" s="67"/>
      <c r="BHU11" s="67"/>
      <c r="BHV11" s="67"/>
      <c r="BHW11" s="67"/>
      <c r="BHX11" s="67"/>
      <c r="BHY11" s="67"/>
      <c r="BHZ11" s="67"/>
      <c r="BIA11" s="67"/>
      <c r="BIB11" s="67"/>
      <c r="BIC11" s="67"/>
      <c r="BID11" s="67"/>
      <c r="BIE11" s="67"/>
      <c r="BIF11" s="67"/>
      <c r="BIG11" s="67"/>
      <c r="BIH11" s="67"/>
      <c r="BII11" s="67"/>
      <c r="BIJ11" s="67"/>
      <c r="BIK11" s="67"/>
      <c r="BIL11" s="67"/>
      <c r="BIM11" s="67"/>
      <c r="BIN11" s="67"/>
      <c r="BIO11" s="67"/>
      <c r="BIP11" s="67"/>
      <c r="BIQ11" s="67"/>
      <c r="BIR11" s="67"/>
      <c r="BIS11" s="67"/>
      <c r="BIT11" s="67"/>
      <c r="BIU11" s="67"/>
      <c r="BIV11" s="67"/>
      <c r="BIW11" s="67"/>
      <c r="BIX11" s="67"/>
      <c r="BIY11" s="67"/>
      <c r="BIZ11" s="67"/>
      <c r="BJA11" s="67"/>
      <c r="BJB11" s="67"/>
      <c r="BJC11" s="67"/>
      <c r="BJD11" s="67"/>
      <c r="BJE11" s="67"/>
      <c r="BJF11" s="67"/>
      <c r="BJG11" s="67"/>
      <c r="BJH11" s="67"/>
      <c r="BJI11" s="67"/>
      <c r="BJJ11" s="67"/>
      <c r="BJK11" s="67"/>
      <c r="BJL11" s="67"/>
      <c r="BJM11" s="67"/>
      <c r="BJN11" s="67"/>
      <c r="BJO11" s="67"/>
      <c r="BJP11" s="67"/>
      <c r="BJQ11" s="67"/>
      <c r="BJR11" s="67"/>
      <c r="BJS11" s="67"/>
      <c r="BJT11" s="67"/>
      <c r="BJU11" s="67"/>
      <c r="BJV11" s="67"/>
      <c r="BJW11" s="67"/>
      <c r="BJX11" s="67"/>
      <c r="BJY11" s="67"/>
      <c r="BJZ11" s="67"/>
      <c r="BKA11" s="67"/>
      <c r="BKB11" s="67"/>
      <c r="BKC11" s="67"/>
      <c r="BKD11" s="67"/>
      <c r="BKE11" s="67"/>
      <c r="BKF11" s="67"/>
      <c r="BKG11" s="67"/>
      <c r="BKH11" s="67"/>
      <c r="BKI11" s="67"/>
      <c r="BKJ11" s="67"/>
      <c r="BKK11" s="67"/>
      <c r="BKL11" s="67"/>
      <c r="BKM11" s="67"/>
      <c r="BKN11" s="67"/>
      <c r="BKO11" s="67"/>
      <c r="BKP11" s="67"/>
      <c r="BKQ11" s="67"/>
      <c r="BKR11" s="67"/>
      <c r="BKS11" s="67"/>
      <c r="BKT11" s="67"/>
      <c r="BKU11" s="67"/>
      <c r="BKV11" s="67"/>
      <c r="BKW11" s="67"/>
      <c r="BKX11" s="67"/>
      <c r="BKY11" s="67"/>
      <c r="BKZ11" s="67"/>
      <c r="BLA11" s="67"/>
      <c r="BLB11" s="67"/>
      <c r="BLC11" s="67"/>
      <c r="BLD11" s="67"/>
      <c r="BLE11" s="67"/>
      <c r="BLF11" s="67"/>
      <c r="BLG11" s="67"/>
      <c r="BLH11" s="67"/>
      <c r="BLI11" s="67"/>
      <c r="BLJ11" s="67"/>
      <c r="BLK11" s="67"/>
      <c r="BLL11" s="67"/>
      <c r="BLM11" s="67"/>
      <c r="BLN11" s="67"/>
      <c r="BLO11" s="67"/>
      <c r="BLP11" s="67"/>
      <c r="BLQ11" s="67"/>
      <c r="BLR11" s="67"/>
      <c r="BLS11" s="67"/>
      <c r="BLT11" s="67"/>
      <c r="BLU11" s="67"/>
      <c r="BLV11" s="67"/>
      <c r="BLW11" s="67"/>
      <c r="BLX11" s="67"/>
      <c r="BLY11" s="67"/>
      <c r="BLZ11" s="67"/>
      <c r="BMA11" s="67"/>
      <c r="BMB11" s="67"/>
      <c r="BMC11" s="67"/>
      <c r="BMD11" s="67"/>
      <c r="BME11" s="67"/>
      <c r="BMF11" s="67"/>
      <c r="BMG11" s="67"/>
      <c r="BMH11" s="67"/>
      <c r="BMI11" s="67"/>
      <c r="BMJ11" s="67"/>
      <c r="BMK11" s="67"/>
      <c r="BML11" s="67"/>
      <c r="BMM11" s="67"/>
      <c r="BMN11" s="67"/>
      <c r="BMO11" s="67"/>
      <c r="BMP11" s="67"/>
      <c r="BMQ11" s="67"/>
      <c r="BMR11" s="67"/>
      <c r="BMS11" s="67"/>
      <c r="BMT11" s="67"/>
      <c r="BMU11" s="67"/>
      <c r="BMV11" s="67"/>
      <c r="BMW11" s="67"/>
      <c r="BMX11" s="67"/>
      <c r="BMY11" s="67"/>
      <c r="BMZ11" s="67"/>
      <c r="BNA11" s="67"/>
      <c r="BNB11" s="67"/>
      <c r="BNC11" s="67"/>
      <c r="BND11" s="67"/>
      <c r="BNE11" s="67"/>
      <c r="BNF11" s="67"/>
      <c r="BNG11" s="67"/>
      <c r="BNH11" s="67"/>
      <c r="BNI11" s="67"/>
      <c r="BNJ11" s="67"/>
      <c r="BNK11" s="67"/>
      <c r="BNL11" s="67"/>
      <c r="BNM11" s="67"/>
      <c r="BNN11" s="67"/>
      <c r="BNO11" s="67"/>
      <c r="BNP11" s="67"/>
      <c r="BNQ11" s="67"/>
      <c r="BNR11" s="67"/>
      <c r="BNS11" s="67"/>
      <c r="BNT11" s="67"/>
      <c r="BNU11" s="67"/>
      <c r="BNV11" s="67"/>
      <c r="BNW11" s="67"/>
      <c r="BNX11" s="67"/>
      <c r="BNY11" s="67"/>
      <c r="BNZ11" s="67"/>
      <c r="BOA11" s="67"/>
      <c r="BOB11" s="67"/>
      <c r="BOC11" s="67"/>
      <c r="BOD11" s="67"/>
      <c r="BOE11" s="67"/>
      <c r="BOF11" s="67"/>
      <c r="BOG11" s="67"/>
      <c r="BOH11" s="67"/>
      <c r="BOI11" s="67"/>
      <c r="BOJ11" s="67"/>
      <c r="BOK11" s="67"/>
      <c r="BOL11" s="67"/>
      <c r="BOM11" s="67"/>
      <c r="BON11" s="67"/>
      <c r="BOO11" s="67"/>
      <c r="BOP11" s="67"/>
      <c r="BOQ11" s="67"/>
      <c r="BOR11" s="67"/>
      <c r="BOS11" s="67"/>
      <c r="BOT11" s="67"/>
      <c r="BOU11" s="67"/>
      <c r="BOV11" s="67"/>
      <c r="BOW11" s="67"/>
      <c r="BOX11" s="67"/>
      <c r="BOY11" s="67"/>
      <c r="BOZ11" s="67"/>
      <c r="BPA11" s="67"/>
      <c r="BPB11" s="67"/>
      <c r="BPC11" s="67"/>
      <c r="BPD11" s="67"/>
      <c r="BPE11" s="67"/>
      <c r="BPF11" s="67"/>
      <c r="BPG11" s="67"/>
      <c r="BPH11" s="67"/>
      <c r="BPI11" s="67"/>
      <c r="BPJ11" s="67"/>
      <c r="BPK11" s="67"/>
      <c r="BPL11" s="67"/>
      <c r="BPM11" s="67"/>
      <c r="BPN11" s="67"/>
      <c r="BPO11" s="67"/>
      <c r="BPP11" s="67"/>
      <c r="BPQ11" s="67"/>
      <c r="BPR11" s="67"/>
      <c r="BPS11" s="67"/>
      <c r="BPT11" s="67"/>
      <c r="BPU11" s="67"/>
      <c r="BPV11" s="67"/>
      <c r="BPW11" s="67"/>
      <c r="BPX11" s="67"/>
      <c r="BPY11" s="67"/>
      <c r="BPZ11" s="67"/>
      <c r="BQA11" s="67"/>
      <c r="BQB11" s="67"/>
      <c r="BQC11" s="67"/>
      <c r="BQD11" s="67"/>
      <c r="BQE11" s="67"/>
      <c r="BQF11" s="67"/>
      <c r="BQG11" s="67"/>
      <c r="BQH11" s="67"/>
      <c r="BQI11" s="67"/>
      <c r="BQJ11" s="67"/>
      <c r="BQK11" s="67"/>
      <c r="BQL11" s="67"/>
      <c r="BQM11" s="67"/>
      <c r="BQN11" s="67"/>
      <c r="BQO11" s="67"/>
      <c r="BQP11" s="67"/>
      <c r="BQQ11" s="67"/>
      <c r="BQR11" s="67"/>
      <c r="BQS11" s="67"/>
      <c r="BQT11" s="67"/>
      <c r="BQU11" s="67"/>
      <c r="BQV11" s="67"/>
      <c r="BQW11" s="67"/>
      <c r="BQX11" s="67"/>
      <c r="BQY11" s="67"/>
      <c r="BQZ11" s="67"/>
      <c r="BRA11" s="67"/>
      <c r="BRB11" s="67"/>
      <c r="BRC11" s="67"/>
      <c r="BRD11" s="67"/>
      <c r="BRE11" s="67"/>
      <c r="BRF11" s="67"/>
      <c r="BRG11" s="67"/>
      <c r="BRH11" s="67"/>
      <c r="BRI11" s="67"/>
      <c r="BRJ11" s="67"/>
      <c r="BRK11" s="67"/>
      <c r="BRL11" s="67"/>
      <c r="BRM11" s="67"/>
      <c r="BRN11" s="67"/>
      <c r="BRO11" s="67"/>
      <c r="BRP11" s="67"/>
      <c r="BRQ11" s="67"/>
      <c r="BRR11" s="67"/>
      <c r="BRS11" s="67"/>
      <c r="BRT11" s="67"/>
      <c r="BRU11" s="67"/>
      <c r="BRV11" s="67"/>
      <c r="BRW11" s="67"/>
      <c r="BRX11" s="67"/>
      <c r="BRY11" s="67"/>
      <c r="BRZ11" s="67"/>
      <c r="BSA11" s="67"/>
      <c r="BSB11" s="67"/>
      <c r="BSC11" s="67"/>
      <c r="BSD11" s="67"/>
      <c r="BSE11" s="67"/>
      <c r="BSF11" s="67"/>
      <c r="BSG11" s="67"/>
      <c r="BSH11" s="67"/>
      <c r="BSI11" s="67"/>
      <c r="BSJ11" s="67"/>
      <c r="BSK11" s="67"/>
      <c r="BSL11" s="67"/>
      <c r="BSM11" s="67"/>
      <c r="BSN11" s="67"/>
      <c r="BSO11" s="67"/>
      <c r="BSP11" s="67"/>
      <c r="BSQ11" s="67"/>
      <c r="BSR11" s="67"/>
      <c r="BSS11" s="67"/>
      <c r="BST11" s="67"/>
      <c r="BSU11" s="67"/>
      <c r="BSV11" s="67"/>
      <c r="BSW11" s="67"/>
      <c r="BSX11" s="67"/>
      <c r="BSY11" s="67"/>
      <c r="BSZ11" s="67"/>
      <c r="BTA11" s="67"/>
      <c r="BTB11" s="67"/>
      <c r="BTC11" s="67"/>
      <c r="BTD11" s="67"/>
      <c r="BTE11" s="67"/>
      <c r="BTF11" s="67"/>
      <c r="BTG11" s="67"/>
      <c r="BTH11" s="67"/>
      <c r="BTI11" s="67"/>
      <c r="BTJ11" s="67"/>
      <c r="BTK11" s="67"/>
      <c r="BTL11" s="67"/>
      <c r="BTM11" s="67"/>
      <c r="BTN11" s="67"/>
      <c r="BTO11" s="67"/>
      <c r="BTP11" s="67"/>
      <c r="BTQ11" s="67"/>
      <c r="BTR11" s="67"/>
      <c r="BTS11" s="67"/>
      <c r="BTT11" s="67"/>
      <c r="BTU11" s="67"/>
      <c r="BTV11" s="67"/>
      <c r="BTW11" s="67"/>
      <c r="BTX11" s="67"/>
      <c r="BTY11" s="67"/>
      <c r="BTZ11" s="67"/>
      <c r="BUA11" s="67"/>
      <c r="BUB11" s="67"/>
      <c r="BUC11" s="67"/>
      <c r="BUD11" s="67"/>
      <c r="BUE11" s="67"/>
      <c r="BUF11" s="67"/>
      <c r="BUG11" s="67"/>
      <c r="BUH11" s="67"/>
      <c r="BUI11" s="67"/>
      <c r="BUJ11" s="67"/>
      <c r="BUK11" s="67"/>
      <c r="BUL11" s="67"/>
      <c r="BUM11" s="67"/>
      <c r="BUN11" s="67"/>
      <c r="BUO11" s="67"/>
      <c r="BUP11" s="67"/>
      <c r="BUQ11" s="67"/>
      <c r="BUR11" s="67"/>
      <c r="BUS11" s="67"/>
      <c r="BUT11" s="67"/>
      <c r="BUU11" s="67"/>
      <c r="BUV11" s="67"/>
      <c r="BUW11" s="67"/>
      <c r="BUX11" s="67"/>
      <c r="BUY11" s="67"/>
      <c r="BUZ11" s="67"/>
      <c r="BVA11" s="67"/>
      <c r="BVB11" s="67"/>
      <c r="BVC11" s="67"/>
      <c r="BVD11" s="67"/>
      <c r="BVE11" s="67"/>
      <c r="BVF11" s="67"/>
      <c r="BVG11" s="67"/>
      <c r="BVH11" s="67"/>
      <c r="BVI11" s="67"/>
      <c r="BVJ11" s="67"/>
      <c r="BVK11" s="67"/>
      <c r="BVL11" s="67"/>
      <c r="BVM11" s="67"/>
      <c r="BVN11" s="67"/>
      <c r="BVO11" s="67"/>
      <c r="BVP11" s="67"/>
      <c r="BVQ11" s="67"/>
      <c r="BVR11" s="67"/>
      <c r="BVS11" s="67"/>
      <c r="BVT11" s="67"/>
      <c r="BVU11" s="67"/>
      <c r="BVV11" s="67"/>
      <c r="BVW11" s="67"/>
      <c r="BVX11" s="67"/>
      <c r="BVY11" s="67"/>
      <c r="BVZ11" s="67"/>
      <c r="BWA11" s="67"/>
      <c r="BWB11" s="67"/>
      <c r="BWC11" s="67"/>
      <c r="BWD11" s="67"/>
      <c r="BWE11" s="67"/>
      <c r="BWF11" s="67"/>
      <c r="BWG11" s="67"/>
      <c r="BWH11" s="67"/>
      <c r="BWI11" s="67"/>
      <c r="BWJ11" s="67"/>
      <c r="BWK11" s="67"/>
      <c r="BWL11" s="67"/>
      <c r="BWM11" s="67"/>
      <c r="BWN11" s="67"/>
      <c r="BWO11" s="67"/>
      <c r="BWP11" s="67"/>
      <c r="BWQ11" s="67"/>
      <c r="BWR11" s="67"/>
      <c r="BWS11" s="67"/>
      <c r="BWT11" s="67"/>
      <c r="BWU11" s="67"/>
      <c r="BWV11" s="67"/>
      <c r="BWW11" s="67"/>
      <c r="BWX11" s="67"/>
      <c r="BWY11" s="67"/>
      <c r="BWZ11" s="67"/>
      <c r="BXA11" s="67"/>
      <c r="BXB11" s="67"/>
      <c r="BXC11" s="67"/>
      <c r="BXD11" s="67"/>
      <c r="BXE11" s="67"/>
      <c r="BXF11" s="67"/>
      <c r="BXG11" s="67"/>
      <c r="BXH11" s="67"/>
      <c r="BXI11" s="67"/>
      <c r="BXJ11" s="67"/>
      <c r="BXK11" s="67"/>
      <c r="BXL11" s="67"/>
      <c r="BXM11" s="67"/>
      <c r="BXN11" s="67"/>
      <c r="BXO11" s="67"/>
      <c r="BXP11" s="67"/>
      <c r="BXQ11" s="67"/>
      <c r="BXR11" s="67"/>
      <c r="BXS11" s="67"/>
      <c r="BXT11" s="67"/>
      <c r="BXU11" s="67"/>
      <c r="BXV11" s="67"/>
      <c r="BXW11" s="67"/>
      <c r="BXX11" s="67"/>
      <c r="BXY11" s="67"/>
      <c r="BXZ11" s="67"/>
      <c r="BYA11" s="67"/>
      <c r="BYB11" s="67"/>
      <c r="BYC11" s="67"/>
      <c r="BYD11" s="67"/>
      <c r="BYE11" s="67"/>
      <c r="BYF11" s="67"/>
      <c r="BYG11" s="67"/>
      <c r="BYH11" s="67"/>
      <c r="BYI11" s="67"/>
      <c r="BYJ11" s="67"/>
      <c r="BYK11" s="67"/>
      <c r="BYL11" s="67"/>
      <c r="BYM11" s="67"/>
      <c r="BYN11" s="67"/>
      <c r="BYO11" s="67"/>
      <c r="BYP11" s="67"/>
      <c r="BYQ11" s="67"/>
      <c r="BYR11" s="67"/>
      <c r="BYS11" s="67"/>
      <c r="BYT11" s="67"/>
      <c r="BYU11" s="67"/>
      <c r="BYV11" s="67"/>
      <c r="BYW11" s="67"/>
      <c r="BYX11" s="67"/>
      <c r="BYY11" s="67"/>
      <c r="BYZ11" s="67"/>
      <c r="BZA11" s="67"/>
      <c r="BZB11" s="67"/>
      <c r="BZC11" s="67"/>
      <c r="BZD11" s="67"/>
      <c r="BZE11" s="67"/>
      <c r="BZF11" s="67"/>
      <c r="BZG11" s="67"/>
      <c r="BZH11" s="67"/>
      <c r="BZI11" s="67"/>
      <c r="BZJ11" s="67"/>
      <c r="BZK11" s="67"/>
      <c r="BZL11" s="67"/>
      <c r="BZM11" s="67"/>
      <c r="BZN11" s="67"/>
      <c r="BZO11" s="67"/>
      <c r="BZP11" s="67"/>
      <c r="BZQ11" s="67"/>
      <c r="BZR11" s="67"/>
      <c r="BZS11" s="67"/>
      <c r="BZT11" s="67"/>
      <c r="BZU11" s="67"/>
      <c r="BZV11" s="67"/>
      <c r="BZW11" s="67"/>
      <c r="BZX11" s="67"/>
      <c r="BZY11" s="67"/>
      <c r="BZZ11" s="67"/>
      <c r="CAA11" s="67"/>
      <c r="CAB11" s="67"/>
      <c r="CAC11" s="67"/>
      <c r="CAD11" s="67"/>
      <c r="CAE11" s="67"/>
      <c r="CAF11" s="67"/>
      <c r="CAG11" s="67"/>
      <c r="CAH11" s="67"/>
      <c r="CAI11" s="67"/>
      <c r="CAJ11" s="67"/>
      <c r="CAK11" s="67"/>
      <c r="CAL11" s="67"/>
      <c r="CAM11" s="67"/>
      <c r="CAN11" s="67"/>
      <c r="CAO11" s="67"/>
      <c r="CAP11" s="67"/>
      <c r="CAQ11" s="67"/>
      <c r="CAR11" s="67"/>
      <c r="CAS11" s="67"/>
      <c r="CAT11" s="67"/>
      <c r="CAU11" s="67"/>
      <c r="CAV11" s="67"/>
      <c r="CAW11" s="67"/>
      <c r="CAX11" s="67"/>
      <c r="CAY11" s="67"/>
      <c r="CAZ11" s="67"/>
      <c r="CBA11" s="67"/>
      <c r="CBB11" s="67"/>
      <c r="CBC11" s="67"/>
      <c r="CBD11" s="67"/>
      <c r="CBE11" s="67"/>
      <c r="CBF11" s="67"/>
      <c r="CBG11" s="67"/>
      <c r="CBH11" s="67"/>
      <c r="CBI11" s="67"/>
      <c r="CBJ11" s="67"/>
      <c r="CBK11" s="67"/>
      <c r="CBL11" s="67"/>
      <c r="CBM11" s="67"/>
      <c r="CBN11" s="67"/>
      <c r="CBO11" s="67"/>
      <c r="CBP11" s="67"/>
      <c r="CBQ11" s="67"/>
      <c r="CBR11" s="67"/>
      <c r="CBS11" s="67"/>
      <c r="CBT11" s="67"/>
      <c r="CBU11" s="67"/>
      <c r="CBV11" s="67"/>
      <c r="CBW11" s="67"/>
      <c r="CBX11" s="67"/>
      <c r="CBY11" s="67"/>
      <c r="CBZ11" s="67"/>
      <c r="CCA11" s="67"/>
      <c r="CCB11" s="67"/>
      <c r="CCC11" s="67"/>
      <c r="CCD11" s="67"/>
      <c r="CCE11" s="67"/>
      <c r="CCF11" s="67"/>
      <c r="CCG11" s="67"/>
      <c r="CCH11" s="67"/>
      <c r="CCI11" s="67"/>
      <c r="CCJ11" s="67"/>
      <c r="CCK11" s="67"/>
      <c r="CCL11" s="67"/>
      <c r="CCM11" s="67"/>
      <c r="CCN11" s="67"/>
      <c r="CCO11" s="67"/>
      <c r="CCP11" s="67"/>
      <c r="CCQ11" s="67"/>
      <c r="CCR11" s="67"/>
      <c r="CCS11" s="67"/>
      <c r="CCT11" s="67"/>
      <c r="CCU11" s="67"/>
      <c r="CCV11" s="67"/>
      <c r="CCW11" s="67"/>
      <c r="CCX11" s="67"/>
      <c r="CCY11" s="67"/>
      <c r="CCZ11" s="67"/>
      <c r="CDA11" s="67"/>
      <c r="CDB11" s="67"/>
      <c r="CDC11" s="67"/>
      <c r="CDD11" s="67"/>
      <c r="CDE11" s="67"/>
      <c r="CDF11" s="67"/>
      <c r="CDG11" s="67"/>
      <c r="CDH11" s="67"/>
      <c r="CDI11" s="67"/>
      <c r="CDJ11" s="67"/>
      <c r="CDK11" s="67"/>
      <c r="CDL11" s="67"/>
      <c r="CDM11" s="67"/>
      <c r="CDN11" s="67"/>
      <c r="CDO11" s="67"/>
      <c r="CDP11" s="67"/>
      <c r="CDQ11" s="67"/>
      <c r="CDR11" s="67"/>
      <c r="CDS11" s="67"/>
      <c r="CDT11" s="67"/>
      <c r="CDU11" s="67"/>
      <c r="CDV11" s="67"/>
      <c r="CDW11" s="67"/>
      <c r="CDX11" s="67"/>
      <c r="CDY11" s="67"/>
      <c r="CDZ11" s="67"/>
      <c r="CEA11" s="67"/>
      <c r="CEB11" s="67"/>
      <c r="CEC11" s="67"/>
      <c r="CED11" s="67"/>
      <c r="CEE11" s="67"/>
      <c r="CEF11" s="67"/>
      <c r="CEG11" s="67"/>
      <c r="CEH11" s="67"/>
      <c r="CEI11" s="67"/>
      <c r="CEJ11" s="67"/>
      <c r="CEK11" s="67"/>
      <c r="CEL11" s="67"/>
      <c r="CEM11" s="67"/>
      <c r="CEN11" s="67"/>
      <c r="CEO11" s="67"/>
      <c r="CEP11" s="67"/>
      <c r="CEQ11" s="67"/>
      <c r="CER11" s="67"/>
      <c r="CES11" s="67"/>
      <c r="CET11" s="67"/>
      <c r="CEU11" s="67"/>
      <c r="CEV11" s="67"/>
      <c r="CEW11" s="67"/>
      <c r="CEX11" s="67"/>
      <c r="CEY11" s="67"/>
      <c r="CEZ11" s="67"/>
      <c r="CFA11" s="67"/>
      <c r="CFB11" s="67"/>
      <c r="CFC11" s="67"/>
      <c r="CFD11" s="67"/>
      <c r="CFE11" s="67"/>
      <c r="CFF11" s="67"/>
      <c r="CFG11" s="67"/>
      <c r="CFH11" s="67"/>
      <c r="CFI11" s="67"/>
      <c r="CFJ11" s="67"/>
      <c r="CFK11" s="67"/>
      <c r="CFL11" s="67"/>
      <c r="CFM11" s="67"/>
      <c r="CFN11" s="67"/>
      <c r="CFO11" s="67"/>
      <c r="CFP11" s="67"/>
      <c r="CFQ11" s="67"/>
      <c r="CFR11" s="67"/>
      <c r="CFS11" s="67"/>
      <c r="CFT11" s="67"/>
      <c r="CFU11" s="67"/>
      <c r="CFV11" s="67"/>
      <c r="CFW11" s="67"/>
      <c r="CFX11" s="67"/>
      <c r="CFY11" s="67"/>
      <c r="CFZ11" s="67"/>
      <c r="CGA11" s="67"/>
      <c r="CGB11" s="67"/>
      <c r="CGC11" s="67"/>
      <c r="CGD11" s="67"/>
      <c r="CGE11" s="67"/>
      <c r="CGF11" s="67"/>
      <c r="CGG11" s="67"/>
      <c r="CGH11" s="67"/>
      <c r="CGI11" s="67"/>
      <c r="CGJ11" s="67"/>
      <c r="CGK11" s="67"/>
      <c r="CGL11" s="67"/>
      <c r="CGM11" s="67"/>
      <c r="CGN11" s="67"/>
      <c r="CGO11" s="67"/>
      <c r="CGP11" s="67"/>
      <c r="CGQ11" s="67"/>
      <c r="CGR11" s="67"/>
      <c r="CGS11" s="67"/>
      <c r="CGT11" s="67"/>
      <c r="CGU11" s="67"/>
      <c r="CGV11" s="67"/>
      <c r="CGW11" s="67"/>
      <c r="CGX11" s="67"/>
      <c r="CGY11" s="67"/>
      <c r="CGZ11" s="67"/>
      <c r="CHA11" s="67"/>
      <c r="CHB11" s="67"/>
      <c r="CHC11" s="67"/>
      <c r="CHD11" s="67"/>
      <c r="CHE11" s="67"/>
      <c r="CHF11" s="67"/>
      <c r="CHG11" s="67"/>
      <c r="CHH11" s="67"/>
      <c r="CHI11" s="67"/>
      <c r="CHJ11" s="67"/>
      <c r="CHK11" s="67"/>
      <c r="CHL11" s="67"/>
      <c r="CHM11" s="67"/>
      <c r="CHN11" s="67"/>
      <c r="CHO11" s="67"/>
      <c r="CHP11" s="67"/>
      <c r="CHQ11" s="67"/>
      <c r="CHR11" s="67"/>
      <c r="CHS11" s="67"/>
      <c r="CHT11" s="67"/>
      <c r="CHU11" s="67"/>
      <c r="CHV11" s="67"/>
      <c r="CHW11" s="67"/>
      <c r="CHX11" s="67"/>
      <c r="CHY11" s="67"/>
      <c r="CHZ11" s="67"/>
      <c r="CIA11" s="67"/>
      <c r="CIB11" s="67"/>
      <c r="CIC11" s="67"/>
      <c r="CID11" s="67"/>
      <c r="CIE11" s="67"/>
      <c r="CIF11" s="67"/>
      <c r="CIG11" s="67"/>
      <c r="CIH11" s="67"/>
      <c r="CII11" s="67"/>
      <c r="CIJ11" s="67"/>
      <c r="CIK11" s="67"/>
      <c r="CIL11" s="67"/>
      <c r="CIM11" s="67"/>
      <c r="CIN11" s="67"/>
      <c r="CIO11" s="67"/>
      <c r="CIP11" s="67"/>
      <c r="CIQ11" s="67"/>
      <c r="CIR11" s="67"/>
      <c r="CIS11" s="67"/>
      <c r="CIT11" s="67"/>
      <c r="CIU11" s="67"/>
      <c r="CIV11" s="67"/>
      <c r="CIW11" s="67"/>
      <c r="CIX11" s="67"/>
      <c r="CIY11" s="67"/>
      <c r="CIZ11" s="67"/>
      <c r="CJA11" s="67"/>
      <c r="CJB11" s="67"/>
      <c r="CJC11" s="67"/>
      <c r="CJD11" s="67"/>
      <c r="CJE11" s="67"/>
      <c r="CJF11" s="67"/>
      <c r="CJG11" s="67"/>
      <c r="CJH11" s="67"/>
      <c r="CJI11" s="67"/>
      <c r="CJJ11" s="67"/>
      <c r="CJK11" s="67"/>
      <c r="CJL11" s="67"/>
      <c r="CJM11" s="67"/>
      <c r="CJN11" s="67"/>
      <c r="CJO11" s="67"/>
      <c r="CJP11" s="67"/>
      <c r="CJQ11" s="67"/>
      <c r="CJR11" s="67"/>
      <c r="CJS11" s="67"/>
      <c r="CJT11" s="67"/>
      <c r="CJU11" s="67"/>
      <c r="CJV11" s="67"/>
      <c r="CJW11" s="67"/>
      <c r="CJX11" s="67"/>
      <c r="CJY11" s="67"/>
      <c r="CJZ11" s="67"/>
      <c r="CKA11" s="67"/>
      <c r="CKB11" s="67"/>
      <c r="CKC11" s="67"/>
      <c r="CKD11" s="67"/>
      <c r="CKE11" s="67"/>
      <c r="CKF11" s="67"/>
      <c r="CKG11" s="67"/>
      <c r="CKH11" s="67"/>
      <c r="CKI11" s="67"/>
      <c r="CKJ11" s="67"/>
      <c r="CKK11" s="67"/>
      <c r="CKL11" s="67"/>
      <c r="CKM11" s="67"/>
      <c r="CKN11" s="67"/>
      <c r="CKO11" s="67"/>
      <c r="CKP11" s="67"/>
      <c r="CKQ11" s="67"/>
      <c r="CKR11" s="67"/>
      <c r="CKS11" s="67"/>
      <c r="CKT11" s="67"/>
      <c r="CKU11" s="67"/>
      <c r="CKV11" s="67"/>
      <c r="CKW11" s="67"/>
      <c r="CKX11" s="67"/>
      <c r="CKY11" s="67"/>
      <c r="CKZ11" s="67"/>
      <c r="CLA11" s="67"/>
      <c r="CLB11" s="67"/>
      <c r="CLC11" s="67"/>
      <c r="CLD11" s="67"/>
      <c r="CLE11" s="67"/>
      <c r="CLF11" s="67"/>
      <c r="CLG11" s="67"/>
      <c r="CLH11" s="67"/>
      <c r="CLI11" s="67"/>
      <c r="CLJ11" s="67"/>
      <c r="CLK11" s="67"/>
      <c r="CLL11" s="67"/>
      <c r="CLM11" s="67"/>
      <c r="CLN11" s="67"/>
      <c r="CLO11" s="67"/>
      <c r="CLP11" s="67"/>
      <c r="CLQ11" s="67"/>
      <c r="CLR11" s="67"/>
      <c r="CLS11" s="67"/>
      <c r="CLT11" s="67"/>
      <c r="CLU11" s="67"/>
      <c r="CLV11" s="67"/>
      <c r="CLW11" s="67"/>
      <c r="CLX11" s="67"/>
      <c r="CLY11" s="67"/>
      <c r="CLZ11" s="67"/>
      <c r="CMA11" s="67"/>
      <c r="CMB11" s="67"/>
      <c r="CMC11" s="67"/>
      <c r="CMD11" s="67"/>
      <c r="CME11" s="67"/>
      <c r="CMF11" s="67"/>
      <c r="CMG11" s="67"/>
      <c r="CMH11" s="67"/>
      <c r="CMI11" s="67"/>
      <c r="CMJ11" s="67"/>
      <c r="CMK11" s="67"/>
      <c r="CML11" s="67"/>
      <c r="CMM11" s="67"/>
      <c r="CMN11" s="67"/>
      <c r="CMO11" s="67"/>
      <c r="CMP11" s="67"/>
      <c r="CMQ11" s="67"/>
      <c r="CMR11" s="67"/>
      <c r="CMS11" s="67"/>
      <c r="CMT11" s="67"/>
      <c r="CMU11" s="67"/>
      <c r="CMV11" s="67"/>
      <c r="CMW11" s="67"/>
      <c r="CMX11" s="67"/>
      <c r="CMY11" s="67"/>
      <c r="CMZ11" s="67"/>
      <c r="CNA11" s="67"/>
      <c r="CNB11" s="67"/>
      <c r="CNC11" s="67"/>
      <c r="CND11" s="67"/>
      <c r="CNE11" s="67"/>
      <c r="CNF11" s="67"/>
      <c r="CNG11" s="67"/>
      <c r="CNH11" s="67"/>
      <c r="CNI11" s="67"/>
      <c r="CNJ11" s="67"/>
      <c r="CNK11" s="67"/>
      <c r="CNL11" s="67"/>
      <c r="CNM11" s="67"/>
      <c r="CNN11" s="67"/>
      <c r="CNO11" s="67"/>
      <c r="CNP11" s="67"/>
      <c r="CNQ11" s="67"/>
      <c r="CNR11" s="67"/>
      <c r="CNS11" s="67"/>
      <c r="CNT11" s="67"/>
      <c r="CNU11" s="67"/>
      <c r="CNV11" s="67"/>
      <c r="CNW11" s="67"/>
      <c r="CNX11" s="67"/>
      <c r="CNY11" s="67"/>
      <c r="CNZ11" s="67"/>
      <c r="COA11" s="67"/>
      <c r="COB11" s="67"/>
      <c r="COC11" s="67"/>
      <c r="COD11" s="67"/>
      <c r="COE11" s="67"/>
      <c r="COF11" s="67"/>
      <c r="COG11" s="67"/>
      <c r="COH11" s="67"/>
      <c r="COI11" s="67"/>
      <c r="COJ11" s="67"/>
      <c r="COK11" s="67"/>
      <c r="COL11" s="67"/>
      <c r="COM11" s="67"/>
      <c r="CON11" s="67"/>
      <c r="COO11" s="67"/>
      <c r="COP11" s="67"/>
      <c r="COQ11" s="67"/>
      <c r="COR11" s="67"/>
      <c r="COS11" s="67"/>
      <c r="COT11" s="67"/>
      <c r="COU11" s="67"/>
      <c r="COV11" s="67"/>
      <c r="COW11" s="67"/>
      <c r="COX11" s="67"/>
      <c r="COY11" s="67"/>
      <c r="COZ11" s="67"/>
      <c r="CPA11" s="67"/>
      <c r="CPB11" s="67"/>
      <c r="CPC11" s="67"/>
      <c r="CPD11" s="67"/>
      <c r="CPE11" s="67"/>
      <c r="CPF11" s="67"/>
      <c r="CPG11" s="67"/>
      <c r="CPH11" s="67"/>
      <c r="CPI11" s="67"/>
      <c r="CPJ11" s="67"/>
      <c r="CPK11" s="67"/>
      <c r="CPL11" s="67"/>
      <c r="CPM11" s="67"/>
      <c r="CPN11" s="67"/>
      <c r="CPO11" s="67"/>
      <c r="CPP11" s="67"/>
      <c r="CPQ11" s="67"/>
      <c r="CPR11" s="67"/>
      <c r="CPS11" s="67"/>
      <c r="CPT11" s="67"/>
      <c r="CPU11" s="67"/>
      <c r="CPV11" s="67"/>
      <c r="CPW11" s="67"/>
      <c r="CPX11" s="67"/>
      <c r="CPY11" s="67"/>
      <c r="CPZ11" s="67"/>
      <c r="CQA11" s="67"/>
      <c r="CQB11" s="67"/>
      <c r="CQC11" s="67"/>
      <c r="CQD11" s="67"/>
      <c r="CQE11" s="67"/>
      <c r="CQF11" s="67"/>
      <c r="CQG11" s="67"/>
      <c r="CQH11" s="67"/>
      <c r="CQI11" s="67"/>
      <c r="CQJ11" s="67"/>
      <c r="CQK11" s="67"/>
      <c r="CQL11" s="67"/>
      <c r="CQM11" s="67"/>
      <c r="CQN11" s="67"/>
      <c r="CQO11" s="67"/>
      <c r="CQP11" s="67"/>
      <c r="CQQ11" s="67"/>
      <c r="CQR11" s="67"/>
      <c r="CQS11" s="67"/>
      <c r="CQT11" s="67"/>
      <c r="CQU11" s="67"/>
      <c r="CQV11" s="67"/>
      <c r="CQW11" s="67"/>
      <c r="CQX11" s="67"/>
      <c r="CQY11" s="67"/>
      <c r="CQZ11" s="67"/>
      <c r="CRA11" s="67"/>
      <c r="CRB11" s="67"/>
      <c r="CRC11" s="67"/>
      <c r="CRD11" s="67"/>
      <c r="CRE11" s="67"/>
      <c r="CRF11" s="67"/>
      <c r="CRG11" s="67"/>
      <c r="CRH11" s="67"/>
      <c r="CRI11" s="67"/>
      <c r="CRJ11" s="67"/>
      <c r="CRK11" s="67"/>
      <c r="CRL11" s="67"/>
      <c r="CRM11" s="67"/>
      <c r="CRN11" s="67"/>
      <c r="CRO11" s="67"/>
      <c r="CRP11" s="67"/>
      <c r="CRQ11" s="67"/>
      <c r="CRR11" s="67"/>
      <c r="CRS11" s="67"/>
      <c r="CRT11" s="67"/>
      <c r="CRU11" s="67"/>
      <c r="CRV11" s="67"/>
      <c r="CRW11" s="67"/>
      <c r="CRX11" s="67"/>
      <c r="CRY11" s="67"/>
      <c r="CRZ11" s="67"/>
      <c r="CSA11" s="67"/>
      <c r="CSB11" s="67"/>
      <c r="CSC11" s="67"/>
      <c r="CSD11" s="67"/>
      <c r="CSE11" s="67"/>
      <c r="CSF11" s="67"/>
      <c r="CSG11" s="67"/>
      <c r="CSH11" s="67"/>
      <c r="CSI11" s="67"/>
      <c r="CSJ11" s="67"/>
      <c r="CSK11" s="67"/>
      <c r="CSL11" s="67"/>
      <c r="CSM11" s="67"/>
      <c r="CSN11" s="67"/>
      <c r="CSO11" s="67"/>
      <c r="CSP11" s="67"/>
      <c r="CSQ11" s="67"/>
      <c r="CSR11" s="67"/>
      <c r="CSS11" s="67"/>
      <c r="CST11" s="67"/>
      <c r="CSU11" s="67"/>
      <c r="CSV11" s="67"/>
      <c r="CSW11" s="67"/>
      <c r="CSX11" s="67"/>
      <c r="CSY11" s="67"/>
      <c r="CSZ11" s="67"/>
      <c r="CTA11" s="67"/>
      <c r="CTB11" s="67"/>
      <c r="CTC11" s="67"/>
      <c r="CTD11" s="67"/>
      <c r="CTE11" s="67"/>
      <c r="CTF11" s="67"/>
      <c r="CTG11" s="67"/>
      <c r="CTH11" s="67"/>
      <c r="CTI11" s="67"/>
      <c r="CTJ11" s="67"/>
      <c r="CTK11" s="67"/>
      <c r="CTL11" s="67"/>
      <c r="CTM11" s="67"/>
      <c r="CTN11" s="67"/>
      <c r="CTO11" s="67"/>
      <c r="CTP11" s="67"/>
      <c r="CTQ11" s="67"/>
      <c r="CTR11" s="67"/>
      <c r="CTS11" s="67"/>
      <c r="CTT11" s="67"/>
      <c r="CTU11" s="67"/>
      <c r="CTV11" s="67"/>
      <c r="CTW11" s="67"/>
      <c r="CTX11" s="67"/>
      <c r="CTY11" s="67"/>
      <c r="CTZ11" s="67"/>
      <c r="CUA11" s="67"/>
      <c r="CUB11" s="67"/>
      <c r="CUC11" s="67"/>
      <c r="CUD11" s="67"/>
      <c r="CUE11" s="67"/>
      <c r="CUF11" s="67"/>
      <c r="CUG11" s="67"/>
      <c r="CUH11" s="67"/>
      <c r="CUI11" s="67"/>
      <c r="CUJ11" s="67"/>
      <c r="CUK11" s="67"/>
      <c r="CUL11" s="67"/>
      <c r="CUM11" s="67"/>
      <c r="CUN11" s="67"/>
      <c r="CUO11" s="67"/>
      <c r="CUP11" s="67"/>
      <c r="CUQ11" s="67"/>
      <c r="CUR11" s="67"/>
      <c r="CUS11" s="67"/>
      <c r="CUT11" s="67"/>
      <c r="CUU11" s="67"/>
      <c r="CUV11" s="67"/>
      <c r="CUW11" s="67"/>
      <c r="CUX11" s="67"/>
      <c r="CUY11" s="67"/>
      <c r="CUZ11" s="67"/>
      <c r="CVA11" s="67"/>
      <c r="CVB11" s="67"/>
      <c r="CVC11" s="67"/>
      <c r="CVD11" s="67"/>
      <c r="CVE11" s="67"/>
      <c r="CVF11" s="67"/>
      <c r="CVG11" s="67"/>
      <c r="CVH11" s="67"/>
      <c r="CVI11" s="67"/>
      <c r="CVJ11" s="67"/>
      <c r="CVK11" s="67"/>
      <c r="CVL11" s="67"/>
      <c r="CVM11" s="67"/>
      <c r="CVN11" s="67"/>
      <c r="CVO11" s="67"/>
      <c r="CVP11" s="67"/>
      <c r="CVQ11" s="67"/>
      <c r="CVR11" s="67"/>
      <c r="CVS11" s="67"/>
      <c r="CVT11" s="67"/>
      <c r="CVU11" s="67"/>
      <c r="CVV11" s="67"/>
      <c r="CVW11" s="67"/>
      <c r="CVX11" s="67"/>
      <c r="CVY11" s="67"/>
      <c r="CVZ11" s="67"/>
      <c r="CWA11" s="67"/>
      <c r="CWB11" s="67"/>
      <c r="CWC11" s="67"/>
      <c r="CWD11" s="67"/>
      <c r="CWE11" s="67"/>
      <c r="CWF11" s="67"/>
      <c r="CWG11" s="67"/>
      <c r="CWH11" s="67"/>
      <c r="CWI11" s="67"/>
      <c r="CWJ11" s="67"/>
      <c r="CWK11" s="67"/>
      <c r="CWL11" s="67"/>
      <c r="CWM11" s="67"/>
      <c r="CWN11" s="67"/>
      <c r="CWO11" s="67"/>
      <c r="CWP11" s="67"/>
      <c r="CWQ11" s="67"/>
      <c r="CWR11" s="67"/>
      <c r="CWS11" s="67"/>
      <c r="CWT11" s="67"/>
      <c r="CWU11" s="67"/>
      <c r="CWV11" s="67"/>
      <c r="CWW11" s="67"/>
      <c r="CWX11" s="67"/>
      <c r="CWY11" s="67"/>
      <c r="CWZ11" s="67"/>
      <c r="CXA11" s="67"/>
      <c r="CXB11" s="67"/>
      <c r="CXC11" s="67"/>
      <c r="CXD11" s="67"/>
      <c r="CXE11" s="67"/>
      <c r="CXF11" s="67"/>
      <c r="CXG11" s="67"/>
      <c r="CXH11" s="67"/>
      <c r="CXI11" s="67"/>
      <c r="CXJ11" s="67"/>
      <c r="CXK11" s="67"/>
      <c r="CXL11" s="67"/>
      <c r="CXM11" s="67"/>
      <c r="CXN11" s="67"/>
      <c r="CXO11" s="67"/>
      <c r="CXP11" s="67"/>
      <c r="CXQ11" s="67"/>
      <c r="CXR11" s="67"/>
      <c r="CXS11" s="67"/>
      <c r="CXT11" s="67"/>
      <c r="CXU11" s="67"/>
      <c r="CXV11" s="67"/>
      <c r="CXW11" s="67"/>
      <c r="CXX11" s="67"/>
      <c r="CXY11" s="67"/>
      <c r="CXZ11" s="67"/>
      <c r="CYA11" s="67"/>
      <c r="CYB11" s="67"/>
      <c r="CYC11" s="67"/>
      <c r="CYD11" s="67"/>
      <c r="CYE11" s="67"/>
      <c r="CYF11" s="67"/>
      <c r="CYG11" s="67"/>
      <c r="CYH11" s="67"/>
      <c r="CYI11" s="67"/>
      <c r="CYJ11" s="67"/>
      <c r="CYK11" s="67"/>
      <c r="CYL11" s="67"/>
      <c r="CYM11" s="67"/>
      <c r="CYN11" s="67"/>
      <c r="CYO11" s="67"/>
      <c r="CYP11" s="67"/>
      <c r="CYQ11" s="67"/>
      <c r="CYR11" s="67"/>
      <c r="CYS11" s="67"/>
      <c r="CYT11" s="67"/>
      <c r="CYU11" s="67"/>
      <c r="CYV11" s="67"/>
      <c r="CYW11" s="67"/>
      <c r="CYX11" s="67"/>
      <c r="CYY11" s="67"/>
      <c r="CYZ11" s="67"/>
      <c r="CZA11" s="67"/>
      <c r="CZB11" s="67"/>
      <c r="CZC11" s="67"/>
      <c r="CZD11" s="67"/>
      <c r="CZE11" s="67"/>
      <c r="CZF11" s="67"/>
      <c r="CZG11" s="67"/>
      <c r="CZH11" s="67"/>
      <c r="CZI11" s="67"/>
      <c r="CZJ11" s="67"/>
      <c r="CZK11" s="67"/>
      <c r="CZL11" s="67"/>
      <c r="CZM11" s="67"/>
      <c r="CZN11" s="67"/>
      <c r="CZO11" s="67"/>
      <c r="CZP11" s="67"/>
      <c r="CZQ11" s="67"/>
      <c r="CZR11" s="67"/>
      <c r="CZS11" s="67"/>
      <c r="CZT11" s="67"/>
      <c r="CZU11" s="67"/>
      <c r="CZV11" s="67"/>
      <c r="CZW11" s="67"/>
      <c r="CZX11" s="67"/>
      <c r="CZY11" s="67"/>
      <c r="CZZ11" s="67"/>
      <c r="DAA11" s="67"/>
      <c r="DAB11" s="67"/>
      <c r="DAC11" s="67"/>
      <c r="DAD11" s="67"/>
      <c r="DAE11" s="67"/>
      <c r="DAF11" s="67"/>
      <c r="DAG11" s="67"/>
      <c r="DAH11" s="67"/>
      <c r="DAI11" s="67"/>
      <c r="DAJ11" s="67"/>
      <c r="DAK11" s="67"/>
      <c r="DAL11" s="67"/>
      <c r="DAM11" s="67"/>
      <c r="DAN11" s="67"/>
      <c r="DAO11" s="67"/>
      <c r="DAP11" s="67"/>
      <c r="DAQ11" s="67"/>
      <c r="DAR11" s="67"/>
      <c r="DAS11" s="67"/>
      <c r="DAT11" s="67"/>
      <c r="DAU11" s="67"/>
      <c r="DAV11" s="67"/>
      <c r="DAW11" s="67"/>
      <c r="DAX11" s="67"/>
      <c r="DAY11" s="67"/>
      <c r="DAZ11" s="67"/>
      <c r="DBA11" s="67"/>
      <c r="DBB11" s="67"/>
      <c r="DBC11" s="67"/>
      <c r="DBD11" s="67"/>
      <c r="DBE11" s="67"/>
      <c r="DBF11" s="67"/>
      <c r="DBG11" s="67"/>
      <c r="DBH11" s="67"/>
      <c r="DBI11" s="67"/>
      <c r="DBJ11" s="67"/>
      <c r="DBK11" s="67"/>
      <c r="DBL11" s="67"/>
      <c r="DBM11" s="67"/>
      <c r="DBN11" s="67"/>
      <c r="DBO11" s="67"/>
      <c r="DBP11" s="67"/>
      <c r="DBQ11" s="67"/>
      <c r="DBR11" s="67"/>
      <c r="DBS11" s="67"/>
      <c r="DBT11" s="67"/>
      <c r="DBU11" s="67"/>
      <c r="DBV11" s="67"/>
      <c r="DBW11" s="67"/>
      <c r="DBX11" s="67"/>
      <c r="DBY11" s="67"/>
      <c r="DBZ11" s="67"/>
      <c r="DCA11" s="67"/>
      <c r="DCB11" s="67"/>
      <c r="DCC11" s="67"/>
      <c r="DCD11" s="67"/>
      <c r="DCE11" s="67"/>
      <c r="DCF11" s="67"/>
      <c r="DCG11" s="67"/>
      <c r="DCH11" s="67"/>
      <c r="DCI11" s="67"/>
      <c r="DCJ11" s="67"/>
      <c r="DCK11" s="67"/>
      <c r="DCL11" s="67"/>
      <c r="DCM11" s="67"/>
      <c r="DCN11" s="67"/>
      <c r="DCO11" s="67"/>
      <c r="DCP11" s="67"/>
      <c r="DCQ11" s="67"/>
      <c r="DCR11" s="67"/>
      <c r="DCS11" s="67"/>
      <c r="DCT11" s="67"/>
      <c r="DCU11" s="67"/>
      <c r="DCV11" s="67"/>
      <c r="DCW11" s="67"/>
      <c r="DCX11" s="67"/>
      <c r="DCY11" s="67"/>
      <c r="DCZ11" s="67"/>
      <c r="DDA11" s="67"/>
      <c r="DDB11" s="67"/>
      <c r="DDC11" s="67"/>
      <c r="DDD11" s="67"/>
      <c r="DDE11" s="67"/>
      <c r="DDF11" s="67"/>
      <c r="DDG11" s="67"/>
      <c r="DDH11" s="67"/>
      <c r="DDI11" s="67"/>
      <c r="DDJ11" s="67"/>
      <c r="DDK11" s="67"/>
      <c r="DDL11" s="67"/>
      <c r="DDM11" s="67"/>
      <c r="DDN11" s="67"/>
      <c r="DDO11" s="67"/>
      <c r="DDP11" s="67"/>
      <c r="DDQ11" s="67"/>
      <c r="DDR11" s="67"/>
      <c r="DDS11" s="67"/>
      <c r="DDT11" s="67"/>
      <c r="DDU11" s="67"/>
      <c r="DDV11" s="67"/>
      <c r="DDW11" s="67"/>
      <c r="DDX11" s="67"/>
      <c r="DDY11" s="67"/>
      <c r="DDZ11" s="67"/>
      <c r="DEA11" s="67"/>
      <c r="DEB11" s="67"/>
      <c r="DEC11" s="67"/>
      <c r="DED11" s="67"/>
      <c r="DEE11" s="67"/>
      <c r="DEF11" s="67"/>
      <c r="DEG11" s="67"/>
      <c r="DEH11" s="67"/>
      <c r="DEI11" s="67"/>
      <c r="DEJ11" s="67"/>
      <c r="DEK11" s="67"/>
      <c r="DEL11" s="67"/>
      <c r="DEM11" s="67"/>
      <c r="DEN11" s="67"/>
      <c r="DEO11" s="67"/>
      <c r="DEP11" s="67"/>
      <c r="DEQ11" s="67"/>
      <c r="DER11" s="67"/>
      <c r="DES11" s="67"/>
      <c r="DET11" s="67"/>
      <c r="DEU11" s="67"/>
      <c r="DEV11" s="67"/>
      <c r="DEW11" s="67"/>
      <c r="DEX11" s="67"/>
      <c r="DEY11" s="67"/>
      <c r="DEZ11" s="67"/>
      <c r="DFA11" s="67"/>
      <c r="DFB11" s="67"/>
      <c r="DFC11" s="67"/>
      <c r="DFD11" s="67"/>
      <c r="DFE11" s="67"/>
      <c r="DFF11" s="67"/>
      <c r="DFG11" s="67"/>
      <c r="DFH11" s="67"/>
      <c r="DFI11" s="67"/>
      <c r="DFJ11" s="67"/>
      <c r="DFK11" s="67"/>
      <c r="DFL11" s="67"/>
      <c r="DFM11" s="67"/>
      <c r="DFN11" s="67"/>
      <c r="DFO11" s="67"/>
      <c r="DFP11" s="67"/>
      <c r="DFQ11" s="67"/>
      <c r="DFR11" s="67"/>
      <c r="DFS11" s="67"/>
      <c r="DFT11" s="67"/>
      <c r="DFU11" s="67"/>
      <c r="DFV11" s="67"/>
      <c r="DFW11" s="67"/>
      <c r="DFX11" s="67"/>
      <c r="DFY11" s="67"/>
      <c r="DFZ11" s="67"/>
      <c r="DGA11" s="67"/>
      <c r="DGB11" s="67"/>
      <c r="DGC11" s="67"/>
      <c r="DGD11" s="67"/>
      <c r="DGE11" s="67"/>
      <c r="DGF11" s="67"/>
      <c r="DGG11" s="67"/>
      <c r="DGH11" s="67"/>
      <c r="DGI11" s="67"/>
      <c r="DGJ11" s="67"/>
      <c r="DGK11" s="67"/>
      <c r="DGL11" s="67"/>
      <c r="DGM11" s="67"/>
      <c r="DGN11" s="67"/>
      <c r="DGO11" s="67"/>
      <c r="DGP11" s="67"/>
      <c r="DGQ11" s="67"/>
      <c r="DGR11" s="67"/>
      <c r="DGS11" s="67"/>
      <c r="DGT11" s="67"/>
      <c r="DGU11" s="67"/>
      <c r="DGV11" s="67"/>
      <c r="DGW11" s="67"/>
      <c r="DGX11" s="67"/>
      <c r="DGY11" s="67"/>
      <c r="DGZ11" s="67"/>
      <c r="DHA11" s="67"/>
      <c r="DHB11" s="67"/>
      <c r="DHC11" s="67"/>
      <c r="DHD11" s="67"/>
      <c r="DHE11" s="67"/>
      <c r="DHF11" s="67"/>
      <c r="DHG11" s="67"/>
      <c r="DHH11" s="67"/>
      <c r="DHI11" s="67"/>
      <c r="DHJ11" s="67"/>
      <c r="DHK11" s="67"/>
      <c r="DHL11" s="67"/>
      <c r="DHM11" s="67"/>
      <c r="DHN11" s="67"/>
      <c r="DHO11" s="67"/>
      <c r="DHP11" s="67"/>
      <c r="DHQ11" s="67"/>
      <c r="DHR11" s="67"/>
      <c r="DHS11" s="67"/>
      <c r="DHT11" s="67"/>
      <c r="DHU11" s="67"/>
      <c r="DHV11" s="67"/>
      <c r="DHW11" s="67"/>
      <c r="DHX11" s="67"/>
      <c r="DHY11" s="67"/>
      <c r="DHZ11" s="67"/>
      <c r="DIA11" s="67"/>
      <c r="DIB11" s="67"/>
      <c r="DIC11" s="67"/>
      <c r="DID11" s="67"/>
      <c r="DIE11" s="67"/>
      <c r="DIF11" s="67"/>
      <c r="DIG11" s="67"/>
      <c r="DIH11" s="67"/>
      <c r="DII11" s="67"/>
      <c r="DIJ11" s="67"/>
      <c r="DIK11" s="67"/>
      <c r="DIL11" s="67"/>
      <c r="DIM11" s="67"/>
      <c r="DIN11" s="67"/>
      <c r="DIO11" s="67"/>
      <c r="DIP11" s="67"/>
      <c r="DIQ11" s="67"/>
      <c r="DIR11" s="67"/>
      <c r="DIS11" s="67"/>
      <c r="DIT11" s="67"/>
      <c r="DIU11" s="67"/>
      <c r="DIV11" s="67"/>
      <c r="DIW11" s="67"/>
      <c r="DIX11" s="67"/>
      <c r="DIY11" s="67"/>
      <c r="DIZ11" s="67"/>
      <c r="DJA11" s="67"/>
      <c r="DJB11" s="67"/>
      <c r="DJC11" s="67"/>
      <c r="DJD11" s="67"/>
      <c r="DJE11" s="67"/>
      <c r="DJF11" s="67"/>
      <c r="DJG11" s="67"/>
      <c r="DJH11" s="67"/>
      <c r="DJI11" s="67"/>
      <c r="DJJ11" s="67"/>
      <c r="DJK11" s="67"/>
      <c r="DJL11" s="67"/>
      <c r="DJM11" s="67"/>
      <c r="DJN11" s="67"/>
      <c r="DJO11" s="67"/>
      <c r="DJP11" s="67"/>
      <c r="DJQ11" s="67"/>
      <c r="DJR11" s="67"/>
      <c r="DJS11" s="67"/>
      <c r="DJT11" s="67"/>
      <c r="DJU11" s="67"/>
      <c r="DJV11" s="67"/>
      <c r="DJW11" s="67"/>
      <c r="DJX11" s="67"/>
      <c r="DJY11" s="67"/>
      <c r="DJZ11" s="67"/>
      <c r="DKA11" s="67"/>
      <c r="DKB11" s="67"/>
      <c r="DKC11" s="67"/>
      <c r="DKD11" s="67"/>
      <c r="DKE11" s="67"/>
      <c r="DKF11" s="67"/>
      <c r="DKG11" s="67"/>
      <c r="DKH11" s="67"/>
      <c r="DKI11" s="67"/>
      <c r="DKJ11" s="67"/>
      <c r="DKK11" s="67"/>
      <c r="DKL11" s="67"/>
      <c r="DKM11" s="67"/>
      <c r="DKN11" s="67"/>
      <c r="DKO11" s="67"/>
      <c r="DKP11" s="67"/>
      <c r="DKQ11" s="67"/>
      <c r="DKR11" s="67"/>
      <c r="DKS11" s="67"/>
      <c r="DKT11" s="67"/>
      <c r="DKU11" s="67"/>
      <c r="DKV11" s="67"/>
      <c r="DKW11" s="67"/>
      <c r="DKX11" s="67"/>
      <c r="DKY11" s="67"/>
      <c r="DKZ11" s="67"/>
      <c r="DLA11" s="67"/>
      <c r="DLB11" s="67"/>
      <c r="DLC11" s="67"/>
      <c r="DLD11" s="67"/>
      <c r="DLE11" s="67"/>
      <c r="DLF11" s="67"/>
      <c r="DLG11" s="67"/>
      <c r="DLH11" s="67"/>
      <c r="DLI11" s="67"/>
      <c r="DLJ11" s="67"/>
      <c r="DLK11" s="67"/>
      <c r="DLL11" s="67"/>
      <c r="DLM11" s="67"/>
      <c r="DLN11" s="67"/>
      <c r="DLO11" s="67"/>
      <c r="DLP11" s="67"/>
      <c r="DLQ11" s="67"/>
      <c r="DLR11" s="67"/>
      <c r="DLS11" s="67"/>
      <c r="DLT11" s="67"/>
      <c r="DLU11" s="67"/>
      <c r="DLV11" s="67"/>
      <c r="DLW11" s="67"/>
      <c r="DLX11" s="67"/>
      <c r="DLY11" s="67"/>
      <c r="DLZ11" s="67"/>
      <c r="DMA11" s="67"/>
      <c r="DMB11" s="67"/>
      <c r="DMC11" s="67"/>
      <c r="DMD11" s="67"/>
      <c r="DME11" s="67"/>
      <c r="DMF11" s="67"/>
      <c r="DMG11" s="67"/>
      <c r="DMH11" s="67"/>
      <c r="DMI11" s="67"/>
      <c r="DMJ11" s="67"/>
      <c r="DMK11" s="67"/>
      <c r="DML11" s="67"/>
      <c r="DMM11" s="67"/>
      <c r="DMN11" s="67"/>
      <c r="DMO11" s="67"/>
      <c r="DMP11" s="67"/>
      <c r="DMQ11" s="67"/>
      <c r="DMR11" s="67"/>
      <c r="DMS11" s="67"/>
      <c r="DMT11" s="67"/>
      <c r="DMU11" s="67"/>
      <c r="DMV11" s="67"/>
      <c r="DMW11" s="67"/>
      <c r="DMX11" s="67"/>
      <c r="DMY11" s="67"/>
      <c r="DMZ11" s="67"/>
      <c r="DNA11" s="67"/>
      <c r="DNB11" s="67"/>
      <c r="DNC11" s="67"/>
      <c r="DND11" s="67"/>
      <c r="DNE11" s="67"/>
      <c r="DNF11" s="67"/>
      <c r="DNG11" s="67"/>
      <c r="DNH11" s="67"/>
      <c r="DNI11" s="67"/>
      <c r="DNJ11" s="67"/>
      <c r="DNK11" s="67"/>
      <c r="DNL11" s="67"/>
      <c r="DNM11" s="67"/>
      <c r="DNN11" s="67"/>
      <c r="DNO11" s="67"/>
      <c r="DNP11" s="67"/>
      <c r="DNQ11" s="67"/>
      <c r="DNR11" s="67"/>
      <c r="DNS11" s="67"/>
      <c r="DNT11" s="67"/>
      <c r="DNU11" s="67"/>
      <c r="DNV11" s="67"/>
      <c r="DNW11" s="67"/>
      <c r="DNX11" s="67"/>
      <c r="DNY11" s="67"/>
      <c r="DNZ11" s="67"/>
      <c r="DOA11" s="67"/>
      <c r="DOB11" s="67"/>
      <c r="DOC11" s="67"/>
      <c r="DOD11" s="67"/>
      <c r="DOE11" s="67"/>
      <c r="DOF11" s="67"/>
      <c r="DOG11" s="67"/>
      <c r="DOH11" s="67"/>
      <c r="DOI11" s="67"/>
      <c r="DOJ11" s="67"/>
      <c r="DOK11" s="67"/>
      <c r="DOL11" s="67"/>
      <c r="DOM11" s="67"/>
      <c r="DON11" s="67"/>
      <c r="DOO11" s="67"/>
      <c r="DOP11" s="67"/>
      <c r="DOQ11" s="67"/>
      <c r="DOR11" s="67"/>
      <c r="DOS11" s="67"/>
      <c r="DOT11" s="67"/>
      <c r="DOU11" s="67"/>
      <c r="DOV11" s="67"/>
      <c r="DOW11" s="67"/>
      <c r="DOX11" s="67"/>
      <c r="DOY11" s="67"/>
      <c r="DOZ11" s="67"/>
      <c r="DPA11" s="67"/>
      <c r="DPB11" s="67"/>
      <c r="DPC11" s="67"/>
      <c r="DPD11" s="67"/>
      <c r="DPE11" s="67"/>
      <c r="DPF11" s="67"/>
      <c r="DPG11" s="67"/>
      <c r="DPH11" s="67"/>
      <c r="DPI11" s="67"/>
      <c r="DPJ11" s="67"/>
      <c r="DPK11" s="67"/>
      <c r="DPL11" s="67"/>
      <c r="DPM11" s="67"/>
      <c r="DPN11" s="67"/>
      <c r="DPO11" s="67"/>
      <c r="DPP11" s="67"/>
      <c r="DPQ11" s="67"/>
      <c r="DPR11" s="67"/>
      <c r="DPS11" s="67"/>
      <c r="DPT11" s="67"/>
      <c r="DPU11" s="67"/>
      <c r="DPV11" s="67"/>
      <c r="DPW11" s="67"/>
      <c r="DPX11" s="67"/>
      <c r="DPY11" s="67"/>
      <c r="DPZ11" s="67"/>
      <c r="DQA11" s="67"/>
      <c r="DQB11" s="67"/>
      <c r="DQC11" s="67"/>
      <c r="DQD11" s="67"/>
      <c r="DQE11" s="67"/>
      <c r="DQF11" s="67"/>
      <c r="DQG11" s="67"/>
      <c r="DQH11" s="67"/>
      <c r="DQI11" s="67"/>
      <c r="DQJ11" s="67"/>
      <c r="DQK11" s="67"/>
      <c r="DQL11" s="67"/>
      <c r="DQM11" s="67"/>
      <c r="DQN11" s="67"/>
      <c r="DQO11" s="67"/>
      <c r="DQP11" s="67"/>
      <c r="DQQ11" s="67"/>
      <c r="DQR11" s="67"/>
      <c r="DQS11" s="67"/>
      <c r="DQT11" s="67"/>
      <c r="DQU11" s="67"/>
      <c r="DQV11" s="67"/>
      <c r="DQW11" s="67"/>
      <c r="DQX11" s="67"/>
      <c r="DQY11" s="67"/>
      <c r="DQZ11" s="67"/>
      <c r="DRA11" s="67"/>
      <c r="DRB11" s="67"/>
      <c r="DRC11" s="67"/>
      <c r="DRD11" s="67"/>
      <c r="DRE11" s="67"/>
      <c r="DRF11" s="67"/>
      <c r="DRG11" s="67"/>
      <c r="DRH11" s="67"/>
      <c r="DRI11" s="67"/>
      <c r="DRJ11" s="67"/>
      <c r="DRK11" s="67"/>
      <c r="DRL11" s="67"/>
      <c r="DRM11" s="67"/>
      <c r="DRN11" s="67"/>
      <c r="DRO11" s="67"/>
      <c r="DRP11" s="67"/>
      <c r="DRQ11" s="67"/>
      <c r="DRR11" s="67"/>
      <c r="DRS11" s="67"/>
      <c r="DRT11" s="67"/>
      <c r="DRU11" s="67"/>
      <c r="DRV11" s="67"/>
      <c r="DRW11" s="67"/>
      <c r="DRX11" s="67"/>
      <c r="DRY11" s="67"/>
      <c r="DRZ11" s="67"/>
      <c r="DSA11" s="67"/>
      <c r="DSB11" s="67"/>
      <c r="DSC11" s="67"/>
      <c r="DSD11" s="67"/>
      <c r="DSE11" s="67"/>
      <c r="DSF11" s="67"/>
      <c r="DSG11" s="67"/>
      <c r="DSH11" s="67"/>
      <c r="DSI11" s="67"/>
      <c r="DSJ11" s="67"/>
      <c r="DSK11" s="67"/>
      <c r="DSL11" s="67"/>
      <c r="DSM11" s="67"/>
      <c r="DSN11" s="67"/>
      <c r="DSO11" s="67"/>
      <c r="DSP11" s="67"/>
      <c r="DSQ11" s="67"/>
      <c r="DSR11" s="67"/>
      <c r="DSS11" s="67"/>
      <c r="DST11" s="67"/>
      <c r="DSU11" s="67"/>
      <c r="DSV11" s="67"/>
      <c r="DSW11" s="67"/>
      <c r="DSX11" s="67"/>
      <c r="DSY11" s="67"/>
      <c r="DSZ11" s="67"/>
      <c r="DTA11" s="67"/>
      <c r="DTB11" s="67"/>
      <c r="DTC11" s="67"/>
      <c r="DTD11" s="67"/>
      <c r="DTE11" s="67"/>
      <c r="DTF11" s="67"/>
      <c r="DTG11" s="67"/>
      <c r="DTH11" s="67"/>
      <c r="DTI11" s="67"/>
      <c r="DTJ11" s="67"/>
      <c r="DTK11" s="67"/>
      <c r="DTL11" s="67"/>
      <c r="DTM11" s="67"/>
      <c r="DTN11" s="67"/>
      <c r="DTO11" s="67"/>
      <c r="DTP11" s="67"/>
      <c r="DTQ11" s="67"/>
      <c r="DTR11" s="67"/>
      <c r="DTS11" s="67"/>
      <c r="DTT11" s="67"/>
      <c r="DTU11" s="67"/>
      <c r="DTV11" s="67"/>
      <c r="DTW11" s="67"/>
      <c r="DTX11" s="67"/>
      <c r="DTY11" s="67"/>
      <c r="DTZ11" s="67"/>
      <c r="DUA11" s="67"/>
      <c r="DUB11" s="67"/>
      <c r="DUC11" s="67"/>
      <c r="DUD11" s="67"/>
      <c r="DUE11" s="67"/>
      <c r="DUF11" s="67"/>
      <c r="DUG11" s="67"/>
      <c r="DUH11" s="67"/>
      <c r="DUI11" s="67"/>
      <c r="DUJ11" s="67"/>
      <c r="DUK11" s="67"/>
      <c r="DUL11" s="67"/>
      <c r="DUM11" s="67"/>
      <c r="DUN11" s="67"/>
      <c r="DUO11" s="67"/>
      <c r="DUP11" s="67"/>
      <c r="DUQ11" s="67"/>
      <c r="DUR11" s="67"/>
      <c r="DUS11" s="67"/>
      <c r="DUT11" s="67"/>
      <c r="DUU11" s="67"/>
      <c r="DUV11" s="67"/>
      <c r="DUW11" s="67"/>
      <c r="DUX11" s="67"/>
      <c r="DUY11" s="67"/>
      <c r="DUZ11" s="67"/>
      <c r="DVA11" s="67"/>
      <c r="DVB11" s="67"/>
      <c r="DVC11" s="67"/>
      <c r="DVD11" s="67"/>
      <c r="DVE11" s="67"/>
      <c r="DVF11" s="67"/>
      <c r="DVG11" s="67"/>
      <c r="DVH11" s="67"/>
      <c r="DVI11" s="67"/>
      <c r="DVJ11" s="67"/>
      <c r="DVK11" s="67"/>
      <c r="DVL11" s="67"/>
      <c r="DVM11" s="67"/>
      <c r="DVN11" s="67"/>
      <c r="DVO11" s="67"/>
      <c r="DVP11" s="67"/>
      <c r="DVQ11" s="67"/>
      <c r="DVR11" s="67"/>
      <c r="DVS11" s="67"/>
      <c r="DVT11" s="67"/>
      <c r="DVU11" s="67"/>
      <c r="DVV11" s="67"/>
      <c r="DVW11" s="67"/>
      <c r="DVX11" s="67"/>
      <c r="DVY11" s="67"/>
      <c r="DVZ11" s="67"/>
      <c r="DWA11" s="67"/>
      <c r="DWB11" s="67"/>
      <c r="DWC11" s="67"/>
      <c r="DWD11" s="67"/>
      <c r="DWE11" s="67"/>
      <c r="DWF11" s="67"/>
      <c r="DWG11" s="67"/>
      <c r="DWH11" s="67"/>
      <c r="DWI11" s="67"/>
      <c r="DWJ11" s="67"/>
      <c r="DWK11" s="67"/>
      <c r="DWL11" s="67"/>
      <c r="DWM11" s="67"/>
      <c r="DWN11" s="67"/>
      <c r="DWO11" s="67"/>
      <c r="DWP11" s="67"/>
      <c r="DWQ11" s="67"/>
      <c r="DWR11" s="67"/>
      <c r="DWS11" s="67"/>
      <c r="DWT11" s="67"/>
      <c r="DWU11" s="67"/>
      <c r="DWV11" s="67"/>
      <c r="DWW11" s="67"/>
      <c r="DWX11" s="67"/>
      <c r="DWY11" s="67"/>
      <c r="DWZ11" s="67"/>
      <c r="DXA11" s="67"/>
      <c r="DXB11" s="67"/>
      <c r="DXC11" s="67"/>
      <c r="DXD11" s="67"/>
      <c r="DXE11" s="67"/>
      <c r="DXF11" s="67"/>
      <c r="DXG11" s="67"/>
      <c r="DXH11" s="67"/>
      <c r="DXI11" s="67"/>
      <c r="DXJ11" s="67"/>
      <c r="DXK11" s="67"/>
      <c r="DXL11" s="67"/>
      <c r="DXM11" s="67"/>
      <c r="DXN11" s="67"/>
      <c r="DXO11" s="67"/>
      <c r="DXP11" s="67"/>
      <c r="DXQ11" s="67"/>
      <c r="DXR11" s="67"/>
      <c r="DXS11" s="67"/>
      <c r="DXT11" s="67"/>
      <c r="DXU11" s="67"/>
      <c r="DXV11" s="67"/>
      <c r="DXW11" s="67"/>
      <c r="DXX11" s="67"/>
      <c r="DXY11" s="67"/>
      <c r="DXZ11" s="67"/>
      <c r="DYA11" s="67"/>
      <c r="DYB11" s="67"/>
      <c r="DYC11" s="67"/>
      <c r="DYD11" s="67"/>
      <c r="DYE11" s="67"/>
      <c r="DYF11" s="67"/>
      <c r="DYG11" s="67"/>
      <c r="DYH11" s="67"/>
      <c r="DYI11" s="67"/>
      <c r="DYJ11" s="67"/>
      <c r="DYK11" s="67"/>
      <c r="DYL11" s="67"/>
      <c r="DYM11" s="67"/>
      <c r="DYN11" s="67"/>
      <c r="DYO11" s="67"/>
      <c r="DYP11" s="67"/>
      <c r="DYQ11" s="67"/>
      <c r="DYR11" s="67"/>
      <c r="DYS11" s="67"/>
      <c r="DYT11" s="67"/>
      <c r="DYU11" s="67"/>
      <c r="DYV11" s="67"/>
      <c r="DYW11" s="67"/>
      <c r="DYX11" s="67"/>
      <c r="DYY11" s="67"/>
      <c r="DYZ11" s="67"/>
      <c r="DZA11" s="67"/>
      <c r="DZB11" s="67"/>
      <c r="DZC11" s="67"/>
      <c r="DZD11" s="67"/>
      <c r="DZE11" s="67"/>
      <c r="DZF11" s="67"/>
      <c r="DZG11" s="67"/>
      <c r="DZH11" s="67"/>
      <c r="DZI11" s="67"/>
      <c r="DZJ11" s="67"/>
      <c r="DZK11" s="67"/>
      <c r="DZL11" s="67"/>
      <c r="DZM11" s="67"/>
      <c r="DZN11" s="67"/>
      <c r="DZO11" s="67"/>
      <c r="DZP11" s="67"/>
      <c r="DZQ11" s="67"/>
      <c r="DZR11" s="67"/>
      <c r="DZS11" s="67"/>
      <c r="DZT11" s="67"/>
      <c r="DZU11" s="67"/>
      <c r="DZV11" s="67"/>
      <c r="DZW11" s="67"/>
      <c r="DZX11" s="67"/>
      <c r="DZY11" s="67"/>
      <c r="DZZ11" s="67"/>
    </row>
    <row r="12" spans="1:3406" s="65" customFormat="1">
      <c r="A12" s="83" t="s">
        <v>1592</v>
      </c>
      <c r="B12" s="78">
        <v>-458857743</v>
      </c>
      <c r="C12" s="78">
        <v>-237792188.40000001</v>
      </c>
      <c r="D12" s="78">
        <v>-516820054</v>
      </c>
      <c r="E12" s="78">
        <v>-545245156.97000003</v>
      </c>
      <c r="F12" s="78">
        <v>-574143150.28941011</v>
      </c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  <c r="BU12" s="67"/>
      <c r="BV12" s="67"/>
      <c r="BW12" s="67"/>
      <c r="BX12" s="67"/>
      <c r="BY12" s="67"/>
      <c r="BZ12" s="67"/>
      <c r="CA12" s="67"/>
      <c r="CB12" s="67"/>
      <c r="CC12" s="67"/>
      <c r="CD12" s="67"/>
      <c r="CE12" s="67"/>
      <c r="CF12" s="67"/>
      <c r="CG12" s="67"/>
      <c r="CH12" s="67"/>
      <c r="CI12" s="67"/>
      <c r="CJ12" s="67"/>
      <c r="CK12" s="67"/>
      <c r="CL12" s="67"/>
      <c r="CM12" s="67"/>
      <c r="CN12" s="67"/>
      <c r="CO12" s="67"/>
      <c r="CP12" s="67"/>
      <c r="CQ12" s="67"/>
      <c r="CR12" s="67"/>
      <c r="CS12" s="67"/>
      <c r="CT12" s="67"/>
      <c r="CU12" s="67"/>
      <c r="CV12" s="67"/>
      <c r="CW12" s="67"/>
      <c r="CX12" s="67"/>
      <c r="CY12" s="67"/>
      <c r="CZ12" s="67"/>
      <c r="DA12" s="67"/>
      <c r="DB12" s="67"/>
      <c r="DC12" s="67"/>
      <c r="DD12" s="67"/>
      <c r="DE12" s="67"/>
      <c r="DF12" s="67"/>
      <c r="DG12" s="67"/>
      <c r="DH12" s="67"/>
      <c r="DI12" s="67"/>
      <c r="DJ12" s="67"/>
      <c r="DK12" s="67"/>
      <c r="DL12" s="67"/>
      <c r="DM12" s="67"/>
      <c r="DN12" s="67"/>
      <c r="DO12" s="67"/>
      <c r="DP12" s="67"/>
      <c r="DQ12" s="67"/>
      <c r="DR12" s="67"/>
      <c r="DS12" s="67"/>
      <c r="DT12" s="67"/>
      <c r="DU12" s="67"/>
      <c r="DV12" s="67"/>
      <c r="DW12" s="67"/>
      <c r="DX12" s="67"/>
      <c r="DY12" s="67"/>
      <c r="DZ12" s="67"/>
      <c r="EA12" s="67"/>
      <c r="EB12" s="67"/>
      <c r="EC12" s="67"/>
      <c r="ED12" s="67"/>
      <c r="EE12" s="67"/>
      <c r="EF12" s="67"/>
      <c r="EG12" s="67"/>
      <c r="EH12" s="67"/>
      <c r="EI12" s="67"/>
      <c r="EJ12" s="67"/>
      <c r="EK12" s="67"/>
      <c r="EL12" s="67"/>
      <c r="EM12" s="67"/>
      <c r="EN12" s="67"/>
      <c r="EO12" s="67"/>
      <c r="EP12" s="67"/>
      <c r="EQ12" s="67"/>
      <c r="ER12" s="67"/>
      <c r="ES12" s="67"/>
      <c r="ET12" s="67"/>
      <c r="EU12" s="67"/>
      <c r="EV12" s="67"/>
      <c r="EW12" s="67"/>
      <c r="EX12" s="67"/>
      <c r="EY12" s="67"/>
      <c r="EZ12" s="67"/>
      <c r="FA12" s="67"/>
      <c r="FB12" s="67"/>
      <c r="FC12" s="67"/>
      <c r="FD12" s="67"/>
      <c r="FE12" s="67"/>
      <c r="FF12" s="67"/>
      <c r="FG12" s="67"/>
      <c r="FH12" s="67"/>
      <c r="FI12" s="67"/>
      <c r="FJ12" s="67"/>
      <c r="FK12" s="67"/>
      <c r="FL12" s="67"/>
      <c r="FM12" s="67"/>
      <c r="FN12" s="67"/>
      <c r="FO12" s="67"/>
      <c r="FP12" s="67"/>
      <c r="FQ12" s="67"/>
      <c r="FR12" s="67"/>
      <c r="FS12" s="67"/>
      <c r="FT12" s="67"/>
      <c r="FU12" s="67"/>
      <c r="FV12" s="67"/>
      <c r="FW12" s="67"/>
      <c r="FX12" s="67"/>
      <c r="FY12" s="67"/>
      <c r="FZ12" s="67"/>
      <c r="GA12" s="67"/>
      <c r="GB12" s="67"/>
      <c r="GC12" s="67"/>
      <c r="GD12" s="67"/>
      <c r="GE12" s="67"/>
      <c r="GF12" s="67"/>
      <c r="GG12" s="67"/>
      <c r="GH12" s="67"/>
      <c r="GI12" s="67"/>
      <c r="GJ12" s="67"/>
      <c r="GK12" s="67"/>
      <c r="GL12" s="67"/>
      <c r="GM12" s="67"/>
      <c r="GN12" s="67"/>
      <c r="GO12" s="67"/>
      <c r="GP12" s="67"/>
      <c r="GQ12" s="67"/>
      <c r="GR12" s="67"/>
      <c r="GS12" s="67"/>
      <c r="GT12" s="67"/>
      <c r="GU12" s="67"/>
      <c r="GV12" s="67"/>
      <c r="GW12" s="67"/>
      <c r="GX12" s="67"/>
      <c r="GY12" s="67"/>
      <c r="GZ12" s="67"/>
      <c r="HA12" s="67"/>
      <c r="HB12" s="67"/>
      <c r="HC12" s="67"/>
      <c r="HD12" s="67"/>
      <c r="HE12" s="67"/>
      <c r="HF12" s="67"/>
      <c r="HG12" s="67"/>
      <c r="HH12" s="67"/>
      <c r="HI12" s="67"/>
      <c r="HJ12" s="67"/>
      <c r="HK12" s="67"/>
      <c r="HL12" s="67"/>
      <c r="HM12" s="67"/>
      <c r="HN12" s="67"/>
      <c r="HO12" s="67"/>
      <c r="HP12" s="67"/>
      <c r="HQ12" s="67"/>
      <c r="HR12" s="67"/>
      <c r="HS12" s="67"/>
      <c r="HT12" s="67"/>
      <c r="HU12" s="67"/>
      <c r="HV12" s="67"/>
      <c r="HW12" s="67"/>
      <c r="HX12" s="67"/>
      <c r="HY12" s="67"/>
      <c r="HZ12" s="67"/>
      <c r="IA12" s="67"/>
      <c r="IB12" s="67"/>
      <c r="IC12" s="67"/>
      <c r="ID12" s="67"/>
      <c r="IE12" s="67"/>
      <c r="IF12" s="67"/>
      <c r="IG12" s="67"/>
      <c r="IH12" s="67"/>
      <c r="II12" s="67"/>
      <c r="IJ12" s="67"/>
      <c r="IK12" s="67"/>
      <c r="IL12" s="67"/>
      <c r="IM12" s="67"/>
      <c r="IN12" s="67"/>
      <c r="IO12" s="67"/>
      <c r="IP12" s="67"/>
      <c r="IQ12" s="67"/>
      <c r="IR12" s="67"/>
      <c r="IS12" s="67"/>
      <c r="IT12" s="67"/>
      <c r="IU12" s="67"/>
      <c r="IV12" s="67"/>
      <c r="IW12" s="67"/>
      <c r="IX12" s="67"/>
      <c r="IY12" s="67"/>
      <c r="IZ12" s="67"/>
      <c r="JA12" s="67"/>
      <c r="JB12" s="67"/>
      <c r="JC12" s="67"/>
      <c r="JD12" s="67"/>
      <c r="JE12" s="67"/>
      <c r="JF12" s="67"/>
      <c r="JG12" s="67"/>
      <c r="JH12" s="67"/>
      <c r="JI12" s="67"/>
      <c r="JJ12" s="67"/>
      <c r="JK12" s="67"/>
      <c r="JL12" s="67"/>
      <c r="JM12" s="67"/>
      <c r="JN12" s="67"/>
      <c r="JO12" s="67"/>
      <c r="JP12" s="67"/>
      <c r="JQ12" s="67"/>
      <c r="JR12" s="67"/>
      <c r="JS12" s="67"/>
      <c r="JT12" s="67"/>
      <c r="JU12" s="67"/>
      <c r="JV12" s="67"/>
      <c r="JW12" s="67"/>
      <c r="JX12" s="67"/>
      <c r="JY12" s="67"/>
      <c r="JZ12" s="67"/>
      <c r="KA12" s="67"/>
      <c r="KB12" s="67"/>
      <c r="KC12" s="67"/>
      <c r="KD12" s="67"/>
      <c r="KE12" s="67"/>
      <c r="KF12" s="67"/>
      <c r="KG12" s="67"/>
      <c r="KH12" s="67"/>
      <c r="KI12" s="67"/>
      <c r="KJ12" s="67"/>
      <c r="KK12" s="67"/>
      <c r="KL12" s="67"/>
      <c r="KM12" s="67"/>
      <c r="KN12" s="67"/>
      <c r="KO12" s="67"/>
      <c r="KP12" s="67"/>
      <c r="KQ12" s="67"/>
      <c r="KR12" s="67"/>
      <c r="KS12" s="67"/>
      <c r="KT12" s="67"/>
      <c r="KU12" s="67"/>
      <c r="KV12" s="67"/>
      <c r="KW12" s="67"/>
      <c r="KX12" s="67"/>
      <c r="KY12" s="67"/>
      <c r="KZ12" s="67"/>
      <c r="LA12" s="67"/>
      <c r="LB12" s="67"/>
      <c r="LC12" s="67"/>
      <c r="LD12" s="67"/>
      <c r="LE12" s="67"/>
      <c r="LF12" s="67"/>
      <c r="LG12" s="67"/>
      <c r="LH12" s="67"/>
      <c r="LI12" s="67"/>
      <c r="LJ12" s="67"/>
      <c r="LK12" s="67"/>
      <c r="LL12" s="67"/>
      <c r="LM12" s="67"/>
      <c r="LN12" s="67"/>
      <c r="LO12" s="67"/>
      <c r="LP12" s="67"/>
      <c r="LQ12" s="67"/>
      <c r="LR12" s="67"/>
      <c r="LS12" s="67"/>
      <c r="LT12" s="67"/>
      <c r="LU12" s="67"/>
      <c r="LV12" s="67"/>
      <c r="LW12" s="67"/>
      <c r="LX12" s="67"/>
      <c r="LY12" s="67"/>
      <c r="LZ12" s="67"/>
      <c r="MA12" s="67"/>
      <c r="MB12" s="67"/>
      <c r="MC12" s="67"/>
      <c r="MD12" s="67"/>
      <c r="ME12" s="67"/>
      <c r="MF12" s="67"/>
      <c r="MG12" s="67"/>
      <c r="MH12" s="67"/>
      <c r="MI12" s="67"/>
      <c r="MJ12" s="67"/>
      <c r="MK12" s="67"/>
      <c r="ML12" s="67"/>
      <c r="MM12" s="67"/>
      <c r="MN12" s="67"/>
      <c r="MO12" s="67"/>
      <c r="MP12" s="67"/>
      <c r="MQ12" s="67"/>
      <c r="MR12" s="67"/>
      <c r="MS12" s="67"/>
      <c r="MT12" s="67"/>
      <c r="MU12" s="67"/>
      <c r="MV12" s="67"/>
      <c r="MW12" s="67"/>
      <c r="MX12" s="67"/>
      <c r="MY12" s="67"/>
      <c r="MZ12" s="67"/>
      <c r="NA12" s="67"/>
      <c r="NB12" s="67"/>
      <c r="NC12" s="67"/>
      <c r="ND12" s="67"/>
      <c r="NE12" s="67"/>
      <c r="NF12" s="67"/>
      <c r="NG12" s="67"/>
      <c r="NH12" s="67"/>
      <c r="NI12" s="67"/>
      <c r="NJ12" s="67"/>
      <c r="NK12" s="67"/>
      <c r="NL12" s="67"/>
      <c r="NM12" s="67"/>
      <c r="NN12" s="67"/>
      <c r="NO12" s="67"/>
      <c r="NP12" s="67"/>
      <c r="NQ12" s="67"/>
      <c r="NR12" s="67"/>
      <c r="NS12" s="67"/>
      <c r="NT12" s="67"/>
      <c r="NU12" s="67"/>
      <c r="NV12" s="67"/>
      <c r="NW12" s="67"/>
      <c r="NX12" s="67"/>
      <c r="NY12" s="67"/>
      <c r="NZ12" s="67"/>
      <c r="OA12" s="67"/>
      <c r="OB12" s="67"/>
      <c r="OC12" s="67"/>
      <c r="OD12" s="67"/>
      <c r="OE12" s="67"/>
      <c r="OF12" s="67"/>
      <c r="OG12" s="67"/>
      <c r="OH12" s="67"/>
      <c r="OI12" s="67"/>
      <c r="OJ12" s="67"/>
      <c r="OK12" s="67"/>
      <c r="OL12" s="67"/>
      <c r="OM12" s="67"/>
      <c r="ON12" s="67"/>
      <c r="OO12" s="67"/>
      <c r="OP12" s="67"/>
      <c r="OQ12" s="67"/>
      <c r="OR12" s="67"/>
      <c r="OS12" s="67"/>
      <c r="OT12" s="67"/>
      <c r="OU12" s="67"/>
      <c r="OV12" s="67"/>
      <c r="OW12" s="67"/>
      <c r="OX12" s="67"/>
      <c r="OY12" s="67"/>
      <c r="OZ12" s="67"/>
      <c r="PA12" s="67"/>
      <c r="PB12" s="67"/>
      <c r="PC12" s="67"/>
      <c r="PD12" s="67"/>
      <c r="PE12" s="67"/>
      <c r="PF12" s="67"/>
      <c r="PG12" s="67"/>
      <c r="PH12" s="67"/>
      <c r="PI12" s="67"/>
      <c r="PJ12" s="67"/>
      <c r="PK12" s="67"/>
      <c r="PL12" s="67"/>
      <c r="PM12" s="67"/>
      <c r="PN12" s="67"/>
      <c r="PO12" s="67"/>
      <c r="PP12" s="67"/>
      <c r="PQ12" s="67"/>
      <c r="PR12" s="67"/>
      <c r="PS12" s="67"/>
      <c r="PT12" s="67"/>
      <c r="PU12" s="67"/>
      <c r="PV12" s="67"/>
      <c r="PW12" s="67"/>
      <c r="PX12" s="67"/>
      <c r="PY12" s="67"/>
      <c r="PZ12" s="67"/>
      <c r="QA12" s="67"/>
      <c r="QB12" s="67"/>
      <c r="QC12" s="67"/>
      <c r="QD12" s="67"/>
      <c r="QE12" s="67"/>
      <c r="QF12" s="67"/>
      <c r="QG12" s="67"/>
      <c r="QH12" s="67"/>
      <c r="QI12" s="67"/>
      <c r="QJ12" s="67"/>
      <c r="QK12" s="67"/>
      <c r="QL12" s="67"/>
      <c r="QM12" s="67"/>
      <c r="QN12" s="67"/>
      <c r="QO12" s="67"/>
      <c r="QP12" s="67"/>
      <c r="QQ12" s="67"/>
      <c r="QR12" s="67"/>
      <c r="QS12" s="67"/>
      <c r="QT12" s="67"/>
      <c r="QU12" s="67"/>
      <c r="QV12" s="67"/>
      <c r="QW12" s="67"/>
      <c r="QX12" s="67"/>
      <c r="QY12" s="67"/>
      <c r="QZ12" s="67"/>
      <c r="RA12" s="67"/>
      <c r="RB12" s="67"/>
      <c r="RC12" s="67"/>
      <c r="RD12" s="67"/>
      <c r="RE12" s="67"/>
      <c r="RF12" s="67"/>
      <c r="RG12" s="67"/>
      <c r="RH12" s="67"/>
      <c r="RI12" s="67"/>
      <c r="RJ12" s="67"/>
      <c r="RK12" s="67"/>
      <c r="RL12" s="67"/>
      <c r="RM12" s="67"/>
      <c r="RN12" s="67"/>
      <c r="RO12" s="67"/>
      <c r="RP12" s="67"/>
      <c r="RQ12" s="67"/>
      <c r="RR12" s="67"/>
      <c r="RS12" s="67"/>
      <c r="RT12" s="67"/>
      <c r="RU12" s="67"/>
      <c r="RV12" s="67"/>
      <c r="RW12" s="67"/>
      <c r="RX12" s="67"/>
      <c r="RY12" s="67"/>
      <c r="RZ12" s="67"/>
      <c r="SA12" s="67"/>
      <c r="SB12" s="67"/>
      <c r="SC12" s="67"/>
      <c r="SD12" s="67"/>
      <c r="SE12" s="67"/>
      <c r="SF12" s="67"/>
      <c r="SG12" s="67"/>
      <c r="SH12" s="67"/>
      <c r="SI12" s="67"/>
      <c r="SJ12" s="67"/>
      <c r="SK12" s="67"/>
      <c r="SL12" s="67"/>
      <c r="SM12" s="67"/>
      <c r="SN12" s="67"/>
      <c r="SO12" s="67"/>
      <c r="SP12" s="67"/>
      <c r="SQ12" s="67"/>
      <c r="SR12" s="67"/>
      <c r="SS12" s="67"/>
      <c r="ST12" s="67"/>
      <c r="SU12" s="67"/>
      <c r="SV12" s="67"/>
      <c r="SW12" s="67"/>
      <c r="SX12" s="67"/>
      <c r="SY12" s="67"/>
      <c r="SZ12" s="67"/>
      <c r="TA12" s="67"/>
      <c r="TB12" s="67"/>
      <c r="TC12" s="67"/>
      <c r="TD12" s="67"/>
      <c r="TE12" s="67"/>
      <c r="TF12" s="67"/>
      <c r="TG12" s="67"/>
      <c r="TH12" s="67"/>
      <c r="TI12" s="67"/>
      <c r="TJ12" s="67"/>
      <c r="TK12" s="67"/>
      <c r="TL12" s="67"/>
      <c r="TM12" s="67"/>
      <c r="TN12" s="67"/>
      <c r="TO12" s="67"/>
      <c r="TP12" s="67"/>
      <c r="TQ12" s="67"/>
      <c r="TR12" s="67"/>
      <c r="TS12" s="67"/>
      <c r="TT12" s="67"/>
      <c r="TU12" s="67"/>
      <c r="TV12" s="67"/>
      <c r="TW12" s="67"/>
      <c r="TX12" s="67"/>
      <c r="TY12" s="67"/>
      <c r="TZ12" s="67"/>
      <c r="UA12" s="67"/>
      <c r="UB12" s="67"/>
      <c r="UC12" s="67"/>
      <c r="UD12" s="67"/>
      <c r="UE12" s="67"/>
      <c r="UF12" s="67"/>
      <c r="UG12" s="67"/>
      <c r="UH12" s="67"/>
      <c r="UI12" s="67"/>
      <c r="UJ12" s="67"/>
      <c r="UK12" s="67"/>
      <c r="UL12" s="67"/>
      <c r="UM12" s="67"/>
      <c r="UN12" s="67"/>
      <c r="UO12" s="67"/>
      <c r="UP12" s="67"/>
      <c r="UQ12" s="67"/>
      <c r="UR12" s="67"/>
      <c r="US12" s="67"/>
      <c r="UT12" s="67"/>
      <c r="UU12" s="67"/>
      <c r="UV12" s="67"/>
      <c r="UW12" s="67"/>
      <c r="UX12" s="67"/>
      <c r="UY12" s="67"/>
      <c r="UZ12" s="67"/>
      <c r="VA12" s="67"/>
      <c r="VB12" s="67"/>
      <c r="VC12" s="67"/>
      <c r="VD12" s="67"/>
      <c r="VE12" s="67"/>
      <c r="VF12" s="67"/>
      <c r="VG12" s="67"/>
      <c r="VH12" s="67"/>
      <c r="VI12" s="67"/>
      <c r="VJ12" s="67"/>
      <c r="VK12" s="67"/>
      <c r="VL12" s="67"/>
      <c r="VM12" s="67"/>
      <c r="VN12" s="67"/>
      <c r="VO12" s="67"/>
      <c r="VP12" s="67"/>
      <c r="VQ12" s="67"/>
      <c r="VR12" s="67"/>
      <c r="VS12" s="67"/>
      <c r="VT12" s="67"/>
      <c r="VU12" s="67"/>
      <c r="VV12" s="67"/>
      <c r="VW12" s="67"/>
      <c r="VX12" s="67"/>
      <c r="VY12" s="67"/>
      <c r="VZ12" s="67"/>
      <c r="WA12" s="67"/>
      <c r="WB12" s="67"/>
      <c r="WC12" s="67"/>
      <c r="WD12" s="67"/>
      <c r="WE12" s="67"/>
      <c r="WF12" s="67"/>
      <c r="WG12" s="67"/>
      <c r="WH12" s="67"/>
      <c r="WI12" s="67"/>
      <c r="WJ12" s="67"/>
      <c r="WK12" s="67"/>
      <c r="WL12" s="67"/>
      <c r="WM12" s="67"/>
      <c r="WN12" s="67"/>
      <c r="WO12" s="67"/>
      <c r="WP12" s="67"/>
      <c r="WQ12" s="67"/>
      <c r="WR12" s="67"/>
      <c r="WS12" s="67"/>
      <c r="WT12" s="67"/>
      <c r="WU12" s="67"/>
      <c r="WV12" s="67"/>
      <c r="WW12" s="67"/>
      <c r="WX12" s="67"/>
      <c r="WY12" s="67"/>
      <c r="WZ12" s="67"/>
      <c r="XA12" s="67"/>
      <c r="XB12" s="67"/>
      <c r="XC12" s="67"/>
      <c r="XD12" s="67"/>
      <c r="XE12" s="67"/>
      <c r="XF12" s="67"/>
      <c r="XG12" s="67"/>
      <c r="XH12" s="67"/>
      <c r="XI12" s="67"/>
      <c r="XJ12" s="67"/>
      <c r="XK12" s="67"/>
      <c r="XL12" s="67"/>
      <c r="XM12" s="67"/>
      <c r="XN12" s="67"/>
      <c r="XO12" s="67"/>
      <c r="XP12" s="67"/>
      <c r="XQ12" s="67"/>
      <c r="XR12" s="67"/>
      <c r="XS12" s="67"/>
      <c r="XT12" s="67"/>
      <c r="XU12" s="67"/>
      <c r="XV12" s="67"/>
      <c r="XW12" s="67"/>
      <c r="XX12" s="67"/>
      <c r="XY12" s="67"/>
      <c r="XZ12" s="67"/>
      <c r="YA12" s="67"/>
      <c r="YB12" s="67"/>
      <c r="YC12" s="67"/>
      <c r="YD12" s="67"/>
      <c r="YE12" s="67"/>
      <c r="YF12" s="67"/>
      <c r="YG12" s="67"/>
      <c r="YH12" s="67"/>
      <c r="YI12" s="67"/>
      <c r="YJ12" s="67"/>
      <c r="YK12" s="67"/>
      <c r="YL12" s="67"/>
      <c r="YM12" s="67"/>
      <c r="YN12" s="67"/>
      <c r="YO12" s="67"/>
      <c r="YP12" s="67"/>
      <c r="YQ12" s="67"/>
      <c r="YR12" s="67"/>
      <c r="YS12" s="67"/>
      <c r="YT12" s="67"/>
      <c r="YU12" s="67"/>
      <c r="YV12" s="67"/>
      <c r="YW12" s="67"/>
      <c r="YX12" s="67"/>
      <c r="YY12" s="67"/>
      <c r="YZ12" s="67"/>
      <c r="ZA12" s="67"/>
      <c r="ZB12" s="67"/>
      <c r="ZC12" s="67"/>
      <c r="ZD12" s="67"/>
      <c r="ZE12" s="67"/>
      <c r="ZF12" s="67"/>
      <c r="ZG12" s="67"/>
      <c r="ZH12" s="67"/>
      <c r="ZI12" s="67"/>
      <c r="ZJ12" s="67"/>
      <c r="ZK12" s="67"/>
      <c r="ZL12" s="67"/>
      <c r="ZM12" s="67"/>
      <c r="ZN12" s="67"/>
      <c r="ZO12" s="67"/>
      <c r="ZP12" s="67"/>
      <c r="ZQ12" s="67"/>
      <c r="ZR12" s="67"/>
      <c r="ZS12" s="67"/>
      <c r="ZT12" s="67"/>
      <c r="ZU12" s="67"/>
      <c r="ZV12" s="67"/>
      <c r="ZW12" s="67"/>
      <c r="ZX12" s="67"/>
      <c r="ZY12" s="67"/>
      <c r="ZZ12" s="67"/>
      <c r="AAA12" s="67"/>
      <c r="AAB12" s="67"/>
      <c r="AAC12" s="67"/>
      <c r="AAD12" s="67"/>
      <c r="AAE12" s="67"/>
      <c r="AAF12" s="67"/>
      <c r="AAG12" s="67"/>
      <c r="AAH12" s="67"/>
      <c r="AAI12" s="67"/>
      <c r="AAJ12" s="67"/>
      <c r="AAK12" s="67"/>
      <c r="AAL12" s="67"/>
      <c r="AAM12" s="67"/>
      <c r="AAN12" s="67"/>
      <c r="AAO12" s="67"/>
      <c r="AAP12" s="67"/>
      <c r="AAQ12" s="67"/>
      <c r="AAR12" s="67"/>
      <c r="AAS12" s="67"/>
      <c r="AAT12" s="67"/>
      <c r="AAU12" s="67"/>
      <c r="AAV12" s="67"/>
      <c r="AAW12" s="67"/>
      <c r="AAX12" s="67"/>
      <c r="AAY12" s="67"/>
      <c r="AAZ12" s="67"/>
      <c r="ABA12" s="67"/>
      <c r="ABB12" s="67"/>
      <c r="ABC12" s="67"/>
      <c r="ABD12" s="67"/>
      <c r="ABE12" s="67"/>
      <c r="ABF12" s="67"/>
      <c r="ABG12" s="67"/>
      <c r="ABH12" s="67"/>
      <c r="ABI12" s="67"/>
      <c r="ABJ12" s="67"/>
      <c r="ABK12" s="67"/>
      <c r="ABL12" s="67"/>
      <c r="ABM12" s="67"/>
      <c r="ABN12" s="67"/>
      <c r="ABO12" s="67"/>
      <c r="ABP12" s="67"/>
      <c r="ABQ12" s="67"/>
      <c r="ABR12" s="67"/>
      <c r="ABS12" s="67"/>
      <c r="ABT12" s="67"/>
      <c r="ABU12" s="67"/>
      <c r="ABV12" s="67"/>
      <c r="ABW12" s="67"/>
      <c r="ABX12" s="67"/>
      <c r="ABY12" s="67"/>
      <c r="ABZ12" s="67"/>
      <c r="ACA12" s="67"/>
      <c r="ACB12" s="67"/>
      <c r="ACC12" s="67"/>
      <c r="ACD12" s="67"/>
      <c r="ACE12" s="67"/>
      <c r="ACF12" s="67"/>
      <c r="ACG12" s="67"/>
      <c r="ACH12" s="67"/>
      <c r="ACI12" s="67"/>
      <c r="ACJ12" s="67"/>
      <c r="ACK12" s="67"/>
      <c r="ACL12" s="67"/>
      <c r="ACM12" s="67"/>
      <c r="ACN12" s="67"/>
      <c r="ACO12" s="67"/>
      <c r="ACP12" s="67"/>
      <c r="ACQ12" s="67"/>
      <c r="ACR12" s="67"/>
      <c r="ACS12" s="67"/>
      <c r="ACT12" s="67"/>
      <c r="ACU12" s="67"/>
      <c r="ACV12" s="67"/>
      <c r="ACW12" s="67"/>
      <c r="ACX12" s="67"/>
      <c r="ACY12" s="67"/>
      <c r="ACZ12" s="67"/>
      <c r="ADA12" s="67"/>
      <c r="ADB12" s="67"/>
      <c r="ADC12" s="67"/>
      <c r="ADD12" s="67"/>
      <c r="ADE12" s="67"/>
      <c r="ADF12" s="67"/>
      <c r="ADG12" s="67"/>
      <c r="ADH12" s="67"/>
      <c r="ADI12" s="67"/>
      <c r="ADJ12" s="67"/>
      <c r="ADK12" s="67"/>
      <c r="ADL12" s="67"/>
      <c r="ADM12" s="67"/>
      <c r="ADN12" s="67"/>
      <c r="ADO12" s="67"/>
      <c r="ADP12" s="67"/>
      <c r="ADQ12" s="67"/>
      <c r="ADR12" s="67"/>
      <c r="ADS12" s="67"/>
      <c r="ADT12" s="67"/>
      <c r="ADU12" s="67"/>
      <c r="ADV12" s="67"/>
      <c r="ADW12" s="67"/>
      <c r="ADX12" s="67"/>
      <c r="ADY12" s="67"/>
      <c r="ADZ12" s="67"/>
      <c r="AEA12" s="67"/>
      <c r="AEB12" s="67"/>
      <c r="AEC12" s="67"/>
      <c r="AED12" s="67"/>
      <c r="AEE12" s="67"/>
      <c r="AEF12" s="67"/>
      <c r="AEG12" s="67"/>
      <c r="AEH12" s="67"/>
      <c r="AEI12" s="67"/>
      <c r="AEJ12" s="67"/>
      <c r="AEK12" s="67"/>
      <c r="AEL12" s="67"/>
      <c r="AEM12" s="67"/>
      <c r="AEN12" s="67"/>
      <c r="AEO12" s="67"/>
      <c r="AEP12" s="67"/>
      <c r="AEQ12" s="67"/>
      <c r="AER12" s="67"/>
      <c r="AES12" s="67"/>
      <c r="AET12" s="67"/>
      <c r="AEU12" s="67"/>
      <c r="AEV12" s="67"/>
      <c r="AEW12" s="67"/>
      <c r="AEX12" s="67"/>
      <c r="AEY12" s="67"/>
      <c r="AEZ12" s="67"/>
      <c r="AFA12" s="67"/>
      <c r="AFB12" s="67"/>
      <c r="AFC12" s="67"/>
      <c r="AFD12" s="67"/>
      <c r="AFE12" s="67"/>
      <c r="AFF12" s="67"/>
      <c r="AFG12" s="67"/>
      <c r="AFH12" s="67"/>
      <c r="AFI12" s="67"/>
      <c r="AFJ12" s="67"/>
      <c r="AFK12" s="67"/>
      <c r="AFL12" s="67"/>
      <c r="AFM12" s="67"/>
      <c r="AFN12" s="67"/>
      <c r="AFO12" s="67"/>
      <c r="AFP12" s="67"/>
      <c r="AFQ12" s="67"/>
      <c r="AFR12" s="67"/>
      <c r="AFS12" s="67"/>
      <c r="AFT12" s="67"/>
      <c r="AFU12" s="67"/>
      <c r="AFV12" s="67"/>
      <c r="AFW12" s="67"/>
      <c r="AFX12" s="67"/>
      <c r="AFY12" s="67"/>
      <c r="AFZ12" s="67"/>
      <c r="AGA12" s="67"/>
      <c r="AGB12" s="67"/>
      <c r="AGC12" s="67"/>
      <c r="AGD12" s="67"/>
      <c r="AGE12" s="67"/>
      <c r="AGF12" s="67"/>
      <c r="AGG12" s="67"/>
      <c r="AGH12" s="67"/>
      <c r="AGI12" s="67"/>
      <c r="AGJ12" s="67"/>
      <c r="AGK12" s="67"/>
      <c r="AGL12" s="67"/>
      <c r="AGM12" s="67"/>
      <c r="AGN12" s="67"/>
      <c r="AGO12" s="67"/>
      <c r="AGP12" s="67"/>
      <c r="AGQ12" s="67"/>
      <c r="AGR12" s="67"/>
      <c r="AGS12" s="67"/>
      <c r="AGT12" s="67"/>
      <c r="AGU12" s="67"/>
      <c r="AGV12" s="67"/>
      <c r="AGW12" s="67"/>
      <c r="AGX12" s="67"/>
      <c r="AGY12" s="67"/>
      <c r="AGZ12" s="67"/>
      <c r="AHA12" s="67"/>
      <c r="AHB12" s="67"/>
      <c r="AHC12" s="67"/>
      <c r="AHD12" s="67"/>
      <c r="AHE12" s="67"/>
      <c r="AHF12" s="67"/>
      <c r="AHG12" s="67"/>
      <c r="AHH12" s="67"/>
      <c r="AHI12" s="67"/>
      <c r="AHJ12" s="67"/>
      <c r="AHK12" s="67"/>
      <c r="AHL12" s="67"/>
      <c r="AHM12" s="67"/>
      <c r="AHN12" s="67"/>
      <c r="AHO12" s="67"/>
      <c r="AHP12" s="67"/>
      <c r="AHQ12" s="67"/>
      <c r="AHR12" s="67"/>
      <c r="AHS12" s="67"/>
      <c r="AHT12" s="67"/>
      <c r="AHU12" s="67"/>
      <c r="AHV12" s="67"/>
      <c r="AHW12" s="67"/>
      <c r="AHX12" s="67"/>
      <c r="AHY12" s="67"/>
      <c r="AHZ12" s="67"/>
      <c r="AIA12" s="67"/>
      <c r="AIB12" s="67"/>
      <c r="AIC12" s="67"/>
      <c r="AID12" s="67"/>
      <c r="AIE12" s="67"/>
      <c r="AIF12" s="67"/>
      <c r="AIG12" s="67"/>
      <c r="AIH12" s="67"/>
      <c r="AII12" s="67"/>
      <c r="AIJ12" s="67"/>
      <c r="AIK12" s="67"/>
      <c r="AIL12" s="67"/>
      <c r="AIM12" s="67"/>
      <c r="AIN12" s="67"/>
      <c r="AIO12" s="67"/>
      <c r="AIP12" s="67"/>
      <c r="AIQ12" s="67"/>
      <c r="AIR12" s="67"/>
      <c r="AIS12" s="67"/>
      <c r="AIT12" s="67"/>
      <c r="AIU12" s="67"/>
      <c r="AIV12" s="67"/>
      <c r="AIW12" s="67"/>
      <c r="AIX12" s="67"/>
      <c r="AIY12" s="67"/>
      <c r="AIZ12" s="67"/>
      <c r="AJA12" s="67"/>
      <c r="AJB12" s="67"/>
      <c r="AJC12" s="67"/>
      <c r="AJD12" s="67"/>
      <c r="AJE12" s="67"/>
      <c r="AJF12" s="67"/>
      <c r="AJG12" s="67"/>
      <c r="AJH12" s="67"/>
      <c r="AJI12" s="67"/>
      <c r="AJJ12" s="67"/>
      <c r="AJK12" s="67"/>
      <c r="AJL12" s="67"/>
      <c r="AJM12" s="67"/>
      <c r="AJN12" s="67"/>
      <c r="AJO12" s="67"/>
      <c r="AJP12" s="67"/>
      <c r="AJQ12" s="67"/>
      <c r="AJR12" s="67"/>
      <c r="AJS12" s="67"/>
      <c r="AJT12" s="67"/>
      <c r="AJU12" s="67"/>
      <c r="AJV12" s="67"/>
      <c r="AJW12" s="67"/>
      <c r="AJX12" s="67"/>
      <c r="AJY12" s="67"/>
      <c r="AJZ12" s="67"/>
      <c r="AKA12" s="67"/>
      <c r="AKB12" s="67"/>
      <c r="AKC12" s="67"/>
      <c r="AKD12" s="67"/>
      <c r="AKE12" s="67"/>
      <c r="AKF12" s="67"/>
      <c r="AKG12" s="67"/>
      <c r="AKH12" s="67"/>
      <c r="AKI12" s="67"/>
      <c r="AKJ12" s="67"/>
      <c r="AKK12" s="67"/>
      <c r="AKL12" s="67"/>
      <c r="AKM12" s="67"/>
      <c r="AKN12" s="67"/>
      <c r="AKO12" s="67"/>
      <c r="AKP12" s="67"/>
      <c r="AKQ12" s="67"/>
      <c r="AKR12" s="67"/>
      <c r="AKS12" s="67"/>
      <c r="AKT12" s="67"/>
      <c r="AKU12" s="67"/>
      <c r="AKV12" s="67"/>
      <c r="AKW12" s="67"/>
      <c r="AKX12" s="67"/>
      <c r="AKY12" s="67"/>
      <c r="AKZ12" s="67"/>
      <c r="ALA12" s="67"/>
      <c r="ALB12" s="67"/>
      <c r="ALC12" s="67"/>
      <c r="ALD12" s="67"/>
      <c r="ALE12" s="67"/>
      <c r="ALF12" s="67"/>
      <c r="ALG12" s="67"/>
      <c r="ALH12" s="67"/>
      <c r="ALI12" s="67"/>
      <c r="ALJ12" s="67"/>
      <c r="ALK12" s="67"/>
      <c r="ALL12" s="67"/>
      <c r="ALM12" s="67"/>
      <c r="ALN12" s="67"/>
      <c r="ALO12" s="67"/>
      <c r="ALP12" s="67"/>
      <c r="ALQ12" s="67"/>
      <c r="ALR12" s="67"/>
      <c r="ALS12" s="67"/>
      <c r="ALT12" s="67"/>
      <c r="ALU12" s="67"/>
      <c r="ALV12" s="67"/>
      <c r="ALW12" s="67"/>
      <c r="ALX12" s="67"/>
      <c r="ALY12" s="67"/>
      <c r="ALZ12" s="67"/>
      <c r="AMA12" s="67"/>
      <c r="AMB12" s="67"/>
      <c r="AMC12" s="67"/>
      <c r="AMD12" s="67"/>
      <c r="AME12" s="67"/>
      <c r="AMF12" s="67"/>
      <c r="AMG12" s="67"/>
      <c r="AMH12" s="67"/>
      <c r="AMI12" s="67"/>
      <c r="AMJ12" s="67"/>
      <c r="AMK12" s="67"/>
      <c r="AML12" s="67"/>
      <c r="AMM12" s="67"/>
      <c r="AMN12" s="67"/>
      <c r="AMO12" s="67"/>
      <c r="AMP12" s="67"/>
      <c r="AMQ12" s="67"/>
      <c r="AMR12" s="67"/>
      <c r="AMS12" s="67"/>
      <c r="AMT12" s="67"/>
      <c r="AMU12" s="67"/>
      <c r="AMV12" s="67"/>
      <c r="AMW12" s="67"/>
      <c r="AMX12" s="67"/>
      <c r="AMY12" s="67"/>
      <c r="AMZ12" s="67"/>
      <c r="ANA12" s="67"/>
      <c r="ANB12" s="67"/>
      <c r="ANC12" s="67"/>
      <c r="AND12" s="67"/>
      <c r="ANE12" s="67"/>
      <c r="ANF12" s="67"/>
      <c r="ANG12" s="67"/>
      <c r="ANH12" s="67"/>
      <c r="ANI12" s="67"/>
      <c r="ANJ12" s="67"/>
      <c r="ANK12" s="67"/>
      <c r="ANL12" s="67"/>
      <c r="ANM12" s="67"/>
      <c r="ANN12" s="67"/>
      <c r="ANO12" s="67"/>
      <c r="ANP12" s="67"/>
      <c r="ANQ12" s="67"/>
      <c r="ANR12" s="67"/>
      <c r="ANS12" s="67"/>
      <c r="ANT12" s="67"/>
      <c r="ANU12" s="67"/>
      <c r="ANV12" s="67"/>
      <c r="ANW12" s="67"/>
      <c r="ANX12" s="67"/>
      <c r="ANY12" s="67"/>
      <c r="ANZ12" s="67"/>
      <c r="AOA12" s="67"/>
      <c r="AOB12" s="67"/>
      <c r="AOC12" s="67"/>
      <c r="AOD12" s="67"/>
      <c r="AOE12" s="67"/>
      <c r="AOF12" s="67"/>
      <c r="AOG12" s="67"/>
      <c r="AOH12" s="67"/>
      <c r="AOI12" s="67"/>
      <c r="AOJ12" s="67"/>
      <c r="AOK12" s="67"/>
      <c r="AOL12" s="67"/>
      <c r="AOM12" s="67"/>
      <c r="AON12" s="67"/>
      <c r="AOO12" s="67"/>
      <c r="AOP12" s="67"/>
      <c r="AOQ12" s="67"/>
      <c r="AOR12" s="67"/>
      <c r="AOS12" s="67"/>
      <c r="AOT12" s="67"/>
      <c r="AOU12" s="67"/>
      <c r="AOV12" s="67"/>
      <c r="AOW12" s="67"/>
      <c r="AOX12" s="67"/>
      <c r="AOY12" s="67"/>
      <c r="AOZ12" s="67"/>
      <c r="APA12" s="67"/>
      <c r="APB12" s="67"/>
      <c r="APC12" s="67"/>
      <c r="APD12" s="67"/>
      <c r="APE12" s="67"/>
      <c r="APF12" s="67"/>
      <c r="APG12" s="67"/>
      <c r="APH12" s="67"/>
      <c r="API12" s="67"/>
      <c r="APJ12" s="67"/>
      <c r="APK12" s="67"/>
      <c r="APL12" s="67"/>
      <c r="APM12" s="67"/>
      <c r="APN12" s="67"/>
      <c r="APO12" s="67"/>
      <c r="APP12" s="67"/>
      <c r="APQ12" s="67"/>
      <c r="APR12" s="67"/>
      <c r="APS12" s="67"/>
      <c r="APT12" s="67"/>
      <c r="APU12" s="67"/>
      <c r="APV12" s="67"/>
      <c r="APW12" s="67"/>
      <c r="APX12" s="67"/>
      <c r="APY12" s="67"/>
      <c r="APZ12" s="67"/>
      <c r="AQA12" s="67"/>
      <c r="AQB12" s="67"/>
      <c r="AQC12" s="67"/>
      <c r="AQD12" s="67"/>
      <c r="AQE12" s="67"/>
      <c r="AQF12" s="67"/>
      <c r="AQG12" s="67"/>
      <c r="AQH12" s="67"/>
      <c r="AQI12" s="67"/>
      <c r="AQJ12" s="67"/>
      <c r="AQK12" s="67"/>
      <c r="AQL12" s="67"/>
      <c r="AQM12" s="67"/>
      <c r="AQN12" s="67"/>
      <c r="AQO12" s="67"/>
      <c r="AQP12" s="67"/>
      <c r="AQQ12" s="67"/>
      <c r="AQR12" s="67"/>
      <c r="AQS12" s="67"/>
      <c r="AQT12" s="67"/>
      <c r="AQU12" s="67"/>
      <c r="AQV12" s="67"/>
      <c r="AQW12" s="67"/>
      <c r="AQX12" s="67"/>
      <c r="AQY12" s="67"/>
      <c r="AQZ12" s="67"/>
      <c r="ARA12" s="67"/>
      <c r="ARB12" s="67"/>
      <c r="ARC12" s="67"/>
      <c r="ARD12" s="67"/>
      <c r="ARE12" s="67"/>
      <c r="ARF12" s="67"/>
      <c r="ARG12" s="67"/>
      <c r="ARH12" s="67"/>
      <c r="ARI12" s="67"/>
      <c r="ARJ12" s="67"/>
      <c r="ARK12" s="67"/>
      <c r="ARL12" s="67"/>
      <c r="ARM12" s="67"/>
      <c r="ARN12" s="67"/>
      <c r="ARO12" s="67"/>
      <c r="ARP12" s="67"/>
      <c r="ARQ12" s="67"/>
      <c r="ARR12" s="67"/>
      <c r="ARS12" s="67"/>
      <c r="ART12" s="67"/>
      <c r="ARU12" s="67"/>
      <c r="ARV12" s="67"/>
      <c r="ARW12" s="67"/>
      <c r="ARX12" s="67"/>
      <c r="ARY12" s="67"/>
      <c r="ARZ12" s="67"/>
      <c r="ASA12" s="67"/>
      <c r="ASB12" s="67"/>
      <c r="ASC12" s="67"/>
      <c r="ASD12" s="67"/>
      <c r="ASE12" s="67"/>
      <c r="ASF12" s="67"/>
      <c r="ASG12" s="67"/>
      <c r="ASH12" s="67"/>
      <c r="ASI12" s="67"/>
      <c r="ASJ12" s="67"/>
      <c r="ASK12" s="67"/>
      <c r="ASL12" s="67"/>
      <c r="ASM12" s="67"/>
      <c r="ASN12" s="67"/>
      <c r="ASO12" s="67"/>
      <c r="ASP12" s="67"/>
      <c r="ASQ12" s="67"/>
      <c r="ASR12" s="67"/>
      <c r="ASS12" s="67"/>
      <c r="AST12" s="67"/>
      <c r="ASU12" s="67"/>
      <c r="ASV12" s="67"/>
      <c r="ASW12" s="67"/>
      <c r="ASX12" s="67"/>
      <c r="ASY12" s="67"/>
      <c r="ASZ12" s="67"/>
      <c r="ATA12" s="67"/>
      <c r="ATB12" s="67"/>
      <c r="ATC12" s="67"/>
      <c r="ATD12" s="67"/>
      <c r="ATE12" s="67"/>
      <c r="ATF12" s="67"/>
      <c r="ATG12" s="67"/>
      <c r="ATH12" s="67"/>
      <c r="ATI12" s="67"/>
      <c r="ATJ12" s="67"/>
      <c r="ATK12" s="67"/>
      <c r="ATL12" s="67"/>
      <c r="ATM12" s="67"/>
      <c r="ATN12" s="67"/>
      <c r="ATO12" s="67"/>
      <c r="ATP12" s="67"/>
      <c r="ATQ12" s="67"/>
      <c r="ATR12" s="67"/>
      <c r="ATS12" s="67"/>
      <c r="ATT12" s="67"/>
      <c r="ATU12" s="67"/>
      <c r="ATV12" s="67"/>
      <c r="ATW12" s="67"/>
      <c r="ATX12" s="67"/>
      <c r="ATY12" s="67"/>
      <c r="ATZ12" s="67"/>
      <c r="AUA12" s="67"/>
      <c r="AUB12" s="67"/>
      <c r="AUC12" s="67"/>
      <c r="AUD12" s="67"/>
      <c r="AUE12" s="67"/>
      <c r="AUF12" s="67"/>
      <c r="AUG12" s="67"/>
      <c r="AUH12" s="67"/>
      <c r="AUI12" s="67"/>
      <c r="AUJ12" s="67"/>
      <c r="AUK12" s="67"/>
      <c r="AUL12" s="67"/>
      <c r="AUM12" s="67"/>
      <c r="AUN12" s="67"/>
      <c r="AUO12" s="67"/>
      <c r="AUP12" s="67"/>
      <c r="AUQ12" s="67"/>
      <c r="AUR12" s="67"/>
      <c r="AUS12" s="67"/>
      <c r="AUT12" s="67"/>
      <c r="AUU12" s="67"/>
      <c r="AUV12" s="67"/>
      <c r="AUW12" s="67"/>
      <c r="AUX12" s="67"/>
      <c r="AUY12" s="67"/>
      <c r="AUZ12" s="67"/>
      <c r="AVA12" s="67"/>
      <c r="AVB12" s="67"/>
      <c r="AVC12" s="67"/>
      <c r="AVD12" s="67"/>
      <c r="AVE12" s="67"/>
      <c r="AVF12" s="67"/>
      <c r="AVG12" s="67"/>
      <c r="AVH12" s="67"/>
      <c r="AVI12" s="67"/>
      <c r="AVJ12" s="67"/>
      <c r="AVK12" s="67"/>
      <c r="AVL12" s="67"/>
      <c r="AVM12" s="67"/>
      <c r="AVN12" s="67"/>
      <c r="AVO12" s="67"/>
      <c r="AVP12" s="67"/>
      <c r="AVQ12" s="67"/>
      <c r="AVR12" s="67"/>
      <c r="AVS12" s="67"/>
      <c r="AVT12" s="67"/>
      <c r="AVU12" s="67"/>
      <c r="AVV12" s="67"/>
      <c r="AVW12" s="67"/>
      <c r="AVX12" s="67"/>
      <c r="AVY12" s="67"/>
      <c r="AVZ12" s="67"/>
      <c r="AWA12" s="67"/>
      <c r="AWB12" s="67"/>
      <c r="AWC12" s="67"/>
      <c r="AWD12" s="67"/>
      <c r="AWE12" s="67"/>
      <c r="AWF12" s="67"/>
      <c r="AWG12" s="67"/>
      <c r="AWH12" s="67"/>
      <c r="AWI12" s="67"/>
      <c r="AWJ12" s="67"/>
      <c r="AWK12" s="67"/>
      <c r="AWL12" s="67"/>
      <c r="AWM12" s="67"/>
      <c r="AWN12" s="67"/>
      <c r="AWO12" s="67"/>
      <c r="AWP12" s="67"/>
      <c r="AWQ12" s="67"/>
      <c r="AWR12" s="67"/>
      <c r="AWS12" s="67"/>
      <c r="AWT12" s="67"/>
      <c r="AWU12" s="67"/>
      <c r="AWV12" s="67"/>
      <c r="AWW12" s="67"/>
      <c r="AWX12" s="67"/>
      <c r="AWY12" s="67"/>
      <c r="AWZ12" s="67"/>
      <c r="AXA12" s="67"/>
      <c r="AXB12" s="67"/>
      <c r="AXC12" s="67"/>
      <c r="AXD12" s="67"/>
      <c r="AXE12" s="67"/>
      <c r="AXF12" s="67"/>
      <c r="AXG12" s="67"/>
      <c r="AXH12" s="67"/>
      <c r="AXI12" s="67"/>
      <c r="AXJ12" s="67"/>
      <c r="AXK12" s="67"/>
      <c r="AXL12" s="67"/>
      <c r="AXM12" s="67"/>
      <c r="AXN12" s="67"/>
      <c r="AXO12" s="67"/>
      <c r="AXP12" s="67"/>
      <c r="AXQ12" s="67"/>
      <c r="AXR12" s="67"/>
      <c r="AXS12" s="67"/>
      <c r="AXT12" s="67"/>
      <c r="AXU12" s="67"/>
      <c r="AXV12" s="67"/>
      <c r="AXW12" s="67"/>
      <c r="AXX12" s="67"/>
      <c r="AXY12" s="67"/>
      <c r="AXZ12" s="67"/>
      <c r="AYA12" s="67"/>
      <c r="AYB12" s="67"/>
      <c r="AYC12" s="67"/>
      <c r="AYD12" s="67"/>
      <c r="AYE12" s="67"/>
      <c r="AYF12" s="67"/>
      <c r="AYG12" s="67"/>
      <c r="AYH12" s="67"/>
      <c r="AYI12" s="67"/>
      <c r="AYJ12" s="67"/>
      <c r="AYK12" s="67"/>
      <c r="AYL12" s="67"/>
      <c r="AYM12" s="67"/>
      <c r="AYN12" s="67"/>
      <c r="AYO12" s="67"/>
      <c r="AYP12" s="67"/>
      <c r="AYQ12" s="67"/>
      <c r="AYR12" s="67"/>
      <c r="AYS12" s="67"/>
      <c r="AYT12" s="67"/>
      <c r="AYU12" s="67"/>
      <c r="AYV12" s="67"/>
      <c r="AYW12" s="67"/>
      <c r="AYX12" s="67"/>
      <c r="AYY12" s="67"/>
      <c r="AYZ12" s="67"/>
      <c r="AZA12" s="67"/>
      <c r="AZB12" s="67"/>
      <c r="AZC12" s="67"/>
      <c r="AZD12" s="67"/>
      <c r="AZE12" s="67"/>
      <c r="AZF12" s="67"/>
      <c r="AZG12" s="67"/>
      <c r="AZH12" s="67"/>
      <c r="AZI12" s="67"/>
      <c r="AZJ12" s="67"/>
      <c r="AZK12" s="67"/>
      <c r="AZL12" s="67"/>
      <c r="AZM12" s="67"/>
      <c r="AZN12" s="67"/>
      <c r="AZO12" s="67"/>
      <c r="AZP12" s="67"/>
      <c r="AZQ12" s="67"/>
      <c r="AZR12" s="67"/>
      <c r="AZS12" s="67"/>
      <c r="AZT12" s="67"/>
      <c r="AZU12" s="67"/>
      <c r="AZV12" s="67"/>
      <c r="AZW12" s="67"/>
      <c r="AZX12" s="67"/>
      <c r="AZY12" s="67"/>
      <c r="AZZ12" s="67"/>
      <c r="BAA12" s="67"/>
      <c r="BAB12" s="67"/>
      <c r="BAC12" s="67"/>
      <c r="BAD12" s="67"/>
      <c r="BAE12" s="67"/>
      <c r="BAF12" s="67"/>
      <c r="BAG12" s="67"/>
      <c r="BAH12" s="67"/>
      <c r="BAI12" s="67"/>
      <c r="BAJ12" s="67"/>
      <c r="BAK12" s="67"/>
      <c r="BAL12" s="67"/>
      <c r="BAM12" s="67"/>
      <c r="BAN12" s="67"/>
      <c r="BAO12" s="67"/>
      <c r="BAP12" s="67"/>
      <c r="BAQ12" s="67"/>
      <c r="BAR12" s="67"/>
      <c r="BAS12" s="67"/>
      <c r="BAT12" s="67"/>
      <c r="BAU12" s="67"/>
      <c r="BAV12" s="67"/>
      <c r="BAW12" s="67"/>
      <c r="BAX12" s="67"/>
      <c r="BAY12" s="67"/>
      <c r="BAZ12" s="67"/>
      <c r="BBA12" s="67"/>
      <c r="BBB12" s="67"/>
      <c r="BBC12" s="67"/>
      <c r="BBD12" s="67"/>
      <c r="BBE12" s="67"/>
      <c r="BBF12" s="67"/>
      <c r="BBG12" s="67"/>
      <c r="BBH12" s="67"/>
      <c r="BBI12" s="67"/>
      <c r="BBJ12" s="67"/>
      <c r="BBK12" s="67"/>
      <c r="BBL12" s="67"/>
      <c r="BBM12" s="67"/>
      <c r="BBN12" s="67"/>
      <c r="BBO12" s="67"/>
      <c r="BBP12" s="67"/>
      <c r="BBQ12" s="67"/>
      <c r="BBR12" s="67"/>
      <c r="BBS12" s="67"/>
      <c r="BBT12" s="67"/>
      <c r="BBU12" s="67"/>
      <c r="BBV12" s="67"/>
      <c r="BBW12" s="67"/>
      <c r="BBX12" s="67"/>
      <c r="BBY12" s="67"/>
      <c r="BBZ12" s="67"/>
      <c r="BCA12" s="67"/>
      <c r="BCB12" s="67"/>
      <c r="BCC12" s="67"/>
      <c r="BCD12" s="67"/>
      <c r="BCE12" s="67"/>
      <c r="BCF12" s="67"/>
      <c r="BCG12" s="67"/>
      <c r="BCH12" s="67"/>
      <c r="BCI12" s="67"/>
      <c r="BCJ12" s="67"/>
      <c r="BCK12" s="67"/>
      <c r="BCL12" s="67"/>
      <c r="BCM12" s="67"/>
      <c r="BCN12" s="67"/>
      <c r="BCO12" s="67"/>
      <c r="BCP12" s="67"/>
      <c r="BCQ12" s="67"/>
      <c r="BCR12" s="67"/>
      <c r="BCS12" s="67"/>
      <c r="BCT12" s="67"/>
      <c r="BCU12" s="67"/>
      <c r="BCV12" s="67"/>
      <c r="BCW12" s="67"/>
      <c r="BCX12" s="67"/>
      <c r="BCY12" s="67"/>
      <c r="BCZ12" s="67"/>
      <c r="BDA12" s="67"/>
      <c r="BDB12" s="67"/>
      <c r="BDC12" s="67"/>
      <c r="BDD12" s="67"/>
      <c r="BDE12" s="67"/>
      <c r="BDF12" s="67"/>
      <c r="BDG12" s="67"/>
      <c r="BDH12" s="67"/>
      <c r="BDI12" s="67"/>
      <c r="BDJ12" s="67"/>
      <c r="BDK12" s="67"/>
      <c r="BDL12" s="67"/>
      <c r="BDM12" s="67"/>
      <c r="BDN12" s="67"/>
      <c r="BDO12" s="67"/>
      <c r="BDP12" s="67"/>
      <c r="BDQ12" s="67"/>
      <c r="BDR12" s="67"/>
      <c r="BDS12" s="67"/>
      <c r="BDT12" s="67"/>
      <c r="BDU12" s="67"/>
      <c r="BDV12" s="67"/>
      <c r="BDW12" s="67"/>
      <c r="BDX12" s="67"/>
      <c r="BDY12" s="67"/>
      <c r="BDZ12" s="67"/>
      <c r="BEA12" s="67"/>
      <c r="BEB12" s="67"/>
      <c r="BEC12" s="67"/>
      <c r="BED12" s="67"/>
      <c r="BEE12" s="67"/>
      <c r="BEF12" s="67"/>
      <c r="BEG12" s="67"/>
      <c r="BEH12" s="67"/>
      <c r="BEI12" s="67"/>
      <c r="BEJ12" s="67"/>
      <c r="BEK12" s="67"/>
      <c r="BEL12" s="67"/>
      <c r="BEM12" s="67"/>
      <c r="BEN12" s="67"/>
      <c r="BEO12" s="67"/>
      <c r="BEP12" s="67"/>
      <c r="BEQ12" s="67"/>
      <c r="BER12" s="67"/>
      <c r="BES12" s="67"/>
      <c r="BET12" s="67"/>
      <c r="BEU12" s="67"/>
      <c r="BEV12" s="67"/>
      <c r="BEW12" s="67"/>
      <c r="BEX12" s="67"/>
      <c r="BEY12" s="67"/>
      <c r="BEZ12" s="67"/>
      <c r="BFA12" s="67"/>
      <c r="BFB12" s="67"/>
      <c r="BFC12" s="67"/>
      <c r="BFD12" s="67"/>
      <c r="BFE12" s="67"/>
      <c r="BFF12" s="67"/>
      <c r="BFG12" s="67"/>
      <c r="BFH12" s="67"/>
      <c r="BFI12" s="67"/>
      <c r="BFJ12" s="67"/>
      <c r="BFK12" s="67"/>
      <c r="BFL12" s="67"/>
      <c r="BFM12" s="67"/>
      <c r="BFN12" s="67"/>
      <c r="BFO12" s="67"/>
      <c r="BFP12" s="67"/>
      <c r="BFQ12" s="67"/>
      <c r="BFR12" s="67"/>
      <c r="BFS12" s="67"/>
      <c r="BFT12" s="67"/>
      <c r="BFU12" s="67"/>
      <c r="BFV12" s="67"/>
      <c r="BFW12" s="67"/>
      <c r="BFX12" s="67"/>
      <c r="BFY12" s="67"/>
      <c r="BFZ12" s="67"/>
      <c r="BGA12" s="67"/>
      <c r="BGB12" s="67"/>
      <c r="BGC12" s="67"/>
      <c r="BGD12" s="67"/>
      <c r="BGE12" s="67"/>
      <c r="BGF12" s="67"/>
      <c r="BGG12" s="67"/>
      <c r="BGH12" s="67"/>
      <c r="BGI12" s="67"/>
      <c r="BGJ12" s="67"/>
      <c r="BGK12" s="67"/>
      <c r="BGL12" s="67"/>
      <c r="BGM12" s="67"/>
      <c r="BGN12" s="67"/>
      <c r="BGO12" s="67"/>
      <c r="BGP12" s="67"/>
      <c r="BGQ12" s="67"/>
      <c r="BGR12" s="67"/>
      <c r="BGS12" s="67"/>
      <c r="BGT12" s="67"/>
      <c r="BGU12" s="67"/>
      <c r="BGV12" s="67"/>
      <c r="BGW12" s="67"/>
      <c r="BGX12" s="67"/>
      <c r="BGY12" s="67"/>
      <c r="BGZ12" s="67"/>
      <c r="BHA12" s="67"/>
      <c r="BHB12" s="67"/>
      <c r="BHC12" s="67"/>
      <c r="BHD12" s="67"/>
      <c r="BHE12" s="67"/>
      <c r="BHF12" s="67"/>
      <c r="BHG12" s="67"/>
      <c r="BHH12" s="67"/>
      <c r="BHI12" s="67"/>
      <c r="BHJ12" s="67"/>
      <c r="BHK12" s="67"/>
      <c r="BHL12" s="67"/>
      <c r="BHM12" s="67"/>
      <c r="BHN12" s="67"/>
      <c r="BHO12" s="67"/>
      <c r="BHP12" s="67"/>
      <c r="BHQ12" s="67"/>
      <c r="BHR12" s="67"/>
      <c r="BHS12" s="67"/>
      <c r="BHT12" s="67"/>
      <c r="BHU12" s="67"/>
      <c r="BHV12" s="67"/>
      <c r="BHW12" s="67"/>
      <c r="BHX12" s="67"/>
      <c r="BHY12" s="67"/>
      <c r="BHZ12" s="67"/>
      <c r="BIA12" s="67"/>
      <c r="BIB12" s="67"/>
      <c r="BIC12" s="67"/>
      <c r="BID12" s="67"/>
      <c r="BIE12" s="67"/>
      <c r="BIF12" s="67"/>
      <c r="BIG12" s="67"/>
      <c r="BIH12" s="67"/>
      <c r="BII12" s="67"/>
      <c r="BIJ12" s="67"/>
      <c r="BIK12" s="67"/>
      <c r="BIL12" s="67"/>
      <c r="BIM12" s="67"/>
      <c r="BIN12" s="67"/>
      <c r="BIO12" s="67"/>
      <c r="BIP12" s="67"/>
      <c r="BIQ12" s="67"/>
      <c r="BIR12" s="67"/>
      <c r="BIS12" s="67"/>
      <c r="BIT12" s="67"/>
      <c r="BIU12" s="67"/>
      <c r="BIV12" s="67"/>
      <c r="BIW12" s="67"/>
      <c r="BIX12" s="67"/>
      <c r="BIY12" s="67"/>
      <c r="BIZ12" s="67"/>
      <c r="BJA12" s="67"/>
      <c r="BJB12" s="67"/>
      <c r="BJC12" s="67"/>
      <c r="BJD12" s="67"/>
      <c r="BJE12" s="67"/>
      <c r="BJF12" s="67"/>
      <c r="BJG12" s="67"/>
      <c r="BJH12" s="67"/>
      <c r="BJI12" s="67"/>
      <c r="BJJ12" s="67"/>
      <c r="BJK12" s="67"/>
      <c r="BJL12" s="67"/>
      <c r="BJM12" s="67"/>
      <c r="BJN12" s="67"/>
      <c r="BJO12" s="67"/>
      <c r="BJP12" s="67"/>
      <c r="BJQ12" s="67"/>
      <c r="BJR12" s="67"/>
      <c r="BJS12" s="67"/>
      <c r="BJT12" s="67"/>
      <c r="BJU12" s="67"/>
      <c r="BJV12" s="67"/>
      <c r="BJW12" s="67"/>
      <c r="BJX12" s="67"/>
      <c r="BJY12" s="67"/>
      <c r="BJZ12" s="67"/>
      <c r="BKA12" s="67"/>
      <c r="BKB12" s="67"/>
      <c r="BKC12" s="67"/>
      <c r="BKD12" s="67"/>
      <c r="BKE12" s="67"/>
      <c r="BKF12" s="67"/>
      <c r="BKG12" s="67"/>
      <c r="BKH12" s="67"/>
      <c r="BKI12" s="67"/>
      <c r="BKJ12" s="67"/>
      <c r="BKK12" s="67"/>
      <c r="BKL12" s="67"/>
      <c r="BKM12" s="67"/>
      <c r="BKN12" s="67"/>
      <c r="BKO12" s="67"/>
      <c r="BKP12" s="67"/>
      <c r="BKQ12" s="67"/>
      <c r="BKR12" s="67"/>
      <c r="BKS12" s="67"/>
      <c r="BKT12" s="67"/>
      <c r="BKU12" s="67"/>
      <c r="BKV12" s="67"/>
      <c r="BKW12" s="67"/>
      <c r="BKX12" s="67"/>
      <c r="BKY12" s="67"/>
      <c r="BKZ12" s="67"/>
      <c r="BLA12" s="67"/>
      <c r="BLB12" s="67"/>
      <c r="BLC12" s="67"/>
      <c r="BLD12" s="67"/>
      <c r="BLE12" s="67"/>
      <c r="BLF12" s="67"/>
      <c r="BLG12" s="67"/>
      <c r="BLH12" s="67"/>
      <c r="BLI12" s="67"/>
      <c r="BLJ12" s="67"/>
      <c r="BLK12" s="67"/>
      <c r="BLL12" s="67"/>
      <c r="BLM12" s="67"/>
      <c r="BLN12" s="67"/>
      <c r="BLO12" s="67"/>
      <c r="BLP12" s="67"/>
      <c r="BLQ12" s="67"/>
      <c r="BLR12" s="67"/>
      <c r="BLS12" s="67"/>
      <c r="BLT12" s="67"/>
      <c r="BLU12" s="67"/>
      <c r="BLV12" s="67"/>
      <c r="BLW12" s="67"/>
      <c r="BLX12" s="67"/>
      <c r="BLY12" s="67"/>
      <c r="BLZ12" s="67"/>
      <c r="BMA12" s="67"/>
      <c r="BMB12" s="67"/>
      <c r="BMC12" s="67"/>
      <c r="BMD12" s="67"/>
      <c r="BME12" s="67"/>
      <c r="BMF12" s="67"/>
      <c r="BMG12" s="67"/>
      <c r="BMH12" s="67"/>
      <c r="BMI12" s="67"/>
      <c r="BMJ12" s="67"/>
      <c r="BMK12" s="67"/>
      <c r="BML12" s="67"/>
      <c r="BMM12" s="67"/>
      <c r="BMN12" s="67"/>
      <c r="BMO12" s="67"/>
      <c r="BMP12" s="67"/>
      <c r="BMQ12" s="67"/>
      <c r="BMR12" s="67"/>
      <c r="BMS12" s="67"/>
      <c r="BMT12" s="67"/>
      <c r="BMU12" s="67"/>
      <c r="BMV12" s="67"/>
      <c r="BMW12" s="67"/>
      <c r="BMX12" s="67"/>
      <c r="BMY12" s="67"/>
      <c r="BMZ12" s="67"/>
      <c r="BNA12" s="67"/>
      <c r="BNB12" s="67"/>
      <c r="BNC12" s="67"/>
      <c r="BND12" s="67"/>
      <c r="BNE12" s="67"/>
      <c r="BNF12" s="67"/>
      <c r="BNG12" s="67"/>
      <c r="BNH12" s="67"/>
      <c r="BNI12" s="67"/>
      <c r="BNJ12" s="67"/>
      <c r="BNK12" s="67"/>
      <c r="BNL12" s="67"/>
      <c r="BNM12" s="67"/>
      <c r="BNN12" s="67"/>
      <c r="BNO12" s="67"/>
      <c r="BNP12" s="67"/>
      <c r="BNQ12" s="67"/>
      <c r="BNR12" s="67"/>
      <c r="BNS12" s="67"/>
      <c r="BNT12" s="67"/>
      <c r="BNU12" s="67"/>
      <c r="BNV12" s="67"/>
      <c r="BNW12" s="67"/>
      <c r="BNX12" s="67"/>
      <c r="BNY12" s="67"/>
      <c r="BNZ12" s="67"/>
      <c r="BOA12" s="67"/>
      <c r="BOB12" s="67"/>
      <c r="BOC12" s="67"/>
      <c r="BOD12" s="67"/>
      <c r="BOE12" s="67"/>
      <c r="BOF12" s="67"/>
      <c r="BOG12" s="67"/>
      <c r="BOH12" s="67"/>
      <c r="BOI12" s="67"/>
      <c r="BOJ12" s="67"/>
      <c r="BOK12" s="67"/>
      <c r="BOL12" s="67"/>
      <c r="BOM12" s="67"/>
      <c r="BON12" s="67"/>
      <c r="BOO12" s="67"/>
      <c r="BOP12" s="67"/>
      <c r="BOQ12" s="67"/>
      <c r="BOR12" s="67"/>
      <c r="BOS12" s="67"/>
      <c r="BOT12" s="67"/>
      <c r="BOU12" s="67"/>
      <c r="BOV12" s="67"/>
      <c r="BOW12" s="67"/>
      <c r="BOX12" s="67"/>
      <c r="BOY12" s="67"/>
      <c r="BOZ12" s="67"/>
      <c r="BPA12" s="67"/>
      <c r="BPB12" s="67"/>
      <c r="BPC12" s="67"/>
      <c r="BPD12" s="67"/>
      <c r="BPE12" s="67"/>
      <c r="BPF12" s="67"/>
      <c r="BPG12" s="67"/>
      <c r="BPH12" s="67"/>
      <c r="BPI12" s="67"/>
      <c r="BPJ12" s="67"/>
      <c r="BPK12" s="67"/>
      <c r="BPL12" s="67"/>
      <c r="BPM12" s="67"/>
      <c r="BPN12" s="67"/>
      <c r="BPO12" s="67"/>
      <c r="BPP12" s="67"/>
      <c r="BPQ12" s="67"/>
      <c r="BPR12" s="67"/>
      <c r="BPS12" s="67"/>
      <c r="BPT12" s="67"/>
      <c r="BPU12" s="67"/>
      <c r="BPV12" s="67"/>
      <c r="BPW12" s="67"/>
      <c r="BPX12" s="67"/>
      <c r="BPY12" s="67"/>
      <c r="BPZ12" s="67"/>
      <c r="BQA12" s="67"/>
      <c r="BQB12" s="67"/>
      <c r="BQC12" s="67"/>
      <c r="BQD12" s="67"/>
      <c r="BQE12" s="67"/>
      <c r="BQF12" s="67"/>
      <c r="BQG12" s="67"/>
      <c r="BQH12" s="67"/>
      <c r="BQI12" s="67"/>
      <c r="BQJ12" s="67"/>
      <c r="BQK12" s="67"/>
      <c r="BQL12" s="67"/>
      <c r="BQM12" s="67"/>
      <c r="BQN12" s="67"/>
      <c r="BQO12" s="67"/>
      <c r="BQP12" s="67"/>
      <c r="BQQ12" s="67"/>
      <c r="BQR12" s="67"/>
      <c r="BQS12" s="67"/>
      <c r="BQT12" s="67"/>
      <c r="BQU12" s="67"/>
      <c r="BQV12" s="67"/>
      <c r="BQW12" s="67"/>
      <c r="BQX12" s="67"/>
      <c r="BQY12" s="67"/>
      <c r="BQZ12" s="67"/>
      <c r="BRA12" s="67"/>
      <c r="BRB12" s="67"/>
      <c r="BRC12" s="67"/>
      <c r="BRD12" s="67"/>
      <c r="BRE12" s="67"/>
      <c r="BRF12" s="67"/>
      <c r="BRG12" s="67"/>
      <c r="BRH12" s="67"/>
      <c r="BRI12" s="67"/>
      <c r="BRJ12" s="67"/>
      <c r="BRK12" s="67"/>
      <c r="BRL12" s="67"/>
      <c r="BRM12" s="67"/>
      <c r="BRN12" s="67"/>
      <c r="BRO12" s="67"/>
      <c r="BRP12" s="67"/>
      <c r="BRQ12" s="67"/>
      <c r="BRR12" s="67"/>
      <c r="BRS12" s="67"/>
      <c r="BRT12" s="67"/>
      <c r="BRU12" s="67"/>
      <c r="BRV12" s="67"/>
      <c r="BRW12" s="67"/>
      <c r="BRX12" s="67"/>
      <c r="BRY12" s="67"/>
      <c r="BRZ12" s="67"/>
      <c r="BSA12" s="67"/>
      <c r="BSB12" s="67"/>
      <c r="BSC12" s="67"/>
      <c r="BSD12" s="67"/>
      <c r="BSE12" s="67"/>
      <c r="BSF12" s="67"/>
      <c r="BSG12" s="67"/>
      <c r="BSH12" s="67"/>
      <c r="BSI12" s="67"/>
      <c r="BSJ12" s="67"/>
      <c r="BSK12" s="67"/>
      <c r="BSL12" s="67"/>
      <c r="BSM12" s="67"/>
      <c r="BSN12" s="67"/>
      <c r="BSO12" s="67"/>
      <c r="BSP12" s="67"/>
      <c r="BSQ12" s="67"/>
      <c r="BSR12" s="67"/>
      <c r="BSS12" s="67"/>
      <c r="BST12" s="67"/>
      <c r="BSU12" s="67"/>
      <c r="BSV12" s="67"/>
      <c r="BSW12" s="67"/>
      <c r="BSX12" s="67"/>
      <c r="BSY12" s="67"/>
      <c r="BSZ12" s="67"/>
      <c r="BTA12" s="67"/>
      <c r="BTB12" s="67"/>
      <c r="BTC12" s="67"/>
      <c r="BTD12" s="67"/>
      <c r="BTE12" s="67"/>
      <c r="BTF12" s="67"/>
      <c r="BTG12" s="67"/>
      <c r="BTH12" s="67"/>
      <c r="BTI12" s="67"/>
      <c r="BTJ12" s="67"/>
      <c r="BTK12" s="67"/>
      <c r="BTL12" s="67"/>
      <c r="BTM12" s="67"/>
      <c r="BTN12" s="67"/>
      <c r="BTO12" s="67"/>
      <c r="BTP12" s="67"/>
      <c r="BTQ12" s="67"/>
      <c r="BTR12" s="67"/>
      <c r="BTS12" s="67"/>
      <c r="BTT12" s="67"/>
      <c r="BTU12" s="67"/>
      <c r="BTV12" s="67"/>
      <c r="BTW12" s="67"/>
      <c r="BTX12" s="67"/>
      <c r="BTY12" s="67"/>
      <c r="BTZ12" s="67"/>
      <c r="BUA12" s="67"/>
      <c r="BUB12" s="67"/>
      <c r="BUC12" s="67"/>
      <c r="BUD12" s="67"/>
      <c r="BUE12" s="67"/>
      <c r="BUF12" s="67"/>
      <c r="BUG12" s="67"/>
      <c r="BUH12" s="67"/>
      <c r="BUI12" s="67"/>
      <c r="BUJ12" s="67"/>
      <c r="BUK12" s="67"/>
      <c r="BUL12" s="67"/>
      <c r="BUM12" s="67"/>
      <c r="BUN12" s="67"/>
      <c r="BUO12" s="67"/>
      <c r="BUP12" s="67"/>
      <c r="BUQ12" s="67"/>
      <c r="BUR12" s="67"/>
      <c r="BUS12" s="67"/>
      <c r="BUT12" s="67"/>
      <c r="BUU12" s="67"/>
      <c r="BUV12" s="67"/>
      <c r="BUW12" s="67"/>
      <c r="BUX12" s="67"/>
      <c r="BUY12" s="67"/>
      <c r="BUZ12" s="67"/>
      <c r="BVA12" s="67"/>
      <c r="BVB12" s="67"/>
      <c r="BVC12" s="67"/>
      <c r="BVD12" s="67"/>
      <c r="BVE12" s="67"/>
      <c r="BVF12" s="67"/>
      <c r="BVG12" s="67"/>
      <c r="BVH12" s="67"/>
      <c r="BVI12" s="67"/>
      <c r="BVJ12" s="67"/>
      <c r="BVK12" s="67"/>
      <c r="BVL12" s="67"/>
      <c r="BVM12" s="67"/>
      <c r="BVN12" s="67"/>
      <c r="BVO12" s="67"/>
      <c r="BVP12" s="67"/>
      <c r="BVQ12" s="67"/>
      <c r="BVR12" s="67"/>
      <c r="BVS12" s="67"/>
      <c r="BVT12" s="67"/>
      <c r="BVU12" s="67"/>
      <c r="BVV12" s="67"/>
      <c r="BVW12" s="67"/>
      <c r="BVX12" s="67"/>
      <c r="BVY12" s="67"/>
      <c r="BVZ12" s="67"/>
      <c r="BWA12" s="67"/>
      <c r="BWB12" s="67"/>
      <c r="BWC12" s="67"/>
      <c r="BWD12" s="67"/>
      <c r="BWE12" s="67"/>
      <c r="BWF12" s="67"/>
      <c r="BWG12" s="67"/>
      <c r="BWH12" s="67"/>
      <c r="BWI12" s="67"/>
      <c r="BWJ12" s="67"/>
      <c r="BWK12" s="67"/>
      <c r="BWL12" s="67"/>
      <c r="BWM12" s="67"/>
      <c r="BWN12" s="67"/>
      <c r="BWO12" s="67"/>
      <c r="BWP12" s="67"/>
      <c r="BWQ12" s="67"/>
      <c r="BWR12" s="67"/>
      <c r="BWS12" s="67"/>
      <c r="BWT12" s="67"/>
      <c r="BWU12" s="67"/>
      <c r="BWV12" s="67"/>
      <c r="BWW12" s="67"/>
      <c r="BWX12" s="67"/>
      <c r="BWY12" s="67"/>
      <c r="BWZ12" s="67"/>
      <c r="BXA12" s="67"/>
      <c r="BXB12" s="67"/>
      <c r="BXC12" s="67"/>
      <c r="BXD12" s="67"/>
      <c r="BXE12" s="67"/>
      <c r="BXF12" s="67"/>
      <c r="BXG12" s="67"/>
      <c r="BXH12" s="67"/>
      <c r="BXI12" s="67"/>
      <c r="BXJ12" s="67"/>
      <c r="BXK12" s="67"/>
      <c r="BXL12" s="67"/>
      <c r="BXM12" s="67"/>
      <c r="BXN12" s="67"/>
      <c r="BXO12" s="67"/>
      <c r="BXP12" s="67"/>
      <c r="BXQ12" s="67"/>
      <c r="BXR12" s="67"/>
      <c r="BXS12" s="67"/>
      <c r="BXT12" s="67"/>
      <c r="BXU12" s="67"/>
      <c r="BXV12" s="67"/>
      <c r="BXW12" s="67"/>
      <c r="BXX12" s="67"/>
      <c r="BXY12" s="67"/>
      <c r="BXZ12" s="67"/>
      <c r="BYA12" s="67"/>
      <c r="BYB12" s="67"/>
      <c r="BYC12" s="67"/>
      <c r="BYD12" s="67"/>
      <c r="BYE12" s="67"/>
      <c r="BYF12" s="67"/>
      <c r="BYG12" s="67"/>
      <c r="BYH12" s="67"/>
      <c r="BYI12" s="67"/>
      <c r="BYJ12" s="67"/>
      <c r="BYK12" s="67"/>
      <c r="BYL12" s="67"/>
      <c r="BYM12" s="67"/>
      <c r="BYN12" s="67"/>
      <c r="BYO12" s="67"/>
      <c r="BYP12" s="67"/>
      <c r="BYQ12" s="67"/>
      <c r="BYR12" s="67"/>
      <c r="BYS12" s="67"/>
      <c r="BYT12" s="67"/>
      <c r="BYU12" s="67"/>
      <c r="BYV12" s="67"/>
      <c r="BYW12" s="67"/>
      <c r="BYX12" s="67"/>
      <c r="BYY12" s="67"/>
      <c r="BYZ12" s="67"/>
      <c r="BZA12" s="67"/>
      <c r="BZB12" s="67"/>
      <c r="BZC12" s="67"/>
      <c r="BZD12" s="67"/>
      <c r="BZE12" s="67"/>
      <c r="BZF12" s="67"/>
      <c r="BZG12" s="67"/>
      <c r="BZH12" s="67"/>
      <c r="BZI12" s="67"/>
      <c r="BZJ12" s="67"/>
      <c r="BZK12" s="67"/>
      <c r="BZL12" s="67"/>
      <c r="BZM12" s="67"/>
      <c r="BZN12" s="67"/>
      <c r="BZO12" s="67"/>
      <c r="BZP12" s="67"/>
      <c r="BZQ12" s="67"/>
      <c r="BZR12" s="67"/>
      <c r="BZS12" s="67"/>
      <c r="BZT12" s="67"/>
      <c r="BZU12" s="67"/>
      <c r="BZV12" s="67"/>
      <c r="BZW12" s="67"/>
      <c r="BZX12" s="67"/>
      <c r="BZY12" s="67"/>
      <c r="BZZ12" s="67"/>
      <c r="CAA12" s="67"/>
      <c r="CAB12" s="67"/>
      <c r="CAC12" s="67"/>
      <c r="CAD12" s="67"/>
      <c r="CAE12" s="67"/>
      <c r="CAF12" s="67"/>
      <c r="CAG12" s="67"/>
      <c r="CAH12" s="67"/>
      <c r="CAI12" s="67"/>
      <c r="CAJ12" s="67"/>
      <c r="CAK12" s="67"/>
      <c r="CAL12" s="67"/>
      <c r="CAM12" s="67"/>
      <c r="CAN12" s="67"/>
      <c r="CAO12" s="67"/>
      <c r="CAP12" s="67"/>
      <c r="CAQ12" s="67"/>
      <c r="CAR12" s="67"/>
      <c r="CAS12" s="67"/>
      <c r="CAT12" s="67"/>
      <c r="CAU12" s="67"/>
      <c r="CAV12" s="67"/>
      <c r="CAW12" s="67"/>
      <c r="CAX12" s="67"/>
      <c r="CAY12" s="67"/>
      <c r="CAZ12" s="67"/>
      <c r="CBA12" s="67"/>
      <c r="CBB12" s="67"/>
      <c r="CBC12" s="67"/>
      <c r="CBD12" s="67"/>
      <c r="CBE12" s="67"/>
      <c r="CBF12" s="67"/>
      <c r="CBG12" s="67"/>
      <c r="CBH12" s="67"/>
      <c r="CBI12" s="67"/>
      <c r="CBJ12" s="67"/>
      <c r="CBK12" s="67"/>
      <c r="CBL12" s="67"/>
      <c r="CBM12" s="67"/>
      <c r="CBN12" s="67"/>
      <c r="CBO12" s="67"/>
      <c r="CBP12" s="67"/>
      <c r="CBQ12" s="67"/>
      <c r="CBR12" s="67"/>
      <c r="CBS12" s="67"/>
      <c r="CBT12" s="67"/>
      <c r="CBU12" s="67"/>
      <c r="CBV12" s="67"/>
      <c r="CBW12" s="67"/>
      <c r="CBX12" s="67"/>
      <c r="CBY12" s="67"/>
      <c r="CBZ12" s="67"/>
      <c r="CCA12" s="67"/>
      <c r="CCB12" s="67"/>
      <c r="CCC12" s="67"/>
      <c r="CCD12" s="67"/>
      <c r="CCE12" s="67"/>
      <c r="CCF12" s="67"/>
      <c r="CCG12" s="67"/>
      <c r="CCH12" s="67"/>
      <c r="CCI12" s="67"/>
      <c r="CCJ12" s="67"/>
      <c r="CCK12" s="67"/>
      <c r="CCL12" s="67"/>
      <c r="CCM12" s="67"/>
      <c r="CCN12" s="67"/>
      <c r="CCO12" s="67"/>
      <c r="CCP12" s="67"/>
      <c r="CCQ12" s="67"/>
      <c r="CCR12" s="67"/>
      <c r="CCS12" s="67"/>
      <c r="CCT12" s="67"/>
      <c r="CCU12" s="67"/>
      <c r="CCV12" s="67"/>
      <c r="CCW12" s="67"/>
      <c r="CCX12" s="67"/>
      <c r="CCY12" s="67"/>
      <c r="CCZ12" s="67"/>
      <c r="CDA12" s="67"/>
      <c r="CDB12" s="67"/>
      <c r="CDC12" s="67"/>
      <c r="CDD12" s="67"/>
      <c r="CDE12" s="67"/>
      <c r="CDF12" s="67"/>
      <c r="CDG12" s="67"/>
      <c r="CDH12" s="67"/>
      <c r="CDI12" s="67"/>
      <c r="CDJ12" s="67"/>
      <c r="CDK12" s="67"/>
      <c r="CDL12" s="67"/>
      <c r="CDM12" s="67"/>
      <c r="CDN12" s="67"/>
      <c r="CDO12" s="67"/>
      <c r="CDP12" s="67"/>
      <c r="CDQ12" s="67"/>
      <c r="CDR12" s="67"/>
      <c r="CDS12" s="67"/>
      <c r="CDT12" s="67"/>
      <c r="CDU12" s="67"/>
      <c r="CDV12" s="67"/>
      <c r="CDW12" s="67"/>
      <c r="CDX12" s="67"/>
      <c r="CDY12" s="67"/>
      <c r="CDZ12" s="67"/>
      <c r="CEA12" s="67"/>
      <c r="CEB12" s="67"/>
      <c r="CEC12" s="67"/>
      <c r="CED12" s="67"/>
      <c r="CEE12" s="67"/>
      <c r="CEF12" s="67"/>
      <c r="CEG12" s="67"/>
      <c r="CEH12" s="67"/>
      <c r="CEI12" s="67"/>
      <c r="CEJ12" s="67"/>
      <c r="CEK12" s="67"/>
      <c r="CEL12" s="67"/>
      <c r="CEM12" s="67"/>
      <c r="CEN12" s="67"/>
      <c r="CEO12" s="67"/>
      <c r="CEP12" s="67"/>
      <c r="CEQ12" s="67"/>
      <c r="CER12" s="67"/>
      <c r="CES12" s="67"/>
      <c r="CET12" s="67"/>
      <c r="CEU12" s="67"/>
      <c r="CEV12" s="67"/>
      <c r="CEW12" s="67"/>
      <c r="CEX12" s="67"/>
      <c r="CEY12" s="67"/>
      <c r="CEZ12" s="67"/>
      <c r="CFA12" s="67"/>
      <c r="CFB12" s="67"/>
      <c r="CFC12" s="67"/>
      <c r="CFD12" s="67"/>
      <c r="CFE12" s="67"/>
      <c r="CFF12" s="67"/>
      <c r="CFG12" s="67"/>
      <c r="CFH12" s="67"/>
      <c r="CFI12" s="67"/>
      <c r="CFJ12" s="67"/>
      <c r="CFK12" s="67"/>
      <c r="CFL12" s="67"/>
      <c r="CFM12" s="67"/>
      <c r="CFN12" s="67"/>
      <c r="CFO12" s="67"/>
      <c r="CFP12" s="67"/>
      <c r="CFQ12" s="67"/>
      <c r="CFR12" s="67"/>
      <c r="CFS12" s="67"/>
      <c r="CFT12" s="67"/>
      <c r="CFU12" s="67"/>
      <c r="CFV12" s="67"/>
      <c r="CFW12" s="67"/>
      <c r="CFX12" s="67"/>
      <c r="CFY12" s="67"/>
      <c r="CFZ12" s="67"/>
      <c r="CGA12" s="67"/>
      <c r="CGB12" s="67"/>
      <c r="CGC12" s="67"/>
      <c r="CGD12" s="67"/>
      <c r="CGE12" s="67"/>
      <c r="CGF12" s="67"/>
      <c r="CGG12" s="67"/>
      <c r="CGH12" s="67"/>
      <c r="CGI12" s="67"/>
      <c r="CGJ12" s="67"/>
      <c r="CGK12" s="67"/>
      <c r="CGL12" s="67"/>
      <c r="CGM12" s="67"/>
      <c r="CGN12" s="67"/>
      <c r="CGO12" s="67"/>
      <c r="CGP12" s="67"/>
      <c r="CGQ12" s="67"/>
      <c r="CGR12" s="67"/>
      <c r="CGS12" s="67"/>
      <c r="CGT12" s="67"/>
      <c r="CGU12" s="67"/>
      <c r="CGV12" s="67"/>
      <c r="CGW12" s="67"/>
      <c r="CGX12" s="67"/>
      <c r="CGY12" s="67"/>
      <c r="CGZ12" s="67"/>
      <c r="CHA12" s="67"/>
      <c r="CHB12" s="67"/>
      <c r="CHC12" s="67"/>
      <c r="CHD12" s="67"/>
      <c r="CHE12" s="67"/>
      <c r="CHF12" s="67"/>
      <c r="CHG12" s="67"/>
      <c r="CHH12" s="67"/>
      <c r="CHI12" s="67"/>
      <c r="CHJ12" s="67"/>
      <c r="CHK12" s="67"/>
      <c r="CHL12" s="67"/>
      <c r="CHM12" s="67"/>
      <c r="CHN12" s="67"/>
      <c r="CHO12" s="67"/>
      <c r="CHP12" s="67"/>
      <c r="CHQ12" s="67"/>
      <c r="CHR12" s="67"/>
      <c r="CHS12" s="67"/>
      <c r="CHT12" s="67"/>
      <c r="CHU12" s="67"/>
      <c r="CHV12" s="67"/>
      <c r="CHW12" s="67"/>
      <c r="CHX12" s="67"/>
      <c r="CHY12" s="67"/>
      <c r="CHZ12" s="67"/>
      <c r="CIA12" s="67"/>
      <c r="CIB12" s="67"/>
      <c r="CIC12" s="67"/>
      <c r="CID12" s="67"/>
      <c r="CIE12" s="67"/>
      <c r="CIF12" s="67"/>
      <c r="CIG12" s="67"/>
      <c r="CIH12" s="67"/>
      <c r="CII12" s="67"/>
      <c r="CIJ12" s="67"/>
      <c r="CIK12" s="67"/>
      <c r="CIL12" s="67"/>
      <c r="CIM12" s="67"/>
      <c r="CIN12" s="67"/>
      <c r="CIO12" s="67"/>
      <c r="CIP12" s="67"/>
      <c r="CIQ12" s="67"/>
      <c r="CIR12" s="67"/>
      <c r="CIS12" s="67"/>
      <c r="CIT12" s="67"/>
      <c r="CIU12" s="67"/>
      <c r="CIV12" s="67"/>
      <c r="CIW12" s="67"/>
      <c r="CIX12" s="67"/>
      <c r="CIY12" s="67"/>
      <c r="CIZ12" s="67"/>
      <c r="CJA12" s="67"/>
      <c r="CJB12" s="67"/>
      <c r="CJC12" s="67"/>
      <c r="CJD12" s="67"/>
      <c r="CJE12" s="67"/>
      <c r="CJF12" s="67"/>
      <c r="CJG12" s="67"/>
      <c r="CJH12" s="67"/>
      <c r="CJI12" s="67"/>
      <c r="CJJ12" s="67"/>
      <c r="CJK12" s="67"/>
      <c r="CJL12" s="67"/>
      <c r="CJM12" s="67"/>
      <c r="CJN12" s="67"/>
      <c r="CJO12" s="67"/>
      <c r="CJP12" s="67"/>
      <c r="CJQ12" s="67"/>
      <c r="CJR12" s="67"/>
      <c r="CJS12" s="67"/>
      <c r="CJT12" s="67"/>
      <c r="CJU12" s="67"/>
      <c r="CJV12" s="67"/>
      <c r="CJW12" s="67"/>
      <c r="CJX12" s="67"/>
      <c r="CJY12" s="67"/>
      <c r="CJZ12" s="67"/>
      <c r="CKA12" s="67"/>
      <c r="CKB12" s="67"/>
      <c r="CKC12" s="67"/>
      <c r="CKD12" s="67"/>
      <c r="CKE12" s="67"/>
      <c r="CKF12" s="67"/>
      <c r="CKG12" s="67"/>
      <c r="CKH12" s="67"/>
      <c r="CKI12" s="67"/>
      <c r="CKJ12" s="67"/>
      <c r="CKK12" s="67"/>
      <c r="CKL12" s="67"/>
      <c r="CKM12" s="67"/>
      <c r="CKN12" s="67"/>
      <c r="CKO12" s="67"/>
      <c r="CKP12" s="67"/>
      <c r="CKQ12" s="67"/>
      <c r="CKR12" s="67"/>
      <c r="CKS12" s="67"/>
      <c r="CKT12" s="67"/>
      <c r="CKU12" s="67"/>
      <c r="CKV12" s="67"/>
      <c r="CKW12" s="67"/>
      <c r="CKX12" s="67"/>
      <c r="CKY12" s="67"/>
      <c r="CKZ12" s="67"/>
      <c r="CLA12" s="67"/>
      <c r="CLB12" s="67"/>
      <c r="CLC12" s="67"/>
      <c r="CLD12" s="67"/>
      <c r="CLE12" s="67"/>
      <c r="CLF12" s="67"/>
      <c r="CLG12" s="67"/>
      <c r="CLH12" s="67"/>
      <c r="CLI12" s="67"/>
      <c r="CLJ12" s="67"/>
      <c r="CLK12" s="67"/>
      <c r="CLL12" s="67"/>
      <c r="CLM12" s="67"/>
      <c r="CLN12" s="67"/>
      <c r="CLO12" s="67"/>
      <c r="CLP12" s="67"/>
      <c r="CLQ12" s="67"/>
      <c r="CLR12" s="67"/>
      <c r="CLS12" s="67"/>
      <c r="CLT12" s="67"/>
      <c r="CLU12" s="67"/>
      <c r="CLV12" s="67"/>
      <c r="CLW12" s="67"/>
      <c r="CLX12" s="67"/>
      <c r="CLY12" s="67"/>
      <c r="CLZ12" s="67"/>
      <c r="CMA12" s="67"/>
      <c r="CMB12" s="67"/>
      <c r="CMC12" s="67"/>
      <c r="CMD12" s="67"/>
      <c r="CME12" s="67"/>
      <c r="CMF12" s="67"/>
      <c r="CMG12" s="67"/>
      <c r="CMH12" s="67"/>
      <c r="CMI12" s="67"/>
      <c r="CMJ12" s="67"/>
      <c r="CMK12" s="67"/>
      <c r="CML12" s="67"/>
      <c r="CMM12" s="67"/>
      <c r="CMN12" s="67"/>
      <c r="CMO12" s="67"/>
      <c r="CMP12" s="67"/>
      <c r="CMQ12" s="67"/>
      <c r="CMR12" s="67"/>
      <c r="CMS12" s="67"/>
      <c r="CMT12" s="67"/>
      <c r="CMU12" s="67"/>
      <c r="CMV12" s="67"/>
      <c r="CMW12" s="67"/>
      <c r="CMX12" s="67"/>
      <c r="CMY12" s="67"/>
      <c r="CMZ12" s="67"/>
      <c r="CNA12" s="67"/>
      <c r="CNB12" s="67"/>
      <c r="CNC12" s="67"/>
      <c r="CND12" s="67"/>
      <c r="CNE12" s="67"/>
      <c r="CNF12" s="67"/>
      <c r="CNG12" s="67"/>
      <c r="CNH12" s="67"/>
      <c r="CNI12" s="67"/>
      <c r="CNJ12" s="67"/>
      <c r="CNK12" s="67"/>
      <c r="CNL12" s="67"/>
      <c r="CNM12" s="67"/>
      <c r="CNN12" s="67"/>
      <c r="CNO12" s="67"/>
      <c r="CNP12" s="67"/>
      <c r="CNQ12" s="67"/>
      <c r="CNR12" s="67"/>
      <c r="CNS12" s="67"/>
      <c r="CNT12" s="67"/>
      <c r="CNU12" s="67"/>
      <c r="CNV12" s="67"/>
      <c r="CNW12" s="67"/>
      <c r="CNX12" s="67"/>
      <c r="CNY12" s="67"/>
      <c r="CNZ12" s="67"/>
      <c r="COA12" s="67"/>
      <c r="COB12" s="67"/>
      <c r="COC12" s="67"/>
      <c r="COD12" s="67"/>
      <c r="COE12" s="67"/>
      <c r="COF12" s="67"/>
      <c r="COG12" s="67"/>
      <c r="COH12" s="67"/>
      <c r="COI12" s="67"/>
      <c r="COJ12" s="67"/>
      <c r="COK12" s="67"/>
      <c r="COL12" s="67"/>
      <c r="COM12" s="67"/>
      <c r="CON12" s="67"/>
      <c r="COO12" s="67"/>
      <c r="COP12" s="67"/>
      <c r="COQ12" s="67"/>
      <c r="COR12" s="67"/>
      <c r="COS12" s="67"/>
      <c r="COT12" s="67"/>
      <c r="COU12" s="67"/>
      <c r="COV12" s="67"/>
      <c r="COW12" s="67"/>
      <c r="COX12" s="67"/>
      <c r="COY12" s="67"/>
      <c r="COZ12" s="67"/>
      <c r="CPA12" s="67"/>
      <c r="CPB12" s="67"/>
      <c r="CPC12" s="67"/>
      <c r="CPD12" s="67"/>
      <c r="CPE12" s="67"/>
      <c r="CPF12" s="67"/>
      <c r="CPG12" s="67"/>
      <c r="CPH12" s="67"/>
      <c r="CPI12" s="67"/>
      <c r="CPJ12" s="67"/>
      <c r="CPK12" s="67"/>
      <c r="CPL12" s="67"/>
      <c r="CPM12" s="67"/>
      <c r="CPN12" s="67"/>
      <c r="CPO12" s="67"/>
      <c r="CPP12" s="67"/>
      <c r="CPQ12" s="67"/>
      <c r="CPR12" s="67"/>
      <c r="CPS12" s="67"/>
      <c r="CPT12" s="67"/>
      <c r="CPU12" s="67"/>
      <c r="CPV12" s="67"/>
      <c r="CPW12" s="67"/>
      <c r="CPX12" s="67"/>
      <c r="CPY12" s="67"/>
      <c r="CPZ12" s="67"/>
      <c r="CQA12" s="67"/>
      <c r="CQB12" s="67"/>
      <c r="CQC12" s="67"/>
      <c r="CQD12" s="67"/>
      <c r="CQE12" s="67"/>
      <c r="CQF12" s="67"/>
      <c r="CQG12" s="67"/>
      <c r="CQH12" s="67"/>
      <c r="CQI12" s="67"/>
      <c r="CQJ12" s="67"/>
      <c r="CQK12" s="67"/>
      <c r="CQL12" s="67"/>
      <c r="CQM12" s="67"/>
      <c r="CQN12" s="67"/>
      <c r="CQO12" s="67"/>
      <c r="CQP12" s="67"/>
      <c r="CQQ12" s="67"/>
      <c r="CQR12" s="67"/>
      <c r="CQS12" s="67"/>
      <c r="CQT12" s="67"/>
      <c r="CQU12" s="67"/>
      <c r="CQV12" s="67"/>
      <c r="CQW12" s="67"/>
      <c r="CQX12" s="67"/>
      <c r="CQY12" s="67"/>
      <c r="CQZ12" s="67"/>
      <c r="CRA12" s="67"/>
      <c r="CRB12" s="67"/>
      <c r="CRC12" s="67"/>
      <c r="CRD12" s="67"/>
      <c r="CRE12" s="67"/>
      <c r="CRF12" s="67"/>
      <c r="CRG12" s="67"/>
      <c r="CRH12" s="67"/>
      <c r="CRI12" s="67"/>
      <c r="CRJ12" s="67"/>
      <c r="CRK12" s="67"/>
      <c r="CRL12" s="67"/>
      <c r="CRM12" s="67"/>
      <c r="CRN12" s="67"/>
      <c r="CRO12" s="67"/>
      <c r="CRP12" s="67"/>
      <c r="CRQ12" s="67"/>
      <c r="CRR12" s="67"/>
      <c r="CRS12" s="67"/>
      <c r="CRT12" s="67"/>
      <c r="CRU12" s="67"/>
      <c r="CRV12" s="67"/>
      <c r="CRW12" s="67"/>
      <c r="CRX12" s="67"/>
      <c r="CRY12" s="67"/>
      <c r="CRZ12" s="67"/>
      <c r="CSA12" s="67"/>
      <c r="CSB12" s="67"/>
      <c r="CSC12" s="67"/>
      <c r="CSD12" s="67"/>
      <c r="CSE12" s="67"/>
      <c r="CSF12" s="67"/>
      <c r="CSG12" s="67"/>
      <c r="CSH12" s="67"/>
      <c r="CSI12" s="67"/>
      <c r="CSJ12" s="67"/>
      <c r="CSK12" s="67"/>
      <c r="CSL12" s="67"/>
      <c r="CSM12" s="67"/>
      <c r="CSN12" s="67"/>
      <c r="CSO12" s="67"/>
      <c r="CSP12" s="67"/>
      <c r="CSQ12" s="67"/>
      <c r="CSR12" s="67"/>
      <c r="CSS12" s="67"/>
      <c r="CST12" s="67"/>
      <c r="CSU12" s="67"/>
      <c r="CSV12" s="67"/>
      <c r="CSW12" s="67"/>
      <c r="CSX12" s="67"/>
      <c r="CSY12" s="67"/>
      <c r="CSZ12" s="67"/>
      <c r="CTA12" s="67"/>
      <c r="CTB12" s="67"/>
      <c r="CTC12" s="67"/>
      <c r="CTD12" s="67"/>
      <c r="CTE12" s="67"/>
      <c r="CTF12" s="67"/>
      <c r="CTG12" s="67"/>
      <c r="CTH12" s="67"/>
      <c r="CTI12" s="67"/>
      <c r="CTJ12" s="67"/>
      <c r="CTK12" s="67"/>
      <c r="CTL12" s="67"/>
      <c r="CTM12" s="67"/>
      <c r="CTN12" s="67"/>
      <c r="CTO12" s="67"/>
      <c r="CTP12" s="67"/>
      <c r="CTQ12" s="67"/>
      <c r="CTR12" s="67"/>
      <c r="CTS12" s="67"/>
      <c r="CTT12" s="67"/>
      <c r="CTU12" s="67"/>
      <c r="CTV12" s="67"/>
      <c r="CTW12" s="67"/>
      <c r="CTX12" s="67"/>
      <c r="CTY12" s="67"/>
      <c r="CTZ12" s="67"/>
      <c r="CUA12" s="67"/>
      <c r="CUB12" s="67"/>
      <c r="CUC12" s="67"/>
      <c r="CUD12" s="67"/>
      <c r="CUE12" s="67"/>
      <c r="CUF12" s="67"/>
      <c r="CUG12" s="67"/>
      <c r="CUH12" s="67"/>
      <c r="CUI12" s="67"/>
      <c r="CUJ12" s="67"/>
      <c r="CUK12" s="67"/>
      <c r="CUL12" s="67"/>
      <c r="CUM12" s="67"/>
      <c r="CUN12" s="67"/>
      <c r="CUO12" s="67"/>
      <c r="CUP12" s="67"/>
      <c r="CUQ12" s="67"/>
      <c r="CUR12" s="67"/>
      <c r="CUS12" s="67"/>
      <c r="CUT12" s="67"/>
      <c r="CUU12" s="67"/>
      <c r="CUV12" s="67"/>
      <c r="CUW12" s="67"/>
      <c r="CUX12" s="67"/>
      <c r="CUY12" s="67"/>
      <c r="CUZ12" s="67"/>
      <c r="CVA12" s="67"/>
      <c r="CVB12" s="67"/>
      <c r="CVC12" s="67"/>
      <c r="CVD12" s="67"/>
      <c r="CVE12" s="67"/>
      <c r="CVF12" s="67"/>
      <c r="CVG12" s="67"/>
      <c r="CVH12" s="67"/>
      <c r="CVI12" s="67"/>
      <c r="CVJ12" s="67"/>
      <c r="CVK12" s="67"/>
      <c r="CVL12" s="67"/>
      <c r="CVM12" s="67"/>
      <c r="CVN12" s="67"/>
      <c r="CVO12" s="67"/>
      <c r="CVP12" s="67"/>
      <c r="CVQ12" s="67"/>
      <c r="CVR12" s="67"/>
      <c r="CVS12" s="67"/>
      <c r="CVT12" s="67"/>
      <c r="CVU12" s="67"/>
      <c r="CVV12" s="67"/>
      <c r="CVW12" s="67"/>
      <c r="CVX12" s="67"/>
      <c r="CVY12" s="67"/>
      <c r="CVZ12" s="67"/>
      <c r="CWA12" s="67"/>
      <c r="CWB12" s="67"/>
      <c r="CWC12" s="67"/>
      <c r="CWD12" s="67"/>
      <c r="CWE12" s="67"/>
      <c r="CWF12" s="67"/>
      <c r="CWG12" s="67"/>
      <c r="CWH12" s="67"/>
      <c r="CWI12" s="67"/>
      <c r="CWJ12" s="67"/>
      <c r="CWK12" s="67"/>
      <c r="CWL12" s="67"/>
      <c r="CWM12" s="67"/>
      <c r="CWN12" s="67"/>
      <c r="CWO12" s="67"/>
      <c r="CWP12" s="67"/>
      <c r="CWQ12" s="67"/>
      <c r="CWR12" s="67"/>
      <c r="CWS12" s="67"/>
      <c r="CWT12" s="67"/>
      <c r="CWU12" s="67"/>
      <c r="CWV12" s="67"/>
      <c r="CWW12" s="67"/>
      <c r="CWX12" s="67"/>
      <c r="CWY12" s="67"/>
      <c r="CWZ12" s="67"/>
      <c r="CXA12" s="67"/>
      <c r="CXB12" s="67"/>
      <c r="CXC12" s="67"/>
      <c r="CXD12" s="67"/>
      <c r="CXE12" s="67"/>
      <c r="CXF12" s="67"/>
      <c r="CXG12" s="67"/>
      <c r="CXH12" s="67"/>
      <c r="CXI12" s="67"/>
      <c r="CXJ12" s="67"/>
      <c r="CXK12" s="67"/>
      <c r="CXL12" s="67"/>
      <c r="CXM12" s="67"/>
      <c r="CXN12" s="67"/>
      <c r="CXO12" s="67"/>
      <c r="CXP12" s="67"/>
      <c r="CXQ12" s="67"/>
      <c r="CXR12" s="67"/>
      <c r="CXS12" s="67"/>
      <c r="CXT12" s="67"/>
      <c r="CXU12" s="67"/>
      <c r="CXV12" s="67"/>
      <c r="CXW12" s="67"/>
      <c r="CXX12" s="67"/>
      <c r="CXY12" s="67"/>
      <c r="CXZ12" s="67"/>
      <c r="CYA12" s="67"/>
      <c r="CYB12" s="67"/>
      <c r="CYC12" s="67"/>
      <c r="CYD12" s="67"/>
      <c r="CYE12" s="67"/>
      <c r="CYF12" s="67"/>
      <c r="CYG12" s="67"/>
      <c r="CYH12" s="67"/>
      <c r="CYI12" s="67"/>
      <c r="CYJ12" s="67"/>
      <c r="CYK12" s="67"/>
      <c r="CYL12" s="67"/>
      <c r="CYM12" s="67"/>
      <c r="CYN12" s="67"/>
      <c r="CYO12" s="67"/>
      <c r="CYP12" s="67"/>
      <c r="CYQ12" s="67"/>
      <c r="CYR12" s="67"/>
      <c r="CYS12" s="67"/>
      <c r="CYT12" s="67"/>
      <c r="CYU12" s="67"/>
      <c r="CYV12" s="67"/>
      <c r="CYW12" s="67"/>
      <c r="CYX12" s="67"/>
      <c r="CYY12" s="67"/>
      <c r="CYZ12" s="67"/>
      <c r="CZA12" s="67"/>
      <c r="CZB12" s="67"/>
      <c r="CZC12" s="67"/>
      <c r="CZD12" s="67"/>
      <c r="CZE12" s="67"/>
      <c r="CZF12" s="67"/>
      <c r="CZG12" s="67"/>
      <c r="CZH12" s="67"/>
      <c r="CZI12" s="67"/>
      <c r="CZJ12" s="67"/>
      <c r="CZK12" s="67"/>
      <c r="CZL12" s="67"/>
      <c r="CZM12" s="67"/>
      <c r="CZN12" s="67"/>
      <c r="CZO12" s="67"/>
      <c r="CZP12" s="67"/>
      <c r="CZQ12" s="67"/>
      <c r="CZR12" s="67"/>
      <c r="CZS12" s="67"/>
      <c r="CZT12" s="67"/>
      <c r="CZU12" s="67"/>
      <c r="CZV12" s="67"/>
      <c r="CZW12" s="67"/>
      <c r="CZX12" s="67"/>
      <c r="CZY12" s="67"/>
      <c r="CZZ12" s="67"/>
      <c r="DAA12" s="67"/>
      <c r="DAB12" s="67"/>
      <c r="DAC12" s="67"/>
      <c r="DAD12" s="67"/>
      <c r="DAE12" s="67"/>
      <c r="DAF12" s="67"/>
      <c r="DAG12" s="67"/>
      <c r="DAH12" s="67"/>
      <c r="DAI12" s="67"/>
      <c r="DAJ12" s="67"/>
      <c r="DAK12" s="67"/>
      <c r="DAL12" s="67"/>
      <c r="DAM12" s="67"/>
      <c r="DAN12" s="67"/>
      <c r="DAO12" s="67"/>
      <c r="DAP12" s="67"/>
      <c r="DAQ12" s="67"/>
      <c r="DAR12" s="67"/>
      <c r="DAS12" s="67"/>
      <c r="DAT12" s="67"/>
      <c r="DAU12" s="67"/>
      <c r="DAV12" s="67"/>
      <c r="DAW12" s="67"/>
      <c r="DAX12" s="67"/>
      <c r="DAY12" s="67"/>
      <c r="DAZ12" s="67"/>
      <c r="DBA12" s="67"/>
      <c r="DBB12" s="67"/>
      <c r="DBC12" s="67"/>
      <c r="DBD12" s="67"/>
      <c r="DBE12" s="67"/>
      <c r="DBF12" s="67"/>
      <c r="DBG12" s="67"/>
      <c r="DBH12" s="67"/>
      <c r="DBI12" s="67"/>
      <c r="DBJ12" s="67"/>
      <c r="DBK12" s="67"/>
      <c r="DBL12" s="67"/>
      <c r="DBM12" s="67"/>
      <c r="DBN12" s="67"/>
      <c r="DBO12" s="67"/>
      <c r="DBP12" s="67"/>
      <c r="DBQ12" s="67"/>
      <c r="DBR12" s="67"/>
      <c r="DBS12" s="67"/>
      <c r="DBT12" s="67"/>
      <c r="DBU12" s="67"/>
      <c r="DBV12" s="67"/>
      <c r="DBW12" s="67"/>
      <c r="DBX12" s="67"/>
      <c r="DBY12" s="67"/>
      <c r="DBZ12" s="67"/>
      <c r="DCA12" s="67"/>
      <c r="DCB12" s="67"/>
      <c r="DCC12" s="67"/>
      <c r="DCD12" s="67"/>
      <c r="DCE12" s="67"/>
      <c r="DCF12" s="67"/>
      <c r="DCG12" s="67"/>
      <c r="DCH12" s="67"/>
      <c r="DCI12" s="67"/>
      <c r="DCJ12" s="67"/>
      <c r="DCK12" s="67"/>
      <c r="DCL12" s="67"/>
      <c r="DCM12" s="67"/>
      <c r="DCN12" s="67"/>
      <c r="DCO12" s="67"/>
      <c r="DCP12" s="67"/>
      <c r="DCQ12" s="67"/>
      <c r="DCR12" s="67"/>
      <c r="DCS12" s="67"/>
      <c r="DCT12" s="67"/>
      <c r="DCU12" s="67"/>
      <c r="DCV12" s="67"/>
      <c r="DCW12" s="67"/>
      <c r="DCX12" s="67"/>
      <c r="DCY12" s="67"/>
      <c r="DCZ12" s="67"/>
      <c r="DDA12" s="67"/>
      <c r="DDB12" s="67"/>
      <c r="DDC12" s="67"/>
      <c r="DDD12" s="67"/>
      <c r="DDE12" s="67"/>
      <c r="DDF12" s="67"/>
      <c r="DDG12" s="67"/>
      <c r="DDH12" s="67"/>
      <c r="DDI12" s="67"/>
      <c r="DDJ12" s="67"/>
      <c r="DDK12" s="67"/>
      <c r="DDL12" s="67"/>
      <c r="DDM12" s="67"/>
      <c r="DDN12" s="67"/>
      <c r="DDO12" s="67"/>
      <c r="DDP12" s="67"/>
      <c r="DDQ12" s="67"/>
      <c r="DDR12" s="67"/>
      <c r="DDS12" s="67"/>
      <c r="DDT12" s="67"/>
      <c r="DDU12" s="67"/>
      <c r="DDV12" s="67"/>
      <c r="DDW12" s="67"/>
      <c r="DDX12" s="67"/>
      <c r="DDY12" s="67"/>
      <c r="DDZ12" s="67"/>
      <c r="DEA12" s="67"/>
      <c r="DEB12" s="67"/>
      <c r="DEC12" s="67"/>
      <c r="DED12" s="67"/>
      <c r="DEE12" s="67"/>
      <c r="DEF12" s="67"/>
      <c r="DEG12" s="67"/>
      <c r="DEH12" s="67"/>
      <c r="DEI12" s="67"/>
      <c r="DEJ12" s="67"/>
      <c r="DEK12" s="67"/>
      <c r="DEL12" s="67"/>
      <c r="DEM12" s="67"/>
      <c r="DEN12" s="67"/>
      <c r="DEO12" s="67"/>
      <c r="DEP12" s="67"/>
      <c r="DEQ12" s="67"/>
      <c r="DER12" s="67"/>
      <c r="DES12" s="67"/>
      <c r="DET12" s="67"/>
      <c r="DEU12" s="67"/>
      <c r="DEV12" s="67"/>
      <c r="DEW12" s="67"/>
      <c r="DEX12" s="67"/>
      <c r="DEY12" s="67"/>
      <c r="DEZ12" s="67"/>
      <c r="DFA12" s="67"/>
      <c r="DFB12" s="67"/>
      <c r="DFC12" s="67"/>
      <c r="DFD12" s="67"/>
      <c r="DFE12" s="67"/>
      <c r="DFF12" s="67"/>
      <c r="DFG12" s="67"/>
      <c r="DFH12" s="67"/>
      <c r="DFI12" s="67"/>
      <c r="DFJ12" s="67"/>
      <c r="DFK12" s="67"/>
      <c r="DFL12" s="67"/>
      <c r="DFM12" s="67"/>
      <c r="DFN12" s="67"/>
      <c r="DFO12" s="67"/>
      <c r="DFP12" s="67"/>
      <c r="DFQ12" s="67"/>
      <c r="DFR12" s="67"/>
      <c r="DFS12" s="67"/>
      <c r="DFT12" s="67"/>
      <c r="DFU12" s="67"/>
      <c r="DFV12" s="67"/>
      <c r="DFW12" s="67"/>
      <c r="DFX12" s="67"/>
      <c r="DFY12" s="67"/>
      <c r="DFZ12" s="67"/>
      <c r="DGA12" s="67"/>
      <c r="DGB12" s="67"/>
      <c r="DGC12" s="67"/>
      <c r="DGD12" s="67"/>
      <c r="DGE12" s="67"/>
      <c r="DGF12" s="67"/>
      <c r="DGG12" s="67"/>
      <c r="DGH12" s="67"/>
      <c r="DGI12" s="67"/>
      <c r="DGJ12" s="67"/>
      <c r="DGK12" s="67"/>
      <c r="DGL12" s="67"/>
      <c r="DGM12" s="67"/>
      <c r="DGN12" s="67"/>
      <c r="DGO12" s="67"/>
      <c r="DGP12" s="67"/>
      <c r="DGQ12" s="67"/>
      <c r="DGR12" s="67"/>
      <c r="DGS12" s="67"/>
      <c r="DGT12" s="67"/>
      <c r="DGU12" s="67"/>
      <c r="DGV12" s="67"/>
      <c r="DGW12" s="67"/>
      <c r="DGX12" s="67"/>
      <c r="DGY12" s="67"/>
      <c r="DGZ12" s="67"/>
      <c r="DHA12" s="67"/>
      <c r="DHB12" s="67"/>
      <c r="DHC12" s="67"/>
      <c r="DHD12" s="67"/>
      <c r="DHE12" s="67"/>
      <c r="DHF12" s="67"/>
      <c r="DHG12" s="67"/>
      <c r="DHH12" s="67"/>
      <c r="DHI12" s="67"/>
      <c r="DHJ12" s="67"/>
      <c r="DHK12" s="67"/>
      <c r="DHL12" s="67"/>
      <c r="DHM12" s="67"/>
      <c r="DHN12" s="67"/>
      <c r="DHO12" s="67"/>
      <c r="DHP12" s="67"/>
      <c r="DHQ12" s="67"/>
      <c r="DHR12" s="67"/>
      <c r="DHS12" s="67"/>
      <c r="DHT12" s="67"/>
      <c r="DHU12" s="67"/>
      <c r="DHV12" s="67"/>
      <c r="DHW12" s="67"/>
      <c r="DHX12" s="67"/>
      <c r="DHY12" s="67"/>
      <c r="DHZ12" s="67"/>
      <c r="DIA12" s="67"/>
      <c r="DIB12" s="67"/>
      <c r="DIC12" s="67"/>
      <c r="DID12" s="67"/>
      <c r="DIE12" s="67"/>
      <c r="DIF12" s="67"/>
      <c r="DIG12" s="67"/>
      <c r="DIH12" s="67"/>
      <c r="DII12" s="67"/>
      <c r="DIJ12" s="67"/>
      <c r="DIK12" s="67"/>
      <c r="DIL12" s="67"/>
      <c r="DIM12" s="67"/>
      <c r="DIN12" s="67"/>
      <c r="DIO12" s="67"/>
      <c r="DIP12" s="67"/>
      <c r="DIQ12" s="67"/>
      <c r="DIR12" s="67"/>
      <c r="DIS12" s="67"/>
      <c r="DIT12" s="67"/>
      <c r="DIU12" s="67"/>
      <c r="DIV12" s="67"/>
      <c r="DIW12" s="67"/>
      <c r="DIX12" s="67"/>
      <c r="DIY12" s="67"/>
      <c r="DIZ12" s="67"/>
      <c r="DJA12" s="67"/>
      <c r="DJB12" s="67"/>
      <c r="DJC12" s="67"/>
      <c r="DJD12" s="67"/>
      <c r="DJE12" s="67"/>
      <c r="DJF12" s="67"/>
      <c r="DJG12" s="67"/>
      <c r="DJH12" s="67"/>
      <c r="DJI12" s="67"/>
      <c r="DJJ12" s="67"/>
      <c r="DJK12" s="67"/>
      <c r="DJL12" s="67"/>
      <c r="DJM12" s="67"/>
      <c r="DJN12" s="67"/>
      <c r="DJO12" s="67"/>
      <c r="DJP12" s="67"/>
      <c r="DJQ12" s="67"/>
      <c r="DJR12" s="67"/>
      <c r="DJS12" s="67"/>
      <c r="DJT12" s="67"/>
      <c r="DJU12" s="67"/>
      <c r="DJV12" s="67"/>
      <c r="DJW12" s="67"/>
      <c r="DJX12" s="67"/>
      <c r="DJY12" s="67"/>
      <c r="DJZ12" s="67"/>
      <c r="DKA12" s="67"/>
      <c r="DKB12" s="67"/>
      <c r="DKC12" s="67"/>
      <c r="DKD12" s="67"/>
      <c r="DKE12" s="67"/>
      <c r="DKF12" s="67"/>
      <c r="DKG12" s="67"/>
      <c r="DKH12" s="67"/>
      <c r="DKI12" s="67"/>
      <c r="DKJ12" s="67"/>
      <c r="DKK12" s="67"/>
      <c r="DKL12" s="67"/>
      <c r="DKM12" s="67"/>
      <c r="DKN12" s="67"/>
      <c r="DKO12" s="67"/>
      <c r="DKP12" s="67"/>
      <c r="DKQ12" s="67"/>
      <c r="DKR12" s="67"/>
      <c r="DKS12" s="67"/>
      <c r="DKT12" s="67"/>
      <c r="DKU12" s="67"/>
      <c r="DKV12" s="67"/>
      <c r="DKW12" s="67"/>
      <c r="DKX12" s="67"/>
      <c r="DKY12" s="67"/>
      <c r="DKZ12" s="67"/>
      <c r="DLA12" s="67"/>
      <c r="DLB12" s="67"/>
      <c r="DLC12" s="67"/>
      <c r="DLD12" s="67"/>
      <c r="DLE12" s="67"/>
      <c r="DLF12" s="67"/>
      <c r="DLG12" s="67"/>
      <c r="DLH12" s="67"/>
      <c r="DLI12" s="67"/>
      <c r="DLJ12" s="67"/>
      <c r="DLK12" s="67"/>
      <c r="DLL12" s="67"/>
      <c r="DLM12" s="67"/>
      <c r="DLN12" s="67"/>
      <c r="DLO12" s="67"/>
      <c r="DLP12" s="67"/>
      <c r="DLQ12" s="67"/>
      <c r="DLR12" s="67"/>
      <c r="DLS12" s="67"/>
      <c r="DLT12" s="67"/>
      <c r="DLU12" s="67"/>
      <c r="DLV12" s="67"/>
      <c r="DLW12" s="67"/>
      <c r="DLX12" s="67"/>
      <c r="DLY12" s="67"/>
      <c r="DLZ12" s="67"/>
      <c r="DMA12" s="67"/>
      <c r="DMB12" s="67"/>
      <c r="DMC12" s="67"/>
      <c r="DMD12" s="67"/>
      <c r="DME12" s="67"/>
      <c r="DMF12" s="67"/>
      <c r="DMG12" s="67"/>
      <c r="DMH12" s="67"/>
      <c r="DMI12" s="67"/>
      <c r="DMJ12" s="67"/>
      <c r="DMK12" s="67"/>
      <c r="DML12" s="67"/>
      <c r="DMM12" s="67"/>
      <c r="DMN12" s="67"/>
      <c r="DMO12" s="67"/>
      <c r="DMP12" s="67"/>
      <c r="DMQ12" s="67"/>
      <c r="DMR12" s="67"/>
      <c r="DMS12" s="67"/>
      <c r="DMT12" s="67"/>
      <c r="DMU12" s="67"/>
      <c r="DMV12" s="67"/>
      <c r="DMW12" s="67"/>
      <c r="DMX12" s="67"/>
      <c r="DMY12" s="67"/>
      <c r="DMZ12" s="67"/>
      <c r="DNA12" s="67"/>
      <c r="DNB12" s="67"/>
      <c r="DNC12" s="67"/>
      <c r="DND12" s="67"/>
      <c r="DNE12" s="67"/>
      <c r="DNF12" s="67"/>
      <c r="DNG12" s="67"/>
      <c r="DNH12" s="67"/>
      <c r="DNI12" s="67"/>
      <c r="DNJ12" s="67"/>
      <c r="DNK12" s="67"/>
      <c r="DNL12" s="67"/>
      <c r="DNM12" s="67"/>
      <c r="DNN12" s="67"/>
      <c r="DNO12" s="67"/>
      <c r="DNP12" s="67"/>
      <c r="DNQ12" s="67"/>
      <c r="DNR12" s="67"/>
      <c r="DNS12" s="67"/>
      <c r="DNT12" s="67"/>
      <c r="DNU12" s="67"/>
      <c r="DNV12" s="67"/>
      <c r="DNW12" s="67"/>
      <c r="DNX12" s="67"/>
      <c r="DNY12" s="67"/>
      <c r="DNZ12" s="67"/>
      <c r="DOA12" s="67"/>
      <c r="DOB12" s="67"/>
      <c r="DOC12" s="67"/>
      <c r="DOD12" s="67"/>
      <c r="DOE12" s="67"/>
      <c r="DOF12" s="67"/>
      <c r="DOG12" s="67"/>
      <c r="DOH12" s="67"/>
      <c r="DOI12" s="67"/>
      <c r="DOJ12" s="67"/>
      <c r="DOK12" s="67"/>
      <c r="DOL12" s="67"/>
      <c r="DOM12" s="67"/>
      <c r="DON12" s="67"/>
      <c r="DOO12" s="67"/>
      <c r="DOP12" s="67"/>
      <c r="DOQ12" s="67"/>
      <c r="DOR12" s="67"/>
      <c r="DOS12" s="67"/>
      <c r="DOT12" s="67"/>
      <c r="DOU12" s="67"/>
      <c r="DOV12" s="67"/>
      <c r="DOW12" s="67"/>
      <c r="DOX12" s="67"/>
      <c r="DOY12" s="67"/>
      <c r="DOZ12" s="67"/>
      <c r="DPA12" s="67"/>
      <c r="DPB12" s="67"/>
      <c r="DPC12" s="67"/>
      <c r="DPD12" s="67"/>
      <c r="DPE12" s="67"/>
      <c r="DPF12" s="67"/>
      <c r="DPG12" s="67"/>
      <c r="DPH12" s="67"/>
      <c r="DPI12" s="67"/>
      <c r="DPJ12" s="67"/>
      <c r="DPK12" s="67"/>
      <c r="DPL12" s="67"/>
      <c r="DPM12" s="67"/>
      <c r="DPN12" s="67"/>
      <c r="DPO12" s="67"/>
      <c r="DPP12" s="67"/>
      <c r="DPQ12" s="67"/>
      <c r="DPR12" s="67"/>
      <c r="DPS12" s="67"/>
      <c r="DPT12" s="67"/>
      <c r="DPU12" s="67"/>
      <c r="DPV12" s="67"/>
      <c r="DPW12" s="67"/>
      <c r="DPX12" s="67"/>
      <c r="DPY12" s="67"/>
      <c r="DPZ12" s="67"/>
      <c r="DQA12" s="67"/>
      <c r="DQB12" s="67"/>
      <c r="DQC12" s="67"/>
      <c r="DQD12" s="67"/>
      <c r="DQE12" s="67"/>
      <c r="DQF12" s="67"/>
      <c r="DQG12" s="67"/>
      <c r="DQH12" s="67"/>
      <c r="DQI12" s="67"/>
      <c r="DQJ12" s="67"/>
      <c r="DQK12" s="67"/>
      <c r="DQL12" s="67"/>
      <c r="DQM12" s="67"/>
      <c r="DQN12" s="67"/>
      <c r="DQO12" s="67"/>
      <c r="DQP12" s="67"/>
      <c r="DQQ12" s="67"/>
      <c r="DQR12" s="67"/>
      <c r="DQS12" s="67"/>
      <c r="DQT12" s="67"/>
      <c r="DQU12" s="67"/>
      <c r="DQV12" s="67"/>
      <c r="DQW12" s="67"/>
      <c r="DQX12" s="67"/>
      <c r="DQY12" s="67"/>
      <c r="DQZ12" s="67"/>
      <c r="DRA12" s="67"/>
      <c r="DRB12" s="67"/>
      <c r="DRC12" s="67"/>
      <c r="DRD12" s="67"/>
      <c r="DRE12" s="67"/>
      <c r="DRF12" s="67"/>
      <c r="DRG12" s="67"/>
      <c r="DRH12" s="67"/>
      <c r="DRI12" s="67"/>
      <c r="DRJ12" s="67"/>
      <c r="DRK12" s="67"/>
      <c r="DRL12" s="67"/>
      <c r="DRM12" s="67"/>
      <c r="DRN12" s="67"/>
      <c r="DRO12" s="67"/>
      <c r="DRP12" s="67"/>
      <c r="DRQ12" s="67"/>
      <c r="DRR12" s="67"/>
      <c r="DRS12" s="67"/>
      <c r="DRT12" s="67"/>
      <c r="DRU12" s="67"/>
      <c r="DRV12" s="67"/>
      <c r="DRW12" s="67"/>
      <c r="DRX12" s="67"/>
      <c r="DRY12" s="67"/>
      <c r="DRZ12" s="67"/>
      <c r="DSA12" s="67"/>
      <c r="DSB12" s="67"/>
      <c r="DSC12" s="67"/>
      <c r="DSD12" s="67"/>
      <c r="DSE12" s="67"/>
      <c r="DSF12" s="67"/>
      <c r="DSG12" s="67"/>
      <c r="DSH12" s="67"/>
      <c r="DSI12" s="67"/>
      <c r="DSJ12" s="67"/>
      <c r="DSK12" s="67"/>
      <c r="DSL12" s="67"/>
      <c r="DSM12" s="67"/>
      <c r="DSN12" s="67"/>
      <c r="DSO12" s="67"/>
      <c r="DSP12" s="67"/>
      <c r="DSQ12" s="67"/>
      <c r="DSR12" s="67"/>
      <c r="DSS12" s="67"/>
      <c r="DST12" s="67"/>
      <c r="DSU12" s="67"/>
      <c r="DSV12" s="67"/>
      <c r="DSW12" s="67"/>
      <c r="DSX12" s="67"/>
      <c r="DSY12" s="67"/>
      <c r="DSZ12" s="67"/>
      <c r="DTA12" s="67"/>
      <c r="DTB12" s="67"/>
      <c r="DTC12" s="67"/>
      <c r="DTD12" s="67"/>
      <c r="DTE12" s="67"/>
      <c r="DTF12" s="67"/>
      <c r="DTG12" s="67"/>
      <c r="DTH12" s="67"/>
      <c r="DTI12" s="67"/>
      <c r="DTJ12" s="67"/>
      <c r="DTK12" s="67"/>
      <c r="DTL12" s="67"/>
      <c r="DTM12" s="67"/>
      <c r="DTN12" s="67"/>
      <c r="DTO12" s="67"/>
      <c r="DTP12" s="67"/>
      <c r="DTQ12" s="67"/>
      <c r="DTR12" s="67"/>
      <c r="DTS12" s="67"/>
      <c r="DTT12" s="67"/>
      <c r="DTU12" s="67"/>
      <c r="DTV12" s="67"/>
      <c r="DTW12" s="67"/>
      <c r="DTX12" s="67"/>
      <c r="DTY12" s="67"/>
      <c r="DTZ12" s="67"/>
      <c r="DUA12" s="67"/>
      <c r="DUB12" s="67"/>
      <c r="DUC12" s="67"/>
      <c r="DUD12" s="67"/>
      <c r="DUE12" s="67"/>
      <c r="DUF12" s="67"/>
      <c r="DUG12" s="67"/>
      <c r="DUH12" s="67"/>
      <c r="DUI12" s="67"/>
      <c r="DUJ12" s="67"/>
      <c r="DUK12" s="67"/>
      <c r="DUL12" s="67"/>
      <c r="DUM12" s="67"/>
      <c r="DUN12" s="67"/>
      <c r="DUO12" s="67"/>
      <c r="DUP12" s="67"/>
      <c r="DUQ12" s="67"/>
      <c r="DUR12" s="67"/>
      <c r="DUS12" s="67"/>
      <c r="DUT12" s="67"/>
      <c r="DUU12" s="67"/>
      <c r="DUV12" s="67"/>
      <c r="DUW12" s="67"/>
      <c r="DUX12" s="67"/>
      <c r="DUY12" s="67"/>
      <c r="DUZ12" s="67"/>
      <c r="DVA12" s="67"/>
      <c r="DVB12" s="67"/>
      <c r="DVC12" s="67"/>
      <c r="DVD12" s="67"/>
      <c r="DVE12" s="67"/>
      <c r="DVF12" s="67"/>
      <c r="DVG12" s="67"/>
      <c r="DVH12" s="67"/>
      <c r="DVI12" s="67"/>
      <c r="DVJ12" s="67"/>
      <c r="DVK12" s="67"/>
      <c r="DVL12" s="67"/>
      <c r="DVM12" s="67"/>
      <c r="DVN12" s="67"/>
      <c r="DVO12" s="67"/>
      <c r="DVP12" s="67"/>
      <c r="DVQ12" s="67"/>
      <c r="DVR12" s="67"/>
      <c r="DVS12" s="67"/>
      <c r="DVT12" s="67"/>
      <c r="DVU12" s="67"/>
      <c r="DVV12" s="67"/>
      <c r="DVW12" s="67"/>
      <c r="DVX12" s="67"/>
      <c r="DVY12" s="67"/>
      <c r="DVZ12" s="67"/>
      <c r="DWA12" s="67"/>
      <c r="DWB12" s="67"/>
      <c r="DWC12" s="67"/>
      <c r="DWD12" s="67"/>
      <c r="DWE12" s="67"/>
      <c r="DWF12" s="67"/>
      <c r="DWG12" s="67"/>
      <c r="DWH12" s="67"/>
      <c r="DWI12" s="67"/>
      <c r="DWJ12" s="67"/>
      <c r="DWK12" s="67"/>
      <c r="DWL12" s="67"/>
      <c r="DWM12" s="67"/>
      <c r="DWN12" s="67"/>
      <c r="DWO12" s="67"/>
      <c r="DWP12" s="67"/>
      <c r="DWQ12" s="67"/>
      <c r="DWR12" s="67"/>
      <c r="DWS12" s="67"/>
      <c r="DWT12" s="67"/>
      <c r="DWU12" s="67"/>
      <c r="DWV12" s="67"/>
      <c r="DWW12" s="67"/>
      <c r="DWX12" s="67"/>
      <c r="DWY12" s="67"/>
      <c r="DWZ12" s="67"/>
      <c r="DXA12" s="67"/>
      <c r="DXB12" s="67"/>
      <c r="DXC12" s="67"/>
      <c r="DXD12" s="67"/>
      <c r="DXE12" s="67"/>
      <c r="DXF12" s="67"/>
      <c r="DXG12" s="67"/>
      <c r="DXH12" s="67"/>
      <c r="DXI12" s="67"/>
      <c r="DXJ12" s="67"/>
      <c r="DXK12" s="67"/>
      <c r="DXL12" s="67"/>
      <c r="DXM12" s="67"/>
      <c r="DXN12" s="67"/>
      <c r="DXO12" s="67"/>
      <c r="DXP12" s="67"/>
      <c r="DXQ12" s="67"/>
      <c r="DXR12" s="67"/>
      <c r="DXS12" s="67"/>
      <c r="DXT12" s="67"/>
      <c r="DXU12" s="67"/>
      <c r="DXV12" s="67"/>
      <c r="DXW12" s="67"/>
      <c r="DXX12" s="67"/>
      <c r="DXY12" s="67"/>
      <c r="DXZ12" s="67"/>
      <c r="DYA12" s="67"/>
      <c r="DYB12" s="67"/>
      <c r="DYC12" s="67"/>
      <c r="DYD12" s="67"/>
      <c r="DYE12" s="67"/>
      <c r="DYF12" s="67"/>
      <c r="DYG12" s="67"/>
      <c r="DYH12" s="67"/>
      <c r="DYI12" s="67"/>
      <c r="DYJ12" s="67"/>
      <c r="DYK12" s="67"/>
      <c r="DYL12" s="67"/>
      <c r="DYM12" s="67"/>
      <c r="DYN12" s="67"/>
      <c r="DYO12" s="67"/>
      <c r="DYP12" s="67"/>
      <c r="DYQ12" s="67"/>
      <c r="DYR12" s="67"/>
      <c r="DYS12" s="67"/>
      <c r="DYT12" s="67"/>
      <c r="DYU12" s="67"/>
      <c r="DYV12" s="67"/>
      <c r="DYW12" s="67"/>
      <c r="DYX12" s="67"/>
      <c r="DYY12" s="67"/>
      <c r="DYZ12" s="67"/>
      <c r="DZA12" s="67"/>
      <c r="DZB12" s="67"/>
      <c r="DZC12" s="67"/>
      <c r="DZD12" s="67"/>
      <c r="DZE12" s="67"/>
      <c r="DZF12" s="67"/>
      <c r="DZG12" s="67"/>
      <c r="DZH12" s="67"/>
      <c r="DZI12" s="67"/>
      <c r="DZJ12" s="67"/>
      <c r="DZK12" s="67"/>
      <c r="DZL12" s="67"/>
      <c r="DZM12" s="67"/>
      <c r="DZN12" s="67"/>
      <c r="DZO12" s="67"/>
      <c r="DZP12" s="67"/>
      <c r="DZQ12" s="67"/>
      <c r="DZR12" s="67"/>
      <c r="DZS12" s="67"/>
      <c r="DZT12" s="67"/>
      <c r="DZU12" s="67"/>
      <c r="DZV12" s="67"/>
      <c r="DZW12" s="67"/>
      <c r="DZX12" s="67"/>
      <c r="DZY12" s="67"/>
      <c r="DZZ12" s="67"/>
    </row>
    <row r="13" spans="1:3406" s="65" customFormat="1">
      <c r="A13" s="84" t="s">
        <v>1845</v>
      </c>
      <c r="B13" s="78">
        <v>-384472803</v>
      </c>
      <c r="C13" s="78">
        <v>-206209067.62</v>
      </c>
      <c r="D13" s="90">
        <v>-437469114</v>
      </c>
      <c r="E13" s="78">
        <v>-461529915.27000004</v>
      </c>
      <c r="F13" s="78">
        <v>-485991000.77931005</v>
      </c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  <c r="BZ13" s="67"/>
      <c r="CA13" s="67"/>
      <c r="CB13" s="67"/>
      <c r="CC13" s="67"/>
      <c r="CD13" s="67"/>
      <c r="CE13" s="67"/>
      <c r="CF13" s="67"/>
      <c r="CG13" s="67"/>
      <c r="CH13" s="67"/>
      <c r="CI13" s="67"/>
      <c r="CJ13" s="67"/>
      <c r="CK13" s="67"/>
      <c r="CL13" s="67"/>
      <c r="CM13" s="67"/>
      <c r="CN13" s="67"/>
      <c r="CO13" s="67"/>
      <c r="CP13" s="67"/>
      <c r="CQ13" s="67"/>
      <c r="CR13" s="67"/>
      <c r="CS13" s="67"/>
      <c r="CT13" s="67"/>
      <c r="CU13" s="67"/>
      <c r="CV13" s="67"/>
      <c r="CW13" s="67"/>
      <c r="CX13" s="67"/>
      <c r="CY13" s="67"/>
      <c r="CZ13" s="67"/>
      <c r="DA13" s="67"/>
      <c r="DB13" s="67"/>
      <c r="DC13" s="67"/>
      <c r="DD13" s="67"/>
      <c r="DE13" s="67"/>
      <c r="DF13" s="67"/>
      <c r="DG13" s="67"/>
      <c r="DH13" s="67"/>
      <c r="DI13" s="67"/>
      <c r="DJ13" s="67"/>
      <c r="DK13" s="67"/>
      <c r="DL13" s="67"/>
      <c r="DM13" s="67"/>
      <c r="DN13" s="67"/>
      <c r="DO13" s="67"/>
      <c r="DP13" s="67"/>
      <c r="DQ13" s="67"/>
      <c r="DR13" s="67"/>
      <c r="DS13" s="67"/>
      <c r="DT13" s="67"/>
      <c r="DU13" s="67"/>
      <c r="DV13" s="67"/>
      <c r="DW13" s="67"/>
      <c r="DX13" s="67"/>
      <c r="DY13" s="67"/>
      <c r="DZ13" s="67"/>
      <c r="EA13" s="67"/>
      <c r="EB13" s="67"/>
      <c r="EC13" s="67"/>
      <c r="ED13" s="67"/>
      <c r="EE13" s="67"/>
      <c r="EF13" s="67"/>
      <c r="EG13" s="67"/>
      <c r="EH13" s="67"/>
      <c r="EI13" s="67"/>
      <c r="EJ13" s="67"/>
      <c r="EK13" s="67"/>
      <c r="EL13" s="67"/>
      <c r="EM13" s="67"/>
      <c r="EN13" s="67"/>
      <c r="EO13" s="67"/>
      <c r="EP13" s="67"/>
      <c r="EQ13" s="67"/>
      <c r="ER13" s="67"/>
      <c r="ES13" s="67"/>
      <c r="ET13" s="67"/>
      <c r="EU13" s="67"/>
      <c r="EV13" s="67"/>
      <c r="EW13" s="67"/>
      <c r="EX13" s="67"/>
      <c r="EY13" s="67"/>
      <c r="EZ13" s="67"/>
      <c r="FA13" s="67"/>
      <c r="FB13" s="67"/>
      <c r="FC13" s="67"/>
      <c r="FD13" s="67"/>
      <c r="FE13" s="67"/>
      <c r="FF13" s="67"/>
      <c r="FG13" s="67"/>
      <c r="FH13" s="67"/>
      <c r="FI13" s="67"/>
      <c r="FJ13" s="67"/>
      <c r="FK13" s="67"/>
      <c r="FL13" s="67"/>
      <c r="FM13" s="67"/>
      <c r="FN13" s="67"/>
      <c r="FO13" s="67"/>
      <c r="FP13" s="67"/>
      <c r="FQ13" s="67"/>
      <c r="FR13" s="67"/>
      <c r="FS13" s="67"/>
      <c r="FT13" s="67"/>
      <c r="FU13" s="67"/>
      <c r="FV13" s="67"/>
      <c r="FW13" s="67"/>
      <c r="FX13" s="67"/>
      <c r="FY13" s="67"/>
      <c r="FZ13" s="67"/>
      <c r="GA13" s="67"/>
      <c r="GB13" s="67"/>
      <c r="GC13" s="67"/>
      <c r="GD13" s="67"/>
      <c r="GE13" s="67"/>
      <c r="GF13" s="67"/>
      <c r="GG13" s="67"/>
      <c r="GH13" s="67"/>
      <c r="GI13" s="67"/>
      <c r="GJ13" s="67"/>
      <c r="GK13" s="67"/>
      <c r="GL13" s="67"/>
      <c r="GM13" s="67"/>
      <c r="GN13" s="67"/>
      <c r="GO13" s="67"/>
      <c r="GP13" s="67"/>
      <c r="GQ13" s="67"/>
      <c r="GR13" s="67"/>
      <c r="GS13" s="67"/>
      <c r="GT13" s="67"/>
      <c r="GU13" s="67"/>
      <c r="GV13" s="67"/>
      <c r="GW13" s="67"/>
      <c r="GX13" s="67"/>
      <c r="GY13" s="67"/>
      <c r="GZ13" s="67"/>
      <c r="HA13" s="67"/>
      <c r="HB13" s="67"/>
      <c r="HC13" s="67"/>
      <c r="HD13" s="67"/>
      <c r="HE13" s="67"/>
      <c r="HF13" s="67"/>
      <c r="HG13" s="67"/>
      <c r="HH13" s="67"/>
      <c r="HI13" s="67"/>
      <c r="HJ13" s="67"/>
      <c r="HK13" s="67"/>
      <c r="HL13" s="67"/>
      <c r="HM13" s="67"/>
      <c r="HN13" s="67"/>
      <c r="HO13" s="67"/>
      <c r="HP13" s="67"/>
      <c r="HQ13" s="67"/>
      <c r="HR13" s="67"/>
      <c r="HS13" s="67"/>
      <c r="HT13" s="67"/>
      <c r="HU13" s="67"/>
      <c r="HV13" s="67"/>
      <c r="HW13" s="67"/>
      <c r="HX13" s="67"/>
      <c r="HY13" s="67"/>
      <c r="HZ13" s="67"/>
      <c r="IA13" s="67"/>
      <c r="IB13" s="67"/>
      <c r="IC13" s="67"/>
      <c r="ID13" s="67"/>
      <c r="IE13" s="67"/>
      <c r="IF13" s="67"/>
      <c r="IG13" s="67"/>
      <c r="IH13" s="67"/>
      <c r="II13" s="67"/>
      <c r="IJ13" s="67"/>
      <c r="IK13" s="67"/>
      <c r="IL13" s="67"/>
      <c r="IM13" s="67"/>
      <c r="IN13" s="67"/>
      <c r="IO13" s="67"/>
      <c r="IP13" s="67"/>
      <c r="IQ13" s="67"/>
      <c r="IR13" s="67"/>
      <c r="IS13" s="67"/>
      <c r="IT13" s="67"/>
      <c r="IU13" s="67"/>
      <c r="IV13" s="67"/>
      <c r="IW13" s="67"/>
      <c r="IX13" s="67"/>
      <c r="IY13" s="67"/>
      <c r="IZ13" s="67"/>
      <c r="JA13" s="67"/>
      <c r="JB13" s="67"/>
      <c r="JC13" s="67"/>
      <c r="JD13" s="67"/>
      <c r="JE13" s="67"/>
      <c r="JF13" s="67"/>
      <c r="JG13" s="67"/>
      <c r="JH13" s="67"/>
      <c r="JI13" s="67"/>
      <c r="JJ13" s="67"/>
      <c r="JK13" s="67"/>
      <c r="JL13" s="67"/>
      <c r="JM13" s="67"/>
      <c r="JN13" s="67"/>
      <c r="JO13" s="67"/>
      <c r="JP13" s="67"/>
      <c r="JQ13" s="67"/>
      <c r="JR13" s="67"/>
      <c r="JS13" s="67"/>
      <c r="JT13" s="67"/>
      <c r="JU13" s="67"/>
      <c r="JV13" s="67"/>
      <c r="JW13" s="67"/>
      <c r="JX13" s="67"/>
      <c r="JY13" s="67"/>
      <c r="JZ13" s="67"/>
      <c r="KA13" s="67"/>
      <c r="KB13" s="67"/>
      <c r="KC13" s="67"/>
      <c r="KD13" s="67"/>
      <c r="KE13" s="67"/>
      <c r="KF13" s="67"/>
      <c r="KG13" s="67"/>
      <c r="KH13" s="67"/>
      <c r="KI13" s="67"/>
      <c r="KJ13" s="67"/>
      <c r="KK13" s="67"/>
      <c r="KL13" s="67"/>
      <c r="KM13" s="67"/>
      <c r="KN13" s="67"/>
      <c r="KO13" s="67"/>
      <c r="KP13" s="67"/>
      <c r="KQ13" s="67"/>
      <c r="KR13" s="67"/>
      <c r="KS13" s="67"/>
      <c r="KT13" s="67"/>
      <c r="KU13" s="67"/>
      <c r="KV13" s="67"/>
      <c r="KW13" s="67"/>
      <c r="KX13" s="67"/>
      <c r="KY13" s="67"/>
      <c r="KZ13" s="67"/>
      <c r="LA13" s="67"/>
      <c r="LB13" s="67"/>
      <c r="LC13" s="67"/>
      <c r="LD13" s="67"/>
      <c r="LE13" s="67"/>
      <c r="LF13" s="67"/>
      <c r="LG13" s="67"/>
      <c r="LH13" s="67"/>
      <c r="LI13" s="67"/>
      <c r="LJ13" s="67"/>
      <c r="LK13" s="67"/>
      <c r="LL13" s="67"/>
      <c r="LM13" s="67"/>
      <c r="LN13" s="67"/>
      <c r="LO13" s="67"/>
      <c r="LP13" s="67"/>
      <c r="LQ13" s="67"/>
      <c r="LR13" s="67"/>
      <c r="LS13" s="67"/>
      <c r="LT13" s="67"/>
      <c r="LU13" s="67"/>
      <c r="LV13" s="67"/>
      <c r="LW13" s="67"/>
      <c r="LX13" s="67"/>
      <c r="LY13" s="67"/>
      <c r="LZ13" s="67"/>
      <c r="MA13" s="67"/>
      <c r="MB13" s="67"/>
      <c r="MC13" s="67"/>
      <c r="MD13" s="67"/>
      <c r="ME13" s="67"/>
      <c r="MF13" s="67"/>
      <c r="MG13" s="67"/>
      <c r="MH13" s="67"/>
      <c r="MI13" s="67"/>
      <c r="MJ13" s="67"/>
      <c r="MK13" s="67"/>
      <c r="ML13" s="67"/>
      <c r="MM13" s="67"/>
      <c r="MN13" s="67"/>
      <c r="MO13" s="67"/>
      <c r="MP13" s="67"/>
      <c r="MQ13" s="67"/>
      <c r="MR13" s="67"/>
      <c r="MS13" s="67"/>
      <c r="MT13" s="67"/>
      <c r="MU13" s="67"/>
      <c r="MV13" s="67"/>
      <c r="MW13" s="67"/>
      <c r="MX13" s="67"/>
      <c r="MY13" s="67"/>
      <c r="MZ13" s="67"/>
      <c r="NA13" s="67"/>
      <c r="NB13" s="67"/>
      <c r="NC13" s="67"/>
      <c r="ND13" s="67"/>
      <c r="NE13" s="67"/>
      <c r="NF13" s="67"/>
      <c r="NG13" s="67"/>
      <c r="NH13" s="67"/>
      <c r="NI13" s="67"/>
      <c r="NJ13" s="67"/>
      <c r="NK13" s="67"/>
      <c r="NL13" s="67"/>
      <c r="NM13" s="67"/>
      <c r="NN13" s="67"/>
      <c r="NO13" s="67"/>
      <c r="NP13" s="67"/>
      <c r="NQ13" s="67"/>
      <c r="NR13" s="67"/>
      <c r="NS13" s="67"/>
      <c r="NT13" s="67"/>
      <c r="NU13" s="67"/>
      <c r="NV13" s="67"/>
      <c r="NW13" s="67"/>
      <c r="NX13" s="67"/>
      <c r="NY13" s="67"/>
      <c r="NZ13" s="67"/>
      <c r="OA13" s="67"/>
      <c r="OB13" s="67"/>
      <c r="OC13" s="67"/>
      <c r="OD13" s="67"/>
      <c r="OE13" s="67"/>
      <c r="OF13" s="67"/>
      <c r="OG13" s="67"/>
      <c r="OH13" s="67"/>
      <c r="OI13" s="67"/>
      <c r="OJ13" s="67"/>
      <c r="OK13" s="67"/>
      <c r="OL13" s="67"/>
      <c r="OM13" s="67"/>
      <c r="ON13" s="67"/>
      <c r="OO13" s="67"/>
      <c r="OP13" s="67"/>
      <c r="OQ13" s="67"/>
      <c r="OR13" s="67"/>
      <c r="OS13" s="67"/>
      <c r="OT13" s="67"/>
      <c r="OU13" s="67"/>
      <c r="OV13" s="67"/>
      <c r="OW13" s="67"/>
      <c r="OX13" s="67"/>
      <c r="OY13" s="67"/>
      <c r="OZ13" s="67"/>
      <c r="PA13" s="67"/>
      <c r="PB13" s="67"/>
      <c r="PC13" s="67"/>
      <c r="PD13" s="67"/>
      <c r="PE13" s="67"/>
      <c r="PF13" s="67"/>
      <c r="PG13" s="67"/>
      <c r="PH13" s="67"/>
      <c r="PI13" s="67"/>
      <c r="PJ13" s="67"/>
      <c r="PK13" s="67"/>
      <c r="PL13" s="67"/>
      <c r="PM13" s="67"/>
      <c r="PN13" s="67"/>
      <c r="PO13" s="67"/>
      <c r="PP13" s="67"/>
      <c r="PQ13" s="67"/>
      <c r="PR13" s="67"/>
      <c r="PS13" s="67"/>
      <c r="PT13" s="67"/>
      <c r="PU13" s="67"/>
      <c r="PV13" s="67"/>
      <c r="PW13" s="67"/>
      <c r="PX13" s="67"/>
      <c r="PY13" s="67"/>
      <c r="PZ13" s="67"/>
      <c r="QA13" s="67"/>
      <c r="QB13" s="67"/>
      <c r="QC13" s="67"/>
      <c r="QD13" s="67"/>
      <c r="QE13" s="67"/>
      <c r="QF13" s="67"/>
      <c r="QG13" s="67"/>
      <c r="QH13" s="67"/>
      <c r="QI13" s="67"/>
      <c r="QJ13" s="67"/>
      <c r="QK13" s="67"/>
      <c r="QL13" s="67"/>
      <c r="QM13" s="67"/>
      <c r="QN13" s="67"/>
      <c r="QO13" s="67"/>
      <c r="QP13" s="67"/>
      <c r="QQ13" s="67"/>
      <c r="QR13" s="67"/>
      <c r="QS13" s="67"/>
      <c r="QT13" s="67"/>
      <c r="QU13" s="67"/>
      <c r="QV13" s="67"/>
      <c r="QW13" s="67"/>
      <c r="QX13" s="67"/>
      <c r="QY13" s="67"/>
      <c r="QZ13" s="67"/>
      <c r="RA13" s="67"/>
      <c r="RB13" s="67"/>
      <c r="RC13" s="67"/>
      <c r="RD13" s="67"/>
      <c r="RE13" s="67"/>
      <c r="RF13" s="67"/>
      <c r="RG13" s="67"/>
      <c r="RH13" s="67"/>
      <c r="RI13" s="67"/>
      <c r="RJ13" s="67"/>
      <c r="RK13" s="67"/>
      <c r="RL13" s="67"/>
      <c r="RM13" s="67"/>
      <c r="RN13" s="67"/>
      <c r="RO13" s="67"/>
      <c r="RP13" s="67"/>
      <c r="RQ13" s="67"/>
      <c r="RR13" s="67"/>
      <c r="RS13" s="67"/>
      <c r="RT13" s="67"/>
      <c r="RU13" s="67"/>
      <c r="RV13" s="67"/>
      <c r="RW13" s="67"/>
      <c r="RX13" s="67"/>
      <c r="RY13" s="67"/>
      <c r="RZ13" s="67"/>
      <c r="SA13" s="67"/>
      <c r="SB13" s="67"/>
      <c r="SC13" s="67"/>
      <c r="SD13" s="67"/>
      <c r="SE13" s="67"/>
      <c r="SF13" s="67"/>
      <c r="SG13" s="67"/>
      <c r="SH13" s="67"/>
      <c r="SI13" s="67"/>
      <c r="SJ13" s="67"/>
      <c r="SK13" s="67"/>
      <c r="SL13" s="67"/>
      <c r="SM13" s="67"/>
      <c r="SN13" s="67"/>
      <c r="SO13" s="67"/>
      <c r="SP13" s="67"/>
      <c r="SQ13" s="67"/>
      <c r="SR13" s="67"/>
      <c r="SS13" s="67"/>
      <c r="ST13" s="67"/>
      <c r="SU13" s="67"/>
      <c r="SV13" s="67"/>
      <c r="SW13" s="67"/>
      <c r="SX13" s="67"/>
      <c r="SY13" s="67"/>
      <c r="SZ13" s="67"/>
      <c r="TA13" s="67"/>
      <c r="TB13" s="67"/>
      <c r="TC13" s="67"/>
      <c r="TD13" s="67"/>
      <c r="TE13" s="67"/>
      <c r="TF13" s="67"/>
      <c r="TG13" s="67"/>
      <c r="TH13" s="67"/>
      <c r="TI13" s="67"/>
      <c r="TJ13" s="67"/>
      <c r="TK13" s="67"/>
      <c r="TL13" s="67"/>
      <c r="TM13" s="67"/>
      <c r="TN13" s="67"/>
      <c r="TO13" s="67"/>
      <c r="TP13" s="67"/>
      <c r="TQ13" s="67"/>
      <c r="TR13" s="67"/>
      <c r="TS13" s="67"/>
      <c r="TT13" s="67"/>
      <c r="TU13" s="67"/>
      <c r="TV13" s="67"/>
      <c r="TW13" s="67"/>
      <c r="TX13" s="67"/>
      <c r="TY13" s="67"/>
      <c r="TZ13" s="67"/>
      <c r="UA13" s="67"/>
      <c r="UB13" s="67"/>
      <c r="UC13" s="67"/>
      <c r="UD13" s="67"/>
      <c r="UE13" s="67"/>
      <c r="UF13" s="67"/>
      <c r="UG13" s="67"/>
      <c r="UH13" s="67"/>
      <c r="UI13" s="67"/>
      <c r="UJ13" s="67"/>
      <c r="UK13" s="67"/>
      <c r="UL13" s="67"/>
      <c r="UM13" s="67"/>
      <c r="UN13" s="67"/>
      <c r="UO13" s="67"/>
      <c r="UP13" s="67"/>
      <c r="UQ13" s="67"/>
      <c r="UR13" s="67"/>
      <c r="US13" s="67"/>
      <c r="UT13" s="67"/>
      <c r="UU13" s="67"/>
      <c r="UV13" s="67"/>
      <c r="UW13" s="67"/>
      <c r="UX13" s="67"/>
      <c r="UY13" s="67"/>
      <c r="UZ13" s="67"/>
      <c r="VA13" s="67"/>
      <c r="VB13" s="67"/>
      <c r="VC13" s="67"/>
      <c r="VD13" s="67"/>
      <c r="VE13" s="67"/>
      <c r="VF13" s="67"/>
      <c r="VG13" s="67"/>
      <c r="VH13" s="67"/>
      <c r="VI13" s="67"/>
      <c r="VJ13" s="67"/>
      <c r="VK13" s="67"/>
      <c r="VL13" s="67"/>
      <c r="VM13" s="67"/>
      <c r="VN13" s="67"/>
      <c r="VO13" s="67"/>
      <c r="VP13" s="67"/>
      <c r="VQ13" s="67"/>
      <c r="VR13" s="67"/>
      <c r="VS13" s="67"/>
      <c r="VT13" s="67"/>
      <c r="VU13" s="67"/>
      <c r="VV13" s="67"/>
      <c r="VW13" s="67"/>
      <c r="VX13" s="67"/>
      <c r="VY13" s="67"/>
      <c r="VZ13" s="67"/>
      <c r="WA13" s="67"/>
      <c r="WB13" s="67"/>
      <c r="WC13" s="67"/>
      <c r="WD13" s="67"/>
      <c r="WE13" s="67"/>
      <c r="WF13" s="67"/>
      <c r="WG13" s="67"/>
      <c r="WH13" s="67"/>
      <c r="WI13" s="67"/>
      <c r="WJ13" s="67"/>
      <c r="WK13" s="67"/>
      <c r="WL13" s="67"/>
      <c r="WM13" s="67"/>
      <c r="WN13" s="67"/>
      <c r="WO13" s="67"/>
      <c r="WP13" s="67"/>
      <c r="WQ13" s="67"/>
      <c r="WR13" s="67"/>
      <c r="WS13" s="67"/>
      <c r="WT13" s="67"/>
      <c r="WU13" s="67"/>
      <c r="WV13" s="67"/>
      <c r="WW13" s="67"/>
      <c r="WX13" s="67"/>
      <c r="WY13" s="67"/>
      <c r="WZ13" s="67"/>
      <c r="XA13" s="67"/>
      <c r="XB13" s="67"/>
      <c r="XC13" s="67"/>
      <c r="XD13" s="67"/>
      <c r="XE13" s="67"/>
      <c r="XF13" s="67"/>
      <c r="XG13" s="67"/>
      <c r="XH13" s="67"/>
      <c r="XI13" s="67"/>
      <c r="XJ13" s="67"/>
      <c r="XK13" s="67"/>
      <c r="XL13" s="67"/>
      <c r="XM13" s="67"/>
      <c r="XN13" s="67"/>
      <c r="XO13" s="67"/>
      <c r="XP13" s="67"/>
      <c r="XQ13" s="67"/>
      <c r="XR13" s="67"/>
      <c r="XS13" s="67"/>
      <c r="XT13" s="67"/>
      <c r="XU13" s="67"/>
      <c r="XV13" s="67"/>
      <c r="XW13" s="67"/>
      <c r="XX13" s="67"/>
      <c r="XY13" s="67"/>
      <c r="XZ13" s="67"/>
      <c r="YA13" s="67"/>
      <c r="YB13" s="67"/>
      <c r="YC13" s="67"/>
      <c r="YD13" s="67"/>
      <c r="YE13" s="67"/>
      <c r="YF13" s="67"/>
      <c r="YG13" s="67"/>
      <c r="YH13" s="67"/>
      <c r="YI13" s="67"/>
      <c r="YJ13" s="67"/>
      <c r="YK13" s="67"/>
      <c r="YL13" s="67"/>
      <c r="YM13" s="67"/>
      <c r="YN13" s="67"/>
      <c r="YO13" s="67"/>
      <c r="YP13" s="67"/>
      <c r="YQ13" s="67"/>
      <c r="YR13" s="67"/>
      <c r="YS13" s="67"/>
      <c r="YT13" s="67"/>
      <c r="YU13" s="67"/>
      <c r="YV13" s="67"/>
      <c r="YW13" s="67"/>
      <c r="YX13" s="67"/>
      <c r="YY13" s="67"/>
      <c r="YZ13" s="67"/>
      <c r="ZA13" s="67"/>
      <c r="ZB13" s="67"/>
      <c r="ZC13" s="67"/>
      <c r="ZD13" s="67"/>
      <c r="ZE13" s="67"/>
      <c r="ZF13" s="67"/>
      <c r="ZG13" s="67"/>
      <c r="ZH13" s="67"/>
      <c r="ZI13" s="67"/>
      <c r="ZJ13" s="67"/>
      <c r="ZK13" s="67"/>
      <c r="ZL13" s="67"/>
      <c r="ZM13" s="67"/>
      <c r="ZN13" s="67"/>
      <c r="ZO13" s="67"/>
      <c r="ZP13" s="67"/>
      <c r="ZQ13" s="67"/>
      <c r="ZR13" s="67"/>
      <c r="ZS13" s="67"/>
      <c r="ZT13" s="67"/>
      <c r="ZU13" s="67"/>
      <c r="ZV13" s="67"/>
      <c r="ZW13" s="67"/>
      <c r="ZX13" s="67"/>
      <c r="ZY13" s="67"/>
      <c r="ZZ13" s="67"/>
      <c r="AAA13" s="67"/>
      <c r="AAB13" s="67"/>
      <c r="AAC13" s="67"/>
      <c r="AAD13" s="67"/>
      <c r="AAE13" s="67"/>
      <c r="AAF13" s="67"/>
      <c r="AAG13" s="67"/>
      <c r="AAH13" s="67"/>
      <c r="AAI13" s="67"/>
      <c r="AAJ13" s="67"/>
      <c r="AAK13" s="67"/>
      <c r="AAL13" s="67"/>
      <c r="AAM13" s="67"/>
      <c r="AAN13" s="67"/>
      <c r="AAO13" s="67"/>
      <c r="AAP13" s="67"/>
      <c r="AAQ13" s="67"/>
      <c r="AAR13" s="67"/>
      <c r="AAS13" s="67"/>
      <c r="AAT13" s="67"/>
      <c r="AAU13" s="67"/>
      <c r="AAV13" s="67"/>
      <c r="AAW13" s="67"/>
      <c r="AAX13" s="67"/>
      <c r="AAY13" s="67"/>
      <c r="AAZ13" s="67"/>
      <c r="ABA13" s="67"/>
      <c r="ABB13" s="67"/>
      <c r="ABC13" s="67"/>
      <c r="ABD13" s="67"/>
      <c r="ABE13" s="67"/>
      <c r="ABF13" s="67"/>
      <c r="ABG13" s="67"/>
      <c r="ABH13" s="67"/>
      <c r="ABI13" s="67"/>
      <c r="ABJ13" s="67"/>
      <c r="ABK13" s="67"/>
      <c r="ABL13" s="67"/>
      <c r="ABM13" s="67"/>
      <c r="ABN13" s="67"/>
      <c r="ABO13" s="67"/>
      <c r="ABP13" s="67"/>
      <c r="ABQ13" s="67"/>
      <c r="ABR13" s="67"/>
      <c r="ABS13" s="67"/>
      <c r="ABT13" s="67"/>
      <c r="ABU13" s="67"/>
      <c r="ABV13" s="67"/>
      <c r="ABW13" s="67"/>
      <c r="ABX13" s="67"/>
      <c r="ABY13" s="67"/>
      <c r="ABZ13" s="67"/>
      <c r="ACA13" s="67"/>
      <c r="ACB13" s="67"/>
      <c r="ACC13" s="67"/>
      <c r="ACD13" s="67"/>
      <c r="ACE13" s="67"/>
      <c r="ACF13" s="67"/>
      <c r="ACG13" s="67"/>
      <c r="ACH13" s="67"/>
      <c r="ACI13" s="67"/>
      <c r="ACJ13" s="67"/>
      <c r="ACK13" s="67"/>
      <c r="ACL13" s="67"/>
      <c r="ACM13" s="67"/>
      <c r="ACN13" s="67"/>
      <c r="ACO13" s="67"/>
      <c r="ACP13" s="67"/>
      <c r="ACQ13" s="67"/>
      <c r="ACR13" s="67"/>
      <c r="ACS13" s="67"/>
      <c r="ACT13" s="67"/>
      <c r="ACU13" s="67"/>
      <c r="ACV13" s="67"/>
      <c r="ACW13" s="67"/>
      <c r="ACX13" s="67"/>
      <c r="ACY13" s="67"/>
      <c r="ACZ13" s="67"/>
      <c r="ADA13" s="67"/>
      <c r="ADB13" s="67"/>
      <c r="ADC13" s="67"/>
      <c r="ADD13" s="67"/>
      <c r="ADE13" s="67"/>
      <c r="ADF13" s="67"/>
      <c r="ADG13" s="67"/>
      <c r="ADH13" s="67"/>
      <c r="ADI13" s="67"/>
      <c r="ADJ13" s="67"/>
      <c r="ADK13" s="67"/>
      <c r="ADL13" s="67"/>
      <c r="ADM13" s="67"/>
      <c r="ADN13" s="67"/>
      <c r="ADO13" s="67"/>
      <c r="ADP13" s="67"/>
      <c r="ADQ13" s="67"/>
      <c r="ADR13" s="67"/>
      <c r="ADS13" s="67"/>
      <c r="ADT13" s="67"/>
      <c r="ADU13" s="67"/>
      <c r="ADV13" s="67"/>
      <c r="ADW13" s="67"/>
      <c r="ADX13" s="67"/>
      <c r="ADY13" s="67"/>
      <c r="ADZ13" s="67"/>
      <c r="AEA13" s="67"/>
      <c r="AEB13" s="67"/>
      <c r="AEC13" s="67"/>
      <c r="AED13" s="67"/>
      <c r="AEE13" s="67"/>
      <c r="AEF13" s="67"/>
      <c r="AEG13" s="67"/>
      <c r="AEH13" s="67"/>
      <c r="AEI13" s="67"/>
      <c r="AEJ13" s="67"/>
      <c r="AEK13" s="67"/>
      <c r="AEL13" s="67"/>
      <c r="AEM13" s="67"/>
      <c r="AEN13" s="67"/>
      <c r="AEO13" s="67"/>
      <c r="AEP13" s="67"/>
      <c r="AEQ13" s="67"/>
      <c r="AER13" s="67"/>
      <c r="AES13" s="67"/>
      <c r="AET13" s="67"/>
      <c r="AEU13" s="67"/>
      <c r="AEV13" s="67"/>
      <c r="AEW13" s="67"/>
      <c r="AEX13" s="67"/>
      <c r="AEY13" s="67"/>
      <c r="AEZ13" s="67"/>
      <c r="AFA13" s="67"/>
      <c r="AFB13" s="67"/>
      <c r="AFC13" s="67"/>
      <c r="AFD13" s="67"/>
      <c r="AFE13" s="67"/>
      <c r="AFF13" s="67"/>
      <c r="AFG13" s="67"/>
      <c r="AFH13" s="67"/>
      <c r="AFI13" s="67"/>
      <c r="AFJ13" s="67"/>
      <c r="AFK13" s="67"/>
      <c r="AFL13" s="67"/>
      <c r="AFM13" s="67"/>
      <c r="AFN13" s="67"/>
      <c r="AFO13" s="67"/>
      <c r="AFP13" s="67"/>
      <c r="AFQ13" s="67"/>
      <c r="AFR13" s="67"/>
      <c r="AFS13" s="67"/>
      <c r="AFT13" s="67"/>
      <c r="AFU13" s="67"/>
      <c r="AFV13" s="67"/>
      <c r="AFW13" s="67"/>
      <c r="AFX13" s="67"/>
      <c r="AFY13" s="67"/>
      <c r="AFZ13" s="67"/>
      <c r="AGA13" s="67"/>
      <c r="AGB13" s="67"/>
      <c r="AGC13" s="67"/>
      <c r="AGD13" s="67"/>
      <c r="AGE13" s="67"/>
      <c r="AGF13" s="67"/>
      <c r="AGG13" s="67"/>
      <c r="AGH13" s="67"/>
      <c r="AGI13" s="67"/>
      <c r="AGJ13" s="67"/>
      <c r="AGK13" s="67"/>
      <c r="AGL13" s="67"/>
      <c r="AGM13" s="67"/>
      <c r="AGN13" s="67"/>
      <c r="AGO13" s="67"/>
      <c r="AGP13" s="67"/>
      <c r="AGQ13" s="67"/>
      <c r="AGR13" s="67"/>
      <c r="AGS13" s="67"/>
      <c r="AGT13" s="67"/>
      <c r="AGU13" s="67"/>
      <c r="AGV13" s="67"/>
      <c r="AGW13" s="67"/>
      <c r="AGX13" s="67"/>
      <c r="AGY13" s="67"/>
      <c r="AGZ13" s="67"/>
      <c r="AHA13" s="67"/>
      <c r="AHB13" s="67"/>
      <c r="AHC13" s="67"/>
      <c r="AHD13" s="67"/>
      <c r="AHE13" s="67"/>
      <c r="AHF13" s="67"/>
      <c r="AHG13" s="67"/>
      <c r="AHH13" s="67"/>
      <c r="AHI13" s="67"/>
      <c r="AHJ13" s="67"/>
      <c r="AHK13" s="67"/>
      <c r="AHL13" s="67"/>
      <c r="AHM13" s="67"/>
      <c r="AHN13" s="67"/>
      <c r="AHO13" s="67"/>
      <c r="AHP13" s="67"/>
      <c r="AHQ13" s="67"/>
      <c r="AHR13" s="67"/>
      <c r="AHS13" s="67"/>
      <c r="AHT13" s="67"/>
      <c r="AHU13" s="67"/>
      <c r="AHV13" s="67"/>
      <c r="AHW13" s="67"/>
      <c r="AHX13" s="67"/>
      <c r="AHY13" s="67"/>
      <c r="AHZ13" s="67"/>
      <c r="AIA13" s="67"/>
      <c r="AIB13" s="67"/>
      <c r="AIC13" s="67"/>
      <c r="AID13" s="67"/>
      <c r="AIE13" s="67"/>
      <c r="AIF13" s="67"/>
      <c r="AIG13" s="67"/>
      <c r="AIH13" s="67"/>
      <c r="AII13" s="67"/>
      <c r="AIJ13" s="67"/>
      <c r="AIK13" s="67"/>
      <c r="AIL13" s="67"/>
      <c r="AIM13" s="67"/>
      <c r="AIN13" s="67"/>
      <c r="AIO13" s="67"/>
      <c r="AIP13" s="67"/>
      <c r="AIQ13" s="67"/>
      <c r="AIR13" s="67"/>
      <c r="AIS13" s="67"/>
      <c r="AIT13" s="67"/>
      <c r="AIU13" s="67"/>
      <c r="AIV13" s="67"/>
      <c r="AIW13" s="67"/>
      <c r="AIX13" s="67"/>
      <c r="AIY13" s="67"/>
      <c r="AIZ13" s="67"/>
      <c r="AJA13" s="67"/>
      <c r="AJB13" s="67"/>
      <c r="AJC13" s="67"/>
      <c r="AJD13" s="67"/>
      <c r="AJE13" s="67"/>
      <c r="AJF13" s="67"/>
      <c r="AJG13" s="67"/>
      <c r="AJH13" s="67"/>
      <c r="AJI13" s="67"/>
      <c r="AJJ13" s="67"/>
      <c r="AJK13" s="67"/>
      <c r="AJL13" s="67"/>
      <c r="AJM13" s="67"/>
      <c r="AJN13" s="67"/>
      <c r="AJO13" s="67"/>
      <c r="AJP13" s="67"/>
      <c r="AJQ13" s="67"/>
      <c r="AJR13" s="67"/>
      <c r="AJS13" s="67"/>
      <c r="AJT13" s="67"/>
      <c r="AJU13" s="67"/>
      <c r="AJV13" s="67"/>
      <c r="AJW13" s="67"/>
      <c r="AJX13" s="67"/>
      <c r="AJY13" s="67"/>
      <c r="AJZ13" s="67"/>
      <c r="AKA13" s="67"/>
      <c r="AKB13" s="67"/>
      <c r="AKC13" s="67"/>
      <c r="AKD13" s="67"/>
      <c r="AKE13" s="67"/>
      <c r="AKF13" s="67"/>
      <c r="AKG13" s="67"/>
      <c r="AKH13" s="67"/>
      <c r="AKI13" s="67"/>
      <c r="AKJ13" s="67"/>
      <c r="AKK13" s="67"/>
      <c r="AKL13" s="67"/>
      <c r="AKM13" s="67"/>
      <c r="AKN13" s="67"/>
      <c r="AKO13" s="67"/>
      <c r="AKP13" s="67"/>
      <c r="AKQ13" s="67"/>
      <c r="AKR13" s="67"/>
      <c r="AKS13" s="67"/>
      <c r="AKT13" s="67"/>
      <c r="AKU13" s="67"/>
      <c r="AKV13" s="67"/>
      <c r="AKW13" s="67"/>
      <c r="AKX13" s="67"/>
      <c r="AKY13" s="67"/>
      <c r="AKZ13" s="67"/>
      <c r="ALA13" s="67"/>
      <c r="ALB13" s="67"/>
      <c r="ALC13" s="67"/>
      <c r="ALD13" s="67"/>
      <c r="ALE13" s="67"/>
      <c r="ALF13" s="67"/>
      <c r="ALG13" s="67"/>
      <c r="ALH13" s="67"/>
      <c r="ALI13" s="67"/>
      <c r="ALJ13" s="67"/>
      <c r="ALK13" s="67"/>
      <c r="ALL13" s="67"/>
      <c r="ALM13" s="67"/>
      <c r="ALN13" s="67"/>
      <c r="ALO13" s="67"/>
      <c r="ALP13" s="67"/>
      <c r="ALQ13" s="67"/>
      <c r="ALR13" s="67"/>
      <c r="ALS13" s="67"/>
      <c r="ALT13" s="67"/>
      <c r="ALU13" s="67"/>
      <c r="ALV13" s="67"/>
      <c r="ALW13" s="67"/>
      <c r="ALX13" s="67"/>
      <c r="ALY13" s="67"/>
      <c r="ALZ13" s="67"/>
      <c r="AMA13" s="67"/>
      <c r="AMB13" s="67"/>
      <c r="AMC13" s="67"/>
      <c r="AMD13" s="67"/>
      <c r="AME13" s="67"/>
      <c r="AMF13" s="67"/>
      <c r="AMG13" s="67"/>
      <c r="AMH13" s="67"/>
      <c r="AMI13" s="67"/>
      <c r="AMJ13" s="67"/>
      <c r="AMK13" s="67"/>
      <c r="AML13" s="67"/>
      <c r="AMM13" s="67"/>
      <c r="AMN13" s="67"/>
      <c r="AMO13" s="67"/>
      <c r="AMP13" s="67"/>
      <c r="AMQ13" s="67"/>
      <c r="AMR13" s="67"/>
      <c r="AMS13" s="67"/>
      <c r="AMT13" s="67"/>
      <c r="AMU13" s="67"/>
      <c r="AMV13" s="67"/>
      <c r="AMW13" s="67"/>
      <c r="AMX13" s="67"/>
      <c r="AMY13" s="67"/>
      <c r="AMZ13" s="67"/>
      <c r="ANA13" s="67"/>
      <c r="ANB13" s="67"/>
      <c r="ANC13" s="67"/>
      <c r="AND13" s="67"/>
      <c r="ANE13" s="67"/>
      <c r="ANF13" s="67"/>
      <c r="ANG13" s="67"/>
      <c r="ANH13" s="67"/>
      <c r="ANI13" s="67"/>
      <c r="ANJ13" s="67"/>
      <c r="ANK13" s="67"/>
      <c r="ANL13" s="67"/>
      <c r="ANM13" s="67"/>
      <c r="ANN13" s="67"/>
      <c r="ANO13" s="67"/>
      <c r="ANP13" s="67"/>
      <c r="ANQ13" s="67"/>
      <c r="ANR13" s="67"/>
      <c r="ANS13" s="67"/>
      <c r="ANT13" s="67"/>
      <c r="ANU13" s="67"/>
      <c r="ANV13" s="67"/>
      <c r="ANW13" s="67"/>
      <c r="ANX13" s="67"/>
      <c r="ANY13" s="67"/>
      <c r="ANZ13" s="67"/>
      <c r="AOA13" s="67"/>
      <c r="AOB13" s="67"/>
      <c r="AOC13" s="67"/>
      <c r="AOD13" s="67"/>
      <c r="AOE13" s="67"/>
      <c r="AOF13" s="67"/>
      <c r="AOG13" s="67"/>
      <c r="AOH13" s="67"/>
      <c r="AOI13" s="67"/>
      <c r="AOJ13" s="67"/>
      <c r="AOK13" s="67"/>
      <c r="AOL13" s="67"/>
      <c r="AOM13" s="67"/>
      <c r="AON13" s="67"/>
      <c r="AOO13" s="67"/>
      <c r="AOP13" s="67"/>
      <c r="AOQ13" s="67"/>
      <c r="AOR13" s="67"/>
      <c r="AOS13" s="67"/>
      <c r="AOT13" s="67"/>
      <c r="AOU13" s="67"/>
      <c r="AOV13" s="67"/>
      <c r="AOW13" s="67"/>
      <c r="AOX13" s="67"/>
      <c r="AOY13" s="67"/>
      <c r="AOZ13" s="67"/>
      <c r="APA13" s="67"/>
      <c r="APB13" s="67"/>
      <c r="APC13" s="67"/>
      <c r="APD13" s="67"/>
      <c r="APE13" s="67"/>
      <c r="APF13" s="67"/>
      <c r="APG13" s="67"/>
      <c r="APH13" s="67"/>
      <c r="API13" s="67"/>
      <c r="APJ13" s="67"/>
      <c r="APK13" s="67"/>
      <c r="APL13" s="67"/>
      <c r="APM13" s="67"/>
      <c r="APN13" s="67"/>
      <c r="APO13" s="67"/>
      <c r="APP13" s="67"/>
      <c r="APQ13" s="67"/>
      <c r="APR13" s="67"/>
      <c r="APS13" s="67"/>
      <c r="APT13" s="67"/>
      <c r="APU13" s="67"/>
      <c r="APV13" s="67"/>
      <c r="APW13" s="67"/>
      <c r="APX13" s="67"/>
      <c r="APY13" s="67"/>
      <c r="APZ13" s="67"/>
      <c r="AQA13" s="67"/>
      <c r="AQB13" s="67"/>
      <c r="AQC13" s="67"/>
      <c r="AQD13" s="67"/>
      <c r="AQE13" s="67"/>
      <c r="AQF13" s="67"/>
      <c r="AQG13" s="67"/>
      <c r="AQH13" s="67"/>
      <c r="AQI13" s="67"/>
      <c r="AQJ13" s="67"/>
      <c r="AQK13" s="67"/>
      <c r="AQL13" s="67"/>
      <c r="AQM13" s="67"/>
      <c r="AQN13" s="67"/>
      <c r="AQO13" s="67"/>
      <c r="AQP13" s="67"/>
      <c r="AQQ13" s="67"/>
      <c r="AQR13" s="67"/>
      <c r="AQS13" s="67"/>
      <c r="AQT13" s="67"/>
      <c r="AQU13" s="67"/>
      <c r="AQV13" s="67"/>
      <c r="AQW13" s="67"/>
      <c r="AQX13" s="67"/>
      <c r="AQY13" s="67"/>
      <c r="AQZ13" s="67"/>
      <c r="ARA13" s="67"/>
      <c r="ARB13" s="67"/>
      <c r="ARC13" s="67"/>
      <c r="ARD13" s="67"/>
      <c r="ARE13" s="67"/>
      <c r="ARF13" s="67"/>
      <c r="ARG13" s="67"/>
      <c r="ARH13" s="67"/>
      <c r="ARI13" s="67"/>
      <c r="ARJ13" s="67"/>
      <c r="ARK13" s="67"/>
      <c r="ARL13" s="67"/>
      <c r="ARM13" s="67"/>
      <c r="ARN13" s="67"/>
      <c r="ARO13" s="67"/>
      <c r="ARP13" s="67"/>
      <c r="ARQ13" s="67"/>
      <c r="ARR13" s="67"/>
      <c r="ARS13" s="67"/>
      <c r="ART13" s="67"/>
      <c r="ARU13" s="67"/>
      <c r="ARV13" s="67"/>
      <c r="ARW13" s="67"/>
      <c r="ARX13" s="67"/>
      <c r="ARY13" s="67"/>
      <c r="ARZ13" s="67"/>
      <c r="ASA13" s="67"/>
      <c r="ASB13" s="67"/>
      <c r="ASC13" s="67"/>
      <c r="ASD13" s="67"/>
      <c r="ASE13" s="67"/>
      <c r="ASF13" s="67"/>
      <c r="ASG13" s="67"/>
      <c r="ASH13" s="67"/>
      <c r="ASI13" s="67"/>
      <c r="ASJ13" s="67"/>
      <c r="ASK13" s="67"/>
      <c r="ASL13" s="67"/>
      <c r="ASM13" s="67"/>
      <c r="ASN13" s="67"/>
      <c r="ASO13" s="67"/>
      <c r="ASP13" s="67"/>
      <c r="ASQ13" s="67"/>
      <c r="ASR13" s="67"/>
      <c r="ASS13" s="67"/>
      <c r="AST13" s="67"/>
      <c r="ASU13" s="67"/>
      <c r="ASV13" s="67"/>
      <c r="ASW13" s="67"/>
      <c r="ASX13" s="67"/>
      <c r="ASY13" s="67"/>
      <c r="ASZ13" s="67"/>
      <c r="ATA13" s="67"/>
      <c r="ATB13" s="67"/>
      <c r="ATC13" s="67"/>
      <c r="ATD13" s="67"/>
      <c r="ATE13" s="67"/>
      <c r="ATF13" s="67"/>
      <c r="ATG13" s="67"/>
      <c r="ATH13" s="67"/>
      <c r="ATI13" s="67"/>
      <c r="ATJ13" s="67"/>
      <c r="ATK13" s="67"/>
      <c r="ATL13" s="67"/>
      <c r="ATM13" s="67"/>
      <c r="ATN13" s="67"/>
      <c r="ATO13" s="67"/>
      <c r="ATP13" s="67"/>
      <c r="ATQ13" s="67"/>
      <c r="ATR13" s="67"/>
      <c r="ATS13" s="67"/>
      <c r="ATT13" s="67"/>
      <c r="ATU13" s="67"/>
      <c r="ATV13" s="67"/>
      <c r="ATW13" s="67"/>
      <c r="ATX13" s="67"/>
      <c r="ATY13" s="67"/>
      <c r="ATZ13" s="67"/>
      <c r="AUA13" s="67"/>
      <c r="AUB13" s="67"/>
      <c r="AUC13" s="67"/>
      <c r="AUD13" s="67"/>
      <c r="AUE13" s="67"/>
      <c r="AUF13" s="67"/>
      <c r="AUG13" s="67"/>
      <c r="AUH13" s="67"/>
      <c r="AUI13" s="67"/>
      <c r="AUJ13" s="67"/>
      <c r="AUK13" s="67"/>
      <c r="AUL13" s="67"/>
      <c r="AUM13" s="67"/>
      <c r="AUN13" s="67"/>
      <c r="AUO13" s="67"/>
      <c r="AUP13" s="67"/>
      <c r="AUQ13" s="67"/>
      <c r="AUR13" s="67"/>
      <c r="AUS13" s="67"/>
      <c r="AUT13" s="67"/>
      <c r="AUU13" s="67"/>
      <c r="AUV13" s="67"/>
      <c r="AUW13" s="67"/>
      <c r="AUX13" s="67"/>
      <c r="AUY13" s="67"/>
      <c r="AUZ13" s="67"/>
      <c r="AVA13" s="67"/>
      <c r="AVB13" s="67"/>
      <c r="AVC13" s="67"/>
      <c r="AVD13" s="67"/>
      <c r="AVE13" s="67"/>
      <c r="AVF13" s="67"/>
      <c r="AVG13" s="67"/>
      <c r="AVH13" s="67"/>
      <c r="AVI13" s="67"/>
      <c r="AVJ13" s="67"/>
      <c r="AVK13" s="67"/>
      <c r="AVL13" s="67"/>
      <c r="AVM13" s="67"/>
      <c r="AVN13" s="67"/>
      <c r="AVO13" s="67"/>
      <c r="AVP13" s="67"/>
      <c r="AVQ13" s="67"/>
      <c r="AVR13" s="67"/>
      <c r="AVS13" s="67"/>
      <c r="AVT13" s="67"/>
      <c r="AVU13" s="67"/>
      <c r="AVV13" s="67"/>
      <c r="AVW13" s="67"/>
      <c r="AVX13" s="67"/>
      <c r="AVY13" s="67"/>
      <c r="AVZ13" s="67"/>
      <c r="AWA13" s="67"/>
      <c r="AWB13" s="67"/>
      <c r="AWC13" s="67"/>
      <c r="AWD13" s="67"/>
      <c r="AWE13" s="67"/>
      <c r="AWF13" s="67"/>
      <c r="AWG13" s="67"/>
      <c r="AWH13" s="67"/>
      <c r="AWI13" s="67"/>
      <c r="AWJ13" s="67"/>
      <c r="AWK13" s="67"/>
      <c r="AWL13" s="67"/>
      <c r="AWM13" s="67"/>
      <c r="AWN13" s="67"/>
      <c r="AWO13" s="67"/>
      <c r="AWP13" s="67"/>
      <c r="AWQ13" s="67"/>
      <c r="AWR13" s="67"/>
      <c r="AWS13" s="67"/>
      <c r="AWT13" s="67"/>
      <c r="AWU13" s="67"/>
      <c r="AWV13" s="67"/>
      <c r="AWW13" s="67"/>
      <c r="AWX13" s="67"/>
      <c r="AWY13" s="67"/>
      <c r="AWZ13" s="67"/>
      <c r="AXA13" s="67"/>
      <c r="AXB13" s="67"/>
      <c r="AXC13" s="67"/>
      <c r="AXD13" s="67"/>
      <c r="AXE13" s="67"/>
      <c r="AXF13" s="67"/>
      <c r="AXG13" s="67"/>
      <c r="AXH13" s="67"/>
      <c r="AXI13" s="67"/>
      <c r="AXJ13" s="67"/>
      <c r="AXK13" s="67"/>
      <c r="AXL13" s="67"/>
      <c r="AXM13" s="67"/>
      <c r="AXN13" s="67"/>
      <c r="AXO13" s="67"/>
      <c r="AXP13" s="67"/>
      <c r="AXQ13" s="67"/>
      <c r="AXR13" s="67"/>
      <c r="AXS13" s="67"/>
      <c r="AXT13" s="67"/>
      <c r="AXU13" s="67"/>
      <c r="AXV13" s="67"/>
      <c r="AXW13" s="67"/>
      <c r="AXX13" s="67"/>
      <c r="AXY13" s="67"/>
      <c r="AXZ13" s="67"/>
      <c r="AYA13" s="67"/>
      <c r="AYB13" s="67"/>
      <c r="AYC13" s="67"/>
      <c r="AYD13" s="67"/>
      <c r="AYE13" s="67"/>
      <c r="AYF13" s="67"/>
      <c r="AYG13" s="67"/>
      <c r="AYH13" s="67"/>
      <c r="AYI13" s="67"/>
      <c r="AYJ13" s="67"/>
      <c r="AYK13" s="67"/>
      <c r="AYL13" s="67"/>
      <c r="AYM13" s="67"/>
      <c r="AYN13" s="67"/>
      <c r="AYO13" s="67"/>
      <c r="AYP13" s="67"/>
      <c r="AYQ13" s="67"/>
      <c r="AYR13" s="67"/>
      <c r="AYS13" s="67"/>
      <c r="AYT13" s="67"/>
      <c r="AYU13" s="67"/>
      <c r="AYV13" s="67"/>
      <c r="AYW13" s="67"/>
      <c r="AYX13" s="67"/>
      <c r="AYY13" s="67"/>
      <c r="AYZ13" s="67"/>
      <c r="AZA13" s="67"/>
      <c r="AZB13" s="67"/>
      <c r="AZC13" s="67"/>
      <c r="AZD13" s="67"/>
      <c r="AZE13" s="67"/>
      <c r="AZF13" s="67"/>
      <c r="AZG13" s="67"/>
      <c r="AZH13" s="67"/>
      <c r="AZI13" s="67"/>
      <c r="AZJ13" s="67"/>
      <c r="AZK13" s="67"/>
      <c r="AZL13" s="67"/>
      <c r="AZM13" s="67"/>
      <c r="AZN13" s="67"/>
      <c r="AZO13" s="67"/>
      <c r="AZP13" s="67"/>
      <c r="AZQ13" s="67"/>
      <c r="AZR13" s="67"/>
      <c r="AZS13" s="67"/>
      <c r="AZT13" s="67"/>
      <c r="AZU13" s="67"/>
      <c r="AZV13" s="67"/>
      <c r="AZW13" s="67"/>
      <c r="AZX13" s="67"/>
      <c r="AZY13" s="67"/>
      <c r="AZZ13" s="67"/>
      <c r="BAA13" s="67"/>
      <c r="BAB13" s="67"/>
      <c r="BAC13" s="67"/>
      <c r="BAD13" s="67"/>
      <c r="BAE13" s="67"/>
      <c r="BAF13" s="67"/>
      <c r="BAG13" s="67"/>
      <c r="BAH13" s="67"/>
      <c r="BAI13" s="67"/>
      <c r="BAJ13" s="67"/>
      <c r="BAK13" s="67"/>
      <c r="BAL13" s="67"/>
      <c r="BAM13" s="67"/>
      <c r="BAN13" s="67"/>
      <c r="BAO13" s="67"/>
      <c r="BAP13" s="67"/>
      <c r="BAQ13" s="67"/>
      <c r="BAR13" s="67"/>
      <c r="BAS13" s="67"/>
      <c r="BAT13" s="67"/>
      <c r="BAU13" s="67"/>
      <c r="BAV13" s="67"/>
      <c r="BAW13" s="67"/>
      <c r="BAX13" s="67"/>
      <c r="BAY13" s="67"/>
      <c r="BAZ13" s="67"/>
      <c r="BBA13" s="67"/>
      <c r="BBB13" s="67"/>
      <c r="BBC13" s="67"/>
      <c r="BBD13" s="67"/>
      <c r="BBE13" s="67"/>
      <c r="BBF13" s="67"/>
      <c r="BBG13" s="67"/>
      <c r="BBH13" s="67"/>
      <c r="BBI13" s="67"/>
      <c r="BBJ13" s="67"/>
      <c r="BBK13" s="67"/>
      <c r="BBL13" s="67"/>
      <c r="BBM13" s="67"/>
      <c r="BBN13" s="67"/>
      <c r="BBO13" s="67"/>
      <c r="BBP13" s="67"/>
      <c r="BBQ13" s="67"/>
      <c r="BBR13" s="67"/>
      <c r="BBS13" s="67"/>
      <c r="BBT13" s="67"/>
      <c r="BBU13" s="67"/>
      <c r="BBV13" s="67"/>
      <c r="BBW13" s="67"/>
      <c r="BBX13" s="67"/>
      <c r="BBY13" s="67"/>
      <c r="BBZ13" s="67"/>
      <c r="BCA13" s="67"/>
      <c r="BCB13" s="67"/>
      <c r="BCC13" s="67"/>
      <c r="BCD13" s="67"/>
      <c r="BCE13" s="67"/>
      <c r="BCF13" s="67"/>
      <c r="BCG13" s="67"/>
      <c r="BCH13" s="67"/>
      <c r="BCI13" s="67"/>
      <c r="BCJ13" s="67"/>
      <c r="BCK13" s="67"/>
      <c r="BCL13" s="67"/>
      <c r="BCM13" s="67"/>
      <c r="BCN13" s="67"/>
      <c r="BCO13" s="67"/>
      <c r="BCP13" s="67"/>
      <c r="BCQ13" s="67"/>
      <c r="BCR13" s="67"/>
      <c r="BCS13" s="67"/>
      <c r="BCT13" s="67"/>
      <c r="BCU13" s="67"/>
      <c r="BCV13" s="67"/>
      <c r="BCW13" s="67"/>
      <c r="BCX13" s="67"/>
      <c r="BCY13" s="67"/>
      <c r="BCZ13" s="67"/>
      <c r="BDA13" s="67"/>
      <c r="BDB13" s="67"/>
      <c r="BDC13" s="67"/>
      <c r="BDD13" s="67"/>
      <c r="BDE13" s="67"/>
      <c r="BDF13" s="67"/>
      <c r="BDG13" s="67"/>
      <c r="BDH13" s="67"/>
      <c r="BDI13" s="67"/>
      <c r="BDJ13" s="67"/>
      <c r="BDK13" s="67"/>
      <c r="BDL13" s="67"/>
      <c r="BDM13" s="67"/>
      <c r="BDN13" s="67"/>
      <c r="BDO13" s="67"/>
      <c r="BDP13" s="67"/>
      <c r="BDQ13" s="67"/>
      <c r="BDR13" s="67"/>
      <c r="BDS13" s="67"/>
      <c r="BDT13" s="67"/>
      <c r="BDU13" s="67"/>
      <c r="BDV13" s="67"/>
      <c r="BDW13" s="67"/>
      <c r="BDX13" s="67"/>
      <c r="BDY13" s="67"/>
      <c r="BDZ13" s="67"/>
      <c r="BEA13" s="67"/>
      <c r="BEB13" s="67"/>
      <c r="BEC13" s="67"/>
      <c r="BED13" s="67"/>
      <c r="BEE13" s="67"/>
      <c r="BEF13" s="67"/>
      <c r="BEG13" s="67"/>
      <c r="BEH13" s="67"/>
      <c r="BEI13" s="67"/>
      <c r="BEJ13" s="67"/>
      <c r="BEK13" s="67"/>
      <c r="BEL13" s="67"/>
      <c r="BEM13" s="67"/>
      <c r="BEN13" s="67"/>
      <c r="BEO13" s="67"/>
      <c r="BEP13" s="67"/>
      <c r="BEQ13" s="67"/>
      <c r="BER13" s="67"/>
      <c r="BES13" s="67"/>
      <c r="BET13" s="67"/>
      <c r="BEU13" s="67"/>
      <c r="BEV13" s="67"/>
      <c r="BEW13" s="67"/>
      <c r="BEX13" s="67"/>
      <c r="BEY13" s="67"/>
      <c r="BEZ13" s="67"/>
      <c r="BFA13" s="67"/>
      <c r="BFB13" s="67"/>
      <c r="BFC13" s="67"/>
      <c r="BFD13" s="67"/>
      <c r="BFE13" s="67"/>
      <c r="BFF13" s="67"/>
      <c r="BFG13" s="67"/>
      <c r="BFH13" s="67"/>
      <c r="BFI13" s="67"/>
      <c r="BFJ13" s="67"/>
      <c r="BFK13" s="67"/>
      <c r="BFL13" s="67"/>
      <c r="BFM13" s="67"/>
      <c r="BFN13" s="67"/>
      <c r="BFO13" s="67"/>
      <c r="BFP13" s="67"/>
      <c r="BFQ13" s="67"/>
      <c r="BFR13" s="67"/>
      <c r="BFS13" s="67"/>
      <c r="BFT13" s="67"/>
      <c r="BFU13" s="67"/>
      <c r="BFV13" s="67"/>
      <c r="BFW13" s="67"/>
      <c r="BFX13" s="67"/>
      <c r="BFY13" s="67"/>
      <c r="BFZ13" s="67"/>
      <c r="BGA13" s="67"/>
      <c r="BGB13" s="67"/>
      <c r="BGC13" s="67"/>
      <c r="BGD13" s="67"/>
      <c r="BGE13" s="67"/>
      <c r="BGF13" s="67"/>
      <c r="BGG13" s="67"/>
      <c r="BGH13" s="67"/>
      <c r="BGI13" s="67"/>
      <c r="BGJ13" s="67"/>
      <c r="BGK13" s="67"/>
      <c r="BGL13" s="67"/>
      <c r="BGM13" s="67"/>
      <c r="BGN13" s="67"/>
      <c r="BGO13" s="67"/>
      <c r="BGP13" s="67"/>
      <c r="BGQ13" s="67"/>
      <c r="BGR13" s="67"/>
      <c r="BGS13" s="67"/>
      <c r="BGT13" s="67"/>
      <c r="BGU13" s="67"/>
      <c r="BGV13" s="67"/>
      <c r="BGW13" s="67"/>
      <c r="BGX13" s="67"/>
      <c r="BGY13" s="67"/>
      <c r="BGZ13" s="67"/>
      <c r="BHA13" s="67"/>
      <c r="BHB13" s="67"/>
      <c r="BHC13" s="67"/>
      <c r="BHD13" s="67"/>
      <c r="BHE13" s="67"/>
      <c r="BHF13" s="67"/>
      <c r="BHG13" s="67"/>
      <c r="BHH13" s="67"/>
      <c r="BHI13" s="67"/>
      <c r="BHJ13" s="67"/>
      <c r="BHK13" s="67"/>
      <c r="BHL13" s="67"/>
      <c r="BHM13" s="67"/>
      <c r="BHN13" s="67"/>
      <c r="BHO13" s="67"/>
      <c r="BHP13" s="67"/>
      <c r="BHQ13" s="67"/>
      <c r="BHR13" s="67"/>
      <c r="BHS13" s="67"/>
      <c r="BHT13" s="67"/>
      <c r="BHU13" s="67"/>
      <c r="BHV13" s="67"/>
      <c r="BHW13" s="67"/>
      <c r="BHX13" s="67"/>
      <c r="BHY13" s="67"/>
      <c r="BHZ13" s="67"/>
      <c r="BIA13" s="67"/>
      <c r="BIB13" s="67"/>
      <c r="BIC13" s="67"/>
      <c r="BID13" s="67"/>
      <c r="BIE13" s="67"/>
      <c r="BIF13" s="67"/>
      <c r="BIG13" s="67"/>
      <c r="BIH13" s="67"/>
      <c r="BII13" s="67"/>
      <c r="BIJ13" s="67"/>
      <c r="BIK13" s="67"/>
      <c r="BIL13" s="67"/>
      <c r="BIM13" s="67"/>
      <c r="BIN13" s="67"/>
      <c r="BIO13" s="67"/>
      <c r="BIP13" s="67"/>
      <c r="BIQ13" s="67"/>
      <c r="BIR13" s="67"/>
      <c r="BIS13" s="67"/>
      <c r="BIT13" s="67"/>
      <c r="BIU13" s="67"/>
      <c r="BIV13" s="67"/>
      <c r="BIW13" s="67"/>
      <c r="BIX13" s="67"/>
      <c r="BIY13" s="67"/>
      <c r="BIZ13" s="67"/>
      <c r="BJA13" s="67"/>
      <c r="BJB13" s="67"/>
      <c r="BJC13" s="67"/>
      <c r="BJD13" s="67"/>
      <c r="BJE13" s="67"/>
      <c r="BJF13" s="67"/>
      <c r="BJG13" s="67"/>
      <c r="BJH13" s="67"/>
      <c r="BJI13" s="67"/>
      <c r="BJJ13" s="67"/>
      <c r="BJK13" s="67"/>
      <c r="BJL13" s="67"/>
      <c r="BJM13" s="67"/>
      <c r="BJN13" s="67"/>
      <c r="BJO13" s="67"/>
      <c r="BJP13" s="67"/>
      <c r="BJQ13" s="67"/>
      <c r="BJR13" s="67"/>
      <c r="BJS13" s="67"/>
      <c r="BJT13" s="67"/>
      <c r="BJU13" s="67"/>
      <c r="BJV13" s="67"/>
      <c r="BJW13" s="67"/>
      <c r="BJX13" s="67"/>
      <c r="BJY13" s="67"/>
      <c r="BJZ13" s="67"/>
      <c r="BKA13" s="67"/>
      <c r="BKB13" s="67"/>
      <c r="BKC13" s="67"/>
      <c r="BKD13" s="67"/>
      <c r="BKE13" s="67"/>
      <c r="BKF13" s="67"/>
      <c r="BKG13" s="67"/>
      <c r="BKH13" s="67"/>
      <c r="BKI13" s="67"/>
      <c r="BKJ13" s="67"/>
      <c r="BKK13" s="67"/>
      <c r="BKL13" s="67"/>
      <c r="BKM13" s="67"/>
      <c r="BKN13" s="67"/>
      <c r="BKO13" s="67"/>
      <c r="BKP13" s="67"/>
      <c r="BKQ13" s="67"/>
      <c r="BKR13" s="67"/>
      <c r="BKS13" s="67"/>
      <c r="BKT13" s="67"/>
      <c r="BKU13" s="67"/>
      <c r="BKV13" s="67"/>
      <c r="BKW13" s="67"/>
      <c r="BKX13" s="67"/>
      <c r="BKY13" s="67"/>
      <c r="BKZ13" s="67"/>
      <c r="BLA13" s="67"/>
      <c r="BLB13" s="67"/>
      <c r="BLC13" s="67"/>
      <c r="BLD13" s="67"/>
      <c r="BLE13" s="67"/>
      <c r="BLF13" s="67"/>
      <c r="BLG13" s="67"/>
      <c r="BLH13" s="67"/>
      <c r="BLI13" s="67"/>
      <c r="BLJ13" s="67"/>
      <c r="BLK13" s="67"/>
      <c r="BLL13" s="67"/>
      <c r="BLM13" s="67"/>
      <c r="BLN13" s="67"/>
      <c r="BLO13" s="67"/>
      <c r="BLP13" s="67"/>
      <c r="BLQ13" s="67"/>
      <c r="BLR13" s="67"/>
      <c r="BLS13" s="67"/>
      <c r="BLT13" s="67"/>
      <c r="BLU13" s="67"/>
      <c r="BLV13" s="67"/>
      <c r="BLW13" s="67"/>
      <c r="BLX13" s="67"/>
      <c r="BLY13" s="67"/>
      <c r="BLZ13" s="67"/>
      <c r="BMA13" s="67"/>
      <c r="BMB13" s="67"/>
      <c r="BMC13" s="67"/>
      <c r="BMD13" s="67"/>
      <c r="BME13" s="67"/>
      <c r="BMF13" s="67"/>
      <c r="BMG13" s="67"/>
      <c r="BMH13" s="67"/>
      <c r="BMI13" s="67"/>
      <c r="BMJ13" s="67"/>
      <c r="BMK13" s="67"/>
      <c r="BML13" s="67"/>
      <c r="BMM13" s="67"/>
      <c r="BMN13" s="67"/>
      <c r="BMO13" s="67"/>
      <c r="BMP13" s="67"/>
      <c r="BMQ13" s="67"/>
      <c r="BMR13" s="67"/>
      <c r="BMS13" s="67"/>
      <c r="BMT13" s="67"/>
      <c r="BMU13" s="67"/>
      <c r="BMV13" s="67"/>
      <c r="BMW13" s="67"/>
      <c r="BMX13" s="67"/>
      <c r="BMY13" s="67"/>
      <c r="BMZ13" s="67"/>
      <c r="BNA13" s="67"/>
      <c r="BNB13" s="67"/>
      <c r="BNC13" s="67"/>
      <c r="BND13" s="67"/>
      <c r="BNE13" s="67"/>
      <c r="BNF13" s="67"/>
      <c r="BNG13" s="67"/>
      <c r="BNH13" s="67"/>
      <c r="BNI13" s="67"/>
      <c r="BNJ13" s="67"/>
      <c r="BNK13" s="67"/>
      <c r="BNL13" s="67"/>
      <c r="BNM13" s="67"/>
      <c r="BNN13" s="67"/>
      <c r="BNO13" s="67"/>
      <c r="BNP13" s="67"/>
      <c r="BNQ13" s="67"/>
      <c r="BNR13" s="67"/>
      <c r="BNS13" s="67"/>
      <c r="BNT13" s="67"/>
      <c r="BNU13" s="67"/>
      <c r="BNV13" s="67"/>
      <c r="BNW13" s="67"/>
      <c r="BNX13" s="67"/>
      <c r="BNY13" s="67"/>
      <c r="BNZ13" s="67"/>
      <c r="BOA13" s="67"/>
      <c r="BOB13" s="67"/>
      <c r="BOC13" s="67"/>
      <c r="BOD13" s="67"/>
      <c r="BOE13" s="67"/>
      <c r="BOF13" s="67"/>
      <c r="BOG13" s="67"/>
      <c r="BOH13" s="67"/>
      <c r="BOI13" s="67"/>
      <c r="BOJ13" s="67"/>
      <c r="BOK13" s="67"/>
      <c r="BOL13" s="67"/>
      <c r="BOM13" s="67"/>
      <c r="BON13" s="67"/>
      <c r="BOO13" s="67"/>
      <c r="BOP13" s="67"/>
      <c r="BOQ13" s="67"/>
      <c r="BOR13" s="67"/>
      <c r="BOS13" s="67"/>
      <c r="BOT13" s="67"/>
      <c r="BOU13" s="67"/>
      <c r="BOV13" s="67"/>
      <c r="BOW13" s="67"/>
      <c r="BOX13" s="67"/>
      <c r="BOY13" s="67"/>
      <c r="BOZ13" s="67"/>
      <c r="BPA13" s="67"/>
      <c r="BPB13" s="67"/>
      <c r="BPC13" s="67"/>
      <c r="BPD13" s="67"/>
      <c r="BPE13" s="67"/>
      <c r="BPF13" s="67"/>
      <c r="BPG13" s="67"/>
      <c r="BPH13" s="67"/>
      <c r="BPI13" s="67"/>
      <c r="BPJ13" s="67"/>
      <c r="BPK13" s="67"/>
      <c r="BPL13" s="67"/>
      <c r="BPM13" s="67"/>
      <c r="BPN13" s="67"/>
      <c r="BPO13" s="67"/>
      <c r="BPP13" s="67"/>
      <c r="BPQ13" s="67"/>
      <c r="BPR13" s="67"/>
      <c r="BPS13" s="67"/>
      <c r="BPT13" s="67"/>
      <c r="BPU13" s="67"/>
      <c r="BPV13" s="67"/>
      <c r="BPW13" s="67"/>
      <c r="BPX13" s="67"/>
      <c r="BPY13" s="67"/>
      <c r="BPZ13" s="67"/>
      <c r="BQA13" s="67"/>
      <c r="BQB13" s="67"/>
      <c r="BQC13" s="67"/>
      <c r="BQD13" s="67"/>
      <c r="BQE13" s="67"/>
      <c r="BQF13" s="67"/>
      <c r="BQG13" s="67"/>
      <c r="BQH13" s="67"/>
      <c r="BQI13" s="67"/>
      <c r="BQJ13" s="67"/>
      <c r="BQK13" s="67"/>
      <c r="BQL13" s="67"/>
      <c r="BQM13" s="67"/>
      <c r="BQN13" s="67"/>
      <c r="BQO13" s="67"/>
      <c r="BQP13" s="67"/>
      <c r="BQQ13" s="67"/>
      <c r="BQR13" s="67"/>
      <c r="BQS13" s="67"/>
      <c r="BQT13" s="67"/>
      <c r="BQU13" s="67"/>
      <c r="BQV13" s="67"/>
      <c r="BQW13" s="67"/>
      <c r="BQX13" s="67"/>
      <c r="BQY13" s="67"/>
      <c r="BQZ13" s="67"/>
      <c r="BRA13" s="67"/>
      <c r="BRB13" s="67"/>
      <c r="BRC13" s="67"/>
      <c r="BRD13" s="67"/>
      <c r="BRE13" s="67"/>
      <c r="BRF13" s="67"/>
      <c r="BRG13" s="67"/>
      <c r="BRH13" s="67"/>
      <c r="BRI13" s="67"/>
      <c r="BRJ13" s="67"/>
      <c r="BRK13" s="67"/>
      <c r="BRL13" s="67"/>
      <c r="BRM13" s="67"/>
      <c r="BRN13" s="67"/>
      <c r="BRO13" s="67"/>
      <c r="BRP13" s="67"/>
      <c r="BRQ13" s="67"/>
      <c r="BRR13" s="67"/>
      <c r="BRS13" s="67"/>
      <c r="BRT13" s="67"/>
      <c r="BRU13" s="67"/>
      <c r="BRV13" s="67"/>
      <c r="BRW13" s="67"/>
      <c r="BRX13" s="67"/>
      <c r="BRY13" s="67"/>
      <c r="BRZ13" s="67"/>
      <c r="BSA13" s="67"/>
      <c r="BSB13" s="67"/>
      <c r="BSC13" s="67"/>
      <c r="BSD13" s="67"/>
      <c r="BSE13" s="67"/>
      <c r="BSF13" s="67"/>
      <c r="BSG13" s="67"/>
      <c r="BSH13" s="67"/>
      <c r="BSI13" s="67"/>
      <c r="BSJ13" s="67"/>
      <c r="BSK13" s="67"/>
      <c r="BSL13" s="67"/>
      <c r="BSM13" s="67"/>
      <c r="BSN13" s="67"/>
      <c r="BSO13" s="67"/>
      <c r="BSP13" s="67"/>
      <c r="BSQ13" s="67"/>
      <c r="BSR13" s="67"/>
      <c r="BSS13" s="67"/>
      <c r="BST13" s="67"/>
      <c r="BSU13" s="67"/>
      <c r="BSV13" s="67"/>
      <c r="BSW13" s="67"/>
      <c r="BSX13" s="67"/>
      <c r="BSY13" s="67"/>
      <c r="BSZ13" s="67"/>
      <c r="BTA13" s="67"/>
      <c r="BTB13" s="67"/>
      <c r="BTC13" s="67"/>
      <c r="BTD13" s="67"/>
      <c r="BTE13" s="67"/>
      <c r="BTF13" s="67"/>
      <c r="BTG13" s="67"/>
      <c r="BTH13" s="67"/>
      <c r="BTI13" s="67"/>
      <c r="BTJ13" s="67"/>
      <c r="BTK13" s="67"/>
      <c r="BTL13" s="67"/>
      <c r="BTM13" s="67"/>
      <c r="BTN13" s="67"/>
      <c r="BTO13" s="67"/>
      <c r="BTP13" s="67"/>
      <c r="BTQ13" s="67"/>
      <c r="BTR13" s="67"/>
      <c r="BTS13" s="67"/>
      <c r="BTT13" s="67"/>
      <c r="BTU13" s="67"/>
      <c r="BTV13" s="67"/>
      <c r="BTW13" s="67"/>
      <c r="BTX13" s="67"/>
      <c r="BTY13" s="67"/>
      <c r="BTZ13" s="67"/>
      <c r="BUA13" s="67"/>
      <c r="BUB13" s="67"/>
      <c r="BUC13" s="67"/>
      <c r="BUD13" s="67"/>
      <c r="BUE13" s="67"/>
      <c r="BUF13" s="67"/>
      <c r="BUG13" s="67"/>
      <c r="BUH13" s="67"/>
      <c r="BUI13" s="67"/>
      <c r="BUJ13" s="67"/>
      <c r="BUK13" s="67"/>
      <c r="BUL13" s="67"/>
      <c r="BUM13" s="67"/>
      <c r="BUN13" s="67"/>
      <c r="BUO13" s="67"/>
      <c r="BUP13" s="67"/>
      <c r="BUQ13" s="67"/>
      <c r="BUR13" s="67"/>
      <c r="BUS13" s="67"/>
      <c r="BUT13" s="67"/>
      <c r="BUU13" s="67"/>
      <c r="BUV13" s="67"/>
      <c r="BUW13" s="67"/>
      <c r="BUX13" s="67"/>
      <c r="BUY13" s="67"/>
      <c r="BUZ13" s="67"/>
      <c r="BVA13" s="67"/>
      <c r="BVB13" s="67"/>
      <c r="BVC13" s="67"/>
      <c r="BVD13" s="67"/>
      <c r="BVE13" s="67"/>
      <c r="BVF13" s="67"/>
      <c r="BVG13" s="67"/>
      <c r="BVH13" s="67"/>
      <c r="BVI13" s="67"/>
      <c r="BVJ13" s="67"/>
      <c r="BVK13" s="67"/>
      <c r="BVL13" s="67"/>
      <c r="BVM13" s="67"/>
      <c r="BVN13" s="67"/>
      <c r="BVO13" s="67"/>
      <c r="BVP13" s="67"/>
      <c r="BVQ13" s="67"/>
      <c r="BVR13" s="67"/>
      <c r="BVS13" s="67"/>
      <c r="BVT13" s="67"/>
      <c r="BVU13" s="67"/>
      <c r="BVV13" s="67"/>
      <c r="BVW13" s="67"/>
      <c r="BVX13" s="67"/>
      <c r="BVY13" s="67"/>
      <c r="BVZ13" s="67"/>
      <c r="BWA13" s="67"/>
      <c r="BWB13" s="67"/>
      <c r="BWC13" s="67"/>
      <c r="BWD13" s="67"/>
      <c r="BWE13" s="67"/>
      <c r="BWF13" s="67"/>
      <c r="BWG13" s="67"/>
      <c r="BWH13" s="67"/>
      <c r="BWI13" s="67"/>
      <c r="BWJ13" s="67"/>
      <c r="BWK13" s="67"/>
      <c r="BWL13" s="67"/>
      <c r="BWM13" s="67"/>
      <c r="BWN13" s="67"/>
      <c r="BWO13" s="67"/>
      <c r="BWP13" s="67"/>
      <c r="BWQ13" s="67"/>
      <c r="BWR13" s="67"/>
      <c r="BWS13" s="67"/>
      <c r="BWT13" s="67"/>
      <c r="BWU13" s="67"/>
      <c r="BWV13" s="67"/>
      <c r="BWW13" s="67"/>
      <c r="BWX13" s="67"/>
      <c r="BWY13" s="67"/>
      <c r="BWZ13" s="67"/>
      <c r="BXA13" s="67"/>
      <c r="BXB13" s="67"/>
      <c r="BXC13" s="67"/>
      <c r="BXD13" s="67"/>
      <c r="BXE13" s="67"/>
      <c r="BXF13" s="67"/>
      <c r="BXG13" s="67"/>
      <c r="BXH13" s="67"/>
      <c r="BXI13" s="67"/>
      <c r="BXJ13" s="67"/>
      <c r="BXK13" s="67"/>
      <c r="BXL13" s="67"/>
      <c r="BXM13" s="67"/>
      <c r="BXN13" s="67"/>
      <c r="BXO13" s="67"/>
      <c r="BXP13" s="67"/>
      <c r="BXQ13" s="67"/>
      <c r="BXR13" s="67"/>
      <c r="BXS13" s="67"/>
      <c r="BXT13" s="67"/>
      <c r="BXU13" s="67"/>
      <c r="BXV13" s="67"/>
      <c r="BXW13" s="67"/>
      <c r="BXX13" s="67"/>
      <c r="BXY13" s="67"/>
      <c r="BXZ13" s="67"/>
      <c r="BYA13" s="67"/>
      <c r="BYB13" s="67"/>
      <c r="BYC13" s="67"/>
      <c r="BYD13" s="67"/>
      <c r="BYE13" s="67"/>
      <c r="BYF13" s="67"/>
      <c r="BYG13" s="67"/>
      <c r="BYH13" s="67"/>
      <c r="BYI13" s="67"/>
      <c r="BYJ13" s="67"/>
      <c r="BYK13" s="67"/>
      <c r="BYL13" s="67"/>
      <c r="BYM13" s="67"/>
      <c r="BYN13" s="67"/>
      <c r="BYO13" s="67"/>
      <c r="BYP13" s="67"/>
      <c r="BYQ13" s="67"/>
      <c r="BYR13" s="67"/>
      <c r="BYS13" s="67"/>
      <c r="BYT13" s="67"/>
      <c r="BYU13" s="67"/>
      <c r="BYV13" s="67"/>
      <c r="BYW13" s="67"/>
      <c r="BYX13" s="67"/>
      <c r="BYY13" s="67"/>
      <c r="BYZ13" s="67"/>
      <c r="BZA13" s="67"/>
      <c r="BZB13" s="67"/>
      <c r="BZC13" s="67"/>
      <c r="BZD13" s="67"/>
      <c r="BZE13" s="67"/>
      <c r="BZF13" s="67"/>
      <c r="BZG13" s="67"/>
      <c r="BZH13" s="67"/>
      <c r="BZI13" s="67"/>
      <c r="BZJ13" s="67"/>
      <c r="BZK13" s="67"/>
      <c r="BZL13" s="67"/>
      <c r="BZM13" s="67"/>
      <c r="BZN13" s="67"/>
      <c r="BZO13" s="67"/>
      <c r="BZP13" s="67"/>
      <c r="BZQ13" s="67"/>
      <c r="BZR13" s="67"/>
      <c r="BZS13" s="67"/>
      <c r="BZT13" s="67"/>
      <c r="BZU13" s="67"/>
      <c r="BZV13" s="67"/>
      <c r="BZW13" s="67"/>
      <c r="BZX13" s="67"/>
      <c r="BZY13" s="67"/>
      <c r="BZZ13" s="67"/>
      <c r="CAA13" s="67"/>
      <c r="CAB13" s="67"/>
      <c r="CAC13" s="67"/>
      <c r="CAD13" s="67"/>
      <c r="CAE13" s="67"/>
      <c r="CAF13" s="67"/>
      <c r="CAG13" s="67"/>
      <c r="CAH13" s="67"/>
      <c r="CAI13" s="67"/>
      <c r="CAJ13" s="67"/>
      <c r="CAK13" s="67"/>
      <c r="CAL13" s="67"/>
      <c r="CAM13" s="67"/>
      <c r="CAN13" s="67"/>
      <c r="CAO13" s="67"/>
      <c r="CAP13" s="67"/>
      <c r="CAQ13" s="67"/>
      <c r="CAR13" s="67"/>
      <c r="CAS13" s="67"/>
      <c r="CAT13" s="67"/>
      <c r="CAU13" s="67"/>
      <c r="CAV13" s="67"/>
      <c r="CAW13" s="67"/>
      <c r="CAX13" s="67"/>
      <c r="CAY13" s="67"/>
      <c r="CAZ13" s="67"/>
      <c r="CBA13" s="67"/>
      <c r="CBB13" s="67"/>
      <c r="CBC13" s="67"/>
      <c r="CBD13" s="67"/>
      <c r="CBE13" s="67"/>
      <c r="CBF13" s="67"/>
      <c r="CBG13" s="67"/>
      <c r="CBH13" s="67"/>
      <c r="CBI13" s="67"/>
      <c r="CBJ13" s="67"/>
      <c r="CBK13" s="67"/>
      <c r="CBL13" s="67"/>
      <c r="CBM13" s="67"/>
      <c r="CBN13" s="67"/>
      <c r="CBO13" s="67"/>
      <c r="CBP13" s="67"/>
      <c r="CBQ13" s="67"/>
      <c r="CBR13" s="67"/>
      <c r="CBS13" s="67"/>
      <c r="CBT13" s="67"/>
      <c r="CBU13" s="67"/>
      <c r="CBV13" s="67"/>
      <c r="CBW13" s="67"/>
      <c r="CBX13" s="67"/>
      <c r="CBY13" s="67"/>
      <c r="CBZ13" s="67"/>
      <c r="CCA13" s="67"/>
      <c r="CCB13" s="67"/>
      <c r="CCC13" s="67"/>
      <c r="CCD13" s="67"/>
      <c r="CCE13" s="67"/>
      <c r="CCF13" s="67"/>
      <c r="CCG13" s="67"/>
      <c r="CCH13" s="67"/>
      <c r="CCI13" s="67"/>
      <c r="CCJ13" s="67"/>
      <c r="CCK13" s="67"/>
      <c r="CCL13" s="67"/>
      <c r="CCM13" s="67"/>
      <c r="CCN13" s="67"/>
      <c r="CCO13" s="67"/>
      <c r="CCP13" s="67"/>
      <c r="CCQ13" s="67"/>
      <c r="CCR13" s="67"/>
      <c r="CCS13" s="67"/>
      <c r="CCT13" s="67"/>
      <c r="CCU13" s="67"/>
      <c r="CCV13" s="67"/>
      <c r="CCW13" s="67"/>
      <c r="CCX13" s="67"/>
      <c r="CCY13" s="67"/>
      <c r="CCZ13" s="67"/>
      <c r="CDA13" s="67"/>
      <c r="CDB13" s="67"/>
      <c r="CDC13" s="67"/>
      <c r="CDD13" s="67"/>
      <c r="CDE13" s="67"/>
      <c r="CDF13" s="67"/>
      <c r="CDG13" s="67"/>
      <c r="CDH13" s="67"/>
      <c r="CDI13" s="67"/>
      <c r="CDJ13" s="67"/>
      <c r="CDK13" s="67"/>
      <c r="CDL13" s="67"/>
      <c r="CDM13" s="67"/>
      <c r="CDN13" s="67"/>
      <c r="CDO13" s="67"/>
      <c r="CDP13" s="67"/>
      <c r="CDQ13" s="67"/>
      <c r="CDR13" s="67"/>
      <c r="CDS13" s="67"/>
      <c r="CDT13" s="67"/>
      <c r="CDU13" s="67"/>
      <c r="CDV13" s="67"/>
      <c r="CDW13" s="67"/>
      <c r="CDX13" s="67"/>
      <c r="CDY13" s="67"/>
      <c r="CDZ13" s="67"/>
      <c r="CEA13" s="67"/>
      <c r="CEB13" s="67"/>
      <c r="CEC13" s="67"/>
      <c r="CED13" s="67"/>
      <c r="CEE13" s="67"/>
      <c r="CEF13" s="67"/>
      <c r="CEG13" s="67"/>
      <c r="CEH13" s="67"/>
      <c r="CEI13" s="67"/>
      <c r="CEJ13" s="67"/>
      <c r="CEK13" s="67"/>
      <c r="CEL13" s="67"/>
      <c r="CEM13" s="67"/>
      <c r="CEN13" s="67"/>
      <c r="CEO13" s="67"/>
      <c r="CEP13" s="67"/>
      <c r="CEQ13" s="67"/>
      <c r="CER13" s="67"/>
      <c r="CES13" s="67"/>
      <c r="CET13" s="67"/>
      <c r="CEU13" s="67"/>
      <c r="CEV13" s="67"/>
      <c r="CEW13" s="67"/>
      <c r="CEX13" s="67"/>
      <c r="CEY13" s="67"/>
      <c r="CEZ13" s="67"/>
      <c r="CFA13" s="67"/>
      <c r="CFB13" s="67"/>
      <c r="CFC13" s="67"/>
      <c r="CFD13" s="67"/>
      <c r="CFE13" s="67"/>
      <c r="CFF13" s="67"/>
      <c r="CFG13" s="67"/>
      <c r="CFH13" s="67"/>
      <c r="CFI13" s="67"/>
      <c r="CFJ13" s="67"/>
      <c r="CFK13" s="67"/>
      <c r="CFL13" s="67"/>
      <c r="CFM13" s="67"/>
      <c r="CFN13" s="67"/>
      <c r="CFO13" s="67"/>
      <c r="CFP13" s="67"/>
      <c r="CFQ13" s="67"/>
      <c r="CFR13" s="67"/>
      <c r="CFS13" s="67"/>
      <c r="CFT13" s="67"/>
      <c r="CFU13" s="67"/>
      <c r="CFV13" s="67"/>
      <c r="CFW13" s="67"/>
      <c r="CFX13" s="67"/>
      <c r="CFY13" s="67"/>
      <c r="CFZ13" s="67"/>
      <c r="CGA13" s="67"/>
      <c r="CGB13" s="67"/>
      <c r="CGC13" s="67"/>
      <c r="CGD13" s="67"/>
      <c r="CGE13" s="67"/>
      <c r="CGF13" s="67"/>
      <c r="CGG13" s="67"/>
      <c r="CGH13" s="67"/>
      <c r="CGI13" s="67"/>
      <c r="CGJ13" s="67"/>
      <c r="CGK13" s="67"/>
      <c r="CGL13" s="67"/>
      <c r="CGM13" s="67"/>
      <c r="CGN13" s="67"/>
      <c r="CGO13" s="67"/>
      <c r="CGP13" s="67"/>
      <c r="CGQ13" s="67"/>
      <c r="CGR13" s="67"/>
      <c r="CGS13" s="67"/>
      <c r="CGT13" s="67"/>
      <c r="CGU13" s="67"/>
      <c r="CGV13" s="67"/>
      <c r="CGW13" s="67"/>
      <c r="CGX13" s="67"/>
      <c r="CGY13" s="67"/>
      <c r="CGZ13" s="67"/>
      <c r="CHA13" s="67"/>
      <c r="CHB13" s="67"/>
      <c r="CHC13" s="67"/>
      <c r="CHD13" s="67"/>
      <c r="CHE13" s="67"/>
      <c r="CHF13" s="67"/>
      <c r="CHG13" s="67"/>
      <c r="CHH13" s="67"/>
      <c r="CHI13" s="67"/>
      <c r="CHJ13" s="67"/>
      <c r="CHK13" s="67"/>
      <c r="CHL13" s="67"/>
      <c r="CHM13" s="67"/>
      <c r="CHN13" s="67"/>
      <c r="CHO13" s="67"/>
      <c r="CHP13" s="67"/>
      <c r="CHQ13" s="67"/>
      <c r="CHR13" s="67"/>
      <c r="CHS13" s="67"/>
      <c r="CHT13" s="67"/>
      <c r="CHU13" s="67"/>
      <c r="CHV13" s="67"/>
      <c r="CHW13" s="67"/>
      <c r="CHX13" s="67"/>
      <c r="CHY13" s="67"/>
      <c r="CHZ13" s="67"/>
      <c r="CIA13" s="67"/>
      <c r="CIB13" s="67"/>
      <c r="CIC13" s="67"/>
      <c r="CID13" s="67"/>
      <c r="CIE13" s="67"/>
      <c r="CIF13" s="67"/>
      <c r="CIG13" s="67"/>
      <c r="CIH13" s="67"/>
      <c r="CII13" s="67"/>
      <c r="CIJ13" s="67"/>
      <c r="CIK13" s="67"/>
      <c r="CIL13" s="67"/>
      <c r="CIM13" s="67"/>
      <c r="CIN13" s="67"/>
      <c r="CIO13" s="67"/>
      <c r="CIP13" s="67"/>
      <c r="CIQ13" s="67"/>
      <c r="CIR13" s="67"/>
      <c r="CIS13" s="67"/>
      <c r="CIT13" s="67"/>
      <c r="CIU13" s="67"/>
      <c r="CIV13" s="67"/>
      <c r="CIW13" s="67"/>
      <c r="CIX13" s="67"/>
      <c r="CIY13" s="67"/>
      <c r="CIZ13" s="67"/>
      <c r="CJA13" s="67"/>
      <c r="CJB13" s="67"/>
      <c r="CJC13" s="67"/>
      <c r="CJD13" s="67"/>
      <c r="CJE13" s="67"/>
      <c r="CJF13" s="67"/>
      <c r="CJG13" s="67"/>
      <c r="CJH13" s="67"/>
      <c r="CJI13" s="67"/>
      <c r="CJJ13" s="67"/>
      <c r="CJK13" s="67"/>
      <c r="CJL13" s="67"/>
      <c r="CJM13" s="67"/>
      <c r="CJN13" s="67"/>
      <c r="CJO13" s="67"/>
      <c r="CJP13" s="67"/>
      <c r="CJQ13" s="67"/>
      <c r="CJR13" s="67"/>
      <c r="CJS13" s="67"/>
      <c r="CJT13" s="67"/>
      <c r="CJU13" s="67"/>
      <c r="CJV13" s="67"/>
      <c r="CJW13" s="67"/>
      <c r="CJX13" s="67"/>
      <c r="CJY13" s="67"/>
      <c r="CJZ13" s="67"/>
      <c r="CKA13" s="67"/>
      <c r="CKB13" s="67"/>
      <c r="CKC13" s="67"/>
      <c r="CKD13" s="67"/>
      <c r="CKE13" s="67"/>
      <c r="CKF13" s="67"/>
      <c r="CKG13" s="67"/>
      <c r="CKH13" s="67"/>
      <c r="CKI13" s="67"/>
      <c r="CKJ13" s="67"/>
      <c r="CKK13" s="67"/>
      <c r="CKL13" s="67"/>
      <c r="CKM13" s="67"/>
      <c r="CKN13" s="67"/>
      <c r="CKO13" s="67"/>
      <c r="CKP13" s="67"/>
      <c r="CKQ13" s="67"/>
      <c r="CKR13" s="67"/>
      <c r="CKS13" s="67"/>
      <c r="CKT13" s="67"/>
      <c r="CKU13" s="67"/>
      <c r="CKV13" s="67"/>
      <c r="CKW13" s="67"/>
      <c r="CKX13" s="67"/>
      <c r="CKY13" s="67"/>
      <c r="CKZ13" s="67"/>
      <c r="CLA13" s="67"/>
      <c r="CLB13" s="67"/>
      <c r="CLC13" s="67"/>
      <c r="CLD13" s="67"/>
      <c r="CLE13" s="67"/>
      <c r="CLF13" s="67"/>
      <c r="CLG13" s="67"/>
      <c r="CLH13" s="67"/>
      <c r="CLI13" s="67"/>
      <c r="CLJ13" s="67"/>
      <c r="CLK13" s="67"/>
      <c r="CLL13" s="67"/>
      <c r="CLM13" s="67"/>
      <c r="CLN13" s="67"/>
      <c r="CLO13" s="67"/>
      <c r="CLP13" s="67"/>
      <c r="CLQ13" s="67"/>
      <c r="CLR13" s="67"/>
      <c r="CLS13" s="67"/>
      <c r="CLT13" s="67"/>
      <c r="CLU13" s="67"/>
      <c r="CLV13" s="67"/>
      <c r="CLW13" s="67"/>
      <c r="CLX13" s="67"/>
      <c r="CLY13" s="67"/>
      <c r="CLZ13" s="67"/>
      <c r="CMA13" s="67"/>
      <c r="CMB13" s="67"/>
      <c r="CMC13" s="67"/>
      <c r="CMD13" s="67"/>
      <c r="CME13" s="67"/>
      <c r="CMF13" s="67"/>
      <c r="CMG13" s="67"/>
      <c r="CMH13" s="67"/>
      <c r="CMI13" s="67"/>
      <c r="CMJ13" s="67"/>
      <c r="CMK13" s="67"/>
      <c r="CML13" s="67"/>
      <c r="CMM13" s="67"/>
      <c r="CMN13" s="67"/>
      <c r="CMO13" s="67"/>
      <c r="CMP13" s="67"/>
      <c r="CMQ13" s="67"/>
      <c r="CMR13" s="67"/>
      <c r="CMS13" s="67"/>
      <c r="CMT13" s="67"/>
      <c r="CMU13" s="67"/>
      <c r="CMV13" s="67"/>
      <c r="CMW13" s="67"/>
      <c r="CMX13" s="67"/>
      <c r="CMY13" s="67"/>
      <c r="CMZ13" s="67"/>
      <c r="CNA13" s="67"/>
      <c r="CNB13" s="67"/>
      <c r="CNC13" s="67"/>
      <c r="CND13" s="67"/>
      <c r="CNE13" s="67"/>
      <c r="CNF13" s="67"/>
      <c r="CNG13" s="67"/>
      <c r="CNH13" s="67"/>
      <c r="CNI13" s="67"/>
      <c r="CNJ13" s="67"/>
      <c r="CNK13" s="67"/>
      <c r="CNL13" s="67"/>
      <c r="CNM13" s="67"/>
      <c r="CNN13" s="67"/>
      <c r="CNO13" s="67"/>
      <c r="CNP13" s="67"/>
      <c r="CNQ13" s="67"/>
      <c r="CNR13" s="67"/>
      <c r="CNS13" s="67"/>
      <c r="CNT13" s="67"/>
      <c r="CNU13" s="67"/>
      <c r="CNV13" s="67"/>
      <c r="CNW13" s="67"/>
      <c r="CNX13" s="67"/>
      <c r="CNY13" s="67"/>
      <c r="CNZ13" s="67"/>
      <c r="COA13" s="67"/>
      <c r="COB13" s="67"/>
      <c r="COC13" s="67"/>
      <c r="COD13" s="67"/>
      <c r="COE13" s="67"/>
      <c r="COF13" s="67"/>
      <c r="COG13" s="67"/>
      <c r="COH13" s="67"/>
      <c r="COI13" s="67"/>
      <c r="COJ13" s="67"/>
      <c r="COK13" s="67"/>
      <c r="COL13" s="67"/>
      <c r="COM13" s="67"/>
      <c r="CON13" s="67"/>
      <c r="COO13" s="67"/>
      <c r="COP13" s="67"/>
      <c r="COQ13" s="67"/>
      <c r="COR13" s="67"/>
      <c r="COS13" s="67"/>
      <c r="COT13" s="67"/>
      <c r="COU13" s="67"/>
      <c r="COV13" s="67"/>
      <c r="COW13" s="67"/>
      <c r="COX13" s="67"/>
      <c r="COY13" s="67"/>
      <c r="COZ13" s="67"/>
      <c r="CPA13" s="67"/>
      <c r="CPB13" s="67"/>
      <c r="CPC13" s="67"/>
      <c r="CPD13" s="67"/>
      <c r="CPE13" s="67"/>
      <c r="CPF13" s="67"/>
      <c r="CPG13" s="67"/>
      <c r="CPH13" s="67"/>
      <c r="CPI13" s="67"/>
      <c r="CPJ13" s="67"/>
      <c r="CPK13" s="67"/>
      <c r="CPL13" s="67"/>
      <c r="CPM13" s="67"/>
      <c r="CPN13" s="67"/>
      <c r="CPO13" s="67"/>
      <c r="CPP13" s="67"/>
      <c r="CPQ13" s="67"/>
      <c r="CPR13" s="67"/>
      <c r="CPS13" s="67"/>
      <c r="CPT13" s="67"/>
      <c r="CPU13" s="67"/>
      <c r="CPV13" s="67"/>
      <c r="CPW13" s="67"/>
      <c r="CPX13" s="67"/>
      <c r="CPY13" s="67"/>
      <c r="CPZ13" s="67"/>
      <c r="CQA13" s="67"/>
      <c r="CQB13" s="67"/>
      <c r="CQC13" s="67"/>
      <c r="CQD13" s="67"/>
      <c r="CQE13" s="67"/>
      <c r="CQF13" s="67"/>
      <c r="CQG13" s="67"/>
      <c r="CQH13" s="67"/>
      <c r="CQI13" s="67"/>
      <c r="CQJ13" s="67"/>
      <c r="CQK13" s="67"/>
      <c r="CQL13" s="67"/>
      <c r="CQM13" s="67"/>
      <c r="CQN13" s="67"/>
      <c r="CQO13" s="67"/>
      <c r="CQP13" s="67"/>
      <c r="CQQ13" s="67"/>
      <c r="CQR13" s="67"/>
      <c r="CQS13" s="67"/>
      <c r="CQT13" s="67"/>
      <c r="CQU13" s="67"/>
      <c r="CQV13" s="67"/>
      <c r="CQW13" s="67"/>
      <c r="CQX13" s="67"/>
      <c r="CQY13" s="67"/>
      <c r="CQZ13" s="67"/>
      <c r="CRA13" s="67"/>
      <c r="CRB13" s="67"/>
      <c r="CRC13" s="67"/>
      <c r="CRD13" s="67"/>
      <c r="CRE13" s="67"/>
      <c r="CRF13" s="67"/>
      <c r="CRG13" s="67"/>
      <c r="CRH13" s="67"/>
      <c r="CRI13" s="67"/>
      <c r="CRJ13" s="67"/>
      <c r="CRK13" s="67"/>
      <c r="CRL13" s="67"/>
      <c r="CRM13" s="67"/>
      <c r="CRN13" s="67"/>
      <c r="CRO13" s="67"/>
      <c r="CRP13" s="67"/>
      <c r="CRQ13" s="67"/>
      <c r="CRR13" s="67"/>
      <c r="CRS13" s="67"/>
      <c r="CRT13" s="67"/>
      <c r="CRU13" s="67"/>
      <c r="CRV13" s="67"/>
      <c r="CRW13" s="67"/>
      <c r="CRX13" s="67"/>
      <c r="CRY13" s="67"/>
      <c r="CRZ13" s="67"/>
      <c r="CSA13" s="67"/>
      <c r="CSB13" s="67"/>
      <c r="CSC13" s="67"/>
      <c r="CSD13" s="67"/>
      <c r="CSE13" s="67"/>
      <c r="CSF13" s="67"/>
      <c r="CSG13" s="67"/>
      <c r="CSH13" s="67"/>
      <c r="CSI13" s="67"/>
      <c r="CSJ13" s="67"/>
      <c r="CSK13" s="67"/>
      <c r="CSL13" s="67"/>
      <c r="CSM13" s="67"/>
      <c r="CSN13" s="67"/>
      <c r="CSO13" s="67"/>
      <c r="CSP13" s="67"/>
      <c r="CSQ13" s="67"/>
      <c r="CSR13" s="67"/>
      <c r="CSS13" s="67"/>
      <c r="CST13" s="67"/>
      <c r="CSU13" s="67"/>
      <c r="CSV13" s="67"/>
      <c r="CSW13" s="67"/>
      <c r="CSX13" s="67"/>
      <c r="CSY13" s="67"/>
      <c r="CSZ13" s="67"/>
      <c r="CTA13" s="67"/>
      <c r="CTB13" s="67"/>
      <c r="CTC13" s="67"/>
      <c r="CTD13" s="67"/>
      <c r="CTE13" s="67"/>
      <c r="CTF13" s="67"/>
      <c r="CTG13" s="67"/>
      <c r="CTH13" s="67"/>
      <c r="CTI13" s="67"/>
      <c r="CTJ13" s="67"/>
      <c r="CTK13" s="67"/>
      <c r="CTL13" s="67"/>
      <c r="CTM13" s="67"/>
      <c r="CTN13" s="67"/>
      <c r="CTO13" s="67"/>
      <c r="CTP13" s="67"/>
      <c r="CTQ13" s="67"/>
      <c r="CTR13" s="67"/>
      <c r="CTS13" s="67"/>
      <c r="CTT13" s="67"/>
      <c r="CTU13" s="67"/>
      <c r="CTV13" s="67"/>
      <c r="CTW13" s="67"/>
      <c r="CTX13" s="67"/>
      <c r="CTY13" s="67"/>
      <c r="CTZ13" s="67"/>
      <c r="CUA13" s="67"/>
      <c r="CUB13" s="67"/>
      <c r="CUC13" s="67"/>
      <c r="CUD13" s="67"/>
      <c r="CUE13" s="67"/>
      <c r="CUF13" s="67"/>
      <c r="CUG13" s="67"/>
      <c r="CUH13" s="67"/>
      <c r="CUI13" s="67"/>
      <c r="CUJ13" s="67"/>
      <c r="CUK13" s="67"/>
      <c r="CUL13" s="67"/>
      <c r="CUM13" s="67"/>
      <c r="CUN13" s="67"/>
      <c r="CUO13" s="67"/>
      <c r="CUP13" s="67"/>
      <c r="CUQ13" s="67"/>
      <c r="CUR13" s="67"/>
      <c r="CUS13" s="67"/>
      <c r="CUT13" s="67"/>
      <c r="CUU13" s="67"/>
      <c r="CUV13" s="67"/>
      <c r="CUW13" s="67"/>
      <c r="CUX13" s="67"/>
      <c r="CUY13" s="67"/>
      <c r="CUZ13" s="67"/>
      <c r="CVA13" s="67"/>
      <c r="CVB13" s="67"/>
      <c r="CVC13" s="67"/>
      <c r="CVD13" s="67"/>
      <c r="CVE13" s="67"/>
      <c r="CVF13" s="67"/>
      <c r="CVG13" s="67"/>
      <c r="CVH13" s="67"/>
      <c r="CVI13" s="67"/>
      <c r="CVJ13" s="67"/>
      <c r="CVK13" s="67"/>
      <c r="CVL13" s="67"/>
      <c r="CVM13" s="67"/>
      <c r="CVN13" s="67"/>
      <c r="CVO13" s="67"/>
      <c r="CVP13" s="67"/>
      <c r="CVQ13" s="67"/>
      <c r="CVR13" s="67"/>
      <c r="CVS13" s="67"/>
      <c r="CVT13" s="67"/>
      <c r="CVU13" s="67"/>
      <c r="CVV13" s="67"/>
      <c r="CVW13" s="67"/>
      <c r="CVX13" s="67"/>
      <c r="CVY13" s="67"/>
      <c r="CVZ13" s="67"/>
      <c r="CWA13" s="67"/>
      <c r="CWB13" s="67"/>
      <c r="CWC13" s="67"/>
      <c r="CWD13" s="67"/>
      <c r="CWE13" s="67"/>
      <c r="CWF13" s="67"/>
      <c r="CWG13" s="67"/>
      <c r="CWH13" s="67"/>
      <c r="CWI13" s="67"/>
      <c r="CWJ13" s="67"/>
      <c r="CWK13" s="67"/>
      <c r="CWL13" s="67"/>
      <c r="CWM13" s="67"/>
      <c r="CWN13" s="67"/>
      <c r="CWO13" s="67"/>
      <c r="CWP13" s="67"/>
      <c r="CWQ13" s="67"/>
      <c r="CWR13" s="67"/>
      <c r="CWS13" s="67"/>
      <c r="CWT13" s="67"/>
      <c r="CWU13" s="67"/>
      <c r="CWV13" s="67"/>
      <c r="CWW13" s="67"/>
      <c r="CWX13" s="67"/>
      <c r="CWY13" s="67"/>
      <c r="CWZ13" s="67"/>
      <c r="CXA13" s="67"/>
      <c r="CXB13" s="67"/>
      <c r="CXC13" s="67"/>
      <c r="CXD13" s="67"/>
      <c r="CXE13" s="67"/>
      <c r="CXF13" s="67"/>
      <c r="CXG13" s="67"/>
      <c r="CXH13" s="67"/>
      <c r="CXI13" s="67"/>
      <c r="CXJ13" s="67"/>
      <c r="CXK13" s="67"/>
      <c r="CXL13" s="67"/>
      <c r="CXM13" s="67"/>
      <c r="CXN13" s="67"/>
      <c r="CXO13" s="67"/>
      <c r="CXP13" s="67"/>
      <c r="CXQ13" s="67"/>
      <c r="CXR13" s="67"/>
      <c r="CXS13" s="67"/>
      <c r="CXT13" s="67"/>
      <c r="CXU13" s="67"/>
      <c r="CXV13" s="67"/>
      <c r="CXW13" s="67"/>
      <c r="CXX13" s="67"/>
      <c r="CXY13" s="67"/>
      <c r="CXZ13" s="67"/>
      <c r="CYA13" s="67"/>
      <c r="CYB13" s="67"/>
      <c r="CYC13" s="67"/>
      <c r="CYD13" s="67"/>
      <c r="CYE13" s="67"/>
      <c r="CYF13" s="67"/>
      <c r="CYG13" s="67"/>
      <c r="CYH13" s="67"/>
      <c r="CYI13" s="67"/>
      <c r="CYJ13" s="67"/>
      <c r="CYK13" s="67"/>
      <c r="CYL13" s="67"/>
      <c r="CYM13" s="67"/>
      <c r="CYN13" s="67"/>
      <c r="CYO13" s="67"/>
      <c r="CYP13" s="67"/>
      <c r="CYQ13" s="67"/>
      <c r="CYR13" s="67"/>
      <c r="CYS13" s="67"/>
      <c r="CYT13" s="67"/>
      <c r="CYU13" s="67"/>
      <c r="CYV13" s="67"/>
      <c r="CYW13" s="67"/>
      <c r="CYX13" s="67"/>
      <c r="CYY13" s="67"/>
      <c r="CYZ13" s="67"/>
      <c r="CZA13" s="67"/>
      <c r="CZB13" s="67"/>
      <c r="CZC13" s="67"/>
      <c r="CZD13" s="67"/>
      <c r="CZE13" s="67"/>
      <c r="CZF13" s="67"/>
      <c r="CZG13" s="67"/>
      <c r="CZH13" s="67"/>
      <c r="CZI13" s="67"/>
      <c r="CZJ13" s="67"/>
      <c r="CZK13" s="67"/>
      <c r="CZL13" s="67"/>
      <c r="CZM13" s="67"/>
      <c r="CZN13" s="67"/>
      <c r="CZO13" s="67"/>
      <c r="CZP13" s="67"/>
      <c r="CZQ13" s="67"/>
      <c r="CZR13" s="67"/>
      <c r="CZS13" s="67"/>
      <c r="CZT13" s="67"/>
      <c r="CZU13" s="67"/>
      <c r="CZV13" s="67"/>
      <c r="CZW13" s="67"/>
      <c r="CZX13" s="67"/>
      <c r="CZY13" s="67"/>
      <c r="CZZ13" s="67"/>
      <c r="DAA13" s="67"/>
      <c r="DAB13" s="67"/>
      <c r="DAC13" s="67"/>
      <c r="DAD13" s="67"/>
      <c r="DAE13" s="67"/>
      <c r="DAF13" s="67"/>
      <c r="DAG13" s="67"/>
      <c r="DAH13" s="67"/>
      <c r="DAI13" s="67"/>
      <c r="DAJ13" s="67"/>
      <c r="DAK13" s="67"/>
      <c r="DAL13" s="67"/>
      <c r="DAM13" s="67"/>
      <c r="DAN13" s="67"/>
      <c r="DAO13" s="67"/>
      <c r="DAP13" s="67"/>
      <c r="DAQ13" s="67"/>
      <c r="DAR13" s="67"/>
      <c r="DAS13" s="67"/>
      <c r="DAT13" s="67"/>
      <c r="DAU13" s="67"/>
      <c r="DAV13" s="67"/>
      <c r="DAW13" s="67"/>
      <c r="DAX13" s="67"/>
      <c r="DAY13" s="67"/>
      <c r="DAZ13" s="67"/>
      <c r="DBA13" s="67"/>
      <c r="DBB13" s="67"/>
      <c r="DBC13" s="67"/>
      <c r="DBD13" s="67"/>
      <c r="DBE13" s="67"/>
      <c r="DBF13" s="67"/>
      <c r="DBG13" s="67"/>
      <c r="DBH13" s="67"/>
      <c r="DBI13" s="67"/>
      <c r="DBJ13" s="67"/>
      <c r="DBK13" s="67"/>
      <c r="DBL13" s="67"/>
      <c r="DBM13" s="67"/>
      <c r="DBN13" s="67"/>
      <c r="DBO13" s="67"/>
      <c r="DBP13" s="67"/>
      <c r="DBQ13" s="67"/>
      <c r="DBR13" s="67"/>
      <c r="DBS13" s="67"/>
      <c r="DBT13" s="67"/>
      <c r="DBU13" s="67"/>
      <c r="DBV13" s="67"/>
      <c r="DBW13" s="67"/>
      <c r="DBX13" s="67"/>
      <c r="DBY13" s="67"/>
      <c r="DBZ13" s="67"/>
      <c r="DCA13" s="67"/>
      <c r="DCB13" s="67"/>
      <c r="DCC13" s="67"/>
      <c r="DCD13" s="67"/>
      <c r="DCE13" s="67"/>
      <c r="DCF13" s="67"/>
      <c r="DCG13" s="67"/>
      <c r="DCH13" s="67"/>
      <c r="DCI13" s="67"/>
      <c r="DCJ13" s="67"/>
      <c r="DCK13" s="67"/>
      <c r="DCL13" s="67"/>
      <c r="DCM13" s="67"/>
      <c r="DCN13" s="67"/>
      <c r="DCO13" s="67"/>
      <c r="DCP13" s="67"/>
      <c r="DCQ13" s="67"/>
      <c r="DCR13" s="67"/>
      <c r="DCS13" s="67"/>
      <c r="DCT13" s="67"/>
      <c r="DCU13" s="67"/>
      <c r="DCV13" s="67"/>
      <c r="DCW13" s="67"/>
      <c r="DCX13" s="67"/>
      <c r="DCY13" s="67"/>
      <c r="DCZ13" s="67"/>
      <c r="DDA13" s="67"/>
      <c r="DDB13" s="67"/>
      <c r="DDC13" s="67"/>
      <c r="DDD13" s="67"/>
      <c r="DDE13" s="67"/>
      <c r="DDF13" s="67"/>
      <c r="DDG13" s="67"/>
      <c r="DDH13" s="67"/>
      <c r="DDI13" s="67"/>
      <c r="DDJ13" s="67"/>
      <c r="DDK13" s="67"/>
      <c r="DDL13" s="67"/>
      <c r="DDM13" s="67"/>
      <c r="DDN13" s="67"/>
      <c r="DDO13" s="67"/>
      <c r="DDP13" s="67"/>
      <c r="DDQ13" s="67"/>
      <c r="DDR13" s="67"/>
      <c r="DDS13" s="67"/>
      <c r="DDT13" s="67"/>
      <c r="DDU13" s="67"/>
      <c r="DDV13" s="67"/>
      <c r="DDW13" s="67"/>
      <c r="DDX13" s="67"/>
      <c r="DDY13" s="67"/>
      <c r="DDZ13" s="67"/>
      <c r="DEA13" s="67"/>
      <c r="DEB13" s="67"/>
      <c r="DEC13" s="67"/>
      <c r="DED13" s="67"/>
      <c r="DEE13" s="67"/>
      <c r="DEF13" s="67"/>
      <c r="DEG13" s="67"/>
      <c r="DEH13" s="67"/>
      <c r="DEI13" s="67"/>
      <c r="DEJ13" s="67"/>
      <c r="DEK13" s="67"/>
      <c r="DEL13" s="67"/>
      <c r="DEM13" s="67"/>
      <c r="DEN13" s="67"/>
      <c r="DEO13" s="67"/>
      <c r="DEP13" s="67"/>
      <c r="DEQ13" s="67"/>
      <c r="DER13" s="67"/>
      <c r="DES13" s="67"/>
      <c r="DET13" s="67"/>
      <c r="DEU13" s="67"/>
      <c r="DEV13" s="67"/>
      <c r="DEW13" s="67"/>
      <c r="DEX13" s="67"/>
      <c r="DEY13" s="67"/>
      <c r="DEZ13" s="67"/>
      <c r="DFA13" s="67"/>
      <c r="DFB13" s="67"/>
      <c r="DFC13" s="67"/>
      <c r="DFD13" s="67"/>
      <c r="DFE13" s="67"/>
      <c r="DFF13" s="67"/>
      <c r="DFG13" s="67"/>
      <c r="DFH13" s="67"/>
      <c r="DFI13" s="67"/>
      <c r="DFJ13" s="67"/>
      <c r="DFK13" s="67"/>
      <c r="DFL13" s="67"/>
      <c r="DFM13" s="67"/>
      <c r="DFN13" s="67"/>
      <c r="DFO13" s="67"/>
      <c r="DFP13" s="67"/>
      <c r="DFQ13" s="67"/>
      <c r="DFR13" s="67"/>
      <c r="DFS13" s="67"/>
      <c r="DFT13" s="67"/>
      <c r="DFU13" s="67"/>
      <c r="DFV13" s="67"/>
      <c r="DFW13" s="67"/>
      <c r="DFX13" s="67"/>
      <c r="DFY13" s="67"/>
      <c r="DFZ13" s="67"/>
      <c r="DGA13" s="67"/>
      <c r="DGB13" s="67"/>
      <c r="DGC13" s="67"/>
      <c r="DGD13" s="67"/>
      <c r="DGE13" s="67"/>
      <c r="DGF13" s="67"/>
      <c r="DGG13" s="67"/>
      <c r="DGH13" s="67"/>
      <c r="DGI13" s="67"/>
      <c r="DGJ13" s="67"/>
      <c r="DGK13" s="67"/>
      <c r="DGL13" s="67"/>
      <c r="DGM13" s="67"/>
      <c r="DGN13" s="67"/>
      <c r="DGO13" s="67"/>
      <c r="DGP13" s="67"/>
      <c r="DGQ13" s="67"/>
      <c r="DGR13" s="67"/>
      <c r="DGS13" s="67"/>
      <c r="DGT13" s="67"/>
      <c r="DGU13" s="67"/>
      <c r="DGV13" s="67"/>
      <c r="DGW13" s="67"/>
      <c r="DGX13" s="67"/>
      <c r="DGY13" s="67"/>
      <c r="DGZ13" s="67"/>
      <c r="DHA13" s="67"/>
      <c r="DHB13" s="67"/>
      <c r="DHC13" s="67"/>
      <c r="DHD13" s="67"/>
      <c r="DHE13" s="67"/>
      <c r="DHF13" s="67"/>
      <c r="DHG13" s="67"/>
      <c r="DHH13" s="67"/>
      <c r="DHI13" s="67"/>
      <c r="DHJ13" s="67"/>
      <c r="DHK13" s="67"/>
      <c r="DHL13" s="67"/>
      <c r="DHM13" s="67"/>
      <c r="DHN13" s="67"/>
      <c r="DHO13" s="67"/>
      <c r="DHP13" s="67"/>
      <c r="DHQ13" s="67"/>
      <c r="DHR13" s="67"/>
      <c r="DHS13" s="67"/>
      <c r="DHT13" s="67"/>
      <c r="DHU13" s="67"/>
      <c r="DHV13" s="67"/>
      <c r="DHW13" s="67"/>
      <c r="DHX13" s="67"/>
      <c r="DHY13" s="67"/>
      <c r="DHZ13" s="67"/>
      <c r="DIA13" s="67"/>
      <c r="DIB13" s="67"/>
      <c r="DIC13" s="67"/>
      <c r="DID13" s="67"/>
      <c r="DIE13" s="67"/>
      <c r="DIF13" s="67"/>
      <c r="DIG13" s="67"/>
      <c r="DIH13" s="67"/>
      <c r="DII13" s="67"/>
      <c r="DIJ13" s="67"/>
      <c r="DIK13" s="67"/>
      <c r="DIL13" s="67"/>
      <c r="DIM13" s="67"/>
      <c r="DIN13" s="67"/>
      <c r="DIO13" s="67"/>
      <c r="DIP13" s="67"/>
      <c r="DIQ13" s="67"/>
      <c r="DIR13" s="67"/>
      <c r="DIS13" s="67"/>
      <c r="DIT13" s="67"/>
      <c r="DIU13" s="67"/>
      <c r="DIV13" s="67"/>
      <c r="DIW13" s="67"/>
      <c r="DIX13" s="67"/>
      <c r="DIY13" s="67"/>
      <c r="DIZ13" s="67"/>
      <c r="DJA13" s="67"/>
      <c r="DJB13" s="67"/>
      <c r="DJC13" s="67"/>
      <c r="DJD13" s="67"/>
      <c r="DJE13" s="67"/>
      <c r="DJF13" s="67"/>
      <c r="DJG13" s="67"/>
      <c r="DJH13" s="67"/>
      <c r="DJI13" s="67"/>
      <c r="DJJ13" s="67"/>
      <c r="DJK13" s="67"/>
      <c r="DJL13" s="67"/>
      <c r="DJM13" s="67"/>
      <c r="DJN13" s="67"/>
      <c r="DJO13" s="67"/>
      <c r="DJP13" s="67"/>
      <c r="DJQ13" s="67"/>
      <c r="DJR13" s="67"/>
      <c r="DJS13" s="67"/>
      <c r="DJT13" s="67"/>
      <c r="DJU13" s="67"/>
      <c r="DJV13" s="67"/>
      <c r="DJW13" s="67"/>
      <c r="DJX13" s="67"/>
      <c r="DJY13" s="67"/>
      <c r="DJZ13" s="67"/>
      <c r="DKA13" s="67"/>
      <c r="DKB13" s="67"/>
      <c r="DKC13" s="67"/>
      <c r="DKD13" s="67"/>
      <c r="DKE13" s="67"/>
      <c r="DKF13" s="67"/>
      <c r="DKG13" s="67"/>
      <c r="DKH13" s="67"/>
      <c r="DKI13" s="67"/>
      <c r="DKJ13" s="67"/>
      <c r="DKK13" s="67"/>
      <c r="DKL13" s="67"/>
      <c r="DKM13" s="67"/>
      <c r="DKN13" s="67"/>
      <c r="DKO13" s="67"/>
      <c r="DKP13" s="67"/>
      <c r="DKQ13" s="67"/>
      <c r="DKR13" s="67"/>
      <c r="DKS13" s="67"/>
      <c r="DKT13" s="67"/>
      <c r="DKU13" s="67"/>
      <c r="DKV13" s="67"/>
      <c r="DKW13" s="67"/>
      <c r="DKX13" s="67"/>
      <c r="DKY13" s="67"/>
      <c r="DKZ13" s="67"/>
      <c r="DLA13" s="67"/>
      <c r="DLB13" s="67"/>
      <c r="DLC13" s="67"/>
      <c r="DLD13" s="67"/>
      <c r="DLE13" s="67"/>
      <c r="DLF13" s="67"/>
      <c r="DLG13" s="67"/>
      <c r="DLH13" s="67"/>
      <c r="DLI13" s="67"/>
      <c r="DLJ13" s="67"/>
      <c r="DLK13" s="67"/>
      <c r="DLL13" s="67"/>
      <c r="DLM13" s="67"/>
      <c r="DLN13" s="67"/>
      <c r="DLO13" s="67"/>
      <c r="DLP13" s="67"/>
      <c r="DLQ13" s="67"/>
      <c r="DLR13" s="67"/>
      <c r="DLS13" s="67"/>
      <c r="DLT13" s="67"/>
      <c r="DLU13" s="67"/>
      <c r="DLV13" s="67"/>
      <c r="DLW13" s="67"/>
      <c r="DLX13" s="67"/>
      <c r="DLY13" s="67"/>
      <c r="DLZ13" s="67"/>
      <c r="DMA13" s="67"/>
      <c r="DMB13" s="67"/>
      <c r="DMC13" s="67"/>
      <c r="DMD13" s="67"/>
      <c r="DME13" s="67"/>
      <c r="DMF13" s="67"/>
      <c r="DMG13" s="67"/>
      <c r="DMH13" s="67"/>
      <c r="DMI13" s="67"/>
      <c r="DMJ13" s="67"/>
      <c r="DMK13" s="67"/>
      <c r="DML13" s="67"/>
      <c r="DMM13" s="67"/>
      <c r="DMN13" s="67"/>
      <c r="DMO13" s="67"/>
      <c r="DMP13" s="67"/>
      <c r="DMQ13" s="67"/>
      <c r="DMR13" s="67"/>
      <c r="DMS13" s="67"/>
      <c r="DMT13" s="67"/>
      <c r="DMU13" s="67"/>
      <c r="DMV13" s="67"/>
      <c r="DMW13" s="67"/>
      <c r="DMX13" s="67"/>
      <c r="DMY13" s="67"/>
      <c r="DMZ13" s="67"/>
      <c r="DNA13" s="67"/>
      <c r="DNB13" s="67"/>
      <c r="DNC13" s="67"/>
      <c r="DND13" s="67"/>
      <c r="DNE13" s="67"/>
      <c r="DNF13" s="67"/>
      <c r="DNG13" s="67"/>
      <c r="DNH13" s="67"/>
      <c r="DNI13" s="67"/>
      <c r="DNJ13" s="67"/>
      <c r="DNK13" s="67"/>
      <c r="DNL13" s="67"/>
      <c r="DNM13" s="67"/>
      <c r="DNN13" s="67"/>
      <c r="DNO13" s="67"/>
      <c r="DNP13" s="67"/>
      <c r="DNQ13" s="67"/>
      <c r="DNR13" s="67"/>
      <c r="DNS13" s="67"/>
      <c r="DNT13" s="67"/>
      <c r="DNU13" s="67"/>
      <c r="DNV13" s="67"/>
      <c r="DNW13" s="67"/>
      <c r="DNX13" s="67"/>
      <c r="DNY13" s="67"/>
      <c r="DNZ13" s="67"/>
      <c r="DOA13" s="67"/>
      <c r="DOB13" s="67"/>
      <c r="DOC13" s="67"/>
      <c r="DOD13" s="67"/>
      <c r="DOE13" s="67"/>
      <c r="DOF13" s="67"/>
      <c r="DOG13" s="67"/>
      <c r="DOH13" s="67"/>
      <c r="DOI13" s="67"/>
      <c r="DOJ13" s="67"/>
      <c r="DOK13" s="67"/>
      <c r="DOL13" s="67"/>
      <c r="DOM13" s="67"/>
      <c r="DON13" s="67"/>
      <c r="DOO13" s="67"/>
      <c r="DOP13" s="67"/>
      <c r="DOQ13" s="67"/>
      <c r="DOR13" s="67"/>
      <c r="DOS13" s="67"/>
      <c r="DOT13" s="67"/>
      <c r="DOU13" s="67"/>
      <c r="DOV13" s="67"/>
      <c r="DOW13" s="67"/>
      <c r="DOX13" s="67"/>
      <c r="DOY13" s="67"/>
      <c r="DOZ13" s="67"/>
      <c r="DPA13" s="67"/>
      <c r="DPB13" s="67"/>
      <c r="DPC13" s="67"/>
      <c r="DPD13" s="67"/>
      <c r="DPE13" s="67"/>
      <c r="DPF13" s="67"/>
      <c r="DPG13" s="67"/>
      <c r="DPH13" s="67"/>
      <c r="DPI13" s="67"/>
      <c r="DPJ13" s="67"/>
      <c r="DPK13" s="67"/>
      <c r="DPL13" s="67"/>
      <c r="DPM13" s="67"/>
      <c r="DPN13" s="67"/>
      <c r="DPO13" s="67"/>
      <c r="DPP13" s="67"/>
      <c r="DPQ13" s="67"/>
      <c r="DPR13" s="67"/>
      <c r="DPS13" s="67"/>
      <c r="DPT13" s="67"/>
      <c r="DPU13" s="67"/>
      <c r="DPV13" s="67"/>
      <c r="DPW13" s="67"/>
      <c r="DPX13" s="67"/>
      <c r="DPY13" s="67"/>
      <c r="DPZ13" s="67"/>
      <c r="DQA13" s="67"/>
      <c r="DQB13" s="67"/>
      <c r="DQC13" s="67"/>
      <c r="DQD13" s="67"/>
      <c r="DQE13" s="67"/>
      <c r="DQF13" s="67"/>
      <c r="DQG13" s="67"/>
      <c r="DQH13" s="67"/>
      <c r="DQI13" s="67"/>
      <c r="DQJ13" s="67"/>
      <c r="DQK13" s="67"/>
      <c r="DQL13" s="67"/>
      <c r="DQM13" s="67"/>
      <c r="DQN13" s="67"/>
      <c r="DQO13" s="67"/>
      <c r="DQP13" s="67"/>
      <c r="DQQ13" s="67"/>
      <c r="DQR13" s="67"/>
      <c r="DQS13" s="67"/>
      <c r="DQT13" s="67"/>
      <c r="DQU13" s="67"/>
      <c r="DQV13" s="67"/>
      <c r="DQW13" s="67"/>
      <c r="DQX13" s="67"/>
      <c r="DQY13" s="67"/>
      <c r="DQZ13" s="67"/>
      <c r="DRA13" s="67"/>
      <c r="DRB13" s="67"/>
      <c r="DRC13" s="67"/>
      <c r="DRD13" s="67"/>
      <c r="DRE13" s="67"/>
      <c r="DRF13" s="67"/>
      <c r="DRG13" s="67"/>
      <c r="DRH13" s="67"/>
      <c r="DRI13" s="67"/>
      <c r="DRJ13" s="67"/>
      <c r="DRK13" s="67"/>
      <c r="DRL13" s="67"/>
      <c r="DRM13" s="67"/>
      <c r="DRN13" s="67"/>
      <c r="DRO13" s="67"/>
      <c r="DRP13" s="67"/>
      <c r="DRQ13" s="67"/>
      <c r="DRR13" s="67"/>
      <c r="DRS13" s="67"/>
      <c r="DRT13" s="67"/>
      <c r="DRU13" s="67"/>
      <c r="DRV13" s="67"/>
      <c r="DRW13" s="67"/>
      <c r="DRX13" s="67"/>
      <c r="DRY13" s="67"/>
      <c r="DRZ13" s="67"/>
      <c r="DSA13" s="67"/>
      <c r="DSB13" s="67"/>
      <c r="DSC13" s="67"/>
      <c r="DSD13" s="67"/>
      <c r="DSE13" s="67"/>
      <c r="DSF13" s="67"/>
      <c r="DSG13" s="67"/>
      <c r="DSH13" s="67"/>
      <c r="DSI13" s="67"/>
      <c r="DSJ13" s="67"/>
      <c r="DSK13" s="67"/>
      <c r="DSL13" s="67"/>
      <c r="DSM13" s="67"/>
      <c r="DSN13" s="67"/>
      <c r="DSO13" s="67"/>
      <c r="DSP13" s="67"/>
      <c r="DSQ13" s="67"/>
      <c r="DSR13" s="67"/>
      <c r="DSS13" s="67"/>
      <c r="DST13" s="67"/>
      <c r="DSU13" s="67"/>
      <c r="DSV13" s="67"/>
      <c r="DSW13" s="67"/>
      <c r="DSX13" s="67"/>
      <c r="DSY13" s="67"/>
      <c r="DSZ13" s="67"/>
      <c r="DTA13" s="67"/>
      <c r="DTB13" s="67"/>
      <c r="DTC13" s="67"/>
      <c r="DTD13" s="67"/>
      <c r="DTE13" s="67"/>
      <c r="DTF13" s="67"/>
      <c r="DTG13" s="67"/>
      <c r="DTH13" s="67"/>
      <c r="DTI13" s="67"/>
      <c r="DTJ13" s="67"/>
      <c r="DTK13" s="67"/>
      <c r="DTL13" s="67"/>
      <c r="DTM13" s="67"/>
      <c r="DTN13" s="67"/>
      <c r="DTO13" s="67"/>
      <c r="DTP13" s="67"/>
      <c r="DTQ13" s="67"/>
      <c r="DTR13" s="67"/>
      <c r="DTS13" s="67"/>
      <c r="DTT13" s="67"/>
      <c r="DTU13" s="67"/>
      <c r="DTV13" s="67"/>
      <c r="DTW13" s="67"/>
      <c r="DTX13" s="67"/>
      <c r="DTY13" s="67"/>
      <c r="DTZ13" s="67"/>
      <c r="DUA13" s="67"/>
      <c r="DUB13" s="67"/>
      <c r="DUC13" s="67"/>
      <c r="DUD13" s="67"/>
      <c r="DUE13" s="67"/>
      <c r="DUF13" s="67"/>
      <c r="DUG13" s="67"/>
      <c r="DUH13" s="67"/>
      <c r="DUI13" s="67"/>
      <c r="DUJ13" s="67"/>
      <c r="DUK13" s="67"/>
      <c r="DUL13" s="67"/>
      <c r="DUM13" s="67"/>
      <c r="DUN13" s="67"/>
      <c r="DUO13" s="67"/>
      <c r="DUP13" s="67"/>
      <c r="DUQ13" s="67"/>
      <c r="DUR13" s="67"/>
      <c r="DUS13" s="67"/>
      <c r="DUT13" s="67"/>
      <c r="DUU13" s="67"/>
      <c r="DUV13" s="67"/>
      <c r="DUW13" s="67"/>
      <c r="DUX13" s="67"/>
      <c r="DUY13" s="67"/>
      <c r="DUZ13" s="67"/>
      <c r="DVA13" s="67"/>
      <c r="DVB13" s="67"/>
      <c r="DVC13" s="67"/>
      <c r="DVD13" s="67"/>
      <c r="DVE13" s="67"/>
      <c r="DVF13" s="67"/>
      <c r="DVG13" s="67"/>
      <c r="DVH13" s="67"/>
      <c r="DVI13" s="67"/>
      <c r="DVJ13" s="67"/>
      <c r="DVK13" s="67"/>
      <c r="DVL13" s="67"/>
      <c r="DVM13" s="67"/>
      <c r="DVN13" s="67"/>
      <c r="DVO13" s="67"/>
      <c r="DVP13" s="67"/>
      <c r="DVQ13" s="67"/>
      <c r="DVR13" s="67"/>
      <c r="DVS13" s="67"/>
      <c r="DVT13" s="67"/>
      <c r="DVU13" s="67"/>
      <c r="DVV13" s="67"/>
      <c r="DVW13" s="67"/>
      <c r="DVX13" s="67"/>
      <c r="DVY13" s="67"/>
      <c r="DVZ13" s="67"/>
      <c r="DWA13" s="67"/>
      <c r="DWB13" s="67"/>
      <c r="DWC13" s="67"/>
      <c r="DWD13" s="67"/>
      <c r="DWE13" s="67"/>
      <c r="DWF13" s="67"/>
      <c r="DWG13" s="67"/>
      <c r="DWH13" s="67"/>
      <c r="DWI13" s="67"/>
      <c r="DWJ13" s="67"/>
      <c r="DWK13" s="67"/>
      <c r="DWL13" s="67"/>
      <c r="DWM13" s="67"/>
      <c r="DWN13" s="67"/>
      <c r="DWO13" s="67"/>
      <c r="DWP13" s="67"/>
      <c r="DWQ13" s="67"/>
      <c r="DWR13" s="67"/>
      <c r="DWS13" s="67"/>
      <c r="DWT13" s="67"/>
      <c r="DWU13" s="67"/>
      <c r="DWV13" s="67"/>
      <c r="DWW13" s="67"/>
      <c r="DWX13" s="67"/>
      <c r="DWY13" s="67"/>
      <c r="DWZ13" s="67"/>
      <c r="DXA13" s="67"/>
      <c r="DXB13" s="67"/>
      <c r="DXC13" s="67"/>
      <c r="DXD13" s="67"/>
      <c r="DXE13" s="67"/>
      <c r="DXF13" s="67"/>
      <c r="DXG13" s="67"/>
      <c r="DXH13" s="67"/>
      <c r="DXI13" s="67"/>
      <c r="DXJ13" s="67"/>
      <c r="DXK13" s="67"/>
      <c r="DXL13" s="67"/>
      <c r="DXM13" s="67"/>
      <c r="DXN13" s="67"/>
      <c r="DXO13" s="67"/>
      <c r="DXP13" s="67"/>
      <c r="DXQ13" s="67"/>
      <c r="DXR13" s="67"/>
      <c r="DXS13" s="67"/>
      <c r="DXT13" s="67"/>
      <c r="DXU13" s="67"/>
      <c r="DXV13" s="67"/>
      <c r="DXW13" s="67"/>
      <c r="DXX13" s="67"/>
      <c r="DXY13" s="67"/>
      <c r="DXZ13" s="67"/>
      <c r="DYA13" s="67"/>
      <c r="DYB13" s="67"/>
      <c r="DYC13" s="67"/>
      <c r="DYD13" s="67"/>
      <c r="DYE13" s="67"/>
      <c r="DYF13" s="67"/>
      <c r="DYG13" s="67"/>
      <c r="DYH13" s="67"/>
      <c r="DYI13" s="67"/>
      <c r="DYJ13" s="67"/>
      <c r="DYK13" s="67"/>
      <c r="DYL13" s="67"/>
      <c r="DYM13" s="67"/>
      <c r="DYN13" s="67"/>
      <c r="DYO13" s="67"/>
      <c r="DYP13" s="67"/>
      <c r="DYQ13" s="67"/>
      <c r="DYR13" s="67"/>
      <c r="DYS13" s="67"/>
      <c r="DYT13" s="67"/>
      <c r="DYU13" s="67"/>
      <c r="DYV13" s="67"/>
      <c r="DYW13" s="67"/>
      <c r="DYX13" s="67"/>
      <c r="DYY13" s="67"/>
      <c r="DYZ13" s="67"/>
      <c r="DZA13" s="67"/>
      <c r="DZB13" s="67"/>
      <c r="DZC13" s="67"/>
      <c r="DZD13" s="67"/>
      <c r="DZE13" s="67"/>
      <c r="DZF13" s="67"/>
      <c r="DZG13" s="67"/>
      <c r="DZH13" s="67"/>
      <c r="DZI13" s="67"/>
      <c r="DZJ13" s="67"/>
      <c r="DZK13" s="67"/>
      <c r="DZL13" s="67"/>
      <c r="DZM13" s="67"/>
      <c r="DZN13" s="67"/>
      <c r="DZO13" s="67"/>
      <c r="DZP13" s="67"/>
      <c r="DZQ13" s="67"/>
      <c r="DZR13" s="67"/>
      <c r="DZS13" s="67"/>
      <c r="DZT13" s="67"/>
      <c r="DZU13" s="67"/>
      <c r="DZV13" s="67"/>
      <c r="DZW13" s="67"/>
      <c r="DZX13" s="67"/>
      <c r="DZY13" s="67"/>
      <c r="DZZ13" s="67"/>
    </row>
    <row r="14" spans="1:3406" s="65" customFormat="1">
      <c r="A14" s="84" t="s">
        <v>1846</v>
      </c>
      <c r="B14" s="78">
        <v>-3000000</v>
      </c>
      <c r="C14" s="78">
        <v>-1570498.92</v>
      </c>
      <c r="D14" s="78">
        <v>-3000000</v>
      </c>
      <c r="E14" s="78">
        <v>-3165000</v>
      </c>
      <c r="F14" s="78">
        <v>-3332745</v>
      </c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  <c r="BZ14" s="67"/>
      <c r="CA14" s="67"/>
      <c r="CB14" s="67"/>
      <c r="CC14" s="67"/>
      <c r="CD14" s="67"/>
      <c r="CE14" s="67"/>
      <c r="CF14" s="67"/>
      <c r="CG14" s="67"/>
      <c r="CH14" s="67"/>
      <c r="CI14" s="67"/>
      <c r="CJ14" s="67"/>
      <c r="CK14" s="67"/>
      <c r="CL14" s="67"/>
      <c r="CM14" s="67"/>
      <c r="CN14" s="67"/>
      <c r="CO14" s="67"/>
      <c r="CP14" s="67"/>
      <c r="CQ14" s="67"/>
      <c r="CR14" s="67"/>
      <c r="CS14" s="67"/>
      <c r="CT14" s="67"/>
      <c r="CU14" s="67"/>
      <c r="CV14" s="67"/>
      <c r="CW14" s="67"/>
      <c r="CX14" s="67"/>
      <c r="CY14" s="67"/>
      <c r="CZ14" s="67"/>
      <c r="DA14" s="67"/>
      <c r="DB14" s="67"/>
      <c r="DC14" s="67"/>
      <c r="DD14" s="67"/>
      <c r="DE14" s="67"/>
      <c r="DF14" s="67"/>
      <c r="DG14" s="67"/>
      <c r="DH14" s="67"/>
      <c r="DI14" s="67"/>
      <c r="DJ14" s="67"/>
      <c r="DK14" s="67"/>
      <c r="DL14" s="67"/>
      <c r="DM14" s="67"/>
      <c r="DN14" s="67"/>
      <c r="DO14" s="67"/>
      <c r="DP14" s="67"/>
      <c r="DQ14" s="67"/>
      <c r="DR14" s="67"/>
      <c r="DS14" s="67"/>
      <c r="DT14" s="67"/>
      <c r="DU14" s="67"/>
      <c r="DV14" s="67"/>
      <c r="DW14" s="67"/>
      <c r="DX14" s="67"/>
      <c r="DY14" s="67"/>
      <c r="DZ14" s="67"/>
      <c r="EA14" s="67"/>
      <c r="EB14" s="67"/>
      <c r="EC14" s="67"/>
      <c r="ED14" s="67"/>
      <c r="EE14" s="67"/>
      <c r="EF14" s="67"/>
      <c r="EG14" s="67"/>
      <c r="EH14" s="67"/>
      <c r="EI14" s="67"/>
      <c r="EJ14" s="67"/>
      <c r="EK14" s="67"/>
      <c r="EL14" s="67"/>
      <c r="EM14" s="67"/>
      <c r="EN14" s="67"/>
      <c r="EO14" s="67"/>
      <c r="EP14" s="67"/>
      <c r="EQ14" s="67"/>
      <c r="ER14" s="67"/>
      <c r="ES14" s="67"/>
      <c r="ET14" s="67"/>
      <c r="EU14" s="67"/>
      <c r="EV14" s="67"/>
      <c r="EW14" s="67"/>
      <c r="EX14" s="67"/>
      <c r="EY14" s="67"/>
      <c r="EZ14" s="67"/>
      <c r="FA14" s="67"/>
      <c r="FB14" s="67"/>
      <c r="FC14" s="67"/>
      <c r="FD14" s="67"/>
      <c r="FE14" s="67"/>
      <c r="FF14" s="67"/>
      <c r="FG14" s="67"/>
      <c r="FH14" s="67"/>
      <c r="FI14" s="67"/>
      <c r="FJ14" s="67"/>
      <c r="FK14" s="67"/>
      <c r="FL14" s="67"/>
      <c r="FM14" s="67"/>
      <c r="FN14" s="67"/>
      <c r="FO14" s="67"/>
      <c r="FP14" s="67"/>
      <c r="FQ14" s="67"/>
      <c r="FR14" s="67"/>
      <c r="FS14" s="67"/>
      <c r="FT14" s="67"/>
      <c r="FU14" s="67"/>
      <c r="FV14" s="67"/>
      <c r="FW14" s="67"/>
      <c r="FX14" s="67"/>
      <c r="FY14" s="67"/>
      <c r="FZ14" s="67"/>
      <c r="GA14" s="67"/>
      <c r="GB14" s="67"/>
      <c r="GC14" s="67"/>
      <c r="GD14" s="67"/>
      <c r="GE14" s="67"/>
      <c r="GF14" s="67"/>
      <c r="GG14" s="67"/>
      <c r="GH14" s="67"/>
      <c r="GI14" s="67"/>
      <c r="GJ14" s="67"/>
      <c r="GK14" s="67"/>
      <c r="GL14" s="67"/>
      <c r="GM14" s="67"/>
      <c r="GN14" s="67"/>
      <c r="GO14" s="67"/>
      <c r="GP14" s="67"/>
      <c r="GQ14" s="67"/>
      <c r="GR14" s="67"/>
      <c r="GS14" s="67"/>
      <c r="GT14" s="67"/>
      <c r="GU14" s="67"/>
      <c r="GV14" s="67"/>
      <c r="GW14" s="67"/>
      <c r="GX14" s="67"/>
      <c r="GY14" s="67"/>
      <c r="GZ14" s="67"/>
      <c r="HA14" s="67"/>
      <c r="HB14" s="67"/>
      <c r="HC14" s="67"/>
      <c r="HD14" s="67"/>
      <c r="HE14" s="67"/>
      <c r="HF14" s="67"/>
      <c r="HG14" s="67"/>
      <c r="HH14" s="67"/>
      <c r="HI14" s="67"/>
      <c r="HJ14" s="67"/>
      <c r="HK14" s="67"/>
      <c r="HL14" s="67"/>
      <c r="HM14" s="67"/>
      <c r="HN14" s="67"/>
      <c r="HO14" s="67"/>
      <c r="HP14" s="67"/>
      <c r="HQ14" s="67"/>
      <c r="HR14" s="67"/>
      <c r="HS14" s="67"/>
      <c r="HT14" s="67"/>
      <c r="HU14" s="67"/>
      <c r="HV14" s="67"/>
      <c r="HW14" s="67"/>
      <c r="HX14" s="67"/>
      <c r="HY14" s="67"/>
      <c r="HZ14" s="67"/>
      <c r="IA14" s="67"/>
      <c r="IB14" s="67"/>
      <c r="IC14" s="67"/>
      <c r="ID14" s="67"/>
      <c r="IE14" s="67"/>
      <c r="IF14" s="67"/>
      <c r="IG14" s="67"/>
      <c r="IH14" s="67"/>
      <c r="II14" s="67"/>
      <c r="IJ14" s="67"/>
      <c r="IK14" s="67"/>
      <c r="IL14" s="67"/>
      <c r="IM14" s="67"/>
      <c r="IN14" s="67"/>
      <c r="IO14" s="67"/>
      <c r="IP14" s="67"/>
      <c r="IQ14" s="67"/>
      <c r="IR14" s="67"/>
      <c r="IS14" s="67"/>
      <c r="IT14" s="67"/>
      <c r="IU14" s="67"/>
      <c r="IV14" s="67"/>
      <c r="IW14" s="67"/>
      <c r="IX14" s="67"/>
      <c r="IY14" s="67"/>
      <c r="IZ14" s="67"/>
      <c r="JA14" s="67"/>
      <c r="JB14" s="67"/>
      <c r="JC14" s="67"/>
      <c r="JD14" s="67"/>
      <c r="JE14" s="67"/>
      <c r="JF14" s="67"/>
      <c r="JG14" s="67"/>
      <c r="JH14" s="67"/>
      <c r="JI14" s="67"/>
      <c r="JJ14" s="67"/>
      <c r="JK14" s="67"/>
      <c r="JL14" s="67"/>
      <c r="JM14" s="67"/>
      <c r="JN14" s="67"/>
      <c r="JO14" s="67"/>
      <c r="JP14" s="67"/>
      <c r="JQ14" s="67"/>
      <c r="JR14" s="67"/>
      <c r="JS14" s="67"/>
      <c r="JT14" s="67"/>
      <c r="JU14" s="67"/>
      <c r="JV14" s="67"/>
      <c r="JW14" s="67"/>
      <c r="JX14" s="67"/>
      <c r="JY14" s="67"/>
      <c r="JZ14" s="67"/>
      <c r="KA14" s="67"/>
      <c r="KB14" s="67"/>
      <c r="KC14" s="67"/>
      <c r="KD14" s="67"/>
      <c r="KE14" s="67"/>
      <c r="KF14" s="67"/>
      <c r="KG14" s="67"/>
      <c r="KH14" s="67"/>
      <c r="KI14" s="67"/>
      <c r="KJ14" s="67"/>
      <c r="KK14" s="67"/>
      <c r="KL14" s="67"/>
      <c r="KM14" s="67"/>
      <c r="KN14" s="67"/>
      <c r="KO14" s="67"/>
      <c r="KP14" s="67"/>
      <c r="KQ14" s="67"/>
      <c r="KR14" s="67"/>
      <c r="KS14" s="67"/>
      <c r="KT14" s="67"/>
      <c r="KU14" s="67"/>
      <c r="KV14" s="67"/>
      <c r="KW14" s="67"/>
      <c r="KX14" s="67"/>
      <c r="KY14" s="67"/>
      <c r="KZ14" s="67"/>
      <c r="LA14" s="67"/>
      <c r="LB14" s="67"/>
      <c r="LC14" s="67"/>
      <c r="LD14" s="67"/>
      <c r="LE14" s="67"/>
      <c r="LF14" s="67"/>
      <c r="LG14" s="67"/>
      <c r="LH14" s="67"/>
      <c r="LI14" s="67"/>
      <c r="LJ14" s="67"/>
      <c r="LK14" s="67"/>
      <c r="LL14" s="67"/>
      <c r="LM14" s="67"/>
      <c r="LN14" s="67"/>
      <c r="LO14" s="67"/>
      <c r="LP14" s="67"/>
      <c r="LQ14" s="67"/>
      <c r="LR14" s="67"/>
      <c r="LS14" s="67"/>
      <c r="LT14" s="67"/>
      <c r="LU14" s="67"/>
      <c r="LV14" s="67"/>
      <c r="LW14" s="67"/>
      <c r="LX14" s="67"/>
      <c r="LY14" s="67"/>
      <c r="LZ14" s="67"/>
      <c r="MA14" s="67"/>
      <c r="MB14" s="67"/>
      <c r="MC14" s="67"/>
      <c r="MD14" s="67"/>
      <c r="ME14" s="67"/>
      <c r="MF14" s="67"/>
      <c r="MG14" s="67"/>
      <c r="MH14" s="67"/>
      <c r="MI14" s="67"/>
      <c r="MJ14" s="67"/>
      <c r="MK14" s="67"/>
      <c r="ML14" s="67"/>
      <c r="MM14" s="67"/>
      <c r="MN14" s="67"/>
      <c r="MO14" s="67"/>
      <c r="MP14" s="67"/>
      <c r="MQ14" s="67"/>
      <c r="MR14" s="67"/>
      <c r="MS14" s="67"/>
      <c r="MT14" s="67"/>
      <c r="MU14" s="67"/>
      <c r="MV14" s="67"/>
      <c r="MW14" s="67"/>
      <c r="MX14" s="67"/>
      <c r="MY14" s="67"/>
      <c r="MZ14" s="67"/>
      <c r="NA14" s="67"/>
      <c r="NB14" s="67"/>
      <c r="NC14" s="67"/>
      <c r="ND14" s="67"/>
      <c r="NE14" s="67"/>
      <c r="NF14" s="67"/>
      <c r="NG14" s="67"/>
      <c r="NH14" s="67"/>
      <c r="NI14" s="67"/>
      <c r="NJ14" s="67"/>
      <c r="NK14" s="67"/>
      <c r="NL14" s="67"/>
      <c r="NM14" s="67"/>
      <c r="NN14" s="67"/>
      <c r="NO14" s="67"/>
      <c r="NP14" s="67"/>
      <c r="NQ14" s="67"/>
      <c r="NR14" s="67"/>
      <c r="NS14" s="67"/>
      <c r="NT14" s="67"/>
      <c r="NU14" s="67"/>
      <c r="NV14" s="67"/>
      <c r="NW14" s="67"/>
      <c r="NX14" s="67"/>
      <c r="NY14" s="67"/>
      <c r="NZ14" s="67"/>
      <c r="OA14" s="67"/>
      <c r="OB14" s="67"/>
      <c r="OC14" s="67"/>
      <c r="OD14" s="67"/>
      <c r="OE14" s="67"/>
      <c r="OF14" s="67"/>
      <c r="OG14" s="67"/>
      <c r="OH14" s="67"/>
      <c r="OI14" s="67"/>
      <c r="OJ14" s="67"/>
      <c r="OK14" s="67"/>
      <c r="OL14" s="67"/>
      <c r="OM14" s="67"/>
      <c r="ON14" s="67"/>
      <c r="OO14" s="67"/>
      <c r="OP14" s="67"/>
      <c r="OQ14" s="67"/>
      <c r="OR14" s="67"/>
      <c r="OS14" s="67"/>
      <c r="OT14" s="67"/>
      <c r="OU14" s="67"/>
      <c r="OV14" s="67"/>
      <c r="OW14" s="67"/>
      <c r="OX14" s="67"/>
      <c r="OY14" s="67"/>
      <c r="OZ14" s="67"/>
      <c r="PA14" s="67"/>
      <c r="PB14" s="67"/>
      <c r="PC14" s="67"/>
      <c r="PD14" s="67"/>
      <c r="PE14" s="67"/>
      <c r="PF14" s="67"/>
      <c r="PG14" s="67"/>
      <c r="PH14" s="67"/>
      <c r="PI14" s="67"/>
      <c r="PJ14" s="67"/>
      <c r="PK14" s="67"/>
      <c r="PL14" s="67"/>
      <c r="PM14" s="67"/>
      <c r="PN14" s="67"/>
      <c r="PO14" s="67"/>
      <c r="PP14" s="67"/>
      <c r="PQ14" s="67"/>
      <c r="PR14" s="67"/>
      <c r="PS14" s="67"/>
      <c r="PT14" s="67"/>
      <c r="PU14" s="67"/>
      <c r="PV14" s="67"/>
      <c r="PW14" s="67"/>
      <c r="PX14" s="67"/>
      <c r="PY14" s="67"/>
      <c r="PZ14" s="67"/>
      <c r="QA14" s="67"/>
      <c r="QB14" s="67"/>
      <c r="QC14" s="67"/>
      <c r="QD14" s="67"/>
      <c r="QE14" s="67"/>
      <c r="QF14" s="67"/>
      <c r="QG14" s="67"/>
      <c r="QH14" s="67"/>
      <c r="QI14" s="67"/>
      <c r="QJ14" s="67"/>
      <c r="QK14" s="67"/>
      <c r="QL14" s="67"/>
      <c r="QM14" s="67"/>
      <c r="QN14" s="67"/>
      <c r="QO14" s="67"/>
      <c r="QP14" s="67"/>
      <c r="QQ14" s="67"/>
      <c r="QR14" s="67"/>
      <c r="QS14" s="67"/>
      <c r="QT14" s="67"/>
      <c r="QU14" s="67"/>
      <c r="QV14" s="67"/>
      <c r="QW14" s="67"/>
      <c r="QX14" s="67"/>
      <c r="QY14" s="67"/>
      <c r="QZ14" s="67"/>
      <c r="RA14" s="67"/>
      <c r="RB14" s="67"/>
      <c r="RC14" s="67"/>
      <c r="RD14" s="67"/>
      <c r="RE14" s="67"/>
      <c r="RF14" s="67"/>
      <c r="RG14" s="67"/>
      <c r="RH14" s="67"/>
      <c r="RI14" s="67"/>
      <c r="RJ14" s="67"/>
      <c r="RK14" s="67"/>
      <c r="RL14" s="67"/>
      <c r="RM14" s="67"/>
      <c r="RN14" s="67"/>
      <c r="RO14" s="67"/>
      <c r="RP14" s="67"/>
      <c r="RQ14" s="67"/>
      <c r="RR14" s="67"/>
      <c r="RS14" s="67"/>
      <c r="RT14" s="67"/>
      <c r="RU14" s="67"/>
      <c r="RV14" s="67"/>
      <c r="RW14" s="67"/>
      <c r="RX14" s="67"/>
      <c r="RY14" s="67"/>
      <c r="RZ14" s="67"/>
      <c r="SA14" s="67"/>
      <c r="SB14" s="67"/>
      <c r="SC14" s="67"/>
      <c r="SD14" s="67"/>
      <c r="SE14" s="67"/>
      <c r="SF14" s="67"/>
      <c r="SG14" s="67"/>
      <c r="SH14" s="67"/>
      <c r="SI14" s="67"/>
      <c r="SJ14" s="67"/>
      <c r="SK14" s="67"/>
      <c r="SL14" s="67"/>
      <c r="SM14" s="67"/>
      <c r="SN14" s="67"/>
      <c r="SO14" s="67"/>
      <c r="SP14" s="67"/>
      <c r="SQ14" s="67"/>
      <c r="SR14" s="67"/>
      <c r="SS14" s="67"/>
      <c r="ST14" s="67"/>
      <c r="SU14" s="67"/>
      <c r="SV14" s="67"/>
      <c r="SW14" s="67"/>
      <c r="SX14" s="67"/>
      <c r="SY14" s="67"/>
      <c r="SZ14" s="67"/>
      <c r="TA14" s="67"/>
      <c r="TB14" s="67"/>
      <c r="TC14" s="67"/>
      <c r="TD14" s="67"/>
      <c r="TE14" s="67"/>
      <c r="TF14" s="67"/>
      <c r="TG14" s="67"/>
      <c r="TH14" s="67"/>
      <c r="TI14" s="67"/>
      <c r="TJ14" s="67"/>
      <c r="TK14" s="67"/>
      <c r="TL14" s="67"/>
      <c r="TM14" s="67"/>
      <c r="TN14" s="67"/>
      <c r="TO14" s="67"/>
      <c r="TP14" s="67"/>
      <c r="TQ14" s="67"/>
      <c r="TR14" s="67"/>
      <c r="TS14" s="67"/>
      <c r="TT14" s="67"/>
      <c r="TU14" s="67"/>
      <c r="TV14" s="67"/>
      <c r="TW14" s="67"/>
      <c r="TX14" s="67"/>
      <c r="TY14" s="67"/>
      <c r="TZ14" s="67"/>
      <c r="UA14" s="67"/>
      <c r="UB14" s="67"/>
      <c r="UC14" s="67"/>
      <c r="UD14" s="67"/>
      <c r="UE14" s="67"/>
      <c r="UF14" s="67"/>
      <c r="UG14" s="67"/>
      <c r="UH14" s="67"/>
      <c r="UI14" s="67"/>
      <c r="UJ14" s="67"/>
      <c r="UK14" s="67"/>
      <c r="UL14" s="67"/>
      <c r="UM14" s="67"/>
      <c r="UN14" s="67"/>
      <c r="UO14" s="67"/>
      <c r="UP14" s="67"/>
      <c r="UQ14" s="67"/>
      <c r="UR14" s="67"/>
      <c r="US14" s="67"/>
      <c r="UT14" s="67"/>
      <c r="UU14" s="67"/>
      <c r="UV14" s="67"/>
      <c r="UW14" s="67"/>
      <c r="UX14" s="67"/>
      <c r="UY14" s="67"/>
      <c r="UZ14" s="67"/>
      <c r="VA14" s="67"/>
      <c r="VB14" s="67"/>
      <c r="VC14" s="67"/>
      <c r="VD14" s="67"/>
      <c r="VE14" s="67"/>
      <c r="VF14" s="67"/>
      <c r="VG14" s="67"/>
      <c r="VH14" s="67"/>
      <c r="VI14" s="67"/>
      <c r="VJ14" s="67"/>
      <c r="VK14" s="67"/>
      <c r="VL14" s="67"/>
      <c r="VM14" s="67"/>
      <c r="VN14" s="67"/>
      <c r="VO14" s="67"/>
      <c r="VP14" s="67"/>
      <c r="VQ14" s="67"/>
      <c r="VR14" s="67"/>
      <c r="VS14" s="67"/>
      <c r="VT14" s="67"/>
      <c r="VU14" s="67"/>
      <c r="VV14" s="67"/>
      <c r="VW14" s="67"/>
      <c r="VX14" s="67"/>
      <c r="VY14" s="67"/>
      <c r="VZ14" s="67"/>
      <c r="WA14" s="67"/>
      <c r="WB14" s="67"/>
      <c r="WC14" s="67"/>
      <c r="WD14" s="67"/>
      <c r="WE14" s="67"/>
      <c r="WF14" s="67"/>
      <c r="WG14" s="67"/>
      <c r="WH14" s="67"/>
      <c r="WI14" s="67"/>
      <c r="WJ14" s="67"/>
      <c r="WK14" s="67"/>
      <c r="WL14" s="67"/>
      <c r="WM14" s="67"/>
      <c r="WN14" s="67"/>
      <c r="WO14" s="67"/>
      <c r="WP14" s="67"/>
      <c r="WQ14" s="67"/>
      <c r="WR14" s="67"/>
      <c r="WS14" s="67"/>
      <c r="WT14" s="67"/>
      <c r="WU14" s="67"/>
      <c r="WV14" s="67"/>
      <c r="WW14" s="67"/>
      <c r="WX14" s="67"/>
      <c r="WY14" s="67"/>
      <c r="WZ14" s="67"/>
      <c r="XA14" s="67"/>
      <c r="XB14" s="67"/>
      <c r="XC14" s="67"/>
      <c r="XD14" s="67"/>
      <c r="XE14" s="67"/>
      <c r="XF14" s="67"/>
      <c r="XG14" s="67"/>
      <c r="XH14" s="67"/>
      <c r="XI14" s="67"/>
      <c r="XJ14" s="67"/>
      <c r="XK14" s="67"/>
      <c r="XL14" s="67"/>
      <c r="XM14" s="67"/>
      <c r="XN14" s="67"/>
      <c r="XO14" s="67"/>
      <c r="XP14" s="67"/>
      <c r="XQ14" s="67"/>
      <c r="XR14" s="67"/>
      <c r="XS14" s="67"/>
      <c r="XT14" s="67"/>
      <c r="XU14" s="67"/>
      <c r="XV14" s="67"/>
      <c r="XW14" s="67"/>
      <c r="XX14" s="67"/>
      <c r="XY14" s="67"/>
      <c r="XZ14" s="67"/>
      <c r="YA14" s="67"/>
      <c r="YB14" s="67"/>
      <c r="YC14" s="67"/>
      <c r="YD14" s="67"/>
      <c r="YE14" s="67"/>
      <c r="YF14" s="67"/>
      <c r="YG14" s="67"/>
      <c r="YH14" s="67"/>
      <c r="YI14" s="67"/>
      <c r="YJ14" s="67"/>
      <c r="YK14" s="67"/>
      <c r="YL14" s="67"/>
      <c r="YM14" s="67"/>
      <c r="YN14" s="67"/>
      <c r="YO14" s="67"/>
      <c r="YP14" s="67"/>
      <c r="YQ14" s="67"/>
      <c r="YR14" s="67"/>
      <c r="YS14" s="67"/>
      <c r="YT14" s="67"/>
      <c r="YU14" s="67"/>
      <c r="YV14" s="67"/>
      <c r="YW14" s="67"/>
      <c r="YX14" s="67"/>
      <c r="YY14" s="67"/>
      <c r="YZ14" s="67"/>
      <c r="ZA14" s="67"/>
      <c r="ZB14" s="67"/>
      <c r="ZC14" s="67"/>
      <c r="ZD14" s="67"/>
      <c r="ZE14" s="67"/>
      <c r="ZF14" s="67"/>
      <c r="ZG14" s="67"/>
      <c r="ZH14" s="67"/>
      <c r="ZI14" s="67"/>
      <c r="ZJ14" s="67"/>
      <c r="ZK14" s="67"/>
      <c r="ZL14" s="67"/>
      <c r="ZM14" s="67"/>
      <c r="ZN14" s="67"/>
      <c r="ZO14" s="67"/>
      <c r="ZP14" s="67"/>
      <c r="ZQ14" s="67"/>
      <c r="ZR14" s="67"/>
      <c r="ZS14" s="67"/>
      <c r="ZT14" s="67"/>
      <c r="ZU14" s="67"/>
      <c r="ZV14" s="67"/>
      <c r="ZW14" s="67"/>
      <c r="ZX14" s="67"/>
      <c r="ZY14" s="67"/>
      <c r="ZZ14" s="67"/>
      <c r="AAA14" s="67"/>
      <c r="AAB14" s="67"/>
      <c r="AAC14" s="67"/>
      <c r="AAD14" s="67"/>
      <c r="AAE14" s="67"/>
      <c r="AAF14" s="67"/>
      <c r="AAG14" s="67"/>
      <c r="AAH14" s="67"/>
      <c r="AAI14" s="67"/>
      <c r="AAJ14" s="67"/>
      <c r="AAK14" s="67"/>
      <c r="AAL14" s="67"/>
      <c r="AAM14" s="67"/>
      <c r="AAN14" s="67"/>
      <c r="AAO14" s="67"/>
      <c r="AAP14" s="67"/>
      <c r="AAQ14" s="67"/>
      <c r="AAR14" s="67"/>
      <c r="AAS14" s="67"/>
      <c r="AAT14" s="67"/>
      <c r="AAU14" s="67"/>
      <c r="AAV14" s="67"/>
      <c r="AAW14" s="67"/>
      <c r="AAX14" s="67"/>
      <c r="AAY14" s="67"/>
      <c r="AAZ14" s="67"/>
      <c r="ABA14" s="67"/>
      <c r="ABB14" s="67"/>
      <c r="ABC14" s="67"/>
      <c r="ABD14" s="67"/>
      <c r="ABE14" s="67"/>
      <c r="ABF14" s="67"/>
      <c r="ABG14" s="67"/>
      <c r="ABH14" s="67"/>
      <c r="ABI14" s="67"/>
      <c r="ABJ14" s="67"/>
      <c r="ABK14" s="67"/>
      <c r="ABL14" s="67"/>
      <c r="ABM14" s="67"/>
      <c r="ABN14" s="67"/>
      <c r="ABO14" s="67"/>
      <c r="ABP14" s="67"/>
      <c r="ABQ14" s="67"/>
      <c r="ABR14" s="67"/>
      <c r="ABS14" s="67"/>
      <c r="ABT14" s="67"/>
      <c r="ABU14" s="67"/>
      <c r="ABV14" s="67"/>
      <c r="ABW14" s="67"/>
      <c r="ABX14" s="67"/>
      <c r="ABY14" s="67"/>
      <c r="ABZ14" s="67"/>
      <c r="ACA14" s="67"/>
      <c r="ACB14" s="67"/>
      <c r="ACC14" s="67"/>
      <c r="ACD14" s="67"/>
      <c r="ACE14" s="67"/>
      <c r="ACF14" s="67"/>
      <c r="ACG14" s="67"/>
      <c r="ACH14" s="67"/>
      <c r="ACI14" s="67"/>
      <c r="ACJ14" s="67"/>
      <c r="ACK14" s="67"/>
      <c r="ACL14" s="67"/>
      <c r="ACM14" s="67"/>
      <c r="ACN14" s="67"/>
      <c r="ACO14" s="67"/>
      <c r="ACP14" s="67"/>
      <c r="ACQ14" s="67"/>
      <c r="ACR14" s="67"/>
      <c r="ACS14" s="67"/>
      <c r="ACT14" s="67"/>
      <c r="ACU14" s="67"/>
      <c r="ACV14" s="67"/>
      <c r="ACW14" s="67"/>
      <c r="ACX14" s="67"/>
      <c r="ACY14" s="67"/>
      <c r="ACZ14" s="67"/>
      <c r="ADA14" s="67"/>
      <c r="ADB14" s="67"/>
      <c r="ADC14" s="67"/>
      <c r="ADD14" s="67"/>
      <c r="ADE14" s="67"/>
      <c r="ADF14" s="67"/>
      <c r="ADG14" s="67"/>
      <c r="ADH14" s="67"/>
      <c r="ADI14" s="67"/>
      <c r="ADJ14" s="67"/>
      <c r="ADK14" s="67"/>
      <c r="ADL14" s="67"/>
      <c r="ADM14" s="67"/>
      <c r="ADN14" s="67"/>
      <c r="ADO14" s="67"/>
      <c r="ADP14" s="67"/>
      <c r="ADQ14" s="67"/>
      <c r="ADR14" s="67"/>
      <c r="ADS14" s="67"/>
      <c r="ADT14" s="67"/>
      <c r="ADU14" s="67"/>
      <c r="ADV14" s="67"/>
      <c r="ADW14" s="67"/>
      <c r="ADX14" s="67"/>
      <c r="ADY14" s="67"/>
      <c r="ADZ14" s="67"/>
      <c r="AEA14" s="67"/>
      <c r="AEB14" s="67"/>
      <c r="AEC14" s="67"/>
      <c r="AED14" s="67"/>
      <c r="AEE14" s="67"/>
      <c r="AEF14" s="67"/>
      <c r="AEG14" s="67"/>
      <c r="AEH14" s="67"/>
      <c r="AEI14" s="67"/>
      <c r="AEJ14" s="67"/>
      <c r="AEK14" s="67"/>
      <c r="AEL14" s="67"/>
      <c r="AEM14" s="67"/>
      <c r="AEN14" s="67"/>
      <c r="AEO14" s="67"/>
      <c r="AEP14" s="67"/>
      <c r="AEQ14" s="67"/>
      <c r="AER14" s="67"/>
      <c r="AES14" s="67"/>
      <c r="AET14" s="67"/>
      <c r="AEU14" s="67"/>
      <c r="AEV14" s="67"/>
      <c r="AEW14" s="67"/>
      <c r="AEX14" s="67"/>
      <c r="AEY14" s="67"/>
      <c r="AEZ14" s="67"/>
      <c r="AFA14" s="67"/>
      <c r="AFB14" s="67"/>
      <c r="AFC14" s="67"/>
      <c r="AFD14" s="67"/>
      <c r="AFE14" s="67"/>
      <c r="AFF14" s="67"/>
      <c r="AFG14" s="67"/>
      <c r="AFH14" s="67"/>
      <c r="AFI14" s="67"/>
      <c r="AFJ14" s="67"/>
      <c r="AFK14" s="67"/>
      <c r="AFL14" s="67"/>
      <c r="AFM14" s="67"/>
      <c r="AFN14" s="67"/>
      <c r="AFO14" s="67"/>
      <c r="AFP14" s="67"/>
      <c r="AFQ14" s="67"/>
      <c r="AFR14" s="67"/>
      <c r="AFS14" s="67"/>
      <c r="AFT14" s="67"/>
      <c r="AFU14" s="67"/>
      <c r="AFV14" s="67"/>
      <c r="AFW14" s="67"/>
      <c r="AFX14" s="67"/>
      <c r="AFY14" s="67"/>
      <c r="AFZ14" s="67"/>
      <c r="AGA14" s="67"/>
      <c r="AGB14" s="67"/>
      <c r="AGC14" s="67"/>
      <c r="AGD14" s="67"/>
      <c r="AGE14" s="67"/>
      <c r="AGF14" s="67"/>
      <c r="AGG14" s="67"/>
      <c r="AGH14" s="67"/>
      <c r="AGI14" s="67"/>
      <c r="AGJ14" s="67"/>
      <c r="AGK14" s="67"/>
      <c r="AGL14" s="67"/>
      <c r="AGM14" s="67"/>
      <c r="AGN14" s="67"/>
      <c r="AGO14" s="67"/>
      <c r="AGP14" s="67"/>
      <c r="AGQ14" s="67"/>
      <c r="AGR14" s="67"/>
      <c r="AGS14" s="67"/>
      <c r="AGT14" s="67"/>
      <c r="AGU14" s="67"/>
      <c r="AGV14" s="67"/>
      <c r="AGW14" s="67"/>
      <c r="AGX14" s="67"/>
      <c r="AGY14" s="67"/>
      <c r="AGZ14" s="67"/>
      <c r="AHA14" s="67"/>
      <c r="AHB14" s="67"/>
      <c r="AHC14" s="67"/>
      <c r="AHD14" s="67"/>
      <c r="AHE14" s="67"/>
      <c r="AHF14" s="67"/>
      <c r="AHG14" s="67"/>
      <c r="AHH14" s="67"/>
      <c r="AHI14" s="67"/>
      <c r="AHJ14" s="67"/>
      <c r="AHK14" s="67"/>
      <c r="AHL14" s="67"/>
      <c r="AHM14" s="67"/>
      <c r="AHN14" s="67"/>
      <c r="AHO14" s="67"/>
      <c r="AHP14" s="67"/>
      <c r="AHQ14" s="67"/>
      <c r="AHR14" s="67"/>
      <c r="AHS14" s="67"/>
      <c r="AHT14" s="67"/>
      <c r="AHU14" s="67"/>
      <c r="AHV14" s="67"/>
      <c r="AHW14" s="67"/>
      <c r="AHX14" s="67"/>
      <c r="AHY14" s="67"/>
      <c r="AHZ14" s="67"/>
      <c r="AIA14" s="67"/>
      <c r="AIB14" s="67"/>
      <c r="AIC14" s="67"/>
      <c r="AID14" s="67"/>
      <c r="AIE14" s="67"/>
      <c r="AIF14" s="67"/>
      <c r="AIG14" s="67"/>
      <c r="AIH14" s="67"/>
      <c r="AII14" s="67"/>
      <c r="AIJ14" s="67"/>
      <c r="AIK14" s="67"/>
      <c r="AIL14" s="67"/>
      <c r="AIM14" s="67"/>
      <c r="AIN14" s="67"/>
      <c r="AIO14" s="67"/>
      <c r="AIP14" s="67"/>
      <c r="AIQ14" s="67"/>
      <c r="AIR14" s="67"/>
      <c r="AIS14" s="67"/>
      <c r="AIT14" s="67"/>
      <c r="AIU14" s="67"/>
      <c r="AIV14" s="67"/>
      <c r="AIW14" s="67"/>
      <c r="AIX14" s="67"/>
      <c r="AIY14" s="67"/>
      <c r="AIZ14" s="67"/>
      <c r="AJA14" s="67"/>
      <c r="AJB14" s="67"/>
      <c r="AJC14" s="67"/>
      <c r="AJD14" s="67"/>
      <c r="AJE14" s="67"/>
      <c r="AJF14" s="67"/>
      <c r="AJG14" s="67"/>
      <c r="AJH14" s="67"/>
      <c r="AJI14" s="67"/>
      <c r="AJJ14" s="67"/>
      <c r="AJK14" s="67"/>
      <c r="AJL14" s="67"/>
      <c r="AJM14" s="67"/>
      <c r="AJN14" s="67"/>
      <c r="AJO14" s="67"/>
      <c r="AJP14" s="67"/>
      <c r="AJQ14" s="67"/>
      <c r="AJR14" s="67"/>
      <c r="AJS14" s="67"/>
      <c r="AJT14" s="67"/>
      <c r="AJU14" s="67"/>
      <c r="AJV14" s="67"/>
      <c r="AJW14" s="67"/>
      <c r="AJX14" s="67"/>
      <c r="AJY14" s="67"/>
      <c r="AJZ14" s="67"/>
      <c r="AKA14" s="67"/>
      <c r="AKB14" s="67"/>
      <c r="AKC14" s="67"/>
      <c r="AKD14" s="67"/>
      <c r="AKE14" s="67"/>
      <c r="AKF14" s="67"/>
      <c r="AKG14" s="67"/>
      <c r="AKH14" s="67"/>
      <c r="AKI14" s="67"/>
      <c r="AKJ14" s="67"/>
      <c r="AKK14" s="67"/>
      <c r="AKL14" s="67"/>
      <c r="AKM14" s="67"/>
      <c r="AKN14" s="67"/>
      <c r="AKO14" s="67"/>
      <c r="AKP14" s="67"/>
      <c r="AKQ14" s="67"/>
      <c r="AKR14" s="67"/>
      <c r="AKS14" s="67"/>
      <c r="AKT14" s="67"/>
      <c r="AKU14" s="67"/>
      <c r="AKV14" s="67"/>
      <c r="AKW14" s="67"/>
      <c r="AKX14" s="67"/>
      <c r="AKY14" s="67"/>
      <c r="AKZ14" s="67"/>
      <c r="ALA14" s="67"/>
      <c r="ALB14" s="67"/>
      <c r="ALC14" s="67"/>
      <c r="ALD14" s="67"/>
      <c r="ALE14" s="67"/>
      <c r="ALF14" s="67"/>
      <c r="ALG14" s="67"/>
      <c r="ALH14" s="67"/>
      <c r="ALI14" s="67"/>
      <c r="ALJ14" s="67"/>
      <c r="ALK14" s="67"/>
      <c r="ALL14" s="67"/>
      <c r="ALM14" s="67"/>
      <c r="ALN14" s="67"/>
      <c r="ALO14" s="67"/>
      <c r="ALP14" s="67"/>
      <c r="ALQ14" s="67"/>
      <c r="ALR14" s="67"/>
      <c r="ALS14" s="67"/>
      <c r="ALT14" s="67"/>
      <c r="ALU14" s="67"/>
      <c r="ALV14" s="67"/>
      <c r="ALW14" s="67"/>
      <c r="ALX14" s="67"/>
      <c r="ALY14" s="67"/>
      <c r="ALZ14" s="67"/>
      <c r="AMA14" s="67"/>
      <c r="AMB14" s="67"/>
      <c r="AMC14" s="67"/>
      <c r="AMD14" s="67"/>
      <c r="AME14" s="67"/>
      <c r="AMF14" s="67"/>
      <c r="AMG14" s="67"/>
      <c r="AMH14" s="67"/>
      <c r="AMI14" s="67"/>
      <c r="AMJ14" s="67"/>
      <c r="AMK14" s="67"/>
      <c r="AML14" s="67"/>
      <c r="AMM14" s="67"/>
      <c r="AMN14" s="67"/>
      <c r="AMO14" s="67"/>
      <c r="AMP14" s="67"/>
      <c r="AMQ14" s="67"/>
      <c r="AMR14" s="67"/>
      <c r="AMS14" s="67"/>
      <c r="AMT14" s="67"/>
      <c r="AMU14" s="67"/>
      <c r="AMV14" s="67"/>
      <c r="AMW14" s="67"/>
      <c r="AMX14" s="67"/>
      <c r="AMY14" s="67"/>
      <c r="AMZ14" s="67"/>
      <c r="ANA14" s="67"/>
      <c r="ANB14" s="67"/>
      <c r="ANC14" s="67"/>
      <c r="AND14" s="67"/>
      <c r="ANE14" s="67"/>
      <c r="ANF14" s="67"/>
      <c r="ANG14" s="67"/>
      <c r="ANH14" s="67"/>
      <c r="ANI14" s="67"/>
      <c r="ANJ14" s="67"/>
      <c r="ANK14" s="67"/>
      <c r="ANL14" s="67"/>
      <c r="ANM14" s="67"/>
      <c r="ANN14" s="67"/>
      <c r="ANO14" s="67"/>
      <c r="ANP14" s="67"/>
      <c r="ANQ14" s="67"/>
      <c r="ANR14" s="67"/>
      <c r="ANS14" s="67"/>
      <c r="ANT14" s="67"/>
      <c r="ANU14" s="67"/>
      <c r="ANV14" s="67"/>
      <c r="ANW14" s="67"/>
      <c r="ANX14" s="67"/>
      <c r="ANY14" s="67"/>
      <c r="ANZ14" s="67"/>
      <c r="AOA14" s="67"/>
      <c r="AOB14" s="67"/>
      <c r="AOC14" s="67"/>
      <c r="AOD14" s="67"/>
      <c r="AOE14" s="67"/>
      <c r="AOF14" s="67"/>
      <c r="AOG14" s="67"/>
      <c r="AOH14" s="67"/>
      <c r="AOI14" s="67"/>
      <c r="AOJ14" s="67"/>
      <c r="AOK14" s="67"/>
      <c r="AOL14" s="67"/>
      <c r="AOM14" s="67"/>
      <c r="AON14" s="67"/>
      <c r="AOO14" s="67"/>
      <c r="AOP14" s="67"/>
      <c r="AOQ14" s="67"/>
      <c r="AOR14" s="67"/>
      <c r="AOS14" s="67"/>
      <c r="AOT14" s="67"/>
      <c r="AOU14" s="67"/>
      <c r="AOV14" s="67"/>
      <c r="AOW14" s="67"/>
      <c r="AOX14" s="67"/>
      <c r="AOY14" s="67"/>
      <c r="AOZ14" s="67"/>
      <c r="APA14" s="67"/>
      <c r="APB14" s="67"/>
      <c r="APC14" s="67"/>
      <c r="APD14" s="67"/>
      <c r="APE14" s="67"/>
      <c r="APF14" s="67"/>
      <c r="APG14" s="67"/>
      <c r="APH14" s="67"/>
      <c r="API14" s="67"/>
      <c r="APJ14" s="67"/>
      <c r="APK14" s="67"/>
      <c r="APL14" s="67"/>
      <c r="APM14" s="67"/>
      <c r="APN14" s="67"/>
      <c r="APO14" s="67"/>
      <c r="APP14" s="67"/>
      <c r="APQ14" s="67"/>
      <c r="APR14" s="67"/>
      <c r="APS14" s="67"/>
      <c r="APT14" s="67"/>
      <c r="APU14" s="67"/>
      <c r="APV14" s="67"/>
      <c r="APW14" s="67"/>
      <c r="APX14" s="67"/>
      <c r="APY14" s="67"/>
      <c r="APZ14" s="67"/>
      <c r="AQA14" s="67"/>
      <c r="AQB14" s="67"/>
      <c r="AQC14" s="67"/>
      <c r="AQD14" s="67"/>
      <c r="AQE14" s="67"/>
      <c r="AQF14" s="67"/>
      <c r="AQG14" s="67"/>
      <c r="AQH14" s="67"/>
      <c r="AQI14" s="67"/>
      <c r="AQJ14" s="67"/>
      <c r="AQK14" s="67"/>
      <c r="AQL14" s="67"/>
      <c r="AQM14" s="67"/>
      <c r="AQN14" s="67"/>
      <c r="AQO14" s="67"/>
      <c r="AQP14" s="67"/>
      <c r="AQQ14" s="67"/>
      <c r="AQR14" s="67"/>
      <c r="AQS14" s="67"/>
      <c r="AQT14" s="67"/>
      <c r="AQU14" s="67"/>
      <c r="AQV14" s="67"/>
      <c r="AQW14" s="67"/>
      <c r="AQX14" s="67"/>
      <c r="AQY14" s="67"/>
      <c r="AQZ14" s="67"/>
      <c r="ARA14" s="67"/>
      <c r="ARB14" s="67"/>
      <c r="ARC14" s="67"/>
      <c r="ARD14" s="67"/>
      <c r="ARE14" s="67"/>
      <c r="ARF14" s="67"/>
      <c r="ARG14" s="67"/>
      <c r="ARH14" s="67"/>
      <c r="ARI14" s="67"/>
      <c r="ARJ14" s="67"/>
      <c r="ARK14" s="67"/>
      <c r="ARL14" s="67"/>
      <c r="ARM14" s="67"/>
      <c r="ARN14" s="67"/>
      <c r="ARO14" s="67"/>
      <c r="ARP14" s="67"/>
      <c r="ARQ14" s="67"/>
      <c r="ARR14" s="67"/>
      <c r="ARS14" s="67"/>
      <c r="ART14" s="67"/>
      <c r="ARU14" s="67"/>
      <c r="ARV14" s="67"/>
      <c r="ARW14" s="67"/>
      <c r="ARX14" s="67"/>
      <c r="ARY14" s="67"/>
      <c r="ARZ14" s="67"/>
      <c r="ASA14" s="67"/>
      <c r="ASB14" s="67"/>
      <c r="ASC14" s="67"/>
      <c r="ASD14" s="67"/>
      <c r="ASE14" s="67"/>
      <c r="ASF14" s="67"/>
      <c r="ASG14" s="67"/>
      <c r="ASH14" s="67"/>
      <c r="ASI14" s="67"/>
      <c r="ASJ14" s="67"/>
      <c r="ASK14" s="67"/>
      <c r="ASL14" s="67"/>
      <c r="ASM14" s="67"/>
      <c r="ASN14" s="67"/>
      <c r="ASO14" s="67"/>
      <c r="ASP14" s="67"/>
      <c r="ASQ14" s="67"/>
      <c r="ASR14" s="67"/>
      <c r="ASS14" s="67"/>
      <c r="AST14" s="67"/>
      <c r="ASU14" s="67"/>
      <c r="ASV14" s="67"/>
      <c r="ASW14" s="67"/>
      <c r="ASX14" s="67"/>
      <c r="ASY14" s="67"/>
      <c r="ASZ14" s="67"/>
      <c r="ATA14" s="67"/>
      <c r="ATB14" s="67"/>
      <c r="ATC14" s="67"/>
      <c r="ATD14" s="67"/>
      <c r="ATE14" s="67"/>
      <c r="ATF14" s="67"/>
      <c r="ATG14" s="67"/>
      <c r="ATH14" s="67"/>
      <c r="ATI14" s="67"/>
      <c r="ATJ14" s="67"/>
      <c r="ATK14" s="67"/>
      <c r="ATL14" s="67"/>
      <c r="ATM14" s="67"/>
      <c r="ATN14" s="67"/>
      <c r="ATO14" s="67"/>
      <c r="ATP14" s="67"/>
      <c r="ATQ14" s="67"/>
      <c r="ATR14" s="67"/>
      <c r="ATS14" s="67"/>
      <c r="ATT14" s="67"/>
      <c r="ATU14" s="67"/>
      <c r="ATV14" s="67"/>
      <c r="ATW14" s="67"/>
      <c r="ATX14" s="67"/>
      <c r="ATY14" s="67"/>
      <c r="ATZ14" s="67"/>
      <c r="AUA14" s="67"/>
      <c r="AUB14" s="67"/>
      <c r="AUC14" s="67"/>
      <c r="AUD14" s="67"/>
      <c r="AUE14" s="67"/>
      <c r="AUF14" s="67"/>
      <c r="AUG14" s="67"/>
      <c r="AUH14" s="67"/>
      <c r="AUI14" s="67"/>
      <c r="AUJ14" s="67"/>
      <c r="AUK14" s="67"/>
      <c r="AUL14" s="67"/>
      <c r="AUM14" s="67"/>
      <c r="AUN14" s="67"/>
      <c r="AUO14" s="67"/>
      <c r="AUP14" s="67"/>
      <c r="AUQ14" s="67"/>
      <c r="AUR14" s="67"/>
      <c r="AUS14" s="67"/>
      <c r="AUT14" s="67"/>
      <c r="AUU14" s="67"/>
      <c r="AUV14" s="67"/>
      <c r="AUW14" s="67"/>
      <c r="AUX14" s="67"/>
      <c r="AUY14" s="67"/>
      <c r="AUZ14" s="67"/>
      <c r="AVA14" s="67"/>
      <c r="AVB14" s="67"/>
      <c r="AVC14" s="67"/>
      <c r="AVD14" s="67"/>
      <c r="AVE14" s="67"/>
      <c r="AVF14" s="67"/>
      <c r="AVG14" s="67"/>
      <c r="AVH14" s="67"/>
      <c r="AVI14" s="67"/>
      <c r="AVJ14" s="67"/>
      <c r="AVK14" s="67"/>
      <c r="AVL14" s="67"/>
      <c r="AVM14" s="67"/>
      <c r="AVN14" s="67"/>
      <c r="AVO14" s="67"/>
      <c r="AVP14" s="67"/>
      <c r="AVQ14" s="67"/>
      <c r="AVR14" s="67"/>
      <c r="AVS14" s="67"/>
      <c r="AVT14" s="67"/>
      <c r="AVU14" s="67"/>
      <c r="AVV14" s="67"/>
      <c r="AVW14" s="67"/>
      <c r="AVX14" s="67"/>
      <c r="AVY14" s="67"/>
      <c r="AVZ14" s="67"/>
      <c r="AWA14" s="67"/>
      <c r="AWB14" s="67"/>
      <c r="AWC14" s="67"/>
      <c r="AWD14" s="67"/>
      <c r="AWE14" s="67"/>
      <c r="AWF14" s="67"/>
      <c r="AWG14" s="67"/>
      <c r="AWH14" s="67"/>
      <c r="AWI14" s="67"/>
      <c r="AWJ14" s="67"/>
      <c r="AWK14" s="67"/>
      <c r="AWL14" s="67"/>
      <c r="AWM14" s="67"/>
      <c r="AWN14" s="67"/>
      <c r="AWO14" s="67"/>
      <c r="AWP14" s="67"/>
      <c r="AWQ14" s="67"/>
      <c r="AWR14" s="67"/>
      <c r="AWS14" s="67"/>
      <c r="AWT14" s="67"/>
      <c r="AWU14" s="67"/>
      <c r="AWV14" s="67"/>
      <c r="AWW14" s="67"/>
      <c r="AWX14" s="67"/>
      <c r="AWY14" s="67"/>
      <c r="AWZ14" s="67"/>
      <c r="AXA14" s="67"/>
      <c r="AXB14" s="67"/>
      <c r="AXC14" s="67"/>
      <c r="AXD14" s="67"/>
      <c r="AXE14" s="67"/>
      <c r="AXF14" s="67"/>
      <c r="AXG14" s="67"/>
      <c r="AXH14" s="67"/>
      <c r="AXI14" s="67"/>
      <c r="AXJ14" s="67"/>
      <c r="AXK14" s="67"/>
      <c r="AXL14" s="67"/>
      <c r="AXM14" s="67"/>
      <c r="AXN14" s="67"/>
      <c r="AXO14" s="67"/>
      <c r="AXP14" s="67"/>
      <c r="AXQ14" s="67"/>
      <c r="AXR14" s="67"/>
      <c r="AXS14" s="67"/>
      <c r="AXT14" s="67"/>
      <c r="AXU14" s="67"/>
      <c r="AXV14" s="67"/>
      <c r="AXW14" s="67"/>
      <c r="AXX14" s="67"/>
      <c r="AXY14" s="67"/>
      <c r="AXZ14" s="67"/>
      <c r="AYA14" s="67"/>
      <c r="AYB14" s="67"/>
      <c r="AYC14" s="67"/>
      <c r="AYD14" s="67"/>
      <c r="AYE14" s="67"/>
      <c r="AYF14" s="67"/>
      <c r="AYG14" s="67"/>
      <c r="AYH14" s="67"/>
      <c r="AYI14" s="67"/>
      <c r="AYJ14" s="67"/>
      <c r="AYK14" s="67"/>
      <c r="AYL14" s="67"/>
      <c r="AYM14" s="67"/>
      <c r="AYN14" s="67"/>
      <c r="AYO14" s="67"/>
      <c r="AYP14" s="67"/>
      <c r="AYQ14" s="67"/>
      <c r="AYR14" s="67"/>
      <c r="AYS14" s="67"/>
      <c r="AYT14" s="67"/>
      <c r="AYU14" s="67"/>
      <c r="AYV14" s="67"/>
      <c r="AYW14" s="67"/>
      <c r="AYX14" s="67"/>
      <c r="AYY14" s="67"/>
      <c r="AYZ14" s="67"/>
      <c r="AZA14" s="67"/>
      <c r="AZB14" s="67"/>
      <c r="AZC14" s="67"/>
      <c r="AZD14" s="67"/>
      <c r="AZE14" s="67"/>
      <c r="AZF14" s="67"/>
      <c r="AZG14" s="67"/>
      <c r="AZH14" s="67"/>
      <c r="AZI14" s="67"/>
      <c r="AZJ14" s="67"/>
      <c r="AZK14" s="67"/>
      <c r="AZL14" s="67"/>
      <c r="AZM14" s="67"/>
      <c r="AZN14" s="67"/>
      <c r="AZO14" s="67"/>
      <c r="AZP14" s="67"/>
      <c r="AZQ14" s="67"/>
      <c r="AZR14" s="67"/>
      <c r="AZS14" s="67"/>
      <c r="AZT14" s="67"/>
      <c r="AZU14" s="67"/>
      <c r="AZV14" s="67"/>
      <c r="AZW14" s="67"/>
      <c r="AZX14" s="67"/>
      <c r="AZY14" s="67"/>
      <c r="AZZ14" s="67"/>
      <c r="BAA14" s="67"/>
      <c r="BAB14" s="67"/>
      <c r="BAC14" s="67"/>
      <c r="BAD14" s="67"/>
      <c r="BAE14" s="67"/>
      <c r="BAF14" s="67"/>
      <c r="BAG14" s="67"/>
      <c r="BAH14" s="67"/>
      <c r="BAI14" s="67"/>
      <c r="BAJ14" s="67"/>
      <c r="BAK14" s="67"/>
      <c r="BAL14" s="67"/>
      <c r="BAM14" s="67"/>
      <c r="BAN14" s="67"/>
      <c r="BAO14" s="67"/>
      <c r="BAP14" s="67"/>
      <c r="BAQ14" s="67"/>
      <c r="BAR14" s="67"/>
      <c r="BAS14" s="67"/>
      <c r="BAT14" s="67"/>
      <c r="BAU14" s="67"/>
      <c r="BAV14" s="67"/>
      <c r="BAW14" s="67"/>
      <c r="BAX14" s="67"/>
      <c r="BAY14" s="67"/>
      <c r="BAZ14" s="67"/>
      <c r="BBA14" s="67"/>
      <c r="BBB14" s="67"/>
      <c r="BBC14" s="67"/>
      <c r="BBD14" s="67"/>
      <c r="BBE14" s="67"/>
      <c r="BBF14" s="67"/>
      <c r="BBG14" s="67"/>
      <c r="BBH14" s="67"/>
      <c r="BBI14" s="67"/>
      <c r="BBJ14" s="67"/>
      <c r="BBK14" s="67"/>
      <c r="BBL14" s="67"/>
      <c r="BBM14" s="67"/>
      <c r="BBN14" s="67"/>
      <c r="BBO14" s="67"/>
      <c r="BBP14" s="67"/>
      <c r="BBQ14" s="67"/>
      <c r="BBR14" s="67"/>
      <c r="BBS14" s="67"/>
      <c r="BBT14" s="67"/>
      <c r="BBU14" s="67"/>
      <c r="BBV14" s="67"/>
      <c r="BBW14" s="67"/>
      <c r="BBX14" s="67"/>
      <c r="BBY14" s="67"/>
      <c r="BBZ14" s="67"/>
      <c r="BCA14" s="67"/>
      <c r="BCB14" s="67"/>
      <c r="BCC14" s="67"/>
      <c r="BCD14" s="67"/>
      <c r="BCE14" s="67"/>
      <c r="BCF14" s="67"/>
      <c r="BCG14" s="67"/>
      <c r="BCH14" s="67"/>
      <c r="BCI14" s="67"/>
      <c r="BCJ14" s="67"/>
      <c r="BCK14" s="67"/>
      <c r="BCL14" s="67"/>
      <c r="BCM14" s="67"/>
      <c r="BCN14" s="67"/>
      <c r="BCO14" s="67"/>
      <c r="BCP14" s="67"/>
      <c r="BCQ14" s="67"/>
      <c r="BCR14" s="67"/>
      <c r="BCS14" s="67"/>
      <c r="BCT14" s="67"/>
      <c r="BCU14" s="67"/>
      <c r="BCV14" s="67"/>
      <c r="BCW14" s="67"/>
      <c r="BCX14" s="67"/>
      <c r="BCY14" s="67"/>
      <c r="BCZ14" s="67"/>
      <c r="BDA14" s="67"/>
      <c r="BDB14" s="67"/>
      <c r="BDC14" s="67"/>
      <c r="BDD14" s="67"/>
      <c r="BDE14" s="67"/>
      <c r="BDF14" s="67"/>
      <c r="BDG14" s="67"/>
      <c r="BDH14" s="67"/>
      <c r="BDI14" s="67"/>
      <c r="BDJ14" s="67"/>
      <c r="BDK14" s="67"/>
      <c r="BDL14" s="67"/>
      <c r="BDM14" s="67"/>
      <c r="BDN14" s="67"/>
      <c r="BDO14" s="67"/>
      <c r="BDP14" s="67"/>
      <c r="BDQ14" s="67"/>
      <c r="BDR14" s="67"/>
      <c r="BDS14" s="67"/>
      <c r="BDT14" s="67"/>
      <c r="BDU14" s="67"/>
      <c r="BDV14" s="67"/>
      <c r="BDW14" s="67"/>
      <c r="BDX14" s="67"/>
      <c r="BDY14" s="67"/>
      <c r="BDZ14" s="67"/>
      <c r="BEA14" s="67"/>
      <c r="BEB14" s="67"/>
      <c r="BEC14" s="67"/>
      <c r="BED14" s="67"/>
      <c r="BEE14" s="67"/>
      <c r="BEF14" s="67"/>
      <c r="BEG14" s="67"/>
      <c r="BEH14" s="67"/>
      <c r="BEI14" s="67"/>
      <c r="BEJ14" s="67"/>
      <c r="BEK14" s="67"/>
      <c r="BEL14" s="67"/>
      <c r="BEM14" s="67"/>
      <c r="BEN14" s="67"/>
      <c r="BEO14" s="67"/>
      <c r="BEP14" s="67"/>
      <c r="BEQ14" s="67"/>
      <c r="BER14" s="67"/>
      <c r="BES14" s="67"/>
      <c r="BET14" s="67"/>
      <c r="BEU14" s="67"/>
      <c r="BEV14" s="67"/>
      <c r="BEW14" s="67"/>
      <c r="BEX14" s="67"/>
      <c r="BEY14" s="67"/>
      <c r="BEZ14" s="67"/>
      <c r="BFA14" s="67"/>
      <c r="BFB14" s="67"/>
      <c r="BFC14" s="67"/>
      <c r="BFD14" s="67"/>
      <c r="BFE14" s="67"/>
      <c r="BFF14" s="67"/>
      <c r="BFG14" s="67"/>
      <c r="BFH14" s="67"/>
      <c r="BFI14" s="67"/>
      <c r="BFJ14" s="67"/>
      <c r="BFK14" s="67"/>
      <c r="BFL14" s="67"/>
      <c r="BFM14" s="67"/>
      <c r="BFN14" s="67"/>
      <c r="BFO14" s="67"/>
      <c r="BFP14" s="67"/>
      <c r="BFQ14" s="67"/>
      <c r="BFR14" s="67"/>
      <c r="BFS14" s="67"/>
      <c r="BFT14" s="67"/>
      <c r="BFU14" s="67"/>
      <c r="BFV14" s="67"/>
      <c r="BFW14" s="67"/>
      <c r="BFX14" s="67"/>
      <c r="BFY14" s="67"/>
      <c r="BFZ14" s="67"/>
      <c r="BGA14" s="67"/>
      <c r="BGB14" s="67"/>
      <c r="BGC14" s="67"/>
      <c r="BGD14" s="67"/>
      <c r="BGE14" s="67"/>
      <c r="BGF14" s="67"/>
      <c r="BGG14" s="67"/>
      <c r="BGH14" s="67"/>
      <c r="BGI14" s="67"/>
      <c r="BGJ14" s="67"/>
      <c r="BGK14" s="67"/>
      <c r="BGL14" s="67"/>
      <c r="BGM14" s="67"/>
      <c r="BGN14" s="67"/>
      <c r="BGO14" s="67"/>
      <c r="BGP14" s="67"/>
      <c r="BGQ14" s="67"/>
      <c r="BGR14" s="67"/>
      <c r="BGS14" s="67"/>
      <c r="BGT14" s="67"/>
      <c r="BGU14" s="67"/>
      <c r="BGV14" s="67"/>
      <c r="BGW14" s="67"/>
      <c r="BGX14" s="67"/>
      <c r="BGY14" s="67"/>
      <c r="BGZ14" s="67"/>
      <c r="BHA14" s="67"/>
      <c r="BHB14" s="67"/>
      <c r="BHC14" s="67"/>
      <c r="BHD14" s="67"/>
      <c r="BHE14" s="67"/>
      <c r="BHF14" s="67"/>
      <c r="BHG14" s="67"/>
      <c r="BHH14" s="67"/>
      <c r="BHI14" s="67"/>
      <c r="BHJ14" s="67"/>
      <c r="BHK14" s="67"/>
      <c r="BHL14" s="67"/>
      <c r="BHM14" s="67"/>
      <c r="BHN14" s="67"/>
      <c r="BHO14" s="67"/>
      <c r="BHP14" s="67"/>
      <c r="BHQ14" s="67"/>
      <c r="BHR14" s="67"/>
      <c r="BHS14" s="67"/>
      <c r="BHT14" s="67"/>
      <c r="BHU14" s="67"/>
      <c r="BHV14" s="67"/>
      <c r="BHW14" s="67"/>
      <c r="BHX14" s="67"/>
      <c r="BHY14" s="67"/>
      <c r="BHZ14" s="67"/>
      <c r="BIA14" s="67"/>
      <c r="BIB14" s="67"/>
      <c r="BIC14" s="67"/>
      <c r="BID14" s="67"/>
      <c r="BIE14" s="67"/>
      <c r="BIF14" s="67"/>
      <c r="BIG14" s="67"/>
      <c r="BIH14" s="67"/>
      <c r="BII14" s="67"/>
      <c r="BIJ14" s="67"/>
      <c r="BIK14" s="67"/>
      <c r="BIL14" s="67"/>
      <c r="BIM14" s="67"/>
      <c r="BIN14" s="67"/>
      <c r="BIO14" s="67"/>
      <c r="BIP14" s="67"/>
      <c r="BIQ14" s="67"/>
      <c r="BIR14" s="67"/>
      <c r="BIS14" s="67"/>
      <c r="BIT14" s="67"/>
      <c r="BIU14" s="67"/>
      <c r="BIV14" s="67"/>
      <c r="BIW14" s="67"/>
      <c r="BIX14" s="67"/>
      <c r="BIY14" s="67"/>
      <c r="BIZ14" s="67"/>
      <c r="BJA14" s="67"/>
      <c r="BJB14" s="67"/>
      <c r="BJC14" s="67"/>
      <c r="BJD14" s="67"/>
      <c r="BJE14" s="67"/>
      <c r="BJF14" s="67"/>
      <c r="BJG14" s="67"/>
      <c r="BJH14" s="67"/>
      <c r="BJI14" s="67"/>
      <c r="BJJ14" s="67"/>
      <c r="BJK14" s="67"/>
      <c r="BJL14" s="67"/>
      <c r="BJM14" s="67"/>
      <c r="BJN14" s="67"/>
      <c r="BJO14" s="67"/>
      <c r="BJP14" s="67"/>
      <c r="BJQ14" s="67"/>
      <c r="BJR14" s="67"/>
      <c r="BJS14" s="67"/>
      <c r="BJT14" s="67"/>
      <c r="BJU14" s="67"/>
      <c r="BJV14" s="67"/>
      <c r="BJW14" s="67"/>
      <c r="BJX14" s="67"/>
      <c r="BJY14" s="67"/>
      <c r="BJZ14" s="67"/>
      <c r="BKA14" s="67"/>
      <c r="BKB14" s="67"/>
      <c r="BKC14" s="67"/>
      <c r="BKD14" s="67"/>
      <c r="BKE14" s="67"/>
      <c r="BKF14" s="67"/>
      <c r="BKG14" s="67"/>
      <c r="BKH14" s="67"/>
      <c r="BKI14" s="67"/>
      <c r="BKJ14" s="67"/>
      <c r="BKK14" s="67"/>
      <c r="BKL14" s="67"/>
      <c r="BKM14" s="67"/>
      <c r="BKN14" s="67"/>
      <c r="BKO14" s="67"/>
      <c r="BKP14" s="67"/>
      <c r="BKQ14" s="67"/>
      <c r="BKR14" s="67"/>
      <c r="BKS14" s="67"/>
      <c r="BKT14" s="67"/>
      <c r="BKU14" s="67"/>
      <c r="BKV14" s="67"/>
      <c r="BKW14" s="67"/>
      <c r="BKX14" s="67"/>
      <c r="BKY14" s="67"/>
      <c r="BKZ14" s="67"/>
      <c r="BLA14" s="67"/>
      <c r="BLB14" s="67"/>
      <c r="BLC14" s="67"/>
      <c r="BLD14" s="67"/>
      <c r="BLE14" s="67"/>
      <c r="BLF14" s="67"/>
      <c r="BLG14" s="67"/>
      <c r="BLH14" s="67"/>
      <c r="BLI14" s="67"/>
      <c r="BLJ14" s="67"/>
      <c r="BLK14" s="67"/>
      <c r="BLL14" s="67"/>
      <c r="BLM14" s="67"/>
      <c r="BLN14" s="67"/>
      <c r="BLO14" s="67"/>
      <c r="BLP14" s="67"/>
      <c r="BLQ14" s="67"/>
      <c r="BLR14" s="67"/>
      <c r="BLS14" s="67"/>
      <c r="BLT14" s="67"/>
      <c r="BLU14" s="67"/>
      <c r="BLV14" s="67"/>
      <c r="BLW14" s="67"/>
      <c r="BLX14" s="67"/>
      <c r="BLY14" s="67"/>
      <c r="BLZ14" s="67"/>
      <c r="BMA14" s="67"/>
      <c r="BMB14" s="67"/>
      <c r="BMC14" s="67"/>
      <c r="BMD14" s="67"/>
      <c r="BME14" s="67"/>
      <c r="BMF14" s="67"/>
      <c r="BMG14" s="67"/>
      <c r="BMH14" s="67"/>
      <c r="BMI14" s="67"/>
      <c r="BMJ14" s="67"/>
      <c r="BMK14" s="67"/>
      <c r="BML14" s="67"/>
      <c r="BMM14" s="67"/>
      <c r="BMN14" s="67"/>
      <c r="BMO14" s="67"/>
      <c r="BMP14" s="67"/>
      <c r="BMQ14" s="67"/>
      <c r="BMR14" s="67"/>
      <c r="BMS14" s="67"/>
      <c r="BMT14" s="67"/>
      <c r="BMU14" s="67"/>
      <c r="BMV14" s="67"/>
      <c r="BMW14" s="67"/>
      <c r="BMX14" s="67"/>
      <c r="BMY14" s="67"/>
      <c r="BMZ14" s="67"/>
      <c r="BNA14" s="67"/>
      <c r="BNB14" s="67"/>
      <c r="BNC14" s="67"/>
      <c r="BND14" s="67"/>
      <c r="BNE14" s="67"/>
      <c r="BNF14" s="67"/>
      <c r="BNG14" s="67"/>
      <c r="BNH14" s="67"/>
      <c r="BNI14" s="67"/>
      <c r="BNJ14" s="67"/>
      <c r="BNK14" s="67"/>
      <c r="BNL14" s="67"/>
      <c r="BNM14" s="67"/>
      <c r="BNN14" s="67"/>
      <c r="BNO14" s="67"/>
      <c r="BNP14" s="67"/>
      <c r="BNQ14" s="67"/>
      <c r="BNR14" s="67"/>
      <c r="BNS14" s="67"/>
      <c r="BNT14" s="67"/>
      <c r="BNU14" s="67"/>
      <c r="BNV14" s="67"/>
      <c r="BNW14" s="67"/>
      <c r="BNX14" s="67"/>
      <c r="BNY14" s="67"/>
      <c r="BNZ14" s="67"/>
      <c r="BOA14" s="67"/>
      <c r="BOB14" s="67"/>
      <c r="BOC14" s="67"/>
      <c r="BOD14" s="67"/>
      <c r="BOE14" s="67"/>
      <c r="BOF14" s="67"/>
      <c r="BOG14" s="67"/>
      <c r="BOH14" s="67"/>
      <c r="BOI14" s="67"/>
      <c r="BOJ14" s="67"/>
      <c r="BOK14" s="67"/>
      <c r="BOL14" s="67"/>
      <c r="BOM14" s="67"/>
      <c r="BON14" s="67"/>
      <c r="BOO14" s="67"/>
      <c r="BOP14" s="67"/>
      <c r="BOQ14" s="67"/>
      <c r="BOR14" s="67"/>
      <c r="BOS14" s="67"/>
      <c r="BOT14" s="67"/>
      <c r="BOU14" s="67"/>
      <c r="BOV14" s="67"/>
      <c r="BOW14" s="67"/>
      <c r="BOX14" s="67"/>
      <c r="BOY14" s="67"/>
      <c r="BOZ14" s="67"/>
      <c r="BPA14" s="67"/>
      <c r="BPB14" s="67"/>
      <c r="BPC14" s="67"/>
      <c r="BPD14" s="67"/>
      <c r="BPE14" s="67"/>
      <c r="BPF14" s="67"/>
      <c r="BPG14" s="67"/>
      <c r="BPH14" s="67"/>
      <c r="BPI14" s="67"/>
      <c r="BPJ14" s="67"/>
      <c r="BPK14" s="67"/>
      <c r="BPL14" s="67"/>
      <c r="BPM14" s="67"/>
      <c r="BPN14" s="67"/>
      <c r="BPO14" s="67"/>
      <c r="BPP14" s="67"/>
      <c r="BPQ14" s="67"/>
      <c r="BPR14" s="67"/>
      <c r="BPS14" s="67"/>
      <c r="BPT14" s="67"/>
      <c r="BPU14" s="67"/>
      <c r="BPV14" s="67"/>
      <c r="BPW14" s="67"/>
      <c r="BPX14" s="67"/>
      <c r="BPY14" s="67"/>
      <c r="BPZ14" s="67"/>
      <c r="BQA14" s="67"/>
      <c r="BQB14" s="67"/>
      <c r="BQC14" s="67"/>
      <c r="BQD14" s="67"/>
      <c r="BQE14" s="67"/>
      <c r="BQF14" s="67"/>
      <c r="BQG14" s="67"/>
      <c r="BQH14" s="67"/>
      <c r="BQI14" s="67"/>
      <c r="BQJ14" s="67"/>
      <c r="BQK14" s="67"/>
      <c r="BQL14" s="67"/>
      <c r="BQM14" s="67"/>
      <c r="BQN14" s="67"/>
      <c r="BQO14" s="67"/>
      <c r="BQP14" s="67"/>
      <c r="BQQ14" s="67"/>
      <c r="BQR14" s="67"/>
      <c r="BQS14" s="67"/>
      <c r="BQT14" s="67"/>
      <c r="BQU14" s="67"/>
      <c r="BQV14" s="67"/>
      <c r="BQW14" s="67"/>
      <c r="BQX14" s="67"/>
      <c r="BQY14" s="67"/>
      <c r="BQZ14" s="67"/>
      <c r="BRA14" s="67"/>
      <c r="BRB14" s="67"/>
      <c r="BRC14" s="67"/>
      <c r="BRD14" s="67"/>
      <c r="BRE14" s="67"/>
      <c r="BRF14" s="67"/>
      <c r="BRG14" s="67"/>
      <c r="BRH14" s="67"/>
      <c r="BRI14" s="67"/>
      <c r="BRJ14" s="67"/>
      <c r="BRK14" s="67"/>
      <c r="BRL14" s="67"/>
      <c r="BRM14" s="67"/>
      <c r="BRN14" s="67"/>
      <c r="BRO14" s="67"/>
      <c r="BRP14" s="67"/>
      <c r="BRQ14" s="67"/>
      <c r="BRR14" s="67"/>
      <c r="BRS14" s="67"/>
      <c r="BRT14" s="67"/>
      <c r="BRU14" s="67"/>
      <c r="BRV14" s="67"/>
      <c r="BRW14" s="67"/>
      <c r="BRX14" s="67"/>
      <c r="BRY14" s="67"/>
      <c r="BRZ14" s="67"/>
      <c r="BSA14" s="67"/>
      <c r="BSB14" s="67"/>
      <c r="BSC14" s="67"/>
      <c r="BSD14" s="67"/>
      <c r="BSE14" s="67"/>
      <c r="BSF14" s="67"/>
      <c r="BSG14" s="67"/>
      <c r="BSH14" s="67"/>
      <c r="BSI14" s="67"/>
      <c r="BSJ14" s="67"/>
      <c r="BSK14" s="67"/>
      <c r="BSL14" s="67"/>
      <c r="BSM14" s="67"/>
      <c r="BSN14" s="67"/>
      <c r="BSO14" s="67"/>
      <c r="BSP14" s="67"/>
      <c r="BSQ14" s="67"/>
      <c r="BSR14" s="67"/>
      <c r="BSS14" s="67"/>
      <c r="BST14" s="67"/>
      <c r="BSU14" s="67"/>
      <c r="BSV14" s="67"/>
      <c r="BSW14" s="67"/>
      <c r="BSX14" s="67"/>
      <c r="BSY14" s="67"/>
      <c r="BSZ14" s="67"/>
      <c r="BTA14" s="67"/>
      <c r="BTB14" s="67"/>
      <c r="BTC14" s="67"/>
      <c r="BTD14" s="67"/>
      <c r="BTE14" s="67"/>
      <c r="BTF14" s="67"/>
      <c r="BTG14" s="67"/>
      <c r="BTH14" s="67"/>
      <c r="BTI14" s="67"/>
      <c r="BTJ14" s="67"/>
      <c r="BTK14" s="67"/>
      <c r="BTL14" s="67"/>
      <c r="BTM14" s="67"/>
      <c r="BTN14" s="67"/>
      <c r="BTO14" s="67"/>
      <c r="BTP14" s="67"/>
      <c r="BTQ14" s="67"/>
      <c r="BTR14" s="67"/>
      <c r="BTS14" s="67"/>
      <c r="BTT14" s="67"/>
      <c r="BTU14" s="67"/>
      <c r="BTV14" s="67"/>
      <c r="BTW14" s="67"/>
      <c r="BTX14" s="67"/>
      <c r="BTY14" s="67"/>
      <c r="BTZ14" s="67"/>
      <c r="BUA14" s="67"/>
      <c r="BUB14" s="67"/>
      <c r="BUC14" s="67"/>
      <c r="BUD14" s="67"/>
      <c r="BUE14" s="67"/>
      <c r="BUF14" s="67"/>
      <c r="BUG14" s="67"/>
      <c r="BUH14" s="67"/>
      <c r="BUI14" s="67"/>
      <c r="BUJ14" s="67"/>
      <c r="BUK14" s="67"/>
      <c r="BUL14" s="67"/>
      <c r="BUM14" s="67"/>
      <c r="BUN14" s="67"/>
      <c r="BUO14" s="67"/>
      <c r="BUP14" s="67"/>
      <c r="BUQ14" s="67"/>
      <c r="BUR14" s="67"/>
      <c r="BUS14" s="67"/>
      <c r="BUT14" s="67"/>
      <c r="BUU14" s="67"/>
      <c r="BUV14" s="67"/>
      <c r="BUW14" s="67"/>
      <c r="BUX14" s="67"/>
      <c r="BUY14" s="67"/>
      <c r="BUZ14" s="67"/>
      <c r="BVA14" s="67"/>
      <c r="BVB14" s="67"/>
      <c r="BVC14" s="67"/>
      <c r="BVD14" s="67"/>
      <c r="BVE14" s="67"/>
      <c r="BVF14" s="67"/>
      <c r="BVG14" s="67"/>
      <c r="BVH14" s="67"/>
      <c r="BVI14" s="67"/>
      <c r="BVJ14" s="67"/>
      <c r="BVK14" s="67"/>
      <c r="BVL14" s="67"/>
      <c r="BVM14" s="67"/>
      <c r="BVN14" s="67"/>
      <c r="BVO14" s="67"/>
      <c r="BVP14" s="67"/>
      <c r="BVQ14" s="67"/>
      <c r="BVR14" s="67"/>
      <c r="BVS14" s="67"/>
      <c r="BVT14" s="67"/>
      <c r="BVU14" s="67"/>
      <c r="BVV14" s="67"/>
      <c r="BVW14" s="67"/>
      <c r="BVX14" s="67"/>
      <c r="BVY14" s="67"/>
      <c r="BVZ14" s="67"/>
      <c r="BWA14" s="67"/>
      <c r="BWB14" s="67"/>
      <c r="BWC14" s="67"/>
      <c r="BWD14" s="67"/>
      <c r="BWE14" s="67"/>
      <c r="BWF14" s="67"/>
      <c r="BWG14" s="67"/>
      <c r="BWH14" s="67"/>
      <c r="BWI14" s="67"/>
      <c r="BWJ14" s="67"/>
      <c r="BWK14" s="67"/>
      <c r="BWL14" s="67"/>
      <c r="BWM14" s="67"/>
      <c r="BWN14" s="67"/>
      <c r="BWO14" s="67"/>
      <c r="BWP14" s="67"/>
      <c r="BWQ14" s="67"/>
      <c r="BWR14" s="67"/>
      <c r="BWS14" s="67"/>
      <c r="BWT14" s="67"/>
      <c r="BWU14" s="67"/>
      <c r="BWV14" s="67"/>
      <c r="BWW14" s="67"/>
      <c r="BWX14" s="67"/>
      <c r="BWY14" s="67"/>
      <c r="BWZ14" s="67"/>
      <c r="BXA14" s="67"/>
      <c r="BXB14" s="67"/>
      <c r="BXC14" s="67"/>
      <c r="BXD14" s="67"/>
      <c r="BXE14" s="67"/>
      <c r="BXF14" s="67"/>
      <c r="BXG14" s="67"/>
      <c r="BXH14" s="67"/>
      <c r="BXI14" s="67"/>
      <c r="BXJ14" s="67"/>
      <c r="BXK14" s="67"/>
      <c r="BXL14" s="67"/>
      <c r="BXM14" s="67"/>
      <c r="BXN14" s="67"/>
      <c r="BXO14" s="67"/>
      <c r="BXP14" s="67"/>
      <c r="BXQ14" s="67"/>
      <c r="BXR14" s="67"/>
      <c r="BXS14" s="67"/>
      <c r="BXT14" s="67"/>
      <c r="BXU14" s="67"/>
      <c r="BXV14" s="67"/>
      <c r="BXW14" s="67"/>
      <c r="BXX14" s="67"/>
      <c r="BXY14" s="67"/>
      <c r="BXZ14" s="67"/>
      <c r="BYA14" s="67"/>
      <c r="BYB14" s="67"/>
      <c r="BYC14" s="67"/>
      <c r="BYD14" s="67"/>
      <c r="BYE14" s="67"/>
      <c r="BYF14" s="67"/>
      <c r="BYG14" s="67"/>
      <c r="BYH14" s="67"/>
      <c r="BYI14" s="67"/>
      <c r="BYJ14" s="67"/>
      <c r="BYK14" s="67"/>
      <c r="BYL14" s="67"/>
      <c r="BYM14" s="67"/>
      <c r="BYN14" s="67"/>
      <c r="BYO14" s="67"/>
      <c r="BYP14" s="67"/>
      <c r="BYQ14" s="67"/>
      <c r="BYR14" s="67"/>
      <c r="BYS14" s="67"/>
      <c r="BYT14" s="67"/>
      <c r="BYU14" s="67"/>
      <c r="BYV14" s="67"/>
      <c r="BYW14" s="67"/>
      <c r="BYX14" s="67"/>
      <c r="BYY14" s="67"/>
      <c r="BYZ14" s="67"/>
      <c r="BZA14" s="67"/>
      <c r="BZB14" s="67"/>
      <c r="BZC14" s="67"/>
      <c r="BZD14" s="67"/>
      <c r="BZE14" s="67"/>
      <c r="BZF14" s="67"/>
      <c r="BZG14" s="67"/>
      <c r="BZH14" s="67"/>
      <c r="BZI14" s="67"/>
      <c r="BZJ14" s="67"/>
      <c r="BZK14" s="67"/>
      <c r="BZL14" s="67"/>
      <c r="BZM14" s="67"/>
      <c r="BZN14" s="67"/>
      <c r="BZO14" s="67"/>
      <c r="BZP14" s="67"/>
      <c r="BZQ14" s="67"/>
      <c r="BZR14" s="67"/>
      <c r="BZS14" s="67"/>
      <c r="BZT14" s="67"/>
      <c r="BZU14" s="67"/>
      <c r="BZV14" s="67"/>
      <c r="BZW14" s="67"/>
      <c r="BZX14" s="67"/>
      <c r="BZY14" s="67"/>
      <c r="BZZ14" s="67"/>
      <c r="CAA14" s="67"/>
      <c r="CAB14" s="67"/>
      <c r="CAC14" s="67"/>
      <c r="CAD14" s="67"/>
      <c r="CAE14" s="67"/>
      <c r="CAF14" s="67"/>
      <c r="CAG14" s="67"/>
      <c r="CAH14" s="67"/>
      <c r="CAI14" s="67"/>
      <c r="CAJ14" s="67"/>
      <c r="CAK14" s="67"/>
      <c r="CAL14" s="67"/>
      <c r="CAM14" s="67"/>
      <c r="CAN14" s="67"/>
      <c r="CAO14" s="67"/>
      <c r="CAP14" s="67"/>
      <c r="CAQ14" s="67"/>
      <c r="CAR14" s="67"/>
      <c r="CAS14" s="67"/>
      <c r="CAT14" s="67"/>
      <c r="CAU14" s="67"/>
      <c r="CAV14" s="67"/>
      <c r="CAW14" s="67"/>
      <c r="CAX14" s="67"/>
      <c r="CAY14" s="67"/>
      <c r="CAZ14" s="67"/>
      <c r="CBA14" s="67"/>
      <c r="CBB14" s="67"/>
      <c r="CBC14" s="67"/>
      <c r="CBD14" s="67"/>
      <c r="CBE14" s="67"/>
      <c r="CBF14" s="67"/>
      <c r="CBG14" s="67"/>
      <c r="CBH14" s="67"/>
      <c r="CBI14" s="67"/>
      <c r="CBJ14" s="67"/>
      <c r="CBK14" s="67"/>
      <c r="CBL14" s="67"/>
      <c r="CBM14" s="67"/>
      <c r="CBN14" s="67"/>
      <c r="CBO14" s="67"/>
      <c r="CBP14" s="67"/>
      <c r="CBQ14" s="67"/>
      <c r="CBR14" s="67"/>
      <c r="CBS14" s="67"/>
      <c r="CBT14" s="67"/>
      <c r="CBU14" s="67"/>
      <c r="CBV14" s="67"/>
      <c r="CBW14" s="67"/>
      <c r="CBX14" s="67"/>
      <c r="CBY14" s="67"/>
      <c r="CBZ14" s="67"/>
      <c r="CCA14" s="67"/>
      <c r="CCB14" s="67"/>
      <c r="CCC14" s="67"/>
      <c r="CCD14" s="67"/>
      <c r="CCE14" s="67"/>
      <c r="CCF14" s="67"/>
      <c r="CCG14" s="67"/>
      <c r="CCH14" s="67"/>
      <c r="CCI14" s="67"/>
      <c r="CCJ14" s="67"/>
      <c r="CCK14" s="67"/>
      <c r="CCL14" s="67"/>
      <c r="CCM14" s="67"/>
      <c r="CCN14" s="67"/>
      <c r="CCO14" s="67"/>
      <c r="CCP14" s="67"/>
      <c r="CCQ14" s="67"/>
      <c r="CCR14" s="67"/>
      <c r="CCS14" s="67"/>
      <c r="CCT14" s="67"/>
      <c r="CCU14" s="67"/>
      <c r="CCV14" s="67"/>
      <c r="CCW14" s="67"/>
      <c r="CCX14" s="67"/>
      <c r="CCY14" s="67"/>
      <c r="CCZ14" s="67"/>
      <c r="CDA14" s="67"/>
      <c r="CDB14" s="67"/>
      <c r="CDC14" s="67"/>
      <c r="CDD14" s="67"/>
      <c r="CDE14" s="67"/>
      <c r="CDF14" s="67"/>
      <c r="CDG14" s="67"/>
      <c r="CDH14" s="67"/>
      <c r="CDI14" s="67"/>
      <c r="CDJ14" s="67"/>
      <c r="CDK14" s="67"/>
      <c r="CDL14" s="67"/>
      <c r="CDM14" s="67"/>
      <c r="CDN14" s="67"/>
      <c r="CDO14" s="67"/>
      <c r="CDP14" s="67"/>
      <c r="CDQ14" s="67"/>
      <c r="CDR14" s="67"/>
      <c r="CDS14" s="67"/>
      <c r="CDT14" s="67"/>
      <c r="CDU14" s="67"/>
      <c r="CDV14" s="67"/>
      <c r="CDW14" s="67"/>
      <c r="CDX14" s="67"/>
      <c r="CDY14" s="67"/>
      <c r="CDZ14" s="67"/>
      <c r="CEA14" s="67"/>
      <c r="CEB14" s="67"/>
      <c r="CEC14" s="67"/>
      <c r="CED14" s="67"/>
      <c r="CEE14" s="67"/>
      <c r="CEF14" s="67"/>
      <c r="CEG14" s="67"/>
      <c r="CEH14" s="67"/>
      <c r="CEI14" s="67"/>
      <c r="CEJ14" s="67"/>
      <c r="CEK14" s="67"/>
      <c r="CEL14" s="67"/>
      <c r="CEM14" s="67"/>
      <c r="CEN14" s="67"/>
      <c r="CEO14" s="67"/>
      <c r="CEP14" s="67"/>
      <c r="CEQ14" s="67"/>
      <c r="CER14" s="67"/>
      <c r="CES14" s="67"/>
      <c r="CET14" s="67"/>
      <c r="CEU14" s="67"/>
      <c r="CEV14" s="67"/>
      <c r="CEW14" s="67"/>
      <c r="CEX14" s="67"/>
      <c r="CEY14" s="67"/>
      <c r="CEZ14" s="67"/>
      <c r="CFA14" s="67"/>
      <c r="CFB14" s="67"/>
      <c r="CFC14" s="67"/>
      <c r="CFD14" s="67"/>
      <c r="CFE14" s="67"/>
      <c r="CFF14" s="67"/>
      <c r="CFG14" s="67"/>
      <c r="CFH14" s="67"/>
      <c r="CFI14" s="67"/>
      <c r="CFJ14" s="67"/>
      <c r="CFK14" s="67"/>
      <c r="CFL14" s="67"/>
      <c r="CFM14" s="67"/>
      <c r="CFN14" s="67"/>
      <c r="CFO14" s="67"/>
      <c r="CFP14" s="67"/>
      <c r="CFQ14" s="67"/>
      <c r="CFR14" s="67"/>
      <c r="CFS14" s="67"/>
      <c r="CFT14" s="67"/>
      <c r="CFU14" s="67"/>
      <c r="CFV14" s="67"/>
      <c r="CFW14" s="67"/>
      <c r="CFX14" s="67"/>
      <c r="CFY14" s="67"/>
      <c r="CFZ14" s="67"/>
      <c r="CGA14" s="67"/>
      <c r="CGB14" s="67"/>
      <c r="CGC14" s="67"/>
      <c r="CGD14" s="67"/>
      <c r="CGE14" s="67"/>
      <c r="CGF14" s="67"/>
      <c r="CGG14" s="67"/>
      <c r="CGH14" s="67"/>
      <c r="CGI14" s="67"/>
      <c r="CGJ14" s="67"/>
      <c r="CGK14" s="67"/>
      <c r="CGL14" s="67"/>
      <c r="CGM14" s="67"/>
      <c r="CGN14" s="67"/>
      <c r="CGO14" s="67"/>
      <c r="CGP14" s="67"/>
      <c r="CGQ14" s="67"/>
      <c r="CGR14" s="67"/>
      <c r="CGS14" s="67"/>
      <c r="CGT14" s="67"/>
      <c r="CGU14" s="67"/>
      <c r="CGV14" s="67"/>
      <c r="CGW14" s="67"/>
      <c r="CGX14" s="67"/>
      <c r="CGY14" s="67"/>
      <c r="CGZ14" s="67"/>
      <c r="CHA14" s="67"/>
      <c r="CHB14" s="67"/>
      <c r="CHC14" s="67"/>
      <c r="CHD14" s="67"/>
      <c r="CHE14" s="67"/>
      <c r="CHF14" s="67"/>
      <c r="CHG14" s="67"/>
      <c r="CHH14" s="67"/>
      <c r="CHI14" s="67"/>
      <c r="CHJ14" s="67"/>
      <c r="CHK14" s="67"/>
      <c r="CHL14" s="67"/>
      <c r="CHM14" s="67"/>
      <c r="CHN14" s="67"/>
      <c r="CHO14" s="67"/>
      <c r="CHP14" s="67"/>
      <c r="CHQ14" s="67"/>
      <c r="CHR14" s="67"/>
      <c r="CHS14" s="67"/>
      <c r="CHT14" s="67"/>
      <c r="CHU14" s="67"/>
      <c r="CHV14" s="67"/>
      <c r="CHW14" s="67"/>
      <c r="CHX14" s="67"/>
      <c r="CHY14" s="67"/>
      <c r="CHZ14" s="67"/>
      <c r="CIA14" s="67"/>
      <c r="CIB14" s="67"/>
      <c r="CIC14" s="67"/>
      <c r="CID14" s="67"/>
      <c r="CIE14" s="67"/>
      <c r="CIF14" s="67"/>
      <c r="CIG14" s="67"/>
      <c r="CIH14" s="67"/>
      <c r="CII14" s="67"/>
      <c r="CIJ14" s="67"/>
      <c r="CIK14" s="67"/>
      <c r="CIL14" s="67"/>
      <c r="CIM14" s="67"/>
      <c r="CIN14" s="67"/>
      <c r="CIO14" s="67"/>
      <c r="CIP14" s="67"/>
      <c r="CIQ14" s="67"/>
      <c r="CIR14" s="67"/>
      <c r="CIS14" s="67"/>
      <c r="CIT14" s="67"/>
      <c r="CIU14" s="67"/>
      <c r="CIV14" s="67"/>
      <c r="CIW14" s="67"/>
      <c r="CIX14" s="67"/>
      <c r="CIY14" s="67"/>
      <c r="CIZ14" s="67"/>
      <c r="CJA14" s="67"/>
      <c r="CJB14" s="67"/>
      <c r="CJC14" s="67"/>
      <c r="CJD14" s="67"/>
      <c r="CJE14" s="67"/>
      <c r="CJF14" s="67"/>
      <c r="CJG14" s="67"/>
      <c r="CJH14" s="67"/>
      <c r="CJI14" s="67"/>
      <c r="CJJ14" s="67"/>
      <c r="CJK14" s="67"/>
      <c r="CJL14" s="67"/>
      <c r="CJM14" s="67"/>
      <c r="CJN14" s="67"/>
      <c r="CJO14" s="67"/>
      <c r="CJP14" s="67"/>
      <c r="CJQ14" s="67"/>
      <c r="CJR14" s="67"/>
      <c r="CJS14" s="67"/>
      <c r="CJT14" s="67"/>
      <c r="CJU14" s="67"/>
      <c r="CJV14" s="67"/>
      <c r="CJW14" s="67"/>
      <c r="CJX14" s="67"/>
      <c r="CJY14" s="67"/>
      <c r="CJZ14" s="67"/>
      <c r="CKA14" s="67"/>
      <c r="CKB14" s="67"/>
      <c r="CKC14" s="67"/>
      <c r="CKD14" s="67"/>
      <c r="CKE14" s="67"/>
      <c r="CKF14" s="67"/>
      <c r="CKG14" s="67"/>
      <c r="CKH14" s="67"/>
      <c r="CKI14" s="67"/>
      <c r="CKJ14" s="67"/>
      <c r="CKK14" s="67"/>
      <c r="CKL14" s="67"/>
      <c r="CKM14" s="67"/>
      <c r="CKN14" s="67"/>
      <c r="CKO14" s="67"/>
      <c r="CKP14" s="67"/>
      <c r="CKQ14" s="67"/>
      <c r="CKR14" s="67"/>
      <c r="CKS14" s="67"/>
      <c r="CKT14" s="67"/>
      <c r="CKU14" s="67"/>
      <c r="CKV14" s="67"/>
      <c r="CKW14" s="67"/>
      <c r="CKX14" s="67"/>
      <c r="CKY14" s="67"/>
      <c r="CKZ14" s="67"/>
      <c r="CLA14" s="67"/>
      <c r="CLB14" s="67"/>
      <c r="CLC14" s="67"/>
      <c r="CLD14" s="67"/>
      <c r="CLE14" s="67"/>
      <c r="CLF14" s="67"/>
      <c r="CLG14" s="67"/>
      <c r="CLH14" s="67"/>
      <c r="CLI14" s="67"/>
      <c r="CLJ14" s="67"/>
      <c r="CLK14" s="67"/>
      <c r="CLL14" s="67"/>
      <c r="CLM14" s="67"/>
      <c r="CLN14" s="67"/>
      <c r="CLO14" s="67"/>
      <c r="CLP14" s="67"/>
      <c r="CLQ14" s="67"/>
      <c r="CLR14" s="67"/>
      <c r="CLS14" s="67"/>
      <c r="CLT14" s="67"/>
      <c r="CLU14" s="67"/>
      <c r="CLV14" s="67"/>
      <c r="CLW14" s="67"/>
      <c r="CLX14" s="67"/>
      <c r="CLY14" s="67"/>
      <c r="CLZ14" s="67"/>
      <c r="CMA14" s="67"/>
      <c r="CMB14" s="67"/>
      <c r="CMC14" s="67"/>
      <c r="CMD14" s="67"/>
      <c r="CME14" s="67"/>
      <c r="CMF14" s="67"/>
      <c r="CMG14" s="67"/>
      <c r="CMH14" s="67"/>
      <c r="CMI14" s="67"/>
      <c r="CMJ14" s="67"/>
      <c r="CMK14" s="67"/>
      <c r="CML14" s="67"/>
      <c r="CMM14" s="67"/>
      <c r="CMN14" s="67"/>
      <c r="CMO14" s="67"/>
      <c r="CMP14" s="67"/>
      <c r="CMQ14" s="67"/>
      <c r="CMR14" s="67"/>
      <c r="CMS14" s="67"/>
      <c r="CMT14" s="67"/>
      <c r="CMU14" s="67"/>
      <c r="CMV14" s="67"/>
      <c r="CMW14" s="67"/>
      <c r="CMX14" s="67"/>
      <c r="CMY14" s="67"/>
      <c r="CMZ14" s="67"/>
      <c r="CNA14" s="67"/>
      <c r="CNB14" s="67"/>
      <c r="CNC14" s="67"/>
      <c r="CND14" s="67"/>
      <c r="CNE14" s="67"/>
      <c r="CNF14" s="67"/>
      <c r="CNG14" s="67"/>
      <c r="CNH14" s="67"/>
      <c r="CNI14" s="67"/>
      <c r="CNJ14" s="67"/>
      <c r="CNK14" s="67"/>
      <c r="CNL14" s="67"/>
      <c r="CNM14" s="67"/>
      <c r="CNN14" s="67"/>
      <c r="CNO14" s="67"/>
      <c r="CNP14" s="67"/>
      <c r="CNQ14" s="67"/>
      <c r="CNR14" s="67"/>
      <c r="CNS14" s="67"/>
      <c r="CNT14" s="67"/>
      <c r="CNU14" s="67"/>
      <c r="CNV14" s="67"/>
      <c r="CNW14" s="67"/>
      <c r="CNX14" s="67"/>
      <c r="CNY14" s="67"/>
      <c r="CNZ14" s="67"/>
      <c r="COA14" s="67"/>
      <c r="COB14" s="67"/>
      <c r="COC14" s="67"/>
      <c r="COD14" s="67"/>
      <c r="COE14" s="67"/>
      <c r="COF14" s="67"/>
      <c r="COG14" s="67"/>
      <c r="COH14" s="67"/>
      <c r="COI14" s="67"/>
      <c r="COJ14" s="67"/>
      <c r="COK14" s="67"/>
      <c r="COL14" s="67"/>
      <c r="COM14" s="67"/>
      <c r="CON14" s="67"/>
      <c r="COO14" s="67"/>
      <c r="COP14" s="67"/>
      <c r="COQ14" s="67"/>
      <c r="COR14" s="67"/>
      <c r="COS14" s="67"/>
      <c r="COT14" s="67"/>
      <c r="COU14" s="67"/>
      <c r="COV14" s="67"/>
      <c r="COW14" s="67"/>
      <c r="COX14" s="67"/>
      <c r="COY14" s="67"/>
      <c r="COZ14" s="67"/>
      <c r="CPA14" s="67"/>
      <c r="CPB14" s="67"/>
      <c r="CPC14" s="67"/>
      <c r="CPD14" s="67"/>
      <c r="CPE14" s="67"/>
      <c r="CPF14" s="67"/>
      <c r="CPG14" s="67"/>
      <c r="CPH14" s="67"/>
      <c r="CPI14" s="67"/>
      <c r="CPJ14" s="67"/>
      <c r="CPK14" s="67"/>
      <c r="CPL14" s="67"/>
      <c r="CPM14" s="67"/>
      <c r="CPN14" s="67"/>
      <c r="CPO14" s="67"/>
      <c r="CPP14" s="67"/>
      <c r="CPQ14" s="67"/>
      <c r="CPR14" s="67"/>
      <c r="CPS14" s="67"/>
      <c r="CPT14" s="67"/>
      <c r="CPU14" s="67"/>
      <c r="CPV14" s="67"/>
      <c r="CPW14" s="67"/>
      <c r="CPX14" s="67"/>
      <c r="CPY14" s="67"/>
      <c r="CPZ14" s="67"/>
      <c r="CQA14" s="67"/>
      <c r="CQB14" s="67"/>
      <c r="CQC14" s="67"/>
      <c r="CQD14" s="67"/>
      <c r="CQE14" s="67"/>
      <c r="CQF14" s="67"/>
      <c r="CQG14" s="67"/>
      <c r="CQH14" s="67"/>
      <c r="CQI14" s="67"/>
      <c r="CQJ14" s="67"/>
      <c r="CQK14" s="67"/>
      <c r="CQL14" s="67"/>
      <c r="CQM14" s="67"/>
      <c r="CQN14" s="67"/>
      <c r="CQO14" s="67"/>
      <c r="CQP14" s="67"/>
      <c r="CQQ14" s="67"/>
      <c r="CQR14" s="67"/>
      <c r="CQS14" s="67"/>
      <c r="CQT14" s="67"/>
      <c r="CQU14" s="67"/>
      <c r="CQV14" s="67"/>
      <c r="CQW14" s="67"/>
      <c r="CQX14" s="67"/>
      <c r="CQY14" s="67"/>
      <c r="CQZ14" s="67"/>
      <c r="CRA14" s="67"/>
      <c r="CRB14" s="67"/>
      <c r="CRC14" s="67"/>
      <c r="CRD14" s="67"/>
      <c r="CRE14" s="67"/>
      <c r="CRF14" s="67"/>
      <c r="CRG14" s="67"/>
      <c r="CRH14" s="67"/>
      <c r="CRI14" s="67"/>
      <c r="CRJ14" s="67"/>
      <c r="CRK14" s="67"/>
      <c r="CRL14" s="67"/>
      <c r="CRM14" s="67"/>
      <c r="CRN14" s="67"/>
      <c r="CRO14" s="67"/>
      <c r="CRP14" s="67"/>
      <c r="CRQ14" s="67"/>
      <c r="CRR14" s="67"/>
      <c r="CRS14" s="67"/>
      <c r="CRT14" s="67"/>
      <c r="CRU14" s="67"/>
      <c r="CRV14" s="67"/>
      <c r="CRW14" s="67"/>
      <c r="CRX14" s="67"/>
      <c r="CRY14" s="67"/>
      <c r="CRZ14" s="67"/>
      <c r="CSA14" s="67"/>
      <c r="CSB14" s="67"/>
      <c r="CSC14" s="67"/>
      <c r="CSD14" s="67"/>
      <c r="CSE14" s="67"/>
      <c r="CSF14" s="67"/>
      <c r="CSG14" s="67"/>
      <c r="CSH14" s="67"/>
      <c r="CSI14" s="67"/>
      <c r="CSJ14" s="67"/>
      <c r="CSK14" s="67"/>
      <c r="CSL14" s="67"/>
      <c r="CSM14" s="67"/>
      <c r="CSN14" s="67"/>
      <c r="CSO14" s="67"/>
      <c r="CSP14" s="67"/>
      <c r="CSQ14" s="67"/>
      <c r="CSR14" s="67"/>
      <c r="CSS14" s="67"/>
      <c r="CST14" s="67"/>
      <c r="CSU14" s="67"/>
      <c r="CSV14" s="67"/>
      <c r="CSW14" s="67"/>
      <c r="CSX14" s="67"/>
      <c r="CSY14" s="67"/>
      <c r="CSZ14" s="67"/>
      <c r="CTA14" s="67"/>
      <c r="CTB14" s="67"/>
      <c r="CTC14" s="67"/>
      <c r="CTD14" s="67"/>
      <c r="CTE14" s="67"/>
      <c r="CTF14" s="67"/>
      <c r="CTG14" s="67"/>
      <c r="CTH14" s="67"/>
      <c r="CTI14" s="67"/>
      <c r="CTJ14" s="67"/>
      <c r="CTK14" s="67"/>
      <c r="CTL14" s="67"/>
      <c r="CTM14" s="67"/>
      <c r="CTN14" s="67"/>
      <c r="CTO14" s="67"/>
      <c r="CTP14" s="67"/>
      <c r="CTQ14" s="67"/>
      <c r="CTR14" s="67"/>
      <c r="CTS14" s="67"/>
      <c r="CTT14" s="67"/>
      <c r="CTU14" s="67"/>
      <c r="CTV14" s="67"/>
      <c r="CTW14" s="67"/>
      <c r="CTX14" s="67"/>
      <c r="CTY14" s="67"/>
      <c r="CTZ14" s="67"/>
      <c r="CUA14" s="67"/>
      <c r="CUB14" s="67"/>
      <c r="CUC14" s="67"/>
      <c r="CUD14" s="67"/>
      <c r="CUE14" s="67"/>
      <c r="CUF14" s="67"/>
      <c r="CUG14" s="67"/>
      <c r="CUH14" s="67"/>
      <c r="CUI14" s="67"/>
      <c r="CUJ14" s="67"/>
      <c r="CUK14" s="67"/>
      <c r="CUL14" s="67"/>
      <c r="CUM14" s="67"/>
      <c r="CUN14" s="67"/>
      <c r="CUO14" s="67"/>
      <c r="CUP14" s="67"/>
      <c r="CUQ14" s="67"/>
      <c r="CUR14" s="67"/>
      <c r="CUS14" s="67"/>
      <c r="CUT14" s="67"/>
      <c r="CUU14" s="67"/>
      <c r="CUV14" s="67"/>
      <c r="CUW14" s="67"/>
      <c r="CUX14" s="67"/>
      <c r="CUY14" s="67"/>
      <c r="CUZ14" s="67"/>
      <c r="CVA14" s="67"/>
      <c r="CVB14" s="67"/>
      <c r="CVC14" s="67"/>
      <c r="CVD14" s="67"/>
      <c r="CVE14" s="67"/>
      <c r="CVF14" s="67"/>
      <c r="CVG14" s="67"/>
      <c r="CVH14" s="67"/>
      <c r="CVI14" s="67"/>
      <c r="CVJ14" s="67"/>
      <c r="CVK14" s="67"/>
      <c r="CVL14" s="67"/>
      <c r="CVM14" s="67"/>
      <c r="CVN14" s="67"/>
      <c r="CVO14" s="67"/>
      <c r="CVP14" s="67"/>
      <c r="CVQ14" s="67"/>
      <c r="CVR14" s="67"/>
      <c r="CVS14" s="67"/>
      <c r="CVT14" s="67"/>
      <c r="CVU14" s="67"/>
      <c r="CVV14" s="67"/>
      <c r="CVW14" s="67"/>
      <c r="CVX14" s="67"/>
      <c r="CVY14" s="67"/>
      <c r="CVZ14" s="67"/>
      <c r="CWA14" s="67"/>
      <c r="CWB14" s="67"/>
      <c r="CWC14" s="67"/>
      <c r="CWD14" s="67"/>
      <c r="CWE14" s="67"/>
      <c r="CWF14" s="67"/>
      <c r="CWG14" s="67"/>
      <c r="CWH14" s="67"/>
      <c r="CWI14" s="67"/>
      <c r="CWJ14" s="67"/>
      <c r="CWK14" s="67"/>
      <c r="CWL14" s="67"/>
      <c r="CWM14" s="67"/>
      <c r="CWN14" s="67"/>
      <c r="CWO14" s="67"/>
      <c r="CWP14" s="67"/>
      <c r="CWQ14" s="67"/>
      <c r="CWR14" s="67"/>
      <c r="CWS14" s="67"/>
      <c r="CWT14" s="67"/>
      <c r="CWU14" s="67"/>
      <c r="CWV14" s="67"/>
      <c r="CWW14" s="67"/>
      <c r="CWX14" s="67"/>
      <c r="CWY14" s="67"/>
      <c r="CWZ14" s="67"/>
      <c r="CXA14" s="67"/>
      <c r="CXB14" s="67"/>
      <c r="CXC14" s="67"/>
      <c r="CXD14" s="67"/>
      <c r="CXE14" s="67"/>
      <c r="CXF14" s="67"/>
      <c r="CXG14" s="67"/>
      <c r="CXH14" s="67"/>
      <c r="CXI14" s="67"/>
      <c r="CXJ14" s="67"/>
      <c r="CXK14" s="67"/>
      <c r="CXL14" s="67"/>
      <c r="CXM14" s="67"/>
      <c r="CXN14" s="67"/>
      <c r="CXO14" s="67"/>
      <c r="CXP14" s="67"/>
      <c r="CXQ14" s="67"/>
      <c r="CXR14" s="67"/>
      <c r="CXS14" s="67"/>
      <c r="CXT14" s="67"/>
      <c r="CXU14" s="67"/>
      <c r="CXV14" s="67"/>
      <c r="CXW14" s="67"/>
      <c r="CXX14" s="67"/>
      <c r="CXY14" s="67"/>
      <c r="CXZ14" s="67"/>
      <c r="CYA14" s="67"/>
      <c r="CYB14" s="67"/>
      <c r="CYC14" s="67"/>
      <c r="CYD14" s="67"/>
      <c r="CYE14" s="67"/>
      <c r="CYF14" s="67"/>
      <c r="CYG14" s="67"/>
      <c r="CYH14" s="67"/>
      <c r="CYI14" s="67"/>
      <c r="CYJ14" s="67"/>
      <c r="CYK14" s="67"/>
      <c r="CYL14" s="67"/>
      <c r="CYM14" s="67"/>
      <c r="CYN14" s="67"/>
      <c r="CYO14" s="67"/>
      <c r="CYP14" s="67"/>
      <c r="CYQ14" s="67"/>
      <c r="CYR14" s="67"/>
      <c r="CYS14" s="67"/>
      <c r="CYT14" s="67"/>
      <c r="CYU14" s="67"/>
      <c r="CYV14" s="67"/>
      <c r="CYW14" s="67"/>
      <c r="CYX14" s="67"/>
      <c r="CYY14" s="67"/>
      <c r="CYZ14" s="67"/>
      <c r="CZA14" s="67"/>
      <c r="CZB14" s="67"/>
      <c r="CZC14" s="67"/>
      <c r="CZD14" s="67"/>
      <c r="CZE14" s="67"/>
      <c r="CZF14" s="67"/>
      <c r="CZG14" s="67"/>
      <c r="CZH14" s="67"/>
      <c r="CZI14" s="67"/>
      <c r="CZJ14" s="67"/>
      <c r="CZK14" s="67"/>
      <c r="CZL14" s="67"/>
      <c r="CZM14" s="67"/>
      <c r="CZN14" s="67"/>
      <c r="CZO14" s="67"/>
      <c r="CZP14" s="67"/>
      <c r="CZQ14" s="67"/>
      <c r="CZR14" s="67"/>
      <c r="CZS14" s="67"/>
      <c r="CZT14" s="67"/>
      <c r="CZU14" s="67"/>
      <c r="CZV14" s="67"/>
      <c r="CZW14" s="67"/>
      <c r="CZX14" s="67"/>
      <c r="CZY14" s="67"/>
      <c r="CZZ14" s="67"/>
      <c r="DAA14" s="67"/>
      <c r="DAB14" s="67"/>
      <c r="DAC14" s="67"/>
      <c r="DAD14" s="67"/>
      <c r="DAE14" s="67"/>
      <c r="DAF14" s="67"/>
      <c r="DAG14" s="67"/>
      <c r="DAH14" s="67"/>
      <c r="DAI14" s="67"/>
      <c r="DAJ14" s="67"/>
      <c r="DAK14" s="67"/>
      <c r="DAL14" s="67"/>
      <c r="DAM14" s="67"/>
      <c r="DAN14" s="67"/>
      <c r="DAO14" s="67"/>
      <c r="DAP14" s="67"/>
      <c r="DAQ14" s="67"/>
      <c r="DAR14" s="67"/>
      <c r="DAS14" s="67"/>
      <c r="DAT14" s="67"/>
      <c r="DAU14" s="67"/>
      <c r="DAV14" s="67"/>
      <c r="DAW14" s="67"/>
      <c r="DAX14" s="67"/>
      <c r="DAY14" s="67"/>
      <c r="DAZ14" s="67"/>
      <c r="DBA14" s="67"/>
      <c r="DBB14" s="67"/>
      <c r="DBC14" s="67"/>
      <c r="DBD14" s="67"/>
      <c r="DBE14" s="67"/>
      <c r="DBF14" s="67"/>
      <c r="DBG14" s="67"/>
      <c r="DBH14" s="67"/>
      <c r="DBI14" s="67"/>
      <c r="DBJ14" s="67"/>
      <c r="DBK14" s="67"/>
      <c r="DBL14" s="67"/>
      <c r="DBM14" s="67"/>
      <c r="DBN14" s="67"/>
      <c r="DBO14" s="67"/>
      <c r="DBP14" s="67"/>
      <c r="DBQ14" s="67"/>
      <c r="DBR14" s="67"/>
      <c r="DBS14" s="67"/>
      <c r="DBT14" s="67"/>
      <c r="DBU14" s="67"/>
      <c r="DBV14" s="67"/>
      <c r="DBW14" s="67"/>
      <c r="DBX14" s="67"/>
      <c r="DBY14" s="67"/>
      <c r="DBZ14" s="67"/>
      <c r="DCA14" s="67"/>
      <c r="DCB14" s="67"/>
      <c r="DCC14" s="67"/>
      <c r="DCD14" s="67"/>
      <c r="DCE14" s="67"/>
      <c r="DCF14" s="67"/>
      <c r="DCG14" s="67"/>
      <c r="DCH14" s="67"/>
      <c r="DCI14" s="67"/>
      <c r="DCJ14" s="67"/>
      <c r="DCK14" s="67"/>
      <c r="DCL14" s="67"/>
      <c r="DCM14" s="67"/>
      <c r="DCN14" s="67"/>
      <c r="DCO14" s="67"/>
      <c r="DCP14" s="67"/>
      <c r="DCQ14" s="67"/>
      <c r="DCR14" s="67"/>
      <c r="DCS14" s="67"/>
      <c r="DCT14" s="67"/>
      <c r="DCU14" s="67"/>
      <c r="DCV14" s="67"/>
      <c r="DCW14" s="67"/>
      <c r="DCX14" s="67"/>
      <c r="DCY14" s="67"/>
      <c r="DCZ14" s="67"/>
      <c r="DDA14" s="67"/>
      <c r="DDB14" s="67"/>
      <c r="DDC14" s="67"/>
      <c r="DDD14" s="67"/>
      <c r="DDE14" s="67"/>
      <c r="DDF14" s="67"/>
      <c r="DDG14" s="67"/>
      <c r="DDH14" s="67"/>
      <c r="DDI14" s="67"/>
      <c r="DDJ14" s="67"/>
      <c r="DDK14" s="67"/>
      <c r="DDL14" s="67"/>
      <c r="DDM14" s="67"/>
      <c r="DDN14" s="67"/>
      <c r="DDO14" s="67"/>
      <c r="DDP14" s="67"/>
      <c r="DDQ14" s="67"/>
      <c r="DDR14" s="67"/>
      <c r="DDS14" s="67"/>
      <c r="DDT14" s="67"/>
      <c r="DDU14" s="67"/>
      <c r="DDV14" s="67"/>
      <c r="DDW14" s="67"/>
      <c r="DDX14" s="67"/>
      <c r="DDY14" s="67"/>
      <c r="DDZ14" s="67"/>
      <c r="DEA14" s="67"/>
      <c r="DEB14" s="67"/>
      <c r="DEC14" s="67"/>
      <c r="DED14" s="67"/>
      <c r="DEE14" s="67"/>
      <c r="DEF14" s="67"/>
      <c r="DEG14" s="67"/>
      <c r="DEH14" s="67"/>
      <c r="DEI14" s="67"/>
      <c r="DEJ14" s="67"/>
      <c r="DEK14" s="67"/>
      <c r="DEL14" s="67"/>
      <c r="DEM14" s="67"/>
      <c r="DEN14" s="67"/>
      <c r="DEO14" s="67"/>
      <c r="DEP14" s="67"/>
      <c r="DEQ14" s="67"/>
      <c r="DER14" s="67"/>
      <c r="DES14" s="67"/>
      <c r="DET14" s="67"/>
      <c r="DEU14" s="67"/>
      <c r="DEV14" s="67"/>
      <c r="DEW14" s="67"/>
      <c r="DEX14" s="67"/>
      <c r="DEY14" s="67"/>
      <c r="DEZ14" s="67"/>
      <c r="DFA14" s="67"/>
      <c r="DFB14" s="67"/>
      <c r="DFC14" s="67"/>
      <c r="DFD14" s="67"/>
      <c r="DFE14" s="67"/>
      <c r="DFF14" s="67"/>
      <c r="DFG14" s="67"/>
      <c r="DFH14" s="67"/>
      <c r="DFI14" s="67"/>
      <c r="DFJ14" s="67"/>
      <c r="DFK14" s="67"/>
      <c r="DFL14" s="67"/>
      <c r="DFM14" s="67"/>
      <c r="DFN14" s="67"/>
      <c r="DFO14" s="67"/>
      <c r="DFP14" s="67"/>
      <c r="DFQ14" s="67"/>
      <c r="DFR14" s="67"/>
      <c r="DFS14" s="67"/>
      <c r="DFT14" s="67"/>
      <c r="DFU14" s="67"/>
      <c r="DFV14" s="67"/>
      <c r="DFW14" s="67"/>
      <c r="DFX14" s="67"/>
      <c r="DFY14" s="67"/>
      <c r="DFZ14" s="67"/>
      <c r="DGA14" s="67"/>
      <c r="DGB14" s="67"/>
      <c r="DGC14" s="67"/>
      <c r="DGD14" s="67"/>
      <c r="DGE14" s="67"/>
      <c r="DGF14" s="67"/>
      <c r="DGG14" s="67"/>
      <c r="DGH14" s="67"/>
      <c r="DGI14" s="67"/>
      <c r="DGJ14" s="67"/>
      <c r="DGK14" s="67"/>
      <c r="DGL14" s="67"/>
      <c r="DGM14" s="67"/>
      <c r="DGN14" s="67"/>
      <c r="DGO14" s="67"/>
      <c r="DGP14" s="67"/>
      <c r="DGQ14" s="67"/>
      <c r="DGR14" s="67"/>
      <c r="DGS14" s="67"/>
      <c r="DGT14" s="67"/>
      <c r="DGU14" s="67"/>
      <c r="DGV14" s="67"/>
      <c r="DGW14" s="67"/>
      <c r="DGX14" s="67"/>
      <c r="DGY14" s="67"/>
      <c r="DGZ14" s="67"/>
      <c r="DHA14" s="67"/>
      <c r="DHB14" s="67"/>
      <c r="DHC14" s="67"/>
      <c r="DHD14" s="67"/>
      <c r="DHE14" s="67"/>
      <c r="DHF14" s="67"/>
      <c r="DHG14" s="67"/>
      <c r="DHH14" s="67"/>
      <c r="DHI14" s="67"/>
      <c r="DHJ14" s="67"/>
      <c r="DHK14" s="67"/>
      <c r="DHL14" s="67"/>
      <c r="DHM14" s="67"/>
      <c r="DHN14" s="67"/>
      <c r="DHO14" s="67"/>
      <c r="DHP14" s="67"/>
      <c r="DHQ14" s="67"/>
      <c r="DHR14" s="67"/>
      <c r="DHS14" s="67"/>
      <c r="DHT14" s="67"/>
      <c r="DHU14" s="67"/>
      <c r="DHV14" s="67"/>
      <c r="DHW14" s="67"/>
      <c r="DHX14" s="67"/>
      <c r="DHY14" s="67"/>
      <c r="DHZ14" s="67"/>
      <c r="DIA14" s="67"/>
      <c r="DIB14" s="67"/>
      <c r="DIC14" s="67"/>
      <c r="DID14" s="67"/>
      <c r="DIE14" s="67"/>
      <c r="DIF14" s="67"/>
      <c r="DIG14" s="67"/>
      <c r="DIH14" s="67"/>
      <c r="DII14" s="67"/>
      <c r="DIJ14" s="67"/>
      <c r="DIK14" s="67"/>
      <c r="DIL14" s="67"/>
      <c r="DIM14" s="67"/>
      <c r="DIN14" s="67"/>
      <c r="DIO14" s="67"/>
      <c r="DIP14" s="67"/>
      <c r="DIQ14" s="67"/>
      <c r="DIR14" s="67"/>
      <c r="DIS14" s="67"/>
      <c r="DIT14" s="67"/>
      <c r="DIU14" s="67"/>
      <c r="DIV14" s="67"/>
      <c r="DIW14" s="67"/>
      <c r="DIX14" s="67"/>
      <c r="DIY14" s="67"/>
      <c r="DIZ14" s="67"/>
      <c r="DJA14" s="67"/>
      <c r="DJB14" s="67"/>
      <c r="DJC14" s="67"/>
      <c r="DJD14" s="67"/>
      <c r="DJE14" s="67"/>
      <c r="DJF14" s="67"/>
      <c r="DJG14" s="67"/>
      <c r="DJH14" s="67"/>
      <c r="DJI14" s="67"/>
      <c r="DJJ14" s="67"/>
      <c r="DJK14" s="67"/>
      <c r="DJL14" s="67"/>
      <c r="DJM14" s="67"/>
      <c r="DJN14" s="67"/>
      <c r="DJO14" s="67"/>
      <c r="DJP14" s="67"/>
      <c r="DJQ14" s="67"/>
      <c r="DJR14" s="67"/>
      <c r="DJS14" s="67"/>
      <c r="DJT14" s="67"/>
      <c r="DJU14" s="67"/>
      <c r="DJV14" s="67"/>
      <c r="DJW14" s="67"/>
      <c r="DJX14" s="67"/>
      <c r="DJY14" s="67"/>
      <c r="DJZ14" s="67"/>
      <c r="DKA14" s="67"/>
      <c r="DKB14" s="67"/>
      <c r="DKC14" s="67"/>
      <c r="DKD14" s="67"/>
      <c r="DKE14" s="67"/>
      <c r="DKF14" s="67"/>
      <c r="DKG14" s="67"/>
      <c r="DKH14" s="67"/>
      <c r="DKI14" s="67"/>
      <c r="DKJ14" s="67"/>
      <c r="DKK14" s="67"/>
      <c r="DKL14" s="67"/>
      <c r="DKM14" s="67"/>
      <c r="DKN14" s="67"/>
      <c r="DKO14" s="67"/>
      <c r="DKP14" s="67"/>
      <c r="DKQ14" s="67"/>
      <c r="DKR14" s="67"/>
      <c r="DKS14" s="67"/>
      <c r="DKT14" s="67"/>
      <c r="DKU14" s="67"/>
      <c r="DKV14" s="67"/>
      <c r="DKW14" s="67"/>
      <c r="DKX14" s="67"/>
      <c r="DKY14" s="67"/>
      <c r="DKZ14" s="67"/>
      <c r="DLA14" s="67"/>
      <c r="DLB14" s="67"/>
      <c r="DLC14" s="67"/>
      <c r="DLD14" s="67"/>
      <c r="DLE14" s="67"/>
      <c r="DLF14" s="67"/>
      <c r="DLG14" s="67"/>
      <c r="DLH14" s="67"/>
      <c r="DLI14" s="67"/>
      <c r="DLJ14" s="67"/>
      <c r="DLK14" s="67"/>
      <c r="DLL14" s="67"/>
      <c r="DLM14" s="67"/>
      <c r="DLN14" s="67"/>
      <c r="DLO14" s="67"/>
      <c r="DLP14" s="67"/>
      <c r="DLQ14" s="67"/>
      <c r="DLR14" s="67"/>
      <c r="DLS14" s="67"/>
      <c r="DLT14" s="67"/>
      <c r="DLU14" s="67"/>
      <c r="DLV14" s="67"/>
      <c r="DLW14" s="67"/>
      <c r="DLX14" s="67"/>
      <c r="DLY14" s="67"/>
      <c r="DLZ14" s="67"/>
      <c r="DMA14" s="67"/>
      <c r="DMB14" s="67"/>
      <c r="DMC14" s="67"/>
      <c r="DMD14" s="67"/>
      <c r="DME14" s="67"/>
      <c r="DMF14" s="67"/>
      <c r="DMG14" s="67"/>
      <c r="DMH14" s="67"/>
      <c r="DMI14" s="67"/>
      <c r="DMJ14" s="67"/>
      <c r="DMK14" s="67"/>
      <c r="DML14" s="67"/>
      <c r="DMM14" s="67"/>
      <c r="DMN14" s="67"/>
      <c r="DMO14" s="67"/>
      <c r="DMP14" s="67"/>
      <c r="DMQ14" s="67"/>
      <c r="DMR14" s="67"/>
      <c r="DMS14" s="67"/>
      <c r="DMT14" s="67"/>
      <c r="DMU14" s="67"/>
      <c r="DMV14" s="67"/>
      <c r="DMW14" s="67"/>
      <c r="DMX14" s="67"/>
      <c r="DMY14" s="67"/>
      <c r="DMZ14" s="67"/>
      <c r="DNA14" s="67"/>
      <c r="DNB14" s="67"/>
      <c r="DNC14" s="67"/>
      <c r="DND14" s="67"/>
      <c r="DNE14" s="67"/>
      <c r="DNF14" s="67"/>
      <c r="DNG14" s="67"/>
      <c r="DNH14" s="67"/>
      <c r="DNI14" s="67"/>
      <c r="DNJ14" s="67"/>
      <c r="DNK14" s="67"/>
      <c r="DNL14" s="67"/>
      <c r="DNM14" s="67"/>
      <c r="DNN14" s="67"/>
      <c r="DNO14" s="67"/>
      <c r="DNP14" s="67"/>
      <c r="DNQ14" s="67"/>
      <c r="DNR14" s="67"/>
      <c r="DNS14" s="67"/>
      <c r="DNT14" s="67"/>
      <c r="DNU14" s="67"/>
      <c r="DNV14" s="67"/>
      <c r="DNW14" s="67"/>
      <c r="DNX14" s="67"/>
      <c r="DNY14" s="67"/>
      <c r="DNZ14" s="67"/>
      <c r="DOA14" s="67"/>
      <c r="DOB14" s="67"/>
      <c r="DOC14" s="67"/>
      <c r="DOD14" s="67"/>
      <c r="DOE14" s="67"/>
      <c r="DOF14" s="67"/>
      <c r="DOG14" s="67"/>
      <c r="DOH14" s="67"/>
      <c r="DOI14" s="67"/>
      <c r="DOJ14" s="67"/>
      <c r="DOK14" s="67"/>
      <c r="DOL14" s="67"/>
      <c r="DOM14" s="67"/>
      <c r="DON14" s="67"/>
      <c r="DOO14" s="67"/>
      <c r="DOP14" s="67"/>
      <c r="DOQ14" s="67"/>
      <c r="DOR14" s="67"/>
      <c r="DOS14" s="67"/>
      <c r="DOT14" s="67"/>
      <c r="DOU14" s="67"/>
      <c r="DOV14" s="67"/>
      <c r="DOW14" s="67"/>
      <c r="DOX14" s="67"/>
      <c r="DOY14" s="67"/>
      <c r="DOZ14" s="67"/>
      <c r="DPA14" s="67"/>
      <c r="DPB14" s="67"/>
      <c r="DPC14" s="67"/>
      <c r="DPD14" s="67"/>
      <c r="DPE14" s="67"/>
      <c r="DPF14" s="67"/>
      <c r="DPG14" s="67"/>
      <c r="DPH14" s="67"/>
      <c r="DPI14" s="67"/>
      <c r="DPJ14" s="67"/>
      <c r="DPK14" s="67"/>
      <c r="DPL14" s="67"/>
      <c r="DPM14" s="67"/>
      <c r="DPN14" s="67"/>
      <c r="DPO14" s="67"/>
      <c r="DPP14" s="67"/>
      <c r="DPQ14" s="67"/>
      <c r="DPR14" s="67"/>
      <c r="DPS14" s="67"/>
      <c r="DPT14" s="67"/>
      <c r="DPU14" s="67"/>
      <c r="DPV14" s="67"/>
      <c r="DPW14" s="67"/>
      <c r="DPX14" s="67"/>
      <c r="DPY14" s="67"/>
      <c r="DPZ14" s="67"/>
      <c r="DQA14" s="67"/>
      <c r="DQB14" s="67"/>
      <c r="DQC14" s="67"/>
      <c r="DQD14" s="67"/>
      <c r="DQE14" s="67"/>
      <c r="DQF14" s="67"/>
      <c r="DQG14" s="67"/>
      <c r="DQH14" s="67"/>
      <c r="DQI14" s="67"/>
      <c r="DQJ14" s="67"/>
      <c r="DQK14" s="67"/>
      <c r="DQL14" s="67"/>
      <c r="DQM14" s="67"/>
      <c r="DQN14" s="67"/>
      <c r="DQO14" s="67"/>
      <c r="DQP14" s="67"/>
      <c r="DQQ14" s="67"/>
      <c r="DQR14" s="67"/>
      <c r="DQS14" s="67"/>
      <c r="DQT14" s="67"/>
      <c r="DQU14" s="67"/>
      <c r="DQV14" s="67"/>
      <c r="DQW14" s="67"/>
      <c r="DQX14" s="67"/>
      <c r="DQY14" s="67"/>
      <c r="DQZ14" s="67"/>
      <c r="DRA14" s="67"/>
      <c r="DRB14" s="67"/>
      <c r="DRC14" s="67"/>
      <c r="DRD14" s="67"/>
      <c r="DRE14" s="67"/>
      <c r="DRF14" s="67"/>
      <c r="DRG14" s="67"/>
      <c r="DRH14" s="67"/>
      <c r="DRI14" s="67"/>
      <c r="DRJ14" s="67"/>
      <c r="DRK14" s="67"/>
      <c r="DRL14" s="67"/>
      <c r="DRM14" s="67"/>
      <c r="DRN14" s="67"/>
      <c r="DRO14" s="67"/>
      <c r="DRP14" s="67"/>
      <c r="DRQ14" s="67"/>
      <c r="DRR14" s="67"/>
      <c r="DRS14" s="67"/>
      <c r="DRT14" s="67"/>
      <c r="DRU14" s="67"/>
      <c r="DRV14" s="67"/>
      <c r="DRW14" s="67"/>
      <c r="DRX14" s="67"/>
      <c r="DRY14" s="67"/>
      <c r="DRZ14" s="67"/>
      <c r="DSA14" s="67"/>
      <c r="DSB14" s="67"/>
      <c r="DSC14" s="67"/>
      <c r="DSD14" s="67"/>
      <c r="DSE14" s="67"/>
      <c r="DSF14" s="67"/>
      <c r="DSG14" s="67"/>
      <c r="DSH14" s="67"/>
      <c r="DSI14" s="67"/>
      <c r="DSJ14" s="67"/>
      <c r="DSK14" s="67"/>
      <c r="DSL14" s="67"/>
      <c r="DSM14" s="67"/>
      <c r="DSN14" s="67"/>
      <c r="DSO14" s="67"/>
      <c r="DSP14" s="67"/>
      <c r="DSQ14" s="67"/>
      <c r="DSR14" s="67"/>
      <c r="DSS14" s="67"/>
      <c r="DST14" s="67"/>
      <c r="DSU14" s="67"/>
      <c r="DSV14" s="67"/>
      <c r="DSW14" s="67"/>
      <c r="DSX14" s="67"/>
      <c r="DSY14" s="67"/>
      <c r="DSZ14" s="67"/>
      <c r="DTA14" s="67"/>
      <c r="DTB14" s="67"/>
      <c r="DTC14" s="67"/>
      <c r="DTD14" s="67"/>
      <c r="DTE14" s="67"/>
      <c r="DTF14" s="67"/>
      <c r="DTG14" s="67"/>
      <c r="DTH14" s="67"/>
      <c r="DTI14" s="67"/>
      <c r="DTJ14" s="67"/>
      <c r="DTK14" s="67"/>
      <c r="DTL14" s="67"/>
      <c r="DTM14" s="67"/>
      <c r="DTN14" s="67"/>
      <c r="DTO14" s="67"/>
      <c r="DTP14" s="67"/>
      <c r="DTQ14" s="67"/>
      <c r="DTR14" s="67"/>
      <c r="DTS14" s="67"/>
      <c r="DTT14" s="67"/>
      <c r="DTU14" s="67"/>
      <c r="DTV14" s="67"/>
      <c r="DTW14" s="67"/>
      <c r="DTX14" s="67"/>
      <c r="DTY14" s="67"/>
      <c r="DTZ14" s="67"/>
      <c r="DUA14" s="67"/>
      <c r="DUB14" s="67"/>
      <c r="DUC14" s="67"/>
      <c r="DUD14" s="67"/>
      <c r="DUE14" s="67"/>
      <c r="DUF14" s="67"/>
      <c r="DUG14" s="67"/>
      <c r="DUH14" s="67"/>
      <c r="DUI14" s="67"/>
      <c r="DUJ14" s="67"/>
      <c r="DUK14" s="67"/>
      <c r="DUL14" s="67"/>
      <c r="DUM14" s="67"/>
      <c r="DUN14" s="67"/>
      <c r="DUO14" s="67"/>
      <c r="DUP14" s="67"/>
      <c r="DUQ14" s="67"/>
      <c r="DUR14" s="67"/>
      <c r="DUS14" s="67"/>
      <c r="DUT14" s="67"/>
      <c r="DUU14" s="67"/>
      <c r="DUV14" s="67"/>
      <c r="DUW14" s="67"/>
      <c r="DUX14" s="67"/>
      <c r="DUY14" s="67"/>
      <c r="DUZ14" s="67"/>
      <c r="DVA14" s="67"/>
      <c r="DVB14" s="67"/>
      <c r="DVC14" s="67"/>
      <c r="DVD14" s="67"/>
      <c r="DVE14" s="67"/>
      <c r="DVF14" s="67"/>
      <c r="DVG14" s="67"/>
      <c r="DVH14" s="67"/>
      <c r="DVI14" s="67"/>
      <c r="DVJ14" s="67"/>
      <c r="DVK14" s="67"/>
      <c r="DVL14" s="67"/>
      <c r="DVM14" s="67"/>
      <c r="DVN14" s="67"/>
      <c r="DVO14" s="67"/>
      <c r="DVP14" s="67"/>
      <c r="DVQ14" s="67"/>
      <c r="DVR14" s="67"/>
      <c r="DVS14" s="67"/>
      <c r="DVT14" s="67"/>
      <c r="DVU14" s="67"/>
      <c r="DVV14" s="67"/>
      <c r="DVW14" s="67"/>
      <c r="DVX14" s="67"/>
      <c r="DVY14" s="67"/>
      <c r="DVZ14" s="67"/>
      <c r="DWA14" s="67"/>
      <c r="DWB14" s="67"/>
      <c r="DWC14" s="67"/>
      <c r="DWD14" s="67"/>
      <c r="DWE14" s="67"/>
      <c r="DWF14" s="67"/>
      <c r="DWG14" s="67"/>
      <c r="DWH14" s="67"/>
      <c r="DWI14" s="67"/>
      <c r="DWJ14" s="67"/>
      <c r="DWK14" s="67"/>
      <c r="DWL14" s="67"/>
      <c r="DWM14" s="67"/>
      <c r="DWN14" s="67"/>
      <c r="DWO14" s="67"/>
      <c r="DWP14" s="67"/>
      <c r="DWQ14" s="67"/>
      <c r="DWR14" s="67"/>
      <c r="DWS14" s="67"/>
      <c r="DWT14" s="67"/>
      <c r="DWU14" s="67"/>
      <c r="DWV14" s="67"/>
      <c r="DWW14" s="67"/>
      <c r="DWX14" s="67"/>
      <c r="DWY14" s="67"/>
      <c r="DWZ14" s="67"/>
      <c r="DXA14" s="67"/>
      <c r="DXB14" s="67"/>
      <c r="DXC14" s="67"/>
      <c r="DXD14" s="67"/>
      <c r="DXE14" s="67"/>
      <c r="DXF14" s="67"/>
      <c r="DXG14" s="67"/>
      <c r="DXH14" s="67"/>
      <c r="DXI14" s="67"/>
      <c r="DXJ14" s="67"/>
      <c r="DXK14" s="67"/>
      <c r="DXL14" s="67"/>
      <c r="DXM14" s="67"/>
      <c r="DXN14" s="67"/>
      <c r="DXO14" s="67"/>
      <c r="DXP14" s="67"/>
      <c r="DXQ14" s="67"/>
      <c r="DXR14" s="67"/>
      <c r="DXS14" s="67"/>
      <c r="DXT14" s="67"/>
      <c r="DXU14" s="67"/>
      <c r="DXV14" s="67"/>
      <c r="DXW14" s="67"/>
      <c r="DXX14" s="67"/>
      <c r="DXY14" s="67"/>
      <c r="DXZ14" s="67"/>
      <c r="DYA14" s="67"/>
      <c r="DYB14" s="67"/>
      <c r="DYC14" s="67"/>
      <c r="DYD14" s="67"/>
      <c r="DYE14" s="67"/>
      <c r="DYF14" s="67"/>
      <c r="DYG14" s="67"/>
      <c r="DYH14" s="67"/>
      <c r="DYI14" s="67"/>
      <c r="DYJ14" s="67"/>
      <c r="DYK14" s="67"/>
      <c r="DYL14" s="67"/>
      <c r="DYM14" s="67"/>
      <c r="DYN14" s="67"/>
      <c r="DYO14" s="67"/>
      <c r="DYP14" s="67"/>
      <c r="DYQ14" s="67"/>
      <c r="DYR14" s="67"/>
      <c r="DYS14" s="67"/>
      <c r="DYT14" s="67"/>
      <c r="DYU14" s="67"/>
      <c r="DYV14" s="67"/>
      <c r="DYW14" s="67"/>
      <c r="DYX14" s="67"/>
      <c r="DYY14" s="67"/>
      <c r="DYZ14" s="67"/>
      <c r="DZA14" s="67"/>
      <c r="DZB14" s="67"/>
      <c r="DZC14" s="67"/>
      <c r="DZD14" s="67"/>
      <c r="DZE14" s="67"/>
      <c r="DZF14" s="67"/>
      <c r="DZG14" s="67"/>
      <c r="DZH14" s="67"/>
      <c r="DZI14" s="67"/>
      <c r="DZJ14" s="67"/>
      <c r="DZK14" s="67"/>
      <c r="DZL14" s="67"/>
      <c r="DZM14" s="67"/>
      <c r="DZN14" s="67"/>
      <c r="DZO14" s="67"/>
      <c r="DZP14" s="67"/>
      <c r="DZQ14" s="67"/>
      <c r="DZR14" s="67"/>
      <c r="DZS14" s="67"/>
      <c r="DZT14" s="67"/>
      <c r="DZU14" s="67"/>
      <c r="DZV14" s="67"/>
      <c r="DZW14" s="67"/>
      <c r="DZX14" s="67"/>
      <c r="DZY14" s="67"/>
      <c r="DZZ14" s="67"/>
    </row>
    <row r="15" spans="1:3406" s="65" customFormat="1">
      <c r="A15" s="84" t="s">
        <v>1847</v>
      </c>
      <c r="B15" s="78">
        <v>-1000000</v>
      </c>
      <c r="C15" s="78">
        <v>-934428</v>
      </c>
      <c r="D15" s="78">
        <v>-1000000</v>
      </c>
      <c r="E15" s="78">
        <v>-1055000</v>
      </c>
      <c r="F15" s="78">
        <v>-1110915</v>
      </c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67"/>
      <c r="DH15" s="67"/>
      <c r="DI15" s="67"/>
      <c r="DJ15" s="67"/>
      <c r="DK15" s="67"/>
      <c r="DL15" s="67"/>
      <c r="DM15" s="67"/>
      <c r="DN15" s="67"/>
      <c r="DO15" s="67"/>
      <c r="DP15" s="67"/>
      <c r="DQ15" s="67"/>
      <c r="DR15" s="67"/>
      <c r="DS15" s="67"/>
      <c r="DT15" s="67"/>
      <c r="DU15" s="67"/>
      <c r="DV15" s="67"/>
      <c r="DW15" s="67"/>
      <c r="DX15" s="67"/>
      <c r="DY15" s="67"/>
      <c r="DZ15" s="67"/>
      <c r="EA15" s="67"/>
      <c r="EB15" s="67"/>
      <c r="EC15" s="67"/>
      <c r="ED15" s="67"/>
      <c r="EE15" s="67"/>
      <c r="EF15" s="67"/>
      <c r="EG15" s="67"/>
      <c r="EH15" s="67"/>
      <c r="EI15" s="67"/>
      <c r="EJ15" s="67"/>
      <c r="EK15" s="67"/>
      <c r="EL15" s="67"/>
      <c r="EM15" s="67"/>
      <c r="EN15" s="67"/>
      <c r="EO15" s="67"/>
      <c r="EP15" s="67"/>
      <c r="EQ15" s="67"/>
      <c r="ER15" s="67"/>
      <c r="ES15" s="67"/>
      <c r="ET15" s="67"/>
      <c r="EU15" s="67"/>
      <c r="EV15" s="67"/>
      <c r="EW15" s="67"/>
      <c r="EX15" s="67"/>
      <c r="EY15" s="67"/>
      <c r="EZ15" s="67"/>
      <c r="FA15" s="67"/>
      <c r="FB15" s="67"/>
      <c r="FC15" s="67"/>
      <c r="FD15" s="67"/>
      <c r="FE15" s="67"/>
      <c r="FF15" s="67"/>
      <c r="FG15" s="67"/>
      <c r="FH15" s="67"/>
      <c r="FI15" s="67"/>
      <c r="FJ15" s="67"/>
      <c r="FK15" s="67"/>
      <c r="FL15" s="67"/>
      <c r="FM15" s="67"/>
      <c r="FN15" s="67"/>
      <c r="FO15" s="67"/>
      <c r="FP15" s="67"/>
      <c r="FQ15" s="67"/>
      <c r="FR15" s="67"/>
      <c r="FS15" s="67"/>
      <c r="FT15" s="67"/>
      <c r="FU15" s="67"/>
      <c r="FV15" s="67"/>
      <c r="FW15" s="67"/>
      <c r="FX15" s="67"/>
      <c r="FY15" s="67"/>
      <c r="FZ15" s="67"/>
      <c r="GA15" s="67"/>
      <c r="GB15" s="67"/>
      <c r="GC15" s="67"/>
      <c r="GD15" s="67"/>
      <c r="GE15" s="67"/>
      <c r="GF15" s="67"/>
      <c r="GG15" s="67"/>
      <c r="GH15" s="67"/>
      <c r="GI15" s="67"/>
      <c r="GJ15" s="67"/>
      <c r="GK15" s="67"/>
      <c r="GL15" s="67"/>
      <c r="GM15" s="67"/>
      <c r="GN15" s="67"/>
      <c r="GO15" s="67"/>
      <c r="GP15" s="67"/>
      <c r="GQ15" s="67"/>
      <c r="GR15" s="67"/>
      <c r="GS15" s="67"/>
      <c r="GT15" s="67"/>
      <c r="GU15" s="67"/>
      <c r="GV15" s="67"/>
      <c r="GW15" s="67"/>
      <c r="GX15" s="67"/>
      <c r="GY15" s="67"/>
      <c r="GZ15" s="67"/>
      <c r="HA15" s="67"/>
      <c r="HB15" s="67"/>
      <c r="HC15" s="67"/>
      <c r="HD15" s="67"/>
      <c r="HE15" s="67"/>
      <c r="HF15" s="67"/>
      <c r="HG15" s="67"/>
      <c r="HH15" s="67"/>
      <c r="HI15" s="67"/>
      <c r="HJ15" s="67"/>
      <c r="HK15" s="67"/>
      <c r="HL15" s="67"/>
      <c r="HM15" s="67"/>
      <c r="HN15" s="67"/>
      <c r="HO15" s="67"/>
      <c r="HP15" s="67"/>
      <c r="HQ15" s="67"/>
      <c r="HR15" s="67"/>
      <c r="HS15" s="67"/>
      <c r="HT15" s="67"/>
      <c r="HU15" s="67"/>
      <c r="HV15" s="67"/>
      <c r="HW15" s="67"/>
      <c r="HX15" s="67"/>
      <c r="HY15" s="67"/>
      <c r="HZ15" s="67"/>
      <c r="IA15" s="67"/>
      <c r="IB15" s="67"/>
      <c r="IC15" s="67"/>
      <c r="ID15" s="67"/>
      <c r="IE15" s="67"/>
      <c r="IF15" s="67"/>
      <c r="IG15" s="67"/>
      <c r="IH15" s="67"/>
      <c r="II15" s="67"/>
      <c r="IJ15" s="67"/>
      <c r="IK15" s="67"/>
      <c r="IL15" s="67"/>
      <c r="IM15" s="67"/>
      <c r="IN15" s="67"/>
      <c r="IO15" s="67"/>
      <c r="IP15" s="67"/>
      <c r="IQ15" s="67"/>
      <c r="IR15" s="67"/>
      <c r="IS15" s="67"/>
      <c r="IT15" s="67"/>
      <c r="IU15" s="67"/>
      <c r="IV15" s="67"/>
      <c r="IW15" s="67"/>
      <c r="IX15" s="67"/>
      <c r="IY15" s="67"/>
      <c r="IZ15" s="67"/>
      <c r="JA15" s="67"/>
      <c r="JB15" s="67"/>
      <c r="JC15" s="67"/>
      <c r="JD15" s="67"/>
      <c r="JE15" s="67"/>
      <c r="JF15" s="67"/>
      <c r="JG15" s="67"/>
      <c r="JH15" s="67"/>
      <c r="JI15" s="67"/>
      <c r="JJ15" s="67"/>
      <c r="JK15" s="67"/>
      <c r="JL15" s="67"/>
      <c r="JM15" s="67"/>
      <c r="JN15" s="67"/>
      <c r="JO15" s="67"/>
      <c r="JP15" s="67"/>
      <c r="JQ15" s="67"/>
      <c r="JR15" s="67"/>
      <c r="JS15" s="67"/>
      <c r="JT15" s="67"/>
      <c r="JU15" s="67"/>
      <c r="JV15" s="67"/>
      <c r="JW15" s="67"/>
      <c r="JX15" s="67"/>
      <c r="JY15" s="67"/>
      <c r="JZ15" s="67"/>
      <c r="KA15" s="67"/>
      <c r="KB15" s="67"/>
      <c r="KC15" s="67"/>
      <c r="KD15" s="67"/>
      <c r="KE15" s="67"/>
      <c r="KF15" s="67"/>
      <c r="KG15" s="67"/>
      <c r="KH15" s="67"/>
      <c r="KI15" s="67"/>
      <c r="KJ15" s="67"/>
      <c r="KK15" s="67"/>
      <c r="KL15" s="67"/>
      <c r="KM15" s="67"/>
      <c r="KN15" s="67"/>
      <c r="KO15" s="67"/>
      <c r="KP15" s="67"/>
      <c r="KQ15" s="67"/>
      <c r="KR15" s="67"/>
      <c r="KS15" s="67"/>
      <c r="KT15" s="67"/>
      <c r="KU15" s="67"/>
      <c r="KV15" s="67"/>
      <c r="KW15" s="67"/>
      <c r="KX15" s="67"/>
      <c r="KY15" s="67"/>
      <c r="KZ15" s="67"/>
      <c r="LA15" s="67"/>
      <c r="LB15" s="67"/>
      <c r="LC15" s="67"/>
      <c r="LD15" s="67"/>
      <c r="LE15" s="67"/>
      <c r="LF15" s="67"/>
      <c r="LG15" s="67"/>
      <c r="LH15" s="67"/>
      <c r="LI15" s="67"/>
      <c r="LJ15" s="67"/>
      <c r="LK15" s="67"/>
      <c r="LL15" s="67"/>
      <c r="LM15" s="67"/>
      <c r="LN15" s="67"/>
      <c r="LO15" s="67"/>
      <c r="LP15" s="67"/>
      <c r="LQ15" s="67"/>
      <c r="LR15" s="67"/>
      <c r="LS15" s="67"/>
      <c r="LT15" s="67"/>
      <c r="LU15" s="67"/>
      <c r="LV15" s="67"/>
      <c r="LW15" s="67"/>
      <c r="LX15" s="67"/>
      <c r="LY15" s="67"/>
      <c r="LZ15" s="67"/>
      <c r="MA15" s="67"/>
      <c r="MB15" s="67"/>
      <c r="MC15" s="67"/>
      <c r="MD15" s="67"/>
      <c r="ME15" s="67"/>
      <c r="MF15" s="67"/>
      <c r="MG15" s="67"/>
      <c r="MH15" s="67"/>
      <c r="MI15" s="67"/>
      <c r="MJ15" s="67"/>
      <c r="MK15" s="67"/>
      <c r="ML15" s="67"/>
      <c r="MM15" s="67"/>
      <c r="MN15" s="67"/>
      <c r="MO15" s="67"/>
      <c r="MP15" s="67"/>
      <c r="MQ15" s="67"/>
      <c r="MR15" s="67"/>
      <c r="MS15" s="67"/>
      <c r="MT15" s="67"/>
      <c r="MU15" s="67"/>
      <c r="MV15" s="67"/>
      <c r="MW15" s="67"/>
      <c r="MX15" s="67"/>
      <c r="MY15" s="67"/>
      <c r="MZ15" s="67"/>
      <c r="NA15" s="67"/>
      <c r="NB15" s="67"/>
      <c r="NC15" s="67"/>
      <c r="ND15" s="67"/>
      <c r="NE15" s="67"/>
      <c r="NF15" s="67"/>
      <c r="NG15" s="67"/>
      <c r="NH15" s="67"/>
      <c r="NI15" s="67"/>
      <c r="NJ15" s="67"/>
      <c r="NK15" s="67"/>
      <c r="NL15" s="67"/>
      <c r="NM15" s="67"/>
      <c r="NN15" s="67"/>
      <c r="NO15" s="67"/>
      <c r="NP15" s="67"/>
      <c r="NQ15" s="67"/>
      <c r="NR15" s="67"/>
      <c r="NS15" s="67"/>
      <c r="NT15" s="67"/>
      <c r="NU15" s="67"/>
      <c r="NV15" s="67"/>
      <c r="NW15" s="67"/>
      <c r="NX15" s="67"/>
      <c r="NY15" s="67"/>
      <c r="NZ15" s="67"/>
      <c r="OA15" s="67"/>
      <c r="OB15" s="67"/>
      <c r="OC15" s="67"/>
      <c r="OD15" s="67"/>
      <c r="OE15" s="67"/>
      <c r="OF15" s="67"/>
      <c r="OG15" s="67"/>
      <c r="OH15" s="67"/>
      <c r="OI15" s="67"/>
      <c r="OJ15" s="67"/>
      <c r="OK15" s="67"/>
      <c r="OL15" s="67"/>
      <c r="OM15" s="67"/>
      <c r="ON15" s="67"/>
      <c r="OO15" s="67"/>
      <c r="OP15" s="67"/>
      <c r="OQ15" s="67"/>
      <c r="OR15" s="67"/>
      <c r="OS15" s="67"/>
      <c r="OT15" s="67"/>
      <c r="OU15" s="67"/>
      <c r="OV15" s="67"/>
      <c r="OW15" s="67"/>
      <c r="OX15" s="67"/>
      <c r="OY15" s="67"/>
      <c r="OZ15" s="67"/>
      <c r="PA15" s="67"/>
      <c r="PB15" s="67"/>
      <c r="PC15" s="67"/>
      <c r="PD15" s="67"/>
      <c r="PE15" s="67"/>
      <c r="PF15" s="67"/>
      <c r="PG15" s="67"/>
      <c r="PH15" s="67"/>
      <c r="PI15" s="67"/>
      <c r="PJ15" s="67"/>
      <c r="PK15" s="67"/>
      <c r="PL15" s="67"/>
      <c r="PM15" s="67"/>
      <c r="PN15" s="67"/>
      <c r="PO15" s="67"/>
      <c r="PP15" s="67"/>
      <c r="PQ15" s="67"/>
      <c r="PR15" s="67"/>
      <c r="PS15" s="67"/>
      <c r="PT15" s="67"/>
      <c r="PU15" s="67"/>
      <c r="PV15" s="67"/>
      <c r="PW15" s="67"/>
      <c r="PX15" s="67"/>
      <c r="PY15" s="67"/>
      <c r="PZ15" s="67"/>
      <c r="QA15" s="67"/>
      <c r="QB15" s="67"/>
      <c r="QC15" s="67"/>
      <c r="QD15" s="67"/>
      <c r="QE15" s="67"/>
      <c r="QF15" s="67"/>
      <c r="QG15" s="67"/>
      <c r="QH15" s="67"/>
      <c r="QI15" s="67"/>
      <c r="QJ15" s="67"/>
      <c r="QK15" s="67"/>
      <c r="QL15" s="67"/>
      <c r="QM15" s="67"/>
      <c r="QN15" s="67"/>
      <c r="QO15" s="67"/>
      <c r="QP15" s="67"/>
      <c r="QQ15" s="67"/>
      <c r="QR15" s="67"/>
      <c r="QS15" s="67"/>
      <c r="QT15" s="67"/>
      <c r="QU15" s="67"/>
      <c r="QV15" s="67"/>
      <c r="QW15" s="67"/>
      <c r="QX15" s="67"/>
      <c r="QY15" s="67"/>
      <c r="QZ15" s="67"/>
      <c r="RA15" s="67"/>
      <c r="RB15" s="67"/>
      <c r="RC15" s="67"/>
      <c r="RD15" s="67"/>
      <c r="RE15" s="67"/>
      <c r="RF15" s="67"/>
      <c r="RG15" s="67"/>
      <c r="RH15" s="67"/>
      <c r="RI15" s="67"/>
      <c r="RJ15" s="67"/>
      <c r="RK15" s="67"/>
      <c r="RL15" s="67"/>
      <c r="RM15" s="67"/>
      <c r="RN15" s="67"/>
      <c r="RO15" s="67"/>
      <c r="RP15" s="67"/>
      <c r="RQ15" s="67"/>
      <c r="RR15" s="67"/>
      <c r="RS15" s="67"/>
      <c r="RT15" s="67"/>
      <c r="RU15" s="67"/>
      <c r="RV15" s="67"/>
      <c r="RW15" s="67"/>
      <c r="RX15" s="67"/>
      <c r="RY15" s="67"/>
      <c r="RZ15" s="67"/>
      <c r="SA15" s="67"/>
      <c r="SB15" s="67"/>
      <c r="SC15" s="67"/>
      <c r="SD15" s="67"/>
      <c r="SE15" s="67"/>
      <c r="SF15" s="67"/>
      <c r="SG15" s="67"/>
      <c r="SH15" s="67"/>
      <c r="SI15" s="67"/>
      <c r="SJ15" s="67"/>
      <c r="SK15" s="67"/>
      <c r="SL15" s="67"/>
      <c r="SM15" s="67"/>
      <c r="SN15" s="67"/>
      <c r="SO15" s="67"/>
      <c r="SP15" s="67"/>
      <c r="SQ15" s="67"/>
      <c r="SR15" s="67"/>
      <c r="SS15" s="67"/>
      <c r="ST15" s="67"/>
      <c r="SU15" s="67"/>
      <c r="SV15" s="67"/>
      <c r="SW15" s="67"/>
      <c r="SX15" s="67"/>
      <c r="SY15" s="67"/>
      <c r="SZ15" s="67"/>
      <c r="TA15" s="67"/>
      <c r="TB15" s="67"/>
      <c r="TC15" s="67"/>
      <c r="TD15" s="67"/>
      <c r="TE15" s="67"/>
      <c r="TF15" s="67"/>
      <c r="TG15" s="67"/>
      <c r="TH15" s="67"/>
      <c r="TI15" s="67"/>
      <c r="TJ15" s="67"/>
      <c r="TK15" s="67"/>
      <c r="TL15" s="67"/>
      <c r="TM15" s="67"/>
      <c r="TN15" s="67"/>
      <c r="TO15" s="67"/>
      <c r="TP15" s="67"/>
      <c r="TQ15" s="67"/>
      <c r="TR15" s="67"/>
      <c r="TS15" s="67"/>
      <c r="TT15" s="67"/>
      <c r="TU15" s="67"/>
      <c r="TV15" s="67"/>
      <c r="TW15" s="67"/>
      <c r="TX15" s="67"/>
      <c r="TY15" s="67"/>
      <c r="TZ15" s="67"/>
      <c r="UA15" s="67"/>
      <c r="UB15" s="67"/>
      <c r="UC15" s="67"/>
      <c r="UD15" s="67"/>
      <c r="UE15" s="67"/>
      <c r="UF15" s="67"/>
      <c r="UG15" s="67"/>
      <c r="UH15" s="67"/>
      <c r="UI15" s="67"/>
      <c r="UJ15" s="67"/>
      <c r="UK15" s="67"/>
      <c r="UL15" s="67"/>
      <c r="UM15" s="67"/>
      <c r="UN15" s="67"/>
      <c r="UO15" s="67"/>
      <c r="UP15" s="67"/>
      <c r="UQ15" s="67"/>
      <c r="UR15" s="67"/>
      <c r="US15" s="67"/>
      <c r="UT15" s="67"/>
      <c r="UU15" s="67"/>
      <c r="UV15" s="67"/>
      <c r="UW15" s="67"/>
      <c r="UX15" s="67"/>
      <c r="UY15" s="67"/>
      <c r="UZ15" s="67"/>
      <c r="VA15" s="67"/>
      <c r="VB15" s="67"/>
      <c r="VC15" s="67"/>
      <c r="VD15" s="67"/>
      <c r="VE15" s="67"/>
      <c r="VF15" s="67"/>
      <c r="VG15" s="67"/>
      <c r="VH15" s="67"/>
      <c r="VI15" s="67"/>
      <c r="VJ15" s="67"/>
      <c r="VK15" s="67"/>
      <c r="VL15" s="67"/>
      <c r="VM15" s="67"/>
      <c r="VN15" s="67"/>
      <c r="VO15" s="67"/>
      <c r="VP15" s="67"/>
      <c r="VQ15" s="67"/>
      <c r="VR15" s="67"/>
      <c r="VS15" s="67"/>
      <c r="VT15" s="67"/>
      <c r="VU15" s="67"/>
      <c r="VV15" s="67"/>
      <c r="VW15" s="67"/>
      <c r="VX15" s="67"/>
      <c r="VY15" s="67"/>
      <c r="VZ15" s="67"/>
      <c r="WA15" s="67"/>
      <c r="WB15" s="67"/>
      <c r="WC15" s="67"/>
      <c r="WD15" s="67"/>
      <c r="WE15" s="67"/>
      <c r="WF15" s="67"/>
      <c r="WG15" s="67"/>
      <c r="WH15" s="67"/>
      <c r="WI15" s="67"/>
      <c r="WJ15" s="67"/>
      <c r="WK15" s="67"/>
      <c r="WL15" s="67"/>
      <c r="WM15" s="67"/>
      <c r="WN15" s="67"/>
      <c r="WO15" s="67"/>
      <c r="WP15" s="67"/>
      <c r="WQ15" s="67"/>
      <c r="WR15" s="67"/>
      <c r="WS15" s="67"/>
      <c r="WT15" s="67"/>
      <c r="WU15" s="67"/>
      <c r="WV15" s="67"/>
      <c r="WW15" s="67"/>
      <c r="WX15" s="67"/>
      <c r="WY15" s="67"/>
      <c r="WZ15" s="67"/>
      <c r="XA15" s="67"/>
      <c r="XB15" s="67"/>
      <c r="XC15" s="67"/>
      <c r="XD15" s="67"/>
      <c r="XE15" s="67"/>
      <c r="XF15" s="67"/>
      <c r="XG15" s="67"/>
      <c r="XH15" s="67"/>
      <c r="XI15" s="67"/>
      <c r="XJ15" s="67"/>
      <c r="XK15" s="67"/>
      <c r="XL15" s="67"/>
      <c r="XM15" s="67"/>
      <c r="XN15" s="67"/>
      <c r="XO15" s="67"/>
      <c r="XP15" s="67"/>
      <c r="XQ15" s="67"/>
      <c r="XR15" s="67"/>
      <c r="XS15" s="67"/>
      <c r="XT15" s="67"/>
      <c r="XU15" s="67"/>
      <c r="XV15" s="67"/>
      <c r="XW15" s="67"/>
      <c r="XX15" s="67"/>
      <c r="XY15" s="67"/>
      <c r="XZ15" s="67"/>
      <c r="YA15" s="67"/>
      <c r="YB15" s="67"/>
      <c r="YC15" s="67"/>
      <c r="YD15" s="67"/>
      <c r="YE15" s="67"/>
      <c r="YF15" s="67"/>
      <c r="YG15" s="67"/>
      <c r="YH15" s="67"/>
      <c r="YI15" s="67"/>
      <c r="YJ15" s="67"/>
      <c r="YK15" s="67"/>
      <c r="YL15" s="67"/>
      <c r="YM15" s="67"/>
      <c r="YN15" s="67"/>
      <c r="YO15" s="67"/>
      <c r="YP15" s="67"/>
      <c r="YQ15" s="67"/>
      <c r="YR15" s="67"/>
      <c r="YS15" s="67"/>
      <c r="YT15" s="67"/>
      <c r="YU15" s="67"/>
      <c r="YV15" s="67"/>
      <c r="YW15" s="67"/>
      <c r="YX15" s="67"/>
      <c r="YY15" s="67"/>
      <c r="YZ15" s="67"/>
      <c r="ZA15" s="67"/>
      <c r="ZB15" s="67"/>
      <c r="ZC15" s="67"/>
      <c r="ZD15" s="67"/>
      <c r="ZE15" s="67"/>
      <c r="ZF15" s="67"/>
      <c r="ZG15" s="67"/>
      <c r="ZH15" s="67"/>
      <c r="ZI15" s="67"/>
      <c r="ZJ15" s="67"/>
      <c r="ZK15" s="67"/>
      <c r="ZL15" s="67"/>
      <c r="ZM15" s="67"/>
      <c r="ZN15" s="67"/>
      <c r="ZO15" s="67"/>
      <c r="ZP15" s="67"/>
      <c r="ZQ15" s="67"/>
      <c r="ZR15" s="67"/>
      <c r="ZS15" s="67"/>
      <c r="ZT15" s="67"/>
      <c r="ZU15" s="67"/>
      <c r="ZV15" s="67"/>
      <c r="ZW15" s="67"/>
      <c r="ZX15" s="67"/>
      <c r="ZY15" s="67"/>
      <c r="ZZ15" s="67"/>
      <c r="AAA15" s="67"/>
      <c r="AAB15" s="67"/>
      <c r="AAC15" s="67"/>
      <c r="AAD15" s="67"/>
      <c r="AAE15" s="67"/>
      <c r="AAF15" s="67"/>
      <c r="AAG15" s="67"/>
      <c r="AAH15" s="67"/>
      <c r="AAI15" s="67"/>
      <c r="AAJ15" s="67"/>
      <c r="AAK15" s="67"/>
      <c r="AAL15" s="67"/>
      <c r="AAM15" s="67"/>
      <c r="AAN15" s="67"/>
      <c r="AAO15" s="67"/>
      <c r="AAP15" s="67"/>
      <c r="AAQ15" s="67"/>
      <c r="AAR15" s="67"/>
      <c r="AAS15" s="67"/>
      <c r="AAT15" s="67"/>
      <c r="AAU15" s="67"/>
      <c r="AAV15" s="67"/>
      <c r="AAW15" s="67"/>
      <c r="AAX15" s="67"/>
      <c r="AAY15" s="67"/>
      <c r="AAZ15" s="67"/>
      <c r="ABA15" s="67"/>
      <c r="ABB15" s="67"/>
      <c r="ABC15" s="67"/>
      <c r="ABD15" s="67"/>
      <c r="ABE15" s="67"/>
      <c r="ABF15" s="67"/>
      <c r="ABG15" s="67"/>
      <c r="ABH15" s="67"/>
      <c r="ABI15" s="67"/>
      <c r="ABJ15" s="67"/>
      <c r="ABK15" s="67"/>
      <c r="ABL15" s="67"/>
      <c r="ABM15" s="67"/>
      <c r="ABN15" s="67"/>
      <c r="ABO15" s="67"/>
      <c r="ABP15" s="67"/>
      <c r="ABQ15" s="67"/>
      <c r="ABR15" s="67"/>
      <c r="ABS15" s="67"/>
      <c r="ABT15" s="67"/>
      <c r="ABU15" s="67"/>
      <c r="ABV15" s="67"/>
      <c r="ABW15" s="67"/>
      <c r="ABX15" s="67"/>
      <c r="ABY15" s="67"/>
      <c r="ABZ15" s="67"/>
      <c r="ACA15" s="67"/>
      <c r="ACB15" s="67"/>
      <c r="ACC15" s="67"/>
      <c r="ACD15" s="67"/>
      <c r="ACE15" s="67"/>
      <c r="ACF15" s="67"/>
      <c r="ACG15" s="67"/>
      <c r="ACH15" s="67"/>
      <c r="ACI15" s="67"/>
      <c r="ACJ15" s="67"/>
      <c r="ACK15" s="67"/>
      <c r="ACL15" s="67"/>
      <c r="ACM15" s="67"/>
      <c r="ACN15" s="67"/>
      <c r="ACO15" s="67"/>
      <c r="ACP15" s="67"/>
      <c r="ACQ15" s="67"/>
      <c r="ACR15" s="67"/>
      <c r="ACS15" s="67"/>
      <c r="ACT15" s="67"/>
      <c r="ACU15" s="67"/>
      <c r="ACV15" s="67"/>
      <c r="ACW15" s="67"/>
      <c r="ACX15" s="67"/>
      <c r="ACY15" s="67"/>
      <c r="ACZ15" s="67"/>
      <c r="ADA15" s="67"/>
      <c r="ADB15" s="67"/>
      <c r="ADC15" s="67"/>
      <c r="ADD15" s="67"/>
      <c r="ADE15" s="67"/>
      <c r="ADF15" s="67"/>
      <c r="ADG15" s="67"/>
      <c r="ADH15" s="67"/>
      <c r="ADI15" s="67"/>
      <c r="ADJ15" s="67"/>
      <c r="ADK15" s="67"/>
      <c r="ADL15" s="67"/>
      <c r="ADM15" s="67"/>
      <c r="ADN15" s="67"/>
      <c r="ADO15" s="67"/>
      <c r="ADP15" s="67"/>
      <c r="ADQ15" s="67"/>
      <c r="ADR15" s="67"/>
      <c r="ADS15" s="67"/>
      <c r="ADT15" s="67"/>
      <c r="ADU15" s="67"/>
      <c r="ADV15" s="67"/>
      <c r="ADW15" s="67"/>
      <c r="ADX15" s="67"/>
      <c r="ADY15" s="67"/>
      <c r="ADZ15" s="67"/>
      <c r="AEA15" s="67"/>
      <c r="AEB15" s="67"/>
      <c r="AEC15" s="67"/>
      <c r="AED15" s="67"/>
      <c r="AEE15" s="67"/>
      <c r="AEF15" s="67"/>
      <c r="AEG15" s="67"/>
      <c r="AEH15" s="67"/>
      <c r="AEI15" s="67"/>
      <c r="AEJ15" s="67"/>
      <c r="AEK15" s="67"/>
      <c r="AEL15" s="67"/>
      <c r="AEM15" s="67"/>
      <c r="AEN15" s="67"/>
      <c r="AEO15" s="67"/>
      <c r="AEP15" s="67"/>
      <c r="AEQ15" s="67"/>
      <c r="AER15" s="67"/>
      <c r="AES15" s="67"/>
      <c r="AET15" s="67"/>
      <c r="AEU15" s="67"/>
      <c r="AEV15" s="67"/>
      <c r="AEW15" s="67"/>
      <c r="AEX15" s="67"/>
      <c r="AEY15" s="67"/>
      <c r="AEZ15" s="67"/>
      <c r="AFA15" s="67"/>
      <c r="AFB15" s="67"/>
      <c r="AFC15" s="67"/>
      <c r="AFD15" s="67"/>
      <c r="AFE15" s="67"/>
      <c r="AFF15" s="67"/>
      <c r="AFG15" s="67"/>
      <c r="AFH15" s="67"/>
      <c r="AFI15" s="67"/>
      <c r="AFJ15" s="67"/>
      <c r="AFK15" s="67"/>
      <c r="AFL15" s="67"/>
      <c r="AFM15" s="67"/>
      <c r="AFN15" s="67"/>
      <c r="AFO15" s="67"/>
      <c r="AFP15" s="67"/>
      <c r="AFQ15" s="67"/>
      <c r="AFR15" s="67"/>
      <c r="AFS15" s="67"/>
      <c r="AFT15" s="67"/>
      <c r="AFU15" s="67"/>
      <c r="AFV15" s="67"/>
      <c r="AFW15" s="67"/>
      <c r="AFX15" s="67"/>
      <c r="AFY15" s="67"/>
      <c r="AFZ15" s="67"/>
      <c r="AGA15" s="67"/>
      <c r="AGB15" s="67"/>
      <c r="AGC15" s="67"/>
      <c r="AGD15" s="67"/>
      <c r="AGE15" s="67"/>
      <c r="AGF15" s="67"/>
      <c r="AGG15" s="67"/>
      <c r="AGH15" s="67"/>
      <c r="AGI15" s="67"/>
      <c r="AGJ15" s="67"/>
      <c r="AGK15" s="67"/>
      <c r="AGL15" s="67"/>
      <c r="AGM15" s="67"/>
      <c r="AGN15" s="67"/>
      <c r="AGO15" s="67"/>
      <c r="AGP15" s="67"/>
      <c r="AGQ15" s="67"/>
      <c r="AGR15" s="67"/>
      <c r="AGS15" s="67"/>
      <c r="AGT15" s="67"/>
      <c r="AGU15" s="67"/>
      <c r="AGV15" s="67"/>
      <c r="AGW15" s="67"/>
      <c r="AGX15" s="67"/>
      <c r="AGY15" s="67"/>
      <c r="AGZ15" s="67"/>
      <c r="AHA15" s="67"/>
      <c r="AHB15" s="67"/>
      <c r="AHC15" s="67"/>
      <c r="AHD15" s="67"/>
      <c r="AHE15" s="67"/>
      <c r="AHF15" s="67"/>
      <c r="AHG15" s="67"/>
      <c r="AHH15" s="67"/>
      <c r="AHI15" s="67"/>
      <c r="AHJ15" s="67"/>
      <c r="AHK15" s="67"/>
      <c r="AHL15" s="67"/>
      <c r="AHM15" s="67"/>
      <c r="AHN15" s="67"/>
      <c r="AHO15" s="67"/>
      <c r="AHP15" s="67"/>
      <c r="AHQ15" s="67"/>
      <c r="AHR15" s="67"/>
      <c r="AHS15" s="67"/>
      <c r="AHT15" s="67"/>
      <c r="AHU15" s="67"/>
      <c r="AHV15" s="67"/>
      <c r="AHW15" s="67"/>
      <c r="AHX15" s="67"/>
      <c r="AHY15" s="67"/>
      <c r="AHZ15" s="67"/>
      <c r="AIA15" s="67"/>
      <c r="AIB15" s="67"/>
      <c r="AIC15" s="67"/>
      <c r="AID15" s="67"/>
      <c r="AIE15" s="67"/>
      <c r="AIF15" s="67"/>
      <c r="AIG15" s="67"/>
      <c r="AIH15" s="67"/>
      <c r="AII15" s="67"/>
      <c r="AIJ15" s="67"/>
      <c r="AIK15" s="67"/>
      <c r="AIL15" s="67"/>
      <c r="AIM15" s="67"/>
      <c r="AIN15" s="67"/>
      <c r="AIO15" s="67"/>
      <c r="AIP15" s="67"/>
      <c r="AIQ15" s="67"/>
      <c r="AIR15" s="67"/>
      <c r="AIS15" s="67"/>
      <c r="AIT15" s="67"/>
      <c r="AIU15" s="67"/>
      <c r="AIV15" s="67"/>
      <c r="AIW15" s="67"/>
      <c r="AIX15" s="67"/>
      <c r="AIY15" s="67"/>
      <c r="AIZ15" s="67"/>
      <c r="AJA15" s="67"/>
      <c r="AJB15" s="67"/>
      <c r="AJC15" s="67"/>
      <c r="AJD15" s="67"/>
      <c r="AJE15" s="67"/>
      <c r="AJF15" s="67"/>
      <c r="AJG15" s="67"/>
      <c r="AJH15" s="67"/>
      <c r="AJI15" s="67"/>
      <c r="AJJ15" s="67"/>
      <c r="AJK15" s="67"/>
      <c r="AJL15" s="67"/>
      <c r="AJM15" s="67"/>
      <c r="AJN15" s="67"/>
      <c r="AJO15" s="67"/>
      <c r="AJP15" s="67"/>
      <c r="AJQ15" s="67"/>
      <c r="AJR15" s="67"/>
      <c r="AJS15" s="67"/>
      <c r="AJT15" s="67"/>
      <c r="AJU15" s="67"/>
      <c r="AJV15" s="67"/>
      <c r="AJW15" s="67"/>
      <c r="AJX15" s="67"/>
      <c r="AJY15" s="67"/>
      <c r="AJZ15" s="67"/>
      <c r="AKA15" s="67"/>
      <c r="AKB15" s="67"/>
      <c r="AKC15" s="67"/>
      <c r="AKD15" s="67"/>
      <c r="AKE15" s="67"/>
      <c r="AKF15" s="67"/>
      <c r="AKG15" s="67"/>
      <c r="AKH15" s="67"/>
      <c r="AKI15" s="67"/>
      <c r="AKJ15" s="67"/>
      <c r="AKK15" s="67"/>
      <c r="AKL15" s="67"/>
      <c r="AKM15" s="67"/>
      <c r="AKN15" s="67"/>
      <c r="AKO15" s="67"/>
      <c r="AKP15" s="67"/>
      <c r="AKQ15" s="67"/>
      <c r="AKR15" s="67"/>
      <c r="AKS15" s="67"/>
      <c r="AKT15" s="67"/>
      <c r="AKU15" s="67"/>
      <c r="AKV15" s="67"/>
      <c r="AKW15" s="67"/>
      <c r="AKX15" s="67"/>
      <c r="AKY15" s="67"/>
      <c r="AKZ15" s="67"/>
      <c r="ALA15" s="67"/>
      <c r="ALB15" s="67"/>
      <c r="ALC15" s="67"/>
      <c r="ALD15" s="67"/>
      <c r="ALE15" s="67"/>
      <c r="ALF15" s="67"/>
      <c r="ALG15" s="67"/>
      <c r="ALH15" s="67"/>
      <c r="ALI15" s="67"/>
      <c r="ALJ15" s="67"/>
      <c r="ALK15" s="67"/>
      <c r="ALL15" s="67"/>
      <c r="ALM15" s="67"/>
      <c r="ALN15" s="67"/>
      <c r="ALO15" s="67"/>
      <c r="ALP15" s="67"/>
      <c r="ALQ15" s="67"/>
      <c r="ALR15" s="67"/>
      <c r="ALS15" s="67"/>
      <c r="ALT15" s="67"/>
      <c r="ALU15" s="67"/>
      <c r="ALV15" s="67"/>
      <c r="ALW15" s="67"/>
      <c r="ALX15" s="67"/>
      <c r="ALY15" s="67"/>
      <c r="ALZ15" s="67"/>
      <c r="AMA15" s="67"/>
      <c r="AMB15" s="67"/>
      <c r="AMC15" s="67"/>
      <c r="AMD15" s="67"/>
      <c r="AME15" s="67"/>
      <c r="AMF15" s="67"/>
      <c r="AMG15" s="67"/>
      <c r="AMH15" s="67"/>
      <c r="AMI15" s="67"/>
      <c r="AMJ15" s="67"/>
      <c r="AMK15" s="67"/>
      <c r="AML15" s="67"/>
      <c r="AMM15" s="67"/>
      <c r="AMN15" s="67"/>
      <c r="AMO15" s="67"/>
      <c r="AMP15" s="67"/>
      <c r="AMQ15" s="67"/>
      <c r="AMR15" s="67"/>
      <c r="AMS15" s="67"/>
      <c r="AMT15" s="67"/>
      <c r="AMU15" s="67"/>
      <c r="AMV15" s="67"/>
      <c r="AMW15" s="67"/>
      <c r="AMX15" s="67"/>
      <c r="AMY15" s="67"/>
      <c r="AMZ15" s="67"/>
      <c r="ANA15" s="67"/>
      <c r="ANB15" s="67"/>
      <c r="ANC15" s="67"/>
      <c r="AND15" s="67"/>
      <c r="ANE15" s="67"/>
      <c r="ANF15" s="67"/>
      <c r="ANG15" s="67"/>
      <c r="ANH15" s="67"/>
      <c r="ANI15" s="67"/>
      <c r="ANJ15" s="67"/>
      <c r="ANK15" s="67"/>
      <c r="ANL15" s="67"/>
      <c r="ANM15" s="67"/>
      <c r="ANN15" s="67"/>
      <c r="ANO15" s="67"/>
      <c r="ANP15" s="67"/>
      <c r="ANQ15" s="67"/>
      <c r="ANR15" s="67"/>
      <c r="ANS15" s="67"/>
      <c r="ANT15" s="67"/>
      <c r="ANU15" s="67"/>
      <c r="ANV15" s="67"/>
      <c r="ANW15" s="67"/>
      <c r="ANX15" s="67"/>
      <c r="ANY15" s="67"/>
      <c r="ANZ15" s="67"/>
      <c r="AOA15" s="67"/>
      <c r="AOB15" s="67"/>
      <c r="AOC15" s="67"/>
      <c r="AOD15" s="67"/>
      <c r="AOE15" s="67"/>
      <c r="AOF15" s="67"/>
      <c r="AOG15" s="67"/>
      <c r="AOH15" s="67"/>
      <c r="AOI15" s="67"/>
      <c r="AOJ15" s="67"/>
      <c r="AOK15" s="67"/>
      <c r="AOL15" s="67"/>
      <c r="AOM15" s="67"/>
      <c r="AON15" s="67"/>
      <c r="AOO15" s="67"/>
      <c r="AOP15" s="67"/>
      <c r="AOQ15" s="67"/>
      <c r="AOR15" s="67"/>
      <c r="AOS15" s="67"/>
      <c r="AOT15" s="67"/>
      <c r="AOU15" s="67"/>
      <c r="AOV15" s="67"/>
      <c r="AOW15" s="67"/>
      <c r="AOX15" s="67"/>
      <c r="AOY15" s="67"/>
      <c r="AOZ15" s="67"/>
      <c r="APA15" s="67"/>
      <c r="APB15" s="67"/>
      <c r="APC15" s="67"/>
      <c r="APD15" s="67"/>
      <c r="APE15" s="67"/>
      <c r="APF15" s="67"/>
      <c r="APG15" s="67"/>
      <c r="APH15" s="67"/>
      <c r="API15" s="67"/>
      <c r="APJ15" s="67"/>
      <c r="APK15" s="67"/>
      <c r="APL15" s="67"/>
      <c r="APM15" s="67"/>
      <c r="APN15" s="67"/>
      <c r="APO15" s="67"/>
      <c r="APP15" s="67"/>
      <c r="APQ15" s="67"/>
      <c r="APR15" s="67"/>
      <c r="APS15" s="67"/>
      <c r="APT15" s="67"/>
      <c r="APU15" s="67"/>
      <c r="APV15" s="67"/>
      <c r="APW15" s="67"/>
      <c r="APX15" s="67"/>
      <c r="APY15" s="67"/>
      <c r="APZ15" s="67"/>
      <c r="AQA15" s="67"/>
      <c r="AQB15" s="67"/>
      <c r="AQC15" s="67"/>
      <c r="AQD15" s="67"/>
      <c r="AQE15" s="67"/>
      <c r="AQF15" s="67"/>
      <c r="AQG15" s="67"/>
      <c r="AQH15" s="67"/>
      <c r="AQI15" s="67"/>
      <c r="AQJ15" s="67"/>
      <c r="AQK15" s="67"/>
      <c r="AQL15" s="67"/>
      <c r="AQM15" s="67"/>
      <c r="AQN15" s="67"/>
      <c r="AQO15" s="67"/>
      <c r="AQP15" s="67"/>
      <c r="AQQ15" s="67"/>
      <c r="AQR15" s="67"/>
      <c r="AQS15" s="67"/>
      <c r="AQT15" s="67"/>
      <c r="AQU15" s="67"/>
      <c r="AQV15" s="67"/>
      <c r="AQW15" s="67"/>
      <c r="AQX15" s="67"/>
      <c r="AQY15" s="67"/>
      <c r="AQZ15" s="67"/>
      <c r="ARA15" s="67"/>
      <c r="ARB15" s="67"/>
      <c r="ARC15" s="67"/>
      <c r="ARD15" s="67"/>
      <c r="ARE15" s="67"/>
      <c r="ARF15" s="67"/>
      <c r="ARG15" s="67"/>
      <c r="ARH15" s="67"/>
      <c r="ARI15" s="67"/>
      <c r="ARJ15" s="67"/>
      <c r="ARK15" s="67"/>
      <c r="ARL15" s="67"/>
      <c r="ARM15" s="67"/>
      <c r="ARN15" s="67"/>
      <c r="ARO15" s="67"/>
      <c r="ARP15" s="67"/>
      <c r="ARQ15" s="67"/>
      <c r="ARR15" s="67"/>
      <c r="ARS15" s="67"/>
      <c r="ART15" s="67"/>
      <c r="ARU15" s="67"/>
      <c r="ARV15" s="67"/>
      <c r="ARW15" s="67"/>
      <c r="ARX15" s="67"/>
      <c r="ARY15" s="67"/>
      <c r="ARZ15" s="67"/>
      <c r="ASA15" s="67"/>
      <c r="ASB15" s="67"/>
      <c r="ASC15" s="67"/>
      <c r="ASD15" s="67"/>
      <c r="ASE15" s="67"/>
      <c r="ASF15" s="67"/>
      <c r="ASG15" s="67"/>
      <c r="ASH15" s="67"/>
      <c r="ASI15" s="67"/>
      <c r="ASJ15" s="67"/>
      <c r="ASK15" s="67"/>
      <c r="ASL15" s="67"/>
      <c r="ASM15" s="67"/>
      <c r="ASN15" s="67"/>
      <c r="ASO15" s="67"/>
      <c r="ASP15" s="67"/>
      <c r="ASQ15" s="67"/>
      <c r="ASR15" s="67"/>
      <c r="ASS15" s="67"/>
      <c r="AST15" s="67"/>
      <c r="ASU15" s="67"/>
      <c r="ASV15" s="67"/>
      <c r="ASW15" s="67"/>
      <c r="ASX15" s="67"/>
      <c r="ASY15" s="67"/>
      <c r="ASZ15" s="67"/>
      <c r="ATA15" s="67"/>
      <c r="ATB15" s="67"/>
      <c r="ATC15" s="67"/>
      <c r="ATD15" s="67"/>
      <c r="ATE15" s="67"/>
      <c r="ATF15" s="67"/>
      <c r="ATG15" s="67"/>
      <c r="ATH15" s="67"/>
      <c r="ATI15" s="67"/>
      <c r="ATJ15" s="67"/>
      <c r="ATK15" s="67"/>
      <c r="ATL15" s="67"/>
      <c r="ATM15" s="67"/>
      <c r="ATN15" s="67"/>
      <c r="ATO15" s="67"/>
      <c r="ATP15" s="67"/>
      <c r="ATQ15" s="67"/>
      <c r="ATR15" s="67"/>
      <c r="ATS15" s="67"/>
      <c r="ATT15" s="67"/>
      <c r="ATU15" s="67"/>
      <c r="ATV15" s="67"/>
      <c r="ATW15" s="67"/>
      <c r="ATX15" s="67"/>
      <c r="ATY15" s="67"/>
      <c r="ATZ15" s="67"/>
      <c r="AUA15" s="67"/>
      <c r="AUB15" s="67"/>
      <c r="AUC15" s="67"/>
      <c r="AUD15" s="67"/>
      <c r="AUE15" s="67"/>
      <c r="AUF15" s="67"/>
      <c r="AUG15" s="67"/>
      <c r="AUH15" s="67"/>
      <c r="AUI15" s="67"/>
      <c r="AUJ15" s="67"/>
      <c r="AUK15" s="67"/>
      <c r="AUL15" s="67"/>
      <c r="AUM15" s="67"/>
      <c r="AUN15" s="67"/>
      <c r="AUO15" s="67"/>
      <c r="AUP15" s="67"/>
      <c r="AUQ15" s="67"/>
      <c r="AUR15" s="67"/>
      <c r="AUS15" s="67"/>
      <c r="AUT15" s="67"/>
      <c r="AUU15" s="67"/>
      <c r="AUV15" s="67"/>
      <c r="AUW15" s="67"/>
      <c r="AUX15" s="67"/>
      <c r="AUY15" s="67"/>
      <c r="AUZ15" s="67"/>
      <c r="AVA15" s="67"/>
      <c r="AVB15" s="67"/>
      <c r="AVC15" s="67"/>
      <c r="AVD15" s="67"/>
      <c r="AVE15" s="67"/>
      <c r="AVF15" s="67"/>
      <c r="AVG15" s="67"/>
      <c r="AVH15" s="67"/>
      <c r="AVI15" s="67"/>
      <c r="AVJ15" s="67"/>
      <c r="AVK15" s="67"/>
      <c r="AVL15" s="67"/>
      <c r="AVM15" s="67"/>
      <c r="AVN15" s="67"/>
      <c r="AVO15" s="67"/>
      <c r="AVP15" s="67"/>
      <c r="AVQ15" s="67"/>
      <c r="AVR15" s="67"/>
      <c r="AVS15" s="67"/>
      <c r="AVT15" s="67"/>
      <c r="AVU15" s="67"/>
      <c r="AVV15" s="67"/>
      <c r="AVW15" s="67"/>
      <c r="AVX15" s="67"/>
      <c r="AVY15" s="67"/>
      <c r="AVZ15" s="67"/>
      <c r="AWA15" s="67"/>
      <c r="AWB15" s="67"/>
      <c r="AWC15" s="67"/>
      <c r="AWD15" s="67"/>
      <c r="AWE15" s="67"/>
      <c r="AWF15" s="67"/>
      <c r="AWG15" s="67"/>
      <c r="AWH15" s="67"/>
      <c r="AWI15" s="67"/>
      <c r="AWJ15" s="67"/>
      <c r="AWK15" s="67"/>
      <c r="AWL15" s="67"/>
      <c r="AWM15" s="67"/>
      <c r="AWN15" s="67"/>
      <c r="AWO15" s="67"/>
      <c r="AWP15" s="67"/>
      <c r="AWQ15" s="67"/>
      <c r="AWR15" s="67"/>
      <c r="AWS15" s="67"/>
      <c r="AWT15" s="67"/>
      <c r="AWU15" s="67"/>
      <c r="AWV15" s="67"/>
      <c r="AWW15" s="67"/>
      <c r="AWX15" s="67"/>
      <c r="AWY15" s="67"/>
      <c r="AWZ15" s="67"/>
      <c r="AXA15" s="67"/>
      <c r="AXB15" s="67"/>
      <c r="AXC15" s="67"/>
      <c r="AXD15" s="67"/>
      <c r="AXE15" s="67"/>
      <c r="AXF15" s="67"/>
      <c r="AXG15" s="67"/>
      <c r="AXH15" s="67"/>
      <c r="AXI15" s="67"/>
      <c r="AXJ15" s="67"/>
      <c r="AXK15" s="67"/>
      <c r="AXL15" s="67"/>
      <c r="AXM15" s="67"/>
      <c r="AXN15" s="67"/>
      <c r="AXO15" s="67"/>
      <c r="AXP15" s="67"/>
      <c r="AXQ15" s="67"/>
      <c r="AXR15" s="67"/>
      <c r="AXS15" s="67"/>
      <c r="AXT15" s="67"/>
      <c r="AXU15" s="67"/>
      <c r="AXV15" s="67"/>
      <c r="AXW15" s="67"/>
      <c r="AXX15" s="67"/>
      <c r="AXY15" s="67"/>
      <c r="AXZ15" s="67"/>
      <c r="AYA15" s="67"/>
      <c r="AYB15" s="67"/>
      <c r="AYC15" s="67"/>
      <c r="AYD15" s="67"/>
      <c r="AYE15" s="67"/>
      <c r="AYF15" s="67"/>
      <c r="AYG15" s="67"/>
      <c r="AYH15" s="67"/>
      <c r="AYI15" s="67"/>
      <c r="AYJ15" s="67"/>
      <c r="AYK15" s="67"/>
      <c r="AYL15" s="67"/>
      <c r="AYM15" s="67"/>
      <c r="AYN15" s="67"/>
      <c r="AYO15" s="67"/>
      <c r="AYP15" s="67"/>
      <c r="AYQ15" s="67"/>
      <c r="AYR15" s="67"/>
      <c r="AYS15" s="67"/>
      <c r="AYT15" s="67"/>
      <c r="AYU15" s="67"/>
      <c r="AYV15" s="67"/>
      <c r="AYW15" s="67"/>
      <c r="AYX15" s="67"/>
      <c r="AYY15" s="67"/>
      <c r="AYZ15" s="67"/>
      <c r="AZA15" s="67"/>
      <c r="AZB15" s="67"/>
      <c r="AZC15" s="67"/>
      <c r="AZD15" s="67"/>
      <c r="AZE15" s="67"/>
      <c r="AZF15" s="67"/>
      <c r="AZG15" s="67"/>
      <c r="AZH15" s="67"/>
      <c r="AZI15" s="67"/>
      <c r="AZJ15" s="67"/>
      <c r="AZK15" s="67"/>
      <c r="AZL15" s="67"/>
      <c r="AZM15" s="67"/>
      <c r="AZN15" s="67"/>
      <c r="AZO15" s="67"/>
      <c r="AZP15" s="67"/>
      <c r="AZQ15" s="67"/>
      <c r="AZR15" s="67"/>
      <c r="AZS15" s="67"/>
      <c r="AZT15" s="67"/>
      <c r="AZU15" s="67"/>
      <c r="AZV15" s="67"/>
      <c r="AZW15" s="67"/>
      <c r="AZX15" s="67"/>
      <c r="AZY15" s="67"/>
      <c r="AZZ15" s="67"/>
      <c r="BAA15" s="67"/>
      <c r="BAB15" s="67"/>
      <c r="BAC15" s="67"/>
      <c r="BAD15" s="67"/>
      <c r="BAE15" s="67"/>
      <c r="BAF15" s="67"/>
      <c r="BAG15" s="67"/>
      <c r="BAH15" s="67"/>
      <c r="BAI15" s="67"/>
      <c r="BAJ15" s="67"/>
      <c r="BAK15" s="67"/>
      <c r="BAL15" s="67"/>
      <c r="BAM15" s="67"/>
      <c r="BAN15" s="67"/>
      <c r="BAO15" s="67"/>
      <c r="BAP15" s="67"/>
      <c r="BAQ15" s="67"/>
      <c r="BAR15" s="67"/>
      <c r="BAS15" s="67"/>
      <c r="BAT15" s="67"/>
      <c r="BAU15" s="67"/>
      <c r="BAV15" s="67"/>
      <c r="BAW15" s="67"/>
      <c r="BAX15" s="67"/>
      <c r="BAY15" s="67"/>
      <c r="BAZ15" s="67"/>
      <c r="BBA15" s="67"/>
      <c r="BBB15" s="67"/>
      <c r="BBC15" s="67"/>
      <c r="BBD15" s="67"/>
      <c r="BBE15" s="67"/>
      <c r="BBF15" s="67"/>
      <c r="BBG15" s="67"/>
      <c r="BBH15" s="67"/>
      <c r="BBI15" s="67"/>
      <c r="BBJ15" s="67"/>
      <c r="BBK15" s="67"/>
      <c r="BBL15" s="67"/>
      <c r="BBM15" s="67"/>
      <c r="BBN15" s="67"/>
      <c r="BBO15" s="67"/>
      <c r="BBP15" s="67"/>
      <c r="BBQ15" s="67"/>
      <c r="BBR15" s="67"/>
      <c r="BBS15" s="67"/>
      <c r="BBT15" s="67"/>
      <c r="BBU15" s="67"/>
      <c r="BBV15" s="67"/>
      <c r="BBW15" s="67"/>
      <c r="BBX15" s="67"/>
      <c r="BBY15" s="67"/>
      <c r="BBZ15" s="67"/>
      <c r="BCA15" s="67"/>
      <c r="BCB15" s="67"/>
      <c r="BCC15" s="67"/>
      <c r="BCD15" s="67"/>
      <c r="BCE15" s="67"/>
      <c r="BCF15" s="67"/>
      <c r="BCG15" s="67"/>
      <c r="BCH15" s="67"/>
      <c r="BCI15" s="67"/>
      <c r="BCJ15" s="67"/>
      <c r="BCK15" s="67"/>
      <c r="BCL15" s="67"/>
      <c r="BCM15" s="67"/>
      <c r="BCN15" s="67"/>
      <c r="BCO15" s="67"/>
      <c r="BCP15" s="67"/>
      <c r="BCQ15" s="67"/>
      <c r="BCR15" s="67"/>
      <c r="BCS15" s="67"/>
      <c r="BCT15" s="67"/>
      <c r="BCU15" s="67"/>
      <c r="BCV15" s="67"/>
      <c r="BCW15" s="67"/>
      <c r="BCX15" s="67"/>
      <c r="BCY15" s="67"/>
      <c r="BCZ15" s="67"/>
      <c r="BDA15" s="67"/>
      <c r="BDB15" s="67"/>
      <c r="BDC15" s="67"/>
      <c r="BDD15" s="67"/>
      <c r="BDE15" s="67"/>
      <c r="BDF15" s="67"/>
      <c r="BDG15" s="67"/>
      <c r="BDH15" s="67"/>
      <c r="BDI15" s="67"/>
      <c r="BDJ15" s="67"/>
      <c r="BDK15" s="67"/>
      <c r="BDL15" s="67"/>
      <c r="BDM15" s="67"/>
      <c r="BDN15" s="67"/>
      <c r="BDO15" s="67"/>
      <c r="BDP15" s="67"/>
      <c r="BDQ15" s="67"/>
      <c r="BDR15" s="67"/>
      <c r="BDS15" s="67"/>
      <c r="BDT15" s="67"/>
      <c r="BDU15" s="67"/>
      <c r="BDV15" s="67"/>
      <c r="BDW15" s="67"/>
      <c r="BDX15" s="67"/>
      <c r="BDY15" s="67"/>
      <c r="BDZ15" s="67"/>
      <c r="BEA15" s="67"/>
      <c r="BEB15" s="67"/>
      <c r="BEC15" s="67"/>
      <c r="BED15" s="67"/>
      <c r="BEE15" s="67"/>
      <c r="BEF15" s="67"/>
      <c r="BEG15" s="67"/>
      <c r="BEH15" s="67"/>
      <c r="BEI15" s="67"/>
      <c r="BEJ15" s="67"/>
      <c r="BEK15" s="67"/>
      <c r="BEL15" s="67"/>
      <c r="BEM15" s="67"/>
      <c r="BEN15" s="67"/>
      <c r="BEO15" s="67"/>
      <c r="BEP15" s="67"/>
      <c r="BEQ15" s="67"/>
      <c r="BER15" s="67"/>
      <c r="BES15" s="67"/>
      <c r="BET15" s="67"/>
      <c r="BEU15" s="67"/>
      <c r="BEV15" s="67"/>
      <c r="BEW15" s="67"/>
      <c r="BEX15" s="67"/>
      <c r="BEY15" s="67"/>
      <c r="BEZ15" s="67"/>
      <c r="BFA15" s="67"/>
      <c r="BFB15" s="67"/>
      <c r="BFC15" s="67"/>
      <c r="BFD15" s="67"/>
      <c r="BFE15" s="67"/>
      <c r="BFF15" s="67"/>
      <c r="BFG15" s="67"/>
      <c r="BFH15" s="67"/>
      <c r="BFI15" s="67"/>
      <c r="BFJ15" s="67"/>
      <c r="BFK15" s="67"/>
      <c r="BFL15" s="67"/>
      <c r="BFM15" s="67"/>
      <c r="BFN15" s="67"/>
      <c r="BFO15" s="67"/>
      <c r="BFP15" s="67"/>
      <c r="BFQ15" s="67"/>
      <c r="BFR15" s="67"/>
      <c r="BFS15" s="67"/>
      <c r="BFT15" s="67"/>
      <c r="BFU15" s="67"/>
      <c r="BFV15" s="67"/>
      <c r="BFW15" s="67"/>
      <c r="BFX15" s="67"/>
      <c r="BFY15" s="67"/>
      <c r="BFZ15" s="67"/>
      <c r="BGA15" s="67"/>
      <c r="BGB15" s="67"/>
      <c r="BGC15" s="67"/>
      <c r="BGD15" s="67"/>
      <c r="BGE15" s="67"/>
      <c r="BGF15" s="67"/>
      <c r="BGG15" s="67"/>
      <c r="BGH15" s="67"/>
      <c r="BGI15" s="67"/>
      <c r="BGJ15" s="67"/>
      <c r="BGK15" s="67"/>
      <c r="BGL15" s="67"/>
      <c r="BGM15" s="67"/>
      <c r="BGN15" s="67"/>
      <c r="BGO15" s="67"/>
      <c r="BGP15" s="67"/>
      <c r="BGQ15" s="67"/>
      <c r="BGR15" s="67"/>
      <c r="BGS15" s="67"/>
      <c r="BGT15" s="67"/>
      <c r="BGU15" s="67"/>
      <c r="BGV15" s="67"/>
      <c r="BGW15" s="67"/>
      <c r="BGX15" s="67"/>
      <c r="BGY15" s="67"/>
      <c r="BGZ15" s="67"/>
      <c r="BHA15" s="67"/>
      <c r="BHB15" s="67"/>
      <c r="BHC15" s="67"/>
      <c r="BHD15" s="67"/>
      <c r="BHE15" s="67"/>
      <c r="BHF15" s="67"/>
      <c r="BHG15" s="67"/>
      <c r="BHH15" s="67"/>
      <c r="BHI15" s="67"/>
      <c r="BHJ15" s="67"/>
      <c r="BHK15" s="67"/>
      <c r="BHL15" s="67"/>
      <c r="BHM15" s="67"/>
      <c r="BHN15" s="67"/>
      <c r="BHO15" s="67"/>
      <c r="BHP15" s="67"/>
      <c r="BHQ15" s="67"/>
      <c r="BHR15" s="67"/>
      <c r="BHS15" s="67"/>
      <c r="BHT15" s="67"/>
      <c r="BHU15" s="67"/>
      <c r="BHV15" s="67"/>
      <c r="BHW15" s="67"/>
      <c r="BHX15" s="67"/>
      <c r="BHY15" s="67"/>
      <c r="BHZ15" s="67"/>
      <c r="BIA15" s="67"/>
      <c r="BIB15" s="67"/>
      <c r="BIC15" s="67"/>
      <c r="BID15" s="67"/>
      <c r="BIE15" s="67"/>
      <c r="BIF15" s="67"/>
      <c r="BIG15" s="67"/>
      <c r="BIH15" s="67"/>
      <c r="BII15" s="67"/>
      <c r="BIJ15" s="67"/>
      <c r="BIK15" s="67"/>
      <c r="BIL15" s="67"/>
      <c r="BIM15" s="67"/>
      <c r="BIN15" s="67"/>
      <c r="BIO15" s="67"/>
      <c r="BIP15" s="67"/>
      <c r="BIQ15" s="67"/>
      <c r="BIR15" s="67"/>
      <c r="BIS15" s="67"/>
      <c r="BIT15" s="67"/>
      <c r="BIU15" s="67"/>
      <c r="BIV15" s="67"/>
      <c r="BIW15" s="67"/>
      <c r="BIX15" s="67"/>
      <c r="BIY15" s="67"/>
      <c r="BIZ15" s="67"/>
      <c r="BJA15" s="67"/>
      <c r="BJB15" s="67"/>
      <c r="BJC15" s="67"/>
      <c r="BJD15" s="67"/>
      <c r="BJE15" s="67"/>
      <c r="BJF15" s="67"/>
      <c r="BJG15" s="67"/>
      <c r="BJH15" s="67"/>
      <c r="BJI15" s="67"/>
      <c r="BJJ15" s="67"/>
      <c r="BJK15" s="67"/>
      <c r="BJL15" s="67"/>
      <c r="BJM15" s="67"/>
      <c r="BJN15" s="67"/>
      <c r="BJO15" s="67"/>
      <c r="BJP15" s="67"/>
      <c r="BJQ15" s="67"/>
      <c r="BJR15" s="67"/>
      <c r="BJS15" s="67"/>
      <c r="BJT15" s="67"/>
      <c r="BJU15" s="67"/>
      <c r="BJV15" s="67"/>
      <c r="BJW15" s="67"/>
      <c r="BJX15" s="67"/>
      <c r="BJY15" s="67"/>
      <c r="BJZ15" s="67"/>
      <c r="BKA15" s="67"/>
      <c r="BKB15" s="67"/>
      <c r="BKC15" s="67"/>
      <c r="BKD15" s="67"/>
      <c r="BKE15" s="67"/>
      <c r="BKF15" s="67"/>
      <c r="BKG15" s="67"/>
      <c r="BKH15" s="67"/>
      <c r="BKI15" s="67"/>
      <c r="BKJ15" s="67"/>
      <c r="BKK15" s="67"/>
      <c r="BKL15" s="67"/>
      <c r="BKM15" s="67"/>
      <c r="BKN15" s="67"/>
      <c r="BKO15" s="67"/>
      <c r="BKP15" s="67"/>
      <c r="BKQ15" s="67"/>
      <c r="BKR15" s="67"/>
      <c r="BKS15" s="67"/>
      <c r="BKT15" s="67"/>
      <c r="BKU15" s="67"/>
      <c r="BKV15" s="67"/>
      <c r="BKW15" s="67"/>
      <c r="BKX15" s="67"/>
      <c r="BKY15" s="67"/>
      <c r="BKZ15" s="67"/>
      <c r="BLA15" s="67"/>
      <c r="BLB15" s="67"/>
      <c r="BLC15" s="67"/>
      <c r="BLD15" s="67"/>
      <c r="BLE15" s="67"/>
      <c r="BLF15" s="67"/>
      <c r="BLG15" s="67"/>
      <c r="BLH15" s="67"/>
      <c r="BLI15" s="67"/>
      <c r="BLJ15" s="67"/>
      <c r="BLK15" s="67"/>
      <c r="BLL15" s="67"/>
      <c r="BLM15" s="67"/>
      <c r="BLN15" s="67"/>
      <c r="BLO15" s="67"/>
      <c r="BLP15" s="67"/>
      <c r="BLQ15" s="67"/>
      <c r="BLR15" s="67"/>
      <c r="BLS15" s="67"/>
      <c r="BLT15" s="67"/>
      <c r="BLU15" s="67"/>
      <c r="BLV15" s="67"/>
      <c r="BLW15" s="67"/>
      <c r="BLX15" s="67"/>
      <c r="BLY15" s="67"/>
      <c r="BLZ15" s="67"/>
      <c r="BMA15" s="67"/>
      <c r="BMB15" s="67"/>
      <c r="BMC15" s="67"/>
      <c r="BMD15" s="67"/>
      <c r="BME15" s="67"/>
      <c r="BMF15" s="67"/>
      <c r="BMG15" s="67"/>
      <c r="BMH15" s="67"/>
      <c r="BMI15" s="67"/>
      <c r="BMJ15" s="67"/>
      <c r="BMK15" s="67"/>
      <c r="BML15" s="67"/>
      <c r="BMM15" s="67"/>
      <c r="BMN15" s="67"/>
      <c r="BMO15" s="67"/>
      <c r="BMP15" s="67"/>
      <c r="BMQ15" s="67"/>
      <c r="BMR15" s="67"/>
      <c r="BMS15" s="67"/>
      <c r="BMT15" s="67"/>
      <c r="BMU15" s="67"/>
      <c r="BMV15" s="67"/>
      <c r="BMW15" s="67"/>
      <c r="BMX15" s="67"/>
      <c r="BMY15" s="67"/>
      <c r="BMZ15" s="67"/>
      <c r="BNA15" s="67"/>
      <c r="BNB15" s="67"/>
      <c r="BNC15" s="67"/>
      <c r="BND15" s="67"/>
      <c r="BNE15" s="67"/>
      <c r="BNF15" s="67"/>
      <c r="BNG15" s="67"/>
      <c r="BNH15" s="67"/>
      <c r="BNI15" s="67"/>
      <c r="BNJ15" s="67"/>
      <c r="BNK15" s="67"/>
      <c r="BNL15" s="67"/>
      <c r="BNM15" s="67"/>
      <c r="BNN15" s="67"/>
      <c r="BNO15" s="67"/>
      <c r="BNP15" s="67"/>
      <c r="BNQ15" s="67"/>
      <c r="BNR15" s="67"/>
      <c r="BNS15" s="67"/>
      <c r="BNT15" s="67"/>
      <c r="BNU15" s="67"/>
      <c r="BNV15" s="67"/>
      <c r="BNW15" s="67"/>
      <c r="BNX15" s="67"/>
      <c r="BNY15" s="67"/>
      <c r="BNZ15" s="67"/>
      <c r="BOA15" s="67"/>
      <c r="BOB15" s="67"/>
      <c r="BOC15" s="67"/>
      <c r="BOD15" s="67"/>
      <c r="BOE15" s="67"/>
      <c r="BOF15" s="67"/>
      <c r="BOG15" s="67"/>
      <c r="BOH15" s="67"/>
      <c r="BOI15" s="67"/>
      <c r="BOJ15" s="67"/>
      <c r="BOK15" s="67"/>
      <c r="BOL15" s="67"/>
      <c r="BOM15" s="67"/>
      <c r="BON15" s="67"/>
      <c r="BOO15" s="67"/>
      <c r="BOP15" s="67"/>
      <c r="BOQ15" s="67"/>
      <c r="BOR15" s="67"/>
      <c r="BOS15" s="67"/>
      <c r="BOT15" s="67"/>
      <c r="BOU15" s="67"/>
      <c r="BOV15" s="67"/>
      <c r="BOW15" s="67"/>
      <c r="BOX15" s="67"/>
      <c r="BOY15" s="67"/>
      <c r="BOZ15" s="67"/>
      <c r="BPA15" s="67"/>
      <c r="BPB15" s="67"/>
      <c r="BPC15" s="67"/>
      <c r="BPD15" s="67"/>
      <c r="BPE15" s="67"/>
      <c r="BPF15" s="67"/>
      <c r="BPG15" s="67"/>
      <c r="BPH15" s="67"/>
      <c r="BPI15" s="67"/>
      <c r="BPJ15" s="67"/>
      <c r="BPK15" s="67"/>
      <c r="BPL15" s="67"/>
      <c r="BPM15" s="67"/>
      <c r="BPN15" s="67"/>
      <c r="BPO15" s="67"/>
      <c r="BPP15" s="67"/>
      <c r="BPQ15" s="67"/>
      <c r="BPR15" s="67"/>
      <c r="BPS15" s="67"/>
      <c r="BPT15" s="67"/>
      <c r="BPU15" s="67"/>
      <c r="BPV15" s="67"/>
      <c r="BPW15" s="67"/>
      <c r="BPX15" s="67"/>
      <c r="BPY15" s="67"/>
      <c r="BPZ15" s="67"/>
      <c r="BQA15" s="67"/>
      <c r="BQB15" s="67"/>
      <c r="BQC15" s="67"/>
      <c r="BQD15" s="67"/>
      <c r="BQE15" s="67"/>
      <c r="BQF15" s="67"/>
      <c r="BQG15" s="67"/>
      <c r="BQH15" s="67"/>
      <c r="BQI15" s="67"/>
      <c r="BQJ15" s="67"/>
      <c r="BQK15" s="67"/>
      <c r="BQL15" s="67"/>
      <c r="BQM15" s="67"/>
      <c r="BQN15" s="67"/>
      <c r="BQO15" s="67"/>
      <c r="BQP15" s="67"/>
      <c r="BQQ15" s="67"/>
      <c r="BQR15" s="67"/>
      <c r="BQS15" s="67"/>
      <c r="BQT15" s="67"/>
      <c r="BQU15" s="67"/>
      <c r="BQV15" s="67"/>
      <c r="BQW15" s="67"/>
      <c r="BQX15" s="67"/>
      <c r="BQY15" s="67"/>
      <c r="BQZ15" s="67"/>
      <c r="BRA15" s="67"/>
      <c r="BRB15" s="67"/>
      <c r="BRC15" s="67"/>
      <c r="BRD15" s="67"/>
      <c r="BRE15" s="67"/>
      <c r="BRF15" s="67"/>
      <c r="BRG15" s="67"/>
      <c r="BRH15" s="67"/>
      <c r="BRI15" s="67"/>
      <c r="BRJ15" s="67"/>
      <c r="BRK15" s="67"/>
      <c r="BRL15" s="67"/>
      <c r="BRM15" s="67"/>
      <c r="BRN15" s="67"/>
      <c r="BRO15" s="67"/>
      <c r="BRP15" s="67"/>
      <c r="BRQ15" s="67"/>
      <c r="BRR15" s="67"/>
      <c r="BRS15" s="67"/>
      <c r="BRT15" s="67"/>
      <c r="BRU15" s="67"/>
      <c r="BRV15" s="67"/>
      <c r="BRW15" s="67"/>
      <c r="BRX15" s="67"/>
      <c r="BRY15" s="67"/>
      <c r="BRZ15" s="67"/>
      <c r="BSA15" s="67"/>
      <c r="BSB15" s="67"/>
      <c r="BSC15" s="67"/>
      <c r="BSD15" s="67"/>
      <c r="BSE15" s="67"/>
      <c r="BSF15" s="67"/>
      <c r="BSG15" s="67"/>
      <c r="BSH15" s="67"/>
      <c r="BSI15" s="67"/>
      <c r="BSJ15" s="67"/>
      <c r="BSK15" s="67"/>
      <c r="BSL15" s="67"/>
      <c r="BSM15" s="67"/>
      <c r="BSN15" s="67"/>
      <c r="BSO15" s="67"/>
      <c r="BSP15" s="67"/>
      <c r="BSQ15" s="67"/>
      <c r="BSR15" s="67"/>
      <c r="BSS15" s="67"/>
      <c r="BST15" s="67"/>
      <c r="BSU15" s="67"/>
      <c r="BSV15" s="67"/>
      <c r="BSW15" s="67"/>
      <c r="BSX15" s="67"/>
      <c r="BSY15" s="67"/>
      <c r="BSZ15" s="67"/>
      <c r="BTA15" s="67"/>
      <c r="BTB15" s="67"/>
      <c r="BTC15" s="67"/>
      <c r="BTD15" s="67"/>
      <c r="BTE15" s="67"/>
      <c r="BTF15" s="67"/>
      <c r="BTG15" s="67"/>
      <c r="BTH15" s="67"/>
      <c r="BTI15" s="67"/>
      <c r="BTJ15" s="67"/>
      <c r="BTK15" s="67"/>
      <c r="BTL15" s="67"/>
      <c r="BTM15" s="67"/>
      <c r="BTN15" s="67"/>
      <c r="BTO15" s="67"/>
      <c r="BTP15" s="67"/>
      <c r="BTQ15" s="67"/>
      <c r="BTR15" s="67"/>
      <c r="BTS15" s="67"/>
      <c r="BTT15" s="67"/>
      <c r="BTU15" s="67"/>
      <c r="BTV15" s="67"/>
      <c r="BTW15" s="67"/>
      <c r="BTX15" s="67"/>
      <c r="BTY15" s="67"/>
      <c r="BTZ15" s="67"/>
      <c r="BUA15" s="67"/>
      <c r="BUB15" s="67"/>
      <c r="BUC15" s="67"/>
      <c r="BUD15" s="67"/>
      <c r="BUE15" s="67"/>
      <c r="BUF15" s="67"/>
      <c r="BUG15" s="67"/>
      <c r="BUH15" s="67"/>
      <c r="BUI15" s="67"/>
      <c r="BUJ15" s="67"/>
      <c r="BUK15" s="67"/>
      <c r="BUL15" s="67"/>
      <c r="BUM15" s="67"/>
      <c r="BUN15" s="67"/>
      <c r="BUO15" s="67"/>
      <c r="BUP15" s="67"/>
      <c r="BUQ15" s="67"/>
      <c r="BUR15" s="67"/>
      <c r="BUS15" s="67"/>
      <c r="BUT15" s="67"/>
      <c r="BUU15" s="67"/>
      <c r="BUV15" s="67"/>
      <c r="BUW15" s="67"/>
      <c r="BUX15" s="67"/>
      <c r="BUY15" s="67"/>
      <c r="BUZ15" s="67"/>
      <c r="BVA15" s="67"/>
      <c r="BVB15" s="67"/>
      <c r="BVC15" s="67"/>
      <c r="BVD15" s="67"/>
      <c r="BVE15" s="67"/>
      <c r="BVF15" s="67"/>
      <c r="BVG15" s="67"/>
      <c r="BVH15" s="67"/>
      <c r="BVI15" s="67"/>
      <c r="BVJ15" s="67"/>
      <c r="BVK15" s="67"/>
      <c r="BVL15" s="67"/>
      <c r="BVM15" s="67"/>
      <c r="BVN15" s="67"/>
      <c r="BVO15" s="67"/>
      <c r="BVP15" s="67"/>
      <c r="BVQ15" s="67"/>
      <c r="BVR15" s="67"/>
      <c r="BVS15" s="67"/>
      <c r="BVT15" s="67"/>
      <c r="BVU15" s="67"/>
      <c r="BVV15" s="67"/>
      <c r="BVW15" s="67"/>
      <c r="BVX15" s="67"/>
      <c r="BVY15" s="67"/>
      <c r="BVZ15" s="67"/>
      <c r="BWA15" s="67"/>
      <c r="BWB15" s="67"/>
      <c r="BWC15" s="67"/>
      <c r="BWD15" s="67"/>
      <c r="BWE15" s="67"/>
      <c r="BWF15" s="67"/>
      <c r="BWG15" s="67"/>
      <c r="BWH15" s="67"/>
      <c r="BWI15" s="67"/>
      <c r="BWJ15" s="67"/>
      <c r="BWK15" s="67"/>
      <c r="BWL15" s="67"/>
      <c r="BWM15" s="67"/>
      <c r="BWN15" s="67"/>
      <c r="BWO15" s="67"/>
      <c r="BWP15" s="67"/>
      <c r="BWQ15" s="67"/>
      <c r="BWR15" s="67"/>
      <c r="BWS15" s="67"/>
      <c r="BWT15" s="67"/>
      <c r="BWU15" s="67"/>
      <c r="BWV15" s="67"/>
      <c r="BWW15" s="67"/>
      <c r="BWX15" s="67"/>
      <c r="BWY15" s="67"/>
      <c r="BWZ15" s="67"/>
      <c r="BXA15" s="67"/>
      <c r="BXB15" s="67"/>
      <c r="BXC15" s="67"/>
      <c r="BXD15" s="67"/>
      <c r="BXE15" s="67"/>
      <c r="BXF15" s="67"/>
      <c r="BXG15" s="67"/>
      <c r="BXH15" s="67"/>
      <c r="BXI15" s="67"/>
      <c r="BXJ15" s="67"/>
      <c r="BXK15" s="67"/>
      <c r="BXL15" s="67"/>
      <c r="BXM15" s="67"/>
      <c r="BXN15" s="67"/>
      <c r="BXO15" s="67"/>
      <c r="BXP15" s="67"/>
      <c r="BXQ15" s="67"/>
      <c r="BXR15" s="67"/>
      <c r="BXS15" s="67"/>
      <c r="BXT15" s="67"/>
      <c r="BXU15" s="67"/>
      <c r="BXV15" s="67"/>
      <c r="BXW15" s="67"/>
      <c r="BXX15" s="67"/>
      <c r="BXY15" s="67"/>
      <c r="BXZ15" s="67"/>
      <c r="BYA15" s="67"/>
      <c r="BYB15" s="67"/>
      <c r="BYC15" s="67"/>
      <c r="BYD15" s="67"/>
      <c r="BYE15" s="67"/>
      <c r="BYF15" s="67"/>
      <c r="BYG15" s="67"/>
      <c r="BYH15" s="67"/>
      <c r="BYI15" s="67"/>
      <c r="BYJ15" s="67"/>
      <c r="BYK15" s="67"/>
      <c r="BYL15" s="67"/>
      <c r="BYM15" s="67"/>
      <c r="BYN15" s="67"/>
      <c r="BYO15" s="67"/>
      <c r="BYP15" s="67"/>
      <c r="BYQ15" s="67"/>
      <c r="BYR15" s="67"/>
      <c r="BYS15" s="67"/>
      <c r="BYT15" s="67"/>
      <c r="BYU15" s="67"/>
      <c r="BYV15" s="67"/>
      <c r="BYW15" s="67"/>
      <c r="BYX15" s="67"/>
      <c r="BYY15" s="67"/>
      <c r="BYZ15" s="67"/>
      <c r="BZA15" s="67"/>
      <c r="BZB15" s="67"/>
      <c r="BZC15" s="67"/>
      <c r="BZD15" s="67"/>
      <c r="BZE15" s="67"/>
      <c r="BZF15" s="67"/>
      <c r="BZG15" s="67"/>
      <c r="BZH15" s="67"/>
      <c r="BZI15" s="67"/>
      <c r="BZJ15" s="67"/>
      <c r="BZK15" s="67"/>
      <c r="BZL15" s="67"/>
      <c r="BZM15" s="67"/>
      <c r="BZN15" s="67"/>
      <c r="BZO15" s="67"/>
      <c r="BZP15" s="67"/>
      <c r="BZQ15" s="67"/>
      <c r="BZR15" s="67"/>
      <c r="BZS15" s="67"/>
      <c r="BZT15" s="67"/>
      <c r="BZU15" s="67"/>
      <c r="BZV15" s="67"/>
      <c r="BZW15" s="67"/>
      <c r="BZX15" s="67"/>
      <c r="BZY15" s="67"/>
      <c r="BZZ15" s="67"/>
      <c r="CAA15" s="67"/>
      <c r="CAB15" s="67"/>
      <c r="CAC15" s="67"/>
      <c r="CAD15" s="67"/>
      <c r="CAE15" s="67"/>
      <c r="CAF15" s="67"/>
      <c r="CAG15" s="67"/>
      <c r="CAH15" s="67"/>
      <c r="CAI15" s="67"/>
      <c r="CAJ15" s="67"/>
      <c r="CAK15" s="67"/>
      <c r="CAL15" s="67"/>
      <c r="CAM15" s="67"/>
      <c r="CAN15" s="67"/>
      <c r="CAO15" s="67"/>
      <c r="CAP15" s="67"/>
      <c r="CAQ15" s="67"/>
      <c r="CAR15" s="67"/>
      <c r="CAS15" s="67"/>
      <c r="CAT15" s="67"/>
      <c r="CAU15" s="67"/>
      <c r="CAV15" s="67"/>
      <c r="CAW15" s="67"/>
      <c r="CAX15" s="67"/>
      <c r="CAY15" s="67"/>
      <c r="CAZ15" s="67"/>
      <c r="CBA15" s="67"/>
      <c r="CBB15" s="67"/>
      <c r="CBC15" s="67"/>
      <c r="CBD15" s="67"/>
      <c r="CBE15" s="67"/>
      <c r="CBF15" s="67"/>
      <c r="CBG15" s="67"/>
      <c r="CBH15" s="67"/>
      <c r="CBI15" s="67"/>
      <c r="CBJ15" s="67"/>
      <c r="CBK15" s="67"/>
      <c r="CBL15" s="67"/>
      <c r="CBM15" s="67"/>
      <c r="CBN15" s="67"/>
      <c r="CBO15" s="67"/>
      <c r="CBP15" s="67"/>
      <c r="CBQ15" s="67"/>
      <c r="CBR15" s="67"/>
      <c r="CBS15" s="67"/>
      <c r="CBT15" s="67"/>
      <c r="CBU15" s="67"/>
      <c r="CBV15" s="67"/>
      <c r="CBW15" s="67"/>
      <c r="CBX15" s="67"/>
      <c r="CBY15" s="67"/>
      <c r="CBZ15" s="67"/>
      <c r="CCA15" s="67"/>
      <c r="CCB15" s="67"/>
      <c r="CCC15" s="67"/>
      <c r="CCD15" s="67"/>
      <c r="CCE15" s="67"/>
      <c r="CCF15" s="67"/>
      <c r="CCG15" s="67"/>
      <c r="CCH15" s="67"/>
      <c r="CCI15" s="67"/>
      <c r="CCJ15" s="67"/>
      <c r="CCK15" s="67"/>
      <c r="CCL15" s="67"/>
      <c r="CCM15" s="67"/>
      <c r="CCN15" s="67"/>
      <c r="CCO15" s="67"/>
      <c r="CCP15" s="67"/>
      <c r="CCQ15" s="67"/>
      <c r="CCR15" s="67"/>
      <c r="CCS15" s="67"/>
      <c r="CCT15" s="67"/>
      <c r="CCU15" s="67"/>
      <c r="CCV15" s="67"/>
      <c r="CCW15" s="67"/>
      <c r="CCX15" s="67"/>
      <c r="CCY15" s="67"/>
      <c r="CCZ15" s="67"/>
      <c r="CDA15" s="67"/>
      <c r="CDB15" s="67"/>
      <c r="CDC15" s="67"/>
      <c r="CDD15" s="67"/>
      <c r="CDE15" s="67"/>
      <c r="CDF15" s="67"/>
      <c r="CDG15" s="67"/>
      <c r="CDH15" s="67"/>
      <c r="CDI15" s="67"/>
      <c r="CDJ15" s="67"/>
      <c r="CDK15" s="67"/>
      <c r="CDL15" s="67"/>
      <c r="CDM15" s="67"/>
      <c r="CDN15" s="67"/>
      <c r="CDO15" s="67"/>
      <c r="CDP15" s="67"/>
      <c r="CDQ15" s="67"/>
      <c r="CDR15" s="67"/>
      <c r="CDS15" s="67"/>
      <c r="CDT15" s="67"/>
      <c r="CDU15" s="67"/>
      <c r="CDV15" s="67"/>
      <c r="CDW15" s="67"/>
      <c r="CDX15" s="67"/>
      <c r="CDY15" s="67"/>
      <c r="CDZ15" s="67"/>
      <c r="CEA15" s="67"/>
      <c r="CEB15" s="67"/>
      <c r="CEC15" s="67"/>
      <c r="CED15" s="67"/>
      <c r="CEE15" s="67"/>
      <c r="CEF15" s="67"/>
      <c r="CEG15" s="67"/>
      <c r="CEH15" s="67"/>
      <c r="CEI15" s="67"/>
      <c r="CEJ15" s="67"/>
      <c r="CEK15" s="67"/>
      <c r="CEL15" s="67"/>
      <c r="CEM15" s="67"/>
      <c r="CEN15" s="67"/>
      <c r="CEO15" s="67"/>
      <c r="CEP15" s="67"/>
      <c r="CEQ15" s="67"/>
      <c r="CER15" s="67"/>
      <c r="CES15" s="67"/>
      <c r="CET15" s="67"/>
      <c r="CEU15" s="67"/>
      <c r="CEV15" s="67"/>
      <c r="CEW15" s="67"/>
      <c r="CEX15" s="67"/>
      <c r="CEY15" s="67"/>
      <c r="CEZ15" s="67"/>
      <c r="CFA15" s="67"/>
      <c r="CFB15" s="67"/>
      <c r="CFC15" s="67"/>
      <c r="CFD15" s="67"/>
      <c r="CFE15" s="67"/>
      <c r="CFF15" s="67"/>
      <c r="CFG15" s="67"/>
      <c r="CFH15" s="67"/>
      <c r="CFI15" s="67"/>
      <c r="CFJ15" s="67"/>
      <c r="CFK15" s="67"/>
      <c r="CFL15" s="67"/>
      <c r="CFM15" s="67"/>
      <c r="CFN15" s="67"/>
      <c r="CFO15" s="67"/>
      <c r="CFP15" s="67"/>
      <c r="CFQ15" s="67"/>
      <c r="CFR15" s="67"/>
      <c r="CFS15" s="67"/>
      <c r="CFT15" s="67"/>
      <c r="CFU15" s="67"/>
      <c r="CFV15" s="67"/>
      <c r="CFW15" s="67"/>
      <c r="CFX15" s="67"/>
      <c r="CFY15" s="67"/>
      <c r="CFZ15" s="67"/>
      <c r="CGA15" s="67"/>
      <c r="CGB15" s="67"/>
      <c r="CGC15" s="67"/>
      <c r="CGD15" s="67"/>
      <c r="CGE15" s="67"/>
      <c r="CGF15" s="67"/>
      <c r="CGG15" s="67"/>
      <c r="CGH15" s="67"/>
      <c r="CGI15" s="67"/>
      <c r="CGJ15" s="67"/>
      <c r="CGK15" s="67"/>
      <c r="CGL15" s="67"/>
      <c r="CGM15" s="67"/>
      <c r="CGN15" s="67"/>
      <c r="CGO15" s="67"/>
      <c r="CGP15" s="67"/>
      <c r="CGQ15" s="67"/>
      <c r="CGR15" s="67"/>
      <c r="CGS15" s="67"/>
      <c r="CGT15" s="67"/>
      <c r="CGU15" s="67"/>
      <c r="CGV15" s="67"/>
      <c r="CGW15" s="67"/>
      <c r="CGX15" s="67"/>
      <c r="CGY15" s="67"/>
      <c r="CGZ15" s="67"/>
      <c r="CHA15" s="67"/>
      <c r="CHB15" s="67"/>
      <c r="CHC15" s="67"/>
      <c r="CHD15" s="67"/>
      <c r="CHE15" s="67"/>
      <c r="CHF15" s="67"/>
      <c r="CHG15" s="67"/>
      <c r="CHH15" s="67"/>
      <c r="CHI15" s="67"/>
      <c r="CHJ15" s="67"/>
      <c r="CHK15" s="67"/>
      <c r="CHL15" s="67"/>
      <c r="CHM15" s="67"/>
      <c r="CHN15" s="67"/>
      <c r="CHO15" s="67"/>
      <c r="CHP15" s="67"/>
      <c r="CHQ15" s="67"/>
      <c r="CHR15" s="67"/>
      <c r="CHS15" s="67"/>
      <c r="CHT15" s="67"/>
      <c r="CHU15" s="67"/>
      <c r="CHV15" s="67"/>
      <c r="CHW15" s="67"/>
      <c r="CHX15" s="67"/>
      <c r="CHY15" s="67"/>
      <c r="CHZ15" s="67"/>
      <c r="CIA15" s="67"/>
      <c r="CIB15" s="67"/>
      <c r="CIC15" s="67"/>
      <c r="CID15" s="67"/>
      <c r="CIE15" s="67"/>
      <c r="CIF15" s="67"/>
      <c r="CIG15" s="67"/>
      <c r="CIH15" s="67"/>
      <c r="CII15" s="67"/>
      <c r="CIJ15" s="67"/>
      <c r="CIK15" s="67"/>
      <c r="CIL15" s="67"/>
      <c r="CIM15" s="67"/>
      <c r="CIN15" s="67"/>
      <c r="CIO15" s="67"/>
      <c r="CIP15" s="67"/>
      <c r="CIQ15" s="67"/>
      <c r="CIR15" s="67"/>
      <c r="CIS15" s="67"/>
      <c r="CIT15" s="67"/>
      <c r="CIU15" s="67"/>
      <c r="CIV15" s="67"/>
      <c r="CIW15" s="67"/>
      <c r="CIX15" s="67"/>
      <c r="CIY15" s="67"/>
      <c r="CIZ15" s="67"/>
      <c r="CJA15" s="67"/>
      <c r="CJB15" s="67"/>
      <c r="CJC15" s="67"/>
      <c r="CJD15" s="67"/>
      <c r="CJE15" s="67"/>
      <c r="CJF15" s="67"/>
      <c r="CJG15" s="67"/>
      <c r="CJH15" s="67"/>
      <c r="CJI15" s="67"/>
      <c r="CJJ15" s="67"/>
      <c r="CJK15" s="67"/>
      <c r="CJL15" s="67"/>
      <c r="CJM15" s="67"/>
      <c r="CJN15" s="67"/>
      <c r="CJO15" s="67"/>
      <c r="CJP15" s="67"/>
      <c r="CJQ15" s="67"/>
      <c r="CJR15" s="67"/>
      <c r="CJS15" s="67"/>
      <c r="CJT15" s="67"/>
      <c r="CJU15" s="67"/>
      <c r="CJV15" s="67"/>
      <c r="CJW15" s="67"/>
      <c r="CJX15" s="67"/>
      <c r="CJY15" s="67"/>
      <c r="CJZ15" s="67"/>
      <c r="CKA15" s="67"/>
      <c r="CKB15" s="67"/>
      <c r="CKC15" s="67"/>
      <c r="CKD15" s="67"/>
      <c r="CKE15" s="67"/>
      <c r="CKF15" s="67"/>
      <c r="CKG15" s="67"/>
      <c r="CKH15" s="67"/>
      <c r="CKI15" s="67"/>
      <c r="CKJ15" s="67"/>
      <c r="CKK15" s="67"/>
      <c r="CKL15" s="67"/>
      <c r="CKM15" s="67"/>
      <c r="CKN15" s="67"/>
      <c r="CKO15" s="67"/>
      <c r="CKP15" s="67"/>
      <c r="CKQ15" s="67"/>
      <c r="CKR15" s="67"/>
      <c r="CKS15" s="67"/>
      <c r="CKT15" s="67"/>
      <c r="CKU15" s="67"/>
      <c r="CKV15" s="67"/>
      <c r="CKW15" s="67"/>
      <c r="CKX15" s="67"/>
      <c r="CKY15" s="67"/>
      <c r="CKZ15" s="67"/>
      <c r="CLA15" s="67"/>
      <c r="CLB15" s="67"/>
      <c r="CLC15" s="67"/>
      <c r="CLD15" s="67"/>
      <c r="CLE15" s="67"/>
      <c r="CLF15" s="67"/>
      <c r="CLG15" s="67"/>
      <c r="CLH15" s="67"/>
      <c r="CLI15" s="67"/>
      <c r="CLJ15" s="67"/>
      <c r="CLK15" s="67"/>
      <c r="CLL15" s="67"/>
      <c r="CLM15" s="67"/>
      <c r="CLN15" s="67"/>
      <c r="CLO15" s="67"/>
      <c r="CLP15" s="67"/>
      <c r="CLQ15" s="67"/>
      <c r="CLR15" s="67"/>
      <c r="CLS15" s="67"/>
      <c r="CLT15" s="67"/>
      <c r="CLU15" s="67"/>
      <c r="CLV15" s="67"/>
      <c r="CLW15" s="67"/>
      <c r="CLX15" s="67"/>
      <c r="CLY15" s="67"/>
      <c r="CLZ15" s="67"/>
      <c r="CMA15" s="67"/>
      <c r="CMB15" s="67"/>
      <c r="CMC15" s="67"/>
      <c r="CMD15" s="67"/>
      <c r="CME15" s="67"/>
      <c r="CMF15" s="67"/>
      <c r="CMG15" s="67"/>
      <c r="CMH15" s="67"/>
      <c r="CMI15" s="67"/>
      <c r="CMJ15" s="67"/>
      <c r="CMK15" s="67"/>
      <c r="CML15" s="67"/>
      <c r="CMM15" s="67"/>
      <c r="CMN15" s="67"/>
      <c r="CMO15" s="67"/>
      <c r="CMP15" s="67"/>
      <c r="CMQ15" s="67"/>
      <c r="CMR15" s="67"/>
      <c r="CMS15" s="67"/>
      <c r="CMT15" s="67"/>
      <c r="CMU15" s="67"/>
      <c r="CMV15" s="67"/>
      <c r="CMW15" s="67"/>
      <c r="CMX15" s="67"/>
      <c r="CMY15" s="67"/>
      <c r="CMZ15" s="67"/>
      <c r="CNA15" s="67"/>
      <c r="CNB15" s="67"/>
      <c r="CNC15" s="67"/>
      <c r="CND15" s="67"/>
      <c r="CNE15" s="67"/>
      <c r="CNF15" s="67"/>
      <c r="CNG15" s="67"/>
      <c r="CNH15" s="67"/>
      <c r="CNI15" s="67"/>
      <c r="CNJ15" s="67"/>
      <c r="CNK15" s="67"/>
      <c r="CNL15" s="67"/>
      <c r="CNM15" s="67"/>
      <c r="CNN15" s="67"/>
      <c r="CNO15" s="67"/>
      <c r="CNP15" s="67"/>
      <c r="CNQ15" s="67"/>
      <c r="CNR15" s="67"/>
      <c r="CNS15" s="67"/>
      <c r="CNT15" s="67"/>
      <c r="CNU15" s="67"/>
      <c r="CNV15" s="67"/>
      <c r="CNW15" s="67"/>
      <c r="CNX15" s="67"/>
      <c r="CNY15" s="67"/>
      <c r="CNZ15" s="67"/>
      <c r="COA15" s="67"/>
      <c r="COB15" s="67"/>
      <c r="COC15" s="67"/>
      <c r="COD15" s="67"/>
      <c r="COE15" s="67"/>
      <c r="COF15" s="67"/>
      <c r="COG15" s="67"/>
      <c r="COH15" s="67"/>
      <c r="COI15" s="67"/>
      <c r="COJ15" s="67"/>
      <c r="COK15" s="67"/>
      <c r="COL15" s="67"/>
      <c r="COM15" s="67"/>
      <c r="CON15" s="67"/>
      <c r="COO15" s="67"/>
      <c r="COP15" s="67"/>
      <c r="COQ15" s="67"/>
      <c r="COR15" s="67"/>
      <c r="COS15" s="67"/>
      <c r="COT15" s="67"/>
      <c r="COU15" s="67"/>
      <c r="COV15" s="67"/>
      <c r="COW15" s="67"/>
      <c r="COX15" s="67"/>
      <c r="COY15" s="67"/>
      <c r="COZ15" s="67"/>
      <c r="CPA15" s="67"/>
      <c r="CPB15" s="67"/>
      <c r="CPC15" s="67"/>
      <c r="CPD15" s="67"/>
      <c r="CPE15" s="67"/>
      <c r="CPF15" s="67"/>
      <c r="CPG15" s="67"/>
      <c r="CPH15" s="67"/>
      <c r="CPI15" s="67"/>
      <c r="CPJ15" s="67"/>
      <c r="CPK15" s="67"/>
      <c r="CPL15" s="67"/>
      <c r="CPM15" s="67"/>
      <c r="CPN15" s="67"/>
      <c r="CPO15" s="67"/>
      <c r="CPP15" s="67"/>
      <c r="CPQ15" s="67"/>
      <c r="CPR15" s="67"/>
      <c r="CPS15" s="67"/>
      <c r="CPT15" s="67"/>
      <c r="CPU15" s="67"/>
      <c r="CPV15" s="67"/>
      <c r="CPW15" s="67"/>
      <c r="CPX15" s="67"/>
      <c r="CPY15" s="67"/>
      <c r="CPZ15" s="67"/>
      <c r="CQA15" s="67"/>
      <c r="CQB15" s="67"/>
      <c r="CQC15" s="67"/>
      <c r="CQD15" s="67"/>
      <c r="CQE15" s="67"/>
      <c r="CQF15" s="67"/>
      <c r="CQG15" s="67"/>
      <c r="CQH15" s="67"/>
      <c r="CQI15" s="67"/>
      <c r="CQJ15" s="67"/>
      <c r="CQK15" s="67"/>
      <c r="CQL15" s="67"/>
      <c r="CQM15" s="67"/>
      <c r="CQN15" s="67"/>
      <c r="CQO15" s="67"/>
      <c r="CQP15" s="67"/>
      <c r="CQQ15" s="67"/>
      <c r="CQR15" s="67"/>
      <c r="CQS15" s="67"/>
      <c r="CQT15" s="67"/>
      <c r="CQU15" s="67"/>
      <c r="CQV15" s="67"/>
      <c r="CQW15" s="67"/>
      <c r="CQX15" s="67"/>
      <c r="CQY15" s="67"/>
      <c r="CQZ15" s="67"/>
      <c r="CRA15" s="67"/>
      <c r="CRB15" s="67"/>
      <c r="CRC15" s="67"/>
      <c r="CRD15" s="67"/>
      <c r="CRE15" s="67"/>
      <c r="CRF15" s="67"/>
      <c r="CRG15" s="67"/>
      <c r="CRH15" s="67"/>
      <c r="CRI15" s="67"/>
      <c r="CRJ15" s="67"/>
      <c r="CRK15" s="67"/>
      <c r="CRL15" s="67"/>
      <c r="CRM15" s="67"/>
      <c r="CRN15" s="67"/>
      <c r="CRO15" s="67"/>
      <c r="CRP15" s="67"/>
      <c r="CRQ15" s="67"/>
      <c r="CRR15" s="67"/>
      <c r="CRS15" s="67"/>
      <c r="CRT15" s="67"/>
      <c r="CRU15" s="67"/>
      <c r="CRV15" s="67"/>
      <c r="CRW15" s="67"/>
      <c r="CRX15" s="67"/>
      <c r="CRY15" s="67"/>
      <c r="CRZ15" s="67"/>
      <c r="CSA15" s="67"/>
      <c r="CSB15" s="67"/>
      <c r="CSC15" s="67"/>
      <c r="CSD15" s="67"/>
      <c r="CSE15" s="67"/>
      <c r="CSF15" s="67"/>
      <c r="CSG15" s="67"/>
      <c r="CSH15" s="67"/>
      <c r="CSI15" s="67"/>
      <c r="CSJ15" s="67"/>
      <c r="CSK15" s="67"/>
      <c r="CSL15" s="67"/>
      <c r="CSM15" s="67"/>
      <c r="CSN15" s="67"/>
      <c r="CSO15" s="67"/>
      <c r="CSP15" s="67"/>
      <c r="CSQ15" s="67"/>
      <c r="CSR15" s="67"/>
      <c r="CSS15" s="67"/>
      <c r="CST15" s="67"/>
      <c r="CSU15" s="67"/>
      <c r="CSV15" s="67"/>
      <c r="CSW15" s="67"/>
      <c r="CSX15" s="67"/>
      <c r="CSY15" s="67"/>
      <c r="CSZ15" s="67"/>
      <c r="CTA15" s="67"/>
      <c r="CTB15" s="67"/>
      <c r="CTC15" s="67"/>
      <c r="CTD15" s="67"/>
      <c r="CTE15" s="67"/>
      <c r="CTF15" s="67"/>
      <c r="CTG15" s="67"/>
      <c r="CTH15" s="67"/>
      <c r="CTI15" s="67"/>
      <c r="CTJ15" s="67"/>
      <c r="CTK15" s="67"/>
      <c r="CTL15" s="67"/>
      <c r="CTM15" s="67"/>
      <c r="CTN15" s="67"/>
      <c r="CTO15" s="67"/>
      <c r="CTP15" s="67"/>
      <c r="CTQ15" s="67"/>
      <c r="CTR15" s="67"/>
      <c r="CTS15" s="67"/>
      <c r="CTT15" s="67"/>
      <c r="CTU15" s="67"/>
      <c r="CTV15" s="67"/>
      <c r="CTW15" s="67"/>
      <c r="CTX15" s="67"/>
      <c r="CTY15" s="67"/>
      <c r="CTZ15" s="67"/>
      <c r="CUA15" s="67"/>
      <c r="CUB15" s="67"/>
      <c r="CUC15" s="67"/>
      <c r="CUD15" s="67"/>
      <c r="CUE15" s="67"/>
      <c r="CUF15" s="67"/>
      <c r="CUG15" s="67"/>
      <c r="CUH15" s="67"/>
      <c r="CUI15" s="67"/>
      <c r="CUJ15" s="67"/>
      <c r="CUK15" s="67"/>
      <c r="CUL15" s="67"/>
      <c r="CUM15" s="67"/>
      <c r="CUN15" s="67"/>
      <c r="CUO15" s="67"/>
      <c r="CUP15" s="67"/>
      <c r="CUQ15" s="67"/>
      <c r="CUR15" s="67"/>
      <c r="CUS15" s="67"/>
      <c r="CUT15" s="67"/>
      <c r="CUU15" s="67"/>
      <c r="CUV15" s="67"/>
      <c r="CUW15" s="67"/>
      <c r="CUX15" s="67"/>
      <c r="CUY15" s="67"/>
      <c r="CUZ15" s="67"/>
      <c r="CVA15" s="67"/>
      <c r="CVB15" s="67"/>
      <c r="CVC15" s="67"/>
      <c r="CVD15" s="67"/>
      <c r="CVE15" s="67"/>
      <c r="CVF15" s="67"/>
      <c r="CVG15" s="67"/>
      <c r="CVH15" s="67"/>
      <c r="CVI15" s="67"/>
      <c r="CVJ15" s="67"/>
      <c r="CVK15" s="67"/>
      <c r="CVL15" s="67"/>
      <c r="CVM15" s="67"/>
      <c r="CVN15" s="67"/>
      <c r="CVO15" s="67"/>
      <c r="CVP15" s="67"/>
      <c r="CVQ15" s="67"/>
      <c r="CVR15" s="67"/>
      <c r="CVS15" s="67"/>
      <c r="CVT15" s="67"/>
      <c r="CVU15" s="67"/>
      <c r="CVV15" s="67"/>
      <c r="CVW15" s="67"/>
      <c r="CVX15" s="67"/>
      <c r="CVY15" s="67"/>
      <c r="CVZ15" s="67"/>
      <c r="CWA15" s="67"/>
      <c r="CWB15" s="67"/>
      <c r="CWC15" s="67"/>
      <c r="CWD15" s="67"/>
      <c r="CWE15" s="67"/>
      <c r="CWF15" s="67"/>
      <c r="CWG15" s="67"/>
      <c r="CWH15" s="67"/>
      <c r="CWI15" s="67"/>
      <c r="CWJ15" s="67"/>
      <c r="CWK15" s="67"/>
      <c r="CWL15" s="67"/>
      <c r="CWM15" s="67"/>
      <c r="CWN15" s="67"/>
      <c r="CWO15" s="67"/>
      <c r="CWP15" s="67"/>
      <c r="CWQ15" s="67"/>
      <c r="CWR15" s="67"/>
      <c r="CWS15" s="67"/>
      <c r="CWT15" s="67"/>
      <c r="CWU15" s="67"/>
      <c r="CWV15" s="67"/>
      <c r="CWW15" s="67"/>
      <c r="CWX15" s="67"/>
      <c r="CWY15" s="67"/>
      <c r="CWZ15" s="67"/>
      <c r="CXA15" s="67"/>
      <c r="CXB15" s="67"/>
      <c r="CXC15" s="67"/>
      <c r="CXD15" s="67"/>
      <c r="CXE15" s="67"/>
      <c r="CXF15" s="67"/>
      <c r="CXG15" s="67"/>
      <c r="CXH15" s="67"/>
      <c r="CXI15" s="67"/>
      <c r="CXJ15" s="67"/>
      <c r="CXK15" s="67"/>
      <c r="CXL15" s="67"/>
      <c r="CXM15" s="67"/>
      <c r="CXN15" s="67"/>
      <c r="CXO15" s="67"/>
      <c r="CXP15" s="67"/>
      <c r="CXQ15" s="67"/>
      <c r="CXR15" s="67"/>
      <c r="CXS15" s="67"/>
      <c r="CXT15" s="67"/>
      <c r="CXU15" s="67"/>
      <c r="CXV15" s="67"/>
      <c r="CXW15" s="67"/>
      <c r="CXX15" s="67"/>
      <c r="CXY15" s="67"/>
      <c r="CXZ15" s="67"/>
      <c r="CYA15" s="67"/>
      <c r="CYB15" s="67"/>
      <c r="CYC15" s="67"/>
      <c r="CYD15" s="67"/>
      <c r="CYE15" s="67"/>
      <c r="CYF15" s="67"/>
      <c r="CYG15" s="67"/>
      <c r="CYH15" s="67"/>
      <c r="CYI15" s="67"/>
      <c r="CYJ15" s="67"/>
      <c r="CYK15" s="67"/>
      <c r="CYL15" s="67"/>
      <c r="CYM15" s="67"/>
      <c r="CYN15" s="67"/>
      <c r="CYO15" s="67"/>
      <c r="CYP15" s="67"/>
      <c r="CYQ15" s="67"/>
      <c r="CYR15" s="67"/>
      <c r="CYS15" s="67"/>
      <c r="CYT15" s="67"/>
      <c r="CYU15" s="67"/>
      <c r="CYV15" s="67"/>
      <c r="CYW15" s="67"/>
      <c r="CYX15" s="67"/>
      <c r="CYY15" s="67"/>
      <c r="CYZ15" s="67"/>
      <c r="CZA15" s="67"/>
      <c r="CZB15" s="67"/>
      <c r="CZC15" s="67"/>
      <c r="CZD15" s="67"/>
      <c r="CZE15" s="67"/>
      <c r="CZF15" s="67"/>
      <c r="CZG15" s="67"/>
      <c r="CZH15" s="67"/>
      <c r="CZI15" s="67"/>
      <c r="CZJ15" s="67"/>
      <c r="CZK15" s="67"/>
      <c r="CZL15" s="67"/>
      <c r="CZM15" s="67"/>
      <c r="CZN15" s="67"/>
      <c r="CZO15" s="67"/>
      <c r="CZP15" s="67"/>
      <c r="CZQ15" s="67"/>
      <c r="CZR15" s="67"/>
      <c r="CZS15" s="67"/>
      <c r="CZT15" s="67"/>
      <c r="CZU15" s="67"/>
      <c r="CZV15" s="67"/>
      <c r="CZW15" s="67"/>
      <c r="CZX15" s="67"/>
      <c r="CZY15" s="67"/>
      <c r="CZZ15" s="67"/>
      <c r="DAA15" s="67"/>
      <c r="DAB15" s="67"/>
      <c r="DAC15" s="67"/>
      <c r="DAD15" s="67"/>
      <c r="DAE15" s="67"/>
      <c r="DAF15" s="67"/>
      <c r="DAG15" s="67"/>
      <c r="DAH15" s="67"/>
      <c r="DAI15" s="67"/>
      <c r="DAJ15" s="67"/>
      <c r="DAK15" s="67"/>
      <c r="DAL15" s="67"/>
      <c r="DAM15" s="67"/>
      <c r="DAN15" s="67"/>
      <c r="DAO15" s="67"/>
      <c r="DAP15" s="67"/>
      <c r="DAQ15" s="67"/>
      <c r="DAR15" s="67"/>
      <c r="DAS15" s="67"/>
      <c r="DAT15" s="67"/>
      <c r="DAU15" s="67"/>
      <c r="DAV15" s="67"/>
      <c r="DAW15" s="67"/>
      <c r="DAX15" s="67"/>
      <c r="DAY15" s="67"/>
      <c r="DAZ15" s="67"/>
      <c r="DBA15" s="67"/>
      <c r="DBB15" s="67"/>
      <c r="DBC15" s="67"/>
      <c r="DBD15" s="67"/>
      <c r="DBE15" s="67"/>
      <c r="DBF15" s="67"/>
      <c r="DBG15" s="67"/>
      <c r="DBH15" s="67"/>
      <c r="DBI15" s="67"/>
      <c r="DBJ15" s="67"/>
      <c r="DBK15" s="67"/>
      <c r="DBL15" s="67"/>
      <c r="DBM15" s="67"/>
      <c r="DBN15" s="67"/>
      <c r="DBO15" s="67"/>
      <c r="DBP15" s="67"/>
      <c r="DBQ15" s="67"/>
      <c r="DBR15" s="67"/>
      <c r="DBS15" s="67"/>
      <c r="DBT15" s="67"/>
      <c r="DBU15" s="67"/>
      <c r="DBV15" s="67"/>
      <c r="DBW15" s="67"/>
      <c r="DBX15" s="67"/>
      <c r="DBY15" s="67"/>
      <c r="DBZ15" s="67"/>
      <c r="DCA15" s="67"/>
      <c r="DCB15" s="67"/>
      <c r="DCC15" s="67"/>
      <c r="DCD15" s="67"/>
      <c r="DCE15" s="67"/>
      <c r="DCF15" s="67"/>
      <c r="DCG15" s="67"/>
      <c r="DCH15" s="67"/>
      <c r="DCI15" s="67"/>
      <c r="DCJ15" s="67"/>
      <c r="DCK15" s="67"/>
      <c r="DCL15" s="67"/>
      <c r="DCM15" s="67"/>
      <c r="DCN15" s="67"/>
      <c r="DCO15" s="67"/>
      <c r="DCP15" s="67"/>
      <c r="DCQ15" s="67"/>
      <c r="DCR15" s="67"/>
      <c r="DCS15" s="67"/>
      <c r="DCT15" s="67"/>
      <c r="DCU15" s="67"/>
      <c r="DCV15" s="67"/>
      <c r="DCW15" s="67"/>
      <c r="DCX15" s="67"/>
      <c r="DCY15" s="67"/>
      <c r="DCZ15" s="67"/>
      <c r="DDA15" s="67"/>
      <c r="DDB15" s="67"/>
      <c r="DDC15" s="67"/>
      <c r="DDD15" s="67"/>
      <c r="DDE15" s="67"/>
      <c r="DDF15" s="67"/>
      <c r="DDG15" s="67"/>
      <c r="DDH15" s="67"/>
      <c r="DDI15" s="67"/>
      <c r="DDJ15" s="67"/>
      <c r="DDK15" s="67"/>
      <c r="DDL15" s="67"/>
      <c r="DDM15" s="67"/>
      <c r="DDN15" s="67"/>
      <c r="DDO15" s="67"/>
      <c r="DDP15" s="67"/>
      <c r="DDQ15" s="67"/>
      <c r="DDR15" s="67"/>
      <c r="DDS15" s="67"/>
      <c r="DDT15" s="67"/>
      <c r="DDU15" s="67"/>
      <c r="DDV15" s="67"/>
      <c r="DDW15" s="67"/>
      <c r="DDX15" s="67"/>
      <c r="DDY15" s="67"/>
      <c r="DDZ15" s="67"/>
      <c r="DEA15" s="67"/>
      <c r="DEB15" s="67"/>
      <c r="DEC15" s="67"/>
      <c r="DED15" s="67"/>
      <c r="DEE15" s="67"/>
      <c r="DEF15" s="67"/>
      <c r="DEG15" s="67"/>
      <c r="DEH15" s="67"/>
      <c r="DEI15" s="67"/>
      <c r="DEJ15" s="67"/>
      <c r="DEK15" s="67"/>
      <c r="DEL15" s="67"/>
      <c r="DEM15" s="67"/>
      <c r="DEN15" s="67"/>
      <c r="DEO15" s="67"/>
      <c r="DEP15" s="67"/>
      <c r="DEQ15" s="67"/>
      <c r="DER15" s="67"/>
      <c r="DES15" s="67"/>
      <c r="DET15" s="67"/>
      <c r="DEU15" s="67"/>
      <c r="DEV15" s="67"/>
      <c r="DEW15" s="67"/>
      <c r="DEX15" s="67"/>
      <c r="DEY15" s="67"/>
      <c r="DEZ15" s="67"/>
      <c r="DFA15" s="67"/>
      <c r="DFB15" s="67"/>
      <c r="DFC15" s="67"/>
      <c r="DFD15" s="67"/>
      <c r="DFE15" s="67"/>
      <c r="DFF15" s="67"/>
      <c r="DFG15" s="67"/>
      <c r="DFH15" s="67"/>
      <c r="DFI15" s="67"/>
      <c r="DFJ15" s="67"/>
      <c r="DFK15" s="67"/>
      <c r="DFL15" s="67"/>
      <c r="DFM15" s="67"/>
      <c r="DFN15" s="67"/>
      <c r="DFO15" s="67"/>
      <c r="DFP15" s="67"/>
      <c r="DFQ15" s="67"/>
      <c r="DFR15" s="67"/>
      <c r="DFS15" s="67"/>
      <c r="DFT15" s="67"/>
      <c r="DFU15" s="67"/>
      <c r="DFV15" s="67"/>
      <c r="DFW15" s="67"/>
      <c r="DFX15" s="67"/>
      <c r="DFY15" s="67"/>
      <c r="DFZ15" s="67"/>
      <c r="DGA15" s="67"/>
      <c r="DGB15" s="67"/>
      <c r="DGC15" s="67"/>
      <c r="DGD15" s="67"/>
      <c r="DGE15" s="67"/>
      <c r="DGF15" s="67"/>
      <c r="DGG15" s="67"/>
      <c r="DGH15" s="67"/>
      <c r="DGI15" s="67"/>
      <c r="DGJ15" s="67"/>
      <c r="DGK15" s="67"/>
      <c r="DGL15" s="67"/>
      <c r="DGM15" s="67"/>
      <c r="DGN15" s="67"/>
      <c r="DGO15" s="67"/>
      <c r="DGP15" s="67"/>
      <c r="DGQ15" s="67"/>
      <c r="DGR15" s="67"/>
      <c r="DGS15" s="67"/>
      <c r="DGT15" s="67"/>
      <c r="DGU15" s="67"/>
      <c r="DGV15" s="67"/>
      <c r="DGW15" s="67"/>
      <c r="DGX15" s="67"/>
      <c r="DGY15" s="67"/>
      <c r="DGZ15" s="67"/>
      <c r="DHA15" s="67"/>
      <c r="DHB15" s="67"/>
      <c r="DHC15" s="67"/>
      <c r="DHD15" s="67"/>
      <c r="DHE15" s="67"/>
      <c r="DHF15" s="67"/>
      <c r="DHG15" s="67"/>
      <c r="DHH15" s="67"/>
      <c r="DHI15" s="67"/>
      <c r="DHJ15" s="67"/>
      <c r="DHK15" s="67"/>
      <c r="DHL15" s="67"/>
      <c r="DHM15" s="67"/>
      <c r="DHN15" s="67"/>
      <c r="DHO15" s="67"/>
      <c r="DHP15" s="67"/>
      <c r="DHQ15" s="67"/>
      <c r="DHR15" s="67"/>
      <c r="DHS15" s="67"/>
      <c r="DHT15" s="67"/>
      <c r="DHU15" s="67"/>
      <c r="DHV15" s="67"/>
      <c r="DHW15" s="67"/>
      <c r="DHX15" s="67"/>
      <c r="DHY15" s="67"/>
      <c r="DHZ15" s="67"/>
      <c r="DIA15" s="67"/>
      <c r="DIB15" s="67"/>
      <c r="DIC15" s="67"/>
      <c r="DID15" s="67"/>
      <c r="DIE15" s="67"/>
      <c r="DIF15" s="67"/>
      <c r="DIG15" s="67"/>
      <c r="DIH15" s="67"/>
      <c r="DII15" s="67"/>
      <c r="DIJ15" s="67"/>
      <c r="DIK15" s="67"/>
      <c r="DIL15" s="67"/>
      <c r="DIM15" s="67"/>
      <c r="DIN15" s="67"/>
      <c r="DIO15" s="67"/>
      <c r="DIP15" s="67"/>
      <c r="DIQ15" s="67"/>
      <c r="DIR15" s="67"/>
      <c r="DIS15" s="67"/>
      <c r="DIT15" s="67"/>
      <c r="DIU15" s="67"/>
      <c r="DIV15" s="67"/>
      <c r="DIW15" s="67"/>
      <c r="DIX15" s="67"/>
      <c r="DIY15" s="67"/>
      <c r="DIZ15" s="67"/>
      <c r="DJA15" s="67"/>
      <c r="DJB15" s="67"/>
      <c r="DJC15" s="67"/>
      <c r="DJD15" s="67"/>
      <c r="DJE15" s="67"/>
      <c r="DJF15" s="67"/>
      <c r="DJG15" s="67"/>
      <c r="DJH15" s="67"/>
      <c r="DJI15" s="67"/>
      <c r="DJJ15" s="67"/>
      <c r="DJK15" s="67"/>
      <c r="DJL15" s="67"/>
      <c r="DJM15" s="67"/>
      <c r="DJN15" s="67"/>
      <c r="DJO15" s="67"/>
      <c r="DJP15" s="67"/>
      <c r="DJQ15" s="67"/>
      <c r="DJR15" s="67"/>
      <c r="DJS15" s="67"/>
      <c r="DJT15" s="67"/>
      <c r="DJU15" s="67"/>
      <c r="DJV15" s="67"/>
      <c r="DJW15" s="67"/>
      <c r="DJX15" s="67"/>
      <c r="DJY15" s="67"/>
      <c r="DJZ15" s="67"/>
      <c r="DKA15" s="67"/>
      <c r="DKB15" s="67"/>
      <c r="DKC15" s="67"/>
      <c r="DKD15" s="67"/>
      <c r="DKE15" s="67"/>
      <c r="DKF15" s="67"/>
      <c r="DKG15" s="67"/>
      <c r="DKH15" s="67"/>
      <c r="DKI15" s="67"/>
      <c r="DKJ15" s="67"/>
      <c r="DKK15" s="67"/>
      <c r="DKL15" s="67"/>
      <c r="DKM15" s="67"/>
      <c r="DKN15" s="67"/>
      <c r="DKO15" s="67"/>
      <c r="DKP15" s="67"/>
      <c r="DKQ15" s="67"/>
      <c r="DKR15" s="67"/>
      <c r="DKS15" s="67"/>
      <c r="DKT15" s="67"/>
      <c r="DKU15" s="67"/>
      <c r="DKV15" s="67"/>
      <c r="DKW15" s="67"/>
      <c r="DKX15" s="67"/>
      <c r="DKY15" s="67"/>
      <c r="DKZ15" s="67"/>
      <c r="DLA15" s="67"/>
      <c r="DLB15" s="67"/>
      <c r="DLC15" s="67"/>
      <c r="DLD15" s="67"/>
      <c r="DLE15" s="67"/>
      <c r="DLF15" s="67"/>
      <c r="DLG15" s="67"/>
      <c r="DLH15" s="67"/>
      <c r="DLI15" s="67"/>
      <c r="DLJ15" s="67"/>
      <c r="DLK15" s="67"/>
      <c r="DLL15" s="67"/>
      <c r="DLM15" s="67"/>
      <c r="DLN15" s="67"/>
      <c r="DLO15" s="67"/>
      <c r="DLP15" s="67"/>
      <c r="DLQ15" s="67"/>
      <c r="DLR15" s="67"/>
      <c r="DLS15" s="67"/>
      <c r="DLT15" s="67"/>
      <c r="DLU15" s="67"/>
      <c r="DLV15" s="67"/>
      <c r="DLW15" s="67"/>
      <c r="DLX15" s="67"/>
      <c r="DLY15" s="67"/>
      <c r="DLZ15" s="67"/>
      <c r="DMA15" s="67"/>
      <c r="DMB15" s="67"/>
      <c r="DMC15" s="67"/>
      <c r="DMD15" s="67"/>
      <c r="DME15" s="67"/>
      <c r="DMF15" s="67"/>
      <c r="DMG15" s="67"/>
      <c r="DMH15" s="67"/>
      <c r="DMI15" s="67"/>
      <c r="DMJ15" s="67"/>
      <c r="DMK15" s="67"/>
      <c r="DML15" s="67"/>
      <c r="DMM15" s="67"/>
      <c r="DMN15" s="67"/>
      <c r="DMO15" s="67"/>
      <c r="DMP15" s="67"/>
      <c r="DMQ15" s="67"/>
      <c r="DMR15" s="67"/>
      <c r="DMS15" s="67"/>
      <c r="DMT15" s="67"/>
      <c r="DMU15" s="67"/>
      <c r="DMV15" s="67"/>
      <c r="DMW15" s="67"/>
      <c r="DMX15" s="67"/>
      <c r="DMY15" s="67"/>
      <c r="DMZ15" s="67"/>
      <c r="DNA15" s="67"/>
      <c r="DNB15" s="67"/>
      <c r="DNC15" s="67"/>
      <c r="DND15" s="67"/>
      <c r="DNE15" s="67"/>
      <c r="DNF15" s="67"/>
      <c r="DNG15" s="67"/>
      <c r="DNH15" s="67"/>
      <c r="DNI15" s="67"/>
      <c r="DNJ15" s="67"/>
      <c r="DNK15" s="67"/>
      <c r="DNL15" s="67"/>
      <c r="DNM15" s="67"/>
      <c r="DNN15" s="67"/>
      <c r="DNO15" s="67"/>
      <c r="DNP15" s="67"/>
      <c r="DNQ15" s="67"/>
      <c r="DNR15" s="67"/>
      <c r="DNS15" s="67"/>
      <c r="DNT15" s="67"/>
      <c r="DNU15" s="67"/>
      <c r="DNV15" s="67"/>
      <c r="DNW15" s="67"/>
      <c r="DNX15" s="67"/>
      <c r="DNY15" s="67"/>
      <c r="DNZ15" s="67"/>
      <c r="DOA15" s="67"/>
      <c r="DOB15" s="67"/>
      <c r="DOC15" s="67"/>
      <c r="DOD15" s="67"/>
      <c r="DOE15" s="67"/>
      <c r="DOF15" s="67"/>
      <c r="DOG15" s="67"/>
      <c r="DOH15" s="67"/>
      <c r="DOI15" s="67"/>
      <c r="DOJ15" s="67"/>
      <c r="DOK15" s="67"/>
      <c r="DOL15" s="67"/>
      <c r="DOM15" s="67"/>
      <c r="DON15" s="67"/>
      <c r="DOO15" s="67"/>
      <c r="DOP15" s="67"/>
      <c r="DOQ15" s="67"/>
      <c r="DOR15" s="67"/>
      <c r="DOS15" s="67"/>
      <c r="DOT15" s="67"/>
      <c r="DOU15" s="67"/>
      <c r="DOV15" s="67"/>
      <c r="DOW15" s="67"/>
      <c r="DOX15" s="67"/>
      <c r="DOY15" s="67"/>
      <c r="DOZ15" s="67"/>
      <c r="DPA15" s="67"/>
      <c r="DPB15" s="67"/>
      <c r="DPC15" s="67"/>
      <c r="DPD15" s="67"/>
      <c r="DPE15" s="67"/>
      <c r="DPF15" s="67"/>
      <c r="DPG15" s="67"/>
      <c r="DPH15" s="67"/>
      <c r="DPI15" s="67"/>
      <c r="DPJ15" s="67"/>
      <c r="DPK15" s="67"/>
      <c r="DPL15" s="67"/>
      <c r="DPM15" s="67"/>
      <c r="DPN15" s="67"/>
      <c r="DPO15" s="67"/>
      <c r="DPP15" s="67"/>
      <c r="DPQ15" s="67"/>
      <c r="DPR15" s="67"/>
      <c r="DPS15" s="67"/>
      <c r="DPT15" s="67"/>
      <c r="DPU15" s="67"/>
      <c r="DPV15" s="67"/>
      <c r="DPW15" s="67"/>
      <c r="DPX15" s="67"/>
      <c r="DPY15" s="67"/>
      <c r="DPZ15" s="67"/>
      <c r="DQA15" s="67"/>
      <c r="DQB15" s="67"/>
      <c r="DQC15" s="67"/>
      <c r="DQD15" s="67"/>
      <c r="DQE15" s="67"/>
      <c r="DQF15" s="67"/>
      <c r="DQG15" s="67"/>
      <c r="DQH15" s="67"/>
      <c r="DQI15" s="67"/>
      <c r="DQJ15" s="67"/>
      <c r="DQK15" s="67"/>
      <c r="DQL15" s="67"/>
      <c r="DQM15" s="67"/>
      <c r="DQN15" s="67"/>
      <c r="DQO15" s="67"/>
      <c r="DQP15" s="67"/>
      <c r="DQQ15" s="67"/>
      <c r="DQR15" s="67"/>
      <c r="DQS15" s="67"/>
      <c r="DQT15" s="67"/>
      <c r="DQU15" s="67"/>
      <c r="DQV15" s="67"/>
      <c r="DQW15" s="67"/>
      <c r="DQX15" s="67"/>
      <c r="DQY15" s="67"/>
      <c r="DQZ15" s="67"/>
      <c r="DRA15" s="67"/>
      <c r="DRB15" s="67"/>
      <c r="DRC15" s="67"/>
      <c r="DRD15" s="67"/>
      <c r="DRE15" s="67"/>
      <c r="DRF15" s="67"/>
      <c r="DRG15" s="67"/>
      <c r="DRH15" s="67"/>
      <c r="DRI15" s="67"/>
      <c r="DRJ15" s="67"/>
      <c r="DRK15" s="67"/>
      <c r="DRL15" s="67"/>
      <c r="DRM15" s="67"/>
      <c r="DRN15" s="67"/>
      <c r="DRO15" s="67"/>
      <c r="DRP15" s="67"/>
      <c r="DRQ15" s="67"/>
      <c r="DRR15" s="67"/>
      <c r="DRS15" s="67"/>
      <c r="DRT15" s="67"/>
      <c r="DRU15" s="67"/>
      <c r="DRV15" s="67"/>
      <c r="DRW15" s="67"/>
      <c r="DRX15" s="67"/>
      <c r="DRY15" s="67"/>
      <c r="DRZ15" s="67"/>
      <c r="DSA15" s="67"/>
      <c r="DSB15" s="67"/>
      <c r="DSC15" s="67"/>
      <c r="DSD15" s="67"/>
      <c r="DSE15" s="67"/>
      <c r="DSF15" s="67"/>
      <c r="DSG15" s="67"/>
      <c r="DSH15" s="67"/>
      <c r="DSI15" s="67"/>
      <c r="DSJ15" s="67"/>
      <c r="DSK15" s="67"/>
      <c r="DSL15" s="67"/>
      <c r="DSM15" s="67"/>
      <c r="DSN15" s="67"/>
      <c r="DSO15" s="67"/>
      <c r="DSP15" s="67"/>
      <c r="DSQ15" s="67"/>
      <c r="DSR15" s="67"/>
      <c r="DSS15" s="67"/>
      <c r="DST15" s="67"/>
      <c r="DSU15" s="67"/>
      <c r="DSV15" s="67"/>
      <c r="DSW15" s="67"/>
      <c r="DSX15" s="67"/>
      <c r="DSY15" s="67"/>
      <c r="DSZ15" s="67"/>
      <c r="DTA15" s="67"/>
      <c r="DTB15" s="67"/>
      <c r="DTC15" s="67"/>
      <c r="DTD15" s="67"/>
      <c r="DTE15" s="67"/>
      <c r="DTF15" s="67"/>
      <c r="DTG15" s="67"/>
      <c r="DTH15" s="67"/>
      <c r="DTI15" s="67"/>
      <c r="DTJ15" s="67"/>
      <c r="DTK15" s="67"/>
      <c r="DTL15" s="67"/>
      <c r="DTM15" s="67"/>
      <c r="DTN15" s="67"/>
      <c r="DTO15" s="67"/>
      <c r="DTP15" s="67"/>
      <c r="DTQ15" s="67"/>
      <c r="DTR15" s="67"/>
      <c r="DTS15" s="67"/>
      <c r="DTT15" s="67"/>
      <c r="DTU15" s="67"/>
      <c r="DTV15" s="67"/>
      <c r="DTW15" s="67"/>
      <c r="DTX15" s="67"/>
      <c r="DTY15" s="67"/>
      <c r="DTZ15" s="67"/>
      <c r="DUA15" s="67"/>
      <c r="DUB15" s="67"/>
      <c r="DUC15" s="67"/>
      <c r="DUD15" s="67"/>
      <c r="DUE15" s="67"/>
      <c r="DUF15" s="67"/>
      <c r="DUG15" s="67"/>
      <c r="DUH15" s="67"/>
      <c r="DUI15" s="67"/>
      <c r="DUJ15" s="67"/>
      <c r="DUK15" s="67"/>
      <c r="DUL15" s="67"/>
      <c r="DUM15" s="67"/>
      <c r="DUN15" s="67"/>
      <c r="DUO15" s="67"/>
      <c r="DUP15" s="67"/>
      <c r="DUQ15" s="67"/>
      <c r="DUR15" s="67"/>
      <c r="DUS15" s="67"/>
      <c r="DUT15" s="67"/>
      <c r="DUU15" s="67"/>
      <c r="DUV15" s="67"/>
      <c r="DUW15" s="67"/>
      <c r="DUX15" s="67"/>
      <c r="DUY15" s="67"/>
      <c r="DUZ15" s="67"/>
      <c r="DVA15" s="67"/>
      <c r="DVB15" s="67"/>
      <c r="DVC15" s="67"/>
      <c r="DVD15" s="67"/>
      <c r="DVE15" s="67"/>
      <c r="DVF15" s="67"/>
      <c r="DVG15" s="67"/>
      <c r="DVH15" s="67"/>
      <c r="DVI15" s="67"/>
      <c r="DVJ15" s="67"/>
      <c r="DVK15" s="67"/>
      <c r="DVL15" s="67"/>
      <c r="DVM15" s="67"/>
      <c r="DVN15" s="67"/>
      <c r="DVO15" s="67"/>
      <c r="DVP15" s="67"/>
      <c r="DVQ15" s="67"/>
      <c r="DVR15" s="67"/>
      <c r="DVS15" s="67"/>
      <c r="DVT15" s="67"/>
      <c r="DVU15" s="67"/>
      <c r="DVV15" s="67"/>
      <c r="DVW15" s="67"/>
      <c r="DVX15" s="67"/>
      <c r="DVY15" s="67"/>
      <c r="DVZ15" s="67"/>
      <c r="DWA15" s="67"/>
      <c r="DWB15" s="67"/>
      <c r="DWC15" s="67"/>
      <c r="DWD15" s="67"/>
      <c r="DWE15" s="67"/>
      <c r="DWF15" s="67"/>
      <c r="DWG15" s="67"/>
      <c r="DWH15" s="67"/>
      <c r="DWI15" s="67"/>
      <c r="DWJ15" s="67"/>
      <c r="DWK15" s="67"/>
      <c r="DWL15" s="67"/>
      <c r="DWM15" s="67"/>
      <c r="DWN15" s="67"/>
      <c r="DWO15" s="67"/>
      <c r="DWP15" s="67"/>
      <c r="DWQ15" s="67"/>
      <c r="DWR15" s="67"/>
      <c r="DWS15" s="67"/>
      <c r="DWT15" s="67"/>
      <c r="DWU15" s="67"/>
      <c r="DWV15" s="67"/>
      <c r="DWW15" s="67"/>
      <c r="DWX15" s="67"/>
      <c r="DWY15" s="67"/>
      <c r="DWZ15" s="67"/>
      <c r="DXA15" s="67"/>
      <c r="DXB15" s="67"/>
      <c r="DXC15" s="67"/>
      <c r="DXD15" s="67"/>
      <c r="DXE15" s="67"/>
      <c r="DXF15" s="67"/>
      <c r="DXG15" s="67"/>
      <c r="DXH15" s="67"/>
      <c r="DXI15" s="67"/>
      <c r="DXJ15" s="67"/>
      <c r="DXK15" s="67"/>
      <c r="DXL15" s="67"/>
      <c r="DXM15" s="67"/>
      <c r="DXN15" s="67"/>
      <c r="DXO15" s="67"/>
      <c r="DXP15" s="67"/>
      <c r="DXQ15" s="67"/>
      <c r="DXR15" s="67"/>
      <c r="DXS15" s="67"/>
      <c r="DXT15" s="67"/>
      <c r="DXU15" s="67"/>
      <c r="DXV15" s="67"/>
      <c r="DXW15" s="67"/>
      <c r="DXX15" s="67"/>
      <c r="DXY15" s="67"/>
      <c r="DXZ15" s="67"/>
      <c r="DYA15" s="67"/>
      <c r="DYB15" s="67"/>
      <c r="DYC15" s="67"/>
      <c r="DYD15" s="67"/>
      <c r="DYE15" s="67"/>
      <c r="DYF15" s="67"/>
      <c r="DYG15" s="67"/>
      <c r="DYH15" s="67"/>
      <c r="DYI15" s="67"/>
      <c r="DYJ15" s="67"/>
      <c r="DYK15" s="67"/>
      <c r="DYL15" s="67"/>
      <c r="DYM15" s="67"/>
      <c r="DYN15" s="67"/>
      <c r="DYO15" s="67"/>
      <c r="DYP15" s="67"/>
      <c r="DYQ15" s="67"/>
      <c r="DYR15" s="67"/>
      <c r="DYS15" s="67"/>
      <c r="DYT15" s="67"/>
      <c r="DYU15" s="67"/>
      <c r="DYV15" s="67"/>
      <c r="DYW15" s="67"/>
      <c r="DYX15" s="67"/>
      <c r="DYY15" s="67"/>
      <c r="DYZ15" s="67"/>
      <c r="DZA15" s="67"/>
      <c r="DZB15" s="67"/>
      <c r="DZC15" s="67"/>
      <c r="DZD15" s="67"/>
      <c r="DZE15" s="67"/>
      <c r="DZF15" s="67"/>
      <c r="DZG15" s="67"/>
      <c r="DZH15" s="67"/>
      <c r="DZI15" s="67"/>
      <c r="DZJ15" s="67"/>
      <c r="DZK15" s="67"/>
      <c r="DZL15" s="67"/>
      <c r="DZM15" s="67"/>
      <c r="DZN15" s="67"/>
      <c r="DZO15" s="67"/>
      <c r="DZP15" s="67"/>
      <c r="DZQ15" s="67"/>
      <c r="DZR15" s="67"/>
      <c r="DZS15" s="67"/>
      <c r="DZT15" s="67"/>
      <c r="DZU15" s="67"/>
      <c r="DZV15" s="67"/>
      <c r="DZW15" s="67"/>
      <c r="DZX15" s="67"/>
      <c r="DZY15" s="67"/>
      <c r="DZZ15" s="67"/>
    </row>
    <row r="16" spans="1:3406" s="65" customFormat="1">
      <c r="A16" s="84" t="s">
        <v>1854</v>
      </c>
      <c r="B16" s="78">
        <v>-2300000</v>
      </c>
      <c r="C16" s="78">
        <v>0</v>
      </c>
      <c r="D16" s="68">
        <v>-2300000</v>
      </c>
      <c r="E16" s="78">
        <v>-2426500</v>
      </c>
      <c r="F16" s="78">
        <v>-2555104.5</v>
      </c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7"/>
      <c r="AU16" s="67"/>
      <c r="AV16" s="67"/>
      <c r="AW16" s="67"/>
      <c r="AX16" s="67"/>
      <c r="AY16" s="67"/>
      <c r="AZ16" s="67"/>
      <c r="BA16" s="67"/>
      <c r="BB16" s="67"/>
      <c r="BC16" s="67"/>
      <c r="BD16" s="67"/>
      <c r="BE16" s="67"/>
      <c r="BF16" s="67"/>
      <c r="BG16" s="67"/>
      <c r="BH16" s="67"/>
      <c r="BI16" s="67"/>
      <c r="BJ16" s="67"/>
      <c r="BK16" s="67"/>
      <c r="BL16" s="67"/>
      <c r="BM16" s="67"/>
      <c r="BN16" s="67"/>
      <c r="BO16" s="67"/>
      <c r="BP16" s="67"/>
      <c r="BQ16" s="67"/>
      <c r="BR16" s="67"/>
      <c r="BS16" s="67"/>
      <c r="BT16" s="67"/>
      <c r="BU16" s="67"/>
      <c r="BV16" s="67"/>
      <c r="BW16" s="67"/>
      <c r="BX16" s="67"/>
      <c r="BY16" s="67"/>
      <c r="BZ16" s="67"/>
      <c r="CA16" s="67"/>
      <c r="CB16" s="67"/>
      <c r="CC16" s="67"/>
      <c r="CD16" s="67"/>
      <c r="CE16" s="67"/>
      <c r="CF16" s="67"/>
      <c r="CG16" s="67"/>
      <c r="CH16" s="67"/>
      <c r="CI16" s="67"/>
      <c r="CJ16" s="67"/>
      <c r="CK16" s="67"/>
      <c r="CL16" s="67"/>
      <c r="CM16" s="67"/>
      <c r="CN16" s="67"/>
      <c r="CO16" s="67"/>
      <c r="CP16" s="67"/>
      <c r="CQ16" s="67"/>
      <c r="CR16" s="67"/>
      <c r="CS16" s="67"/>
      <c r="CT16" s="67"/>
      <c r="CU16" s="67"/>
      <c r="CV16" s="67"/>
      <c r="CW16" s="67"/>
      <c r="CX16" s="67"/>
      <c r="CY16" s="67"/>
      <c r="CZ16" s="67"/>
      <c r="DA16" s="67"/>
      <c r="DB16" s="67"/>
      <c r="DC16" s="67"/>
      <c r="DD16" s="67"/>
      <c r="DE16" s="67"/>
      <c r="DF16" s="67"/>
      <c r="DG16" s="67"/>
      <c r="DH16" s="67"/>
      <c r="DI16" s="67"/>
      <c r="DJ16" s="67"/>
      <c r="DK16" s="67"/>
      <c r="DL16" s="67"/>
      <c r="DM16" s="67"/>
      <c r="DN16" s="67"/>
      <c r="DO16" s="67"/>
      <c r="DP16" s="67"/>
      <c r="DQ16" s="67"/>
      <c r="DR16" s="67"/>
      <c r="DS16" s="67"/>
      <c r="DT16" s="67"/>
      <c r="DU16" s="67"/>
      <c r="DV16" s="67"/>
      <c r="DW16" s="67"/>
      <c r="DX16" s="67"/>
      <c r="DY16" s="67"/>
      <c r="DZ16" s="67"/>
      <c r="EA16" s="67"/>
      <c r="EB16" s="67"/>
      <c r="EC16" s="67"/>
      <c r="ED16" s="67"/>
      <c r="EE16" s="67"/>
      <c r="EF16" s="67"/>
      <c r="EG16" s="67"/>
      <c r="EH16" s="67"/>
      <c r="EI16" s="67"/>
      <c r="EJ16" s="67"/>
      <c r="EK16" s="67"/>
      <c r="EL16" s="67"/>
      <c r="EM16" s="67"/>
      <c r="EN16" s="67"/>
      <c r="EO16" s="67"/>
      <c r="EP16" s="67"/>
      <c r="EQ16" s="67"/>
      <c r="ER16" s="67"/>
      <c r="ES16" s="67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7"/>
      <c r="FF16" s="67"/>
      <c r="FG16" s="67"/>
      <c r="FH16" s="67"/>
      <c r="FI16" s="67"/>
      <c r="FJ16" s="67"/>
      <c r="FK16" s="67"/>
      <c r="FL16" s="67"/>
      <c r="FM16" s="67"/>
      <c r="FN16" s="67"/>
      <c r="FO16" s="67"/>
      <c r="FP16" s="67"/>
      <c r="FQ16" s="67"/>
      <c r="FR16" s="67"/>
      <c r="FS16" s="67"/>
      <c r="FT16" s="67"/>
      <c r="FU16" s="67"/>
      <c r="FV16" s="67"/>
      <c r="FW16" s="67"/>
      <c r="FX16" s="67"/>
      <c r="FY16" s="67"/>
      <c r="FZ16" s="67"/>
      <c r="GA16" s="67"/>
      <c r="GB16" s="67"/>
      <c r="GC16" s="67"/>
      <c r="GD16" s="67"/>
      <c r="GE16" s="67"/>
      <c r="GF16" s="67"/>
      <c r="GG16" s="67"/>
      <c r="GH16" s="67"/>
      <c r="GI16" s="67"/>
      <c r="GJ16" s="67"/>
      <c r="GK16" s="67"/>
      <c r="GL16" s="67"/>
      <c r="GM16" s="67"/>
      <c r="GN16" s="67"/>
      <c r="GO16" s="67"/>
      <c r="GP16" s="67"/>
      <c r="GQ16" s="67"/>
      <c r="GR16" s="67"/>
      <c r="GS16" s="67"/>
      <c r="GT16" s="67"/>
      <c r="GU16" s="67"/>
      <c r="GV16" s="67"/>
      <c r="GW16" s="67"/>
      <c r="GX16" s="67"/>
      <c r="GY16" s="67"/>
      <c r="GZ16" s="67"/>
      <c r="HA16" s="67"/>
      <c r="HB16" s="67"/>
      <c r="HC16" s="67"/>
      <c r="HD16" s="67"/>
      <c r="HE16" s="67"/>
      <c r="HF16" s="67"/>
      <c r="HG16" s="67"/>
      <c r="HH16" s="67"/>
      <c r="HI16" s="67"/>
      <c r="HJ16" s="67"/>
      <c r="HK16" s="67"/>
      <c r="HL16" s="67"/>
      <c r="HM16" s="67"/>
      <c r="HN16" s="67"/>
      <c r="HO16" s="67"/>
      <c r="HP16" s="67"/>
      <c r="HQ16" s="67"/>
      <c r="HR16" s="67"/>
      <c r="HS16" s="67"/>
      <c r="HT16" s="67"/>
      <c r="HU16" s="67"/>
      <c r="HV16" s="67"/>
      <c r="HW16" s="67"/>
      <c r="HX16" s="67"/>
      <c r="HY16" s="67"/>
      <c r="HZ16" s="67"/>
      <c r="IA16" s="67"/>
      <c r="IB16" s="67"/>
      <c r="IC16" s="67"/>
      <c r="ID16" s="67"/>
      <c r="IE16" s="67"/>
      <c r="IF16" s="67"/>
      <c r="IG16" s="67"/>
      <c r="IH16" s="67"/>
      <c r="II16" s="67"/>
      <c r="IJ16" s="67"/>
      <c r="IK16" s="67"/>
      <c r="IL16" s="67"/>
      <c r="IM16" s="67"/>
      <c r="IN16" s="67"/>
      <c r="IO16" s="67"/>
      <c r="IP16" s="67"/>
      <c r="IQ16" s="67"/>
      <c r="IR16" s="67"/>
      <c r="IS16" s="67"/>
      <c r="IT16" s="67"/>
      <c r="IU16" s="67"/>
      <c r="IV16" s="67"/>
      <c r="IW16" s="67"/>
      <c r="IX16" s="67"/>
      <c r="IY16" s="67"/>
      <c r="IZ16" s="67"/>
      <c r="JA16" s="67"/>
      <c r="JB16" s="67"/>
      <c r="JC16" s="67"/>
      <c r="JD16" s="67"/>
      <c r="JE16" s="67"/>
      <c r="JF16" s="67"/>
      <c r="JG16" s="67"/>
      <c r="JH16" s="67"/>
      <c r="JI16" s="67"/>
      <c r="JJ16" s="67"/>
      <c r="JK16" s="67"/>
      <c r="JL16" s="67"/>
      <c r="JM16" s="67"/>
      <c r="JN16" s="67"/>
      <c r="JO16" s="67"/>
      <c r="JP16" s="67"/>
      <c r="JQ16" s="67"/>
      <c r="JR16" s="67"/>
      <c r="JS16" s="67"/>
      <c r="JT16" s="67"/>
      <c r="JU16" s="67"/>
      <c r="JV16" s="67"/>
      <c r="JW16" s="67"/>
      <c r="JX16" s="67"/>
      <c r="JY16" s="67"/>
      <c r="JZ16" s="67"/>
      <c r="KA16" s="67"/>
      <c r="KB16" s="67"/>
      <c r="KC16" s="67"/>
      <c r="KD16" s="67"/>
      <c r="KE16" s="67"/>
      <c r="KF16" s="67"/>
      <c r="KG16" s="67"/>
      <c r="KH16" s="67"/>
      <c r="KI16" s="67"/>
      <c r="KJ16" s="67"/>
      <c r="KK16" s="67"/>
      <c r="KL16" s="67"/>
      <c r="KM16" s="67"/>
      <c r="KN16" s="67"/>
      <c r="KO16" s="67"/>
      <c r="KP16" s="67"/>
      <c r="KQ16" s="67"/>
      <c r="KR16" s="67"/>
      <c r="KS16" s="67"/>
      <c r="KT16" s="67"/>
      <c r="KU16" s="67"/>
      <c r="KV16" s="67"/>
      <c r="KW16" s="67"/>
      <c r="KX16" s="67"/>
      <c r="KY16" s="67"/>
      <c r="KZ16" s="67"/>
      <c r="LA16" s="67"/>
      <c r="LB16" s="67"/>
      <c r="LC16" s="67"/>
      <c r="LD16" s="67"/>
      <c r="LE16" s="67"/>
      <c r="LF16" s="67"/>
      <c r="LG16" s="67"/>
      <c r="LH16" s="67"/>
      <c r="LI16" s="67"/>
      <c r="LJ16" s="67"/>
      <c r="LK16" s="67"/>
      <c r="LL16" s="67"/>
      <c r="LM16" s="67"/>
      <c r="LN16" s="67"/>
      <c r="LO16" s="67"/>
      <c r="LP16" s="67"/>
      <c r="LQ16" s="67"/>
      <c r="LR16" s="67"/>
      <c r="LS16" s="67"/>
      <c r="LT16" s="67"/>
      <c r="LU16" s="67"/>
      <c r="LV16" s="67"/>
      <c r="LW16" s="67"/>
      <c r="LX16" s="67"/>
      <c r="LY16" s="67"/>
      <c r="LZ16" s="67"/>
      <c r="MA16" s="67"/>
      <c r="MB16" s="67"/>
      <c r="MC16" s="67"/>
      <c r="MD16" s="67"/>
      <c r="ME16" s="67"/>
      <c r="MF16" s="67"/>
      <c r="MG16" s="67"/>
      <c r="MH16" s="67"/>
      <c r="MI16" s="67"/>
      <c r="MJ16" s="67"/>
      <c r="MK16" s="67"/>
      <c r="ML16" s="67"/>
      <c r="MM16" s="67"/>
      <c r="MN16" s="67"/>
      <c r="MO16" s="67"/>
      <c r="MP16" s="67"/>
      <c r="MQ16" s="67"/>
      <c r="MR16" s="67"/>
      <c r="MS16" s="67"/>
      <c r="MT16" s="67"/>
      <c r="MU16" s="67"/>
      <c r="MV16" s="67"/>
      <c r="MW16" s="67"/>
      <c r="MX16" s="67"/>
      <c r="MY16" s="67"/>
      <c r="MZ16" s="67"/>
      <c r="NA16" s="67"/>
      <c r="NB16" s="67"/>
      <c r="NC16" s="67"/>
      <c r="ND16" s="67"/>
      <c r="NE16" s="67"/>
      <c r="NF16" s="67"/>
      <c r="NG16" s="67"/>
      <c r="NH16" s="67"/>
      <c r="NI16" s="67"/>
      <c r="NJ16" s="67"/>
      <c r="NK16" s="67"/>
      <c r="NL16" s="67"/>
      <c r="NM16" s="67"/>
      <c r="NN16" s="67"/>
      <c r="NO16" s="67"/>
      <c r="NP16" s="67"/>
      <c r="NQ16" s="67"/>
      <c r="NR16" s="67"/>
      <c r="NS16" s="67"/>
      <c r="NT16" s="67"/>
      <c r="NU16" s="67"/>
      <c r="NV16" s="67"/>
      <c r="NW16" s="67"/>
      <c r="NX16" s="67"/>
      <c r="NY16" s="67"/>
      <c r="NZ16" s="67"/>
      <c r="OA16" s="67"/>
      <c r="OB16" s="67"/>
      <c r="OC16" s="67"/>
      <c r="OD16" s="67"/>
      <c r="OE16" s="67"/>
      <c r="OF16" s="67"/>
      <c r="OG16" s="67"/>
      <c r="OH16" s="67"/>
      <c r="OI16" s="67"/>
      <c r="OJ16" s="67"/>
      <c r="OK16" s="67"/>
      <c r="OL16" s="67"/>
      <c r="OM16" s="67"/>
      <c r="ON16" s="67"/>
      <c r="OO16" s="67"/>
      <c r="OP16" s="67"/>
      <c r="OQ16" s="67"/>
      <c r="OR16" s="67"/>
      <c r="OS16" s="67"/>
      <c r="OT16" s="67"/>
      <c r="OU16" s="67"/>
      <c r="OV16" s="67"/>
      <c r="OW16" s="67"/>
      <c r="OX16" s="67"/>
      <c r="OY16" s="67"/>
      <c r="OZ16" s="67"/>
      <c r="PA16" s="67"/>
      <c r="PB16" s="67"/>
      <c r="PC16" s="67"/>
      <c r="PD16" s="67"/>
      <c r="PE16" s="67"/>
      <c r="PF16" s="67"/>
      <c r="PG16" s="67"/>
      <c r="PH16" s="67"/>
      <c r="PI16" s="67"/>
      <c r="PJ16" s="67"/>
      <c r="PK16" s="67"/>
      <c r="PL16" s="67"/>
      <c r="PM16" s="67"/>
      <c r="PN16" s="67"/>
      <c r="PO16" s="67"/>
      <c r="PP16" s="67"/>
      <c r="PQ16" s="67"/>
      <c r="PR16" s="67"/>
      <c r="PS16" s="67"/>
      <c r="PT16" s="67"/>
      <c r="PU16" s="67"/>
      <c r="PV16" s="67"/>
      <c r="PW16" s="67"/>
      <c r="PX16" s="67"/>
      <c r="PY16" s="67"/>
      <c r="PZ16" s="67"/>
      <c r="QA16" s="67"/>
      <c r="QB16" s="67"/>
      <c r="QC16" s="67"/>
      <c r="QD16" s="67"/>
      <c r="QE16" s="67"/>
      <c r="QF16" s="67"/>
      <c r="QG16" s="67"/>
      <c r="QH16" s="67"/>
      <c r="QI16" s="67"/>
      <c r="QJ16" s="67"/>
      <c r="QK16" s="67"/>
      <c r="QL16" s="67"/>
      <c r="QM16" s="67"/>
      <c r="QN16" s="67"/>
      <c r="QO16" s="67"/>
      <c r="QP16" s="67"/>
      <c r="QQ16" s="67"/>
      <c r="QR16" s="67"/>
      <c r="QS16" s="67"/>
      <c r="QT16" s="67"/>
      <c r="QU16" s="67"/>
      <c r="QV16" s="67"/>
      <c r="QW16" s="67"/>
      <c r="QX16" s="67"/>
      <c r="QY16" s="67"/>
      <c r="QZ16" s="67"/>
      <c r="RA16" s="67"/>
      <c r="RB16" s="67"/>
      <c r="RC16" s="67"/>
      <c r="RD16" s="67"/>
      <c r="RE16" s="67"/>
      <c r="RF16" s="67"/>
      <c r="RG16" s="67"/>
      <c r="RH16" s="67"/>
      <c r="RI16" s="67"/>
      <c r="RJ16" s="67"/>
      <c r="RK16" s="67"/>
      <c r="RL16" s="67"/>
      <c r="RM16" s="67"/>
      <c r="RN16" s="67"/>
      <c r="RO16" s="67"/>
      <c r="RP16" s="67"/>
      <c r="RQ16" s="67"/>
      <c r="RR16" s="67"/>
      <c r="RS16" s="67"/>
      <c r="RT16" s="67"/>
      <c r="RU16" s="67"/>
      <c r="RV16" s="67"/>
      <c r="RW16" s="67"/>
      <c r="RX16" s="67"/>
      <c r="RY16" s="67"/>
      <c r="RZ16" s="67"/>
      <c r="SA16" s="67"/>
      <c r="SB16" s="67"/>
      <c r="SC16" s="67"/>
      <c r="SD16" s="67"/>
      <c r="SE16" s="67"/>
      <c r="SF16" s="67"/>
      <c r="SG16" s="67"/>
      <c r="SH16" s="67"/>
      <c r="SI16" s="67"/>
      <c r="SJ16" s="67"/>
      <c r="SK16" s="67"/>
      <c r="SL16" s="67"/>
      <c r="SM16" s="67"/>
      <c r="SN16" s="67"/>
      <c r="SO16" s="67"/>
      <c r="SP16" s="67"/>
      <c r="SQ16" s="67"/>
      <c r="SR16" s="67"/>
      <c r="SS16" s="67"/>
      <c r="ST16" s="67"/>
      <c r="SU16" s="67"/>
      <c r="SV16" s="67"/>
      <c r="SW16" s="67"/>
      <c r="SX16" s="67"/>
      <c r="SY16" s="67"/>
      <c r="SZ16" s="67"/>
      <c r="TA16" s="67"/>
      <c r="TB16" s="67"/>
      <c r="TC16" s="67"/>
      <c r="TD16" s="67"/>
      <c r="TE16" s="67"/>
      <c r="TF16" s="67"/>
      <c r="TG16" s="67"/>
      <c r="TH16" s="67"/>
      <c r="TI16" s="67"/>
      <c r="TJ16" s="67"/>
      <c r="TK16" s="67"/>
      <c r="TL16" s="67"/>
      <c r="TM16" s="67"/>
      <c r="TN16" s="67"/>
      <c r="TO16" s="67"/>
      <c r="TP16" s="67"/>
      <c r="TQ16" s="67"/>
      <c r="TR16" s="67"/>
      <c r="TS16" s="67"/>
      <c r="TT16" s="67"/>
      <c r="TU16" s="67"/>
      <c r="TV16" s="67"/>
      <c r="TW16" s="67"/>
      <c r="TX16" s="67"/>
      <c r="TY16" s="67"/>
      <c r="TZ16" s="67"/>
      <c r="UA16" s="67"/>
      <c r="UB16" s="67"/>
      <c r="UC16" s="67"/>
      <c r="UD16" s="67"/>
      <c r="UE16" s="67"/>
      <c r="UF16" s="67"/>
      <c r="UG16" s="67"/>
      <c r="UH16" s="67"/>
      <c r="UI16" s="67"/>
      <c r="UJ16" s="67"/>
      <c r="UK16" s="67"/>
      <c r="UL16" s="67"/>
      <c r="UM16" s="67"/>
      <c r="UN16" s="67"/>
      <c r="UO16" s="67"/>
      <c r="UP16" s="67"/>
      <c r="UQ16" s="67"/>
      <c r="UR16" s="67"/>
      <c r="US16" s="67"/>
      <c r="UT16" s="67"/>
      <c r="UU16" s="67"/>
      <c r="UV16" s="67"/>
      <c r="UW16" s="67"/>
      <c r="UX16" s="67"/>
      <c r="UY16" s="67"/>
      <c r="UZ16" s="67"/>
      <c r="VA16" s="67"/>
      <c r="VB16" s="67"/>
      <c r="VC16" s="67"/>
      <c r="VD16" s="67"/>
      <c r="VE16" s="67"/>
      <c r="VF16" s="67"/>
      <c r="VG16" s="67"/>
      <c r="VH16" s="67"/>
      <c r="VI16" s="67"/>
      <c r="VJ16" s="67"/>
      <c r="VK16" s="67"/>
      <c r="VL16" s="67"/>
      <c r="VM16" s="67"/>
      <c r="VN16" s="67"/>
      <c r="VO16" s="67"/>
      <c r="VP16" s="67"/>
      <c r="VQ16" s="67"/>
      <c r="VR16" s="67"/>
      <c r="VS16" s="67"/>
      <c r="VT16" s="67"/>
      <c r="VU16" s="67"/>
      <c r="VV16" s="67"/>
      <c r="VW16" s="67"/>
      <c r="VX16" s="67"/>
      <c r="VY16" s="67"/>
      <c r="VZ16" s="67"/>
      <c r="WA16" s="67"/>
      <c r="WB16" s="67"/>
      <c r="WC16" s="67"/>
      <c r="WD16" s="67"/>
      <c r="WE16" s="67"/>
      <c r="WF16" s="67"/>
      <c r="WG16" s="67"/>
      <c r="WH16" s="67"/>
      <c r="WI16" s="67"/>
      <c r="WJ16" s="67"/>
      <c r="WK16" s="67"/>
      <c r="WL16" s="67"/>
      <c r="WM16" s="67"/>
      <c r="WN16" s="67"/>
      <c r="WO16" s="67"/>
      <c r="WP16" s="67"/>
      <c r="WQ16" s="67"/>
      <c r="WR16" s="67"/>
      <c r="WS16" s="67"/>
      <c r="WT16" s="67"/>
      <c r="WU16" s="67"/>
      <c r="WV16" s="67"/>
      <c r="WW16" s="67"/>
      <c r="WX16" s="67"/>
      <c r="WY16" s="67"/>
      <c r="WZ16" s="67"/>
      <c r="XA16" s="67"/>
      <c r="XB16" s="67"/>
      <c r="XC16" s="67"/>
      <c r="XD16" s="67"/>
      <c r="XE16" s="67"/>
      <c r="XF16" s="67"/>
      <c r="XG16" s="67"/>
      <c r="XH16" s="67"/>
      <c r="XI16" s="67"/>
      <c r="XJ16" s="67"/>
      <c r="XK16" s="67"/>
      <c r="XL16" s="67"/>
      <c r="XM16" s="67"/>
      <c r="XN16" s="67"/>
      <c r="XO16" s="67"/>
      <c r="XP16" s="67"/>
      <c r="XQ16" s="67"/>
      <c r="XR16" s="67"/>
      <c r="XS16" s="67"/>
      <c r="XT16" s="67"/>
      <c r="XU16" s="67"/>
      <c r="XV16" s="67"/>
      <c r="XW16" s="67"/>
      <c r="XX16" s="67"/>
      <c r="XY16" s="67"/>
      <c r="XZ16" s="67"/>
      <c r="YA16" s="67"/>
      <c r="YB16" s="67"/>
      <c r="YC16" s="67"/>
      <c r="YD16" s="67"/>
      <c r="YE16" s="67"/>
      <c r="YF16" s="67"/>
      <c r="YG16" s="67"/>
      <c r="YH16" s="67"/>
      <c r="YI16" s="67"/>
      <c r="YJ16" s="67"/>
      <c r="YK16" s="67"/>
      <c r="YL16" s="67"/>
      <c r="YM16" s="67"/>
      <c r="YN16" s="67"/>
      <c r="YO16" s="67"/>
      <c r="YP16" s="67"/>
      <c r="YQ16" s="67"/>
      <c r="YR16" s="67"/>
      <c r="YS16" s="67"/>
      <c r="YT16" s="67"/>
      <c r="YU16" s="67"/>
      <c r="YV16" s="67"/>
      <c r="YW16" s="67"/>
      <c r="YX16" s="67"/>
      <c r="YY16" s="67"/>
      <c r="YZ16" s="67"/>
      <c r="ZA16" s="67"/>
      <c r="ZB16" s="67"/>
      <c r="ZC16" s="67"/>
      <c r="ZD16" s="67"/>
      <c r="ZE16" s="67"/>
      <c r="ZF16" s="67"/>
      <c r="ZG16" s="67"/>
      <c r="ZH16" s="67"/>
      <c r="ZI16" s="67"/>
      <c r="ZJ16" s="67"/>
      <c r="ZK16" s="67"/>
      <c r="ZL16" s="67"/>
      <c r="ZM16" s="67"/>
      <c r="ZN16" s="67"/>
      <c r="ZO16" s="67"/>
      <c r="ZP16" s="67"/>
      <c r="ZQ16" s="67"/>
      <c r="ZR16" s="67"/>
      <c r="ZS16" s="67"/>
      <c r="ZT16" s="67"/>
      <c r="ZU16" s="67"/>
      <c r="ZV16" s="67"/>
      <c r="ZW16" s="67"/>
      <c r="ZX16" s="67"/>
      <c r="ZY16" s="67"/>
      <c r="ZZ16" s="67"/>
      <c r="AAA16" s="67"/>
      <c r="AAB16" s="67"/>
      <c r="AAC16" s="67"/>
      <c r="AAD16" s="67"/>
      <c r="AAE16" s="67"/>
      <c r="AAF16" s="67"/>
      <c r="AAG16" s="67"/>
      <c r="AAH16" s="67"/>
      <c r="AAI16" s="67"/>
      <c r="AAJ16" s="67"/>
      <c r="AAK16" s="67"/>
      <c r="AAL16" s="67"/>
      <c r="AAM16" s="67"/>
      <c r="AAN16" s="67"/>
      <c r="AAO16" s="67"/>
      <c r="AAP16" s="67"/>
      <c r="AAQ16" s="67"/>
      <c r="AAR16" s="67"/>
      <c r="AAS16" s="67"/>
      <c r="AAT16" s="67"/>
      <c r="AAU16" s="67"/>
      <c r="AAV16" s="67"/>
      <c r="AAW16" s="67"/>
      <c r="AAX16" s="67"/>
      <c r="AAY16" s="67"/>
      <c r="AAZ16" s="67"/>
      <c r="ABA16" s="67"/>
      <c r="ABB16" s="67"/>
      <c r="ABC16" s="67"/>
      <c r="ABD16" s="67"/>
      <c r="ABE16" s="67"/>
      <c r="ABF16" s="67"/>
      <c r="ABG16" s="67"/>
      <c r="ABH16" s="67"/>
      <c r="ABI16" s="67"/>
      <c r="ABJ16" s="67"/>
      <c r="ABK16" s="67"/>
      <c r="ABL16" s="67"/>
      <c r="ABM16" s="67"/>
      <c r="ABN16" s="67"/>
      <c r="ABO16" s="67"/>
      <c r="ABP16" s="67"/>
      <c r="ABQ16" s="67"/>
      <c r="ABR16" s="67"/>
      <c r="ABS16" s="67"/>
      <c r="ABT16" s="67"/>
      <c r="ABU16" s="67"/>
      <c r="ABV16" s="67"/>
      <c r="ABW16" s="67"/>
      <c r="ABX16" s="67"/>
      <c r="ABY16" s="67"/>
      <c r="ABZ16" s="67"/>
      <c r="ACA16" s="67"/>
      <c r="ACB16" s="67"/>
      <c r="ACC16" s="67"/>
      <c r="ACD16" s="67"/>
      <c r="ACE16" s="67"/>
      <c r="ACF16" s="67"/>
      <c r="ACG16" s="67"/>
      <c r="ACH16" s="67"/>
      <c r="ACI16" s="67"/>
      <c r="ACJ16" s="67"/>
      <c r="ACK16" s="67"/>
      <c r="ACL16" s="67"/>
      <c r="ACM16" s="67"/>
      <c r="ACN16" s="67"/>
      <c r="ACO16" s="67"/>
      <c r="ACP16" s="67"/>
      <c r="ACQ16" s="67"/>
      <c r="ACR16" s="67"/>
      <c r="ACS16" s="67"/>
      <c r="ACT16" s="67"/>
      <c r="ACU16" s="67"/>
      <c r="ACV16" s="67"/>
      <c r="ACW16" s="67"/>
      <c r="ACX16" s="67"/>
      <c r="ACY16" s="67"/>
      <c r="ACZ16" s="67"/>
      <c r="ADA16" s="67"/>
      <c r="ADB16" s="67"/>
      <c r="ADC16" s="67"/>
      <c r="ADD16" s="67"/>
      <c r="ADE16" s="67"/>
      <c r="ADF16" s="67"/>
      <c r="ADG16" s="67"/>
      <c r="ADH16" s="67"/>
      <c r="ADI16" s="67"/>
      <c r="ADJ16" s="67"/>
      <c r="ADK16" s="67"/>
      <c r="ADL16" s="67"/>
      <c r="ADM16" s="67"/>
      <c r="ADN16" s="67"/>
      <c r="ADO16" s="67"/>
      <c r="ADP16" s="67"/>
      <c r="ADQ16" s="67"/>
      <c r="ADR16" s="67"/>
      <c r="ADS16" s="67"/>
      <c r="ADT16" s="67"/>
      <c r="ADU16" s="67"/>
      <c r="ADV16" s="67"/>
      <c r="ADW16" s="67"/>
      <c r="ADX16" s="67"/>
      <c r="ADY16" s="67"/>
      <c r="ADZ16" s="67"/>
      <c r="AEA16" s="67"/>
      <c r="AEB16" s="67"/>
      <c r="AEC16" s="67"/>
      <c r="AED16" s="67"/>
      <c r="AEE16" s="67"/>
      <c r="AEF16" s="67"/>
      <c r="AEG16" s="67"/>
      <c r="AEH16" s="67"/>
      <c r="AEI16" s="67"/>
      <c r="AEJ16" s="67"/>
      <c r="AEK16" s="67"/>
      <c r="AEL16" s="67"/>
      <c r="AEM16" s="67"/>
      <c r="AEN16" s="67"/>
      <c r="AEO16" s="67"/>
      <c r="AEP16" s="67"/>
      <c r="AEQ16" s="67"/>
      <c r="AER16" s="67"/>
      <c r="AES16" s="67"/>
      <c r="AET16" s="67"/>
      <c r="AEU16" s="67"/>
      <c r="AEV16" s="67"/>
      <c r="AEW16" s="67"/>
      <c r="AEX16" s="67"/>
      <c r="AEY16" s="67"/>
      <c r="AEZ16" s="67"/>
      <c r="AFA16" s="67"/>
      <c r="AFB16" s="67"/>
      <c r="AFC16" s="67"/>
      <c r="AFD16" s="67"/>
      <c r="AFE16" s="67"/>
      <c r="AFF16" s="67"/>
      <c r="AFG16" s="67"/>
      <c r="AFH16" s="67"/>
      <c r="AFI16" s="67"/>
      <c r="AFJ16" s="67"/>
      <c r="AFK16" s="67"/>
      <c r="AFL16" s="67"/>
      <c r="AFM16" s="67"/>
      <c r="AFN16" s="67"/>
      <c r="AFO16" s="67"/>
      <c r="AFP16" s="67"/>
      <c r="AFQ16" s="67"/>
      <c r="AFR16" s="67"/>
      <c r="AFS16" s="67"/>
      <c r="AFT16" s="67"/>
      <c r="AFU16" s="67"/>
      <c r="AFV16" s="67"/>
      <c r="AFW16" s="67"/>
      <c r="AFX16" s="67"/>
      <c r="AFY16" s="67"/>
      <c r="AFZ16" s="67"/>
      <c r="AGA16" s="67"/>
      <c r="AGB16" s="67"/>
      <c r="AGC16" s="67"/>
      <c r="AGD16" s="67"/>
      <c r="AGE16" s="67"/>
      <c r="AGF16" s="67"/>
      <c r="AGG16" s="67"/>
      <c r="AGH16" s="67"/>
      <c r="AGI16" s="67"/>
      <c r="AGJ16" s="67"/>
      <c r="AGK16" s="67"/>
      <c r="AGL16" s="67"/>
      <c r="AGM16" s="67"/>
      <c r="AGN16" s="67"/>
      <c r="AGO16" s="67"/>
      <c r="AGP16" s="67"/>
      <c r="AGQ16" s="67"/>
      <c r="AGR16" s="67"/>
      <c r="AGS16" s="67"/>
      <c r="AGT16" s="67"/>
      <c r="AGU16" s="67"/>
      <c r="AGV16" s="67"/>
      <c r="AGW16" s="67"/>
      <c r="AGX16" s="67"/>
      <c r="AGY16" s="67"/>
      <c r="AGZ16" s="67"/>
      <c r="AHA16" s="67"/>
      <c r="AHB16" s="67"/>
      <c r="AHC16" s="67"/>
      <c r="AHD16" s="67"/>
      <c r="AHE16" s="67"/>
      <c r="AHF16" s="67"/>
      <c r="AHG16" s="67"/>
      <c r="AHH16" s="67"/>
      <c r="AHI16" s="67"/>
      <c r="AHJ16" s="67"/>
      <c r="AHK16" s="67"/>
      <c r="AHL16" s="67"/>
      <c r="AHM16" s="67"/>
      <c r="AHN16" s="67"/>
      <c r="AHO16" s="67"/>
      <c r="AHP16" s="67"/>
      <c r="AHQ16" s="67"/>
      <c r="AHR16" s="67"/>
      <c r="AHS16" s="67"/>
      <c r="AHT16" s="67"/>
      <c r="AHU16" s="67"/>
      <c r="AHV16" s="67"/>
      <c r="AHW16" s="67"/>
      <c r="AHX16" s="67"/>
      <c r="AHY16" s="67"/>
      <c r="AHZ16" s="67"/>
      <c r="AIA16" s="67"/>
      <c r="AIB16" s="67"/>
      <c r="AIC16" s="67"/>
      <c r="AID16" s="67"/>
      <c r="AIE16" s="67"/>
      <c r="AIF16" s="67"/>
      <c r="AIG16" s="67"/>
      <c r="AIH16" s="67"/>
      <c r="AII16" s="67"/>
      <c r="AIJ16" s="67"/>
      <c r="AIK16" s="67"/>
      <c r="AIL16" s="67"/>
      <c r="AIM16" s="67"/>
      <c r="AIN16" s="67"/>
      <c r="AIO16" s="67"/>
      <c r="AIP16" s="67"/>
      <c r="AIQ16" s="67"/>
      <c r="AIR16" s="67"/>
      <c r="AIS16" s="67"/>
      <c r="AIT16" s="67"/>
      <c r="AIU16" s="67"/>
      <c r="AIV16" s="67"/>
      <c r="AIW16" s="67"/>
      <c r="AIX16" s="67"/>
      <c r="AIY16" s="67"/>
      <c r="AIZ16" s="67"/>
      <c r="AJA16" s="67"/>
      <c r="AJB16" s="67"/>
      <c r="AJC16" s="67"/>
      <c r="AJD16" s="67"/>
      <c r="AJE16" s="67"/>
      <c r="AJF16" s="67"/>
      <c r="AJG16" s="67"/>
      <c r="AJH16" s="67"/>
      <c r="AJI16" s="67"/>
      <c r="AJJ16" s="67"/>
      <c r="AJK16" s="67"/>
      <c r="AJL16" s="67"/>
      <c r="AJM16" s="67"/>
      <c r="AJN16" s="67"/>
      <c r="AJO16" s="67"/>
      <c r="AJP16" s="67"/>
      <c r="AJQ16" s="67"/>
      <c r="AJR16" s="67"/>
      <c r="AJS16" s="67"/>
      <c r="AJT16" s="67"/>
      <c r="AJU16" s="67"/>
      <c r="AJV16" s="67"/>
      <c r="AJW16" s="67"/>
      <c r="AJX16" s="67"/>
      <c r="AJY16" s="67"/>
      <c r="AJZ16" s="67"/>
      <c r="AKA16" s="67"/>
      <c r="AKB16" s="67"/>
      <c r="AKC16" s="67"/>
      <c r="AKD16" s="67"/>
      <c r="AKE16" s="67"/>
      <c r="AKF16" s="67"/>
      <c r="AKG16" s="67"/>
      <c r="AKH16" s="67"/>
      <c r="AKI16" s="67"/>
      <c r="AKJ16" s="67"/>
      <c r="AKK16" s="67"/>
      <c r="AKL16" s="67"/>
      <c r="AKM16" s="67"/>
      <c r="AKN16" s="67"/>
      <c r="AKO16" s="67"/>
      <c r="AKP16" s="67"/>
      <c r="AKQ16" s="67"/>
      <c r="AKR16" s="67"/>
      <c r="AKS16" s="67"/>
      <c r="AKT16" s="67"/>
      <c r="AKU16" s="67"/>
      <c r="AKV16" s="67"/>
      <c r="AKW16" s="67"/>
      <c r="AKX16" s="67"/>
      <c r="AKY16" s="67"/>
      <c r="AKZ16" s="67"/>
      <c r="ALA16" s="67"/>
      <c r="ALB16" s="67"/>
      <c r="ALC16" s="67"/>
      <c r="ALD16" s="67"/>
      <c r="ALE16" s="67"/>
      <c r="ALF16" s="67"/>
      <c r="ALG16" s="67"/>
      <c r="ALH16" s="67"/>
      <c r="ALI16" s="67"/>
      <c r="ALJ16" s="67"/>
      <c r="ALK16" s="67"/>
      <c r="ALL16" s="67"/>
      <c r="ALM16" s="67"/>
      <c r="ALN16" s="67"/>
      <c r="ALO16" s="67"/>
      <c r="ALP16" s="67"/>
      <c r="ALQ16" s="67"/>
      <c r="ALR16" s="67"/>
      <c r="ALS16" s="67"/>
      <c r="ALT16" s="67"/>
      <c r="ALU16" s="67"/>
      <c r="ALV16" s="67"/>
      <c r="ALW16" s="67"/>
      <c r="ALX16" s="67"/>
      <c r="ALY16" s="67"/>
      <c r="ALZ16" s="67"/>
      <c r="AMA16" s="67"/>
      <c r="AMB16" s="67"/>
      <c r="AMC16" s="67"/>
      <c r="AMD16" s="67"/>
      <c r="AME16" s="67"/>
      <c r="AMF16" s="67"/>
      <c r="AMG16" s="67"/>
      <c r="AMH16" s="67"/>
      <c r="AMI16" s="67"/>
      <c r="AMJ16" s="67"/>
      <c r="AMK16" s="67"/>
      <c r="AML16" s="67"/>
      <c r="AMM16" s="67"/>
      <c r="AMN16" s="67"/>
      <c r="AMO16" s="67"/>
      <c r="AMP16" s="67"/>
      <c r="AMQ16" s="67"/>
      <c r="AMR16" s="67"/>
      <c r="AMS16" s="67"/>
      <c r="AMT16" s="67"/>
      <c r="AMU16" s="67"/>
      <c r="AMV16" s="67"/>
      <c r="AMW16" s="67"/>
      <c r="AMX16" s="67"/>
      <c r="AMY16" s="67"/>
      <c r="AMZ16" s="67"/>
      <c r="ANA16" s="67"/>
      <c r="ANB16" s="67"/>
      <c r="ANC16" s="67"/>
      <c r="AND16" s="67"/>
      <c r="ANE16" s="67"/>
      <c r="ANF16" s="67"/>
      <c r="ANG16" s="67"/>
      <c r="ANH16" s="67"/>
      <c r="ANI16" s="67"/>
      <c r="ANJ16" s="67"/>
      <c r="ANK16" s="67"/>
      <c r="ANL16" s="67"/>
      <c r="ANM16" s="67"/>
      <c r="ANN16" s="67"/>
      <c r="ANO16" s="67"/>
      <c r="ANP16" s="67"/>
      <c r="ANQ16" s="67"/>
      <c r="ANR16" s="67"/>
      <c r="ANS16" s="67"/>
      <c r="ANT16" s="67"/>
      <c r="ANU16" s="67"/>
      <c r="ANV16" s="67"/>
      <c r="ANW16" s="67"/>
      <c r="ANX16" s="67"/>
      <c r="ANY16" s="67"/>
      <c r="ANZ16" s="67"/>
      <c r="AOA16" s="67"/>
      <c r="AOB16" s="67"/>
      <c r="AOC16" s="67"/>
      <c r="AOD16" s="67"/>
      <c r="AOE16" s="67"/>
      <c r="AOF16" s="67"/>
      <c r="AOG16" s="67"/>
      <c r="AOH16" s="67"/>
      <c r="AOI16" s="67"/>
      <c r="AOJ16" s="67"/>
      <c r="AOK16" s="67"/>
      <c r="AOL16" s="67"/>
      <c r="AOM16" s="67"/>
      <c r="AON16" s="67"/>
      <c r="AOO16" s="67"/>
      <c r="AOP16" s="67"/>
      <c r="AOQ16" s="67"/>
      <c r="AOR16" s="67"/>
      <c r="AOS16" s="67"/>
      <c r="AOT16" s="67"/>
      <c r="AOU16" s="67"/>
      <c r="AOV16" s="67"/>
      <c r="AOW16" s="67"/>
      <c r="AOX16" s="67"/>
      <c r="AOY16" s="67"/>
      <c r="AOZ16" s="67"/>
      <c r="APA16" s="67"/>
      <c r="APB16" s="67"/>
      <c r="APC16" s="67"/>
      <c r="APD16" s="67"/>
      <c r="APE16" s="67"/>
      <c r="APF16" s="67"/>
      <c r="APG16" s="67"/>
      <c r="APH16" s="67"/>
      <c r="API16" s="67"/>
      <c r="APJ16" s="67"/>
      <c r="APK16" s="67"/>
      <c r="APL16" s="67"/>
      <c r="APM16" s="67"/>
      <c r="APN16" s="67"/>
      <c r="APO16" s="67"/>
      <c r="APP16" s="67"/>
      <c r="APQ16" s="67"/>
      <c r="APR16" s="67"/>
      <c r="APS16" s="67"/>
      <c r="APT16" s="67"/>
      <c r="APU16" s="67"/>
      <c r="APV16" s="67"/>
      <c r="APW16" s="67"/>
      <c r="APX16" s="67"/>
      <c r="APY16" s="67"/>
      <c r="APZ16" s="67"/>
      <c r="AQA16" s="67"/>
      <c r="AQB16" s="67"/>
      <c r="AQC16" s="67"/>
      <c r="AQD16" s="67"/>
      <c r="AQE16" s="67"/>
      <c r="AQF16" s="67"/>
      <c r="AQG16" s="67"/>
      <c r="AQH16" s="67"/>
      <c r="AQI16" s="67"/>
      <c r="AQJ16" s="67"/>
      <c r="AQK16" s="67"/>
      <c r="AQL16" s="67"/>
      <c r="AQM16" s="67"/>
      <c r="AQN16" s="67"/>
      <c r="AQO16" s="67"/>
      <c r="AQP16" s="67"/>
      <c r="AQQ16" s="67"/>
      <c r="AQR16" s="67"/>
      <c r="AQS16" s="67"/>
      <c r="AQT16" s="67"/>
      <c r="AQU16" s="67"/>
      <c r="AQV16" s="67"/>
      <c r="AQW16" s="67"/>
      <c r="AQX16" s="67"/>
      <c r="AQY16" s="67"/>
      <c r="AQZ16" s="67"/>
      <c r="ARA16" s="67"/>
      <c r="ARB16" s="67"/>
      <c r="ARC16" s="67"/>
      <c r="ARD16" s="67"/>
      <c r="ARE16" s="67"/>
      <c r="ARF16" s="67"/>
      <c r="ARG16" s="67"/>
      <c r="ARH16" s="67"/>
      <c r="ARI16" s="67"/>
      <c r="ARJ16" s="67"/>
      <c r="ARK16" s="67"/>
      <c r="ARL16" s="67"/>
      <c r="ARM16" s="67"/>
      <c r="ARN16" s="67"/>
      <c r="ARO16" s="67"/>
      <c r="ARP16" s="67"/>
      <c r="ARQ16" s="67"/>
      <c r="ARR16" s="67"/>
      <c r="ARS16" s="67"/>
      <c r="ART16" s="67"/>
      <c r="ARU16" s="67"/>
      <c r="ARV16" s="67"/>
      <c r="ARW16" s="67"/>
      <c r="ARX16" s="67"/>
      <c r="ARY16" s="67"/>
      <c r="ARZ16" s="67"/>
      <c r="ASA16" s="67"/>
      <c r="ASB16" s="67"/>
      <c r="ASC16" s="67"/>
      <c r="ASD16" s="67"/>
      <c r="ASE16" s="67"/>
      <c r="ASF16" s="67"/>
      <c r="ASG16" s="67"/>
      <c r="ASH16" s="67"/>
      <c r="ASI16" s="67"/>
      <c r="ASJ16" s="67"/>
      <c r="ASK16" s="67"/>
      <c r="ASL16" s="67"/>
      <c r="ASM16" s="67"/>
      <c r="ASN16" s="67"/>
      <c r="ASO16" s="67"/>
      <c r="ASP16" s="67"/>
      <c r="ASQ16" s="67"/>
      <c r="ASR16" s="67"/>
      <c r="ASS16" s="67"/>
      <c r="AST16" s="67"/>
      <c r="ASU16" s="67"/>
      <c r="ASV16" s="67"/>
      <c r="ASW16" s="67"/>
      <c r="ASX16" s="67"/>
      <c r="ASY16" s="67"/>
      <c r="ASZ16" s="67"/>
      <c r="ATA16" s="67"/>
      <c r="ATB16" s="67"/>
      <c r="ATC16" s="67"/>
      <c r="ATD16" s="67"/>
      <c r="ATE16" s="67"/>
      <c r="ATF16" s="67"/>
      <c r="ATG16" s="67"/>
      <c r="ATH16" s="67"/>
      <c r="ATI16" s="67"/>
      <c r="ATJ16" s="67"/>
      <c r="ATK16" s="67"/>
      <c r="ATL16" s="67"/>
      <c r="ATM16" s="67"/>
      <c r="ATN16" s="67"/>
      <c r="ATO16" s="67"/>
      <c r="ATP16" s="67"/>
      <c r="ATQ16" s="67"/>
      <c r="ATR16" s="67"/>
      <c r="ATS16" s="67"/>
      <c r="ATT16" s="67"/>
      <c r="ATU16" s="67"/>
      <c r="ATV16" s="67"/>
      <c r="ATW16" s="67"/>
      <c r="ATX16" s="67"/>
      <c r="ATY16" s="67"/>
      <c r="ATZ16" s="67"/>
      <c r="AUA16" s="67"/>
      <c r="AUB16" s="67"/>
      <c r="AUC16" s="67"/>
      <c r="AUD16" s="67"/>
      <c r="AUE16" s="67"/>
      <c r="AUF16" s="67"/>
      <c r="AUG16" s="67"/>
      <c r="AUH16" s="67"/>
      <c r="AUI16" s="67"/>
      <c r="AUJ16" s="67"/>
      <c r="AUK16" s="67"/>
      <c r="AUL16" s="67"/>
      <c r="AUM16" s="67"/>
      <c r="AUN16" s="67"/>
      <c r="AUO16" s="67"/>
      <c r="AUP16" s="67"/>
      <c r="AUQ16" s="67"/>
      <c r="AUR16" s="67"/>
      <c r="AUS16" s="67"/>
      <c r="AUT16" s="67"/>
      <c r="AUU16" s="67"/>
      <c r="AUV16" s="67"/>
      <c r="AUW16" s="67"/>
      <c r="AUX16" s="67"/>
      <c r="AUY16" s="67"/>
      <c r="AUZ16" s="67"/>
      <c r="AVA16" s="67"/>
      <c r="AVB16" s="67"/>
      <c r="AVC16" s="67"/>
      <c r="AVD16" s="67"/>
      <c r="AVE16" s="67"/>
      <c r="AVF16" s="67"/>
      <c r="AVG16" s="67"/>
      <c r="AVH16" s="67"/>
      <c r="AVI16" s="67"/>
      <c r="AVJ16" s="67"/>
      <c r="AVK16" s="67"/>
      <c r="AVL16" s="67"/>
      <c r="AVM16" s="67"/>
      <c r="AVN16" s="67"/>
      <c r="AVO16" s="67"/>
      <c r="AVP16" s="67"/>
      <c r="AVQ16" s="67"/>
      <c r="AVR16" s="67"/>
      <c r="AVS16" s="67"/>
      <c r="AVT16" s="67"/>
      <c r="AVU16" s="67"/>
      <c r="AVV16" s="67"/>
      <c r="AVW16" s="67"/>
      <c r="AVX16" s="67"/>
      <c r="AVY16" s="67"/>
      <c r="AVZ16" s="67"/>
      <c r="AWA16" s="67"/>
      <c r="AWB16" s="67"/>
      <c r="AWC16" s="67"/>
      <c r="AWD16" s="67"/>
      <c r="AWE16" s="67"/>
      <c r="AWF16" s="67"/>
      <c r="AWG16" s="67"/>
      <c r="AWH16" s="67"/>
      <c r="AWI16" s="67"/>
      <c r="AWJ16" s="67"/>
      <c r="AWK16" s="67"/>
      <c r="AWL16" s="67"/>
      <c r="AWM16" s="67"/>
      <c r="AWN16" s="67"/>
      <c r="AWO16" s="67"/>
      <c r="AWP16" s="67"/>
      <c r="AWQ16" s="67"/>
      <c r="AWR16" s="67"/>
      <c r="AWS16" s="67"/>
      <c r="AWT16" s="67"/>
      <c r="AWU16" s="67"/>
      <c r="AWV16" s="67"/>
      <c r="AWW16" s="67"/>
      <c r="AWX16" s="67"/>
      <c r="AWY16" s="67"/>
      <c r="AWZ16" s="67"/>
      <c r="AXA16" s="67"/>
      <c r="AXB16" s="67"/>
      <c r="AXC16" s="67"/>
      <c r="AXD16" s="67"/>
      <c r="AXE16" s="67"/>
      <c r="AXF16" s="67"/>
      <c r="AXG16" s="67"/>
      <c r="AXH16" s="67"/>
      <c r="AXI16" s="67"/>
      <c r="AXJ16" s="67"/>
      <c r="AXK16" s="67"/>
      <c r="AXL16" s="67"/>
      <c r="AXM16" s="67"/>
      <c r="AXN16" s="67"/>
      <c r="AXO16" s="67"/>
      <c r="AXP16" s="67"/>
      <c r="AXQ16" s="67"/>
      <c r="AXR16" s="67"/>
      <c r="AXS16" s="67"/>
      <c r="AXT16" s="67"/>
      <c r="AXU16" s="67"/>
      <c r="AXV16" s="67"/>
      <c r="AXW16" s="67"/>
      <c r="AXX16" s="67"/>
      <c r="AXY16" s="67"/>
      <c r="AXZ16" s="67"/>
      <c r="AYA16" s="67"/>
      <c r="AYB16" s="67"/>
      <c r="AYC16" s="67"/>
      <c r="AYD16" s="67"/>
      <c r="AYE16" s="67"/>
      <c r="AYF16" s="67"/>
      <c r="AYG16" s="67"/>
      <c r="AYH16" s="67"/>
      <c r="AYI16" s="67"/>
      <c r="AYJ16" s="67"/>
      <c r="AYK16" s="67"/>
      <c r="AYL16" s="67"/>
      <c r="AYM16" s="67"/>
      <c r="AYN16" s="67"/>
      <c r="AYO16" s="67"/>
      <c r="AYP16" s="67"/>
      <c r="AYQ16" s="67"/>
      <c r="AYR16" s="67"/>
      <c r="AYS16" s="67"/>
      <c r="AYT16" s="67"/>
      <c r="AYU16" s="67"/>
      <c r="AYV16" s="67"/>
      <c r="AYW16" s="67"/>
      <c r="AYX16" s="67"/>
      <c r="AYY16" s="67"/>
      <c r="AYZ16" s="67"/>
      <c r="AZA16" s="67"/>
      <c r="AZB16" s="67"/>
      <c r="AZC16" s="67"/>
      <c r="AZD16" s="67"/>
      <c r="AZE16" s="67"/>
      <c r="AZF16" s="67"/>
      <c r="AZG16" s="67"/>
      <c r="AZH16" s="67"/>
      <c r="AZI16" s="67"/>
      <c r="AZJ16" s="67"/>
      <c r="AZK16" s="67"/>
      <c r="AZL16" s="67"/>
      <c r="AZM16" s="67"/>
      <c r="AZN16" s="67"/>
      <c r="AZO16" s="67"/>
      <c r="AZP16" s="67"/>
      <c r="AZQ16" s="67"/>
      <c r="AZR16" s="67"/>
      <c r="AZS16" s="67"/>
      <c r="AZT16" s="67"/>
      <c r="AZU16" s="67"/>
      <c r="AZV16" s="67"/>
      <c r="AZW16" s="67"/>
      <c r="AZX16" s="67"/>
      <c r="AZY16" s="67"/>
      <c r="AZZ16" s="67"/>
      <c r="BAA16" s="67"/>
      <c r="BAB16" s="67"/>
      <c r="BAC16" s="67"/>
      <c r="BAD16" s="67"/>
      <c r="BAE16" s="67"/>
      <c r="BAF16" s="67"/>
      <c r="BAG16" s="67"/>
      <c r="BAH16" s="67"/>
      <c r="BAI16" s="67"/>
      <c r="BAJ16" s="67"/>
      <c r="BAK16" s="67"/>
      <c r="BAL16" s="67"/>
      <c r="BAM16" s="67"/>
      <c r="BAN16" s="67"/>
      <c r="BAO16" s="67"/>
      <c r="BAP16" s="67"/>
      <c r="BAQ16" s="67"/>
      <c r="BAR16" s="67"/>
      <c r="BAS16" s="67"/>
      <c r="BAT16" s="67"/>
      <c r="BAU16" s="67"/>
      <c r="BAV16" s="67"/>
      <c r="BAW16" s="67"/>
      <c r="BAX16" s="67"/>
      <c r="BAY16" s="67"/>
      <c r="BAZ16" s="67"/>
      <c r="BBA16" s="67"/>
      <c r="BBB16" s="67"/>
      <c r="BBC16" s="67"/>
      <c r="BBD16" s="67"/>
      <c r="BBE16" s="67"/>
      <c r="BBF16" s="67"/>
      <c r="BBG16" s="67"/>
      <c r="BBH16" s="67"/>
      <c r="BBI16" s="67"/>
      <c r="BBJ16" s="67"/>
      <c r="BBK16" s="67"/>
      <c r="BBL16" s="67"/>
      <c r="BBM16" s="67"/>
      <c r="BBN16" s="67"/>
      <c r="BBO16" s="67"/>
      <c r="BBP16" s="67"/>
      <c r="BBQ16" s="67"/>
      <c r="BBR16" s="67"/>
      <c r="BBS16" s="67"/>
      <c r="BBT16" s="67"/>
      <c r="BBU16" s="67"/>
      <c r="BBV16" s="67"/>
      <c r="BBW16" s="67"/>
      <c r="BBX16" s="67"/>
      <c r="BBY16" s="67"/>
      <c r="BBZ16" s="67"/>
      <c r="BCA16" s="67"/>
      <c r="BCB16" s="67"/>
      <c r="BCC16" s="67"/>
      <c r="BCD16" s="67"/>
      <c r="BCE16" s="67"/>
      <c r="BCF16" s="67"/>
      <c r="BCG16" s="67"/>
      <c r="BCH16" s="67"/>
      <c r="BCI16" s="67"/>
      <c r="BCJ16" s="67"/>
      <c r="BCK16" s="67"/>
      <c r="BCL16" s="67"/>
      <c r="BCM16" s="67"/>
      <c r="BCN16" s="67"/>
      <c r="BCO16" s="67"/>
      <c r="BCP16" s="67"/>
      <c r="BCQ16" s="67"/>
      <c r="BCR16" s="67"/>
      <c r="BCS16" s="67"/>
      <c r="BCT16" s="67"/>
      <c r="BCU16" s="67"/>
      <c r="BCV16" s="67"/>
      <c r="BCW16" s="67"/>
      <c r="BCX16" s="67"/>
      <c r="BCY16" s="67"/>
      <c r="BCZ16" s="67"/>
      <c r="BDA16" s="67"/>
      <c r="BDB16" s="67"/>
      <c r="BDC16" s="67"/>
      <c r="BDD16" s="67"/>
      <c r="BDE16" s="67"/>
      <c r="BDF16" s="67"/>
      <c r="BDG16" s="67"/>
      <c r="BDH16" s="67"/>
      <c r="BDI16" s="67"/>
      <c r="BDJ16" s="67"/>
      <c r="BDK16" s="67"/>
      <c r="BDL16" s="67"/>
      <c r="BDM16" s="67"/>
      <c r="BDN16" s="67"/>
      <c r="BDO16" s="67"/>
      <c r="BDP16" s="67"/>
      <c r="BDQ16" s="67"/>
      <c r="BDR16" s="67"/>
      <c r="BDS16" s="67"/>
      <c r="BDT16" s="67"/>
      <c r="BDU16" s="67"/>
      <c r="BDV16" s="67"/>
      <c r="BDW16" s="67"/>
      <c r="BDX16" s="67"/>
      <c r="BDY16" s="67"/>
      <c r="BDZ16" s="67"/>
      <c r="BEA16" s="67"/>
      <c r="BEB16" s="67"/>
      <c r="BEC16" s="67"/>
      <c r="BED16" s="67"/>
      <c r="BEE16" s="67"/>
      <c r="BEF16" s="67"/>
      <c r="BEG16" s="67"/>
      <c r="BEH16" s="67"/>
      <c r="BEI16" s="67"/>
      <c r="BEJ16" s="67"/>
      <c r="BEK16" s="67"/>
      <c r="BEL16" s="67"/>
      <c r="BEM16" s="67"/>
      <c r="BEN16" s="67"/>
      <c r="BEO16" s="67"/>
      <c r="BEP16" s="67"/>
      <c r="BEQ16" s="67"/>
      <c r="BER16" s="67"/>
      <c r="BES16" s="67"/>
      <c r="BET16" s="67"/>
      <c r="BEU16" s="67"/>
      <c r="BEV16" s="67"/>
      <c r="BEW16" s="67"/>
      <c r="BEX16" s="67"/>
      <c r="BEY16" s="67"/>
      <c r="BEZ16" s="67"/>
      <c r="BFA16" s="67"/>
      <c r="BFB16" s="67"/>
      <c r="BFC16" s="67"/>
      <c r="BFD16" s="67"/>
      <c r="BFE16" s="67"/>
      <c r="BFF16" s="67"/>
      <c r="BFG16" s="67"/>
      <c r="BFH16" s="67"/>
      <c r="BFI16" s="67"/>
      <c r="BFJ16" s="67"/>
      <c r="BFK16" s="67"/>
      <c r="BFL16" s="67"/>
      <c r="BFM16" s="67"/>
      <c r="BFN16" s="67"/>
      <c r="BFO16" s="67"/>
      <c r="BFP16" s="67"/>
      <c r="BFQ16" s="67"/>
      <c r="BFR16" s="67"/>
      <c r="BFS16" s="67"/>
      <c r="BFT16" s="67"/>
      <c r="BFU16" s="67"/>
      <c r="BFV16" s="67"/>
      <c r="BFW16" s="67"/>
      <c r="BFX16" s="67"/>
      <c r="BFY16" s="67"/>
      <c r="BFZ16" s="67"/>
      <c r="BGA16" s="67"/>
      <c r="BGB16" s="67"/>
      <c r="BGC16" s="67"/>
      <c r="BGD16" s="67"/>
      <c r="BGE16" s="67"/>
      <c r="BGF16" s="67"/>
      <c r="BGG16" s="67"/>
      <c r="BGH16" s="67"/>
      <c r="BGI16" s="67"/>
      <c r="BGJ16" s="67"/>
      <c r="BGK16" s="67"/>
      <c r="BGL16" s="67"/>
      <c r="BGM16" s="67"/>
      <c r="BGN16" s="67"/>
      <c r="BGO16" s="67"/>
      <c r="BGP16" s="67"/>
      <c r="BGQ16" s="67"/>
      <c r="BGR16" s="67"/>
      <c r="BGS16" s="67"/>
      <c r="BGT16" s="67"/>
      <c r="BGU16" s="67"/>
      <c r="BGV16" s="67"/>
      <c r="BGW16" s="67"/>
      <c r="BGX16" s="67"/>
      <c r="BGY16" s="67"/>
      <c r="BGZ16" s="67"/>
      <c r="BHA16" s="67"/>
      <c r="BHB16" s="67"/>
      <c r="BHC16" s="67"/>
      <c r="BHD16" s="67"/>
      <c r="BHE16" s="67"/>
      <c r="BHF16" s="67"/>
      <c r="BHG16" s="67"/>
      <c r="BHH16" s="67"/>
      <c r="BHI16" s="67"/>
      <c r="BHJ16" s="67"/>
      <c r="BHK16" s="67"/>
      <c r="BHL16" s="67"/>
      <c r="BHM16" s="67"/>
      <c r="BHN16" s="67"/>
      <c r="BHO16" s="67"/>
      <c r="BHP16" s="67"/>
      <c r="BHQ16" s="67"/>
      <c r="BHR16" s="67"/>
      <c r="BHS16" s="67"/>
      <c r="BHT16" s="67"/>
      <c r="BHU16" s="67"/>
      <c r="BHV16" s="67"/>
      <c r="BHW16" s="67"/>
      <c r="BHX16" s="67"/>
      <c r="BHY16" s="67"/>
      <c r="BHZ16" s="67"/>
      <c r="BIA16" s="67"/>
      <c r="BIB16" s="67"/>
      <c r="BIC16" s="67"/>
      <c r="BID16" s="67"/>
      <c r="BIE16" s="67"/>
      <c r="BIF16" s="67"/>
      <c r="BIG16" s="67"/>
      <c r="BIH16" s="67"/>
      <c r="BII16" s="67"/>
      <c r="BIJ16" s="67"/>
      <c r="BIK16" s="67"/>
      <c r="BIL16" s="67"/>
      <c r="BIM16" s="67"/>
      <c r="BIN16" s="67"/>
      <c r="BIO16" s="67"/>
      <c r="BIP16" s="67"/>
      <c r="BIQ16" s="67"/>
      <c r="BIR16" s="67"/>
      <c r="BIS16" s="67"/>
      <c r="BIT16" s="67"/>
      <c r="BIU16" s="67"/>
      <c r="BIV16" s="67"/>
      <c r="BIW16" s="67"/>
      <c r="BIX16" s="67"/>
      <c r="BIY16" s="67"/>
      <c r="BIZ16" s="67"/>
      <c r="BJA16" s="67"/>
      <c r="BJB16" s="67"/>
      <c r="BJC16" s="67"/>
      <c r="BJD16" s="67"/>
      <c r="BJE16" s="67"/>
      <c r="BJF16" s="67"/>
      <c r="BJG16" s="67"/>
      <c r="BJH16" s="67"/>
      <c r="BJI16" s="67"/>
      <c r="BJJ16" s="67"/>
      <c r="BJK16" s="67"/>
      <c r="BJL16" s="67"/>
      <c r="BJM16" s="67"/>
      <c r="BJN16" s="67"/>
      <c r="BJO16" s="67"/>
      <c r="BJP16" s="67"/>
      <c r="BJQ16" s="67"/>
      <c r="BJR16" s="67"/>
      <c r="BJS16" s="67"/>
      <c r="BJT16" s="67"/>
      <c r="BJU16" s="67"/>
      <c r="BJV16" s="67"/>
      <c r="BJW16" s="67"/>
      <c r="BJX16" s="67"/>
      <c r="BJY16" s="67"/>
      <c r="BJZ16" s="67"/>
      <c r="BKA16" s="67"/>
      <c r="BKB16" s="67"/>
      <c r="BKC16" s="67"/>
      <c r="BKD16" s="67"/>
      <c r="BKE16" s="67"/>
      <c r="BKF16" s="67"/>
      <c r="BKG16" s="67"/>
      <c r="BKH16" s="67"/>
      <c r="BKI16" s="67"/>
      <c r="BKJ16" s="67"/>
      <c r="BKK16" s="67"/>
      <c r="BKL16" s="67"/>
      <c r="BKM16" s="67"/>
      <c r="BKN16" s="67"/>
      <c r="BKO16" s="67"/>
      <c r="BKP16" s="67"/>
      <c r="BKQ16" s="67"/>
      <c r="BKR16" s="67"/>
      <c r="BKS16" s="67"/>
      <c r="BKT16" s="67"/>
      <c r="BKU16" s="67"/>
      <c r="BKV16" s="67"/>
      <c r="BKW16" s="67"/>
      <c r="BKX16" s="67"/>
      <c r="BKY16" s="67"/>
      <c r="BKZ16" s="67"/>
      <c r="BLA16" s="67"/>
      <c r="BLB16" s="67"/>
      <c r="BLC16" s="67"/>
      <c r="BLD16" s="67"/>
      <c r="BLE16" s="67"/>
      <c r="BLF16" s="67"/>
      <c r="BLG16" s="67"/>
      <c r="BLH16" s="67"/>
      <c r="BLI16" s="67"/>
      <c r="BLJ16" s="67"/>
      <c r="BLK16" s="67"/>
      <c r="BLL16" s="67"/>
      <c r="BLM16" s="67"/>
      <c r="BLN16" s="67"/>
      <c r="BLO16" s="67"/>
      <c r="BLP16" s="67"/>
      <c r="BLQ16" s="67"/>
      <c r="BLR16" s="67"/>
      <c r="BLS16" s="67"/>
      <c r="BLT16" s="67"/>
      <c r="BLU16" s="67"/>
      <c r="BLV16" s="67"/>
      <c r="BLW16" s="67"/>
      <c r="BLX16" s="67"/>
      <c r="BLY16" s="67"/>
      <c r="BLZ16" s="67"/>
      <c r="BMA16" s="67"/>
      <c r="BMB16" s="67"/>
      <c r="BMC16" s="67"/>
      <c r="BMD16" s="67"/>
      <c r="BME16" s="67"/>
      <c r="BMF16" s="67"/>
      <c r="BMG16" s="67"/>
      <c r="BMH16" s="67"/>
      <c r="BMI16" s="67"/>
      <c r="BMJ16" s="67"/>
      <c r="BMK16" s="67"/>
      <c r="BML16" s="67"/>
      <c r="BMM16" s="67"/>
      <c r="BMN16" s="67"/>
      <c r="BMO16" s="67"/>
      <c r="BMP16" s="67"/>
      <c r="BMQ16" s="67"/>
      <c r="BMR16" s="67"/>
      <c r="BMS16" s="67"/>
      <c r="BMT16" s="67"/>
      <c r="BMU16" s="67"/>
      <c r="BMV16" s="67"/>
      <c r="BMW16" s="67"/>
      <c r="BMX16" s="67"/>
      <c r="BMY16" s="67"/>
      <c r="BMZ16" s="67"/>
      <c r="BNA16" s="67"/>
      <c r="BNB16" s="67"/>
      <c r="BNC16" s="67"/>
      <c r="BND16" s="67"/>
      <c r="BNE16" s="67"/>
      <c r="BNF16" s="67"/>
      <c r="BNG16" s="67"/>
      <c r="BNH16" s="67"/>
      <c r="BNI16" s="67"/>
      <c r="BNJ16" s="67"/>
      <c r="BNK16" s="67"/>
      <c r="BNL16" s="67"/>
      <c r="BNM16" s="67"/>
      <c r="BNN16" s="67"/>
      <c r="BNO16" s="67"/>
      <c r="BNP16" s="67"/>
      <c r="BNQ16" s="67"/>
      <c r="BNR16" s="67"/>
      <c r="BNS16" s="67"/>
      <c r="BNT16" s="67"/>
      <c r="BNU16" s="67"/>
      <c r="BNV16" s="67"/>
      <c r="BNW16" s="67"/>
      <c r="BNX16" s="67"/>
      <c r="BNY16" s="67"/>
      <c r="BNZ16" s="67"/>
      <c r="BOA16" s="67"/>
      <c r="BOB16" s="67"/>
      <c r="BOC16" s="67"/>
      <c r="BOD16" s="67"/>
      <c r="BOE16" s="67"/>
      <c r="BOF16" s="67"/>
      <c r="BOG16" s="67"/>
      <c r="BOH16" s="67"/>
      <c r="BOI16" s="67"/>
      <c r="BOJ16" s="67"/>
      <c r="BOK16" s="67"/>
      <c r="BOL16" s="67"/>
      <c r="BOM16" s="67"/>
      <c r="BON16" s="67"/>
      <c r="BOO16" s="67"/>
      <c r="BOP16" s="67"/>
      <c r="BOQ16" s="67"/>
      <c r="BOR16" s="67"/>
      <c r="BOS16" s="67"/>
      <c r="BOT16" s="67"/>
      <c r="BOU16" s="67"/>
      <c r="BOV16" s="67"/>
      <c r="BOW16" s="67"/>
      <c r="BOX16" s="67"/>
      <c r="BOY16" s="67"/>
      <c r="BOZ16" s="67"/>
      <c r="BPA16" s="67"/>
      <c r="BPB16" s="67"/>
      <c r="BPC16" s="67"/>
      <c r="BPD16" s="67"/>
      <c r="BPE16" s="67"/>
      <c r="BPF16" s="67"/>
      <c r="BPG16" s="67"/>
      <c r="BPH16" s="67"/>
      <c r="BPI16" s="67"/>
      <c r="BPJ16" s="67"/>
      <c r="BPK16" s="67"/>
      <c r="BPL16" s="67"/>
      <c r="BPM16" s="67"/>
      <c r="BPN16" s="67"/>
      <c r="BPO16" s="67"/>
      <c r="BPP16" s="67"/>
      <c r="BPQ16" s="67"/>
      <c r="BPR16" s="67"/>
      <c r="BPS16" s="67"/>
      <c r="BPT16" s="67"/>
      <c r="BPU16" s="67"/>
      <c r="BPV16" s="67"/>
      <c r="BPW16" s="67"/>
      <c r="BPX16" s="67"/>
      <c r="BPY16" s="67"/>
      <c r="BPZ16" s="67"/>
      <c r="BQA16" s="67"/>
      <c r="BQB16" s="67"/>
      <c r="BQC16" s="67"/>
      <c r="BQD16" s="67"/>
      <c r="BQE16" s="67"/>
      <c r="BQF16" s="67"/>
      <c r="BQG16" s="67"/>
      <c r="BQH16" s="67"/>
      <c r="BQI16" s="67"/>
      <c r="BQJ16" s="67"/>
      <c r="BQK16" s="67"/>
      <c r="BQL16" s="67"/>
      <c r="BQM16" s="67"/>
      <c r="BQN16" s="67"/>
      <c r="BQO16" s="67"/>
      <c r="BQP16" s="67"/>
      <c r="BQQ16" s="67"/>
      <c r="BQR16" s="67"/>
      <c r="BQS16" s="67"/>
      <c r="BQT16" s="67"/>
      <c r="BQU16" s="67"/>
      <c r="BQV16" s="67"/>
      <c r="BQW16" s="67"/>
      <c r="BQX16" s="67"/>
      <c r="BQY16" s="67"/>
      <c r="BQZ16" s="67"/>
      <c r="BRA16" s="67"/>
      <c r="BRB16" s="67"/>
      <c r="BRC16" s="67"/>
      <c r="BRD16" s="67"/>
      <c r="BRE16" s="67"/>
      <c r="BRF16" s="67"/>
      <c r="BRG16" s="67"/>
      <c r="BRH16" s="67"/>
      <c r="BRI16" s="67"/>
      <c r="BRJ16" s="67"/>
      <c r="BRK16" s="67"/>
      <c r="BRL16" s="67"/>
      <c r="BRM16" s="67"/>
      <c r="BRN16" s="67"/>
      <c r="BRO16" s="67"/>
      <c r="BRP16" s="67"/>
      <c r="BRQ16" s="67"/>
      <c r="BRR16" s="67"/>
      <c r="BRS16" s="67"/>
      <c r="BRT16" s="67"/>
      <c r="BRU16" s="67"/>
      <c r="BRV16" s="67"/>
      <c r="BRW16" s="67"/>
      <c r="BRX16" s="67"/>
      <c r="BRY16" s="67"/>
      <c r="BRZ16" s="67"/>
      <c r="BSA16" s="67"/>
      <c r="BSB16" s="67"/>
      <c r="BSC16" s="67"/>
      <c r="BSD16" s="67"/>
      <c r="BSE16" s="67"/>
      <c r="BSF16" s="67"/>
      <c r="BSG16" s="67"/>
      <c r="BSH16" s="67"/>
      <c r="BSI16" s="67"/>
      <c r="BSJ16" s="67"/>
      <c r="BSK16" s="67"/>
      <c r="BSL16" s="67"/>
      <c r="BSM16" s="67"/>
      <c r="BSN16" s="67"/>
      <c r="BSO16" s="67"/>
      <c r="BSP16" s="67"/>
      <c r="BSQ16" s="67"/>
      <c r="BSR16" s="67"/>
      <c r="BSS16" s="67"/>
      <c r="BST16" s="67"/>
      <c r="BSU16" s="67"/>
      <c r="BSV16" s="67"/>
      <c r="BSW16" s="67"/>
      <c r="BSX16" s="67"/>
      <c r="BSY16" s="67"/>
      <c r="BSZ16" s="67"/>
      <c r="BTA16" s="67"/>
      <c r="BTB16" s="67"/>
      <c r="BTC16" s="67"/>
      <c r="BTD16" s="67"/>
      <c r="BTE16" s="67"/>
      <c r="BTF16" s="67"/>
      <c r="BTG16" s="67"/>
      <c r="BTH16" s="67"/>
      <c r="BTI16" s="67"/>
      <c r="BTJ16" s="67"/>
      <c r="BTK16" s="67"/>
      <c r="BTL16" s="67"/>
      <c r="BTM16" s="67"/>
      <c r="BTN16" s="67"/>
      <c r="BTO16" s="67"/>
      <c r="BTP16" s="67"/>
      <c r="BTQ16" s="67"/>
      <c r="BTR16" s="67"/>
      <c r="BTS16" s="67"/>
      <c r="BTT16" s="67"/>
      <c r="BTU16" s="67"/>
      <c r="BTV16" s="67"/>
      <c r="BTW16" s="67"/>
      <c r="BTX16" s="67"/>
      <c r="BTY16" s="67"/>
      <c r="BTZ16" s="67"/>
      <c r="BUA16" s="67"/>
      <c r="BUB16" s="67"/>
      <c r="BUC16" s="67"/>
      <c r="BUD16" s="67"/>
      <c r="BUE16" s="67"/>
      <c r="BUF16" s="67"/>
      <c r="BUG16" s="67"/>
      <c r="BUH16" s="67"/>
      <c r="BUI16" s="67"/>
      <c r="BUJ16" s="67"/>
      <c r="BUK16" s="67"/>
      <c r="BUL16" s="67"/>
      <c r="BUM16" s="67"/>
      <c r="BUN16" s="67"/>
      <c r="BUO16" s="67"/>
      <c r="BUP16" s="67"/>
      <c r="BUQ16" s="67"/>
      <c r="BUR16" s="67"/>
      <c r="BUS16" s="67"/>
      <c r="BUT16" s="67"/>
      <c r="BUU16" s="67"/>
      <c r="BUV16" s="67"/>
      <c r="BUW16" s="67"/>
      <c r="BUX16" s="67"/>
      <c r="BUY16" s="67"/>
      <c r="BUZ16" s="67"/>
      <c r="BVA16" s="67"/>
      <c r="BVB16" s="67"/>
      <c r="BVC16" s="67"/>
      <c r="BVD16" s="67"/>
      <c r="BVE16" s="67"/>
      <c r="BVF16" s="67"/>
      <c r="BVG16" s="67"/>
      <c r="BVH16" s="67"/>
      <c r="BVI16" s="67"/>
      <c r="BVJ16" s="67"/>
      <c r="BVK16" s="67"/>
      <c r="BVL16" s="67"/>
      <c r="BVM16" s="67"/>
      <c r="BVN16" s="67"/>
      <c r="BVO16" s="67"/>
      <c r="BVP16" s="67"/>
      <c r="BVQ16" s="67"/>
      <c r="BVR16" s="67"/>
      <c r="BVS16" s="67"/>
      <c r="BVT16" s="67"/>
      <c r="BVU16" s="67"/>
      <c r="BVV16" s="67"/>
      <c r="BVW16" s="67"/>
      <c r="BVX16" s="67"/>
      <c r="BVY16" s="67"/>
      <c r="BVZ16" s="67"/>
      <c r="BWA16" s="67"/>
      <c r="BWB16" s="67"/>
      <c r="BWC16" s="67"/>
      <c r="BWD16" s="67"/>
      <c r="BWE16" s="67"/>
      <c r="BWF16" s="67"/>
      <c r="BWG16" s="67"/>
      <c r="BWH16" s="67"/>
      <c r="BWI16" s="67"/>
      <c r="BWJ16" s="67"/>
      <c r="BWK16" s="67"/>
      <c r="BWL16" s="67"/>
      <c r="BWM16" s="67"/>
      <c r="BWN16" s="67"/>
      <c r="BWO16" s="67"/>
      <c r="BWP16" s="67"/>
      <c r="BWQ16" s="67"/>
      <c r="BWR16" s="67"/>
      <c r="BWS16" s="67"/>
      <c r="BWT16" s="67"/>
      <c r="BWU16" s="67"/>
      <c r="BWV16" s="67"/>
      <c r="BWW16" s="67"/>
      <c r="BWX16" s="67"/>
      <c r="BWY16" s="67"/>
      <c r="BWZ16" s="67"/>
      <c r="BXA16" s="67"/>
      <c r="BXB16" s="67"/>
      <c r="BXC16" s="67"/>
      <c r="BXD16" s="67"/>
      <c r="BXE16" s="67"/>
      <c r="BXF16" s="67"/>
      <c r="BXG16" s="67"/>
      <c r="BXH16" s="67"/>
      <c r="BXI16" s="67"/>
      <c r="BXJ16" s="67"/>
      <c r="BXK16" s="67"/>
      <c r="BXL16" s="67"/>
      <c r="BXM16" s="67"/>
      <c r="BXN16" s="67"/>
      <c r="BXO16" s="67"/>
      <c r="BXP16" s="67"/>
      <c r="BXQ16" s="67"/>
      <c r="BXR16" s="67"/>
      <c r="BXS16" s="67"/>
      <c r="BXT16" s="67"/>
      <c r="BXU16" s="67"/>
      <c r="BXV16" s="67"/>
      <c r="BXW16" s="67"/>
      <c r="BXX16" s="67"/>
      <c r="BXY16" s="67"/>
      <c r="BXZ16" s="67"/>
      <c r="BYA16" s="67"/>
      <c r="BYB16" s="67"/>
      <c r="BYC16" s="67"/>
      <c r="BYD16" s="67"/>
      <c r="BYE16" s="67"/>
      <c r="BYF16" s="67"/>
      <c r="BYG16" s="67"/>
      <c r="BYH16" s="67"/>
      <c r="BYI16" s="67"/>
      <c r="BYJ16" s="67"/>
      <c r="BYK16" s="67"/>
      <c r="BYL16" s="67"/>
      <c r="BYM16" s="67"/>
      <c r="BYN16" s="67"/>
      <c r="BYO16" s="67"/>
      <c r="BYP16" s="67"/>
      <c r="BYQ16" s="67"/>
      <c r="BYR16" s="67"/>
      <c r="BYS16" s="67"/>
      <c r="BYT16" s="67"/>
      <c r="BYU16" s="67"/>
      <c r="BYV16" s="67"/>
      <c r="BYW16" s="67"/>
      <c r="BYX16" s="67"/>
      <c r="BYY16" s="67"/>
      <c r="BYZ16" s="67"/>
      <c r="BZA16" s="67"/>
      <c r="BZB16" s="67"/>
      <c r="BZC16" s="67"/>
      <c r="BZD16" s="67"/>
      <c r="BZE16" s="67"/>
      <c r="BZF16" s="67"/>
      <c r="BZG16" s="67"/>
      <c r="BZH16" s="67"/>
      <c r="BZI16" s="67"/>
      <c r="BZJ16" s="67"/>
      <c r="BZK16" s="67"/>
      <c r="BZL16" s="67"/>
      <c r="BZM16" s="67"/>
      <c r="BZN16" s="67"/>
      <c r="BZO16" s="67"/>
      <c r="BZP16" s="67"/>
      <c r="BZQ16" s="67"/>
      <c r="BZR16" s="67"/>
      <c r="BZS16" s="67"/>
      <c r="BZT16" s="67"/>
      <c r="BZU16" s="67"/>
      <c r="BZV16" s="67"/>
      <c r="BZW16" s="67"/>
      <c r="BZX16" s="67"/>
      <c r="BZY16" s="67"/>
      <c r="BZZ16" s="67"/>
      <c r="CAA16" s="67"/>
      <c r="CAB16" s="67"/>
      <c r="CAC16" s="67"/>
      <c r="CAD16" s="67"/>
      <c r="CAE16" s="67"/>
      <c r="CAF16" s="67"/>
      <c r="CAG16" s="67"/>
      <c r="CAH16" s="67"/>
      <c r="CAI16" s="67"/>
      <c r="CAJ16" s="67"/>
      <c r="CAK16" s="67"/>
      <c r="CAL16" s="67"/>
      <c r="CAM16" s="67"/>
      <c r="CAN16" s="67"/>
      <c r="CAO16" s="67"/>
      <c r="CAP16" s="67"/>
      <c r="CAQ16" s="67"/>
      <c r="CAR16" s="67"/>
      <c r="CAS16" s="67"/>
      <c r="CAT16" s="67"/>
      <c r="CAU16" s="67"/>
      <c r="CAV16" s="67"/>
      <c r="CAW16" s="67"/>
      <c r="CAX16" s="67"/>
      <c r="CAY16" s="67"/>
      <c r="CAZ16" s="67"/>
      <c r="CBA16" s="67"/>
      <c r="CBB16" s="67"/>
      <c r="CBC16" s="67"/>
      <c r="CBD16" s="67"/>
      <c r="CBE16" s="67"/>
      <c r="CBF16" s="67"/>
      <c r="CBG16" s="67"/>
      <c r="CBH16" s="67"/>
      <c r="CBI16" s="67"/>
      <c r="CBJ16" s="67"/>
      <c r="CBK16" s="67"/>
      <c r="CBL16" s="67"/>
      <c r="CBM16" s="67"/>
      <c r="CBN16" s="67"/>
      <c r="CBO16" s="67"/>
      <c r="CBP16" s="67"/>
      <c r="CBQ16" s="67"/>
      <c r="CBR16" s="67"/>
      <c r="CBS16" s="67"/>
      <c r="CBT16" s="67"/>
      <c r="CBU16" s="67"/>
      <c r="CBV16" s="67"/>
      <c r="CBW16" s="67"/>
      <c r="CBX16" s="67"/>
      <c r="CBY16" s="67"/>
      <c r="CBZ16" s="67"/>
      <c r="CCA16" s="67"/>
      <c r="CCB16" s="67"/>
      <c r="CCC16" s="67"/>
      <c r="CCD16" s="67"/>
      <c r="CCE16" s="67"/>
      <c r="CCF16" s="67"/>
      <c r="CCG16" s="67"/>
      <c r="CCH16" s="67"/>
      <c r="CCI16" s="67"/>
      <c r="CCJ16" s="67"/>
      <c r="CCK16" s="67"/>
      <c r="CCL16" s="67"/>
      <c r="CCM16" s="67"/>
      <c r="CCN16" s="67"/>
      <c r="CCO16" s="67"/>
      <c r="CCP16" s="67"/>
      <c r="CCQ16" s="67"/>
      <c r="CCR16" s="67"/>
      <c r="CCS16" s="67"/>
      <c r="CCT16" s="67"/>
      <c r="CCU16" s="67"/>
      <c r="CCV16" s="67"/>
      <c r="CCW16" s="67"/>
      <c r="CCX16" s="67"/>
      <c r="CCY16" s="67"/>
      <c r="CCZ16" s="67"/>
      <c r="CDA16" s="67"/>
      <c r="CDB16" s="67"/>
      <c r="CDC16" s="67"/>
      <c r="CDD16" s="67"/>
      <c r="CDE16" s="67"/>
      <c r="CDF16" s="67"/>
      <c r="CDG16" s="67"/>
      <c r="CDH16" s="67"/>
      <c r="CDI16" s="67"/>
      <c r="CDJ16" s="67"/>
      <c r="CDK16" s="67"/>
      <c r="CDL16" s="67"/>
      <c r="CDM16" s="67"/>
      <c r="CDN16" s="67"/>
      <c r="CDO16" s="67"/>
      <c r="CDP16" s="67"/>
      <c r="CDQ16" s="67"/>
      <c r="CDR16" s="67"/>
      <c r="CDS16" s="67"/>
      <c r="CDT16" s="67"/>
      <c r="CDU16" s="67"/>
      <c r="CDV16" s="67"/>
      <c r="CDW16" s="67"/>
      <c r="CDX16" s="67"/>
      <c r="CDY16" s="67"/>
      <c r="CDZ16" s="67"/>
      <c r="CEA16" s="67"/>
      <c r="CEB16" s="67"/>
      <c r="CEC16" s="67"/>
      <c r="CED16" s="67"/>
      <c r="CEE16" s="67"/>
      <c r="CEF16" s="67"/>
      <c r="CEG16" s="67"/>
      <c r="CEH16" s="67"/>
      <c r="CEI16" s="67"/>
      <c r="CEJ16" s="67"/>
      <c r="CEK16" s="67"/>
      <c r="CEL16" s="67"/>
      <c r="CEM16" s="67"/>
      <c r="CEN16" s="67"/>
      <c r="CEO16" s="67"/>
      <c r="CEP16" s="67"/>
      <c r="CEQ16" s="67"/>
      <c r="CER16" s="67"/>
      <c r="CES16" s="67"/>
      <c r="CET16" s="67"/>
      <c r="CEU16" s="67"/>
      <c r="CEV16" s="67"/>
      <c r="CEW16" s="67"/>
      <c r="CEX16" s="67"/>
      <c r="CEY16" s="67"/>
      <c r="CEZ16" s="67"/>
      <c r="CFA16" s="67"/>
      <c r="CFB16" s="67"/>
      <c r="CFC16" s="67"/>
      <c r="CFD16" s="67"/>
      <c r="CFE16" s="67"/>
      <c r="CFF16" s="67"/>
      <c r="CFG16" s="67"/>
      <c r="CFH16" s="67"/>
      <c r="CFI16" s="67"/>
      <c r="CFJ16" s="67"/>
      <c r="CFK16" s="67"/>
      <c r="CFL16" s="67"/>
      <c r="CFM16" s="67"/>
      <c r="CFN16" s="67"/>
      <c r="CFO16" s="67"/>
      <c r="CFP16" s="67"/>
      <c r="CFQ16" s="67"/>
      <c r="CFR16" s="67"/>
      <c r="CFS16" s="67"/>
      <c r="CFT16" s="67"/>
      <c r="CFU16" s="67"/>
      <c r="CFV16" s="67"/>
      <c r="CFW16" s="67"/>
      <c r="CFX16" s="67"/>
      <c r="CFY16" s="67"/>
      <c r="CFZ16" s="67"/>
      <c r="CGA16" s="67"/>
      <c r="CGB16" s="67"/>
      <c r="CGC16" s="67"/>
      <c r="CGD16" s="67"/>
      <c r="CGE16" s="67"/>
      <c r="CGF16" s="67"/>
      <c r="CGG16" s="67"/>
      <c r="CGH16" s="67"/>
      <c r="CGI16" s="67"/>
      <c r="CGJ16" s="67"/>
      <c r="CGK16" s="67"/>
      <c r="CGL16" s="67"/>
      <c r="CGM16" s="67"/>
      <c r="CGN16" s="67"/>
      <c r="CGO16" s="67"/>
      <c r="CGP16" s="67"/>
      <c r="CGQ16" s="67"/>
      <c r="CGR16" s="67"/>
      <c r="CGS16" s="67"/>
      <c r="CGT16" s="67"/>
      <c r="CGU16" s="67"/>
      <c r="CGV16" s="67"/>
      <c r="CGW16" s="67"/>
      <c r="CGX16" s="67"/>
      <c r="CGY16" s="67"/>
      <c r="CGZ16" s="67"/>
      <c r="CHA16" s="67"/>
      <c r="CHB16" s="67"/>
      <c r="CHC16" s="67"/>
      <c r="CHD16" s="67"/>
      <c r="CHE16" s="67"/>
      <c r="CHF16" s="67"/>
      <c r="CHG16" s="67"/>
      <c r="CHH16" s="67"/>
      <c r="CHI16" s="67"/>
      <c r="CHJ16" s="67"/>
      <c r="CHK16" s="67"/>
      <c r="CHL16" s="67"/>
      <c r="CHM16" s="67"/>
      <c r="CHN16" s="67"/>
      <c r="CHO16" s="67"/>
      <c r="CHP16" s="67"/>
      <c r="CHQ16" s="67"/>
      <c r="CHR16" s="67"/>
      <c r="CHS16" s="67"/>
      <c r="CHT16" s="67"/>
      <c r="CHU16" s="67"/>
      <c r="CHV16" s="67"/>
      <c r="CHW16" s="67"/>
      <c r="CHX16" s="67"/>
      <c r="CHY16" s="67"/>
      <c r="CHZ16" s="67"/>
      <c r="CIA16" s="67"/>
      <c r="CIB16" s="67"/>
      <c r="CIC16" s="67"/>
      <c r="CID16" s="67"/>
      <c r="CIE16" s="67"/>
      <c r="CIF16" s="67"/>
      <c r="CIG16" s="67"/>
      <c r="CIH16" s="67"/>
      <c r="CII16" s="67"/>
      <c r="CIJ16" s="67"/>
      <c r="CIK16" s="67"/>
      <c r="CIL16" s="67"/>
      <c r="CIM16" s="67"/>
      <c r="CIN16" s="67"/>
      <c r="CIO16" s="67"/>
      <c r="CIP16" s="67"/>
      <c r="CIQ16" s="67"/>
      <c r="CIR16" s="67"/>
      <c r="CIS16" s="67"/>
      <c r="CIT16" s="67"/>
      <c r="CIU16" s="67"/>
      <c r="CIV16" s="67"/>
      <c r="CIW16" s="67"/>
      <c r="CIX16" s="67"/>
      <c r="CIY16" s="67"/>
      <c r="CIZ16" s="67"/>
      <c r="CJA16" s="67"/>
      <c r="CJB16" s="67"/>
      <c r="CJC16" s="67"/>
      <c r="CJD16" s="67"/>
      <c r="CJE16" s="67"/>
      <c r="CJF16" s="67"/>
      <c r="CJG16" s="67"/>
      <c r="CJH16" s="67"/>
      <c r="CJI16" s="67"/>
      <c r="CJJ16" s="67"/>
      <c r="CJK16" s="67"/>
      <c r="CJL16" s="67"/>
      <c r="CJM16" s="67"/>
      <c r="CJN16" s="67"/>
      <c r="CJO16" s="67"/>
      <c r="CJP16" s="67"/>
      <c r="CJQ16" s="67"/>
      <c r="CJR16" s="67"/>
      <c r="CJS16" s="67"/>
      <c r="CJT16" s="67"/>
      <c r="CJU16" s="67"/>
      <c r="CJV16" s="67"/>
      <c r="CJW16" s="67"/>
      <c r="CJX16" s="67"/>
      <c r="CJY16" s="67"/>
      <c r="CJZ16" s="67"/>
      <c r="CKA16" s="67"/>
      <c r="CKB16" s="67"/>
      <c r="CKC16" s="67"/>
      <c r="CKD16" s="67"/>
      <c r="CKE16" s="67"/>
      <c r="CKF16" s="67"/>
      <c r="CKG16" s="67"/>
      <c r="CKH16" s="67"/>
      <c r="CKI16" s="67"/>
      <c r="CKJ16" s="67"/>
      <c r="CKK16" s="67"/>
      <c r="CKL16" s="67"/>
      <c r="CKM16" s="67"/>
      <c r="CKN16" s="67"/>
      <c r="CKO16" s="67"/>
      <c r="CKP16" s="67"/>
      <c r="CKQ16" s="67"/>
      <c r="CKR16" s="67"/>
      <c r="CKS16" s="67"/>
      <c r="CKT16" s="67"/>
      <c r="CKU16" s="67"/>
      <c r="CKV16" s="67"/>
      <c r="CKW16" s="67"/>
      <c r="CKX16" s="67"/>
      <c r="CKY16" s="67"/>
      <c r="CKZ16" s="67"/>
      <c r="CLA16" s="67"/>
      <c r="CLB16" s="67"/>
      <c r="CLC16" s="67"/>
      <c r="CLD16" s="67"/>
      <c r="CLE16" s="67"/>
      <c r="CLF16" s="67"/>
      <c r="CLG16" s="67"/>
      <c r="CLH16" s="67"/>
      <c r="CLI16" s="67"/>
      <c r="CLJ16" s="67"/>
      <c r="CLK16" s="67"/>
      <c r="CLL16" s="67"/>
      <c r="CLM16" s="67"/>
      <c r="CLN16" s="67"/>
      <c r="CLO16" s="67"/>
      <c r="CLP16" s="67"/>
      <c r="CLQ16" s="67"/>
      <c r="CLR16" s="67"/>
      <c r="CLS16" s="67"/>
      <c r="CLT16" s="67"/>
      <c r="CLU16" s="67"/>
      <c r="CLV16" s="67"/>
      <c r="CLW16" s="67"/>
      <c r="CLX16" s="67"/>
      <c r="CLY16" s="67"/>
      <c r="CLZ16" s="67"/>
      <c r="CMA16" s="67"/>
      <c r="CMB16" s="67"/>
      <c r="CMC16" s="67"/>
      <c r="CMD16" s="67"/>
      <c r="CME16" s="67"/>
      <c r="CMF16" s="67"/>
      <c r="CMG16" s="67"/>
      <c r="CMH16" s="67"/>
      <c r="CMI16" s="67"/>
      <c r="CMJ16" s="67"/>
      <c r="CMK16" s="67"/>
      <c r="CML16" s="67"/>
      <c r="CMM16" s="67"/>
      <c r="CMN16" s="67"/>
      <c r="CMO16" s="67"/>
      <c r="CMP16" s="67"/>
      <c r="CMQ16" s="67"/>
      <c r="CMR16" s="67"/>
      <c r="CMS16" s="67"/>
      <c r="CMT16" s="67"/>
      <c r="CMU16" s="67"/>
      <c r="CMV16" s="67"/>
      <c r="CMW16" s="67"/>
      <c r="CMX16" s="67"/>
      <c r="CMY16" s="67"/>
      <c r="CMZ16" s="67"/>
      <c r="CNA16" s="67"/>
      <c r="CNB16" s="67"/>
      <c r="CNC16" s="67"/>
      <c r="CND16" s="67"/>
      <c r="CNE16" s="67"/>
      <c r="CNF16" s="67"/>
      <c r="CNG16" s="67"/>
      <c r="CNH16" s="67"/>
      <c r="CNI16" s="67"/>
      <c r="CNJ16" s="67"/>
      <c r="CNK16" s="67"/>
      <c r="CNL16" s="67"/>
      <c r="CNM16" s="67"/>
      <c r="CNN16" s="67"/>
      <c r="CNO16" s="67"/>
      <c r="CNP16" s="67"/>
      <c r="CNQ16" s="67"/>
      <c r="CNR16" s="67"/>
      <c r="CNS16" s="67"/>
      <c r="CNT16" s="67"/>
      <c r="CNU16" s="67"/>
      <c r="CNV16" s="67"/>
      <c r="CNW16" s="67"/>
      <c r="CNX16" s="67"/>
      <c r="CNY16" s="67"/>
      <c r="CNZ16" s="67"/>
      <c r="COA16" s="67"/>
      <c r="COB16" s="67"/>
      <c r="COC16" s="67"/>
      <c r="COD16" s="67"/>
      <c r="COE16" s="67"/>
      <c r="COF16" s="67"/>
      <c r="COG16" s="67"/>
      <c r="COH16" s="67"/>
      <c r="COI16" s="67"/>
      <c r="COJ16" s="67"/>
      <c r="COK16" s="67"/>
      <c r="COL16" s="67"/>
      <c r="COM16" s="67"/>
      <c r="CON16" s="67"/>
      <c r="COO16" s="67"/>
      <c r="COP16" s="67"/>
      <c r="COQ16" s="67"/>
      <c r="COR16" s="67"/>
      <c r="COS16" s="67"/>
      <c r="COT16" s="67"/>
      <c r="COU16" s="67"/>
      <c r="COV16" s="67"/>
      <c r="COW16" s="67"/>
      <c r="COX16" s="67"/>
      <c r="COY16" s="67"/>
      <c r="COZ16" s="67"/>
      <c r="CPA16" s="67"/>
      <c r="CPB16" s="67"/>
      <c r="CPC16" s="67"/>
      <c r="CPD16" s="67"/>
      <c r="CPE16" s="67"/>
      <c r="CPF16" s="67"/>
      <c r="CPG16" s="67"/>
      <c r="CPH16" s="67"/>
      <c r="CPI16" s="67"/>
      <c r="CPJ16" s="67"/>
      <c r="CPK16" s="67"/>
      <c r="CPL16" s="67"/>
      <c r="CPM16" s="67"/>
      <c r="CPN16" s="67"/>
      <c r="CPO16" s="67"/>
      <c r="CPP16" s="67"/>
      <c r="CPQ16" s="67"/>
      <c r="CPR16" s="67"/>
      <c r="CPS16" s="67"/>
      <c r="CPT16" s="67"/>
      <c r="CPU16" s="67"/>
      <c r="CPV16" s="67"/>
      <c r="CPW16" s="67"/>
      <c r="CPX16" s="67"/>
      <c r="CPY16" s="67"/>
      <c r="CPZ16" s="67"/>
      <c r="CQA16" s="67"/>
      <c r="CQB16" s="67"/>
      <c r="CQC16" s="67"/>
      <c r="CQD16" s="67"/>
      <c r="CQE16" s="67"/>
      <c r="CQF16" s="67"/>
      <c r="CQG16" s="67"/>
      <c r="CQH16" s="67"/>
      <c r="CQI16" s="67"/>
      <c r="CQJ16" s="67"/>
      <c r="CQK16" s="67"/>
      <c r="CQL16" s="67"/>
      <c r="CQM16" s="67"/>
      <c r="CQN16" s="67"/>
      <c r="CQO16" s="67"/>
      <c r="CQP16" s="67"/>
      <c r="CQQ16" s="67"/>
      <c r="CQR16" s="67"/>
      <c r="CQS16" s="67"/>
      <c r="CQT16" s="67"/>
      <c r="CQU16" s="67"/>
      <c r="CQV16" s="67"/>
      <c r="CQW16" s="67"/>
      <c r="CQX16" s="67"/>
      <c r="CQY16" s="67"/>
      <c r="CQZ16" s="67"/>
      <c r="CRA16" s="67"/>
      <c r="CRB16" s="67"/>
      <c r="CRC16" s="67"/>
      <c r="CRD16" s="67"/>
      <c r="CRE16" s="67"/>
      <c r="CRF16" s="67"/>
      <c r="CRG16" s="67"/>
      <c r="CRH16" s="67"/>
      <c r="CRI16" s="67"/>
      <c r="CRJ16" s="67"/>
      <c r="CRK16" s="67"/>
      <c r="CRL16" s="67"/>
      <c r="CRM16" s="67"/>
      <c r="CRN16" s="67"/>
      <c r="CRO16" s="67"/>
      <c r="CRP16" s="67"/>
      <c r="CRQ16" s="67"/>
      <c r="CRR16" s="67"/>
      <c r="CRS16" s="67"/>
      <c r="CRT16" s="67"/>
      <c r="CRU16" s="67"/>
      <c r="CRV16" s="67"/>
      <c r="CRW16" s="67"/>
      <c r="CRX16" s="67"/>
      <c r="CRY16" s="67"/>
      <c r="CRZ16" s="67"/>
      <c r="CSA16" s="67"/>
      <c r="CSB16" s="67"/>
      <c r="CSC16" s="67"/>
      <c r="CSD16" s="67"/>
      <c r="CSE16" s="67"/>
      <c r="CSF16" s="67"/>
      <c r="CSG16" s="67"/>
      <c r="CSH16" s="67"/>
      <c r="CSI16" s="67"/>
      <c r="CSJ16" s="67"/>
      <c r="CSK16" s="67"/>
      <c r="CSL16" s="67"/>
      <c r="CSM16" s="67"/>
      <c r="CSN16" s="67"/>
      <c r="CSO16" s="67"/>
      <c r="CSP16" s="67"/>
      <c r="CSQ16" s="67"/>
      <c r="CSR16" s="67"/>
      <c r="CSS16" s="67"/>
      <c r="CST16" s="67"/>
      <c r="CSU16" s="67"/>
      <c r="CSV16" s="67"/>
      <c r="CSW16" s="67"/>
      <c r="CSX16" s="67"/>
      <c r="CSY16" s="67"/>
      <c r="CSZ16" s="67"/>
      <c r="CTA16" s="67"/>
      <c r="CTB16" s="67"/>
      <c r="CTC16" s="67"/>
      <c r="CTD16" s="67"/>
      <c r="CTE16" s="67"/>
      <c r="CTF16" s="67"/>
      <c r="CTG16" s="67"/>
      <c r="CTH16" s="67"/>
      <c r="CTI16" s="67"/>
      <c r="CTJ16" s="67"/>
      <c r="CTK16" s="67"/>
      <c r="CTL16" s="67"/>
      <c r="CTM16" s="67"/>
      <c r="CTN16" s="67"/>
      <c r="CTO16" s="67"/>
      <c r="CTP16" s="67"/>
      <c r="CTQ16" s="67"/>
      <c r="CTR16" s="67"/>
      <c r="CTS16" s="67"/>
      <c r="CTT16" s="67"/>
      <c r="CTU16" s="67"/>
      <c r="CTV16" s="67"/>
      <c r="CTW16" s="67"/>
      <c r="CTX16" s="67"/>
      <c r="CTY16" s="67"/>
      <c r="CTZ16" s="67"/>
      <c r="CUA16" s="67"/>
      <c r="CUB16" s="67"/>
      <c r="CUC16" s="67"/>
      <c r="CUD16" s="67"/>
      <c r="CUE16" s="67"/>
      <c r="CUF16" s="67"/>
      <c r="CUG16" s="67"/>
      <c r="CUH16" s="67"/>
      <c r="CUI16" s="67"/>
      <c r="CUJ16" s="67"/>
      <c r="CUK16" s="67"/>
      <c r="CUL16" s="67"/>
      <c r="CUM16" s="67"/>
      <c r="CUN16" s="67"/>
      <c r="CUO16" s="67"/>
      <c r="CUP16" s="67"/>
      <c r="CUQ16" s="67"/>
      <c r="CUR16" s="67"/>
      <c r="CUS16" s="67"/>
      <c r="CUT16" s="67"/>
      <c r="CUU16" s="67"/>
      <c r="CUV16" s="67"/>
      <c r="CUW16" s="67"/>
      <c r="CUX16" s="67"/>
      <c r="CUY16" s="67"/>
      <c r="CUZ16" s="67"/>
      <c r="CVA16" s="67"/>
      <c r="CVB16" s="67"/>
      <c r="CVC16" s="67"/>
      <c r="CVD16" s="67"/>
      <c r="CVE16" s="67"/>
      <c r="CVF16" s="67"/>
      <c r="CVG16" s="67"/>
      <c r="CVH16" s="67"/>
      <c r="CVI16" s="67"/>
      <c r="CVJ16" s="67"/>
      <c r="CVK16" s="67"/>
      <c r="CVL16" s="67"/>
      <c r="CVM16" s="67"/>
      <c r="CVN16" s="67"/>
      <c r="CVO16" s="67"/>
      <c r="CVP16" s="67"/>
      <c r="CVQ16" s="67"/>
      <c r="CVR16" s="67"/>
      <c r="CVS16" s="67"/>
      <c r="CVT16" s="67"/>
      <c r="CVU16" s="67"/>
      <c r="CVV16" s="67"/>
      <c r="CVW16" s="67"/>
      <c r="CVX16" s="67"/>
      <c r="CVY16" s="67"/>
      <c r="CVZ16" s="67"/>
      <c r="CWA16" s="67"/>
      <c r="CWB16" s="67"/>
      <c r="CWC16" s="67"/>
      <c r="CWD16" s="67"/>
      <c r="CWE16" s="67"/>
      <c r="CWF16" s="67"/>
      <c r="CWG16" s="67"/>
      <c r="CWH16" s="67"/>
      <c r="CWI16" s="67"/>
      <c r="CWJ16" s="67"/>
      <c r="CWK16" s="67"/>
      <c r="CWL16" s="67"/>
      <c r="CWM16" s="67"/>
      <c r="CWN16" s="67"/>
      <c r="CWO16" s="67"/>
      <c r="CWP16" s="67"/>
      <c r="CWQ16" s="67"/>
      <c r="CWR16" s="67"/>
      <c r="CWS16" s="67"/>
      <c r="CWT16" s="67"/>
      <c r="CWU16" s="67"/>
      <c r="CWV16" s="67"/>
      <c r="CWW16" s="67"/>
      <c r="CWX16" s="67"/>
      <c r="CWY16" s="67"/>
      <c r="CWZ16" s="67"/>
      <c r="CXA16" s="67"/>
      <c r="CXB16" s="67"/>
      <c r="CXC16" s="67"/>
      <c r="CXD16" s="67"/>
      <c r="CXE16" s="67"/>
      <c r="CXF16" s="67"/>
      <c r="CXG16" s="67"/>
      <c r="CXH16" s="67"/>
      <c r="CXI16" s="67"/>
      <c r="CXJ16" s="67"/>
      <c r="CXK16" s="67"/>
      <c r="CXL16" s="67"/>
      <c r="CXM16" s="67"/>
      <c r="CXN16" s="67"/>
      <c r="CXO16" s="67"/>
      <c r="CXP16" s="67"/>
      <c r="CXQ16" s="67"/>
      <c r="CXR16" s="67"/>
      <c r="CXS16" s="67"/>
      <c r="CXT16" s="67"/>
      <c r="CXU16" s="67"/>
      <c r="CXV16" s="67"/>
      <c r="CXW16" s="67"/>
      <c r="CXX16" s="67"/>
      <c r="CXY16" s="67"/>
      <c r="CXZ16" s="67"/>
      <c r="CYA16" s="67"/>
      <c r="CYB16" s="67"/>
      <c r="CYC16" s="67"/>
      <c r="CYD16" s="67"/>
      <c r="CYE16" s="67"/>
      <c r="CYF16" s="67"/>
      <c r="CYG16" s="67"/>
      <c r="CYH16" s="67"/>
      <c r="CYI16" s="67"/>
      <c r="CYJ16" s="67"/>
      <c r="CYK16" s="67"/>
      <c r="CYL16" s="67"/>
      <c r="CYM16" s="67"/>
      <c r="CYN16" s="67"/>
      <c r="CYO16" s="67"/>
      <c r="CYP16" s="67"/>
      <c r="CYQ16" s="67"/>
      <c r="CYR16" s="67"/>
      <c r="CYS16" s="67"/>
      <c r="CYT16" s="67"/>
      <c r="CYU16" s="67"/>
      <c r="CYV16" s="67"/>
      <c r="CYW16" s="67"/>
      <c r="CYX16" s="67"/>
      <c r="CYY16" s="67"/>
      <c r="CYZ16" s="67"/>
      <c r="CZA16" s="67"/>
      <c r="CZB16" s="67"/>
      <c r="CZC16" s="67"/>
      <c r="CZD16" s="67"/>
      <c r="CZE16" s="67"/>
      <c r="CZF16" s="67"/>
      <c r="CZG16" s="67"/>
      <c r="CZH16" s="67"/>
      <c r="CZI16" s="67"/>
      <c r="CZJ16" s="67"/>
      <c r="CZK16" s="67"/>
      <c r="CZL16" s="67"/>
      <c r="CZM16" s="67"/>
      <c r="CZN16" s="67"/>
      <c r="CZO16" s="67"/>
      <c r="CZP16" s="67"/>
      <c r="CZQ16" s="67"/>
      <c r="CZR16" s="67"/>
      <c r="CZS16" s="67"/>
      <c r="CZT16" s="67"/>
      <c r="CZU16" s="67"/>
      <c r="CZV16" s="67"/>
      <c r="CZW16" s="67"/>
      <c r="CZX16" s="67"/>
      <c r="CZY16" s="67"/>
      <c r="CZZ16" s="67"/>
      <c r="DAA16" s="67"/>
      <c r="DAB16" s="67"/>
      <c r="DAC16" s="67"/>
      <c r="DAD16" s="67"/>
      <c r="DAE16" s="67"/>
      <c r="DAF16" s="67"/>
      <c r="DAG16" s="67"/>
      <c r="DAH16" s="67"/>
      <c r="DAI16" s="67"/>
      <c r="DAJ16" s="67"/>
      <c r="DAK16" s="67"/>
      <c r="DAL16" s="67"/>
      <c r="DAM16" s="67"/>
      <c r="DAN16" s="67"/>
      <c r="DAO16" s="67"/>
      <c r="DAP16" s="67"/>
      <c r="DAQ16" s="67"/>
      <c r="DAR16" s="67"/>
      <c r="DAS16" s="67"/>
      <c r="DAT16" s="67"/>
      <c r="DAU16" s="67"/>
      <c r="DAV16" s="67"/>
      <c r="DAW16" s="67"/>
      <c r="DAX16" s="67"/>
      <c r="DAY16" s="67"/>
      <c r="DAZ16" s="67"/>
      <c r="DBA16" s="67"/>
      <c r="DBB16" s="67"/>
      <c r="DBC16" s="67"/>
      <c r="DBD16" s="67"/>
      <c r="DBE16" s="67"/>
      <c r="DBF16" s="67"/>
      <c r="DBG16" s="67"/>
      <c r="DBH16" s="67"/>
      <c r="DBI16" s="67"/>
      <c r="DBJ16" s="67"/>
      <c r="DBK16" s="67"/>
      <c r="DBL16" s="67"/>
      <c r="DBM16" s="67"/>
      <c r="DBN16" s="67"/>
      <c r="DBO16" s="67"/>
      <c r="DBP16" s="67"/>
      <c r="DBQ16" s="67"/>
      <c r="DBR16" s="67"/>
      <c r="DBS16" s="67"/>
      <c r="DBT16" s="67"/>
      <c r="DBU16" s="67"/>
      <c r="DBV16" s="67"/>
      <c r="DBW16" s="67"/>
      <c r="DBX16" s="67"/>
      <c r="DBY16" s="67"/>
      <c r="DBZ16" s="67"/>
      <c r="DCA16" s="67"/>
      <c r="DCB16" s="67"/>
      <c r="DCC16" s="67"/>
      <c r="DCD16" s="67"/>
      <c r="DCE16" s="67"/>
      <c r="DCF16" s="67"/>
      <c r="DCG16" s="67"/>
      <c r="DCH16" s="67"/>
      <c r="DCI16" s="67"/>
      <c r="DCJ16" s="67"/>
      <c r="DCK16" s="67"/>
      <c r="DCL16" s="67"/>
      <c r="DCM16" s="67"/>
      <c r="DCN16" s="67"/>
      <c r="DCO16" s="67"/>
      <c r="DCP16" s="67"/>
      <c r="DCQ16" s="67"/>
      <c r="DCR16" s="67"/>
      <c r="DCS16" s="67"/>
      <c r="DCT16" s="67"/>
      <c r="DCU16" s="67"/>
      <c r="DCV16" s="67"/>
      <c r="DCW16" s="67"/>
      <c r="DCX16" s="67"/>
      <c r="DCY16" s="67"/>
      <c r="DCZ16" s="67"/>
      <c r="DDA16" s="67"/>
      <c r="DDB16" s="67"/>
      <c r="DDC16" s="67"/>
      <c r="DDD16" s="67"/>
      <c r="DDE16" s="67"/>
      <c r="DDF16" s="67"/>
      <c r="DDG16" s="67"/>
      <c r="DDH16" s="67"/>
      <c r="DDI16" s="67"/>
      <c r="DDJ16" s="67"/>
      <c r="DDK16" s="67"/>
      <c r="DDL16" s="67"/>
      <c r="DDM16" s="67"/>
      <c r="DDN16" s="67"/>
      <c r="DDO16" s="67"/>
      <c r="DDP16" s="67"/>
      <c r="DDQ16" s="67"/>
      <c r="DDR16" s="67"/>
      <c r="DDS16" s="67"/>
      <c r="DDT16" s="67"/>
      <c r="DDU16" s="67"/>
      <c r="DDV16" s="67"/>
      <c r="DDW16" s="67"/>
      <c r="DDX16" s="67"/>
      <c r="DDY16" s="67"/>
      <c r="DDZ16" s="67"/>
      <c r="DEA16" s="67"/>
      <c r="DEB16" s="67"/>
      <c r="DEC16" s="67"/>
      <c r="DED16" s="67"/>
      <c r="DEE16" s="67"/>
      <c r="DEF16" s="67"/>
      <c r="DEG16" s="67"/>
      <c r="DEH16" s="67"/>
      <c r="DEI16" s="67"/>
      <c r="DEJ16" s="67"/>
      <c r="DEK16" s="67"/>
      <c r="DEL16" s="67"/>
      <c r="DEM16" s="67"/>
      <c r="DEN16" s="67"/>
      <c r="DEO16" s="67"/>
      <c r="DEP16" s="67"/>
      <c r="DEQ16" s="67"/>
      <c r="DER16" s="67"/>
      <c r="DES16" s="67"/>
      <c r="DET16" s="67"/>
      <c r="DEU16" s="67"/>
      <c r="DEV16" s="67"/>
      <c r="DEW16" s="67"/>
      <c r="DEX16" s="67"/>
      <c r="DEY16" s="67"/>
      <c r="DEZ16" s="67"/>
      <c r="DFA16" s="67"/>
      <c r="DFB16" s="67"/>
      <c r="DFC16" s="67"/>
      <c r="DFD16" s="67"/>
      <c r="DFE16" s="67"/>
      <c r="DFF16" s="67"/>
      <c r="DFG16" s="67"/>
      <c r="DFH16" s="67"/>
      <c r="DFI16" s="67"/>
      <c r="DFJ16" s="67"/>
      <c r="DFK16" s="67"/>
      <c r="DFL16" s="67"/>
      <c r="DFM16" s="67"/>
      <c r="DFN16" s="67"/>
      <c r="DFO16" s="67"/>
      <c r="DFP16" s="67"/>
      <c r="DFQ16" s="67"/>
      <c r="DFR16" s="67"/>
      <c r="DFS16" s="67"/>
      <c r="DFT16" s="67"/>
      <c r="DFU16" s="67"/>
      <c r="DFV16" s="67"/>
      <c r="DFW16" s="67"/>
      <c r="DFX16" s="67"/>
      <c r="DFY16" s="67"/>
      <c r="DFZ16" s="67"/>
      <c r="DGA16" s="67"/>
      <c r="DGB16" s="67"/>
      <c r="DGC16" s="67"/>
      <c r="DGD16" s="67"/>
      <c r="DGE16" s="67"/>
      <c r="DGF16" s="67"/>
      <c r="DGG16" s="67"/>
      <c r="DGH16" s="67"/>
      <c r="DGI16" s="67"/>
      <c r="DGJ16" s="67"/>
      <c r="DGK16" s="67"/>
      <c r="DGL16" s="67"/>
      <c r="DGM16" s="67"/>
      <c r="DGN16" s="67"/>
      <c r="DGO16" s="67"/>
      <c r="DGP16" s="67"/>
      <c r="DGQ16" s="67"/>
      <c r="DGR16" s="67"/>
      <c r="DGS16" s="67"/>
      <c r="DGT16" s="67"/>
      <c r="DGU16" s="67"/>
      <c r="DGV16" s="67"/>
      <c r="DGW16" s="67"/>
      <c r="DGX16" s="67"/>
      <c r="DGY16" s="67"/>
      <c r="DGZ16" s="67"/>
      <c r="DHA16" s="67"/>
      <c r="DHB16" s="67"/>
      <c r="DHC16" s="67"/>
      <c r="DHD16" s="67"/>
      <c r="DHE16" s="67"/>
      <c r="DHF16" s="67"/>
      <c r="DHG16" s="67"/>
      <c r="DHH16" s="67"/>
      <c r="DHI16" s="67"/>
      <c r="DHJ16" s="67"/>
      <c r="DHK16" s="67"/>
      <c r="DHL16" s="67"/>
      <c r="DHM16" s="67"/>
      <c r="DHN16" s="67"/>
      <c r="DHO16" s="67"/>
      <c r="DHP16" s="67"/>
      <c r="DHQ16" s="67"/>
      <c r="DHR16" s="67"/>
      <c r="DHS16" s="67"/>
      <c r="DHT16" s="67"/>
      <c r="DHU16" s="67"/>
      <c r="DHV16" s="67"/>
      <c r="DHW16" s="67"/>
      <c r="DHX16" s="67"/>
      <c r="DHY16" s="67"/>
      <c r="DHZ16" s="67"/>
      <c r="DIA16" s="67"/>
      <c r="DIB16" s="67"/>
      <c r="DIC16" s="67"/>
      <c r="DID16" s="67"/>
      <c r="DIE16" s="67"/>
      <c r="DIF16" s="67"/>
      <c r="DIG16" s="67"/>
      <c r="DIH16" s="67"/>
      <c r="DII16" s="67"/>
      <c r="DIJ16" s="67"/>
      <c r="DIK16" s="67"/>
      <c r="DIL16" s="67"/>
      <c r="DIM16" s="67"/>
      <c r="DIN16" s="67"/>
      <c r="DIO16" s="67"/>
      <c r="DIP16" s="67"/>
      <c r="DIQ16" s="67"/>
      <c r="DIR16" s="67"/>
      <c r="DIS16" s="67"/>
      <c r="DIT16" s="67"/>
      <c r="DIU16" s="67"/>
      <c r="DIV16" s="67"/>
      <c r="DIW16" s="67"/>
      <c r="DIX16" s="67"/>
      <c r="DIY16" s="67"/>
      <c r="DIZ16" s="67"/>
      <c r="DJA16" s="67"/>
      <c r="DJB16" s="67"/>
      <c r="DJC16" s="67"/>
      <c r="DJD16" s="67"/>
      <c r="DJE16" s="67"/>
      <c r="DJF16" s="67"/>
      <c r="DJG16" s="67"/>
      <c r="DJH16" s="67"/>
      <c r="DJI16" s="67"/>
      <c r="DJJ16" s="67"/>
      <c r="DJK16" s="67"/>
      <c r="DJL16" s="67"/>
      <c r="DJM16" s="67"/>
      <c r="DJN16" s="67"/>
      <c r="DJO16" s="67"/>
      <c r="DJP16" s="67"/>
      <c r="DJQ16" s="67"/>
      <c r="DJR16" s="67"/>
      <c r="DJS16" s="67"/>
      <c r="DJT16" s="67"/>
      <c r="DJU16" s="67"/>
      <c r="DJV16" s="67"/>
      <c r="DJW16" s="67"/>
      <c r="DJX16" s="67"/>
      <c r="DJY16" s="67"/>
      <c r="DJZ16" s="67"/>
      <c r="DKA16" s="67"/>
      <c r="DKB16" s="67"/>
      <c r="DKC16" s="67"/>
      <c r="DKD16" s="67"/>
      <c r="DKE16" s="67"/>
      <c r="DKF16" s="67"/>
      <c r="DKG16" s="67"/>
      <c r="DKH16" s="67"/>
      <c r="DKI16" s="67"/>
      <c r="DKJ16" s="67"/>
      <c r="DKK16" s="67"/>
      <c r="DKL16" s="67"/>
      <c r="DKM16" s="67"/>
      <c r="DKN16" s="67"/>
      <c r="DKO16" s="67"/>
      <c r="DKP16" s="67"/>
      <c r="DKQ16" s="67"/>
      <c r="DKR16" s="67"/>
      <c r="DKS16" s="67"/>
      <c r="DKT16" s="67"/>
      <c r="DKU16" s="67"/>
      <c r="DKV16" s="67"/>
      <c r="DKW16" s="67"/>
      <c r="DKX16" s="67"/>
      <c r="DKY16" s="67"/>
      <c r="DKZ16" s="67"/>
      <c r="DLA16" s="67"/>
      <c r="DLB16" s="67"/>
      <c r="DLC16" s="67"/>
      <c r="DLD16" s="67"/>
      <c r="DLE16" s="67"/>
      <c r="DLF16" s="67"/>
      <c r="DLG16" s="67"/>
      <c r="DLH16" s="67"/>
      <c r="DLI16" s="67"/>
      <c r="DLJ16" s="67"/>
      <c r="DLK16" s="67"/>
      <c r="DLL16" s="67"/>
      <c r="DLM16" s="67"/>
      <c r="DLN16" s="67"/>
      <c r="DLO16" s="67"/>
      <c r="DLP16" s="67"/>
      <c r="DLQ16" s="67"/>
      <c r="DLR16" s="67"/>
      <c r="DLS16" s="67"/>
      <c r="DLT16" s="67"/>
      <c r="DLU16" s="67"/>
      <c r="DLV16" s="67"/>
      <c r="DLW16" s="67"/>
      <c r="DLX16" s="67"/>
      <c r="DLY16" s="67"/>
      <c r="DLZ16" s="67"/>
      <c r="DMA16" s="67"/>
      <c r="DMB16" s="67"/>
      <c r="DMC16" s="67"/>
      <c r="DMD16" s="67"/>
      <c r="DME16" s="67"/>
      <c r="DMF16" s="67"/>
      <c r="DMG16" s="67"/>
      <c r="DMH16" s="67"/>
      <c r="DMI16" s="67"/>
      <c r="DMJ16" s="67"/>
      <c r="DMK16" s="67"/>
      <c r="DML16" s="67"/>
      <c r="DMM16" s="67"/>
      <c r="DMN16" s="67"/>
      <c r="DMO16" s="67"/>
      <c r="DMP16" s="67"/>
      <c r="DMQ16" s="67"/>
      <c r="DMR16" s="67"/>
      <c r="DMS16" s="67"/>
      <c r="DMT16" s="67"/>
      <c r="DMU16" s="67"/>
      <c r="DMV16" s="67"/>
      <c r="DMW16" s="67"/>
      <c r="DMX16" s="67"/>
      <c r="DMY16" s="67"/>
      <c r="DMZ16" s="67"/>
      <c r="DNA16" s="67"/>
      <c r="DNB16" s="67"/>
      <c r="DNC16" s="67"/>
      <c r="DND16" s="67"/>
      <c r="DNE16" s="67"/>
      <c r="DNF16" s="67"/>
      <c r="DNG16" s="67"/>
      <c r="DNH16" s="67"/>
      <c r="DNI16" s="67"/>
      <c r="DNJ16" s="67"/>
      <c r="DNK16" s="67"/>
      <c r="DNL16" s="67"/>
      <c r="DNM16" s="67"/>
      <c r="DNN16" s="67"/>
      <c r="DNO16" s="67"/>
      <c r="DNP16" s="67"/>
      <c r="DNQ16" s="67"/>
      <c r="DNR16" s="67"/>
      <c r="DNS16" s="67"/>
      <c r="DNT16" s="67"/>
      <c r="DNU16" s="67"/>
      <c r="DNV16" s="67"/>
      <c r="DNW16" s="67"/>
      <c r="DNX16" s="67"/>
      <c r="DNY16" s="67"/>
      <c r="DNZ16" s="67"/>
      <c r="DOA16" s="67"/>
      <c r="DOB16" s="67"/>
      <c r="DOC16" s="67"/>
      <c r="DOD16" s="67"/>
      <c r="DOE16" s="67"/>
      <c r="DOF16" s="67"/>
      <c r="DOG16" s="67"/>
      <c r="DOH16" s="67"/>
      <c r="DOI16" s="67"/>
      <c r="DOJ16" s="67"/>
      <c r="DOK16" s="67"/>
      <c r="DOL16" s="67"/>
      <c r="DOM16" s="67"/>
      <c r="DON16" s="67"/>
      <c r="DOO16" s="67"/>
      <c r="DOP16" s="67"/>
      <c r="DOQ16" s="67"/>
      <c r="DOR16" s="67"/>
      <c r="DOS16" s="67"/>
      <c r="DOT16" s="67"/>
      <c r="DOU16" s="67"/>
      <c r="DOV16" s="67"/>
      <c r="DOW16" s="67"/>
      <c r="DOX16" s="67"/>
      <c r="DOY16" s="67"/>
      <c r="DOZ16" s="67"/>
      <c r="DPA16" s="67"/>
      <c r="DPB16" s="67"/>
      <c r="DPC16" s="67"/>
      <c r="DPD16" s="67"/>
      <c r="DPE16" s="67"/>
      <c r="DPF16" s="67"/>
      <c r="DPG16" s="67"/>
      <c r="DPH16" s="67"/>
      <c r="DPI16" s="67"/>
      <c r="DPJ16" s="67"/>
      <c r="DPK16" s="67"/>
      <c r="DPL16" s="67"/>
      <c r="DPM16" s="67"/>
      <c r="DPN16" s="67"/>
      <c r="DPO16" s="67"/>
      <c r="DPP16" s="67"/>
      <c r="DPQ16" s="67"/>
      <c r="DPR16" s="67"/>
      <c r="DPS16" s="67"/>
      <c r="DPT16" s="67"/>
      <c r="DPU16" s="67"/>
      <c r="DPV16" s="67"/>
      <c r="DPW16" s="67"/>
      <c r="DPX16" s="67"/>
      <c r="DPY16" s="67"/>
      <c r="DPZ16" s="67"/>
      <c r="DQA16" s="67"/>
      <c r="DQB16" s="67"/>
      <c r="DQC16" s="67"/>
      <c r="DQD16" s="67"/>
      <c r="DQE16" s="67"/>
      <c r="DQF16" s="67"/>
      <c r="DQG16" s="67"/>
      <c r="DQH16" s="67"/>
      <c r="DQI16" s="67"/>
      <c r="DQJ16" s="67"/>
      <c r="DQK16" s="67"/>
      <c r="DQL16" s="67"/>
      <c r="DQM16" s="67"/>
      <c r="DQN16" s="67"/>
      <c r="DQO16" s="67"/>
      <c r="DQP16" s="67"/>
      <c r="DQQ16" s="67"/>
      <c r="DQR16" s="67"/>
      <c r="DQS16" s="67"/>
      <c r="DQT16" s="67"/>
      <c r="DQU16" s="67"/>
      <c r="DQV16" s="67"/>
      <c r="DQW16" s="67"/>
      <c r="DQX16" s="67"/>
      <c r="DQY16" s="67"/>
      <c r="DQZ16" s="67"/>
      <c r="DRA16" s="67"/>
      <c r="DRB16" s="67"/>
      <c r="DRC16" s="67"/>
      <c r="DRD16" s="67"/>
      <c r="DRE16" s="67"/>
      <c r="DRF16" s="67"/>
      <c r="DRG16" s="67"/>
      <c r="DRH16" s="67"/>
      <c r="DRI16" s="67"/>
      <c r="DRJ16" s="67"/>
      <c r="DRK16" s="67"/>
      <c r="DRL16" s="67"/>
      <c r="DRM16" s="67"/>
      <c r="DRN16" s="67"/>
      <c r="DRO16" s="67"/>
      <c r="DRP16" s="67"/>
      <c r="DRQ16" s="67"/>
      <c r="DRR16" s="67"/>
      <c r="DRS16" s="67"/>
      <c r="DRT16" s="67"/>
      <c r="DRU16" s="67"/>
      <c r="DRV16" s="67"/>
      <c r="DRW16" s="67"/>
      <c r="DRX16" s="67"/>
      <c r="DRY16" s="67"/>
      <c r="DRZ16" s="67"/>
      <c r="DSA16" s="67"/>
      <c r="DSB16" s="67"/>
      <c r="DSC16" s="67"/>
      <c r="DSD16" s="67"/>
      <c r="DSE16" s="67"/>
      <c r="DSF16" s="67"/>
      <c r="DSG16" s="67"/>
      <c r="DSH16" s="67"/>
      <c r="DSI16" s="67"/>
      <c r="DSJ16" s="67"/>
      <c r="DSK16" s="67"/>
      <c r="DSL16" s="67"/>
      <c r="DSM16" s="67"/>
      <c r="DSN16" s="67"/>
      <c r="DSO16" s="67"/>
      <c r="DSP16" s="67"/>
      <c r="DSQ16" s="67"/>
      <c r="DSR16" s="67"/>
      <c r="DSS16" s="67"/>
      <c r="DST16" s="67"/>
      <c r="DSU16" s="67"/>
      <c r="DSV16" s="67"/>
      <c r="DSW16" s="67"/>
      <c r="DSX16" s="67"/>
      <c r="DSY16" s="67"/>
      <c r="DSZ16" s="67"/>
      <c r="DTA16" s="67"/>
      <c r="DTB16" s="67"/>
      <c r="DTC16" s="67"/>
      <c r="DTD16" s="67"/>
      <c r="DTE16" s="67"/>
      <c r="DTF16" s="67"/>
      <c r="DTG16" s="67"/>
      <c r="DTH16" s="67"/>
      <c r="DTI16" s="67"/>
      <c r="DTJ16" s="67"/>
      <c r="DTK16" s="67"/>
      <c r="DTL16" s="67"/>
      <c r="DTM16" s="67"/>
      <c r="DTN16" s="67"/>
      <c r="DTO16" s="67"/>
      <c r="DTP16" s="67"/>
      <c r="DTQ16" s="67"/>
      <c r="DTR16" s="67"/>
      <c r="DTS16" s="67"/>
      <c r="DTT16" s="67"/>
      <c r="DTU16" s="67"/>
      <c r="DTV16" s="67"/>
      <c r="DTW16" s="67"/>
      <c r="DTX16" s="67"/>
      <c r="DTY16" s="67"/>
      <c r="DTZ16" s="67"/>
      <c r="DUA16" s="67"/>
      <c r="DUB16" s="67"/>
      <c r="DUC16" s="67"/>
      <c r="DUD16" s="67"/>
      <c r="DUE16" s="67"/>
      <c r="DUF16" s="67"/>
      <c r="DUG16" s="67"/>
      <c r="DUH16" s="67"/>
      <c r="DUI16" s="67"/>
      <c r="DUJ16" s="67"/>
      <c r="DUK16" s="67"/>
      <c r="DUL16" s="67"/>
      <c r="DUM16" s="67"/>
      <c r="DUN16" s="67"/>
      <c r="DUO16" s="67"/>
      <c r="DUP16" s="67"/>
      <c r="DUQ16" s="67"/>
      <c r="DUR16" s="67"/>
      <c r="DUS16" s="67"/>
      <c r="DUT16" s="67"/>
      <c r="DUU16" s="67"/>
      <c r="DUV16" s="67"/>
      <c r="DUW16" s="67"/>
      <c r="DUX16" s="67"/>
      <c r="DUY16" s="67"/>
      <c r="DUZ16" s="67"/>
      <c r="DVA16" s="67"/>
      <c r="DVB16" s="67"/>
      <c r="DVC16" s="67"/>
      <c r="DVD16" s="67"/>
      <c r="DVE16" s="67"/>
      <c r="DVF16" s="67"/>
      <c r="DVG16" s="67"/>
      <c r="DVH16" s="67"/>
      <c r="DVI16" s="67"/>
      <c r="DVJ16" s="67"/>
      <c r="DVK16" s="67"/>
      <c r="DVL16" s="67"/>
      <c r="DVM16" s="67"/>
      <c r="DVN16" s="67"/>
      <c r="DVO16" s="67"/>
      <c r="DVP16" s="67"/>
      <c r="DVQ16" s="67"/>
      <c r="DVR16" s="67"/>
      <c r="DVS16" s="67"/>
      <c r="DVT16" s="67"/>
      <c r="DVU16" s="67"/>
      <c r="DVV16" s="67"/>
      <c r="DVW16" s="67"/>
      <c r="DVX16" s="67"/>
      <c r="DVY16" s="67"/>
      <c r="DVZ16" s="67"/>
      <c r="DWA16" s="67"/>
      <c r="DWB16" s="67"/>
      <c r="DWC16" s="67"/>
      <c r="DWD16" s="67"/>
      <c r="DWE16" s="67"/>
      <c r="DWF16" s="67"/>
      <c r="DWG16" s="67"/>
      <c r="DWH16" s="67"/>
      <c r="DWI16" s="67"/>
      <c r="DWJ16" s="67"/>
      <c r="DWK16" s="67"/>
      <c r="DWL16" s="67"/>
      <c r="DWM16" s="67"/>
      <c r="DWN16" s="67"/>
      <c r="DWO16" s="67"/>
      <c r="DWP16" s="67"/>
      <c r="DWQ16" s="67"/>
      <c r="DWR16" s="67"/>
      <c r="DWS16" s="67"/>
      <c r="DWT16" s="67"/>
      <c r="DWU16" s="67"/>
      <c r="DWV16" s="67"/>
      <c r="DWW16" s="67"/>
      <c r="DWX16" s="67"/>
      <c r="DWY16" s="67"/>
      <c r="DWZ16" s="67"/>
      <c r="DXA16" s="67"/>
      <c r="DXB16" s="67"/>
      <c r="DXC16" s="67"/>
      <c r="DXD16" s="67"/>
      <c r="DXE16" s="67"/>
      <c r="DXF16" s="67"/>
      <c r="DXG16" s="67"/>
      <c r="DXH16" s="67"/>
      <c r="DXI16" s="67"/>
      <c r="DXJ16" s="67"/>
      <c r="DXK16" s="67"/>
      <c r="DXL16" s="67"/>
      <c r="DXM16" s="67"/>
      <c r="DXN16" s="67"/>
      <c r="DXO16" s="67"/>
      <c r="DXP16" s="67"/>
      <c r="DXQ16" s="67"/>
      <c r="DXR16" s="67"/>
      <c r="DXS16" s="67"/>
      <c r="DXT16" s="67"/>
      <c r="DXU16" s="67"/>
      <c r="DXV16" s="67"/>
      <c r="DXW16" s="67"/>
      <c r="DXX16" s="67"/>
      <c r="DXY16" s="67"/>
      <c r="DXZ16" s="67"/>
      <c r="DYA16" s="67"/>
      <c r="DYB16" s="67"/>
      <c r="DYC16" s="67"/>
      <c r="DYD16" s="67"/>
      <c r="DYE16" s="67"/>
      <c r="DYF16" s="67"/>
      <c r="DYG16" s="67"/>
      <c r="DYH16" s="67"/>
      <c r="DYI16" s="67"/>
      <c r="DYJ16" s="67"/>
      <c r="DYK16" s="67"/>
      <c r="DYL16" s="67"/>
      <c r="DYM16" s="67"/>
      <c r="DYN16" s="67"/>
      <c r="DYO16" s="67"/>
      <c r="DYP16" s="67"/>
      <c r="DYQ16" s="67"/>
      <c r="DYR16" s="67"/>
      <c r="DYS16" s="67"/>
      <c r="DYT16" s="67"/>
      <c r="DYU16" s="67"/>
      <c r="DYV16" s="67"/>
      <c r="DYW16" s="67"/>
      <c r="DYX16" s="67"/>
      <c r="DYY16" s="67"/>
      <c r="DYZ16" s="67"/>
      <c r="DZA16" s="67"/>
      <c r="DZB16" s="67"/>
      <c r="DZC16" s="67"/>
      <c r="DZD16" s="67"/>
      <c r="DZE16" s="67"/>
      <c r="DZF16" s="67"/>
      <c r="DZG16" s="67"/>
      <c r="DZH16" s="67"/>
      <c r="DZI16" s="67"/>
      <c r="DZJ16" s="67"/>
      <c r="DZK16" s="67"/>
      <c r="DZL16" s="67"/>
      <c r="DZM16" s="67"/>
      <c r="DZN16" s="67"/>
      <c r="DZO16" s="67"/>
      <c r="DZP16" s="67"/>
      <c r="DZQ16" s="67"/>
      <c r="DZR16" s="67"/>
      <c r="DZS16" s="67"/>
      <c r="DZT16" s="67"/>
      <c r="DZU16" s="67"/>
      <c r="DZV16" s="67"/>
      <c r="DZW16" s="67"/>
      <c r="DZX16" s="67"/>
      <c r="DZY16" s="67"/>
      <c r="DZZ16" s="67"/>
    </row>
    <row r="17" spans="1:3406" s="65" customFormat="1">
      <c r="A17" s="84" t="s">
        <v>1855</v>
      </c>
      <c r="B17" s="78">
        <v>-1000</v>
      </c>
      <c r="C17" s="78">
        <v>0</v>
      </c>
      <c r="D17" s="78">
        <v>-1000</v>
      </c>
      <c r="E17" s="78">
        <v>-1055</v>
      </c>
      <c r="F17" s="78">
        <v>-1110.915</v>
      </c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67"/>
      <c r="DH17" s="67"/>
      <c r="DI17" s="67"/>
      <c r="DJ17" s="67"/>
      <c r="DK17" s="67"/>
      <c r="DL17" s="67"/>
      <c r="DM17" s="67"/>
      <c r="DN17" s="67"/>
      <c r="DO17" s="67"/>
      <c r="DP17" s="67"/>
      <c r="DQ17" s="67"/>
      <c r="DR17" s="67"/>
      <c r="DS17" s="67"/>
      <c r="DT17" s="67"/>
      <c r="DU17" s="67"/>
      <c r="DV17" s="67"/>
      <c r="DW17" s="67"/>
      <c r="DX17" s="67"/>
      <c r="DY17" s="67"/>
      <c r="DZ17" s="67"/>
      <c r="EA17" s="67"/>
      <c r="EB17" s="67"/>
      <c r="EC17" s="67"/>
      <c r="ED17" s="67"/>
      <c r="EE17" s="67"/>
      <c r="EF17" s="67"/>
      <c r="EG17" s="67"/>
      <c r="EH17" s="67"/>
      <c r="EI17" s="67"/>
      <c r="EJ17" s="67"/>
      <c r="EK17" s="67"/>
      <c r="EL17" s="67"/>
      <c r="EM17" s="67"/>
      <c r="EN17" s="67"/>
      <c r="EO17" s="67"/>
      <c r="EP17" s="67"/>
      <c r="EQ17" s="67"/>
      <c r="ER17" s="67"/>
      <c r="ES17" s="67"/>
      <c r="ET17" s="67"/>
      <c r="EU17" s="67"/>
      <c r="EV17" s="67"/>
      <c r="EW17" s="67"/>
      <c r="EX17" s="67"/>
      <c r="EY17" s="67"/>
      <c r="EZ17" s="67"/>
      <c r="FA17" s="67"/>
      <c r="FB17" s="67"/>
      <c r="FC17" s="67"/>
      <c r="FD17" s="67"/>
      <c r="FE17" s="67"/>
      <c r="FF17" s="67"/>
      <c r="FG17" s="67"/>
      <c r="FH17" s="67"/>
      <c r="FI17" s="67"/>
      <c r="FJ17" s="67"/>
      <c r="FK17" s="67"/>
      <c r="FL17" s="67"/>
      <c r="FM17" s="67"/>
      <c r="FN17" s="67"/>
      <c r="FO17" s="67"/>
      <c r="FP17" s="67"/>
      <c r="FQ17" s="67"/>
      <c r="FR17" s="67"/>
      <c r="FS17" s="67"/>
      <c r="FT17" s="67"/>
      <c r="FU17" s="67"/>
      <c r="FV17" s="67"/>
      <c r="FW17" s="67"/>
      <c r="FX17" s="67"/>
      <c r="FY17" s="67"/>
      <c r="FZ17" s="67"/>
      <c r="GA17" s="67"/>
      <c r="GB17" s="67"/>
      <c r="GC17" s="67"/>
      <c r="GD17" s="67"/>
      <c r="GE17" s="67"/>
      <c r="GF17" s="67"/>
      <c r="GG17" s="67"/>
      <c r="GH17" s="67"/>
      <c r="GI17" s="67"/>
      <c r="GJ17" s="67"/>
      <c r="GK17" s="67"/>
      <c r="GL17" s="67"/>
      <c r="GM17" s="67"/>
      <c r="GN17" s="67"/>
      <c r="GO17" s="67"/>
      <c r="GP17" s="67"/>
      <c r="GQ17" s="67"/>
      <c r="GR17" s="67"/>
      <c r="GS17" s="67"/>
      <c r="GT17" s="67"/>
      <c r="GU17" s="67"/>
      <c r="GV17" s="67"/>
      <c r="GW17" s="67"/>
      <c r="GX17" s="67"/>
      <c r="GY17" s="67"/>
      <c r="GZ17" s="67"/>
      <c r="HA17" s="67"/>
      <c r="HB17" s="67"/>
      <c r="HC17" s="67"/>
      <c r="HD17" s="67"/>
      <c r="HE17" s="67"/>
      <c r="HF17" s="67"/>
      <c r="HG17" s="67"/>
      <c r="HH17" s="67"/>
      <c r="HI17" s="67"/>
      <c r="HJ17" s="67"/>
      <c r="HK17" s="67"/>
      <c r="HL17" s="67"/>
      <c r="HM17" s="67"/>
      <c r="HN17" s="67"/>
      <c r="HO17" s="67"/>
      <c r="HP17" s="67"/>
      <c r="HQ17" s="67"/>
      <c r="HR17" s="67"/>
      <c r="HS17" s="67"/>
      <c r="HT17" s="67"/>
      <c r="HU17" s="67"/>
      <c r="HV17" s="67"/>
      <c r="HW17" s="67"/>
      <c r="HX17" s="67"/>
      <c r="HY17" s="67"/>
      <c r="HZ17" s="67"/>
      <c r="IA17" s="67"/>
      <c r="IB17" s="67"/>
      <c r="IC17" s="67"/>
      <c r="ID17" s="67"/>
      <c r="IE17" s="67"/>
      <c r="IF17" s="67"/>
      <c r="IG17" s="67"/>
      <c r="IH17" s="67"/>
      <c r="II17" s="67"/>
      <c r="IJ17" s="67"/>
      <c r="IK17" s="67"/>
      <c r="IL17" s="67"/>
      <c r="IM17" s="67"/>
      <c r="IN17" s="67"/>
      <c r="IO17" s="67"/>
      <c r="IP17" s="67"/>
      <c r="IQ17" s="67"/>
      <c r="IR17" s="67"/>
      <c r="IS17" s="67"/>
      <c r="IT17" s="67"/>
      <c r="IU17" s="67"/>
      <c r="IV17" s="67"/>
      <c r="IW17" s="67"/>
      <c r="IX17" s="67"/>
      <c r="IY17" s="67"/>
      <c r="IZ17" s="67"/>
      <c r="JA17" s="67"/>
      <c r="JB17" s="67"/>
      <c r="JC17" s="67"/>
      <c r="JD17" s="67"/>
      <c r="JE17" s="67"/>
      <c r="JF17" s="67"/>
      <c r="JG17" s="67"/>
      <c r="JH17" s="67"/>
      <c r="JI17" s="67"/>
      <c r="JJ17" s="67"/>
      <c r="JK17" s="67"/>
      <c r="JL17" s="67"/>
      <c r="JM17" s="67"/>
      <c r="JN17" s="67"/>
      <c r="JO17" s="67"/>
      <c r="JP17" s="67"/>
      <c r="JQ17" s="67"/>
      <c r="JR17" s="67"/>
      <c r="JS17" s="67"/>
      <c r="JT17" s="67"/>
      <c r="JU17" s="67"/>
      <c r="JV17" s="67"/>
      <c r="JW17" s="67"/>
      <c r="JX17" s="67"/>
      <c r="JY17" s="67"/>
      <c r="JZ17" s="67"/>
      <c r="KA17" s="67"/>
      <c r="KB17" s="67"/>
      <c r="KC17" s="67"/>
      <c r="KD17" s="67"/>
      <c r="KE17" s="67"/>
      <c r="KF17" s="67"/>
      <c r="KG17" s="67"/>
      <c r="KH17" s="67"/>
      <c r="KI17" s="67"/>
      <c r="KJ17" s="67"/>
      <c r="KK17" s="67"/>
      <c r="KL17" s="67"/>
      <c r="KM17" s="67"/>
      <c r="KN17" s="67"/>
      <c r="KO17" s="67"/>
      <c r="KP17" s="67"/>
      <c r="KQ17" s="67"/>
      <c r="KR17" s="67"/>
      <c r="KS17" s="67"/>
      <c r="KT17" s="67"/>
      <c r="KU17" s="67"/>
      <c r="KV17" s="67"/>
      <c r="KW17" s="67"/>
      <c r="KX17" s="67"/>
      <c r="KY17" s="67"/>
      <c r="KZ17" s="67"/>
      <c r="LA17" s="67"/>
      <c r="LB17" s="67"/>
      <c r="LC17" s="67"/>
      <c r="LD17" s="67"/>
      <c r="LE17" s="67"/>
      <c r="LF17" s="67"/>
      <c r="LG17" s="67"/>
      <c r="LH17" s="67"/>
      <c r="LI17" s="67"/>
      <c r="LJ17" s="67"/>
      <c r="LK17" s="67"/>
      <c r="LL17" s="67"/>
      <c r="LM17" s="67"/>
      <c r="LN17" s="67"/>
      <c r="LO17" s="67"/>
      <c r="LP17" s="67"/>
      <c r="LQ17" s="67"/>
      <c r="LR17" s="67"/>
      <c r="LS17" s="67"/>
      <c r="LT17" s="67"/>
      <c r="LU17" s="67"/>
      <c r="LV17" s="67"/>
      <c r="LW17" s="67"/>
      <c r="LX17" s="67"/>
      <c r="LY17" s="67"/>
      <c r="LZ17" s="67"/>
      <c r="MA17" s="67"/>
      <c r="MB17" s="67"/>
      <c r="MC17" s="67"/>
      <c r="MD17" s="67"/>
      <c r="ME17" s="67"/>
      <c r="MF17" s="67"/>
      <c r="MG17" s="67"/>
      <c r="MH17" s="67"/>
      <c r="MI17" s="67"/>
      <c r="MJ17" s="67"/>
      <c r="MK17" s="67"/>
      <c r="ML17" s="67"/>
      <c r="MM17" s="67"/>
      <c r="MN17" s="67"/>
      <c r="MO17" s="67"/>
      <c r="MP17" s="67"/>
      <c r="MQ17" s="67"/>
      <c r="MR17" s="67"/>
      <c r="MS17" s="67"/>
      <c r="MT17" s="67"/>
      <c r="MU17" s="67"/>
      <c r="MV17" s="67"/>
      <c r="MW17" s="67"/>
      <c r="MX17" s="67"/>
      <c r="MY17" s="67"/>
      <c r="MZ17" s="67"/>
      <c r="NA17" s="67"/>
      <c r="NB17" s="67"/>
      <c r="NC17" s="67"/>
      <c r="ND17" s="67"/>
      <c r="NE17" s="67"/>
      <c r="NF17" s="67"/>
      <c r="NG17" s="67"/>
      <c r="NH17" s="67"/>
      <c r="NI17" s="67"/>
      <c r="NJ17" s="67"/>
      <c r="NK17" s="67"/>
      <c r="NL17" s="67"/>
      <c r="NM17" s="67"/>
      <c r="NN17" s="67"/>
      <c r="NO17" s="67"/>
      <c r="NP17" s="67"/>
      <c r="NQ17" s="67"/>
      <c r="NR17" s="67"/>
      <c r="NS17" s="67"/>
      <c r="NT17" s="67"/>
      <c r="NU17" s="67"/>
      <c r="NV17" s="67"/>
      <c r="NW17" s="67"/>
      <c r="NX17" s="67"/>
      <c r="NY17" s="67"/>
      <c r="NZ17" s="67"/>
      <c r="OA17" s="67"/>
      <c r="OB17" s="67"/>
      <c r="OC17" s="67"/>
      <c r="OD17" s="67"/>
      <c r="OE17" s="67"/>
      <c r="OF17" s="67"/>
      <c r="OG17" s="67"/>
      <c r="OH17" s="67"/>
      <c r="OI17" s="67"/>
      <c r="OJ17" s="67"/>
      <c r="OK17" s="67"/>
      <c r="OL17" s="67"/>
      <c r="OM17" s="67"/>
      <c r="ON17" s="67"/>
      <c r="OO17" s="67"/>
      <c r="OP17" s="67"/>
      <c r="OQ17" s="67"/>
      <c r="OR17" s="67"/>
      <c r="OS17" s="67"/>
      <c r="OT17" s="67"/>
      <c r="OU17" s="67"/>
      <c r="OV17" s="67"/>
      <c r="OW17" s="67"/>
      <c r="OX17" s="67"/>
      <c r="OY17" s="67"/>
      <c r="OZ17" s="67"/>
      <c r="PA17" s="67"/>
      <c r="PB17" s="67"/>
      <c r="PC17" s="67"/>
      <c r="PD17" s="67"/>
      <c r="PE17" s="67"/>
      <c r="PF17" s="67"/>
      <c r="PG17" s="67"/>
      <c r="PH17" s="67"/>
      <c r="PI17" s="67"/>
      <c r="PJ17" s="67"/>
      <c r="PK17" s="67"/>
      <c r="PL17" s="67"/>
      <c r="PM17" s="67"/>
      <c r="PN17" s="67"/>
      <c r="PO17" s="67"/>
      <c r="PP17" s="67"/>
      <c r="PQ17" s="67"/>
      <c r="PR17" s="67"/>
      <c r="PS17" s="67"/>
      <c r="PT17" s="67"/>
      <c r="PU17" s="67"/>
      <c r="PV17" s="67"/>
      <c r="PW17" s="67"/>
      <c r="PX17" s="67"/>
      <c r="PY17" s="67"/>
      <c r="PZ17" s="67"/>
      <c r="QA17" s="67"/>
      <c r="QB17" s="67"/>
      <c r="QC17" s="67"/>
      <c r="QD17" s="67"/>
      <c r="QE17" s="67"/>
      <c r="QF17" s="67"/>
      <c r="QG17" s="67"/>
      <c r="QH17" s="67"/>
      <c r="QI17" s="67"/>
      <c r="QJ17" s="67"/>
      <c r="QK17" s="67"/>
      <c r="QL17" s="67"/>
      <c r="QM17" s="67"/>
      <c r="QN17" s="67"/>
      <c r="QO17" s="67"/>
      <c r="QP17" s="67"/>
      <c r="QQ17" s="67"/>
      <c r="QR17" s="67"/>
      <c r="QS17" s="67"/>
      <c r="QT17" s="67"/>
      <c r="QU17" s="67"/>
      <c r="QV17" s="67"/>
      <c r="QW17" s="67"/>
      <c r="QX17" s="67"/>
      <c r="QY17" s="67"/>
      <c r="QZ17" s="67"/>
      <c r="RA17" s="67"/>
      <c r="RB17" s="67"/>
      <c r="RC17" s="67"/>
      <c r="RD17" s="67"/>
      <c r="RE17" s="67"/>
      <c r="RF17" s="67"/>
      <c r="RG17" s="67"/>
      <c r="RH17" s="67"/>
      <c r="RI17" s="67"/>
      <c r="RJ17" s="67"/>
      <c r="RK17" s="67"/>
      <c r="RL17" s="67"/>
      <c r="RM17" s="67"/>
      <c r="RN17" s="67"/>
      <c r="RO17" s="67"/>
      <c r="RP17" s="67"/>
      <c r="RQ17" s="67"/>
      <c r="RR17" s="67"/>
      <c r="RS17" s="67"/>
      <c r="RT17" s="67"/>
      <c r="RU17" s="67"/>
      <c r="RV17" s="67"/>
      <c r="RW17" s="67"/>
      <c r="RX17" s="67"/>
      <c r="RY17" s="67"/>
      <c r="RZ17" s="67"/>
      <c r="SA17" s="67"/>
      <c r="SB17" s="67"/>
      <c r="SC17" s="67"/>
      <c r="SD17" s="67"/>
      <c r="SE17" s="67"/>
      <c r="SF17" s="67"/>
      <c r="SG17" s="67"/>
      <c r="SH17" s="67"/>
      <c r="SI17" s="67"/>
      <c r="SJ17" s="67"/>
      <c r="SK17" s="67"/>
      <c r="SL17" s="67"/>
      <c r="SM17" s="67"/>
      <c r="SN17" s="67"/>
      <c r="SO17" s="67"/>
      <c r="SP17" s="67"/>
      <c r="SQ17" s="67"/>
      <c r="SR17" s="67"/>
      <c r="SS17" s="67"/>
      <c r="ST17" s="67"/>
      <c r="SU17" s="67"/>
      <c r="SV17" s="67"/>
      <c r="SW17" s="67"/>
      <c r="SX17" s="67"/>
      <c r="SY17" s="67"/>
      <c r="SZ17" s="67"/>
      <c r="TA17" s="67"/>
      <c r="TB17" s="67"/>
      <c r="TC17" s="67"/>
      <c r="TD17" s="67"/>
      <c r="TE17" s="67"/>
      <c r="TF17" s="67"/>
      <c r="TG17" s="67"/>
      <c r="TH17" s="67"/>
      <c r="TI17" s="67"/>
      <c r="TJ17" s="67"/>
      <c r="TK17" s="67"/>
      <c r="TL17" s="67"/>
      <c r="TM17" s="67"/>
      <c r="TN17" s="67"/>
      <c r="TO17" s="67"/>
      <c r="TP17" s="67"/>
      <c r="TQ17" s="67"/>
      <c r="TR17" s="67"/>
      <c r="TS17" s="67"/>
      <c r="TT17" s="67"/>
      <c r="TU17" s="67"/>
      <c r="TV17" s="67"/>
      <c r="TW17" s="67"/>
      <c r="TX17" s="67"/>
      <c r="TY17" s="67"/>
      <c r="TZ17" s="67"/>
      <c r="UA17" s="67"/>
      <c r="UB17" s="67"/>
      <c r="UC17" s="67"/>
      <c r="UD17" s="67"/>
      <c r="UE17" s="67"/>
      <c r="UF17" s="67"/>
      <c r="UG17" s="67"/>
      <c r="UH17" s="67"/>
      <c r="UI17" s="67"/>
      <c r="UJ17" s="67"/>
      <c r="UK17" s="67"/>
      <c r="UL17" s="67"/>
      <c r="UM17" s="67"/>
      <c r="UN17" s="67"/>
      <c r="UO17" s="67"/>
      <c r="UP17" s="67"/>
      <c r="UQ17" s="67"/>
      <c r="UR17" s="67"/>
      <c r="US17" s="67"/>
      <c r="UT17" s="67"/>
      <c r="UU17" s="67"/>
      <c r="UV17" s="67"/>
      <c r="UW17" s="67"/>
      <c r="UX17" s="67"/>
      <c r="UY17" s="67"/>
      <c r="UZ17" s="67"/>
      <c r="VA17" s="67"/>
      <c r="VB17" s="67"/>
      <c r="VC17" s="67"/>
      <c r="VD17" s="67"/>
      <c r="VE17" s="67"/>
      <c r="VF17" s="67"/>
      <c r="VG17" s="67"/>
      <c r="VH17" s="67"/>
      <c r="VI17" s="67"/>
      <c r="VJ17" s="67"/>
      <c r="VK17" s="67"/>
      <c r="VL17" s="67"/>
      <c r="VM17" s="67"/>
      <c r="VN17" s="67"/>
      <c r="VO17" s="67"/>
      <c r="VP17" s="67"/>
      <c r="VQ17" s="67"/>
      <c r="VR17" s="67"/>
      <c r="VS17" s="67"/>
      <c r="VT17" s="67"/>
      <c r="VU17" s="67"/>
      <c r="VV17" s="67"/>
      <c r="VW17" s="67"/>
      <c r="VX17" s="67"/>
      <c r="VY17" s="67"/>
      <c r="VZ17" s="67"/>
      <c r="WA17" s="67"/>
      <c r="WB17" s="67"/>
      <c r="WC17" s="67"/>
      <c r="WD17" s="67"/>
      <c r="WE17" s="67"/>
      <c r="WF17" s="67"/>
      <c r="WG17" s="67"/>
      <c r="WH17" s="67"/>
      <c r="WI17" s="67"/>
      <c r="WJ17" s="67"/>
      <c r="WK17" s="67"/>
      <c r="WL17" s="67"/>
      <c r="WM17" s="67"/>
      <c r="WN17" s="67"/>
      <c r="WO17" s="67"/>
      <c r="WP17" s="67"/>
      <c r="WQ17" s="67"/>
      <c r="WR17" s="67"/>
      <c r="WS17" s="67"/>
      <c r="WT17" s="67"/>
      <c r="WU17" s="67"/>
      <c r="WV17" s="67"/>
      <c r="WW17" s="67"/>
      <c r="WX17" s="67"/>
      <c r="WY17" s="67"/>
      <c r="WZ17" s="67"/>
      <c r="XA17" s="67"/>
      <c r="XB17" s="67"/>
      <c r="XC17" s="67"/>
      <c r="XD17" s="67"/>
      <c r="XE17" s="67"/>
      <c r="XF17" s="67"/>
      <c r="XG17" s="67"/>
      <c r="XH17" s="67"/>
      <c r="XI17" s="67"/>
      <c r="XJ17" s="67"/>
      <c r="XK17" s="67"/>
      <c r="XL17" s="67"/>
      <c r="XM17" s="67"/>
      <c r="XN17" s="67"/>
      <c r="XO17" s="67"/>
      <c r="XP17" s="67"/>
      <c r="XQ17" s="67"/>
      <c r="XR17" s="67"/>
      <c r="XS17" s="67"/>
      <c r="XT17" s="67"/>
      <c r="XU17" s="67"/>
      <c r="XV17" s="67"/>
      <c r="XW17" s="67"/>
      <c r="XX17" s="67"/>
      <c r="XY17" s="67"/>
      <c r="XZ17" s="67"/>
      <c r="YA17" s="67"/>
      <c r="YB17" s="67"/>
      <c r="YC17" s="67"/>
      <c r="YD17" s="67"/>
      <c r="YE17" s="67"/>
      <c r="YF17" s="67"/>
      <c r="YG17" s="67"/>
      <c r="YH17" s="67"/>
      <c r="YI17" s="67"/>
      <c r="YJ17" s="67"/>
      <c r="YK17" s="67"/>
      <c r="YL17" s="67"/>
      <c r="YM17" s="67"/>
      <c r="YN17" s="67"/>
      <c r="YO17" s="67"/>
      <c r="YP17" s="67"/>
      <c r="YQ17" s="67"/>
      <c r="YR17" s="67"/>
      <c r="YS17" s="67"/>
      <c r="YT17" s="67"/>
      <c r="YU17" s="67"/>
      <c r="YV17" s="67"/>
      <c r="YW17" s="67"/>
      <c r="YX17" s="67"/>
      <c r="YY17" s="67"/>
      <c r="YZ17" s="67"/>
      <c r="ZA17" s="67"/>
      <c r="ZB17" s="67"/>
      <c r="ZC17" s="67"/>
      <c r="ZD17" s="67"/>
      <c r="ZE17" s="67"/>
      <c r="ZF17" s="67"/>
      <c r="ZG17" s="67"/>
      <c r="ZH17" s="67"/>
      <c r="ZI17" s="67"/>
      <c r="ZJ17" s="67"/>
      <c r="ZK17" s="67"/>
      <c r="ZL17" s="67"/>
      <c r="ZM17" s="67"/>
      <c r="ZN17" s="67"/>
      <c r="ZO17" s="67"/>
      <c r="ZP17" s="67"/>
      <c r="ZQ17" s="67"/>
      <c r="ZR17" s="67"/>
      <c r="ZS17" s="67"/>
      <c r="ZT17" s="67"/>
      <c r="ZU17" s="67"/>
      <c r="ZV17" s="67"/>
      <c r="ZW17" s="67"/>
      <c r="ZX17" s="67"/>
      <c r="ZY17" s="67"/>
      <c r="ZZ17" s="67"/>
      <c r="AAA17" s="67"/>
      <c r="AAB17" s="67"/>
      <c r="AAC17" s="67"/>
      <c r="AAD17" s="67"/>
      <c r="AAE17" s="67"/>
      <c r="AAF17" s="67"/>
      <c r="AAG17" s="67"/>
      <c r="AAH17" s="67"/>
      <c r="AAI17" s="67"/>
      <c r="AAJ17" s="67"/>
      <c r="AAK17" s="67"/>
      <c r="AAL17" s="67"/>
      <c r="AAM17" s="67"/>
      <c r="AAN17" s="67"/>
      <c r="AAO17" s="67"/>
      <c r="AAP17" s="67"/>
      <c r="AAQ17" s="67"/>
      <c r="AAR17" s="67"/>
      <c r="AAS17" s="67"/>
      <c r="AAT17" s="67"/>
      <c r="AAU17" s="67"/>
      <c r="AAV17" s="67"/>
      <c r="AAW17" s="67"/>
      <c r="AAX17" s="67"/>
      <c r="AAY17" s="67"/>
      <c r="AAZ17" s="67"/>
      <c r="ABA17" s="67"/>
      <c r="ABB17" s="67"/>
      <c r="ABC17" s="67"/>
      <c r="ABD17" s="67"/>
      <c r="ABE17" s="67"/>
      <c r="ABF17" s="67"/>
      <c r="ABG17" s="67"/>
      <c r="ABH17" s="67"/>
      <c r="ABI17" s="67"/>
      <c r="ABJ17" s="67"/>
      <c r="ABK17" s="67"/>
      <c r="ABL17" s="67"/>
      <c r="ABM17" s="67"/>
      <c r="ABN17" s="67"/>
      <c r="ABO17" s="67"/>
      <c r="ABP17" s="67"/>
      <c r="ABQ17" s="67"/>
      <c r="ABR17" s="67"/>
      <c r="ABS17" s="67"/>
      <c r="ABT17" s="67"/>
      <c r="ABU17" s="67"/>
      <c r="ABV17" s="67"/>
      <c r="ABW17" s="67"/>
      <c r="ABX17" s="67"/>
      <c r="ABY17" s="67"/>
      <c r="ABZ17" s="67"/>
      <c r="ACA17" s="67"/>
      <c r="ACB17" s="67"/>
      <c r="ACC17" s="67"/>
      <c r="ACD17" s="67"/>
      <c r="ACE17" s="67"/>
      <c r="ACF17" s="67"/>
      <c r="ACG17" s="67"/>
      <c r="ACH17" s="67"/>
      <c r="ACI17" s="67"/>
      <c r="ACJ17" s="67"/>
      <c r="ACK17" s="67"/>
      <c r="ACL17" s="67"/>
      <c r="ACM17" s="67"/>
      <c r="ACN17" s="67"/>
      <c r="ACO17" s="67"/>
      <c r="ACP17" s="67"/>
      <c r="ACQ17" s="67"/>
      <c r="ACR17" s="67"/>
      <c r="ACS17" s="67"/>
      <c r="ACT17" s="67"/>
      <c r="ACU17" s="67"/>
      <c r="ACV17" s="67"/>
      <c r="ACW17" s="67"/>
      <c r="ACX17" s="67"/>
      <c r="ACY17" s="67"/>
      <c r="ACZ17" s="67"/>
      <c r="ADA17" s="67"/>
      <c r="ADB17" s="67"/>
      <c r="ADC17" s="67"/>
      <c r="ADD17" s="67"/>
      <c r="ADE17" s="67"/>
      <c r="ADF17" s="67"/>
      <c r="ADG17" s="67"/>
      <c r="ADH17" s="67"/>
      <c r="ADI17" s="67"/>
      <c r="ADJ17" s="67"/>
      <c r="ADK17" s="67"/>
      <c r="ADL17" s="67"/>
      <c r="ADM17" s="67"/>
      <c r="ADN17" s="67"/>
      <c r="ADO17" s="67"/>
      <c r="ADP17" s="67"/>
      <c r="ADQ17" s="67"/>
      <c r="ADR17" s="67"/>
      <c r="ADS17" s="67"/>
      <c r="ADT17" s="67"/>
      <c r="ADU17" s="67"/>
      <c r="ADV17" s="67"/>
      <c r="ADW17" s="67"/>
      <c r="ADX17" s="67"/>
      <c r="ADY17" s="67"/>
      <c r="ADZ17" s="67"/>
      <c r="AEA17" s="67"/>
      <c r="AEB17" s="67"/>
      <c r="AEC17" s="67"/>
      <c r="AED17" s="67"/>
      <c r="AEE17" s="67"/>
      <c r="AEF17" s="67"/>
      <c r="AEG17" s="67"/>
      <c r="AEH17" s="67"/>
      <c r="AEI17" s="67"/>
      <c r="AEJ17" s="67"/>
      <c r="AEK17" s="67"/>
      <c r="AEL17" s="67"/>
      <c r="AEM17" s="67"/>
      <c r="AEN17" s="67"/>
      <c r="AEO17" s="67"/>
      <c r="AEP17" s="67"/>
      <c r="AEQ17" s="67"/>
      <c r="AER17" s="67"/>
      <c r="AES17" s="67"/>
      <c r="AET17" s="67"/>
      <c r="AEU17" s="67"/>
      <c r="AEV17" s="67"/>
      <c r="AEW17" s="67"/>
      <c r="AEX17" s="67"/>
      <c r="AEY17" s="67"/>
      <c r="AEZ17" s="67"/>
      <c r="AFA17" s="67"/>
      <c r="AFB17" s="67"/>
      <c r="AFC17" s="67"/>
      <c r="AFD17" s="67"/>
      <c r="AFE17" s="67"/>
      <c r="AFF17" s="67"/>
      <c r="AFG17" s="67"/>
      <c r="AFH17" s="67"/>
      <c r="AFI17" s="67"/>
      <c r="AFJ17" s="67"/>
      <c r="AFK17" s="67"/>
      <c r="AFL17" s="67"/>
      <c r="AFM17" s="67"/>
      <c r="AFN17" s="67"/>
      <c r="AFO17" s="67"/>
      <c r="AFP17" s="67"/>
      <c r="AFQ17" s="67"/>
      <c r="AFR17" s="67"/>
      <c r="AFS17" s="67"/>
      <c r="AFT17" s="67"/>
      <c r="AFU17" s="67"/>
      <c r="AFV17" s="67"/>
      <c r="AFW17" s="67"/>
      <c r="AFX17" s="67"/>
      <c r="AFY17" s="67"/>
      <c r="AFZ17" s="67"/>
      <c r="AGA17" s="67"/>
      <c r="AGB17" s="67"/>
      <c r="AGC17" s="67"/>
      <c r="AGD17" s="67"/>
      <c r="AGE17" s="67"/>
      <c r="AGF17" s="67"/>
      <c r="AGG17" s="67"/>
      <c r="AGH17" s="67"/>
      <c r="AGI17" s="67"/>
      <c r="AGJ17" s="67"/>
      <c r="AGK17" s="67"/>
      <c r="AGL17" s="67"/>
      <c r="AGM17" s="67"/>
      <c r="AGN17" s="67"/>
      <c r="AGO17" s="67"/>
      <c r="AGP17" s="67"/>
      <c r="AGQ17" s="67"/>
      <c r="AGR17" s="67"/>
      <c r="AGS17" s="67"/>
      <c r="AGT17" s="67"/>
      <c r="AGU17" s="67"/>
      <c r="AGV17" s="67"/>
      <c r="AGW17" s="67"/>
      <c r="AGX17" s="67"/>
      <c r="AGY17" s="67"/>
      <c r="AGZ17" s="67"/>
      <c r="AHA17" s="67"/>
      <c r="AHB17" s="67"/>
      <c r="AHC17" s="67"/>
      <c r="AHD17" s="67"/>
      <c r="AHE17" s="67"/>
      <c r="AHF17" s="67"/>
      <c r="AHG17" s="67"/>
      <c r="AHH17" s="67"/>
      <c r="AHI17" s="67"/>
      <c r="AHJ17" s="67"/>
      <c r="AHK17" s="67"/>
      <c r="AHL17" s="67"/>
      <c r="AHM17" s="67"/>
      <c r="AHN17" s="67"/>
      <c r="AHO17" s="67"/>
      <c r="AHP17" s="67"/>
      <c r="AHQ17" s="67"/>
      <c r="AHR17" s="67"/>
      <c r="AHS17" s="67"/>
      <c r="AHT17" s="67"/>
      <c r="AHU17" s="67"/>
      <c r="AHV17" s="67"/>
      <c r="AHW17" s="67"/>
      <c r="AHX17" s="67"/>
      <c r="AHY17" s="67"/>
      <c r="AHZ17" s="67"/>
      <c r="AIA17" s="67"/>
      <c r="AIB17" s="67"/>
      <c r="AIC17" s="67"/>
      <c r="AID17" s="67"/>
      <c r="AIE17" s="67"/>
      <c r="AIF17" s="67"/>
      <c r="AIG17" s="67"/>
      <c r="AIH17" s="67"/>
      <c r="AII17" s="67"/>
      <c r="AIJ17" s="67"/>
      <c r="AIK17" s="67"/>
      <c r="AIL17" s="67"/>
      <c r="AIM17" s="67"/>
      <c r="AIN17" s="67"/>
      <c r="AIO17" s="67"/>
      <c r="AIP17" s="67"/>
      <c r="AIQ17" s="67"/>
      <c r="AIR17" s="67"/>
      <c r="AIS17" s="67"/>
      <c r="AIT17" s="67"/>
      <c r="AIU17" s="67"/>
      <c r="AIV17" s="67"/>
      <c r="AIW17" s="67"/>
      <c r="AIX17" s="67"/>
      <c r="AIY17" s="67"/>
      <c r="AIZ17" s="67"/>
      <c r="AJA17" s="67"/>
      <c r="AJB17" s="67"/>
      <c r="AJC17" s="67"/>
      <c r="AJD17" s="67"/>
      <c r="AJE17" s="67"/>
      <c r="AJF17" s="67"/>
      <c r="AJG17" s="67"/>
      <c r="AJH17" s="67"/>
      <c r="AJI17" s="67"/>
      <c r="AJJ17" s="67"/>
      <c r="AJK17" s="67"/>
      <c r="AJL17" s="67"/>
      <c r="AJM17" s="67"/>
      <c r="AJN17" s="67"/>
      <c r="AJO17" s="67"/>
      <c r="AJP17" s="67"/>
      <c r="AJQ17" s="67"/>
      <c r="AJR17" s="67"/>
      <c r="AJS17" s="67"/>
      <c r="AJT17" s="67"/>
      <c r="AJU17" s="67"/>
      <c r="AJV17" s="67"/>
      <c r="AJW17" s="67"/>
      <c r="AJX17" s="67"/>
      <c r="AJY17" s="67"/>
      <c r="AJZ17" s="67"/>
      <c r="AKA17" s="67"/>
      <c r="AKB17" s="67"/>
      <c r="AKC17" s="67"/>
      <c r="AKD17" s="67"/>
      <c r="AKE17" s="67"/>
      <c r="AKF17" s="67"/>
      <c r="AKG17" s="67"/>
      <c r="AKH17" s="67"/>
      <c r="AKI17" s="67"/>
      <c r="AKJ17" s="67"/>
      <c r="AKK17" s="67"/>
      <c r="AKL17" s="67"/>
      <c r="AKM17" s="67"/>
      <c r="AKN17" s="67"/>
      <c r="AKO17" s="67"/>
      <c r="AKP17" s="67"/>
      <c r="AKQ17" s="67"/>
      <c r="AKR17" s="67"/>
      <c r="AKS17" s="67"/>
      <c r="AKT17" s="67"/>
      <c r="AKU17" s="67"/>
      <c r="AKV17" s="67"/>
      <c r="AKW17" s="67"/>
      <c r="AKX17" s="67"/>
      <c r="AKY17" s="67"/>
      <c r="AKZ17" s="67"/>
      <c r="ALA17" s="67"/>
      <c r="ALB17" s="67"/>
      <c r="ALC17" s="67"/>
      <c r="ALD17" s="67"/>
      <c r="ALE17" s="67"/>
      <c r="ALF17" s="67"/>
      <c r="ALG17" s="67"/>
      <c r="ALH17" s="67"/>
      <c r="ALI17" s="67"/>
      <c r="ALJ17" s="67"/>
      <c r="ALK17" s="67"/>
      <c r="ALL17" s="67"/>
      <c r="ALM17" s="67"/>
      <c r="ALN17" s="67"/>
      <c r="ALO17" s="67"/>
      <c r="ALP17" s="67"/>
      <c r="ALQ17" s="67"/>
      <c r="ALR17" s="67"/>
      <c r="ALS17" s="67"/>
      <c r="ALT17" s="67"/>
      <c r="ALU17" s="67"/>
      <c r="ALV17" s="67"/>
      <c r="ALW17" s="67"/>
      <c r="ALX17" s="67"/>
      <c r="ALY17" s="67"/>
      <c r="ALZ17" s="67"/>
      <c r="AMA17" s="67"/>
      <c r="AMB17" s="67"/>
      <c r="AMC17" s="67"/>
      <c r="AMD17" s="67"/>
      <c r="AME17" s="67"/>
      <c r="AMF17" s="67"/>
      <c r="AMG17" s="67"/>
      <c r="AMH17" s="67"/>
      <c r="AMI17" s="67"/>
      <c r="AMJ17" s="67"/>
      <c r="AMK17" s="67"/>
      <c r="AML17" s="67"/>
      <c r="AMM17" s="67"/>
      <c r="AMN17" s="67"/>
      <c r="AMO17" s="67"/>
      <c r="AMP17" s="67"/>
      <c r="AMQ17" s="67"/>
      <c r="AMR17" s="67"/>
      <c r="AMS17" s="67"/>
      <c r="AMT17" s="67"/>
      <c r="AMU17" s="67"/>
      <c r="AMV17" s="67"/>
      <c r="AMW17" s="67"/>
      <c r="AMX17" s="67"/>
      <c r="AMY17" s="67"/>
      <c r="AMZ17" s="67"/>
      <c r="ANA17" s="67"/>
      <c r="ANB17" s="67"/>
      <c r="ANC17" s="67"/>
      <c r="AND17" s="67"/>
      <c r="ANE17" s="67"/>
      <c r="ANF17" s="67"/>
      <c r="ANG17" s="67"/>
      <c r="ANH17" s="67"/>
      <c r="ANI17" s="67"/>
      <c r="ANJ17" s="67"/>
      <c r="ANK17" s="67"/>
      <c r="ANL17" s="67"/>
      <c r="ANM17" s="67"/>
      <c r="ANN17" s="67"/>
      <c r="ANO17" s="67"/>
      <c r="ANP17" s="67"/>
      <c r="ANQ17" s="67"/>
      <c r="ANR17" s="67"/>
      <c r="ANS17" s="67"/>
      <c r="ANT17" s="67"/>
      <c r="ANU17" s="67"/>
      <c r="ANV17" s="67"/>
      <c r="ANW17" s="67"/>
      <c r="ANX17" s="67"/>
      <c r="ANY17" s="67"/>
      <c r="ANZ17" s="67"/>
      <c r="AOA17" s="67"/>
      <c r="AOB17" s="67"/>
      <c r="AOC17" s="67"/>
      <c r="AOD17" s="67"/>
      <c r="AOE17" s="67"/>
      <c r="AOF17" s="67"/>
      <c r="AOG17" s="67"/>
      <c r="AOH17" s="67"/>
      <c r="AOI17" s="67"/>
      <c r="AOJ17" s="67"/>
      <c r="AOK17" s="67"/>
      <c r="AOL17" s="67"/>
      <c r="AOM17" s="67"/>
      <c r="AON17" s="67"/>
      <c r="AOO17" s="67"/>
      <c r="AOP17" s="67"/>
      <c r="AOQ17" s="67"/>
      <c r="AOR17" s="67"/>
      <c r="AOS17" s="67"/>
      <c r="AOT17" s="67"/>
      <c r="AOU17" s="67"/>
      <c r="AOV17" s="67"/>
      <c r="AOW17" s="67"/>
      <c r="AOX17" s="67"/>
      <c r="AOY17" s="67"/>
      <c r="AOZ17" s="67"/>
      <c r="APA17" s="67"/>
      <c r="APB17" s="67"/>
      <c r="APC17" s="67"/>
      <c r="APD17" s="67"/>
      <c r="APE17" s="67"/>
      <c r="APF17" s="67"/>
      <c r="APG17" s="67"/>
      <c r="APH17" s="67"/>
      <c r="API17" s="67"/>
      <c r="APJ17" s="67"/>
      <c r="APK17" s="67"/>
      <c r="APL17" s="67"/>
      <c r="APM17" s="67"/>
      <c r="APN17" s="67"/>
      <c r="APO17" s="67"/>
      <c r="APP17" s="67"/>
      <c r="APQ17" s="67"/>
      <c r="APR17" s="67"/>
      <c r="APS17" s="67"/>
      <c r="APT17" s="67"/>
      <c r="APU17" s="67"/>
      <c r="APV17" s="67"/>
      <c r="APW17" s="67"/>
      <c r="APX17" s="67"/>
      <c r="APY17" s="67"/>
      <c r="APZ17" s="67"/>
      <c r="AQA17" s="67"/>
      <c r="AQB17" s="67"/>
      <c r="AQC17" s="67"/>
      <c r="AQD17" s="67"/>
      <c r="AQE17" s="67"/>
      <c r="AQF17" s="67"/>
      <c r="AQG17" s="67"/>
      <c r="AQH17" s="67"/>
      <c r="AQI17" s="67"/>
      <c r="AQJ17" s="67"/>
      <c r="AQK17" s="67"/>
      <c r="AQL17" s="67"/>
      <c r="AQM17" s="67"/>
      <c r="AQN17" s="67"/>
      <c r="AQO17" s="67"/>
      <c r="AQP17" s="67"/>
      <c r="AQQ17" s="67"/>
      <c r="AQR17" s="67"/>
      <c r="AQS17" s="67"/>
      <c r="AQT17" s="67"/>
      <c r="AQU17" s="67"/>
      <c r="AQV17" s="67"/>
      <c r="AQW17" s="67"/>
      <c r="AQX17" s="67"/>
      <c r="AQY17" s="67"/>
      <c r="AQZ17" s="67"/>
      <c r="ARA17" s="67"/>
      <c r="ARB17" s="67"/>
      <c r="ARC17" s="67"/>
      <c r="ARD17" s="67"/>
      <c r="ARE17" s="67"/>
      <c r="ARF17" s="67"/>
      <c r="ARG17" s="67"/>
      <c r="ARH17" s="67"/>
      <c r="ARI17" s="67"/>
      <c r="ARJ17" s="67"/>
      <c r="ARK17" s="67"/>
      <c r="ARL17" s="67"/>
      <c r="ARM17" s="67"/>
      <c r="ARN17" s="67"/>
      <c r="ARO17" s="67"/>
      <c r="ARP17" s="67"/>
      <c r="ARQ17" s="67"/>
      <c r="ARR17" s="67"/>
      <c r="ARS17" s="67"/>
      <c r="ART17" s="67"/>
      <c r="ARU17" s="67"/>
      <c r="ARV17" s="67"/>
      <c r="ARW17" s="67"/>
      <c r="ARX17" s="67"/>
      <c r="ARY17" s="67"/>
      <c r="ARZ17" s="67"/>
      <c r="ASA17" s="67"/>
      <c r="ASB17" s="67"/>
      <c r="ASC17" s="67"/>
      <c r="ASD17" s="67"/>
      <c r="ASE17" s="67"/>
      <c r="ASF17" s="67"/>
      <c r="ASG17" s="67"/>
      <c r="ASH17" s="67"/>
      <c r="ASI17" s="67"/>
      <c r="ASJ17" s="67"/>
      <c r="ASK17" s="67"/>
      <c r="ASL17" s="67"/>
      <c r="ASM17" s="67"/>
      <c r="ASN17" s="67"/>
      <c r="ASO17" s="67"/>
      <c r="ASP17" s="67"/>
      <c r="ASQ17" s="67"/>
      <c r="ASR17" s="67"/>
      <c r="ASS17" s="67"/>
      <c r="AST17" s="67"/>
      <c r="ASU17" s="67"/>
      <c r="ASV17" s="67"/>
      <c r="ASW17" s="67"/>
      <c r="ASX17" s="67"/>
      <c r="ASY17" s="67"/>
      <c r="ASZ17" s="67"/>
      <c r="ATA17" s="67"/>
      <c r="ATB17" s="67"/>
      <c r="ATC17" s="67"/>
      <c r="ATD17" s="67"/>
      <c r="ATE17" s="67"/>
      <c r="ATF17" s="67"/>
      <c r="ATG17" s="67"/>
      <c r="ATH17" s="67"/>
      <c r="ATI17" s="67"/>
      <c r="ATJ17" s="67"/>
      <c r="ATK17" s="67"/>
      <c r="ATL17" s="67"/>
      <c r="ATM17" s="67"/>
      <c r="ATN17" s="67"/>
      <c r="ATO17" s="67"/>
      <c r="ATP17" s="67"/>
      <c r="ATQ17" s="67"/>
      <c r="ATR17" s="67"/>
      <c r="ATS17" s="67"/>
      <c r="ATT17" s="67"/>
      <c r="ATU17" s="67"/>
      <c r="ATV17" s="67"/>
      <c r="ATW17" s="67"/>
      <c r="ATX17" s="67"/>
      <c r="ATY17" s="67"/>
      <c r="ATZ17" s="67"/>
      <c r="AUA17" s="67"/>
      <c r="AUB17" s="67"/>
      <c r="AUC17" s="67"/>
      <c r="AUD17" s="67"/>
      <c r="AUE17" s="67"/>
      <c r="AUF17" s="67"/>
      <c r="AUG17" s="67"/>
      <c r="AUH17" s="67"/>
      <c r="AUI17" s="67"/>
      <c r="AUJ17" s="67"/>
      <c r="AUK17" s="67"/>
      <c r="AUL17" s="67"/>
      <c r="AUM17" s="67"/>
      <c r="AUN17" s="67"/>
      <c r="AUO17" s="67"/>
      <c r="AUP17" s="67"/>
      <c r="AUQ17" s="67"/>
      <c r="AUR17" s="67"/>
      <c r="AUS17" s="67"/>
      <c r="AUT17" s="67"/>
      <c r="AUU17" s="67"/>
      <c r="AUV17" s="67"/>
      <c r="AUW17" s="67"/>
      <c r="AUX17" s="67"/>
      <c r="AUY17" s="67"/>
      <c r="AUZ17" s="67"/>
      <c r="AVA17" s="67"/>
      <c r="AVB17" s="67"/>
      <c r="AVC17" s="67"/>
      <c r="AVD17" s="67"/>
      <c r="AVE17" s="67"/>
      <c r="AVF17" s="67"/>
      <c r="AVG17" s="67"/>
      <c r="AVH17" s="67"/>
      <c r="AVI17" s="67"/>
      <c r="AVJ17" s="67"/>
      <c r="AVK17" s="67"/>
      <c r="AVL17" s="67"/>
      <c r="AVM17" s="67"/>
      <c r="AVN17" s="67"/>
      <c r="AVO17" s="67"/>
      <c r="AVP17" s="67"/>
      <c r="AVQ17" s="67"/>
      <c r="AVR17" s="67"/>
      <c r="AVS17" s="67"/>
      <c r="AVT17" s="67"/>
      <c r="AVU17" s="67"/>
      <c r="AVV17" s="67"/>
      <c r="AVW17" s="67"/>
      <c r="AVX17" s="67"/>
      <c r="AVY17" s="67"/>
      <c r="AVZ17" s="67"/>
      <c r="AWA17" s="67"/>
      <c r="AWB17" s="67"/>
      <c r="AWC17" s="67"/>
      <c r="AWD17" s="67"/>
      <c r="AWE17" s="67"/>
      <c r="AWF17" s="67"/>
      <c r="AWG17" s="67"/>
      <c r="AWH17" s="67"/>
      <c r="AWI17" s="67"/>
      <c r="AWJ17" s="67"/>
      <c r="AWK17" s="67"/>
      <c r="AWL17" s="67"/>
      <c r="AWM17" s="67"/>
      <c r="AWN17" s="67"/>
      <c r="AWO17" s="67"/>
      <c r="AWP17" s="67"/>
      <c r="AWQ17" s="67"/>
      <c r="AWR17" s="67"/>
      <c r="AWS17" s="67"/>
      <c r="AWT17" s="67"/>
      <c r="AWU17" s="67"/>
      <c r="AWV17" s="67"/>
      <c r="AWW17" s="67"/>
      <c r="AWX17" s="67"/>
      <c r="AWY17" s="67"/>
      <c r="AWZ17" s="67"/>
      <c r="AXA17" s="67"/>
      <c r="AXB17" s="67"/>
      <c r="AXC17" s="67"/>
      <c r="AXD17" s="67"/>
      <c r="AXE17" s="67"/>
      <c r="AXF17" s="67"/>
      <c r="AXG17" s="67"/>
      <c r="AXH17" s="67"/>
      <c r="AXI17" s="67"/>
      <c r="AXJ17" s="67"/>
      <c r="AXK17" s="67"/>
      <c r="AXL17" s="67"/>
      <c r="AXM17" s="67"/>
      <c r="AXN17" s="67"/>
      <c r="AXO17" s="67"/>
      <c r="AXP17" s="67"/>
      <c r="AXQ17" s="67"/>
      <c r="AXR17" s="67"/>
      <c r="AXS17" s="67"/>
      <c r="AXT17" s="67"/>
      <c r="AXU17" s="67"/>
      <c r="AXV17" s="67"/>
      <c r="AXW17" s="67"/>
      <c r="AXX17" s="67"/>
      <c r="AXY17" s="67"/>
      <c r="AXZ17" s="67"/>
      <c r="AYA17" s="67"/>
      <c r="AYB17" s="67"/>
      <c r="AYC17" s="67"/>
      <c r="AYD17" s="67"/>
      <c r="AYE17" s="67"/>
      <c r="AYF17" s="67"/>
      <c r="AYG17" s="67"/>
      <c r="AYH17" s="67"/>
      <c r="AYI17" s="67"/>
      <c r="AYJ17" s="67"/>
      <c r="AYK17" s="67"/>
      <c r="AYL17" s="67"/>
      <c r="AYM17" s="67"/>
      <c r="AYN17" s="67"/>
      <c r="AYO17" s="67"/>
      <c r="AYP17" s="67"/>
      <c r="AYQ17" s="67"/>
      <c r="AYR17" s="67"/>
      <c r="AYS17" s="67"/>
      <c r="AYT17" s="67"/>
      <c r="AYU17" s="67"/>
      <c r="AYV17" s="67"/>
      <c r="AYW17" s="67"/>
      <c r="AYX17" s="67"/>
      <c r="AYY17" s="67"/>
      <c r="AYZ17" s="67"/>
      <c r="AZA17" s="67"/>
      <c r="AZB17" s="67"/>
      <c r="AZC17" s="67"/>
      <c r="AZD17" s="67"/>
      <c r="AZE17" s="67"/>
      <c r="AZF17" s="67"/>
      <c r="AZG17" s="67"/>
      <c r="AZH17" s="67"/>
      <c r="AZI17" s="67"/>
      <c r="AZJ17" s="67"/>
      <c r="AZK17" s="67"/>
      <c r="AZL17" s="67"/>
      <c r="AZM17" s="67"/>
      <c r="AZN17" s="67"/>
      <c r="AZO17" s="67"/>
      <c r="AZP17" s="67"/>
      <c r="AZQ17" s="67"/>
      <c r="AZR17" s="67"/>
      <c r="AZS17" s="67"/>
      <c r="AZT17" s="67"/>
      <c r="AZU17" s="67"/>
      <c r="AZV17" s="67"/>
      <c r="AZW17" s="67"/>
      <c r="AZX17" s="67"/>
      <c r="AZY17" s="67"/>
      <c r="AZZ17" s="67"/>
      <c r="BAA17" s="67"/>
      <c r="BAB17" s="67"/>
      <c r="BAC17" s="67"/>
      <c r="BAD17" s="67"/>
      <c r="BAE17" s="67"/>
      <c r="BAF17" s="67"/>
      <c r="BAG17" s="67"/>
      <c r="BAH17" s="67"/>
      <c r="BAI17" s="67"/>
      <c r="BAJ17" s="67"/>
      <c r="BAK17" s="67"/>
      <c r="BAL17" s="67"/>
      <c r="BAM17" s="67"/>
      <c r="BAN17" s="67"/>
      <c r="BAO17" s="67"/>
      <c r="BAP17" s="67"/>
      <c r="BAQ17" s="67"/>
      <c r="BAR17" s="67"/>
      <c r="BAS17" s="67"/>
      <c r="BAT17" s="67"/>
      <c r="BAU17" s="67"/>
      <c r="BAV17" s="67"/>
      <c r="BAW17" s="67"/>
      <c r="BAX17" s="67"/>
      <c r="BAY17" s="67"/>
      <c r="BAZ17" s="67"/>
      <c r="BBA17" s="67"/>
      <c r="BBB17" s="67"/>
      <c r="BBC17" s="67"/>
      <c r="BBD17" s="67"/>
      <c r="BBE17" s="67"/>
      <c r="BBF17" s="67"/>
      <c r="BBG17" s="67"/>
      <c r="BBH17" s="67"/>
      <c r="BBI17" s="67"/>
      <c r="BBJ17" s="67"/>
      <c r="BBK17" s="67"/>
      <c r="BBL17" s="67"/>
      <c r="BBM17" s="67"/>
      <c r="BBN17" s="67"/>
      <c r="BBO17" s="67"/>
      <c r="BBP17" s="67"/>
      <c r="BBQ17" s="67"/>
      <c r="BBR17" s="67"/>
      <c r="BBS17" s="67"/>
      <c r="BBT17" s="67"/>
      <c r="BBU17" s="67"/>
      <c r="BBV17" s="67"/>
      <c r="BBW17" s="67"/>
      <c r="BBX17" s="67"/>
      <c r="BBY17" s="67"/>
      <c r="BBZ17" s="67"/>
      <c r="BCA17" s="67"/>
      <c r="BCB17" s="67"/>
      <c r="BCC17" s="67"/>
      <c r="BCD17" s="67"/>
      <c r="BCE17" s="67"/>
      <c r="BCF17" s="67"/>
      <c r="BCG17" s="67"/>
      <c r="BCH17" s="67"/>
      <c r="BCI17" s="67"/>
      <c r="BCJ17" s="67"/>
      <c r="BCK17" s="67"/>
      <c r="BCL17" s="67"/>
      <c r="BCM17" s="67"/>
      <c r="BCN17" s="67"/>
      <c r="BCO17" s="67"/>
      <c r="BCP17" s="67"/>
      <c r="BCQ17" s="67"/>
      <c r="BCR17" s="67"/>
      <c r="BCS17" s="67"/>
      <c r="BCT17" s="67"/>
      <c r="BCU17" s="67"/>
      <c r="BCV17" s="67"/>
      <c r="BCW17" s="67"/>
      <c r="BCX17" s="67"/>
      <c r="BCY17" s="67"/>
      <c r="BCZ17" s="67"/>
      <c r="BDA17" s="67"/>
      <c r="BDB17" s="67"/>
      <c r="BDC17" s="67"/>
      <c r="BDD17" s="67"/>
      <c r="BDE17" s="67"/>
      <c r="BDF17" s="67"/>
      <c r="BDG17" s="67"/>
      <c r="BDH17" s="67"/>
      <c r="BDI17" s="67"/>
      <c r="BDJ17" s="67"/>
      <c r="BDK17" s="67"/>
      <c r="BDL17" s="67"/>
      <c r="BDM17" s="67"/>
      <c r="BDN17" s="67"/>
      <c r="BDO17" s="67"/>
      <c r="BDP17" s="67"/>
      <c r="BDQ17" s="67"/>
      <c r="BDR17" s="67"/>
      <c r="BDS17" s="67"/>
      <c r="BDT17" s="67"/>
      <c r="BDU17" s="67"/>
      <c r="BDV17" s="67"/>
      <c r="BDW17" s="67"/>
      <c r="BDX17" s="67"/>
      <c r="BDY17" s="67"/>
      <c r="BDZ17" s="67"/>
      <c r="BEA17" s="67"/>
      <c r="BEB17" s="67"/>
      <c r="BEC17" s="67"/>
      <c r="BED17" s="67"/>
      <c r="BEE17" s="67"/>
      <c r="BEF17" s="67"/>
      <c r="BEG17" s="67"/>
      <c r="BEH17" s="67"/>
      <c r="BEI17" s="67"/>
      <c r="BEJ17" s="67"/>
      <c r="BEK17" s="67"/>
      <c r="BEL17" s="67"/>
      <c r="BEM17" s="67"/>
      <c r="BEN17" s="67"/>
      <c r="BEO17" s="67"/>
      <c r="BEP17" s="67"/>
      <c r="BEQ17" s="67"/>
      <c r="BER17" s="67"/>
      <c r="BES17" s="67"/>
      <c r="BET17" s="67"/>
      <c r="BEU17" s="67"/>
      <c r="BEV17" s="67"/>
      <c r="BEW17" s="67"/>
      <c r="BEX17" s="67"/>
      <c r="BEY17" s="67"/>
      <c r="BEZ17" s="67"/>
      <c r="BFA17" s="67"/>
      <c r="BFB17" s="67"/>
      <c r="BFC17" s="67"/>
      <c r="BFD17" s="67"/>
      <c r="BFE17" s="67"/>
      <c r="BFF17" s="67"/>
      <c r="BFG17" s="67"/>
      <c r="BFH17" s="67"/>
      <c r="BFI17" s="67"/>
      <c r="BFJ17" s="67"/>
      <c r="BFK17" s="67"/>
      <c r="BFL17" s="67"/>
      <c r="BFM17" s="67"/>
      <c r="BFN17" s="67"/>
      <c r="BFO17" s="67"/>
      <c r="BFP17" s="67"/>
      <c r="BFQ17" s="67"/>
      <c r="BFR17" s="67"/>
      <c r="BFS17" s="67"/>
      <c r="BFT17" s="67"/>
      <c r="BFU17" s="67"/>
      <c r="BFV17" s="67"/>
      <c r="BFW17" s="67"/>
      <c r="BFX17" s="67"/>
      <c r="BFY17" s="67"/>
      <c r="BFZ17" s="67"/>
      <c r="BGA17" s="67"/>
      <c r="BGB17" s="67"/>
      <c r="BGC17" s="67"/>
      <c r="BGD17" s="67"/>
      <c r="BGE17" s="67"/>
      <c r="BGF17" s="67"/>
      <c r="BGG17" s="67"/>
      <c r="BGH17" s="67"/>
      <c r="BGI17" s="67"/>
      <c r="BGJ17" s="67"/>
      <c r="BGK17" s="67"/>
      <c r="BGL17" s="67"/>
      <c r="BGM17" s="67"/>
      <c r="BGN17" s="67"/>
      <c r="BGO17" s="67"/>
      <c r="BGP17" s="67"/>
      <c r="BGQ17" s="67"/>
      <c r="BGR17" s="67"/>
      <c r="BGS17" s="67"/>
      <c r="BGT17" s="67"/>
      <c r="BGU17" s="67"/>
      <c r="BGV17" s="67"/>
      <c r="BGW17" s="67"/>
      <c r="BGX17" s="67"/>
      <c r="BGY17" s="67"/>
      <c r="BGZ17" s="67"/>
      <c r="BHA17" s="67"/>
      <c r="BHB17" s="67"/>
      <c r="BHC17" s="67"/>
      <c r="BHD17" s="67"/>
      <c r="BHE17" s="67"/>
      <c r="BHF17" s="67"/>
      <c r="BHG17" s="67"/>
      <c r="BHH17" s="67"/>
      <c r="BHI17" s="67"/>
      <c r="BHJ17" s="67"/>
      <c r="BHK17" s="67"/>
      <c r="BHL17" s="67"/>
      <c r="BHM17" s="67"/>
      <c r="BHN17" s="67"/>
      <c r="BHO17" s="67"/>
      <c r="BHP17" s="67"/>
      <c r="BHQ17" s="67"/>
      <c r="BHR17" s="67"/>
      <c r="BHS17" s="67"/>
      <c r="BHT17" s="67"/>
      <c r="BHU17" s="67"/>
      <c r="BHV17" s="67"/>
      <c r="BHW17" s="67"/>
      <c r="BHX17" s="67"/>
      <c r="BHY17" s="67"/>
      <c r="BHZ17" s="67"/>
      <c r="BIA17" s="67"/>
      <c r="BIB17" s="67"/>
      <c r="BIC17" s="67"/>
      <c r="BID17" s="67"/>
      <c r="BIE17" s="67"/>
      <c r="BIF17" s="67"/>
      <c r="BIG17" s="67"/>
      <c r="BIH17" s="67"/>
      <c r="BII17" s="67"/>
      <c r="BIJ17" s="67"/>
      <c r="BIK17" s="67"/>
      <c r="BIL17" s="67"/>
      <c r="BIM17" s="67"/>
      <c r="BIN17" s="67"/>
      <c r="BIO17" s="67"/>
      <c r="BIP17" s="67"/>
      <c r="BIQ17" s="67"/>
      <c r="BIR17" s="67"/>
      <c r="BIS17" s="67"/>
      <c r="BIT17" s="67"/>
      <c r="BIU17" s="67"/>
      <c r="BIV17" s="67"/>
      <c r="BIW17" s="67"/>
      <c r="BIX17" s="67"/>
      <c r="BIY17" s="67"/>
      <c r="BIZ17" s="67"/>
      <c r="BJA17" s="67"/>
      <c r="BJB17" s="67"/>
      <c r="BJC17" s="67"/>
      <c r="BJD17" s="67"/>
      <c r="BJE17" s="67"/>
      <c r="BJF17" s="67"/>
      <c r="BJG17" s="67"/>
      <c r="BJH17" s="67"/>
      <c r="BJI17" s="67"/>
      <c r="BJJ17" s="67"/>
      <c r="BJK17" s="67"/>
      <c r="BJL17" s="67"/>
      <c r="BJM17" s="67"/>
      <c r="BJN17" s="67"/>
      <c r="BJO17" s="67"/>
      <c r="BJP17" s="67"/>
      <c r="BJQ17" s="67"/>
      <c r="BJR17" s="67"/>
      <c r="BJS17" s="67"/>
      <c r="BJT17" s="67"/>
      <c r="BJU17" s="67"/>
      <c r="BJV17" s="67"/>
      <c r="BJW17" s="67"/>
      <c r="BJX17" s="67"/>
      <c r="BJY17" s="67"/>
      <c r="BJZ17" s="67"/>
      <c r="BKA17" s="67"/>
      <c r="BKB17" s="67"/>
      <c r="BKC17" s="67"/>
      <c r="BKD17" s="67"/>
      <c r="BKE17" s="67"/>
      <c r="BKF17" s="67"/>
      <c r="BKG17" s="67"/>
      <c r="BKH17" s="67"/>
      <c r="BKI17" s="67"/>
      <c r="BKJ17" s="67"/>
      <c r="BKK17" s="67"/>
      <c r="BKL17" s="67"/>
      <c r="BKM17" s="67"/>
      <c r="BKN17" s="67"/>
      <c r="BKO17" s="67"/>
      <c r="BKP17" s="67"/>
      <c r="BKQ17" s="67"/>
      <c r="BKR17" s="67"/>
      <c r="BKS17" s="67"/>
      <c r="BKT17" s="67"/>
      <c r="BKU17" s="67"/>
      <c r="BKV17" s="67"/>
      <c r="BKW17" s="67"/>
      <c r="BKX17" s="67"/>
      <c r="BKY17" s="67"/>
      <c r="BKZ17" s="67"/>
      <c r="BLA17" s="67"/>
      <c r="BLB17" s="67"/>
      <c r="BLC17" s="67"/>
      <c r="BLD17" s="67"/>
      <c r="BLE17" s="67"/>
      <c r="BLF17" s="67"/>
      <c r="BLG17" s="67"/>
      <c r="BLH17" s="67"/>
      <c r="BLI17" s="67"/>
      <c r="BLJ17" s="67"/>
      <c r="BLK17" s="67"/>
      <c r="BLL17" s="67"/>
      <c r="BLM17" s="67"/>
      <c r="BLN17" s="67"/>
      <c r="BLO17" s="67"/>
      <c r="BLP17" s="67"/>
      <c r="BLQ17" s="67"/>
      <c r="BLR17" s="67"/>
      <c r="BLS17" s="67"/>
      <c r="BLT17" s="67"/>
      <c r="BLU17" s="67"/>
      <c r="BLV17" s="67"/>
      <c r="BLW17" s="67"/>
      <c r="BLX17" s="67"/>
      <c r="BLY17" s="67"/>
      <c r="BLZ17" s="67"/>
      <c r="BMA17" s="67"/>
      <c r="BMB17" s="67"/>
      <c r="BMC17" s="67"/>
      <c r="BMD17" s="67"/>
      <c r="BME17" s="67"/>
      <c r="BMF17" s="67"/>
      <c r="BMG17" s="67"/>
      <c r="BMH17" s="67"/>
      <c r="BMI17" s="67"/>
      <c r="BMJ17" s="67"/>
      <c r="BMK17" s="67"/>
      <c r="BML17" s="67"/>
      <c r="BMM17" s="67"/>
      <c r="BMN17" s="67"/>
      <c r="BMO17" s="67"/>
      <c r="BMP17" s="67"/>
      <c r="BMQ17" s="67"/>
      <c r="BMR17" s="67"/>
      <c r="BMS17" s="67"/>
      <c r="BMT17" s="67"/>
      <c r="BMU17" s="67"/>
      <c r="BMV17" s="67"/>
      <c r="BMW17" s="67"/>
      <c r="BMX17" s="67"/>
      <c r="BMY17" s="67"/>
      <c r="BMZ17" s="67"/>
      <c r="BNA17" s="67"/>
      <c r="BNB17" s="67"/>
      <c r="BNC17" s="67"/>
      <c r="BND17" s="67"/>
      <c r="BNE17" s="67"/>
      <c r="BNF17" s="67"/>
      <c r="BNG17" s="67"/>
      <c r="BNH17" s="67"/>
      <c r="BNI17" s="67"/>
      <c r="BNJ17" s="67"/>
      <c r="BNK17" s="67"/>
      <c r="BNL17" s="67"/>
      <c r="BNM17" s="67"/>
      <c r="BNN17" s="67"/>
      <c r="BNO17" s="67"/>
      <c r="BNP17" s="67"/>
      <c r="BNQ17" s="67"/>
      <c r="BNR17" s="67"/>
      <c r="BNS17" s="67"/>
      <c r="BNT17" s="67"/>
      <c r="BNU17" s="67"/>
      <c r="BNV17" s="67"/>
      <c r="BNW17" s="67"/>
      <c r="BNX17" s="67"/>
      <c r="BNY17" s="67"/>
      <c r="BNZ17" s="67"/>
      <c r="BOA17" s="67"/>
      <c r="BOB17" s="67"/>
      <c r="BOC17" s="67"/>
      <c r="BOD17" s="67"/>
      <c r="BOE17" s="67"/>
      <c r="BOF17" s="67"/>
      <c r="BOG17" s="67"/>
      <c r="BOH17" s="67"/>
      <c r="BOI17" s="67"/>
      <c r="BOJ17" s="67"/>
      <c r="BOK17" s="67"/>
      <c r="BOL17" s="67"/>
      <c r="BOM17" s="67"/>
      <c r="BON17" s="67"/>
      <c r="BOO17" s="67"/>
      <c r="BOP17" s="67"/>
      <c r="BOQ17" s="67"/>
      <c r="BOR17" s="67"/>
      <c r="BOS17" s="67"/>
      <c r="BOT17" s="67"/>
      <c r="BOU17" s="67"/>
      <c r="BOV17" s="67"/>
      <c r="BOW17" s="67"/>
      <c r="BOX17" s="67"/>
      <c r="BOY17" s="67"/>
      <c r="BOZ17" s="67"/>
      <c r="BPA17" s="67"/>
      <c r="BPB17" s="67"/>
      <c r="BPC17" s="67"/>
      <c r="BPD17" s="67"/>
      <c r="BPE17" s="67"/>
      <c r="BPF17" s="67"/>
      <c r="BPG17" s="67"/>
      <c r="BPH17" s="67"/>
      <c r="BPI17" s="67"/>
      <c r="BPJ17" s="67"/>
      <c r="BPK17" s="67"/>
      <c r="BPL17" s="67"/>
      <c r="BPM17" s="67"/>
      <c r="BPN17" s="67"/>
      <c r="BPO17" s="67"/>
      <c r="BPP17" s="67"/>
      <c r="BPQ17" s="67"/>
      <c r="BPR17" s="67"/>
      <c r="BPS17" s="67"/>
      <c r="BPT17" s="67"/>
      <c r="BPU17" s="67"/>
      <c r="BPV17" s="67"/>
      <c r="BPW17" s="67"/>
      <c r="BPX17" s="67"/>
      <c r="BPY17" s="67"/>
      <c r="BPZ17" s="67"/>
      <c r="BQA17" s="67"/>
      <c r="BQB17" s="67"/>
      <c r="BQC17" s="67"/>
      <c r="BQD17" s="67"/>
      <c r="BQE17" s="67"/>
      <c r="BQF17" s="67"/>
      <c r="BQG17" s="67"/>
      <c r="BQH17" s="67"/>
      <c r="BQI17" s="67"/>
      <c r="BQJ17" s="67"/>
      <c r="BQK17" s="67"/>
      <c r="BQL17" s="67"/>
      <c r="BQM17" s="67"/>
      <c r="BQN17" s="67"/>
      <c r="BQO17" s="67"/>
      <c r="BQP17" s="67"/>
      <c r="BQQ17" s="67"/>
      <c r="BQR17" s="67"/>
      <c r="BQS17" s="67"/>
      <c r="BQT17" s="67"/>
      <c r="BQU17" s="67"/>
      <c r="BQV17" s="67"/>
      <c r="BQW17" s="67"/>
      <c r="BQX17" s="67"/>
      <c r="BQY17" s="67"/>
      <c r="BQZ17" s="67"/>
      <c r="BRA17" s="67"/>
      <c r="BRB17" s="67"/>
      <c r="BRC17" s="67"/>
      <c r="BRD17" s="67"/>
      <c r="BRE17" s="67"/>
      <c r="BRF17" s="67"/>
      <c r="BRG17" s="67"/>
      <c r="BRH17" s="67"/>
      <c r="BRI17" s="67"/>
      <c r="BRJ17" s="67"/>
      <c r="BRK17" s="67"/>
      <c r="BRL17" s="67"/>
      <c r="BRM17" s="67"/>
      <c r="BRN17" s="67"/>
      <c r="BRO17" s="67"/>
      <c r="BRP17" s="67"/>
      <c r="BRQ17" s="67"/>
      <c r="BRR17" s="67"/>
      <c r="BRS17" s="67"/>
      <c r="BRT17" s="67"/>
      <c r="BRU17" s="67"/>
      <c r="BRV17" s="67"/>
      <c r="BRW17" s="67"/>
      <c r="BRX17" s="67"/>
      <c r="BRY17" s="67"/>
      <c r="BRZ17" s="67"/>
      <c r="BSA17" s="67"/>
      <c r="BSB17" s="67"/>
      <c r="BSC17" s="67"/>
      <c r="BSD17" s="67"/>
      <c r="BSE17" s="67"/>
      <c r="BSF17" s="67"/>
      <c r="BSG17" s="67"/>
      <c r="BSH17" s="67"/>
      <c r="BSI17" s="67"/>
      <c r="BSJ17" s="67"/>
      <c r="BSK17" s="67"/>
      <c r="BSL17" s="67"/>
      <c r="BSM17" s="67"/>
      <c r="BSN17" s="67"/>
      <c r="BSO17" s="67"/>
      <c r="BSP17" s="67"/>
      <c r="BSQ17" s="67"/>
      <c r="BSR17" s="67"/>
      <c r="BSS17" s="67"/>
      <c r="BST17" s="67"/>
      <c r="BSU17" s="67"/>
      <c r="BSV17" s="67"/>
      <c r="BSW17" s="67"/>
      <c r="BSX17" s="67"/>
      <c r="BSY17" s="67"/>
      <c r="BSZ17" s="67"/>
      <c r="BTA17" s="67"/>
      <c r="BTB17" s="67"/>
      <c r="BTC17" s="67"/>
      <c r="BTD17" s="67"/>
      <c r="BTE17" s="67"/>
      <c r="BTF17" s="67"/>
      <c r="BTG17" s="67"/>
      <c r="BTH17" s="67"/>
      <c r="BTI17" s="67"/>
      <c r="BTJ17" s="67"/>
      <c r="BTK17" s="67"/>
      <c r="BTL17" s="67"/>
      <c r="BTM17" s="67"/>
      <c r="BTN17" s="67"/>
      <c r="BTO17" s="67"/>
      <c r="BTP17" s="67"/>
      <c r="BTQ17" s="67"/>
      <c r="BTR17" s="67"/>
      <c r="BTS17" s="67"/>
      <c r="BTT17" s="67"/>
      <c r="BTU17" s="67"/>
      <c r="BTV17" s="67"/>
      <c r="BTW17" s="67"/>
      <c r="BTX17" s="67"/>
      <c r="BTY17" s="67"/>
      <c r="BTZ17" s="67"/>
      <c r="BUA17" s="67"/>
      <c r="BUB17" s="67"/>
      <c r="BUC17" s="67"/>
      <c r="BUD17" s="67"/>
      <c r="BUE17" s="67"/>
      <c r="BUF17" s="67"/>
      <c r="BUG17" s="67"/>
      <c r="BUH17" s="67"/>
      <c r="BUI17" s="67"/>
      <c r="BUJ17" s="67"/>
      <c r="BUK17" s="67"/>
      <c r="BUL17" s="67"/>
      <c r="BUM17" s="67"/>
      <c r="BUN17" s="67"/>
      <c r="BUO17" s="67"/>
      <c r="BUP17" s="67"/>
      <c r="BUQ17" s="67"/>
      <c r="BUR17" s="67"/>
      <c r="BUS17" s="67"/>
      <c r="BUT17" s="67"/>
      <c r="BUU17" s="67"/>
      <c r="BUV17" s="67"/>
      <c r="BUW17" s="67"/>
      <c r="BUX17" s="67"/>
      <c r="BUY17" s="67"/>
      <c r="BUZ17" s="67"/>
      <c r="BVA17" s="67"/>
      <c r="BVB17" s="67"/>
      <c r="BVC17" s="67"/>
      <c r="BVD17" s="67"/>
      <c r="BVE17" s="67"/>
      <c r="BVF17" s="67"/>
      <c r="BVG17" s="67"/>
      <c r="BVH17" s="67"/>
      <c r="BVI17" s="67"/>
      <c r="BVJ17" s="67"/>
      <c r="BVK17" s="67"/>
      <c r="BVL17" s="67"/>
      <c r="BVM17" s="67"/>
      <c r="BVN17" s="67"/>
      <c r="BVO17" s="67"/>
      <c r="BVP17" s="67"/>
      <c r="BVQ17" s="67"/>
      <c r="BVR17" s="67"/>
      <c r="BVS17" s="67"/>
      <c r="BVT17" s="67"/>
      <c r="BVU17" s="67"/>
      <c r="BVV17" s="67"/>
      <c r="BVW17" s="67"/>
      <c r="BVX17" s="67"/>
      <c r="BVY17" s="67"/>
      <c r="BVZ17" s="67"/>
      <c r="BWA17" s="67"/>
      <c r="BWB17" s="67"/>
      <c r="BWC17" s="67"/>
      <c r="BWD17" s="67"/>
      <c r="BWE17" s="67"/>
      <c r="BWF17" s="67"/>
      <c r="BWG17" s="67"/>
      <c r="BWH17" s="67"/>
      <c r="BWI17" s="67"/>
      <c r="BWJ17" s="67"/>
      <c r="BWK17" s="67"/>
      <c r="BWL17" s="67"/>
      <c r="BWM17" s="67"/>
      <c r="BWN17" s="67"/>
      <c r="BWO17" s="67"/>
      <c r="BWP17" s="67"/>
      <c r="BWQ17" s="67"/>
      <c r="BWR17" s="67"/>
      <c r="BWS17" s="67"/>
      <c r="BWT17" s="67"/>
      <c r="BWU17" s="67"/>
      <c r="BWV17" s="67"/>
      <c r="BWW17" s="67"/>
      <c r="BWX17" s="67"/>
      <c r="BWY17" s="67"/>
      <c r="BWZ17" s="67"/>
      <c r="BXA17" s="67"/>
      <c r="BXB17" s="67"/>
      <c r="BXC17" s="67"/>
      <c r="BXD17" s="67"/>
      <c r="BXE17" s="67"/>
      <c r="BXF17" s="67"/>
      <c r="BXG17" s="67"/>
      <c r="BXH17" s="67"/>
      <c r="BXI17" s="67"/>
      <c r="BXJ17" s="67"/>
      <c r="BXK17" s="67"/>
      <c r="BXL17" s="67"/>
      <c r="BXM17" s="67"/>
      <c r="BXN17" s="67"/>
      <c r="BXO17" s="67"/>
      <c r="BXP17" s="67"/>
      <c r="BXQ17" s="67"/>
      <c r="BXR17" s="67"/>
      <c r="BXS17" s="67"/>
      <c r="BXT17" s="67"/>
      <c r="BXU17" s="67"/>
      <c r="BXV17" s="67"/>
      <c r="BXW17" s="67"/>
      <c r="BXX17" s="67"/>
      <c r="BXY17" s="67"/>
      <c r="BXZ17" s="67"/>
      <c r="BYA17" s="67"/>
      <c r="BYB17" s="67"/>
      <c r="BYC17" s="67"/>
      <c r="BYD17" s="67"/>
      <c r="BYE17" s="67"/>
      <c r="BYF17" s="67"/>
      <c r="BYG17" s="67"/>
      <c r="BYH17" s="67"/>
      <c r="BYI17" s="67"/>
      <c r="BYJ17" s="67"/>
      <c r="BYK17" s="67"/>
      <c r="BYL17" s="67"/>
      <c r="BYM17" s="67"/>
      <c r="BYN17" s="67"/>
      <c r="BYO17" s="67"/>
      <c r="BYP17" s="67"/>
      <c r="BYQ17" s="67"/>
      <c r="BYR17" s="67"/>
      <c r="BYS17" s="67"/>
      <c r="BYT17" s="67"/>
      <c r="BYU17" s="67"/>
      <c r="BYV17" s="67"/>
      <c r="BYW17" s="67"/>
      <c r="BYX17" s="67"/>
      <c r="BYY17" s="67"/>
      <c r="BYZ17" s="67"/>
      <c r="BZA17" s="67"/>
      <c r="BZB17" s="67"/>
      <c r="BZC17" s="67"/>
      <c r="BZD17" s="67"/>
      <c r="BZE17" s="67"/>
      <c r="BZF17" s="67"/>
      <c r="BZG17" s="67"/>
      <c r="BZH17" s="67"/>
      <c r="BZI17" s="67"/>
      <c r="BZJ17" s="67"/>
      <c r="BZK17" s="67"/>
      <c r="BZL17" s="67"/>
      <c r="BZM17" s="67"/>
      <c r="BZN17" s="67"/>
      <c r="BZO17" s="67"/>
      <c r="BZP17" s="67"/>
      <c r="BZQ17" s="67"/>
      <c r="BZR17" s="67"/>
      <c r="BZS17" s="67"/>
      <c r="BZT17" s="67"/>
      <c r="BZU17" s="67"/>
      <c r="BZV17" s="67"/>
      <c r="BZW17" s="67"/>
      <c r="BZX17" s="67"/>
      <c r="BZY17" s="67"/>
      <c r="BZZ17" s="67"/>
      <c r="CAA17" s="67"/>
      <c r="CAB17" s="67"/>
      <c r="CAC17" s="67"/>
      <c r="CAD17" s="67"/>
      <c r="CAE17" s="67"/>
      <c r="CAF17" s="67"/>
      <c r="CAG17" s="67"/>
      <c r="CAH17" s="67"/>
      <c r="CAI17" s="67"/>
      <c r="CAJ17" s="67"/>
      <c r="CAK17" s="67"/>
      <c r="CAL17" s="67"/>
      <c r="CAM17" s="67"/>
      <c r="CAN17" s="67"/>
      <c r="CAO17" s="67"/>
      <c r="CAP17" s="67"/>
      <c r="CAQ17" s="67"/>
      <c r="CAR17" s="67"/>
      <c r="CAS17" s="67"/>
      <c r="CAT17" s="67"/>
      <c r="CAU17" s="67"/>
      <c r="CAV17" s="67"/>
      <c r="CAW17" s="67"/>
      <c r="CAX17" s="67"/>
      <c r="CAY17" s="67"/>
      <c r="CAZ17" s="67"/>
      <c r="CBA17" s="67"/>
      <c r="CBB17" s="67"/>
      <c r="CBC17" s="67"/>
      <c r="CBD17" s="67"/>
      <c r="CBE17" s="67"/>
      <c r="CBF17" s="67"/>
      <c r="CBG17" s="67"/>
      <c r="CBH17" s="67"/>
      <c r="CBI17" s="67"/>
      <c r="CBJ17" s="67"/>
      <c r="CBK17" s="67"/>
      <c r="CBL17" s="67"/>
      <c r="CBM17" s="67"/>
      <c r="CBN17" s="67"/>
      <c r="CBO17" s="67"/>
      <c r="CBP17" s="67"/>
      <c r="CBQ17" s="67"/>
      <c r="CBR17" s="67"/>
      <c r="CBS17" s="67"/>
      <c r="CBT17" s="67"/>
      <c r="CBU17" s="67"/>
      <c r="CBV17" s="67"/>
      <c r="CBW17" s="67"/>
      <c r="CBX17" s="67"/>
      <c r="CBY17" s="67"/>
      <c r="CBZ17" s="67"/>
      <c r="CCA17" s="67"/>
      <c r="CCB17" s="67"/>
      <c r="CCC17" s="67"/>
      <c r="CCD17" s="67"/>
      <c r="CCE17" s="67"/>
      <c r="CCF17" s="67"/>
      <c r="CCG17" s="67"/>
      <c r="CCH17" s="67"/>
      <c r="CCI17" s="67"/>
      <c r="CCJ17" s="67"/>
      <c r="CCK17" s="67"/>
      <c r="CCL17" s="67"/>
      <c r="CCM17" s="67"/>
      <c r="CCN17" s="67"/>
      <c r="CCO17" s="67"/>
      <c r="CCP17" s="67"/>
      <c r="CCQ17" s="67"/>
      <c r="CCR17" s="67"/>
      <c r="CCS17" s="67"/>
      <c r="CCT17" s="67"/>
      <c r="CCU17" s="67"/>
      <c r="CCV17" s="67"/>
      <c r="CCW17" s="67"/>
      <c r="CCX17" s="67"/>
      <c r="CCY17" s="67"/>
      <c r="CCZ17" s="67"/>
      <c r="CDA17" s="67"/>
      <c r="CDB17" s="67"/>
      <c r="CDC17" s="67"/>
      <c r="CDD17" s="67"/>
      <c r="CDE17" s="67"/>
      <c r="CDF17" s="67"/>
      <c r="CDG17" s="67"/>
      <c r="CDH17" s="67"/>
      <c r="CDI17" s="67"/>
      <c r="CDJ17" s="67"/>
      <c r="CDK17" s="67"/>
      <c r="CDL17" s="67"/>
      <c r="CDM17" s="67"/>
      <c r="CDN17" s="67"/>
      <c r="CDO17" s="67"/>
      <c r="CDP17" s="67"/>
      <c r="CDQ17" s="67"/>
      <c r="CDR17" s="67"/>
      <c r="CDS17" s="67"/>
      <c r="CDT17" s="67"/>
      <c r="CDU17" s="67"/>
      <c r="CDV17" s="67"/>
      <c r="CDW17" s="67"/>
      <c r="CDX17" s="67"/>
      <c r="CDY17" s="67"/>
      <c r="CDZ17" s="67"/>
      <c r="CEA17" s="67"/>
      <c r="CEB17" s="67"/>
      <c r="CEC17" s="67"/>
      <c r="CED17" s="67"/>
      <c r="CEE17" s="67"/>
      <c r="CEF17" s="67"/>
      <c r="CEG17" s="67"/>
      <c r="CEH17" s="67"/>
      <c r="CEI17" s="67"/>
      <c r="CEJ17" s="67"/>
      <c r="CEK17" s="67"/>
      <c r="CEL17" s="67"/>
      <c r="CEM17" s="67"/>
      <c r="CEN17" s="67"/>
      <c r="CEO17" s="67"/>
      <c r="CEP17" s="67"/>
      <c r="CEQ17" s="67"/>
      <c r="CER17" s="67"/>
      <c r="CES17" s="67"/>
      <c r="CET17" s="67"/>
      <c r="CEU17" s="67"/>
      <c r="CEV17" s="67"/>
      <c r="CEW17" s="67"/>
      <c r="CEX17" s="67"/>
      <c r="CEY17" s="67"/>
      <c r="CEZ17" s="67"/>
      <c r="CFA17" s="67"/>
      <c r="CFB17" s="67"/>
      <c r="CFC17" s="67"/>
      <c r="CFD17" s="67"/>
      <c r="CFE17" s="67"/>
      <c r="CFF17" s="67"/>
      <c r="CFG17" s="67"/>
      <c r="CFH17" s="67"/>
      <c r="CFI17" s="67"/>
      <c r="CFJ17" s="67"/>
      <c r="CFK17" s="67"/>
      <c r="CFL17" s="67"/>
      <c r="CFM17" s="67"/>
      <c r="CFN17" s="67"/>
      <c r="CFO17" s="67"/>
      <c r="CFP17" s="67"/>
      <c r="CFQ17" s="67"/>
      <c r="CFR17" s="67"/>
      <c r="CFS17" s="67"/>
      <c r="CFT17" s="67"/>
      <c r="CFU17" s="67"/>
      <c r="CFV17" s="67"/>
      <c r="CFW17" s="67"/>
      <c r="CFX17" s="67"/>
      <c r="CFY17" s="67"/>
      <c r="CFZ17" s="67"/>
      <c r="CGA17" s="67"/>
      <c r="CGB17" s="67"/>
      <c r="CGC17" s="67"/>
      <c r="CGD17" s="67"/>
      <c r="CGE17" s="67"/>
      <c r="CGF17" s="67"/>
      <c r="CGG17" s="67"/>
      <c r="CGH17" s="67"/>
      <c r="CGI17" s="67"/>
      <c r="CGJ17" s="67"/>
      <c r="CGK17" s="67"/>
      <c r="CGL17" s="67"/>
      <c r="CGM17" s="67"/>
      <c r="CGN17" s="67"/>
      <c r="CGO17" s="67"/>
      <c r="CGP17" s="67"/>
      <c r="CGQ17" s="67"/>
      <c r="CGR17" s="67"/>
      <c r="CGS17" s="67"/>
      <c r="CGT17" s="67"/>
      <c r="CGU17" s="67"/>
      <c r="CGV17" s="67"/>
      <c r="CGW17" s="67"/>
      <c r="CGX17" s="67"/>
      <c r="CGY17" s="67"/>
      <c r="CGZ17" s="67"/>
      <c r="CHA17" s="67"/>
      <c r="CHB17" s="67"/>
      <c r="CHC17" s="67"/>
      <c r="CHD17" s="67"/>
      <c r="CHE17" s="67"/>
      <c r="CHF17" s="67"/>
      <c r="CHG17" s="67"/>
      <c r="CHH17" s="67"/>
      <c r="CHI17" s="67"/>
      <c r="CHJ17" s="67"/>
      <c r="CHK17" s="67"/>
      <c r="CHL17" s="67"/>
      <c r="CHM17" s="67"/>
      <c r="CHN17" s="67"/>
      <c r="CHO17" s="67"/>
      <c r="CHP17" s="67"/>
      <c r="CHQ17" s="67"/>
      <c r="CHR17" s="67"/>
      <c r="CHS17" s="67"/>
      <c r="CHT17" s="67"/>
      <c r="CHU17" s="67"/>
      <c r="CHV17" s="67"/>
      <c r="CHW17" s="67"/>
      <c r="CHX17" s="67"/>
      <c r="CHY17" s="67"/>
      <c r="CHZ17" s="67"/>
      <c r="CIA17" s="67"/>
      <c r="CIB17" s="67"/>
      <c r="CIC17" s="67"/>
      <c r="CID17" s="67"/>
      <c r="CIE17" s="67"/>
      <c r="CIF17" s="67"/>
      <c r="CIG17" s="67"/>
      <c r="CIH17" s="67"/>
      <c r="CII17" s="67"/>
      <c r="CIJ17" s="67"/>
      <c r="CIK17" s="67"/>
      <c r="CIL17" s="67"/>
      <c r="CIM17" s="67"/>
      <c r="CIN17" s="67"/>
      <c r="CIO17" s="67"/>
      <c r="CIP17" s="67"/>
      <c r="CIQ17" s="67"/>
      <c r="CIR17" s="67"/>
      <c r="CIS17" s="67"/>
      <c r="CIT17" s="67"/>
      <c r="CIU17" s="67"/>
      <c r="CIV17" s="67"/>
      <c r="CIW17" s="67"/>
      <c r="CIX17" s="67"/>
      <c r="CIY17" s="67"/>
      <c r="CIZ17" s="67"/>
      <c r="CJA17" s="67"/>
      <c r="CJB17" s="67"/>
      <c r="CJC17" s="67"/>
      <c r="CJD17" s="67"/>
      <c r="CJE17" s="67"/>
      <c r="CJF17" s="67"/>
      <c r="CJG17" s="67"/>
      <c r="CJH17" s="67"/>
      <c r="CJI17" s="67"/>
      <c r="CJJ17" s="67"/>
      <c r="CJK17" s="67"/>
      <c r="CJL17" s="67"/>
      <c r="CJM17" s="67"/>
      <c r="CJN17" s="67"/>
      <c r="CJO17" s="67"/>
      <c r="CJP17" s="67"/>
      <c r="CJQ17" s="67"/>
      <c r="CJR17" s="67"/>
      <c r="CJS17" s="67"/>
      <c r="CJT17" s="67"/>
      <c r="CJU17" s="67"/>
      <c r="CJV17" s="67"/>
      <c r="CJW17" s="67"/>
      <c r="CJX17" s="67"/>
      <c r="CJY17" s="67"/>
      <c r="CJZ17" s="67"/>
      <c r="CKA17" s="67"/>
      <c r="CKB17" s="67"/>
      <c r="CKC17" s="67"/>
      <c r="CKD17" s="67"/>
      <c r="CKE17" s="67"/>
      <c r="CKF17" s="67"/>
      <c r="CKG17" s="67"/>
      <c r="CKH17" s="67"/>
      <c r="CKI17" s="67"/>
      <c r="CKJ17" s="67"/>
      <c r="CKK17" s="67"/>
      <c r="CKL17" s="67"/>
      <c r="CKM17" s="67"/>
      <c r="CKN17" s="67"/>
      <c r="CKO17" s="67"/>
      <c r="CKP17" s="67"/>
      <c r="CKQ17" s="67"/>
      <c r="CKR17" s="67"/>
      <c r="CKS17" s="67"/>
      <c r="CKT17" s="67"/>
      <c r="CKU17" s="67"/>
      <c r="CKV17" s="67"/>
      <c r="CKW17" s="67"/>
      <c r="CKX17" s="67"/>
      <c r="CKY17" s="67"/>
      <c r="CKZ17" s="67"/>
      <c r="CLA17" s="67"/>
      <c r="CLB17" s="67"/>
      <c r="CLC17" s="67"/>
      <c r="CLD17" s="67"/>
      <c r="CLE17" s="67"/>
      <c r="CLF17" s="67"/>
      <c r="CLG17" s="67"/>
      <c r="CLH17" s="67"/>
      <c r="CLI17" s="67"/>
      <c r="CLJ17" s="67"/>
      <c r="CLK17" s="67"/>
      <c r="CLL17" s="67"/>
      <c r="CLM17" s="67"/>
      <c r="CLN17" s="67"/>
      <c r="CLO17" s="67"/>
      <c r="CLP17" s="67"/>
      <c r="CLQ17" s="67"/>
      <c r="CLR17" s="67"/>
      <c r="CLS17" s="67"/>
      <c r="CLT17" s="67"/>
      <c r="CLU17" s="67"/>
      <c r="CLV17" s="67"/>
      <c r="CLW17" s="67"/>
      <c r="CLX17" s="67"/>
      <c r="CLY17" s="67"/>
      <c r="CLZ17" s="67"/>
      <c r="CMA17" s="67"/>
      <c r="CMB17" s="67"/>
      <c r="CMC17" s="67"/>
      <c r="CMD17" s="67"/>
      <c r="CME17" s="67"/>
      <c r="CMF17" s="67"/>
      <c r="CMG17" s="67"/>
      <c r="CMH17" s="67"/>
      <c r="CMI17" s="67"/>
      <c r="CMJ17" s="67"/>
      <c r="CMK17" s="67"/>
      <c r="CML17" s="67"/>
      <c r="CMM17" s="67"/>
      <c r="CMN17" s="67"/>
      <c r="CMO17" s="67"/>
      <c r="CMP17" s="67"/>
      <c r="CMQ17" s="67"/>
      <c r="CMR17" s="67"/>
      <c r="CMS17" s="67"/>
      <c r="CMT17" s="67"/>
      <c r="CMU17" s="67"/>
      <c r="CMV17" s="67"/>
      <c r="CMW17" s="67"/>
      <c r="CMX17" s="67"/>
      <c r="CMY17" s="67"/>
      <c r="CMZ17" s="67"/>
      <c r="CNA17" s="67"/>
      <c r="CNB17" s="67"/>
      <c r="CNC17" s="67"/>
      <c r="CND17" s="67"/>
      <c r="CNE17" s="67"/>
      <c r="CNF17" s="67"/>
      <c r="CNG17" s="67"/>
      <c r="CNH17" s="67"/>
      <c r="CNI17" s="67"/>
      <c r="CNJ17" s="67"/>
      <c r="CNK17" s="67"/>
      <c r="CNL17" s="67"/>
      <c r="CNM17" s="67"/>
      <c r="CNN17" s="67"/>
      <c r="CNO17" s="67"/>
      <c r="CNP17" s="67"/>
      <c r="CNQ17" s="67"/>
      <c r="CNR17" s="67"/>
      <c r="CNS17" s="67"/>
      <c r="CNT17" s="67"/>
      <c r="CNU17" s="67"/>
      <c r="CNV17" s="67"/>
      <c r="CNW17" s="67"/>
      <c r="CNX17" s="67"/>
      <c r="CNY17" s="67"/>
      <c r="CNZ17" s="67"/>
      <c r="COA17" s="67"/>
      <c r="COB17" s="67"/>
      <c r="COC17" s="67"/>
      <c r="COD17" s="67"/>
      <c r="COE17" s="67"/>
      <c r="COF17" s="67"/>
      <c r="COG17" s="67"/>
      <c r="COH17" s="67"/>
      <c r="COI17" s="67"/>
      <c r="COJ17" s="67"/>
      <c r="COK17" s="67"/>
      <c r="COL17" s="67"/>
      <c r="COM17" s="67"/>
      <c r="CON17" s="67"/>
      <c r="COO17" s="67"/>
      <c r="COP17" s="67"/>
      <c r="COQ17" s="67"/>
      <c r="COR17" s="67"/>
      <c r="COS17" s="67"/>
      <c r="COT17" s="67"/>
      <c r="COU17" s="67"/>
      <c r="COV17" s="67"/>
      <c r="COW17" s="67"/>
      <c r="COX17" s="67"/>
      <c r="COY17" s="67"/>
      <c r="COZ17" s="67"/>
      <c r="CPA17" s="67"/>
      <c r="CPB17" s="67"/>
      <c r="CPC17" s="67"/>
      <c r="CPD17" s="67"/>
      <c r="CPE17" s="67"/>
      <c r="CPF17" s="67"/>
      <c r="CPG17" s="67"/>
      <c r="CPH17" s="67"/>
      <c r="CPI17" s="67"/>
      <c r="CPJ17" s="67"/>
      <c r="CPK17" s="67"/>
      <c r="CPL17" s="67"/>
      <c r="CPM17" s="67"/>
      <c r="CPN17" s="67"/>
      <c r="CPO17" s="67"/>
      <c r="CPP17" s="67"/>
      <c r="CPQ17" s="67"/>
      <c r="CPR17" s="67"/>
      <c r="CPS17" s="67"/>
      <c r="CPT17" s="67"/>
      <c r="CPU17" s="67"/>
      <c r="CPV17" s="67"/>
      <c r="CPW17" s="67"/>
      <c r="CPX17" s="67"/>
      <c r="CPY17" s="67"/>
      <c r="CPZ17" s="67"/>
      <c r="CQA17" s="67"/>
      <c r="CQB17" s="67"/>
      <c r="CQC17" s="67"/>
      <c r="CQD17" s="67"/>
      <c r="CQE17" s="67"/>
      <c r="CQF17" s="67"/>
      <c r="CQG17" s="67"/>
      <c r="CQH17" s="67"/>
      <c r="CQI17" s="67"/>
      <c r="CQJ17" s="67"/>
      <c r="CQK17" s="67"/>
      <c r="CQL17" s="67"/>
      <c r="CQM17" s="67"/>
      <c r="CQN17" s="67"/>
      <c r="CQO17" s="67"/>
      <c r="CQP17" s="67"/>
      <c r="CQQ17" s="67"/>
      <c r="CQR17" s="67"/>
      <c r="CQS17" s="67"/>
      <c r="CQT17" s="67"/>
      <c r="CQU17" s="67"/>
      <c r="CQV17" s="67"/>
      <c r="CQW17" s="67"/>
      <c r="CQX17" s="67"/>
      <c r="CQY17" s="67"/>
      <c r="CQZ17" s="67"/>
      <c r="CRA17" s="67"/>
      <c r="CRB17" s="67"/>
      <c r="CRC17" s="67"/>
      <c r="CRD17" s="67"/>
      <c r="CRE17" s="67"/>
      <c r="CRF17" s="67"/>
      <c r="CRG17" s="67"/>
      <c r="CRH17" s="67"/>
      <c r="CRI17" s="67"/>
      <c r="CRJ17" s="67"/>
      <c r="CRK17" s="67"/>
      <c r="CRL17" s="67"/>
      <c r="CRM17" s="67"/>
      <c r="CRN17" s="67"/>
      <c r="CRO17" s="67"/>
      <c r="CRP17" s="67"/>
      <c r="CRQ17" s="67"/>
      <c r="CRR17" s="67"/>
      <c r="CRS17" s="67"/>
      <c r="CRT17" s="67"/>
      <c r="CRU17" s="67"/>
      <c r="CRV17" s="67"/>
      <c r="CRW17" s="67"/>
      <c r="CRX17" s="67"/>
      <c r="CRY17" s="67"/>
      <c r="CRZ17" s="67"/>
      <c r="CSA17" s="67"/>
      <c r="CSB17" s="67"/>
      <c r="CSC17" s="67"/>
      <c r="CSD17" s="67"/>
      <c r="CSE17" s="67"/>
      <c r="CSF17" s="67"/>
      <c r="CSG17" s="67"/>
      <c r="CSH17" s="67"/>
      <c r="CSI17" s="67"/>
      <c r="CSJ17" s="67"/>
      <c r="CSK17" s="67"/>
      <c r="CSL17" s="67"/>
      <c r="CSM17" s="67"/>
      <c r="CSN17" s="67"/>
      <c r="CSO17" s="67"/>
      <c r="CSP17" s="67"/>
      <c r="CSQ17" s="67"/>
      <c r="CSR17" s="67"/>
      <c r="CSS17" s="67"/>
      <c r="CST17" s="67"/>
      <c r="CSU17" s="67"/>
      <c r="CSV17" s="67"/>
      <c r="CSW17" s="67"/>
      <c r="CSX17" s="67"/>
      <c r="CSY17" s="67"/>
      <c r="CSZ17" s="67"/>
      <c r="CTA17" s="67"/>
      <c r="CTB17" s="67"/>
      <c r="CTC17" s="67"/>
      <c r="CTD17" s="67"/>
      <c r="CTE17" s="67"/>
      <c r="CTF17" s="67"/>
      <c r="CTG17" s="67"/>
      <c r="CTH17" s="67"/>
      <c r="CTI17" s="67"/>
      <c r="CTJ17" s="67"/>
      <c r="CTK17" s="67"/>
      <c r="CTL17" s="67"/>
      <c r="CTM17" s="67"/>
      <c r="CTN17" s="67"/>
      <c r="CTO17" s="67"/>
      <c r="CTP17" s="67"/>
      <c r="CTQ17" s="67"/>
      <c r="CTR17" s="67"/>
      <c r="CTS17" s="67"/>
      <c r="CTT17" s="67"/>
      <c r="CTU17" s="67"/>
      <c r="CTV17" s="67"/>
      <c r="CTW17" s="67"/>
      <c r="CTX17" s="67"/>
      <c r="CTY17" s="67"/>
      <c r="CTZ17" s="67"/>
      <c r="CUA17" s="67"/>
      <c r="CUB17" s="67"/>
      <c r="CUC17" s="67"/>
      <c r="CUD17" s="67"/>
      <c r="CUE17" s="67"/>
      <c r="CUF17" s="67"/>
      <c r="CUG17" s="67"/>
      <c r="CUH17" s="67"/>
      <c r="CUI17" s="67"/>
      <c r="CUJ17" s="67"/>
      <c r="CUK17" s="67"/>
      <c r="CUL17" s="67"/>
      <c r="CUM17" s="67"/>
      <c r="CUN17" s="67"/>
      <c r="CUO17" s="67"/>
      <c r="CUP17" s="67"/>
      <c r="CUQ17" s="67"/>
      <c r="CUR17" s="67"/>
      <c r="CUS17" s="67"/>
      <c r="CUT17" s="67"/>
      <c r="CUU17" s="67"/>
      <c r="CUV17" s="67"/>
      <c r="CUW17" s="67"/>
      <c r="CUX17" s="67"/>
      <c r="CUY17" s="67"/>
      <c r="CUZ17" s="67"/>
      <c r="CVA17" s="67"/>
      <c r="CVB17" s="67"/>
      <c r="CVC17" s="67"/>
      <c r="CVD17" s="67"/>
      <c r="CVE17" s="67"/>
      <c r="CVF17" s="67"/>
      <c r="CVG17" s="67"/>
      <c r="CVH17" s="67"/>
      <c r="CVI17" s="67"/>
      <c r="CVJ17" s="67"/>
      <c r="CVK17" s="67"/>
      <c r="CVL17" s="67"/>
      <c r="CVM17" s="67"/>
      <c r="CVN17" s="67"/>
      <c r="CVO17" s="67"/>
      <c r="CVP17" s="67"/>
      <c r="CVQ17" s="67"/>
      <c r="CVR17" s="67"/>
      <c r="CVS17" s="67"/>
      <c r="CVT17" s="67"/>
      <c r="CVU17" s="67"/>
      <c r="CVV17" s="67"/>
      <c r="CVW17" s="67"/>
      <c r="CVX17" s="67"/>
      <c r="CVY17" s="67"/>
      <c r="CVZ17" s="67"/>
      <c r="CWA17" s="67"/>
      <c r="CWB17" s="67"/>
      <c r="CWC17" s="67"/>
      <c r="CWD17" s="67"/>
      <c r="CWE17" s="67"/>
      <c r="CWF17" s="67"/>
      <c r="CWG17" s="67"/>
      <c r="CWH17" s="67"/>
      <c r="CWI17" s="67"/>
      <c r="CWJ17" s="67"/>
      <c r="CWK17" s="67"/>
      <c r="CWL17" s="67"/>
      <c r="CWM17" s="67"/>
      <c r="CWN17" s="67"/>
      <c r="CWO17" s="67"/>
      <c r="CWP17" s="67"/>
      <c r="CWQ17" s="67"/>
      <c r="CWR17" s="67"/>
      <c r="CWS17" s="67"/>
      <c r="CWT17" s="67"/>
      <c r="CWU17" s="67"/>
      <c r="CWV17" s="67"/>
      <c r="CWW17" s="67"/>
      <c r="CWX17" s="67"/>
      <c r="CWY17" s="67"/>
      <c r="CWZ17" s="67"/>
      <c r="CXA17" s="67"/>
      <c r="CXB17" s="67"/>
      <c r="CXC17" s="67"/>
      <c r="CXD17" s="67"/>
      <c r="CXE17" s="67"/>
      <c r="CXF17" s="67"/>
      <c r="CXG17" s="67"/>
      <c r="CXH17" s="67"/>
      <c r="CXI17" s="67"/>
      <c r="CXJ17" s="67"/>
      <c r="CXK17" s="67"/>
      <c r="CXL17" s="67"/>
      <c r="CXM17" s="67"/>
      <c r="CXN17" s="67"/>
      <c r="CXO17" s="67"/>
      <c r="CXP17" s="67"/>
      <c r="CXQ17" s="67"/>
      <c r="CXR17" s="67"/>
      <c r="CXS17" s="67"/>
      <c r="CXT17" s="67"/>
      <c r="CXU17" s="67"/>
      <c r="CXV17" s="67"/>
      <c r="CXW17" s="67"/>
      <c r="CXX17" s="67"/>
      <c r="CXY17" s="67"/>
      <c r="CXZ17" s="67"/>
      <c r="CYA17" s="67"/>
      <c r="CYB17" s="67"/>
      <c r="CYC17" s="67"/>
      <c r="CYD17" s="67"/>
      <c r="CYE17" s="67"/>
      <c r="CYF17" s="67"/>
      <c r="CYG17" s="67"/>
      <c r="CYH17" s="67"/>
      <c r="CYI17" s="67"/>
      <c r="CYJ17" s="67"/>
      <c r="CYK17" s="67"/>
      <c r="CYL17" s="67"/>
      <c r="CYM17" s="67"/>
      <c r="CYN17" s="67"/>
      <c r="CYO17" s="67"/>
      <c r="CYP17" s="67"/>
      <c r="CYQ17" s="67"/>
      <c r="CYR17" s="67"/>
      <c r="CYS17" s="67"/>
      <c r="CYT17" s="67"/>
      <c r="CYU17" s="67"/>
      <c r="CYV17" s="67"/>
      <c r="CYW17" s="67"/>
      <c r="CYX17" s="67"/>
      <c r="CYY17" s="67"/>
      <c r="CYZ17" s="67"/>
      <c r="CZA17" s="67"/>
      <c r="CZB17" s="67"/>
      <c r="CZC17" s="67"/>
      <c r="CZD17" s="67"/>
      <c r="CZE17" s="67"/>
      <c r="CZF17" s="67"/>
      <c r="CZG17" s="67"/>
      <c r="CZH17" s="67"/>
      <c r="CZI17" s="67"/>
      <c r="CZJ17" s="67"/>
      <c r="CZK17" s="67"/>
      <c r="CZL17" s="67"/>
      <c r="CZM17" s="67"/>
      <c r="CZN17" s="67"/>
      <c r="CZO17" s="67"/>
      <c r="CZP17" s="67"/>
      <c r="CZQ17" s="67"/>
      <c r="CZR17" s="67"/>
      <c r="CZS17" s="67"/>
      <c r="CZT17" s="67"/>
      <c r="CZU17" s="67"/>
      <c r="CZV17" s="67"/>
      <c r="CZW17" s="67"/>
      <c r="CZX17" s="67"/>
      <c r="CZY17" s="67"/>
      <c r="CZZ17" s="67"/>
      <c r="DAA17" s="67"/>
      <c r="DAB17" s="67"/>
      <c r="DAC17" s="67"/>
      <c r="DAD17" s="67"/>
      <c r="DAE17" s="67"/>
      <c r="DAF17" s="67"/>
      <c r="DAG17" s="67"/>
      <c r="DAH17" s="67"/>
      <c r="DAI17" s="67"/>
      <c r="DAJ17" s="67"/>
      <c r="DAK17" s="67"/>
      <c r="DAL17" s="67"/>
      <c r="DAM17" s="67"/>
      <c r="DAN17" s="67"/>
      <c r="DAO17" s="67"/>
      <c r="DAP17" s="67"/>
      <c r="DAQ17" s="67"/>
      <c r="DAR17" s="67"/>
      <c r="DAS17" s="67"/>
      <c r="DAT17" s="67"/>
      <c r="DAU17" s="67"/>
      <c r="DAV17" s="67"/>
      <c r="DAW17" s="67"/>
      <c r="DAX17" s="67"/>
      <c r="DAY17" s="67"/>
      <c r="DAZ17" s="67"/>
      <c r="DBA17" s="67"/>
      <c r="DBB17" s="67"/>
      <c r="DBC17" s="67"/>
      <c r="DBD17" s="67"/>
      <c r="DBE17" s="67"/>
      <c r="DBF17" s="67"/>
      <c r="DBG17" s="67"/>
      <c r="DBH17" s="67"/>
      <c r="DBI17" s="67"/>
      <c r="DBJ17" s="67"/>
      <c r="DBK17" s="67"/>
      <c r="DBL17" s="67"/>
      <c r="DBM17" s="67"/>
      <c r="DBN17" s="67"/>
      <c r="DBO17" s="67"/>
      <c r="DBP17" s="67"/>
      <c r="DBQ17" s="67"/>
      <c r="DBR17" s="67"/>
      <c r="DBS17" s="67"/>
      <c r="DBT17" s="67"/>
      <c r="DBU17" s="67"/>
      <c r="DBV17" s="67"/>
      <c r="DBW17" s="67"/>
      <c r="DBX17" s="67"/>
      <c r="DBY17" s="67"/>
      <c r="DBZ17" s="67"/>
      <c r="DCA17" s="67"/>
      <c r="DCB17" s="67"/>
      <c r="DCC17" s="67"/>
      <c r="DCD17" s="67"/>
      <c r="DCE17" s="67"/>
      <c r="DCF17" s="67"/>
      <c r="DCG17" s="67"/>
      <c r="DCH17" s="67"/>
      <c r="DCI17" s="67"/>
      <c r="DCJ17" s="67"/>
      <c r="DCK17" s="67"/>
      <c r="DCL17" s="67"/>
      <c r="DCM17" s="67"/>
      <c r="DCN17" s="67"/>
      <c r="DCO17" s="67"/>
      <c r="DCP17" s="67"/>
      <c r="DCQ17" s="67"/>
      <c r="DCR17" s="67"/>
      <c r="DCS17" s="67"/>
      <c r="DCT17" s="67"/>
      <c r="DCU17" s="67"/>
      <c r="DCV17" s="67"/>
      <c r="DCW17" s="67"/>
      <c r="DCX17" s="67"/>
      <c r="DCY17" s="67"/>
      <c r="DCZ17" s="67"/>
      <c r="DDA17" s="67"/>
      <c r="DDB17" s="67"/>
      <c r="DDC17" s="67"/>
      <c r="DDD17" s="67"/>
      <c r="DDE17" s="67"/>
      <c r="DDF17" s="67"/>
      <c r="DDG17" s="67"/>
      <c r="DDH17" s="67"/>
      <c r="DDI17" s="67"/>
      <c r="DDJ17" s="67"/>
      <c r="DDK17" s="67"/>
      <c r="DDL17" s="67"/>
      <c r="DDM17" s="67"/>
      <c r="DDN17" s="67"/>
      <c r="DDO17" s="67"/>
      <c r="DDP17" s="67"/>
      <c r="DDQ17" s="67"/>
      <c r="DDR17" s="67"/>
      <c r="DDS17" s="67"/>
      <c r="DDT17" s="67"/>
      <c r="DDU17" s="67"/>
      <c r="DDV17" s="67"/>
      <c r="DDW17" s="67"/>
      <c r="DDX17" s="67"/>
      <c r="DDY17" s="67"/>
      <c r="DDZ17" s="67"/>
      <c r="DEA17" s="67"/>
      <c r="DEB17" s="67"/>
      <c r="DEC17" s="67"/>
      <c r="DED17" s="67"/>
      <c r="DEE17" s="67"/>
      <c r="DEF17" s="67"/>
      <c r="DEG17" s="67"/>
      <c r="DEH17" s="67"/>
      <c r="DEI17" s="67"/>
      <c r="DEJ17" s="67"/>
      <c r="DEK17" s="67"/>
      <c r="DEL17" s="67"/>
      <c r="DEM17" s="67"/>
      <c r="DEN17" s="67"/>
      <c r="DEO17" s="67"/>
      <c r="DEP17" s="67"/>
      <c r="DEQ17" s="67"/>
      <c r="DER17" s="67"/>
      <c r="DES17" s="67"/>
      <c r="DET17" s="67"/>
      <c r="DEU17" s="67"/>
      <c r="DEV17" s="67"/>
      <c r="DEW17" s="67"/>
      <c r="DEX17" s="67"/>
      <c r="DEY17" s="67"/>
      <c r="DEZ17" s="67"/>
      <c r="DFA17" s="67"/>
      <c r="DFB17" s="67"/>
      <c r="DFC17" s="67"/>
      <c r="DFD17" s="67"/>
      <c r="DFE17" s="67"/>
      <c r="DFF17" s="67"/>
      <c r="DFG17" s="67"/>
      <c r="DFH17" s="67"/>
      <c r="DFI17" s="67"/>
      <c r="DFJ17" s="67"/>
      <c r="DFK17" s="67"/>
      <c r="DFL17" s="67"/>
      <c r="DFM17" s="67"/>
      <c r="DFN17" s="67"/>
      <c r="DFO17" s="67"/>
      <c r="DFP17" s="67"/>
      <c r="DFQ17" s="67"/>
      <c r="DFR17" s="67"/>
      <c r="DFS17" s="67"/>
      <c r="DFT17" s="67"/>
      <c r="DFU17" s="67"/>
      <c r="DFV17" s="67"/>
      <c r="DFW17" s="67"/>
      <c r="DFX17" s="67"/>
      <c r="DFY17" s="67"/>
      <c r="DFZ17" s="67"/>
      <c r="DGA17" s="67"/>
      <c r="DGB17" s="67"/>
      <c r="DGC17" s="67"/>
      <c r="DGD17" s="67"/>
      <c r="DGE17" s="67"/>
      <c r="DGF17" s="67"/>
      <c r="DGG17" s="67"/>
      <c r="DGH17" s="67"/>
      <c r="DGI17" s="67"/>
      <c r="DGJ17" s="67"/>
      <c r="DGK17" s="67"/>
      <c r="DGL17" s="67"/>
      <c r="DGM17" s="67"/>
      <c r="DGN17" s="67"/>
      <c r="DGO17" s="67"/>
      <c r="DGP17" s="67"/>
      <c r="DGQ17" s="67"/>
      <c r="DGR17" s="67"/>
      <c r="DGS17" s="67"/>
      <c r="DGT17" s="67"/>
      <c r="DGU17" s="67"/>
      <c r="DGV17" s="67"/>
      <c r="DGW17" s="67"/>
      <c r="DGX17" s="67"/>
      <c r="DGY17" s="67"/>
      <c r="DGZ17" s="67"/>
      <c r="DHA17" s="67"/>
      <c r="DHB17" s="67"/>
      <c r="DHC17" s="67"/>
      <c r="DHD17" s="67"/>
      <c r="DHE17" s="67"/>
      <c r="DHF17" s="67"/>
      <c r="DHG17" s="67"/>
      <c r="DHH17" s="67"/>
      <c r="DHI17" s="67"/>
      <c r="DHJ17" s="67"/>
      <c r="DHK17" s="67"/>
      <c r="DHL17" s="67"/>
      <c r="DHM17" s="67"/>
      <c r="DHN17" s="67"/>
      <c r="DHO17" s="67"/>
      <c r="DHP17" s="67"/>
      <c r="DHQ17" s="67"/>
      <c r="DHR17" s="67"/>
      <c r="DHS17" s="67"/>
      <c r="DHT17" s="67"/>
      <c r="DHU17" s="67"/>
      <c r="DHV17" s="67"/>
      <c r="DHW17" s="67"/>
      <c r="DHX17" s="67"/>
      <c r="DHY17" s="67"/>
      <c r="DHZ17" s="67"/>
      <c r="DIA17" s="67"/>
      <c r="DIB17" s="67"/>
      <c r="DIC17" s="67"/>
      <c r="DID17" s="67"/>
      <c r="DIE17" s="67"/>
      <c r="DIF17" s="67"/>
      <c r="DIG17" s="67"/>
      <c r="DIH17" s="67"/>
      <c r="DII17" s="67"/>
      <c r="DIJ17" s="67"/>
      <c r="DIK17" s="67"/>
      <c r="DIL17" s="67"/>
      <c r="DIM17" s="67"/>
      <c r="DIN17" s="67"/>
      <c r="DIO17" s="67"/>
      <c r="DIP17" s="67"/>
      <c r="DIQ17" s="67"/>
      <c r="DIR17" s="67"/>
      <c r="DIS17" s="67"/>
      <c r="DIT17" s="67"/>
      <c r="DIU17" s="67"/>
      <c r="DIV17" s="67"/>
      <c r="DIW17" s="67"/>
      <c r="DIX17" s="67"/>
      <c r="DIY17" s="67"/>
      <c r="DIZ17" s="67"/>
      <c r="DJA17" s="67"/>
      <c r="DJB17" s="67"/>
      <c r="DJC17" s="67"/>
      <c r="DJD17" s="67"/>
      <c r="DJE17" s="67"/>
      <c r="DJF17" s="67"/>
      <c r="DJG17" s="67"/>
      <c r="DJH17" s="67"/>
      <c r="DJI17" s="67"/>
      <c r="DJJ17" s="67"/>
      <c r="DJK17" s="67"/>
      <c r="DJL17" s="67"/>
      <c r="DJM17" s="67"/>
      <c r="DJN17" s="67"/>
      <c r="DJO17" s="67"/>
      <c r="DJP17" s="67"/>
      <c r="DJQ17" s="67"/>
      <c r="DJR17" s="67"/>
      <c r="DJS17" s="67"/>
      <c r="DJT17" s="67"/>
      <c r="DJU17" s="67"/>
      <c r="DJV17" s="67"/>
      <c r="DJW17" s="67"/>
      <c r="DJX17" s="67"/>
      <c r="DJY17" s="67"/>
      <c r="DJZ17" s="67"/>
      <c r="DKA17" s="67"/>
      <c r="DKB17" s="67"/>
      <c r="DKC17" s="67"/>
      <c r="DKD17" s="67"/>
      <c r="DKE17" s="67"/>
      <c r="DKF17" s="67"/>
      <c r="DKG17" s="67"/>
      <c r="DKH17" s="67"/>
      <c r="DKI17" s="67"/>
      <c r="DKJ17" s="67"/>
      <c r="DKK17" s="67"/>
      <c r="DKL17" s="67"/>
      <c r="DKM17" s="67"/>
      <c r="DKN17" s="67"/>
      <c r="DKO17" s="67"/>
      <c r="DKP17" s="67"/>
      <c r="DKQ17" s="67"/>
      <c r="DKR17" s="67"/>
      <c r="DKS17" s="67"/>
      <c r="DKT17" s="67"/>
      <c r="DKU17" s="67"/>
      <c r="DKV17" s="67"/>
      <c r="DKW17" s="67"/>
      <c r="DKX17" s="67"/>
      <c r="DKY17" s="67"/>
      <c r="DKZ17" s="67"/>
      <c r="DLA17" s="67"/>
      <c r="DLB17" s="67"/>
      <c r="DLC17" s="67"/>
      <c r="DLD17" s="67"/>
      <c r="DLE17" s="67"/>
      <c r="DLF17" s="67"/>
      <c r="DLG17" s="67"/>
      <c r="DLH17" s="67"/>
      <c r="DLI17" s="67"/>
      <c r="DLJ17" s="67"/>
      <c r="DLK17" s="67"/>
      <c r="DLL17" s="67"/>
      <c r="DLM17" s="67"/>
      <c r="DLN17" s="67"/>
      <c r="DLO17" s="67"/>
      <c r="DLP17" s="67"/>
      <c r="DLQ17" s="67"/>
      <c r="DLR17" s="67"/>
      <c r="DLS17" s="67"/>
      <c r="DLT17" s="67"/>
      <c r="DLU17" s="67"/>
      <c r="DLV17" s="67"/>
      <c r="DLW17" s="67"/>
      <c r="DLX17" s="67"/>
      <c r="DLY17" s="67"/>
      <c r="DLZ17" s="67"/>
      <c r="DMA17" s="67"/>
      <c r="DMB17" s="67"/>
      <c r="DMC17" s="67"/>
      <c r="DMD17" s="67"/>
      <c r="DME17" s="67"/>
      <c r="DMF17" s="67"/>
      <c r="DMG17" s="67"/>
      <c r="DMH17" s="67"/>
      <c r="DMI17" s="67"/>
      <c r="DMJ17" s="67"/>
      <c r="DMK17" s="67"/>
      <c r="DML17" s="67"/>
      <c r="DMM17" s="67"/>
      <c r="DMN17" s="67"/>
      <c r="DMO17" s="67"/>
      <c r="DMP17" s="67"/>
      <c r="DMQ17" s="67"/>
      <c r="DMR17" s="67"/>
      <c r="DMS17" s="67"/>
      <c r="DMT17" s="67"/>
      <c r="DMU17" s="67"/>
      <c r="DMV17" s="67"/>
      <c r="DMW17" s="67"/>
      <c r="DMX17" s="67"/>
      <c r="DMY17" s="67"/>
      <c r="DMZ17" s="67"/>
      <c r="DNA17" s="67"/>
      <c r="DNB17" s="67"/>
      <c r="DNC17" s="67"/>
      <c r="DND17" s="67"/>
      <c r="DNE17" s="67"/>
      <c r="DNF17" s="67"/>
      <c r="DNG17" s="67"/>
      <c r="DNH17" s="67"/>
      <c r="DNI17" s="67"/>
      <c r="DNJ17" s="67"/>
      <c r="DNK17" s="67"/>
      <c r="DNL17" s="67"/>
      <c r="DNM17" s="67"/>
      <c r="DNN17" s="67"/>
      <c r="DNO17" s="67"/>
      <c r="DNP17" s="67"/>
      <c r="DNQ17" s="67"/>
      <c r="DNR17" s="67"/>
      <c r="DNS17" s="67"/>
      <c r="DNT17" s="67"/>
      <c r="DNU17" s="67"/>
      <c r="DNV17" s="67"/>
      <c r="DNW17" s="67"/>
      <c r="DNX17" s="67"/>
      <c r="DNY17" s="67"/>
      <c r="DNZ17" s="67"/>
      <c r="DOA17" s="67"/>
      <c r="DOB17" s="67"/>
      <c r="DOC17" s="67"/>
      <c r="DOD17" s="67"/>
      <c r="DOE17" s="67"/>
      <c r="DOF17" s="67"/>
      <c r="DOG17" s="67"/>
      <c r="DOH17" s="67"/>
      <c r="DOI17" s="67"/>
      <c r="DOJ17" s="67"/>
      <c r="DOK17" s="67"/>
      <c r="DOL17" s="67"/>
      <c r="DOM17" s="67"/>
      <c r="DON17" s="67"/>
      <c r="DOO17" s="67"/>
      <c r="DOP17" s="67"/>
      <c r="DOQ17" s="67"/>
      <c r="DOR17" s="67"/>
      <c r="DOS17" s="67"/>
      <c r="DOT17" s="67"/>
      <c r="DOU17" s="67"/>
      <c r="DOV17" s="67"/>
      <c r="DOW17" s="67"/>
      <c r="DOX17" s="67"/>
      <c r="DOY17" s="67"/>
      <c r="DOZ17" s="67"/>
      <c r="DPA17" s="67"/>
      <c r="DPB17" s="67"/>
      <c r="DPC17" s="67"/>
      <c r="DPD17" s="67"/>
      <c r="DPE17" s="67"/>
      <c r="DPF17" s="67"/>
      <c r="DPG17" s="67"/>
      <c r="DPH17" s="67"/>
      <c r="DPI17" s="67"/>
      <c r="DPJ17" s="67"/>
      <c r="DPK17" s="67"/>
      <c r="DPL17" s="67"/>
      <c r="DPM17" s="67"/>
      <c r="DPN17" s="67"/>
      <c r="DPO17" s="67"/>
      <c r="DPP17" s="67"/>
      <c r="DPQ17" s="67"/>
      <c r="DPR17" s="67"/>
      <c r="DPS17" s="67"/>
      <c r="DPT17" s="67"/>
      <c r="DPU17" s="67"/>
      <c r="DPV17" s="67"/>
      <c r="DPW17" s="67"/>
      <c r="DPX17" s="67"/>
      <c r="DPY17" s="67"/>
      <c r="DPZ17" s="67"/>
      <c r="DQA17" s="67"/>
      <c r="DQB17" s="67"/>
      <c r="DQC17" s="67"/>
      <c r="DQD17" s="67"/>
      <c r="DQE17" s="67"/>
      <c r="DQF17" s="67"/>
      <c r="DQG17" s="67"/>
      <c r="DQH17" s="67"/>
      <c r="DQI17" s="67"/>
      <c r="DQJ17" s="67"/>
      <c r="DQK17" s="67"/>
      <c r="DQL17" s="67"/>
      <c r="DQM17" s="67"/>
      <c r="DQN17" s="67"/>
      <c r="DQO17" s="67"/>
      <c r="DQP17" s="67"/>
      <c r="DQQ17" s="67"/>
      <c r="DQR17" s="67"/>
      <c r="DQS17" s="67"/>
      <c r="DQT17" s="67"/>
      <c r="DQU17" s="67"/>
      <c r="DQV17" s="67"/>
      <c r="DQW17" s="67"/>
      <c r="DQX17" s="67"/>
      <c r="DQY17" s="67"/>
      <c r="DQZ17" s="67"/>
      <c r="DRA17" s="67"/>
      <c r="DRB17" s="67"/>
      <c r="DRC17" s="67"/>
      <c r="DRD17" s="67"/>
      <c r="DRE17" s="67"/>
      <c r="DRF17" s="67"/>
      <c r="DRG17" s="67"/>
      <c r="DRH17" s="67"/>
      <c r="DRI17" s="67"/>
      <c r="DRJ17" s="67"/>
      <c r="DRK17" s="67"/>
      <c r="DRL17" s="67"/>
      <c r="DRM17" s="67"/>
      <c r="DRN17" s="67"/>
      <c r="DRO17" s="67"/>
      <c r="DRP17" s="67"/>
      <c r="DRQ17" s="67"/>
      <c r="DRR17" s="67"/>
      <c r="DRS17" s="67"/>
      <c r="DRT17" s="67"/>
      <c r="DRU17" s="67"/>
      <c r="DRV17" s="67"/>
      <c r="DRW17" s="67"/>
      <c r="DRX17" s="67"/>
      <c r="DRY17" s="67"/>
      <c r="DRZ17" s="67"/>
      <c r="DSA17" s="67"/>
      <c r="DSB17" s="67"/>
      <c r="DSC17" s="67"/>
      <c r="DSD17" s="67"/>
      <c r="DSE17" s="67"/>
      <c r="DSF17" s="67"/>
      <c r="DSG17" s="67"/>
      <c r="DSH17" s="67"/>
      <c r="DSI17" s="67"/>
      <c r="DSJ17" s="67"/>
      <c r="DSK17" s="67"/>
      <c r="DSL17" s="67"/>
      <c r="DSM17" s="67"/>
      <c r="DSN17" s="67"/>
      <c r="DSO17" s="67"/>
      <c r="DSP17" s="67"/>
      <c r="DSQ17" s="67"/>
      <c r="DSR17" s="67"/>
      <c r="DSS17" s="67"/>
      <c r="DST17" s="67"/>
      <c r="DSU17" s="67"/>
      <c r="DSV17" s="67"/>
      <c r="DSW17" s="67"/>
      <c r="DSX17" s="67"/>
      <c r="DSY17" s="67"/>
      <c r="DSZ17" s="67"/>
      <c r="DTA17" s="67"/>
      <c r="DTB17" s="67"/>
      <c r="DTC17" s="67"/>
      <c r="DTD17" s="67"/>
      <c r="DTE17" s="67"/>
      <c r="DTF17" s="67"/>
      <c r="DTG17" s="67"/>
      <c r="DTH17" s="67"/>
      <c r="DTI17" s="67"/>
      <c r="DTJ17" s="67"/>
      <c r="DTK17" s="67"/>
      <c r="DTL17" s="67"/>
      <c r="DTM17" s="67"/>
      <c r="DTN17" s="67"/>
      <c r="DTO17" s="67"/>
      <c r="DTP17" s="67"/>
      <c r="DTQ17" s="67"/>
      <c r="DTR17" s="67"/>
      <c r="DTS17" s="67"/>
      <c r="DTT17" s="67"/>
      <c r="DTU17" s="67"/>
      <c r="DTV17" s="67"/>
      <c r="DTW17" s="67"/>
      <c r="DTX17" s="67"/>
      <c r="DTY17" s="67"/>
      <c r="DTZ17" s="67"/>
      <c r="DUA17" s="67"/>
      <c r="DUB17" s="67"/>
      <c r="DUC17" s="67"/>
      <c r="DUD17" s="67"/>
      <c r="DUE17" s="67"/>
      <c r="DUF17" s="67"/>
      <c r="DUG17" s="67"/>
      <c r="DUH17" s="67"/>
      <c r="DUI17" s="67"/>
      <c r="DUJ17" s="67"/>
      <c r="DUK17" s="67"/>
      <c r="DUL17" s="67"/>
      <c r="DUM17" s="67"/>
      <c r="DUN17" s="67"/>
      <c r="DUO17" s="67"/>
      <c r="DUP17" s="67"/>
      <c r="DUQ17" s="67"/>
      <c r="DUR17" s="67"/>
      <c r="DUS17" s="67"/>
      <c r="DUT17" s="67"/>
      <c r="DUU17" s="67"/>
      <c r="DUV17" s="67"/>
      <c r="DUW17" s="67"/>
      <c r="DUX17" s="67"/>
      <c r="DUY17" s="67"/>
      <c r="DUZ17" s="67"/>
      <c r="DVA17" s="67"/>
      <c r="DVB17" s="67"/>
      <c r="DVC17" s="67"/>
      <c r="DVD17" s="67"/>
      <c r="DVE17" s="67"/>
      <c r="DVF17" s="67"/>
      <c r="DVG17" s="67"/>
      <c r="DVH17" s="67"/>
      <c r="DVI17" s="67"/>
      <c r="DVJ17" s="67"/>
      <c r="DVK17" s="67"/>
      <c r="DVL17" s="67"/>
      <c r="DVM17" s="67"/>
      <c r="DVN17" s="67"/>
      <c r="DVO17" s="67"/>
      <c r="DVP17" s="67"/>
      <c r="DVQ17" s="67"/>
      <c r="DVR17" s="67"/>
      <c r="DVS17" s="67"/>
      <c r="DVT17" s="67"/>
      <c r="DVU17" s="67"/>
      <c r="DVV17" s="67"/>
      <c r="DVW17" s="67"/>
      <c r="DVX17" s="67"/>
      <c r="DVY17" s="67"/>
      <c r="DVZ17" s="67"/>
      <c r="DWA17" s="67"/>
      <c r="DWB17" s="67"/>
      <c r="DWC17" s="67"/>
      <c r="DWD17" s="67"/>
      <c r="DWE17" s="67"/>
      <c r="DWF17" s="67"/>
      <c r="DWG17" s="67"/>
      <c r="DWH17" s="67"/>
      <c r="DWI17" s="67"/>
      <c r="DWJ17" s="67"/>
      <c r="DWK17" s="67"/>
      <c r="DWL17" s="67"/>
      <c r="DWM17" s="67"/>
      <c r="DWN17" s="67"/>
      <c r="DWO17" s="67"/>
      <c r="DWP17" s="67"/>
      <c r="DWQ17" s="67"/>
      <c r="DWR17" s="67"/>
      <c r="DWS17" s="67"/>
      <c r="DWT17" s="67"/>
      <c r="DWU17" s="67"/>
      <c r="DWV17" s="67"/>
      <c r="DWW17" s="67"/>
      <c r="DWX17" s="67"/>
      <c r="DWY17" s="67"/>
      <c r="DWZ17" s="67"/>
      <c r="DXA17" s="67"/>
      <c r="DXB17" s="67"/>
      <c r="DXC17" s="67"/>
      <c r="DXD17" s="67"/>
      <c r="DXE17" s="67"/>
      <c r="DXF17" s="67"/>
      <c r="DXG17" s="67"/>
      <c r="DXH17" s="67"/>
      <c r="DXI17" s="67"/>
      <c r="DXJ17" s="67"/>
      <c r="DXK17" s="67"/>
      <c r="DXL17" s="67"/>
      <c r="DXM17" s="67"/>
      <c r="DXN17" s="67"/>
      <c r="DXO17" s="67"/>
      <c r="DXP17" s="67"/>
      <c r="DXQ17" s="67"/>
      <c r="DXR17" s="67"/>
      <c r="DXS17" s="67"/>
      <c r="DXT17" s="67"/>
      <c r="DXU17" s="67"/>
      <c r="DXV17" s="67"/>
      <c r="DXW17" s="67"/>
      <c r="DXX17" s="67"/>
      <c r="DXY17" s="67"/>
      <c r="DXZ17" s="67"/>
      <c r="DYA17" s="67"/>
      <c r="DYB17" s="67"/>
      <c r="DYC17" s="67"/>
      <c r="DYD17" s="67"/>
      <c r="DYE17" s="67"/>
      <c r="DYF17" s="67"/>
      <c r="DYG17" s="67"/>
      <c r="DYH17" s="67"/>
      <c r="DYI17" s="67"/>
      <c r="DYJ17" s="67"/>
      <c r="DYK17" s="67"/>
      <c r="DYL17" s="67"/>
      <c r="DYM17" s="67"/>
      <c r="DYN17" s="67"/>
      <c r="DYO17" s="67"/>
      <c r="DYP17" s="67"/>
      <c r="DYQ17" s="67"/>
      <c r="DYR17" s="67"/>
      <c r="DYS17" s="67"/>
      <c r="DYT17" s="67"/>
      <c r="DYU17" s="67"/>
      <c r="DYV17" s="67"/>
      <c r="DYW17" s="67"/>
      <c r="DYX17" s="67"/>
      <c r="DYY17" s="67"/>
      <c r="DYZ17" s="67"/>
      <c r="DZA17" s="67"/>
      <c r="DZB17" s="67"/>
      <c r="DZC17" s="67"/>
      <c r="DZD17" s="67"/>
      <c r="DZE17" s="67"/>
      <c r="DZF17" s="67"/>
      <c r="DZG17" s="67"/>
      <c r="DZH17" s="67"/>
      <c r="DZI17" s="67"/>
      <c r="DZJ17" s="67"/>
      <c r="DZK17" s="67"/>
      <c r="DZL17" s="67"/>
      <c r="DZM17" s="67"/>
      <c r="DZN17" s="67"/>
      <c r="DZO17" s="67"/>
      <c r="DZP17" s="67"/>
      <c r="DZQ17" s="67"/>
      <c r="DZR17" s="67"/>
      <c r="DZS17" s="67"/>
      <c r="DZT17" s="67"/>
      <c r="DZU17" s="67"/>
      <c r="DZV17" s="67"/>
      <c r="DZW17" s="67"/>
      <c r="DZX17" s="67"/>
      <c r="DZY17" s="67"/>
      <c r="DZZ17" s="67"/>
    </row>
    <row r="18" spans="1:3406" s="65" customFormat="1">
      <c r="A18" s="84" t="s">
        <v>1848</v>
      </c>
      <c r="B18" s="78">
        <v>-15000000</v>
      </c>
      <c r="C18" s="78">
        <v>0</v>
      </c>
      <c r="D18" s="78">
        <v>-15000000</v>
      </c>
      <c r="E18" s="78">
        <v>-15825000</v>
      </c>
      <c r="F18" s="78">
        <v>-16663725</v>
      </c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7"/>
      <c r="BB18" s="67"/>
      <c r="BC18" s="67"/>
      <c r="BD18" s="67"/>
      <c r="BE18" s="67"/>
      <c r="BF18" s="67"/>
      <c r="BG18" s="67"/>
      <c r="BH18" s="67"/>
      <c r="BI18" s="67"/>
      <c r="BJ18" s="67"/>
      <c r="BK18" s="67"/>
      <c r="BL18" s="67"/>
      <c r="BM18" s="67"/>
      <c r="BN18" s="67"/>
      <c r="BO18" s="67"/>
      <c r="BP18" s="67"/>
      <c r="BQ18" s="67"/>
      <c r="BR18" s="67"/>
      <c r="BS18" s="67"/>
      <c r="BT18" s="67"/>
      <c r="BU18" s="67"/>
      <c r="BV18" s="67"/>
      <c r="BW18" s="67"/>
      <c r="BX18" s="67"/>
      <c r="BY18" s="67"/>
      <c r="BZ18" s="67"/>
      <c r="CA18" s="67"/>
      <c r="CB18" s="67"/>
      <c r="CC18" s="67"/>
      <c r="CD18" s="67"/>
      <c r="CE18" s="67"/>
      <c r="CF18" s="67"/>
      <c r="CG18" s="67"/>
      <c r="CH18" s="67"/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7"/>
      <c r="DC18" s="67"/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7"/>
      <c r="DU18" s="67"/>
      <c r="DV18" s="67"/>
      <c r="DW18" s="67"/>
      <c r="DX18" s="67"/>
      <c r="DY18" s="67"/>
      <c r="DZ18" s="67"/>
      <c r="EA18" s="67"/>
      <c r="EB18" s="67"/>
      <c r="EC18" s="67"/>
      <c r="ED18" s="67"/>
      <c r="EE18" s="67"/>
      <c r="EF18" s="67"/>
      <c r="EG18" s="67"/>
      <c r="EH18" s="67"/>
      <c r="EI18" s="67"/>
      <c r="EJ18" s="67"/>
      <c r="EK18" s="67"/>
      <c r="EL18" s="67"/>
      <c r="EM18" s="67"/>
      <c r="EN18" s="67"/>
      <c r="EO18" s="67"/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7"/>
      <c r="FF18" s="67"/>
      <c r="FG18" s="67"/>
      <c r="FH18" s="67"/>
      <c r="FI18" s="67"/>
      <c r="FJ18" s="67"/>
      <c r="FK18" s="67"/>
      <c r="FL18" s="67"/>
      <c r="FM18" s="67"/>
      <c r="FN18" s="67"/>
      <c r="FO18" s="67"/>
      <c r="FP18" s="67"/>
      <c r="FQ18" s="67"/>
      <c r="FR18" s="67"/>
      <c r="FS18" s="67"/>
      <c r="FT18" s="67"/>
      <c r="FU18" s="67"/>
      <c r="FV18" s="67"/>
      <c r="FW18" s="67"/>
      <c r="FX18" s="67"/>
      <c r="FY18" s="67"/>
      <c r="FZ18" s="67"/>
      <c r="GA18" s="67"/>
      <c r="GB18" s="67"/>
      <c r="GC18" s="67"/>
      <c r="GD18" s="67"/>
      <c r="GE18" s="67"/>
      <c r="GF18" s="67"/>
      <c r="GG18" s="67"/>
      <c r="GH18" s="67"/>
      <c r="GI18" s="67"/>
      <c r="GJ18" s="67"/>
      <c r="GK18" s="67"/>
      <c r="GL18" s="67"/>
      <c r="GM18" s="67"/>
      <c r="GN18" s="67"/>
      <c r="GO18" s="67"/>
      <c r="GP18" s="67"/>
      <c r="GQ18" s="67"/>
      <c r="GR18" s="67"/>
      <c r="GS18" s="67"/>
      <c r="GT18" s="67"/>
      <c r="GU18" s="67"/>
      <c r="GV18" s="67"/>
      <c r="GW18" s="67"/>
      <c r="GX18" s="67"/>
      <c r="GY18" s="67"/>
      <c r="GZ18" s="67"/>
      <c r="HA18" s="67"/>
      <c r="HB18" s="67"/>
      <c r="HC18" s="67"/>
      <c r="HD18" s="67"/>
      <c r="HE18" s="67"/>
      <c r="HF18" s="67"/>
      <c r="HG18" s="67"/>
      <c r="HH18" s="67"/>
      <c r="HI18" s="67"/>
      <c r="HJ18" s="67"/>
      <c r="HK18" s="67"/>
      <c r="HL18" s="67"/>
      <c r="HM18" s="67"/>
      <c r="HN18" s="67"/>
      <c r="HO18" s="67"/>
      <c r="HP18" s="67"/>
      <c r="HQ18" s="67"/>
      <c r="HR18" s="67"/>
      <c r="HS18" s="67"/>
      <c r="HT18" s="67"/>
      <c r="HU18" s="67"/>
      <c r="HV18" s="67"/>
      <c r="HW18" s="67"/>
      <c r="HX18" s="67"/>
      <c r="HY18" s="67"/>
      <c r="HZ18" s="67"/>
      <c r="IA18" s="67"/>
      <c r="IB18" s="67"/>
      <c r="IC18" s="67"/>
      <c r="ID18" s="67"/>
      <c r="IE18" s="67"/>
      <c r="IF18" s="67"/>
      <c r="IG18" s="67"/>
      <c r="IH18" s="67"/>
      <c r="II18" s="67"/>
      <c r="IJ18" s="67"/>
      <c r="IK18" s="67"/>
      <c r="IL18" s="67"/>
      <c r="IM18" s="67"/>
      <c r="IN18" s="67"/>
      <c r="IO18" s="67"/>
      <c r="IP18" s="67"/>
      <c r="IQ18" s="67"/>
      <c r="IR18" s="67"/>
      <c r="IS18" s="67"/>
      <c r="IT18" s="67"/>
      <c r="IU18" s="67"/>
      <c r="IV18" s="67"/>
      <c r="IW18" s="67"/>
      <c r="IX18" s="67"/>
      <c r="IY18" s="67"/>
      <c r="IZ18" s="67"/>
      <c r="JA18" s="67"/>
      <c r="JB18" s="67"/>
      <c r="JC18" s="67"/>
      <c r="JD18" s="67"/>
      <c r="JE18" s="67"/>
      <c r="JF18" s="67"/>
      <c r="JG18" s="67"/>
      <c r="JH18" s="67"/>
      <c r="JI18" s="67"/>
      <c r="JJ18" s="67"/>
      <c r="JK18" s="67"/>
      <c r="JL18" s="67"/>
      <c r="JM18" s="67"/>
      <c r="JN18" s="67"/>
      <c r="JO18" s="67"/>
      <c r="JP18" s="67"/>
      <c r="JQ18" s="67"/>
      <c r="JR18" s="67"/>
      <c r="JS18" s="67"/>
      <c r="JT18" s="67"/>
      <c r="JU18" s="67"/>
      <c r="JV18" s="67"/>
      <c r="JW18" s="67"/>
      <c r="JX18" s="67"/>
      <c r="JY18" s="67"/>
      <c r="JZ18" s="67"/>
      <c r="KA18" s="67"/>
      <c r="KB18" s="67"/>
      <c r="KC18" s="67"/>
      <c r="KD18" s="67"/>
      <c r="KE18" s="67"/>
      <c r="KF18" s="67"/>
      <c r="KG18" s="67"/>
      <c r="KH18" s="67"/>
      <c r="KI18" s="67"/>
      <c r="KJ18" s="67"/>
      <c r="KK18" s="67"/>
      <c r="KL18" s="67"/>
      <c r="KM18" s="67"/>
      <c r="KN18" s="67"/>
      <c r="KO18" s="67"/>
      <c r="KP18" s="67"/>
      <c r="KQ18" s="67"/>
      <c r="KR18" s="67"/>
      <c r="KS18" s="67"/>
      <c r="KT18" s="67"/>
      <c r="KU18" s="67"/>
      <c r="KV18" s="67"/>
      <c r="KW18" s="67"/>
      <c r="KX18" s="67"/>
      <c r="KY18" s="67"/>
      <c r="KZ18" s="67"/>
      <c r="LA18" s="67"/>
      <c r="LB18" s="67"/>
      <c r="LC18" s="67"/>
      <c r="LD18" s="67"/>
      <c r="LE18" s="67"/>
      <c r="LF18" s="67"/>
      <c r="LG18" s="67"/>
      <c r="LH18" s="67"/>
      <c r="LI18" s="67"/>
      <c r="LJ18" s="67"/>
      <c r="LK18" s="67"/>
      <c r="LL18" s="67"/>
      <c r="LM18" s="67"/>
      <c r="LN18" s="67"/>
      <c r="LO18" s="67"/>
      <c r="LP18" s="67"/>
      <c r="LQ18" s="67"/>
      <c r="LR18" s="67"/>
      <c r="LS18" s="67"/>
      <c r="LT18" s="67"/>
      <c r="LU18" s="67"/>
      <c r="LV18" s="67"/>
      <c r="LW18" s="67"/>
      <c r="LX18" s="67"/>
      <c r="LY18" s="67"/>
      <c r="LZ18" s="67"/>
      <c r="MA18" s="67"/>
      <c r="MB18" s="67"/>
      <c r="MC18" s="67"/>
      <c r="MD18" s="67"/>
      <c r="ME18" s="67"/>
      <c r="MF18" s="67"/>
      <c r="MG18" s="67"/>
      <c r="MH18" s="67"/>
      <c r="MI18" s="67"/>
      <c r="MJ18" s="67"/>
      <c r="MK18" s="67"/>
      <c r="ML18" s="67"/>
      <c r="MM18" s="67"/>
      <c r="MN18" s="67"/>
      <c r="MO18" s="67"/>
      <c r="MP18" s="67"/>
      <c r="MQ18" s="67"/>
      <c r="MR18" s="67"/>
      <c r="MS18" s="67"/>
      <c r="MT18" s="67"/>
      <c r="MU18" s="67"/>
      <c r="MV18" s="67"/>
      <c r="MW18" s="67"/>
      <c r="MX18" s="67"/>
      <c r="MY18" s="67"/>
      <c r="MZ18" s="67"/>
      <c r="NA18" s="67"/>
      <c r="NB18" s="67"/>
      <c r="NC18" s="67"/>
      <c r="ND18" s="67"/>
      <c r="NE18" s="67"/>
      <c r="NF18" s="67"/>
      <c r="NG18" s="67"/>
      <c r="NH18" s="67"/>
      <c r="NI18" s="67"/>
      <c r="NJ18" s="67"/>
      <c r="NK18" s="67"/>
      <c r="NL18" s="67"/>
      <c r="NM18" s="67"/>
      <c r="NN18" s="67"/>
      <c r="NO18" s="67"/>
      <c r="NP18" s="67"/>
      <c r="NQ18" s="67"/>
      <c r="NR18" s="67"/>
      <c r="NS18" s="67"/>
      <c r="NT18" s="67"/>
      <c r="NU18" s="67"/>
      <c r="NV18" s="67"/>
      <c r="NW18" s="67"/>
      <c r="NX18" s="67"/>
      <c r="NY18" s="67"/>
      <c r="NZ18" s="67"/>
      <c r="OA18" s="67"/>
      <c r="OB18" s="67"/>
      <c r="OC18" s="67"/>
      <c r="OD18" s="67"/>
      <c r="OE18" s="67"/>
      <c r="OF18" s="67"/>
      <c r="OG18" s="67"/>
      <c r="OH18" s="67"/>
      <c r="OI18" s="67"/>
      <c r="OJ18" s="67"/>
      <c r="OK18" s="67"/>
      <c r="OL18" s="67"/>
      <c r="OM18" s="67"/>
      <c r="ON18" s="67"/>
      <c r="OO18" s="67"/>
      <c r="OP18" s="67"/>
      <c r="OQ18" s="67"/>
      <c r="OR18" s="67"/>
      <c r="OS18" s="67"/>
      <c r="OT18" s="67"/>
      <c r="OU18" s="67"/>
      <c r="OV18" s="67"/>
      <c r="OW18" s="67"/>
      <c r="OX18" s="67"/>
      <c r="OY18" s="67"/>
      <c r="OZ18" s="67"/>
      <c r="PA18" s="67"/>
      <c r="PB18" s="67"/>
      <c r="PC18" s="67"/>
      <c r="PD18" s="67"/>
      <c r="PE18" s="67"/>
      <c r="PF18" s="67"/>
      <c r="PG18" s="67"/>
      <c r="PH18" s="67"/>
      <c r="PI18" s="67"/>
      <c r="PJ18" s="67"/>
      <c r="PK18" s="67"/>
      <c r="PL18" s="67"/>
      <c r="PM18" s="67"/>
      <c r="PN18" s="67"/>
      <c r="PO18" s="67"/>
      <c r="PP18" s="67"/>
      <c r="PQ18" s="67"/>
      <c r="PR18" s="67"/>
      <c r="PS18" s="67"/>
      <c r="PT18" s="67"/>
      <c r="PU18" s="67"/>
      <c r="PV18" s="67"/>
      <c r="PW18" s="67"/>
      <c r="PX18" s="67"/>
      <c r="PY18" s="67"/>
      <c r="PZ18" s="67"/>
      <c r="QA18" s="67"/>
      <c r="QB18" s="67"/>
      <c r="QC18" s="67"/>
      <c r="QD18" s="67"/>
      <c r="QE18" s="67"/>
      <c r="QF18" s="67"/>
      <c r="QG18" s="67"/>
      <c r="QH18" s="67"/>
      <c r="QI18" s="67"/>
      <c r="QJ18" s="67"/>
      <c r="QK18" s="67"/>
      <c r="QL18" s="67"/>
      <c r="QM18" s="67"/>
      <c r="QN18" s="67"/>
      <c r="QO18" s="67"/>
      <c r="QP18" s="67"/>
      <c r="QQ18" s="67"/>
      <c r="QR18" s="67"/>
      <c r="QS18" s="67"/>
      <c r="QT18" s="67"/>
      <c r="QU18" s="67"/>
      <c r="QV18" s="67"/>
      <c r="QW18" s="67"/>
      <c r="QX18" s="67"/>
      <c r="QY18" s="67"/>
      <c r="QZ18" s="67"/>
      <c r="RA18" s="67"/>
      <c r="RB18" s="67"/>
      <c r="RC18" s="67"/>
      <c r="RD18" s="67"/>
      <c r="RE18" s="67"/>
      <c r="RF18" s="67"/>
      <c r="RG18" s="67"/>
      <c r="RH18" s="67"/>
      <c r="RI18" s="67"/>
      <c r="RJ18" s="67"/>
      <c r="RK18" s="67"/>
      <c r="RL18" s="67"/>
      <c r="RM18" s="67"/>
      <c r="RN18" s="67"/>
      <c r="RO18" s="67"/>
      <c r="RP18" s="67"/>
      <c r="RQ18" s="67"/>
      <c r="RR18" s="67"/>
      <c r="RS18" s="67"/>
      <c r="RT18" s="67"/>
      <c r="RU18" s="67"/>
      <c r="RV18" s="67"/>
      <c r="RW18" s="67"/>
      <c r="RX18" s="67"/>
      <c r="RY18" s="67"/>
      <c r="RZ18" s="67"/>
      <c r="SA18" s="67"/>
      <c r="SB18" s="67"/>
      <c r="SC18" s="67"/>
      <c r="SD18" s="67"/>
      <c r="SE18" s="67"/>
      <c r="SF18" s="67"/>
      <c r="SG18" s="67"/>
      <c r="SH18" s="67"/>
      <c r="SI18" s="67"/>
      <c r="SJ18" s="67"/>
      <c r="SK18" s="67"/>
      <c r="SL18" s="67"/>
      <c r="SM18" s="67"/>
      <c r="SN18" s="67"/>
      <c r="SO18" s="67"/>
      <c r="SP18" s="67"/>
      <c r="SQ18" s="67"/>
      <c r="SR18" s="67"/>
      <c r="SS18" s="67"/>
      <c r="ST18" s="67"/>
      <c r="SU18" s="67"/>
      <c r="SV18" s="67"/>
      <c r="SW18" s="67"/>
      <c r="SX18" s="67"/>
      <c r="SY18" s="67"/>
      <c r="SZ18" s="67"/>
      <c r="TA18" s="67"/>
      <c r="TB18" s="67"/>
      <c r="TC18" s="67"/>
      <c r="TD18" s="67"/>
      <c r="TE18" s="67"/>
      <c r="TF18" s="67"/>
      <c r="TG18" s="67"/>
      <c r="TH18" s="67"/>
      <c r="TI18" s="67"/>
      <c r="TJ18" s="67"/>
      <c r="TK18" s="67"/>
      <c r="TL18" s="67"/>
      <c r="TM18" s="67"/>
      <c r="TN18" s="67"/>
      <c r="TO18" s="67"/>
      <c r="TP18" s="67"/>
      <c r="TQ18" s="67"/>
      <c r="TR18" s="67"/>
      <c r="TS18" s="67"/>
      <c r="TT18" s="67"/>
      <c r="TU18" s="67"/>
      <c r="TV18" s="67"/>
      <c r="TW18" s="67"/>
      <c r="TX18" s="67"/>
      <c r="TY18" s="67"/>
      <c r="TZ18" s="67"/>
      <c r="UA18" s="67"/>
      <c r="UB18" s="67"/>
      <c r="UC18" s="67"/>
      <c r="UD18" s="67"/>
      <c r="UE18" s="67"/>
      <c r="UF18" s="67"/>
      <c r="UG18" s="67"/>
      <c r="UH18" s="67"/>
      <c r="UI18" s="67"/>
      <c r="UJ18" s="67"/>
      <c r="UK18" s="67"/>
      <c r="UL18" s="67"/>
      <c r="UM18" s="67"/>
      <c r="UN18" s="67"/>
      <c r="UO18" s="67"/>
      <c r="UP18" s="67"/>
      <c r="UQ18" s="67"/>
      <c r="UR18" s="67"/>
      <c r="US18" s="67"/>
      <c r="UT18" s="67"/>
      <c r="UU18" s="67"/>
      <c r="UV18" s="67"/>
      <c r="UW18" s="67"/>
      <c r="UX18" s="67"/>
      <c r="UY18" s="67"/>
      <c r="UZ18" s="67"/>
      <c r="VA18" s="67"/>
      <c r="VB18" s="67"/>
      <c r="VC18" s="67"/>
      <c r="VD18" s="67"/>
      <c r="VE18" s="67"/>
      <c r="VF18" s="67"/>
      <c r="VG18" s="67"/>
      <c r="VH18" s="67"/>
      <c r="VI18" s="67"/>
      <c r="VJ18" s="67"/>
      <c r="VK18" s="67"/>
      <c r="VL18" s="67"/>
      <c r="VM18" s="67"/>
      <c r="VN18" s="67"/>
      <c r="VO18" s="67"/>
      <c r="VP18" s="67"/>
      <c r="VQ18" s="67"/>
      <c r="VR18" s="67"/>
      <c r="VS18" s="67"/>
      <c r="VT18" s="67"/>
      <c r="VU18" s="67"/>
      <c r="VV18" s="67"/>
      <c r="VW18" s="67"/>
      <c r="VX18" s="67"/>
      <c r="VY18" s="67"/>
      <c r="VZ18" s="67"/>
      <c r="WA18" s="67"/>
      <c r="WB18" s="67"/>
      <c r="WC18" s="67"/>
      <c r="WD18" s="67"/>
      <c r="WE18" s="67"/>
      <c r="WF18" s="67"/>
      <c r="WG18" s="67"/>
      <c r="WH18" s="67"/>
      <c r="WI18" s="67"/>
      <c r="WJ18" s="67"/>
      <c r="WK18" s="67"/>
      <c r="WL18" s="67"/>
      <c r="WM18" s="67"/>
      <c r="WN18" s="67"/>
      <c r="WO18" s="67"/>
      <c r="WP18" s="67"/>
      <c r="WQ18" s="67"/>
      <c r="WR18" s="67"/>
      <c r="WS18" s="67"/>
      <c r="WT18" s="67"/>
      <c r="WU18" s="67"/>
      <c r="WV18" s="67"/>
      <c r="WW18" s="67"/>
      <c r="WX18" s="67"/>
      <c r="WY18" s="67"/>
      <c r="WZ18" s="67"/>
      <c r="XA18" s="67"/>
      <c r="XB18" s="67"/>
      <c r="XC18" s="67"/>
      <c r="XD18" s="67"/>
      <c r="XE18" s="67"/>
      <c r="XF18" s="67"/>
      <c r="XG18" s="67"/>
      <c r="XH18" s="67"/>
      <c r="XI18" s="67"/>
      <c r="XJ18" s="67"/>
      <c r="XK18" s="67"/>
      <c r="XL18" s="67"/>
      <c r="XM18" s="67"/>
      <c r="XN18" s="67"/>
      <c r="XO18" s="67"/>
      <c r="XP18" s="67"/>
      <c r="XQ18" s="67"/>
      <c r="XR18" s="67"/>
      <c r="XS18" s="67"/>
      <c r="XT18" s="67"/>
      <c r="XU18" s="67"/>
      <c r="XV18" s="67"/>
      <c r="XW18" s="67"/>
      <c r="XX18" s="67"/>
      <c r="XY18" s="67"/>
      <c r="XZ18" s="67"/>
      <c r="YA18" s="67"/>
      <c r="YB18" s="67"/>
      <c r="YC18" s="67"/>
      <c r="YD18" s="67"/>
      <c r="YE18" s="67"/>
      <c r="YF18" s="67"/>
      <c r="YG18" s="67"/>
      <c r="YH18" s="67"/>
      <c r="YI18" s="67"/>
      <c r="YJ18" s="67"/>
      <c r="YK18" s="67"/>
      <c r="YL18" s="67"/>
      <c r="YM18" s="67"/>
      <c r="YN18" s="67"/>
      <c r="YO18" s="67"/>
      <c r="YP18" s="67"/>
      <c r="YQ18" s="67"/>
      <c r="YR18" s="67"/>
      <c r="YS18" s="67"/>
      <c r="YT18" s="67"/>
      <c r="YU18" s="67"/>
      <c r="YV18" s="67"/>
      <c r="YW18" s="67"/>
      <c r="YX18" s="67"/>
      <c r="YY18" s="67"/>
      <c r="YZ18" s="67"/>
      <c r="ZA18" s="67"/>
      <c r="ZB18" s="67"/>
      <c r="ZC18" s="67"/>
      <c r="ZD18" s="67"/>
      <c r="ZE18" s="67"/>
      <c r="ZF18" s="67"/>
      <c r="ZG18" s="67"/>
      <c r="ZH18" s="67"/>
      <c r="ZI18" s="67"/>
      <c r="ZJ18" s="67"/>
      <c r="ZK18" s="67"/>
      <c r="ZL18" s="67"/>
      <c r="ZM18" s="67"/>
      <c r="ZN18" s="67"/>
      <c r="ZO18" s="67"/>
      <c r="ZP18" s="67"/>
      <c r="ZQ18" s="67"/>
      <c r="ZR18" s="67"/>
      <c r="ZS18" s="67"/>
      <c r="ZT18" s="67"/>
      <c r="ZU18" s="67"/>
      <c r="ZV18" s="67"/>
      <c r="ZW18" s="67"/>
      <c r="ZX18" s="67"/>
      <c r="ZY18" s="67"/>
      <c r="ZZ18" s="67"/>
      <c r="AAA18" s="67"/>
      <c r="AAB18" s="67"/>
      <c r="AAC18" s="67"/>
      <c r="AAD18" s="67"/>
      <c r="AAE18" s="67"/>
      <c r="AAF18" s="67"/>
      <c r="AAG18" s="67"/>
      <c r="AAH18" s="67"/>
      <c r="AAI18" s="67"/>
      <c r="AAJ18" s="67"/>
      <c r="AAK18" s="67"/>
      <c r="AAL18" s="67"/>
      <c r="AAM18" s="67"/>
      <c r="AAN18" s="67"/>
      <c r="AAO18" s="67"/>
      <c r="AAP18" s="67"/>
      <c r="AAQ18" s="67"/>
      <c r="AAR18" s="67"/>
      <c r="AAS18" s="67"/>
      <c r="AAT18" s="67"/>
      <c r="AAU18" s="67"/>
      <c r="AAV18" s="67"/>
      <c r="AAW18" s="67"/>
      <c r="AAX18" s="67"/>
      <c r="AAY18" s="67"/>
      <c r="AAZ18" s="67"/>
      <c r="ABA18" s="67"/>
      <c r="ABB18" s="67"/>
      <c r="ABC18" s="67"/>
      <c r="ABD18" s="67"/>
      <c r="ABE18" s="67"/>
      <c r="ABF18" s="67"/>
      <c r="ABG18" s="67"/>
      <c r="ABH18" s="67"/>
      <c r="ABI18" s="67"/>
      <c r="ABJ18" s="67"/>
      <c r="ABK18" s="67"/>
      <c r="ABL18" s="67"/>
      <c r="ABM18" s="67"/>
      <c r="ABN18" s="67"/>
      <c r="ABO18" s="67"/>
      <c r="ABP18" s="67"/>
      <c r="ABQ18" s="67"/>
      <c r="ABR18" s="67"/>
      <c r="ABS18" s="67"/>
      <c r="ABT18" s="67"/>
      <c r="ABU18" s="67"/>
      <c r="ABV18" s="67"/>
      <c r="ABW18" s="67"/>
      <c r="ABX18" s="67"/>
      <c r="ABY18" s="67"/>
      <c r="ABZ18" s="67"/>
      <c r="ACA18" s="67"/>
      <c r="ACB18" s="67"/>
      <c r="ACC18" s="67"/>
      <c r="ACD18" s="67"/>
      <c r="ACE18" s="67"/>
      <c r="ACF18" s="67"/>
      <c r="ACG18" s="67"/>
      <c r="ACH18" s="67"/>
      <c r="ACI18" s="67"/>
      <c r="ACJ18" s="67"/>
      <c r="ACK18" s="67"/>
      <c r="ACL18" s="67"/>
      <c r="ACM18" s="67"/>
      <c r="ACN18" s="67"/>
      <c r="ACO18" s="67"/>
      <c r="ACP18" s="67"/>
      <c r="ACQ18" s="67"/>
      <c r="ACR18" s="67"/>
      <c r="ACS18" s="67"/>
      <c r="ACT18" s="67"/>
      <c r="ACU18" s="67"/>
      <c r="ACV18" s="67"/>
      <c r="ACW18" s="67"/>
      <c r="ACX18" s="67"/>
      <c r="ACY18" s="67"/>
      <c r="ACZ18" s="67"/>
      <c r="ADA18" s="67"/>
      <c r="ADB18" s="67"/>
      <c r="ADC18" s="67"/>
      <c r="ADD18" s="67"/>
      <c r="ADE18" s="67"/>
      <c r="ADF18" s="67"/>
      <c r="ADG18" s="67"/>
      <c r="ADH18" s="67"/>
      <c r="ADI18" s="67"/>
      <c r="ADJ18" s="67"/>
      <c r="ADK18" s="67"/>
      <c r="ADL18" s="67"/>
      <c r="ADM18" s="67"/>
      <c r="ADN18" s="67"/>
      <c r="ADO18" s="67"/>
      <c r="ADP18" s="67"/>
      <c r="ADQ18" s="67"/>
      <c r="ADR18" s="67"/>
      <c r="ADS18" s="67"/>
      <c r="ADT18" s="67"/>
      <c r="ADU18" s="67"/>
      <c r="ADV18" s="67"/>
      <c r="ADW18" s="67"/>
      <c r="ADX18" s="67"/>
      <c r="ADY18" s="67"/>
      <c r="ADZ18" s="67"/>
      <c r="AEA18" s="67"/>
      <c r="AEB18" s="67"/>
      <c r="AEC18" s="67"/>
      <c r="AED18" s="67"/>
      <c r="AEE18" s="67"/>
      <c r="AEF18" s="67"/>
      <c r="AEG18" s="67"/>
      <c r="AEH18" s="67"/>
      <c r="AEI18" s="67"/>
      <c r="AEJ18" s="67"/>
      <c r="AEK18" s="67"/>
      <c r="AEL18" s="67"/>
      <c r="AEM18" s="67"/>
      <c r="AEN18" s="67"/>
      <c r="AEO18" s="67"/>
      <c r="AEP18" s="67"/>
      <c r="AEQ18" s="67"/>
      <c r="AER18" s="67"/>
      <c r="AES18" s="67"/>
      <c r="AET18" s="67"/>
      <c r="AEU18" s="67"/>
      <c r="AEV18" s="67"/>
      <c r="AEW18" s="67"/>
      <c r="AEX18" s="67"/>
      <c r="AEY18" s="67"/>
      <c r="AEZ18" s="67"/>
      <c r="AFA18" s="67"/>
      <c r="AFB18" s="67"/>
      <c r="AFC18" s="67"/>
      <c r="AFD18" s="67"/>
      <c r="AFE18" s="67"/>
      <c r="AFF18" s="67"/>
      <c r="AFG18" s="67"/>
      <c r="AFH18" s="67"/>
      <c r="AFI18" s="67"/>
      <c r="AFJ18" s="67"/>
      <c r="AFK18" s="67"/>
      <c r="AFL18" s="67"/>
      <c r="AFM18" s="67"/>
      <c r="AFN18" s="67"/>
      <c r="AFO18" s="67"/>
      <c r="AFP18" s="67"/>
      <c r="AFQ18" s="67"/>
      <c r="AFR18" s="67"/>
      <c r="AFS18" s="67"/>
      <c r="AFT18" s="67"/>
      <c r="AFU18" s="67"/>
      <c r="AFV18" s="67"/>
      <c r="AFW18" s="67"/>
      <c r="AFX18" s="67"/>
      <c r="AFY18" s="67"/>
      <c r="AFZ18" s="67"/>
      <c r="AGA18" s="67"/>
      <c r="AGB18" s="67"/>
      <c r="AGC18" s="67"/>
      <c r="AGD18" s="67"/>
      <c r="AGE18" s="67"/>
      <c r="AGF18" s="67"/>
      <c r="AGG18" s="67"/>
      <c r="AGH18" s="67"/>
      <c r="AGI18" s="67"/>
      <c r="AGJ18" s="67"/>
      <c r="AGK18" s="67"/>
      <c r="AGL18" s="67"/>
      <c r="AGM18" s="67"/>
      <c r="AGN18" s="67"/>
      <c r="AGO18" s="67"/>
      <c r="AGP18" s="67"/>
      <c r="AGQ18" s="67"/>
      <c r="AGR18" s="67"/>
      <c r="AGS18" s="67"/>
      <c r="AGT18" s="67"/>
      <c r="AGU18" s="67"/>
      <c r="AGV18" s="67"/>
      <c r="AGW18" s="67"/>
      <c r="AGX18" s="67"/>
      <c r="AGY18" s="67"/>
      <c r="AGZ18" s="67"/>
      <c r="AHA18" s="67"/>
      <c r="AHB18" s="67"/>
      <c r="AHC18" s="67"/>
      <c r="AHD18" s="67"/>
      <c r="AHE18" s="67"/>
      <c r="AHF18" s="67"/>
      <c r="AHG18" s="67"/>
      <c r="AHH18" s="67"/>
      <c r="AHI18" s="67"/>
      <c r="AHJ18" s="67"/>
      <c r="AHK18" s="67"/>
      <c r="AHL18" s="67"/>
      <c r="AHM18" s="67"/>
      <c r="AHN18" s="67"/>
      <c r="AHO18" s="67"/>
      <c r="AHP18" s="67"/>
      <c r="AHQ18" s="67"/>
      <c r="AHR18" s="67"/>
      <c r="AHS18" s="67"/>
      <c r="AHT18" s="67"/>
      <c r="AHU18" s="67"/>
      <c r="AHV18" s="67"/>
      <c r="AHW18" s="67"/>
      <c r="AHX18" s="67"/>
      <c r="AHY18" s="67"/>
      <c r="AHZ18" s="67"/>
      <c r="AIA18" s="67"/>
      <c r="AIB18" s="67"/>
      <c r="AIC18" s="67"/>
      <c r="AID18" s="67"/>
      <c r="AIE18" s="67"/>
      <c r="AIF18" s="67"/>
      <c r="AIG18" s="67"/>
      <c r="AIH18" s="67"/>
      <c r="AII18" s="67"/>
      <c r="AIJ18" s="67"/>
      <c r="AIK18" s="67"/>
      <c r="AIL18" s="67"/>
      <c r="AIM18" s="67"/>
      <c r="AIN18" s="67"/>
      <c r="AIO18" s="67"/>
      <c r="AIP18" s="67"/>
      <c r="AIQ18" s="67"/>
      <c r="AIR18" s="67"/>
      <c r="AIS18" s="67"/>
      <c r="AIT18" s="67"/>
      <c r="AIU18" s="67"/>
      <c r="AIV18" s="67"/>
      <c r="AIW18" s="67"/>
      <c r="AIX18" s="67"/>
      <c r="AIY18" s="67"/>
      <c r="AIZ18" s="67"/>
      <c r="AJA18" s="67"/>
      <c r="AJB18" s="67"/>
      <c r="AJC18" s="67"/>
      <c r="AJD18" s="67"/>
      <c r="AJE18" s="67"/>
      <c r="AJF18" s="67"/>
      <c r="AJG18" s="67"/>
      <c r="AJH18" s="67"/>
      <c r="AJI18" s="67"/>
      <c r="AJJ18" s="67"/>
      <c r="AJK18" s="67"/>
      <c r="AJL18" s="67"/>
      <c r="AJM18" s="67"/>
      <c r="AJN18" s="67"/>
      <c r="AJO18" s="67"/>
      <c r="AJP18" s="67"/>
      <c r="AJQ18" s="67"/>
      <c r="AJR18" s="67"/>
      <c r="AJS18" s="67"/>
      <c r="AJT18" s="67"/>
      <c r="AJU18" s="67"/>
      <c r="AJV18" s="67"/>
      <c r="AJW18" s="67"/>
      <c r="AJX18" s="67"/>
      <c r="AJY18" s="67"/>
      <c r="AJZ18" s="67"/>
      <c r="AKA18" s="67"/>
      <c r="AKB18" s="67"/>
      <c r="AKC18" s="67"/>
      <c r="AKD18" s="67"/>
      <c r="AKE18" s="67"/>
      <c r="AKF18" s="67"/>
      <c r="AKG18" s="67"/>
      <c r="AKH18" s="67"/>
      <c r="AKI18" s="67"/>
      <c r="AKJ18" s="67"/>
      <c r="AKK18" s="67"/>
      <c r="AKL18" s="67"/>
      <c r="AKM18" s="67"/>
      <c r="AKN18" s="67"/>
      <c r="AKO18" s="67"/>
      <c r="AKP18" s="67"/>
      <c r="AKQ18" s="67"/>
      <c r="AKR18" s="67"/>
      <c r="AKS18" s="67"/>
      <c r="AKT18" s="67"/>
      <c r="AKU18" s="67"/>
      <c r="AKV18" s="67"/>
      <c r="AKW18" s="67"/>
      <c r="AKX18" s="67"/>
      <c r="AKY18" s="67"/>
      <c r="AKZ18" s="67"/>
      <c r="ALA18" s="67"/>
      <c r="ALB18" s="67"/>
      <c r="ALC18" s="67"/>
      <c r="ALD18" s="67"/>
      <c r="ALE18" s="67"/>
      <c r="ALF18" s="67"/>
      <c r="ALG18" s="67"/>
      <c r="ALH18" s="67"/>
      <c r="ALI18" s="67"/>
      <c r="ALJ18" s="67"/>
      <c r="ALK18" s="67"/>
      <c r="ALL18" s="67"/>
      <c r="ALM18" s="67"/>
      <c r="ALN18" s="67"/>
      <c r="ALO18" s="67"/>
      <c r="ALP18" s="67"/>
      <c r="ALQ18" s="67"/>
      <c r="ALR18" s="67"/>
      <c r="ALS18" s="67"/>
      <c r="ALT18" s="67"/>
      <c r="ALU18" s="67"/>
      <c r="ALV18" s="67"/>
      <c r="ALW18" s="67"/>
      <c r="ALX18" s="67"/>
      <c r="ALY18" s="67"/>
      <c r="ALZ18" s="67"/>
      <c r="AMA18" s="67"/>
      <c r="AMB18" s="67"/>
      <c r="AMC18" s="67"/>
      <c r="AMD18" s="67"/>
      <c r="AME18" s="67"/>
      <c r="AMF18" s="67"/>
      <c r="AMG18" s="67"/>
      <c r="AMH18" s="67"/>
      <c r="AMI18" s="67"/>
      <c r="AMJ18" s="67"/>
      <c r="AMK18" s="67"/>
      <c r="AML18" s="67"/>
      <c r="AMM18" s="67"/>
      <c r="AMN18" s="67"/>
      <c r="AMO18" s="67"/>
      <c r="AMP18" s="67"/>
      <c r="AMQ18" s="67"/>
      <c r="AMR18" s="67"/>
      <c r="AMS18" s="67"/>
      <c r="AMT18" s="67"/>
      <c r="AMU18" s="67"/>
      <c r="AMV18" s="67"/>
      <c r="AMW18" s="67"/>
      <c r="AMX18" s="67"/>
      <c r="AMY18" s="67"/>
      <c r="AMZ18" s="67"/>
      <c r="ANA18" s="67"/>
      <c r="ANB18" s="67"/>
      <c r="ANC18" s="67"/>
      <c r="AND18" s="67"/>
      <c r="ANE18" s="67"/>
      <c r="ANF18" s="67"/>
      <c r="ANG18" s="67"/>
      <c r="ANH18" s="67"/>
      <c r="ANI18" s="67"/>
      <c r="ANJ18" s="67"/>
      <c r="ANK18" s="67"/>
      <c r="ANL18" s="67"/>
      <c r="ANM18" s="67"/>
      <c r="ANN18" s="67"/>
      <c r="ANO18" s="67"/>
      <c r="ANP18" s="67"/>
      <c r="ANQ18" s="67"/>
      <c r="ANR18" s="67"/>
      <c r="ANS18" s="67"/>
      <c r="ANT18" s="67"/>
      <c r="ANU18" s="67"/>
      <c r="ANV18" s="67"/>
      <c r="ANW18" s="67"/>
      <c r="ANX18" s="67"/>
      <c r="ANY18" s="67"/>
      <c r="ANZ18" s="67"/>
      <c r="AOA18" s="67"/>
      <c r="AOB18" s="67"/>
      <c r="AOC18" s="67"/>
      <c r="AOD18" s="67"/>
      <c r="AOE18" s="67"/>
      <c r="AOF18" s="67"/>
      <c r="AOG18" s="67"/>
      <c r="AOH18" s="67"/>
      <c r="AOI18" s="67"/>
      <c r="AOJ18" s="67"/>
      <c r="AOK18" s="67"/>
      <c r="AOL18" s="67"/>
      <c r="AOM18" s="67"/>
      <c r="AON18" s="67"/>
      <c r="AOO18" s="67"/>
      <c r="AOP18" s="67"/>
      <c r="AOQ18" s="67"/>
      <c r="AOR18" s="67"/>
      <c r="AOS18" s="67"/>
      <c r="AOT18" s="67"/>
      <c r="AOU18" s="67"/>
      <c r="AOV18" s="67"/>
      <c r="AOW18" s="67"/>
      <c r="AOX18" s="67"/>
      <c r="AOY18" s="67"/>
      <c r="AOZ18" s="67"/>
      <c r="APA18" s="67"/>
      <c r="APB18" s="67"/>
      <c r="APC18" s="67"/>
      <c r="APD18" s="67"/>
      <c r="APE18" s="67"/>
      <c r="APF18" s="67"/>
      <c r="APG18" s="67"/>
      <c r="APH18" s="67"/>
      <c r="API18" s="67"/>
      <c r="APJ18" s="67"/>
      <c r="APK18" s="67"/>
      <c r="APL18" s="67"/>
      <c r="APM18" s="67"/>
      <c r="APN18" s="67"/>
      <c r="APO18" s="67"/>
      <c r="APP18" s="67"/>
      <c r="APQ18" s="67"/>
      <c r="APR18" s="67"/>
      <c r="APS18" s="67"/>
      <c r="APT18" s="67"/>
      <c r="APU18" s="67"/>
      <c r="APV18" s="67"/>
      <c r="APW18" s="67"/>
      <c r="APX18" s="67"/>
      <c r="APY18" s="67"/>
      <c r="APZ18" s="67"/>
      <c r="AQA18" s="67"/>
      <c r="AQB18" s="67"/>
      <c r="AQC18" s="67"/>
      <c r="AQD18" s="67"/>
      <c r="AQE18" s="67"/>
      <c r="AQF18" s="67"/>
      <c r="AQG18" s="67"/>
      <c r="AQH18" s="67"/>
      <c r="AQI18" s="67"/>
      <c r="AQJ18" s="67"/>
      <c r="AQK18" s="67"/>
      <c r="AQL18" s="67"/>
      <c r="AQM18" s="67"/>
      <c r="AQN18" s="67"/>
      <c r="AQO18" s="67"/>
      <c r="AQP18" s="67"/>
      <c r="AQQ18" s="67"/>
      <c r="AQR18" s="67"/>
      <c r="AQS18" s="67"/>
      <c r="AQT18" s="67"/>
      <c r="AQU18" s="67"/>
      <c r="AQV18" s="67"/>
      <c r="AQW18" s="67"/>
      <c r="AQX18" s="67"/>
      <c r="AQY18" s="67"/>
      <c r="AQZ18" s="67"/>
      <c r="ARA18" s="67"/>
      <c r="ARB18" s="67"/>
      <c r="ARC18" s="67"/>
      <c r="ARD18" s="67"/>
      <c r="ARE18" s="67"/>
      <c r="ARF18" s="67"/>
      <c r="ARG18" s="67"/>
      <c r="ARH18" s="67"/>
      <c r="ARI18" s="67"/>
      <c r="ARJ18" s="67"/>
      <c r="ARK18" s="67"/>
      <c r="ARL18" s="67"/>
      <c r="ARM18" s="67"/>
      <c r="ARN18" s="67"/>
      <c r="ARO18" s="67"/>
      <c r="ARP18" s="67"/>
      <c r="ARQ18" s="67"/>
      <c r="ARR18" s="67"/>
      <c r="ARS18" s="67"/>
      <c r="ART18" s="67"/>
      <c r="ARU18" s="67"/>
      <c r="ARV18" s="67"/>
      <c r="ARW18" s="67"/>
      <c r="ARX18" s="67"/>
      <c r="ARY18" s="67"/>
      <c r="ARZ18" s="67"/>
      <c r="ASA18" s="67"/>
      <c r="ASB18" s="67"/>
      <c r="ASC18" s="67"/>
      <c r="ASD18" s="67"/>
      <c r="ASE18" s="67"/>
      <c r="ASF18" s="67"/>
      <c r="ASG18" s="67"/>
      <c r="ASH18" s="67"/>
      <c r="ASI18" s="67"/>
      <c r="ASJ18" s="67"/>
      <c r="ASK18" s="67"/>
      <c r="ASL18" s="67"/>
      <c r="ASM18" s="67"/>
      <c r="ASN18" s="67"/>
      <c r="ASO18" s="67"/>
      <c r="ASP18" s="67"/>
      <c r="ASQ18" s="67"/>
      <c r="ASR18" s="67"/>
      <c r="ASS18" s="67"/>
      <c r="AST18" s="67"/>
      <c r="ASU18" s="67"/>
      <c r="ASV18" s="67"/>
      <c r="ASW18" s="67"/>
      <c r="ASX18" s="67"/>
      <c r="ASY18" s="67"/>
      <c r="ASZ18" s="67"/>
      <c r="ATA18" s="67"/>
      <c r="ATB18" s="67"/>
      <c r="ATC18" s="67"/>
      <c r="ATD18" s="67"/>
      <c r="ATE18" s="67"/>
      <c r="ATF18" s="67"/>
      <c r="ATG18" s="67"/>
      <c r="ATH18" s="67"/>
      <c r="ATI18" s="67"/>
      <c r="ATJ18" s="67"/>
      <c r="ATK18" s="67"/>
      <c r="ATL18" s="67"/>
      <c r="ATM18" s="67"/>
      <c r="ATN18" s="67"/>
      <c r="ATO18" s="67"/>
      <c r="ATP18" s="67"/>
      <c r="ATQ18" s="67"/>
      <c r="ATR18" s="67"/>
      <c r="ATS18" s="67"/>
      <c r="ATT18" s="67"/>
      <c r="ATU18" s="67"/>
      <c r="ATV18" s="67"/>
      <c r="ATW18" s="67"/>
      <c r="ATX18" s="67"/>
      <c r="ATY18" s="67"/>
      <c r="ATZ18" s="67"/>
      <c r="AUA18" s="67"/>
      <c r="AUB18" s="67"/>
      <c r="AUC18" s="67"/>
      <c r="AUD18" s="67"/>
      <c r="AUE18" s="67"/>
      <c r="AUF18" s="67"/>
      <c r="AUG18" s="67"/>
      <c r="AUH18" s="67"/>
      <c r="AUI18" s="67"/>
      <c r="AUJ18" s="67"/>
      <c r="AUK18" s="67"/>
      <c r="AUL18" s="67"/>
      <c r="AUM18" s="67"/>
      <c r="AUN18" s="67"/>
      <c r="AUO18" s="67"/>
      <c r="AUP18" s="67"/>
      <c r="AUQ18" s="67"/>
      <c r="AUR18" s="67"/>
      <c r="AUS18" s="67"/>
      <c r="AUT18" s="67"/>
      <c r="AUU18" s="67"/>
      <c r="AUV18" s="67"/>
      <c r="AUW18" s="67"/>
      <c r="AUX18" s="67"/>
      <c r="AUY18" s="67"/>
      <c r="AUZ18" s="67"/>
      <c r="AVA18" s="67"/>
      <c r="AVB18" s="67"/>
      <c r="AVC18" s="67"/>
      <c r="AVD18" s="67"/>
      <c r="AVE18" s="67"/>
      <c r="AVF18" s="67"/>
      <c r="AVG18" s="67"/>
      <c r="AVH18" s="67"/>
      <c r="AVI18" s="67"/>
      <c r="AVJ18" s="67"/>
      <c r="AVK18" s="67"/>
      <c r="AVL18" s="67"/>
      <c r="AVM18" s="67"/>
      <c r="AVN18" s="67"/>
      <c r="AVO18" s="67"/>
      <c r="AVP18" s="67"/>
      <c r="AVQ18" s="67"/>
      <c r="AVR18" s="67"/>
      <c r="AVS18" s="67"/>
      <c r="AVT18" s="67"/>
      <c r="AVU18" s="67"/>
      <c r="AVV18" s="67"/>
      <c r="AVW18" s="67"/>
      <c r="AVX18" s="67"/>
      <c r="AVY18" s="67"/>
      <c r="AVZ18" s="67"/>
      <c r="AWA18" s="67"/>
      <c r="AWB18" s="67"/>
      <c r="AWC18" s="67"/>
      <c r="AWD18" s="67"/>
      <c r="AWE18" s="67"/>
      <c r="AWF18" s="67"/>
      <c r="AWG18" s="67"/>
      <c r="AWH18" s="67"/>
      <c r="AWI18" s="67"/>
      <c r="AWJ18" s="67"/>
      <c r="AWK18" s="67"/>
      <c r="AWL18" s="67"/>
      <c r="AWM18" s="67"/>
      <c r="AWN18" s="67"/>
      <c r="AWO18" s="67"/>
      <c r="AWP18" s="67"/>
      <c r="AWQ18" s="67"/>
      <c r="AWR18" s="67"/>
      <c r="AWS18" s="67"/>
      <c r="AWT18" s="67"/>
      <c r="AWU18" s="67"/>
      <c r="AWV18" s="67"/>
      <c r="AWW18" s="67"/>
      <c r="AWX18" s="67"/>
      <c r="AWY18" s="67"/>
      <c r="AWZ18" s="67"/>
      <c r="AXA18" s="67"/>
      <c r="AXB18" s="67"/>
      <c r="AXC18" s="67"/>
      <c r="AXD18" s="67"/>
      <c r="AXE18" s="67"/>
      <c r="AXF18" s="67"/>
      <c r="AXG18" s="67"/>
      <c r="AXH18" s="67"/>
      <c r="AXI18" s="67"/>
      <c r="AXJ18" s="67"/>
      <c r="AXK18" s="67"/>
      <c r="AXL18" s="67"/>
      <c r="AXM18" s="67"/>
      <c r="AXN18" s="67"/>
      <c r="AXO18" s="67"/>
      <c r="AXP18" s="67"/>
      <c r="AXQ18" s="67"/>
      <c r="AXR18" s="67"/>
      <c r="AXS18" s="67"/>
      <c r="AXT18" s="67"/>
      <c r="AXU18" s="67"/>
      <c r="AXV18" s="67"/>
      <c r="AXW18" s="67"/>
      <c r="AXX18" s="67"/>
      <c r="AXY18" s="67"/>
      <c r="AXZ18" s="67"/>
      <c r="AYA18" s="67"/>
      <c r="AYB18" s="67"/>
      <c r="AYC18" s="67"/>
      <c r="AYD18" s="67"/>
      <c r="AYE18" s="67"/>
      <c r="AYF18" s="67"/>
      <c r="AYG18" s="67"/>
      <c r="AYH18" s="67"/>
      <c r="AYI18" s="67"/>
      <c r="AYJ18" s="67"/>
      <c r="AYK18" s="67"/>
      <c r="AYL18" s="67"/>
      <c r="AYM18" s="67"/>
      <c r="AYN18" s="67"/>
      <c r="AYO18" s="67"/>
      <c r="AYP18" s="67"/>
      <c r="AYQ18" s="67"/>
      <c r="AYR18" s="67"/>
      <c r="AYS18" s="67"/>
      <c r="AYT18" s="67"/>
      <c r="AYU18" s="67"/>
      <c r="AYV18" s="67"/>
      <c r="AYW18" s="67"/>
      <c r="AYX18" s="67"/>
      <c r="AYY18" s="67"/>
      <c r="AYZ18" s="67"/>
      <c r="AZA18" s="67"/>
      <c r="AZB18" s="67"/>
      <c r="AZC18" s="67"/>
      <c r="AZD18" s="67"/>
      <c r="AZE18" s="67"/>
      <c r="AZF18" s="67"/>
      <c r="AZG18" s="67"/>
      <c r="AZH18" s="67"/>
      <c r="AZI18" s="67"/>
      <c r="AZJ18" s="67"/>
      <c r="AZK18" s="67"/>
      <c r="AZL18" s="67"/>
      <c r="AZM18" s="67"/>
      <c r="AZN18" s="67"/>
      <c r="AZO18" s="67"/>
      <c r="AZP18" s="67"/>
      <c r="AZQ18" s="67"/>
      <c r="AZR18" s="67"/>
      <c r="AZS18" s="67"/>
      <c r="AZT18" s="67"/>
      <c r="AZU18" s="67"/>
      <c r="AZV18" s="67"/>
      <c r="AZW18" s="67"/>
      <c r="AZX18" s="67"/>
      <c r="AZY18" s="67"/>
      <c r="AZZ18" s="67"/>
      <c r="BAA18" s="67"/>
      <c r="BAB18" s="67"/>
      <c r="BAC18" s="67"/>
      <c r="BAD18" s="67"/>
      <c r="BAE18" s="67"/>
      <c r="BAF18" s="67"/>
      <c r="BAG18" s="67"/>
      <c r="BAH18" s="67"/>
      <c r="BAI18" s="67"/>
      <c r="BAJ18" s="67"/>
      <c r="BAK18" s="67"/>
      <c r="BAL18" s="67"/>
      <c r="BAM18" s="67"/>
      <c r="BAN18" s="67"/>
      <c r="BAO18" s="67"/>
      <c r="BAP18" s="67"/>
      <c r="BAQ18" s="67"/>
      <c r="BAR18" s="67"/>
      <c r="BAS18" s="67"/>
      <c r="BAT18" s="67"/>
      <c r="BAU18" s="67"/>
      <c r="BAV18" s="67"/>
      <c r="BAW18" s="67"/>
      <c r="BAX18" s="67"/>
      <c r="BAY18" s="67"/>
      <c r="BAZ18" s="67"/>
      <c r="BBA18" s="67"/>
      <c r="BBB18" s="67"/>
      <c r="BBC18" s="67"/>
      <c r="BBD18" s="67"/>
      <c r="BBE18" s="67"/>
      <c r="BBF18" s="67"/>
      <c r="BBG18" s="67"/>
      <c r="BBH18" s="67"/>
      <c r="BBI18" s="67"/>
      <c r="BBJ18" s="67"/>
      <c r="BBK18" s="67"/>
      <c r="BBL18" s="67"/>
      <c r="BBM18" s="67"/>
      <c r="BBN18" s="67"/>
      <c r="BBO18" s="67"/>
      <c r="BBP18" s="67"/>
      <c r="BBQ18" s="67"/>
      <c r="BBR18" s="67"/>
      <c r="BBS18" s="67"/>
      <c r="BBT18" s="67"/>
      <c r="BBU18" s="67"/>
      <c r="BBV18" s="67"/>
      <c r="BBW18" s="67"/>
      <c r="BBX18" s="67"/>
      <c r="BBY18" s="67"/>
      <c r="BBZ18" s="67"/>
      <c r="BCA18" s="67"/>
      <c r="BCB18" s="67"/>
      <c r="BCC18" s="67"/>
      <c r="BCD18" s="67"/>
      <c r="BCE18" s="67"/>
      <c r="BCF18" s="67"/>
      <c r="BCG18" s="67"/>
      <c r="BCH18" s="67"/>
      <c r="BCI18" s="67"/>
      <c r="BCJ18" s="67"/>
      <c r="BCK18" s="67"/>
      <c r="BCL18" s="67"/>
      <c r="BCM18" s="67"/>
      <c r="BCN18" s="67"/>
      <c r="BCO18" s="67"/>
      <c r="BCP18" s="67"/>
      <c r="BCQ18" s="67"/>
      <c r="BCR18" s="67"/>
      <c r="BCS18" s="67"/>
      <c r="BCT18" s="67"/>
      <c r="BCU18" s="67"/>
      <c r="BCV18" s="67"/>
      <c r="BCW18" s="67"/>
      <c r="BCX18" s="67"/>
      <c r="BCY18" s="67"/>
      <c r="BCZ18" s="67"/>
      <c r="BDA18" s="67"/>
      <c r="BDB18" s="67"/>
      <c r="BDC18" s="67"/>
      <c r="BDD18" s="67"/>
      <c r="BDE18" s="67"/>
      <c r="BDF18" s="67"/>
      <c r="BDG18" s="67"/>
      <c r="BDH18" s="67"/>
      <c r="BDI18" s="67"/>
      <c r="BDJ18" s="67"/>
      <c r="BDK18" s="67"/>
      <c r="BDL18" s="67"/>
      <c r="BDM18" s="67"/>
      <c r="BDN18" s="67"/>
      <c r="BDO18" s="67"/>
      <c r="BDP18" s="67"/>
      <c r="BDQ18" s="67"/>
      <c r="BDR18" s="67"/>
      <c r="BDS18" s="67"/>
      <c r="BDT18" s="67"/>
      <c r="BDU18" s="67"/>
      <c r="BDV18" s="67"/>
      <c r="BDW18" s="67"/>
      <c r="BDX18" s="67"/>
      <c r="BDY18" s="67"/>
      <c r="BDZ18" s="67"/>
      <c r="BEA18" s="67"/>
      <c r="BEB18" s="67"/>
      <c r="BEC18" s="67"/>
      <c r="BED18" s="67"/>
      <c r="BEE18" s="67"/>
      <c r="BEF18" s="67"/>
      <c r="BEG18" s="67"/>
      <c r="BEH18" s="67"/>
      <c r="BEI18" s="67"/>
      <c r="BEJ18" s="67"/>
      <c r="BEK18" s="67"/>
      <c r="BEL18" s="67"/>
      <c r="BEM18" s="67"/>
      <c r="BEN18" s="67"/>
      <c r="BEO18" s="67"/>
      <c r="BEP18" s="67"/>
      <c r="BEQ18" s="67"/>
      <c r="BER18" s="67"/>
      <c r="BES18" s="67"/>
      <c r="BET18" s="67"/>
      <c r="BEU18" s="67"/>
      <c r="BEV18" s="67"/>
      <c r="BEW18" s="67"/>
      <c r="BEX18" s="67"/>
      <c r="BEY18" s="67"/>
      <c r="BEZ18" s="67"/>
      <c r="BFA18" s="67"/>
      <c r="BFB18" s="67"/>
      <c r="BFC18" s="67"/>
      <c r="BFD18" s="67"/>
      <c r="BFE18" s="67"/>
      <c r="BFF18" s="67"/>
      <c r="BFG18" s="67"/>
      <c r="BFH18" s="67"/>
      <c r="BFI18" s="67"/>
      <c r="BFJ18" s="67"/>
      <c r="BFK18" s="67"/>
      <c r="BFL18" s="67"/>
      <c r="BFM18" s="67"/>
      <c r="BFN18" s="67"/>
      <c r="BFO18" s="67"/>
      <c r="BFP18" s="67"/>
      <c r="BFQ18" s="67"/>
      <c r="BFR18" s="67"/>
      <c r="BFS18" s="67"/>
      <c r="BFT18" s="67"/>
      <c r="BFU18" s="67"/>
      <c r="BFV18" s="67"/>
      <c r="BFW18" s="67"/>
      <c r="BFX18" s="67"/>
      <c r="BFY18" s="67"/>
      <c r="BFZ18" s="67"/>
      <c r="BGA18" s="67"/>
      <c r="BGB18" s="67"/>
      <c r="BGC18" s="67"/>
      <c r="BGD18" s="67"/>
      <c r="BGE18" s="67"/>
      <c r="BGF18" s="67"/>
      <c r="BGG18" s="67"/>
      <c r="BGH18" s="67"/>
      <c r="BGI18" s="67"/>
      <c r="BGJ18" s="67"/>
      <c r="BGK18" s="67"/>
      <c r="BGL18" s="67"/>
      <c r="BGM18" s="67"/>
      <c r="BGN18" s="67"/>
      <c r="BGO18" s="67"/>
      <c r="BGP18" s="67"/>
      <c r="BGQ18" s="67"/>
      <c r="BGR18" s="67"/>
      <c r="BGS18" s="67"/>
      <c r="BGT18" s="67"/>
      <c r="BGU18" s="67"/>
      <c r="BGV18" s="67"/>
      <c r="BGW18" s="67"/>
      <c r="BGX18" s="67"/>
      <c r="BGY18" s="67"/>
      <c r="BGZ18" s="67"/>
      <c r="BHA18" s="67"/>
      <c r="BHB18" s="67"/>
      <c r="BHC18" s="67"/>
      <c r="BHD18" s="67"/>
      <c r="BHE18" s="67"/>
      <c r="BHF18" s="67"/>
      <c r="BHG18" s="67"/>
      <c r="BHH18" s="67"/>
      <c r="BHI18" s="67"/>
      <c r="BHJ18" s="67"/>
      <c r="BHK18" s="67"/>
      <c r="BHL18" s="67"/>
      <c r="BHM18" s="67"/>
      <c r="BHN18" s="67"/>
      <c r="BHO18" s="67"/>
      <c r="BHP18" s="67"/>
      <c r="BHQ18" s="67"/>
      <c r="BHR18" s="67"/>
      <c r="BHS18" s="67"/>
      <c r="BHT18" s="67"/>
      <c r="BHU18" s="67"/>
      <c r="BHV18" s="67"/>
      <c r="BHW18" s="67"/>
      <c r="BHX18" s="67"/>
      <c r="BHY18" s="67"/>
      <c r="BHZ18" s="67"/>
      <c r="BIA18" s="67"/>
      <c r="BIB18" s="67"/>
      <c r="BIC18" s="67"/>
      <c r="BID18" s="67"/>
      <c r="BIE18" s="67"/>
      <c r="BIF18" s="67"/>
      <c r="BIG18" s="67"/>
      <c r="BIH18" s="67"/>
      <c r="BII18" s="67"/>
      <c r="BIJ18" s="67"/>
      <c r="BIK18" s="67"/>
      <c r="BIL18" s="67"/>
      <c r="BIM18" s="67"/>
      <c r="BIN18" s="67"/>
      <c r="BIO18" s="67"/>
      <c r="BIP18" s="67"/>
      <c r="BIQ18" s="67"/>
      <c r="BIR18" s="67"/>
      <c r="BIS18" s="67"/>
      <c r="BIT18" s="67"/>
      <c r="BIU18" s="67"/>
      <c r="BIV18" s="67"/>
      <c r="BIW18" s="67"/>
      <c r="BIX18" s="67"/>
      <c r="BIY18" s="67"/>
      <c r="BIZ18" s="67"/>
      <c r="BJA18" s="67"/>
      <c r="BJB18" s="67"/>
      <c r="BJC18" s="67"/>
      <c r="BJD18" s="67"/>
      <c r="BJE18" s="67"/>
      <c r="BJF18" s="67"/>
      <c r="BJG18" s="67"/>
      <c r="BJH18" s="67"/>
      <c r="BJI18" s="67"/>
      <c r="BJJ18" s="67"/>
      <c r="BJK18" s="67"/>
      <c r="BJL18" s="67"/>
      <c r="BJM18" s="67"/>
      <c r="BJN18" s="67"/>
      <c r="BJO18" s="67"/>
      <c r="BJP18" s="67"/>
      <c r="BJQ18" s="67"/>
      <c r="BJR18" s="67"/>
      <c r="BJS18" s="67"/>
      <c r="BJT18" s="67"/>
      <c r="BJU18" s="67"/>
      <c r="BJV18" s="67"/>
      <c r="BJW18" s="67"/>
      <c r="BJX18" s="67"/>
      <c r="BJY18" s="67"/>
      <c r="BJZ18" s="67"/>
      <c r="BKA18" s="67"/>
      <c r="BKB18" s="67"/>
      <c r="BKC18" s="67"/>
      <c r="BKD18" s="67"/>
      <c r="BKE18" s="67"/>
      <c r="BKF18" s="67"/>
      <c r="BKG18" s="67"/>
      <c r="BKH18" s="67"/>
      <c r="BKI18" s="67"/>
      <c r="BKJ18" s="67"/>
      <c r="BKK18" s="67"/>
      <c r="BKL18" s="67"/>
      <c r="BKM18" s="67"/>
      <c r="BKN18" s="67"/>
      <c r="BKO18" s="67"/>
      <c r="BKP18" s="67"/>
      <c r="BKQ18" s="67"/>
      <c r="BKR18" s="67"/>
      <c r="BKS18" s="67"/>
      <c r="BKT18" s="67"/>
      <c r="BKU18" s="67"/>
      <c r="BKV18" s="67"/>
      <c r="BKW18" s="67"/>
      <c r="BKX18" s="67"/>
      <c r="BKY18" s="67"/>
      <c r="BKZ18" s="67"/>
      <c r="BLA18" s="67"/>
      <c r="BLB18" s="67"/>
      <c r="BLC18" s="67"/>
      <c r="BLD18" s="67"/>
      <c r="BLE18" s="67"/>
      <c r="BLF18" s="67"/>
      <c r="BLG18" s="67"/>
      <c r="BLH18" s="67"/>
      <c r="BLI18" s="67"/>
      <c r="BLJ18" s="67"/>
      <c r="BLK18" s="67"/>
      <c r="BLL18" s="67"/>
      <c r="BLM18" s="67"/>
      <c r="BLN18" s="67"/>
      <c r="BLO18" s="67"/>
      <c r="BLP18" s="67"/>
      <c r="BLQ18" s="67"/>
      <c r="BLR18" s="67"/>
      <c r="BLS18" s="67"/>
      <c r="BLT18" s="67"/>
      <c r="BLU18" s="67"/>
      <c r="BLV18" s="67"/>
      <c r="BLW18" s="67"/>
      <c r="BLX18" s="67"/>
      <c r="BLY18" s="67"/>
      <c r="BLZ18" s="67"/>
      <c r="BMA18" s="67"/>
      <c r="BMB18" s="67"/>
      <c r="BMC18" s="67"/>
      <c r="BMD18" s="67"/>
      <c r="BME18" s="67"/>
      <c r="BMF18" s="67"/>
      <c r="BMG18" s="67"/>
      <c r="BMH18" s="67"/>
      <c r="BMI18" s="67"/>
      <c r="BMJ18" s="67"/>
      <c r="BMK18" s="67"/>
      <c r="BML18" s="67"/>
      <c r="BMM18" s="67"/>
      <c r="BMN18" s="67"/>
      <c r="BMO18" s="67"/>
      <c r="BMP18" s="67"/>
      <c r="BMQ18" s="67"/>
      <c r="BMR18" s="67"/>
      <c r="BMS18" s="67"/>
      <c r="BMT18" s="67"/>
      <c r="BMU18" s="67"/>
      <c r="BMV18" s="67"/>
      <c r="BMW18" s="67"/>
      <c r="BMX18" s="67"/>
      <c r="BMY18" s="67"/>
      <c r="BMZ18" s="67"/>
      <c r="BNA18" s="67"/>
      <c r="BNB18" s="67"/>
      <c r="BNC18" s="67"/>
      <c r="BND18" s="67"/>
      <c r="BNE18" s="67"/>
      <c r="BNF18" s="67"/>
      <c r="BNG18" s="67"/>
      <c r="BNH18" s="67"/>
      <c r="BNI18" s="67"/>
      <c r="BNJ18" s="67"/>
      <c r="BNK18" s="67"/>
      <c r="BNL18" s="67"/>
      <c r="BNM18" s="67"/>
      <c r="BNN18" s="67"/>
      <c r="BNO18" s="67"/>
      <c r="BNP18" s="67"/>
      <c r="BNQ18" s="67"/>
      <c r="BNR18" s="67"/>
      <c r="BNS18" s="67"/>
      <c r="BNT18" s="67"/>
      <c r="BNU18" s="67"/>
      <c r="BNV18" s="67"/>
      <c r="BNW18" s="67"/>
      <c r="BNX18" s="67"/>
      <c r="BNY18" s="67"/>
      <c r="BNZ18" s="67"/>
      <c r="BOA18" s="67"/>
      <c r="BOB18" s="67"/>
      <c r="BOC18" s="67"/>
      <c r="BOD18" s="67"/>
      <c r="BOE18" s="67"/>
      <c r="BOF18" s="67"/>
      <c r="BOG18" s="67"/>
      <c r="BOH18" s="67"/>
      <c r="BOI18" s="67"/>
      <c r="BOJ18" s="67"/>
      <c r="BOK18" s="67"/>
      <c r="BOL18" s="67"/>
      <c r="BOM18" s="67"/>
      <c r="BON18" s="67"/>
      <c r="BOO18" s="67"/>
      <c r="BOP18" s="67"/>
      <c r="BOQ18" s="67"/>
      <c r="BOR18" s="67"/>
      <c r="BOS18" s="67"/>
      <c r="BOT18" s="67"/>
      <c r="BOU18" s="67"/>
      <c r="BOV18" s="67"/>
      <c r="BOW18" s="67"/>
      <c r="BOX18" s="67"/>
      <c r="BOY18" s="67"/>
      <c r="BOZ18" s="67"/>
      <c r="BPA18" s="67"/>
      <c r="BPB18" s="67"/>
      <c r="BPC18" s="67"/>
      <c r="BPD18" s="67"/>
      <c r="BPE18" s="67"/>
      <c r="BPF18" s="67"/>
      <c r="BPG18" s="67"/>
      <c r="BPH18" s="67"/>
      <c r="BPI18" s="67"/>
      <c r="BPJ18" s="67"/>
      <c r="BPK18" s="67"/>
      <c r="BPL18" s="67"/>
      <c r="BPM18" s="67"/>
      <c r="BPN18" s="67"/>
      <c r="BPO18" s="67"/>
      <c r="BPP18" s="67"/>
      <c r="BPQ18" s="67"/>
      <c r="BPR18" s="67"/>
      <c r="BPS18" s="67"/>
      <c r="BPT18" s="67"/>
      <c r="BPU18" s="67"/>
      <c r="BPV18" s="67"/>
      <c r="BPW18" s="67"/>
      <c r="BPX18" s="67"/>
      <c r="BPY18" s="67"/>
      <c r="BPZ18" s="67"/>
      <c r="BQA18" s="67"/>
      <c r="BQB18" s="67"/>
      <c r="BQC18" s="67"/>
      <c r="BQD18" s="67"/>
      <c r="BQE18" s="67"/>
      <c r="BQF18" s="67"/>
      <c r="BQG18" s="67"/>
      <c r="BQH18" s="67"/>
      <c r="BQI18" s="67"/>
      <c r="BQJ18" s="67"/>
      <c r="BQK18" s="67"/>
      <c r="BQL18" s="67"/>
      <c r="BQM18" s="67"/>
      <c r="BQN18" s="67"/>
      <c r="BQO18" s="67"/>
      <c r="BQP18" s="67"/>
      <c r="BQQ18" s="67"/>
      <c r="BQR18" s="67"/>
      <c r="BQS18" s="67"/>
      <c r="BQT18" s="67"/>
      <c r="BQU18" s="67"/>
      <c r="BQV18" s="67"/>
      <c r="BQW18" s="67"/>
      <c r="BQX18" s="67"/>
      <c r="BQY18" s="67"/>
      <c r="BQZ18" s="67"/>
      <c r="BRA18" s="67"/>
      <c r="BRB18" s="67"/>
      <c r="BRC18" s="67"/>
      <c r="BRD18" s="67"/>
      <c r="BRE18" s="67"/>
      <c r="BRF18" s="67"/>
      <c r="BRG18" s="67"/>
      <c r="BRH18" s="67"/>
      <c r="BRI18" s="67"/>
      <c r="BRJ18" s="67"/>
      <c r="BRK18" s="67"/>
      <c r="BRL18" s="67"/>
      <c r="BRM18" s="67"/>
      <c r="BRN18" s="67"/>
      <c r="BRO18" s="67"/>
      <c r="BRP18" s="67"/>
      <c r="BRQ18" s="67"/>
      <c r="BRR18" s="67"/>
      <c r="BRS18" s="67"/>
      <c r="BRT18" s="67"/>
      <c r="BRU18" s="67"/>
      <c r="BRV18" s="67"/>
      <c r="BRW18" s="67"/>
      <c r="BRX18" s="67"/>
      <c r="BRY18" s="67"/>
      <c r="BRZ18" s="67"/>
      <c r="BSA18" s="67"/>
      <c r="BSB18" s="67"/>
      <c r="BSC18" s="67"/>
      <c r="BSD18" s="67"/>
      <c r="BSE18" s="67"/>
      <c r="BSF18" s="67"/>
      <c r="BSG18" s="67"/>
      <c r="BSH18" s="67"/>
      <c r="BSI18" s="67"/>
      <c r="BSJ18" s="67"/>
      <c r="BSK18" s="67"/>
      <c r="BSL18" s="67"/>
      <c r="BSM18" s="67"/>
      <c r="BSN18" s="67"/>
      <c r="BSO18" s="67"/>
      <c r="BSP18" s="67"/>
      <c r="BSQ18" s="67"/>
      <c r="BSR18" s="67"/>
      <c r="BSS18" s="67"/>
      <c r="BST18" s="67"/>
      <c r="BSU18" s="67"/>
      <c r="BSV18" s="67"/>
      <c r="BSW18" s="67"/>
      <c r="BSX18" s="67"/>
      <c r="BSY18" s="67"/>
      <c r="BSZ18" s="67"/>
      <c r="BTA18" s="67"/>
      <c r="BTB18" s="67"/>
      <c r="BTC18" s="67"/>
      <c r="BTD18" s="67"/>
      <c r="BTE18" s="67"/>
      <c r="BTF18" s="67"/>
      <c r="BTG18" s="67"/>
      <c r="BTH18" s="67"/>
      <c r="BTI18" s="67"/>
      <c r="BTJ18" s="67"/>
      <c r="BTK18" s="67"/>
      <c r="BTL18" s="67"/>
      <c r="BTM18" s="67"/>
      <c r="BTN18" s="67"/>
      <c r="BTO18" s="67"/>
      <c r="BTP18" s="67"/>
      <c r="BTQ18" s="67"/>
      <c r="BTR18" s="67"/>
      <c r="BTS18" s="67"/>
      <c r="BTT18" s="67"/>
      <c r="BTU18" s="67"/>
      <c r="BTV18" s="67"/>
      <c r="BTW18" s="67"/>
      <c r="BTX18" s="67"/>
      <c r="BTY18" s="67"/>
      <c r="BTZ18" s="67"/>
      <c r="BUA18" s="67"/>
      <c r="BUB18" s="67"/>
      <c r="BUC18" s="67"/>
      <c r="BUD18" s="67"/>
      <c r="BUE18" s="67"/>
      <c r="BUF18" s="67"/>
      <c r="BUG18" s="67"/>
      <c r="BUH18" s="67"/>
      <c r="BUI18" s="67"/>
      <c r="BUJ18" s="67"/>
      <c r="BUK18" s="67"/>
      <c r="BUL18" s="67"/>
      <c r="BUM18" s="67"/>
      <c r="BUN18" s="67"/>
      <c r="BUO18" s="67"/>
      <c r="BUP18" s="67"/>
      <c r="BUQ18" s="67"/>
      <c r="BUR18" s="67"/>
      <c r="BUS18" s="67"/>
      <c r="BUT18" s="67"/>
      <c r="BUU18" s="67"/>
      <c r="BUV18" s="67"/>
      <c r="BUW18" s="67"/>
      <c r="BUX18" s="67"/>
      <c r="BUY18" s="67"/>
      <c r="BUZ18" s="67"/>
      <c r="BVA18" s="67"/>
      <c r="BVB18" s="67"/>
      <c r="BVC18" s="67"/>
      <c r="BVD18" s="67"/>
      <c r="BVE18" s="67"/>
      <c r="BVF18" s="67"/>
      <c r="BVG18" s="67"/>
      <c r="BVH18" s="67"/>
      <c r="BVI18" s="67"/>
      <c r="BVJ18" s="67"/>
      <c r="BVK18" s="67"/>
      <c r="BVL18" s="67"/>
      <c r="BVM18" s="67"/>
      <c r="BVN18" s="67"/>
      <c r="BVO18" s="67"/>
      <c r="BVP18" s="67"/>
      <c r="BVQ18" s="67"/>
      <c r="BVR18" s="67"/>
      <c r="BVS18" s="67"/>
      <c r="BVT18" s="67"/>
      <c r="BVU18" s="67"/>
      <c r="BVV18" s="67"/>
      <c r="BVW18" s="67"/>
      <c r="BVX18" s="67"/>
      <c r="BVY18" s="67"/>
      <c r="BVZ18" s="67"/>
      <c r="BWA18" s="67"/>
      <c r="BWB18" s="67"/>
      <c r="BWC18" s="67"/>
      <c r="BWD18" s="67"/>
      <c r="BWE18" s="67"/>
      <c r="BWF18" s="67"/>
      <c r="BWG18" s="67"/>
      <c r="BWH18" s="67"/>
      <c r="BWI18" s="67"/>
      <c r="BWJ18" s="67"/>
      <c r="BWK18" s="67"/>
      <c r="BWL18" s="67"/>
      <c r="BWM18" s="67"/>
      <c r="BWN18" s="67"/>
      <c r="BWO18" s="67"/>
      <c r="BWP18" s="67"/>
      <c r="BWQ18" s="67"/>
      <c r="BWR18" s="67"/>
      <c r="BWS18" s="67"/>
      <c r="BWT18" s="67"/>
      <c r="BWU18" s="67"/>
      <c r="BWV18" s="67"/>
      <c r="BWW18" s="67"/>
      <c r="BWX18" s="67"/>
      <c r="BWY18" s="67"/>
      <c r="BWZ18" s="67"/>
      <c r="BXA18" s="67"/>
      <c r="BXB18" s="67"/>
      <c r="BXC18" s="67"/>
      <c r="BXD18" s="67"/>
      <c r="BXE18" s="67"/>
      <c r="BXF18" s="67"/>
      <c r="BXG18" s="67"/>
      <c r="BXH18" s="67"/>
      <c r="BXI18" s="67"/>
      <c r="BXJ18" s="67"/>
      <c r="BXK18" s="67"/>
      <c r="BXL18" s="67"/>
      <c r="BXM18" s="67"/>
      <c r="BXN18" s="67"/>
      <c r="BXO18" s="67"/>
      <c r="BXP18" s="67"/>
      <c r="BXQ18" s="67"/>
      <c r="BXR18" s="67"/>
      <c r="BXS18" s="67"/>
      <c r="BXT18" s="67"/>
      <c r="BXU18" s="67"/>
      <c r="BXV18" s="67"/>
      <c r="BXW18" s="67"/>
      <c r="BXX18" s="67"/>
      <c r="BXY18" s="67"/>
      <c r="BXZ18" s="67"/>
      <c r="BYA18" s="67"/>
      <c r="BYB18" s="67"/>
      <c r="BYC18" s="67"/>
      <c r="BYD18" s="67"/>
      <c r="BYE18" s="67"/>
      <c r="BYF18" s="67"/>
      <c r="BYG18" s="67"/>
      <c r="BYH18" s="67"/>
      <c r="BYI18" s="67"/>
      <c r="BYJ18" s="67"/>
      <c r="BYK18" s="67"/>
      <c r="BYL18" s="67"/>
      <c r="BYM18" s="67"/>
      <c r="BYN18" s="67"/>
      <c r="BYO18" s="67"/>
      <c r="BYP18" s="67"/>
      <c r="BYQ18" s="67"/>
      <c r="BYR18" s="67"/>
      <c r="BYS18" s="67"/>
      <c r="BYT18" s="67"/>
      <c r="BYU18" s="67"/>
      <c r="BYV18" s="67"/>
      <c r="BYW18" s="67"/>
      <c r="BYX18" s="67"/>
      <c r="BYY18" s="67"/>
      <c r="BYZ18" s="67"/>
      <c r="BZA18" s="67"/>
      <c r="BZB18" s="67"/>
      <c r="BZC18" s="67"/>
      <c r="BZD18" s="67"/>
      <c r="BZE18" s="67"/>
      <c r="BZF18" s="67"/>
      <c r="BZG18" s="67"/>
      <c r="BZH18" s="67"/>
      <c r="BZI18" s="67"/>
      <c r="BZJ18" s="67"/>
      <c r="BZK18" s="67"/>
      <c r="BZL18" s="67"/>
      <c r="BZM18" s="67"/>
      <c r="BZN18" s="67"/>
      <c r="BZO18" s="67"/>
      <c r="BZP18" s="67"/>
      <c r="BZQ18" s="67"/>
      <c r="BZR18" s="67"/>
      <c r="BZS18" s="67"/>
      <c r="BZT18" s="67"/>
      <c r="BZU18" s="67"/>
      <c r="BZV18" s="67"/>
      <c r="BZW18" s="67"/>
      <c r="BZX18" s="67"/>
      <c r="BZY18" s="67"/>
      <c r="BZZ18" s="67"/>
      <c r="CAA18" s="67"/>
      <c r="CAB18" s="67"/>
      <c r="CAC18" s="67"/>
      <c r="CAD18" s="67"/>
      <c r="CAE18" s="67"/>
      <c r="CAF18" s="67"/>
      <c r="CAG18" s="67"/>
      <c r="CAH18" s="67"/>
      <c r="CAI18" s="67"/>
      <c r="CAJ18" s="67"/>
      <c r="CAK18" s="67"/>
      <c r="CAL18" s="67"/>
      <c r="CAM18" s="67"/>
      <c r="CAN18" s="67"/>
      <c r="CAO18" s="67"/>
      <c r="CAP18" s="67"/>
      <c r="CAQ18" s="67"/>
      <c r="CAR18" s="67"/>
      <c r="CAS18" s="67"/>
      <c r="CAT18" s="67"/>
      <c r="CAU18" s="67"/>
      <c r="CAV18" s="67"/>
      <c r="CAW18" s="67"/>
      <c r="CAX18" s="67"/>
      <c r="CAY18" s="67"/>
      <c r="CAZ18" s="67"/>
      <c r="CBA18" s="67"/>
      <c r="CBB18" s="67"/>
      <c r="CBC18" s="67"/>
      <c r="CBD18" s="67"/>
      <c r="CBE18" s="67"/>
      <c r="CBF18" s="67"/>
      <c r="CBG18" s="67"/>
      <c r="CBH18" s="67"/>
      <c r="CBI18" s="67"/>
      <c r="CBJ18" s="67"/>
      <c r="CBK18" s="67"/>
      <c r="CBL18" s="67"/>
      <c r="CBM18" s="67"/>
      <c r="CBN18" s="67"/>
      <c r="CBO18" s="67"/>
      <c r="CBP18" s="67"/>
      <c r="CBQ18" s="67"/>
      <c r="CBR18" s="67"/>
      <c r="CBS18" s="67"/>
      <c r="CBT18" s="67"/>
      <c r="CBU18" s="67"/>
      <c r="CBV18" s="67"/>
      <c r="CBW18" s="67"/>
      <c r="CBX18" s="67"/>
      <c r="CBY18" s="67"/>
      <c r="CBZ18" s="67"/>
      <c r="CCA18" s="67"/>
      <c r="CCB18" s="67"/>
      <c r="CCC18" s="67"/>
      <c r="CCD18" s="67"/>
      <c r="CCE18" s="67"/>
      <c r="CCF18" s="67"/>
      <c r="CCG18" s="67"/>
      <c r="CCH18" s="67"/>
      <c r="CCI18" s="67"/>
      <c r="CCJ18" s="67"/>
      <c r="CCK18" s="67"/>
      <c r="CCL18" s="67"/>
      <c r="CCM18" s="67"/>
      <c r="CCN18" s="67"/>
      <c r="CCO18" s="67"/>
      <c r="CCP18" s="67"/>
      <c r="CCQ18" s="67"/>
      <c r="CCR18" s="67"/>
      <c r="CCS18" s="67"/>
      <c r="CCT18" s="67"/>
      <c r="CCU18" s="67"/>
      <c r="CCV18" s="67"/>
      <c r="CCW18" s="67"/>
      <c r="CCX18" s="67"/>
      <c r="CCY18" s="67"/>
      <c r="CCZ18" s="67"/>
      <c r="CDA18" s="67"/>
      <c r="CDB18" s="67"/>
      <c r="CDC18" s="67"/>
      <c r="CDD18" s="67"/>
      <c r="CDE18" s="67"/>
      <c r="CDF18" s="67"/>
      <c r="CDG18" s="67"/>
      <c r="CDH18" s="67"/>
      <c r="CDI18" s="67"/>
      <c r="CDJ18" s="67"/>
      <c r="CDK18" s="67"/>
      <c r="CDL18" s="67"/>
      <c r="CDM18" s="67"/>
      <c r="CDN18" s="67"/>
      <c r="CDO18" s="67"/>
      <c r="CDP18" s="67"/>
      <c r="CDQ18" s="67"/>
      <c r="CDR18" s="67"/>
      <c r="CDS18" s="67"/>
      <c r="CDT18" s="67"/>
      <c r="CDU18" s="67"/>
      <c r="CDV18" s="67"/>
      <c r="CDW18" s="67"/>
      <c r="CDX18" s="67"/>
      <c r="CDY18" s="67"/>
      <c r="CDZ18" s="67"/>
      <c r="CEA18" s="67"/>
      <c r="CEB18" s="67"/>
      <c r="CEC18" s="67"/>
      <c r="CED18" s="67"/>
      <c r="CEE18" s="67"/>
      <c r="CEF18" s="67"/>
      <c r="CEG18" s="67"/>
      <c r="CEH18" s="67"/>
      <c r="CEI18" s="67"/>
      <c r="CEJ18" s="67"/>
      <c r="CEK18" s="67"/>
      <c r="CEL18" s="67"/>
      <c r="CEM18" s="67"/>
      <c r="CEN18" s="67"/>
      <c r="CEO18" s="67"/>
      <c r="CEP18" s="67"/>
      <c r="CEQ18" s="67"/>
      <c r="CER18" s="67"/>
      <c r="CES18" s="67"/>
      <c r="CET18" s="67"/>
      <c r="CEU18" s="67"/>
      <c r="CEV18" s="67"/>
      <c r="CEW18" s="67"/>
      <c r="CEX18" s="67"/>
      <c r="CEY18" s="67"/>
      <c r="CEZ18" s="67"/>
      <c r="CFA18" s="67"/>
      <c r="CFB18" s="67"/>
      <c r="CFC18" s="67"/>
      <c r="CFD18" s="67"/>
      <c r="CFE18" s="67"/>
      <c r="CFF18" s="67"/>
      <c r="CFG18" s="67"/>
      <c r="CFH18" s="67"/>
      <c r="CFI18" s="67"/>
      <c r="CFJ18" s="67"/>
      <c r="CFK18" s="67"/>
      <c r="CFL18" s="67"/>
      <c r="CFM18" s="67"/>
      <c r="CFN18" s="67"/>
      <c r="CFO18" s="67"/>
      <c r="CFP18" s="67"/>
      <c r="CFQ18" s="67"/>
      <c r="CFR18" s="67"/>
      <c r="CFS18" s="67"/>
      <c r="CFT18" s="67"/>
      <c r="CFU18" s="67"/>
      <c r="CFV18" s="67"/>
      <c r="CFW18" s="67"/>
      <c r="CFX18" s="67"/>
      <c r="CFY18" s="67"/>
      <c r="CFZ18" s="67"/>
      <c r="CGA18" s="67"/>
      <c r="CGB18" s="67"/>
      <c r="CGC18" s="67"/>
      <c r="CGD18" s="67"/>
      <c r="CGE18" s="67"/>
      <c r="CGF18" s="67"/>
      <c r="CGG18" s="67"/>
      <c r="CGH18" s="67"/>
      <c r="CGI18" s="67"/>
      <c r="CGJ18" s="67"/>
      <c r="CGK18" s="67"/>
      <c r="CGL18" s="67"/>
      <c r="CGM18" s="67"/>
      <c r="CGN18" s="67"/>
      <c r="CGO18" s="67"/>
      <c r="CGP18" s="67"/>
      <c r="CGQ18" s="67"/>
      <c r="CGR18" s="67"/>
      <c r="CGS18" s="67"/>
      <c r="CGT18" s="67"/>
      <c r="CGU18" s="67"/>
      <c r="CGV18" s="67"/>
      <c r="CGW18" s="67"/>
      <c r="CGX18" s="67"/>
      <c r="CGY18" s="67"/>
      <c r="CGZ18" s="67"/>
      <c r="CHA18" s="67"/>
      <c r="CHB18" s="67"/>
      <c r="CHC18" s="67"/>
      <c r="CHD18" s="67"/>
      <c r="CHE18" s="67"/>
      <c r="CHF18" s="67"/>
      <c r="CHG18" s="67"/>
      <c r="CHH18" s="67"/>
      <c r="CHI18" s="67"/>
      <c r="CHJ18" s="67"/>
      <c r="CHK18" s="67"/>
      <c r="CHL18" s="67"/>
      <c r="CHM18" s="67"/>
      <c r="CHN18" s="67"/>
      <c r="CHO18" s="67"/>
      <c r="CHP18" s="67"/>
      <c r="CHQ18" s="67"/>
      <c r="CHR18" s="67"/>
      <c r="CHS18" s="67"/>
      <c r="CHT18" s="67"/>
      <c r="CHU18" s="67"/>
      <c r="CHV18" s="67"/>
      <c r="CHW18" s="67"/>
      <c r="CHX18" s="67"/>
      <c r="CHY18" s="67"/>
      <c r="CHZ18" s="67"/>
      <c r="CIA18" s="67"/>
      <c r="CIB18" s="67"/>
      <c r="CIC18" s="67"/>
      <c r="CID18" s="67"/>
      <c r="CIE18" s="67"/>
      <c r="CIF18" s="67"/>
      <c r="CIG18" s="67"/>
      <c r="CIH18" s="67"/>
      <c r="CII18" s="67"/>
      <c r="CIJ18" s="67"/>
      <c r="CIK18" s="67"/>
      <c r="CIL18" s="67"/>
      <c r="CIM18" s="67"/>
      <c r="CIN18" s="67"/>
      <c r="CIO18" s="67"/>
      <c r="CIP18" s="67"/>
      <c r="CIQ18" s="67"/>
      <c r="CIR18" s="67"/>
      <c r="CIS18" s="67"/>
      <c r="CIT18" s="67"/>
      <c r="CIU18" s="67"/>
      <c r="CIV18" s="67"/>
      <c r="CIW18" s="67"/>
      <c r="CIX18" s="67"/>
      <c r="CIY18" s="67"/>
      <c r="CIZ18" s="67"/>
      <c r="CJA18" s="67"/>
      <c r="CJB18" s="67"/>
      <c r="CJC18" s="67"/>
      <c r="CJD18" s="67"/>
      <c r="CJE18" s="67"/>
      <c r="CJF18" s="67"/>
      <c r="CJG18" s="67"/>
      <c r="CJH18" s="67"/>
      <c r="CJI18" s="67"/>
      <c r="CJJ18" s="67"/>
      <c r="CJK18" s="67"/>
      <c r="CJL18" s="67"/>
      <c r="CJM18" s="67"/>
      <c r="CJN18" s="67"/>
      <c r="CJO18" s="67"/>
      <c r="CJP18" s="67"/>
      <c r="CJQ18" s="67"/>
      <c r="CJR18" s="67"/>
      <c r="CJS18" s="67"/>
      <c r="CJT18" s="67"/>
      <c r="CJU18" s="67"/>
      <c r="CJV18" s="67"/>
      <c r="CJW18" s="67"/>
      <c r="CJX18" s="67"/>
      <c r="CJY18" s="67"/>
      <c r="CJZ18" s="67"/>
      <c r="CKA18" s="67"/>
      <c r="CKB18" s="67"/>
      <c r="CKC18" s="67"/>
      <c r="CKD18" s="67"/>
      <c r="CKE18" s="67"/>
      <c r="CKF18" s="67"/>
      <c r="CKG18" s="67"/>
      <c r="CKH18" s="67"/>
      <c r="CKI18" s="67"/>
      <c r="CKJ18" s="67"/>
      <c r="CKK18" s="67"/>
      <c r="CKL18" s="67"/>
      <c r="CKM18" s="67"/>
      <c r="CKN18" s="67"/>
      <c r="CKO18" s="67"/>
      <c r="CKP18" s="67"/>
      <c r="CKQ18" s="67"/>
      <c r="CKR18" s="67"/>
      <c r="CKS18" s="67"/>
      <c r="CKT18" s="67"/>
      <c r="CKU18" s="67"/>
      <c r="CKV18" s="67"/>
      <c r="CKW18" s="67"/>
      <c r="CKX18" s="67"/>
      <c r="CKY18" s="67"/>
      <c r="CKZ18" s="67"/>
      <c r="CLA18" s="67"/>
      <c r="CLB18" s="67"/>
      <c r="CLC18" s="67"/>
      <c r="CLD18" s="67"/>
      <c r="CLE18" s="67"/>
      <c r="CLF18" s="67"/>
      <c r="CLG18" s="67"/>
      <c r="CLH18" s="67"/>
      <c r="CLI18" s="67"/>
      <c r="CLJ18" s="67"/>
      <c r="CLK18" s="67"/>
      <c r="CLL18" s="67"/>
      <c r="CLM18" s="67"/>
      <c r="CLN18" s="67"/>
      <c r="CLO18" s="67"/>
      <c r="CLP18" s="67"/>
      <c r="CLQ18" s="67"/>
      <c r="CLR18" s="67"/>
      <c r="CLS18" s="67"/>
      <c r="CLT18" s="67"/>
      <c r="CLU18" s="67"/>
      <c r="CLV18" s="67"/>
      <c r="CLW18" s="67"/>
      <c r="CLX18" s="67"/>
      <c r="CLY18" s="67"/>
      <c r="CLZ18" s="67"/>
      <c r="CMA18" s="67"/>
      <c r="CMB18" s="67"/>
      <c r="CMC18" s="67"/>
      <c r="CMD18" s="67"/>
      <c r="CME18" s="67"/>
      <c r="CMF18" s="67"/>
      <c r="CMG18" s="67"/>
      <c r="CMH18" s="67"/>
      <c r="CMI18" s="67"/>
      <c r="CMJ18" s="67"/>
      <c r="CMK18" s="67"/>
      <c r="CML18" s="67"/>
      <c r="CMM18" s="67"/>
      <c r="CMN18" s="67"/>
      <c r="CMO18" s="67"/>
      <c r="CMP18" s="67"/>
      <c r="CMQ18" s="67"/>
      <c r="CMR18" s="67"/>
      <c r="CMS18" s="67"/>
      <c r="CMT18" s="67"/>
      <c r="CMU18" s="67"/>
      <c r="CMV18" s="67"/>
      <c r="CMW18" s="67"/>
      <c r="CMX18" s="67"/>
      <c r="CMY18" s="67"/>
      <c r="CMZ18" s="67"/>
      <c r="CNA18" s="67"/>
      <c r="CNB18" s="67"/>
      <c r="CNC18" s="67"/>
      <c r="CND18" s="67"/>
      <c r="CNE18" s="67"/>
      <c r="CNF18" s="67"/>
      <c r="CNG18" s="67"/>
      <c r="CNH18" s="67"/>
      <c r="CNI18" s="67"/>
      <c r="CNJ18" s="67"/>
      <c r="CNK18" s="67"/>
      <c r="CNL18" s="67"/>
      <c r="CNM18" s="67"/>
      <c r="CNN18" s="67"/>
      <c r="CNO18" s="67"/>
      <c r="CNP18" s="67"/>
      <c r="CNQ18" s="67"/>
      <c r="CNR18" s="67"/>
      <c r="CNS18" s="67"/>
      <c r="CNT18" s="67"/>
      <c r="CNU18" s="67"/>
      <c r="CNV18" s="67"/>
      <c r="CNW18" s="67"/>
      <c r="CNX18" s="67"/>
      <c r="CNY18" s="67"/>
      <c r="CNZ18" s="67"/>
      <c r="COA18" s="67"/>
      <c r="COB18" s="67"/>
      <c r="COC18" s="67"/>
      <c r="COD18" s="67"/>
      <c r="COE18" s="67"/>
      <c r="COF18" s="67"/>
      <c r="COG18" s="67"/>
      <c r="COH18" s="67"/>
      <c r="COI18" s="67"/>
      <c r="COJ18" s="67"/>
      <c r="COK18" s="67"/>
      <c r="COL18" s="67"/>
      <c r="COM18" s="67"/>
      <c r="CON18" s="67"/>
      <c r="COO18" s="67"/>
      <c r="COP18" s="67"/>
      <c r="COQ18" s="67"/>
      <c r="COR18" s="67"/>
      <c r="COS18" s="67"/>
      <c r="COT18" s="67"/>
      <c r="COU18" s="67"/>
      <c r="COV18" s="67"/>
      <c r="COW18" s="67"/>
      <c r="COX18" s="67"/>
      <c r="COY18" s="67"/>
      <c r="COZ18" s="67"/>
      <c r="CPA18" s="67"/>
      <c r="CPB18" s="67"/>
      <c r="CPC18" s="67"/>
      <c r="CPD18" s="67"/>
      <c r="CPE18" s="67"/>
      <c r="CPF18" s="67"/>
      <c r="CPG18" s="67"/>
      <c r="CPH18" s="67"/>
      <c r="CPI18" s="67"/>
      <c r="CPJ18" s="67"/>
      <c r="CPK18" s="67"/>
      <c r="CPL18" s="67"/>
      <c r="CPM18" s="67"/>
      <c r="CPN18" s="67"/>
      <c r="CPO18" s="67"/>
      <c r="CPP18" s="67"/>
      <c r="CPQ18" s="67"/>
      <c r="CPR18" s="67"/>
      <c r="CPS18" s="67"/>
      <c r="CPT18" s="67"/>
      <c r="CPU18" s="67"/>
      <c r="CPV18" s="67"/>
      <c r="CPW18" s="67"/>
      <c r="CPX18" s="67"/>
      <c r="CPY18" s="67"/>
      <c r="CPZ18" s="67"/>
      <c r="CQA18" s="67"/>
      <c r="CQB18" s="67"/>
      <c r="CQC18" s="67"/>
      <c r="CQD18" s="67"/>
      <c r="CQE18" s="67"/>
      <c r="CQF18" s="67"/>
      <c r="CQG18" s="67"/>
      <c r="CQH18" s="67"/>
      <c r="CQI18" s="67"/>
      <c r="CQJ18" s="67"/>
      <c r="CQK18" s="67"/>
      <c r="CQL18" s="67"/>
      <c r="CQM18" s="67"/>
      <c r="CQN18" s="67"/>
      <c r="CQO18" s="67"/>
      <c r="CQP18" s="67"/>
      <c r="CQQ18" s="67"/>
      <c r="CQR18" s="67"/>
      <c r="CQS18" s="67"/>
      <c r="CQT18" s="67"/>
      <c r="CQU18" s="67"/>
      <c r="CQV18" s="67"/>
      <c r="CQW18" s="67"/>
      <c r="CQX18" s="67"/>
      <c r="CQY18" s="67"/>
      <c r="CQZ18" s="67"/>
      <c r="CRA18" s="67"/>
      <c r="CRB18" s="67"/>
      <c r="CRC18" s="67"/>
      <c r="CRD18" s="67"/>
      <c r="CRE18" s="67"/>
      <c r="CRF18" s="67"/>
      <c r="CRG18" s="67"/>
      <c r="CRH18" s="67"/>
      <c r="CRI18" s="67"/>
      <c r="CRJ18" s="67"/>
      <c r="CRK18" s="67"/>
      <c r="CRL18" s="67"/>
      <c r="CRM18" s="67"/>
      <c r="CRN18" s="67"/>
      <c r="CRO18" s="67"/>
      <c r="CRP18" s="67"/>
      <c r="CRQ18" s="67"/>
      <c r="CRR18" s="67"/>
      <c r="CRS18" s="67"/>
      <c r="CRT18" s="67"/>
      <c r="CRU18" s="67"/>
      <c r="CRV18" s="67"/>
      <c r="CRW18" s="67"/>
      <c r="CRX18" s="67"/>
      <c r="CRY18" s="67"/>
      <c r="CRZ18" s="67"/>
      <c r="CSA18" s="67"/>
      <c r="CSB18" s="67"/>
      <c r="CSC18" s="67"/>
      <c r="CSD18" s="67"/>
      <c r="CSE18" s="67"/>
      <c r="CSF18" s="67"/>
      <c r="CSG18" s="67"/>
      <c r="CSH18" s="67"/>
      <c r="CSI18" s="67"/>
      <c r="CSJ18" s="67"/>
      <c r="CSK18" s="67"/>
      <c r="CSL18" s="67"/>
      <c r="CSM18" s="67"/>
      <c r="CSN18" s="67"/>
      <c r="CSO18" s="67"/>
      <c r="CSP18" s="67"/>
      <c r="CSQ18" s="67"/>
      <c r="CSR18" s="67"/>
      <c r="CSS18" s="67"/>
      <c r="CST18" s="67"/>
      <c r="CSU18" s="67"/>
      <c r="CSV18" s="67"/>
      <c r="CSW18" s="67"/>
      <c r="CSX18" s="67"/>
      <c r="CSY18" s="67"/>
      <c r="CSZ18" s="67"/>
      <c r="CTA18" s="67"/>
      <c r="CTB18" s="67"/>
      <c r="CTC18" s="67"/>
      <c r="CTD18" s="67"/>
      <c r="CTE18" s="67"/>
      <c r="CTF18" s="67"/>
      <c r="CTG18" s="67"/>
      <c r="CTH18" s="67"/>
      <c r="CTI18" s="67"/>
      <c r="CTJ18" s="67"/>
      <c r="CTK18" s="67"/>
      <c r="CTL18" s="67"/>
      <c r="CTM18" s="67"/>
      <c r="CTN18" s="67"/>
      <c r="CTO18" s="67"/>
      <c r="CTP18" s="67"/>
      <c r="CTQ18" s="67"/>
      <c r="CTR18" s="67"/>
      <c r="CTS18" s="67"/>
      <c r="CTT18" s="67"/>
      <c r="CTU18" s="67"/>
      <c r="CTV18" s="67"/>
      <c r="CTW18" s="67"/>
      <c r="CTX18" s="67"/>
      <c r="CTY18" s="67"/>
      <c r="CTZ18" s="67"/>
      <c r="CUA18" s="67"/>
      <c r="CUB18" s="67"/>
      <c r="CUC18" s="67"/>
      <c r="CUD18" s="67"/>
      <c r="CUE18" s="67"/>
      <c r="CUF18" s="67"/>
      <c r="CUG18" s="67"/>
      <c r="CUH18" s="67"/>
      <c r="CUI18" s="67"/>
      <c r="CUJ18" s="67"/>
      <c r="CUK18" s="67"/>
      <c r="CUL18" s="67"/>
      <c r="CUM18" s="67"/>
      <c r="CUN18" s="67"/>
      <c r="CUO18" s="67"/>
      <c r="CUP18" s="67"/>
      <c r="CUQ18" s="67"/>
      <c r="CUR18" s="67"/>
      <c r="CUS18" s="67"/>
      <c r="CUT18" s="67"/>
      <c r="CUU18" s="67"/>
      <c r="CUV18" s="67"/>
      <c r="CUW18" s="67"/>
      <c r="CUX18" s="67"/>
      <c r="CUY18" s="67"/>
      <c r="CUZ18" s="67"/>
      <c r="CVA18" s="67"/>
      <c r="CVB18" s="67"/>
      <c r="CVC18" s="67"/>
      <c r="CVD18" s="67"/>
      <c r="CVE18" s="67"/>
      <c r="CVF18" s="67"/>
      <c r="CVG18" s="67"/>
      <c r="CVH18" s="67"/>
      <c r="CVI18" s="67"/>
      <c r="CVJ18" s="67"/>
      <c r="CVK18" s="67"/>
      <c r="CVL18" s="67"/>
      <c r="CVM18" s="67"/>
      <c r="CVN18" s="67"/>
      <c r="CVO18" s="67"/>
      <c r="CVP18" s="67"/>
      <c r="CVQ18" s="67"/>
      <c r="CVR18" s="67"/>
      <c r="CVS18" s="67"/>
      <c r="CVT18" s="67"/>
      <c r="CVU18" s="67"/>
      <c r="CVV18" s="67"/>
      <c r="CVW18" s="67"/>
      <c r="CVX18" s="67"/>
      <c r="CVY18" s="67"/>
      <c r="CVZ18" s="67"/>
      <c r="CWA18" s="67"/>
      <c r="CWB18" s="67"/>
      <c r="CWC18" s="67"/>
      <c r="CWD18" s="67"/>
      <c r="CWE18" s="67"/>
      <c r="CWF18" s="67"/>
      <c r="CWG18" s="67"/>
      <c r="CWH18" s="67"/>
      <c r="CWI18" s="67"/>
      <c r="CWJ18" s="67"/>
      <c r="CWK18" s="67"/>
      <c r="CWL18" s="67"/>
      <c r="CWM18" s="67"/>
      <c r="CWN18" s="67"/>
      <c r="CWO18" s="67"/>
      <c r="CWP18" s="67"/>
      <c r="CWQ18" s="67"/>
      <c r="CWR18" s="67"/>
      <c r="CWS18" s="67"/>
      <c r="CWT18" s="67"/>
      <c r="CWU18" s="67"/>
      <c r="CWV18" s="67"/>
      <c r="CWW18" s="67"/>
      <c r="CWX18" s="67"/>
      <c r="CWY18" s="67"/>
      <c r="CWZ18" s="67"/>
      <c r="CXA18" s="67"/>
      <c r="CXB18" s="67"/>
      <c r="CXC18" s="67"/>
      <c r="CXD18" s="67"/>
      <c r="CXE18" s="67"/>
      <c r="CXF18" s="67"/>
      <c r="CXG18" s="67"/>
      <c r="CXH18" s="67"/>
      <c r="CXI18" s="67"/>
      <c r="CXJ18" s="67"/>
      <c r="CXK18" s="67"/>
      <c r="CXL18" s="67"/>
      <c r="CXM18" s="67"/>
      <c r="CXN18" s="67"/>
      <c r="CXO18" s="67"/>
      <c r="CXP18" s="67"/>
      <c r="CXQ18" s="67"/>
      <c r="CXR18" s="67"/>
      <c r="CXS18" s="67"/>
      <c r="CXT18" s="67"/>
      <c r="CXU18" s="67"/>
      <c r="CXV18" s="67"/>
      <c r="CXW18" s="67"/>
      <c r="CXX18" s="67"/>
      <c r="CXY18" s="67"/>
      <c r="CXZ18" s="67"/>
      <c r="CYA18" s="67"/>
      <c r="CYB18" s="67"/>
      <c r="CYC18" s="67"/>
      <c r="CYD18" s="67"/>
      <c r="CYE18" s="67"/>
      <c r="CYF18" s="67"/>
      <c r="CYG18" s="67"/>
      <c r="CYH18" s="67"/>
      <c r="CYI18" s="67"/>
      <c r="CYJ18" s="67"/>
      <c r="CYK18" s="67"/>
      <c r="CYL18" s="67"/>
      <c r="CYM18" s="67"/>
      <c r="CYN18" s="67"/>
      <c r="CYO18" s="67"/>
      <c r="CYP18" s="67"/>
      <c r="CYQ18" s="67"/>
      <c r="CYR18" s="67"/>
      <c r="CYS18" s="67"/>
      <c r="CYT18" s="67"/>
      <c r="CYU18" s="67"/>
      <c r="CYV18" s="67"/>
      <c r="CYW18" s="67"/>
      <c r="CYX18" s="67"/>
      <c r="CYY18" s="67"/>
      <c r="CYZ18" s="67"/>
      <c r="CZA18" s="67"/>
      <c r="CZB18" s="67"/>
      <c r="CZC18" s="67"/>
      <c r="CZD18" s="67"/>
      <c r="CZE18" s="67"/>
      <c r="CZF18" s="67"/>
      <c r="CZG18" s="67"/>
      <c r="CZH18" s="67"/>
      <c r="CZI18" s="67"/>
      <c r="CZJ18" s="67"/>
      <c r="CZK18" s="67"/>
      <c r="CZL18" s="67"/>
      <c r="CZM18" s="67"/>
      <c r="CZN18" s="67"/>
      <c r="CZO18" s="67"/>
      <c r="CZP18" s="67"/>
      <c r="CZQ18" s="67"/>
      <c r="CZR18" s="67"/>
      <c r="CZS18" s="67"/>
      <c r="CZT18" s="67"/>
      <c r="CZU18" s="67"/>
      <c r="CZV18" s="67"/>
      <c r="CZW18" s="67"/>
      <c r="CZX18" s="67"/>
      <c r="CZY18" s="67"/>
      <c r="CZZ18" s="67"/>
      <c r="DAA18" s="67"/>
      <c r="DAB18" s="67"/>
      <c r="DAC18" s="67"/>
      <c r="DAD18" s="67"/>
      <c r="DAE18" s="67"/>
      <c r="DAF18" s="67"/>
      <c r="DAG18" s="67"/>
      <c r="DAH18" s="67"/>
      <c r="DAI18" s="67"/>
      <c r="DAJ18" s="67"/>
      <c r="DAK18" s="67"/>
      <c r="DAL18" s="67"/>
      <c r="DAM18" s="67"/>
      <c r="DAN18" s="67"/>
      <c r="DAO18" s="67"/>
      <c r="DAP18" s="67"/>
      <c r="DAQ18" s="67"/>
      <c r="DAR18" s="67"/>
      <c r="DAS18" s="67"/>
      <c r="DAT18" s="67"/>
      <c r="DAU18" s="67"/>
      <c r="DAV18" s="67"/>
      <c r="DAW18" s="67"/>
      <c r="DAX18" s="67"/>
      <c r="DAY18" s="67"/>
      <c r="DAZ18" s="67"/>
      <c r="DBA18" s="67"/>
      <c r="DBB18" s="67"/>
      <c r="DBC18" s="67"/>
      <c r="DBD18" s="67"/>
      <c r="DBE18" s="67"/>
      <c r="DBF18" s="67"/>
      <c r="DBG18" s="67"/>
      <c r="DBH18" s="67"/>
      <c r="DBI18" s="67"/>
      <c r="DBJ18" s="67"/>
      <c r="DBK18" s="67"/>
      <c r="DBL18" s="67"/>
      <c r="DBM18" s="67"/>
      <c r="DBN18" s="67"/>
      <c r="DBO18" s="67"/>
      <c r="DBP18" s="67"/>
      <c r="DBQ18" s="67"/>
      <c r="DBR18" s="67"/>
      <c r="DBS18" s="67"/>
      <c r="DBT18" s="67"/>
      <c r="DBU18" s="67"/>
      <c r="DBV18" s="67"/>
      <c r="DBW18" s="67"/>
      <c r="DBX18" s="67"/>
      <c r="DBY18" s="67"/>
      <c r="DBZ18" s="67"/>
      <c r="DCA18" s="67"/>
      <c r="DCB18" s="67"/>
      <c r="DCC18" s="67"/>
      <c r="DCD18" s="67"/>
      <c r="DCE18" s="67"/>
      <c r="DCF18" s="67"/>
      <c r="DCG18" s="67"/>
      <c r="DCH18" s="67"/>
      <c r="DCI18" s="67"/>
      <c r="DCJ18" s="67"/>
      <c r="DCK18" s="67"/>
      <c r="DCL18" s="67"/>
      <c r="DCM18" s="67"/>
      <c r="DCN18" s="67"/>
      <c r="DCO18" s="67"/>
      <c r="DCP18" s="67"/>
      <c r="DCQ18" s="67"/>
      <c r="DCR18" s="67"/>
      <c r="DCS18" s="67"/>
      <c r="DCT18" s="67"/>
      <c r="DCU18" s="67"/>
      <c r="DCV18" s="67"/>
      <c r="DCW18" s="67"/>
      <c r="DCX18" s="67"/>
      <c r="DCY18" s="67"/>
      <c r="DCZ18" s="67"/>
      <c r="DDA18" s="67"/>
      <c r="DDB18" s="67"/>
      <c r="DDC18" s="67"/>
      <c r="DDD18" s="67"/>
      <c r="DDE18" s="67"/>
      <c r="DDF18" s="67"/>
      <c r="DDG18" s="67"/>
      <c r="DDH18" s="67"/>
      <c r="DDI18" s="67"/>
      <c r="DDJ18" s="67"/>
      <c r="DDK18" s="67"/>
      <c r="DDL18" s="67"/>
      <c r="DDM18" s="67"/>
      <c r="DDN18" s="67"/>
      <c r="DDO18" s="67"/>
      <c r="DDP18" s="67"/>
      <c r="DDQ18" s="67"/>
      <c r="DDR18" s="67"/>
      <c r="DDS18" s="67"/>
      <c r="DDT18" s="67"/>
      <c r="DDU18" s="67"/>
      <c r="DDV18" s="67"/>
      <c r="DDW18" s="67"/>
      <c r="DDX18" s="67"/>
      <c r="DDY18" s="67"/>
      <c r="DDZ18" s="67"/>
      <c r="DEA18" s="67"/>
      <c r="DEB18" s="67"/>
      <c r="DEC18" s="67"/>
      <c r="DED18" s="67"/>
      <c r="DEE18" s="67"/>
      <c r="DEF18" s="67"/>
      <c r="DEG18" s="67"/>
      <c r="DEH18" s="67"/>
      <c r="DEI18" s="67"/>
      <c r="DEJ18" s="67"/>
      <c r="DEK18" s="67"/>
      <c r="DEL18" s="67"/>
      <c r="DEM18" s="67"/>
      <c r="DEN18" s="67"/>
      <c r="DEO18" s="67"/>
      <c r="DEP18" s="67"/>
      <c r="DEQ18" s="67"/>
      <c r="DER18" s="67"/>
      <c r="DES18" s="67"/>
      <c r="DET18" s="67"/>
      <c r="DEU18" s="67"/>
      <c r="DEV18" s="67"/>
      <c r="DEW18" s="67"/>
      <c r="DEX18" s="67"/>
      <c r="DEY18" s="67"/>
      <c r="DEZ18" s="67"/>
      <c r="DFA18" s="67"/>
      <c r="DFB18" s="67"/>
      <c r="DFC18" s="67"/>
      <c r="DFD18" s="67"/>
      <c r="DFE18" s="67"/>
      <c r="DFF18" s="67"/>
      <c r="DFG18" s="67"/>
      <c r="DFH18" s="67"/>
      <c r="DFI18" s="67"/>
      <c r="DFJ18" s="67"/>
      <c r="DFK18" s="67"/>
      <c r="DFL18" s="67"/>
      <c r="DFM18" s="67"/>
      <c r="DFN18" s="67"/>
      <c r="DFO18" s="67"/>
      <c r="DFP18" s="67"/>
      <c r="DFQ18" s="67"/>
      <c r="DFR18" s="67"/>
      <c r="DFS18" s="67"/>
      <c r="DFT18" s="67"/>
      <c r="DFU18" s="67"/>
      <c r="DFV18" s="67"/>
      <c r="DFW18" s="67"/>
      <c r="DFX18" s="67"/>
      <c r="DFY18" s="67"/>
      <c r="DFZ18" s="67"/>
      <c r="DGA18" s="67"/>
      <c r="DGB18" s="67"/>
      <c r="DGC18" s="67"/>
      <c r="DGD18" s="67"/>
      <c r="DGE18" s="67"/>
      <c r="DGF18" s="67"/>
      <c r="DGG18" s="67"/>
      <c r="DGH18" s="67"/>
      <c r="DGI18" s="67"/>
      <c r="DGJ18" s="67"/>
      <c r="DGK18" s="67"/>
      <c r="DGL18" s="67"/>
      <c r="DGM18" s="67"/>
      <c r="DGN18" s="67"/>
      <c r="DGO18" s="67"/>
      <c r="DGP18" s="67"/>
      <c r="DGQ18" s="67"/>
      <c r="DGR18" s="67"/>
      <c r="DGS18" s="67"/>
      <c r="DGT18" s="67"/>
      <c r="DGU18" s="67"/>
      <c r="DGV18" s="67"/>
      <c r="DGW18" s="67"/>
      <c r="DGX18" s="67"/>
      <c r="DGY18" s="67"/>
      <c r="DGZ18" s="67"/>
      <c r="DHA18" s="67"/>
      <c r="DHB18" s="67"/>
      <c r="DHC18" s="67"/>
      <c r="DHD18" s="67"/>
      <c r="DHE18" s="67"/>
      <c r="DHF18" s="67"/>
      <c r="DHG18" s="67"/>
      <c r="DHH18" s="67"/>
      <c r="DHI18" s="67"/>
      <c r="DHJ18" s="67"/>
      <c r="DHK18" s="67"/>
      <c r="DHL18" s="67"/>
      <c r="DHM18" s="67"/>
      <c r="DHN18" s="67"/>
      <c r="DHO18" s="67"/>
      <c r="DHP18" s="67"/>
      <c r="DHQ18" s="67"/>
      <c r="DHR18" s="67"/>
      <c r="DHS18" s="67"/>
      <c r="DHT18" s="67"/>
      <c r="DHU18" s="67"/>
      <c r="DHV18" s="67"/>
      <c r="DHW18" s="67"/>
      <c r="DHX18" s="67"/>
      <c r="DHY18" s="67"/>
      <c r="DHZ18" s="67"/>
      <c r="DIA18" s="67"/>
      <c r="DIB18" s="67"/>
      <c r="DIC18" s="67"/>
      <c r="DID18" s="67"/>
      <c r="DIE18" s="67"/>
      <c r="DIF18" s="67"/>
      <c r="DIG18" s="67"/>
      <c r="DIH18" s="67"/>
      <c r="DII18" s="67"/>
      <c r="DIJ18" s="67"/>
      <c r="DIK18" s="67"/>
      <c r="DIL18" s="67"/>
      <c r="DIM18" s="67"/>
      <c r="DIN18" s="67"/>
      <c r="DIO18" s="67"/>
      <c r="DIP18" s="67"/>
      <c r="DIQ18" s="67"/>
      <c r="DIR18" s="67"/>
      <c r="DIS18" s="67"/>
      <c r="DIT18" s="67"/>
      <c r="DIU18" s="67"/>
      <c r="DIV18" s="67"/>
      <c r="DIW18" s="67"/>
      <c r="DIX18" s="67"/>
      <c r="DIY18" s="67"/>
      <c r="DIZ18" s="67"/>
      <c r="DJA18" s="67"/>
      <c r="DJB18" s="67"/>
      <c r="DJC18" s="67"/>
      <c r="DJD18" s="67"/>
      <c r="DJE18" s="67"/>
      <c r="DJF18" s="67"/>
      <c r="DJG18" s="67"/>
      <c r="DJH18" s="67"/>
      <c r="DJI18" s="67"/>
      <c r="DJJ18" s="67"/>
      <c r="DJK18" s="67"/>
      <c r="DJL18" s="67"/>
      <c r="DJM18" s="67"/>
      <c r="DJN18" s="67"/>
      <c r="DJO18" s="67"/>
      <c r="DJP18" s="67"/>
      <c r="DJQ18" s="67"/>
      <c r="DJR18" s="67"/>
      <c r="DJS18" s="67"/>
      <c r="DJT18" s="67"/>
      <c r="DJU18" s="67"/>
      <c r="DJV18" s="67"/>
      <c r="DJW18" s="67"/>
      <c r="DJX18" s="67"/>
      <c r="DJY18" s="67"/>
      <c r="DJZ18" s="67"/>
      <c r="DKA18" s="67"/>
      <c r="DKB18" s="67"/>
      <c r="DKC18" s="67"/>
      <c r="DKD18" s="67"/>
      <c r="DKE18" s="67"/>
      <c r="DKF18" s="67"/>
      <c r="DKG18" s="67"/>
      <c r="DKH18" s="67"/>
      <c r="DKI18" s="67"/>
      <c r="DKJ18" s="67"/>
      <c r="DKK18" s="67"/>
      <c r="DKL18" s="67"/>
      <c r="DKM18" s="67"/>
      <c r="DKN18" s="67"/>
      <c r="DKO18" s="67"/>
      <c r="DKP18" s="67"/>
      <c r="DKQ18" s="67"/>
      <c r="DKR18" s="67"/>
      <c r="DKS18" s="67"/>
      <c r="DKT18" s="67"/>
      <c r="DKU18" s="67"/>
      <c r="DKV18" s="67"/>
      <c r="DKW18" s="67"/>
      <c r="DKX18" s="67"/>
      <c r="DKY18" s="67"/>
      <c r="DKZ18" s="67"/>
      <c r="DLA18" s="67"/>
      <c r="DLB18" s="67"/>
      <c r="DLC18" s="67"/>
      <c r="DLD18" s="67"/>
      <c r="DLE18" s="67"/>
      <c r="DLF18" s="67"/>
      <c r="DLG18" s="67"/>
      <c r="DLH18" s="67"/>
      <c r="DLI18" s="67"/>
      <c r="DLJ18" s="67"/>
      <c r="DLK18" s="67"/>
      <c r="DLL18" s="67"/>
      <c r="DLM18" s="67"/>
      <c r="DLN18" s="67"/>
      <c r="DLO18" s="67"/>
      <c r="DLP18" s="67"/>
      <c r="DLQ18" s="67"/>
      <c r="DLR18" s="67"/>
      <c r="DLS18" s="67"/>
      <c r="DLT18" s="67"/>
      <c r="DLU18" s="67"/>
      <c r="DLV18" s="67"/>
      <c r="DLW18" s="67"/>
      <c r="DLX18" s="67"/>
      <c r="DLY18" s="67"/>
      <c r="DLZ18" s="67"/>
      <c r="DMA18" s="67"/>
      <c r="DMB18" s="67"/>
      <c r="DMC18" s="67"/>
      <c r="DMD18" s="67"/>
      <c r="DME18" s="67"/>
      <c r="DMF18" s="67"/>
      <c r="DMG18" s="67"/>
      <c r="DMH18" s="67"/>
      <c r="DMI18" s="67"/>
      <c r="DMJ18" s="67"/>
      <c r="DMK18" s="67"/>
      <c r="DML18" s="67"/>
      <c r="DMM18" s="67"/>
      <c r="DMN18" s="67"/>
      <c r="DMO18" s="67"/>
      <c r="DMP18" s="67"/>
      <c r="DMQ18" s="67"/>
      <c r="DMR18" s="67"/>
      <c r="DMS18" s="67"/>
      <c r="DMT18" s="67"/>
      <c r="DMU18" s="67"/>
      <c r="DMV18" s="67"/>
      <c r="DMW18" s="67"/>
      <c r="DMX18" s="67"/>
      <c r="DMY18" s="67"/>
      <c r="DMZ18" s="67"/>
      <c r="DNA18" s="67"/>
      <c r="DNB18" s="67"/>
      <c r="DNC18" s="67"/>
      <c r="DND18" s="67"/>
      <c r="DNE18" s="67"/>
      <c r="DNF18" s="67"/>
      <c r="DNG18" s="67"/>
      <c r="DNH18" s="67"/>
      <c r="DNI18" s="67"/>
      <c r="DNJ18" s="67"/>
      <c r="DNK18" s="67"/>
      <c r="DNL18" s="67"/>
      <c r="DNM18" s="67"/>
      <c r="DNN18" s="67"/>
      <c r="DNO18" s="67"/>
      <c r="DNP18" s="67"/>
      <c r="DNQ18" s="67"/>
      <c r="DNR18" s="67"/>
      <c r="DNS18" s="67"/>
      <c r="DNT18" s="67"/>
      <c r="DNU18" s="67"/>
      <c r="DNV18" s="67"/>
      <c r="DNW18" s="67"/>
      <c r="DNX18" s="67"/>
      <c r="DNY18" s="67"/>
      <c r="DNZ18" s="67"/>
      <c r="DOA18" s="67"/>
      <c r="DOB18" s="67"/>
      <c r="DOC18" s="67"/>
      <c r="DOD18" s="67"/>
      <c r="DOE18" s="67"/>
      <c r="DOF18" s="67"/>
      <c r="DOG18" s="67"/>
      <c r="DOH18" s="67"/>
      <c r="DOI18" s="67"/>
      <c r="DOJ18" s="67"/>
      <c r="DOK18" s="67"/>
      <c r="DOL18" s="67"/>
      <c r="DOM18" s="67"/>
      <c r="DON18" s="67"/>
      <c r="DOO18" s="67"/>
      <c r="DOP18" s="67"/>
      <c r="DOQ18" s="67"/>
      <c r="DOR18" s="67"/>
      <c r="DOS18" s="67"/>
      <c r="DOT18" s="67"/>
      <c r="DOU18" s="67"/>
      <c r="DOV18" s="67"/>
      <c r="DOW18" s="67"/>
      <c r="DOX18" s="67"/>
      <c r="DOY18" s="67"/>
      <c r="DOZ18" s="67"/>
      <c r="DPA18" s="67"/>
      <c r="DPB18" s="67"/>
      <c r="DPC18" s="67"/>
      <c r="DPD18" s="67"/>
      <c r="DPE18" s="67"/>
      <c r="DPF18" s="67"/>
      <c r="DPG18" s="67"/>
      <c r="DPH18" s="67"/>
      <c r="DPI18" s="67"/>
      <c r="DPJ18" s="67"/>
      <c r="DPK18" s="67"/>
      <c r="DPL18" s="67"/>
      <c r="DPM18" s="67"/>
      <c r="DPN18" s="67"/>
      <c r="DPO18" s="67"/>
      <c r="DPP18" s="67"/>
      <c r="DPQ18" s="67"/>
      <c r="DPR18" s="67"/>
      <c r="DPS18" s="67"/>
      <c r="DPT18" s="67"/>
      <c r="DPU18" s="67"/>
      <c r="DPV18" s="67"/>
      <c r="DPW18" s="67"/>
      <c r="DPX18" s="67"/>
      <c r="DPY18" s="67"/>
      <c r="DPZ18" s="67"/>
      <c r="DQA18" s="67"/>
      <c r="DQB18" s="67"/>
      <c r="DQC18" s="67"/>
      <c r="DQD18" s="67"/>
      <c r="DQE18" s="67"/>
      <c r="DQF18" s="67"/>
      <c r="DQG18" s="67"/>
      <c r="DQH18" s="67"/>
      <c r="DQI18" s="67"/>
      <c r="DQJ18" s="67"/>
      <c r="DQK18" s="67"/>
      <c r="DQL18" s="67"/>
      <c r="DQM18" s="67"/>
      <c r="DQN18" s="67"/>
      <c r="DQO18" s="67"/>
      <c r="DQP18" s="67"/>
      <c r="DQQ18" s="67"/>
      <c r="DQR18" s="67"/>
      <c r="DQS18" s="67"/>
      <c r="DQT18" s="67"/>
      <c r="DQU18" s="67"/>
      <c r="DQV18" s="67"/>
      <c r="DQW18" s="67"/>
      <c r="DQX18" s="67"/>
      <c r="DQY18" s="67"/>
      <c r="DQZ18" s="67"/>
      <c r="DRA18" s="67"/>
      <c r="DRB18" s="67"/>
      <c r="DRC18" s="67"/>
      <c r="DRD18" s="67"/>
      <c r="DRE18" s="67"/>
      <c r="DRF18" s="67"/>
      <c r="DRG18" s="67"/>
      <c r="DRH18" s="67"/>
      <c r="DRI18" s="67"/>
      <c r="DRJ18" s="67"/>
      <c r="DRK18" s="67"/>
      <c r="DRL18" s="67"/>
      <c r="DRM18" s="67"/>
      <c r="DRN18" s="67"/>
      <c r="DRO18" s="67"/>
      <c r="DRP18" s="67"/>
      <c r="DRQ18" s="67"/>
      <c r="DRR18" s="67"/>
      <c r="DRS18" s="67"/>
      <c r="DRT18" s="67"/>
      <c r="DRU18" s="67"/>
      <c r="DRV18" s="67"/>
      <c r="DRW18" s="67"/>
      <c r="DRX18" s="67"/>
      <c r="DRY18" s="67"/>
      <c r="DRZ18" s="67"/>
      <c r="DSA18" s="67"/>
      <c r="DSB18" s="67"/>
      <c r="DSC18" s="67"/>
      <c r="DSD18" s="67"/>
      <c r="DSE18" s="67"/>
      <c r="DSF18" s="67"/>
      <c r="DSG18" s="67"/>
      <c r="DSH18" s="67"/>
      <c r="DSI18" s="67"/>
      <c r="DSJ18" s="67"/>
      <c r="DSK18" s="67"/>
      <c r="DSL18" s="67"/>
      <c r="DSM18" s="67"/>
      <c r="DSN18" s="67"/>
      <c r="DSO18" s="67"/>
      <c r="DSP18" s="67"/>
      <c r="DSQ18" s="67"/>
      <c r="DSR18" s="67"/>
      <c r="DSS18" s="67"/>
      <c r="DST18" s="67"/>
      <c r="DSU18" s="67"/>
      <c r="DSV18" s="67"/>
      <c r="DSW18" s="67"/>
      <c r="DSX18" s="67"/>
      <c r="DSY18" s="67"/>
      <c r="DSZ18" s="67"/>
      <c r="DTA18" s="67"/>
      <c r="DTB18" s="67"/>
      <c r="DTC18" s="67"/>
      <c r="DTD18" s="67"/>
      <c r="DTE18" s="67"/>
      <c r="DTF18" s="67"/>
      <c r="DTG18" s="67"/>
      <c r="DTH18" s="67"/>
      <c r="DTI18" s="67"/>
      <c r="DTJ18" s="67"/>
      <c r="DTK18" s="67"/>
      <c r="DTL18" s="67"/>
      <c r="DTM18" s="67"/>
      <c r="DTN18" s="67"/>
      <c r="DTO18" s="67"/>
      <c r="DTP18" s="67"/>
      <c r="DTQ18" s="67"/>
      <c r="DTR18" s="67"/>
      <c r="DTS18" s="67"/>
      <c r="DTT18" s="67"/>
      <c r="DTU18" s="67"/>
      <c r="DTV18" s="67"/>
      <c r="DTW18" s="67"/>
      <c r="DTX18" s="67"/>
      <c r="DTY18" s="67"/>
      <c r="DTZ18" s="67"/>
      <c r="DUA18" s="67"/>
      <c r="DUB18" s="67"/>
      <c r="DUC18" s="67"/>
      <c r="DUD18" s="67"/>
      <c r="DUE18" s="67"/>
      <c r="DUF18" s="67"/>
      <c r="DUG18" s="67"/>
      <c r="DUH18" s="67"/>
      <c r="DUI18" s="67"/>
      <c r="DUJ18" s="67"/>
      <c r="DUK18" s="67"/>
      <c r="DUL18" s="67"/>
      <c r="DUM18" s="67"/>
      <c r="DUN18" s="67"/>
      <c r="DUO18" s="67"/>
      <c r="DUP18" s="67"/>
      <c r="DUQ18" s="67"/>
      <c r="DUR18" s="67"/>
      <c r="DUS18" s="67"/>
      <c r="DUT18" s="67"/>
      <c r="DUU18" s="67"/>
      <c r="DUV18" s="67"/>
      <c r="DUW18" s="67"/>
      <c r="DUX18" s="67"/>
      <c r="DUY18" s="67"/>
      <c r="DUZ18" s="67"/>
      <c r="DVA18" s="67"/>
      <c r="DVB18" s="67"/>
      <c r="DVC18" s="67"/>
      <c r="DVD18" s="67"/>
      <c r="DVE18" s="67"/>
      <c r="DVF18" s="67"/>
      <c r="DVG18" s="67"/>
      <c r="DVH18" s="67"/>
      <c r="DVI18" s="67"/>
      <c r="DVJ18" s="67"/>
      <c r="DVK18" s="67"/>
      <c r="DVL18" s="67"/>
      <c r="DVM18" s="67"/>
      <c r="DVN18" s="67"/>
      <c r="DVO18" s="67"/>
      <c r="DVP18" s="67"/>
      <c r="DVQ18" s="67"/>
      <c r="DVR18" s="67"/>
      <c r="DVS18" s="67"/>
      <c r="DVT18" s="67"/>
      <c r="DVU18" s="67"/>
      <c r="DVV18" s="67"/>
      <c r="DVW18" s="67"/>
      <c r="DVX18" s="67"/>
      <c r="DVY18" s="67"/>
      <c r="DVZ18" s="67"/>
      <c r="DWA18" s="67"/>
      <c r="DWB18" s="67"/>
      <c r="DWC18" s="67"/>
      <c r="DWD18" s="67"/>
      <c r="DWE18" s="67"/>
      <c r="DWF18" s="67"/>
      <c r="DWG18" s="67"/>
      <c r="DWH18" s="67"/>
      <c r="DWI18" s="67"/>
      <c r="DWJ18" s="67"/>
      <c r="DWK18" s="67"/>
      <c r="DWL18" s="67"/>
      <c r="DWM18" s="67"/>
      <c r="DWN18" s="67"/>
      <c r="DWO18" s="67"/>
      <c r="DWP18" s="67"/>
      <c r="DWQ18" s="67"/>
      <c r="DWR18" s="67"/>
      <c r="DWS18" s="67"/>
      <c r="DWT18" s="67"/>
      <c r="DWU18" s="67"/>
      <c r="DWV18" s="67"/>
      <c r="DWW18" s="67"/>
      <c r="DWX18" s="67"/>
      <c r="DWY18" s="67"/>
      <c r="DWZ18" s="67"/>
      <c r="DXA18" s="67"/>
      <c r="DXB18" s="67"/>
      <c r="DXC18" s="67"/>
      <c r="DXD18" s="67"/>
      <c r="DXE18" s="67"/>
      <c r="DXF18" s="67"/>
      <c r="DXG18" s="67"/>
      <c r="DXH18" s="67"/>
      <c r="DXI18" s="67"/>
      <c r="DXJ18" s="67"/>
      <c r="DXK18" s="67"/>
      <c r="DXL18" s="67"/>
      <c r="DXM18" s="67"/>
      <c r="DXN18" s="67"/>
      <c r="DXO18" s="67"/>
      <c r="DXP18" s="67"/>
      <c r="DXQ18" s="67"/>
      <c r="DXR18" s="67"/>
      <c r="DXS18" s="67"/>
      <c r="DXT18" s="67"/>
      <c r="DXU18" s="67"/>
      <c r="DXV18" s="67"/>
      <c r="DXW18" s="67"/>
      <c r="DXX18" s="67"/>
      <c r="DXY18" s="67"/>
      <c r="DXZ18" s="67"/>
      <c r="DYA18" s="67"/>
      <c r="DYB18" s="67"/>
      <c r="DYC18" s="67"/>
      <c r="DYD18" s="67"/>
      <c r="DYE18" s="67"/>
      <c r="DYF18" s="67"/>
      <c r="DYG18" s="67"/>
      <c r="DYH18" s="67"/>
      <c r="DYI18" s="67"/>
      <c r="DYJ18" s="67"/>
      <c r="DYK18" s="67"/>
      <c r="DYL18" s="67"/>
      <c r="DYM18" s="67"/>
      <c r="DYN18" s="67"/>
      <c r="DYO18" s="67"/>
      <c r="DYP18" s="67"/>
      <c r="DYQ18" s="67"/>
      <c r="DYR18" s="67"/>
      <c r="DYS18" s="67"/>
      <c r="DYT18" s="67"/>
      <c r="DYU18" s="67"/>
      <c r="DYV18" s="67"/>
      <c r="DYW18" s="67"/>
      <c r="DYX18" s="67"/>
      <c r="DYY18" s="67"/>
      <c r="DYZ18" s="67"/>
      <c r="DZA18" s="67"/>
      <c r="DZB18" s="67"/>
      <c r="DZC18" s="67"/>
      <c r="DZD18" s="67"/>
      <c r="DZE18" s="67"/>
      <c r="DZF18" s="67"/>
      <c r="DZG18" s="67"/>
      <c r="DZH18" s="67"/>
      <c r="DZI18" s="67"/>
      <c r="DZJ18" s="67"/>
      <c r="DZK18" s="67"/>
      <c r="DZL18" s="67"/>
      <c r="DZM18" s="67"/>
      <c r="DZN18" s="67"/>
      <c r="DZO18" s="67"/>
      <c r="DZP18" s="67"/>
      <c r="DZQ18" s="67"/>
      <c r="DZR18" s="67"/>
      <c r="DZS18" s="67"/>
      <c r="DZT18" s="67"/>
      <c r="DZU18" s="67"/>
      <c r="DZV18" s="67"/>
      <c r="DZW18" s="67"/>
      <c r="DZX18" s="67"/>
      <c r="DZY18" s="67"/>
      <c r="DZZ18" s="67"/>
    </row>
    <row r="19" spans="1:3406" s="65" customFormat="1">
      <c r="A19" s="84" t="s">
        <v>1819</v>
      </c>
      <c r="B19" s="78">
        <v>-22500000</v>
      </c>
      <c r="C19" s="78">
        <v>-11539757.300000001</v>
      </c>
      <c r="D19" s="90">
        <v>-23850000</v>
      </c>
      <c r="E19" s="78">
        <v>-25161750</v>
      </c>
      <c r="F19" s="78">
        <v>-26495322.75</v>
      </c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7"/>
      <c r="BM19" s="67"/>
      <c r="BN19" s="67"/>
      <c r="BO19" s="67"/>
      <c r="BP19" s="67"/>
      <c r="BQ19" s="67"/>
      <c r="BR19" s="67"/>
      <c r="BS19" s="67"/>
      <c r="BT19" s="67"/>
      <c r="BU19" s="67"/>
      <c r="BV19" s="67"/>
      <c r="BW19" s="67"/>
      <c r="BX19" s="67"/>
      <c r="BY19" s="67"/>
      <c r="BZ19" s="67"/>
      <c r="CA19" s="67"/>
      <c r="CB19" s="67"/>
      <c r="CC19" s="67"/>
      <c r="CD19" s="67"/>
      <c r="CE19" s="67"/>
      <c r="CF19" s="67"/>
      <c r="CG19" s="67"/>
      <c r="CH19" s="67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7"/>
      <c r="DC19" s="67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7"/>
      <c r="DU19" s="67"/>
      <c r="DV19" s="67"/>
      <c r="DW19" s="67"/>
      <c r="DX19" s="67"/>
      <c r="DY19" s="67"/>
      <c r="DZ19" s="67"/>
      <c r="EA19" s="67"/>
      <c r="EB19" s="67"/>
      <c r="EC19" s="67"/>
      <c r="ED19" s="67"/>
      <c r="EE19" s="67"/>
      <c r="EF19" s="67"/>
      <c r="EG19" s="67"/>
      <c r="EH19" s="67"/>
      <c r="EI19" s="67"/>
      <c r="EJ19" s="67"/>
      <c r="EK19" s="67"/>
      <c r="EL19" s="67"/>
      <c r="EM19" s="67"/>
      <c r="EN19" s="67"/>
      <c r="EO19" s="67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7"/>
      <c r="FF19" s="67"/>
      <c r="FG19" s="67"/>
      <c r="FH19" s="67"/>
      <c r="FI19" s="67"/>
      <c r="FJ19" s="67"/>
      <c r="FK19" s="67"/>
      <c r="FL19" s="67"/>
      <c r="FM19" s="67"/>
      <c r="FN19" s="67"/>
      <c r="FO19" s="67"/>
      <c r="FP19" s="67"/>
      <c r="FQ19" s="67"/>
      <c r="FR19" s="67"/>
      <c r="FS19" s="67"/>
      <c r="FT19" s="67"/>
      <c r="FU19" s="67"/>
      <c r="FV19" s="67"/>
      <c r="FW19" s="67"/>
      <c r="FX19" s="67"/>
      <c r="FY19" s="67"/>
      <c r="FZ19" s="67"/>
      <c r="GA19" s="67"/>
      <c r="GB19" s="67"/>
      <c r="GC19" s="67"/>
      <c r="GD19" s="67"/>
      <c r="GE19" s="67"/>
      <c r="GF19" s="67"/>
      <c r="GG19" s="67"/>
      <c r="GH19" s="67"/>
      <c r="GI19" s="67"/>
      <c r="GJ19" s="67"/>
      <c r="GK19" s="67"/>
      <c r="GL19" s="67"/>
      <c r="GM19" s="67"/>
      <c r="GN19" s="67"/>
      <c r="GO19" s="67"/>
      <c r="GP19" s="67"/>
      <c r="GQ19" s="67"/>
      <c r="GR19" s="67"/>
      <c r="GS19" s="67"/>
      <c r="GT19" s="67"/>
      <c r="GU19" s="67"/>
      <c r="GV19" s="67"/>
      <c r="GW19" s="67"/>
      <c r="GX19" s="67"/>
      <c r="GY19" s="67"/>
      <c r="GZ19" s="67"/>
      <c r="HA19" s="67"/>
      <c r="HB19" s="67"/>
      <c r="HC19" s="67"/>
      <c r="HD19" s="67"/>
      <c r="HE19" s="67"/>
      <c r="HF19" s="67"/>
      <c r="HG19" s="67"/>
      <c r="HH19" s="67"/>
      <c r="HI19" s="67"/>
      <c r="HJ19" s="67"/>
      <c r="HK19" s="67"/>
      <c r="HL19" s="67"/>
      <c r="HM19" s="67"/>
      <c r="HN19" s="67"/>
      <c r="HO19" s="67"/>
      <c r="HP19" s="67"/>
      <c r="HQ19" s="67"/>
      <c r="HR19" s="67"/>
      <c r="HS19" s="67"/>
      <c r="HT19" s="67"/>
      <c r="HU19" s="67"/>
      <c r="HV19" s="67"/>
      <c r="HW19" s="67"/>
      <c r="HX19" s="67"/>
      <c r="HY19" s="67"/>
      <c r="HZ19" s="67"/>
      <c r="IA19" s="67"/>
      <c r="IB19" s="67"/>
      <c r="IC19" s="67"/>
      <c r="ID19" s="67"/>
      <c r="IE19" s="67"/>
      <c r="IF19" s="67"/>
      <c r="IG19" s="67"/>
      <c r="IH19" s="67"/>
      <c r="II19" s="67"/>
      <c r="IJ19" s="67"/>
      <c r="IK19" s="67"/>
      <c r="IL19" s="67"/>
      <c r="IM19" s="67"/>
      <c r="IN19" s="67"/>
      <c r="IO19" s="67"/>
      <c r="IP19" s="67"/>
      <c r="IQ19" s="67"/>
      <c r="IR19" s="67"/>
      <c r="IS19" s="67"/>
      <c r="IT19" s="67"/>
      <c r="IU19" s="67"/>
      <c r="IV19" s="67"/>
      <c r="IW19" s="67"/>
      <c r="IX19" s="67"/>
      <c r="IY19" s="67"/>
      <c r="IZ19" s="67"/>
      <c r="JA19" s="67"/>
      <c r="JB19" s="67"/>
      <c r="JC19" s="67"/>
      <c r="JD19" s="67"/>
      <c r="JE19" s="67"/>
      <c r="JF19" s="67"/>
      <c r="JG19" s="67"/>
      <c r="JH19" s="67"/>
      <c r="JI19" s="67"/>
      <c r="JJ19" s="67"/>
      <c r="JK19" s="67"/>
      <c r="JL19" s="67"/>
      <c r="JM19" s="67"/>
      <c r="JN19" s="67"/>
      <c r="JO19" s="67"/>
      <c r="JP19" s="67"/>
      <c r="JQ19" s="67"/>
      <c r="JR19" s="67"/>
      <c r="JS19" s="67"/>
      <c r="JT19" s="67"/>
      <c r="JU19" s="67"/>
      <c r="JV19" s="67"/>
      <c r="JW19" s="67"/>
      <c r="JX19" s="67"/>
      <c r="JY19" s="67"/>
      <c r="JZ19" s="67"/>
      <c r="KA19" s="67"/>
      <c r="KB19" s="67"/>
      <c r="KC19" s="67"/>
      <c r="KD19" s="67"/>
      <c r="KE19" s="67"/>
      <c r="KF19" s="67"/>
      <c r="KG19" s="67"/>
      <c r="KH19" s="67"/>
      <c r="KI19" s="67"/>
      <c r="KJ19" s="67"/>
      <c r="KK19" s="67"/>
      <c r="KL19" s="67"/>
      <c r="KM19" s="67"/>
      <c r="KN19" s="67"/>
      <c r="KO19" s="67"/>
      <c r="KP19" s="67"/>
      <c r="KQ19" s="67"/>
      <c r="KR19" s="67"/>
      <c r="KS19" s="67"/>
      <c r="KT19" s="67"/>
      <c r="KU19" s="67"/>
      <c r="KV19" s="67"/>
      <c r="KW19" s="67"/>
      <c r="KX19" s="67"/>
      <c r="KY19" s="67"/>
      <c r="KZ19" s="67"/>
      <c r="LA19" s="67"/>
      <c r="LB19" s="67"/>
      <c r="LC19" s="67"/>
      <c r="LD19" s="67"/>
      <c r="LE19" s="67"/>
      <c r="LF19" s="67"/>
      <c r="LG19" s="67"/>
      <c r="LH19" s="67"/>
      <c r="LI19" s="67"/>
      <c r="LJ19" s="67"/>
      <c r="LK19" s="67"/>
      <c r="LL19" s="67"/>
      <c r="LM19" s="67"/>
      <c r="LN19" s="67"/>
      <c r="LO19" s="67"/>
      <c r="LP19" s="67"/>
      <c r="LQ19" s="67"/>
      <c r="LR19" s="67"/>
      <c r="LS19" s="67"/>
      <c r="LT19" s="67"/>
      <c r="LU19" s="67"/>
      <c r="LV19" s="67"/>
      <c r="LW19" s="67"/>
      <c r="LX19" s="67"/>
      <c r="LY19" s="67"/>
      <c r="LZ19" s="67"/>
      <c r="MA19" s="67"/>
      <c r="MB19" s="67"/>
      <c r="MC19" s="67"/>
      <c r="MD19" s="67"/>
      <c r="ME19" s="67"/>
      <c r="MF19" s="67"/>
      <c r="MG19" s="67"/>
      <c r="MH19" s="67"/>
      <c r="MI19" s="67"/>
      <c r="MJ19" s="67"/>
      <c r="MK19" s="67"/>
      <c r="ML19" s="67"/>
      <c r="MM19" s="67"/>
      <c r="MN19" s="67"/>
      <c r="MO19" s="67"/>
      <c r="MP19" s="67"/>
      <c r="MQ19" s="67"/>
      <c r="MR19" s="67"/>
      <c r="MS19" s="67"/>
      <c r="MT19" s="67"/>
      <c r="MU19" s="67"/>
      <c r="MV19" s="67"/>
      <c r="MW19" s="67"/>
      <c r="MX19" s="67"/>
      <c r="MY19" s="67"/>
      <c r="MZ19" s="67"/>
      <c r="NA19" s="67"/>
      <c r="NB19" s="67"/>
      <c r="NC19" s="67"/>
      <c r="ND19" s="67"/>
      <c r="NE19" s="67"/>
      <c r="NF19" s="67"/>
      <c r="NG19" s="67"/>
      <c r="NH19" s="67"/>
      <c r="NI19" s="67"/>
      <c r="NJ19" s="67"/>
      <c r="NK19" s="67"/>
      <c r="NL19" s="67"/>
      <c r="NM19" s="67"/>
      <c r="NN19" s="67"/>
      <c r="NO19" s="67"/>
      <c r="NP19" s="67"/>
      <c r="NQ19" s="67"/>
      <c r="NR19" s="67"/>
      <c r="NS19" s="67"/>
      <c r="NT19" s="67"/>
      <c r="NU19" s="67"/>
      <c r="NV19" s="67"/>
      <c r="NW19" s="67"/>
      <c r="NX19" s="67"/>
      <c r="NY19" s="67"/>
      <c r="NZ19" s="67"/>
      <c r="OA19" s="67"/>
      <c r="OB19" s="67"/>
      <c r="OC19" s="67"/>
      <c r="OD19" s="67"/>
      <c r="OE19" s="67"/>
      <c r="OF19" s="67"/>
      <c r="OG19" s="67"/>
      <c r="OH19" s="67"/>
      <c r="OI19" s="67"/>
      <c r="OJ19" s="67"/>
      <c r="OK19" s="67"/>
      <c r="OL19" s="67"/>
      <c r="OM19" s="67"/>
      <c r="ON19" s="67"/>
      <c r="OO19" s="67"/>
      <c r="OP19" s="67"/>
      <c r="OQ19" s="67"/>
      <c r="OR19" s="67"/>
      <c r="OS19" s="67"/>
      <c r="OT19" s="67"/>
      <c r="OU19" s="67"/>
      <c r="OV19" s="67"/>
      <c r="OW19" s="67"/>
      <c r="OX19" s="67"/>
      <c r="OY19" s="67"/>
      <c r="OZ19" s="67"/>
      <c r="PA19" s="67"/>
      <c r="PB19" s="67"/>
      <c r="PC19" s="67"/>
      <c r="PD19" s="67"/>
      <c r="PE19" s="67"/>
      <c r="PF19" s="67"/>
      <c r="PG19" s="67"/>
      <c r="PH19" s="67"/>
      <c r="PI19" s="67"/>
      <c r="PJ19" s="67"/>
      <c r="PK19" s="67"/>
      <c r="PL19" s="67"/>
      <c r="PM19" s="67"/>
      <c r="PN19" s="67"/>
      <c r="PO19" s="67"/>
      <c r="PP19" s="67"/>
      <c r="PQ19" s="67"/>
      <c r="PR19" s="67"/>
      <c r="PS19" s="67"/>
      <c r="PT19" s="67"/>
      <c r="PU19" s="67"/>
      <c r="PV19" s="67"/>
      <c r="PW19" s="67"/>
      <c r="PX19" s="67"/>
      <c r="PY19" s="67"/>
      <c r="PZ19" s="67"/>
      <c r="QA19" s="67"/>
      <c r="QB19" s="67"/>
      <c r="QC19" s="67"/>
      <c r="QD19" s="67"/>
      <c r="QE19" s="67"/>
      <c r="QF19" s="67"/>
      <c r="QG19" s="67"/>
      <c r="QH19" s="67"/>
      <c r="QI19" s="67"/>
      <c r="QJ19" s="67"/>
      <c r="QK19" s="67"/>
      <c r="QL19" s="67"/>
      <c r="QM19" s="67"/>
      <c r="QN19" s="67"/>
      <c r="QO19" s="67"/>
      <c r="QP19" s="67"/>
      <c r="QQ19" s="67"/>
      <c r="QR19" s="67"/>
      <c r="QS19" s="67"/>
      <c r="QT19" s="67"/>
      <c r="QU19" s="67"/>
      <c r="QV19" s="67"/>
      <c r="QW19" s="67"/>
      <c r="QX19" s="67"/>
      <c r="QY19" s="67"/>
      <c r="QZ19" s="67"/>
      <c r="RA19" s="67"/>
      <c r="RB19" s="67"/>
      <c r="RC19" s="67"/>
      <c r="RD19" s="67"/>
      <c r="RE19" s="67"/>
      <c r="RF19" s="67"/>
      <c r="RG19" s="67"/>
      <c r="RH19" s="67"/>
      <c r="RI19" s="67"/>
      <c r="RJ19" s="67"/>
      <c r="RK19" s="67"/>
      <c r="RL19" s="67"/>
      <c r="RM19" s="67"/>
      <c r="RN19" s="67"/>
      <c r="RO19" s="67"/>
      <c r="RP19" s="67"/>
      <c r="RQ19" s="67"/>
      <c r="RR19" s="67"/>
      <c r="RS19" s="67"/>
      <c r="RT19" s="67"/>
      <c r="RU19" s="67"/>
      <c r="RV19" s="67"/>
      <c r="RW19" s="67"/>
      <c r="RX19" s="67"/>
      <c r="RY19" s="67"/>
      <c r="RZ19" s="67"/>
      <c r="SA19" s="67"/>
      <c r="SB19" s="67"/>
      <c r="SC19" s="67"/>
      <c r="SD19" s="67"/>
      <c r="SE19" s="67"/>
      <c r="SF19" s="67"/>
      <c r="SG19" s="67"/>
      <c r="SH19" s="67"/>
      <c r="SI19" s="67"/>
      <c r="SJ19" s="67"/>
      <c r="SK19" s="67"/>
      <c r="SL19" s="67"/>
      <c r="SM19" s="67"/>
      <c r="SN19" s="67"/>
      <c r="SO19" s="67"/>
      <c r="SP19" s="67"/>
      <c r="SQ19" s="67"/>
      <c r="SR19" s="67"/>
      <c r="SS19" s="67"/>
      <c r="ST19" s="67"/>
      <c r="SU19" s="67"/>
      <c r="SV19" s="67"/>
      <c r="SW19" s="67"/>
      <c r="SX19" s="67"/>
      <c r="SY19" s="67"/>
      <c r="SZ19" s="67"/>
      <c r="TA19" s="67"/>
      <c r="TB19" s="67"/>
      <c r="TC19" s="67"/>
      <c r="TD19" s="67"/>
      <c r="TE19" s="67"/>
      <c r="TF19" s="67"/>
      <c r="TG19" s="67"/>
      <c r="TH19" s="67"/>
      <c r="TI19" s="67"/>
      <c r="TJ19" s="67"/>
      <c r="TK19" s="67"/>
      <c r="TL19" s="67"/>
      <c r="TM19" s="67"/>
      <c r="TN19" s="67"/>
      <c r="TO19" s="67"/>
      <c r="TP19" s="67"/>
      <c r="TQ19" s="67"/>
      <c r="TR19" s="67"/>
      <c r="TS19" s="67"/>
      <c r="TT19" s="67"/>
      <c r="TU19" s="67"/>
      <c r="TV19" s="67"/>
      <c r="TW19" s="67"/>
      <c r="TX19" s="67"/>
      <c r="TY19" s="67"/>
      <c r="TZ19" s="67"/>
      <c r="UA19" s="67"/>
      <c r="UB19" s="67"/>
      <c r="UC19" s="67"/>
      <c r="UD19" s="67"/>
      <c r="UE19" s="67"/>
      <c r="UF19" s="67"/>
      <c r="UG19" s="67"/>
      <c r="UH19" s="67"/>
      <c r="UI19" s="67"/>
      <c r="UJ19" s="67"/>
      <c r="UK19" s="67"/>
      <c r="UL19" s="67"/>
      <c r="UM19" s="67"/>
      <c r="UN19" s="67"/>
      <c r="UO19" s="67"/>
      <c r="UP19" s="67"/>
      <c r="UQ19" s="67"/>
      <c r="UR19" s="67"/>
      <c r="US19" s="67"/>
      <c r="UT19" s="67"/>
      <c r="UU19" s="67"/>
      <c r="UV19" s="67"/>
      <c r="UW19" s="67"/>
      <c r="UX19" s="67"/>
      <c r="UY19" s="67"/>
      <c r="UZ19" s="67"/>
      <c r="VA19" s="67"/>
      <c r="VB19" s="67"/>
      <c r="VC19" s="67"/>
      <c r="VD19" s="67"/>
      <c r="VE19" s="67"/>
      <c r="VF19" s="67"/>
      <c r="VG19" s="67"/>
      <c r="VH19" s="67"/>
      <c r="VI19" s="67"/>
      <c r="VJ19" s="67"/>
      <c r="VK19" s="67"/>
      <c r="VL19" s="67"/>
      <c r="VM19" s="67"/>
      <c r="VN19" s="67"/>
      <c r="VO19" s="67"/>
      <c r="VP19" s="67"/>
      <c r="VQ19" s="67"/>
      <c r="VR19" s="67"/>
      <c r="VS19" s="67"/>
      <c r="VT19" s="67"/>
      <c r="VU19" s="67"/>
      <c r="VV19" s="67"/>
      <c r="VW19" s="67"/>
      <c r="VX19" s="67"/>
      <c r="VY19" s="67"/>
      <c r="VZ19" s="67"/>
      <c r="WA19" s="67"/>
      <c r="WB19" s="67"/>
      <c r="WC19" s="67"/>
      <c r="WD19" s="67"/>
      <c r="WE19" s="67"/>
      <c r="WF19" s="67"/>
      <c r="WG19" s="67"/>
      <c r="WH19" s="67"/>
      <c r="WI19" s="67"/>
      <c r="WJ19" s="67"/>
      <c r="WK19" s="67"/>
      <c r="WL19" s="67"/>
      <c r="WM19" s="67"/>
      <c r="WN19" s="67"/>
      <c r="WO19" s="67"/>
      <c r="WP19" s="67"/>
      <c r="WQ19" s="67"/>
      <c r="WR19" s="67"/>
      <c r="WS19" s="67"/>
      <c r="WT19" s="67"/>
      <c r="WU19" s="67"/>
      <c r="WV19" s="67"/>
      <c r="WW19" s="67"/>
      <c r="WX19" s="67"/>
      <c r="WY19" s="67"/>
      <c r="WZ19" s="67"/>
      <c r="XA19" s="67"/>
      <c r="XB19" s="67"/>
      <c r="XC19" s="67"/>
      <c r="XD19" s="67"/>
      <c r="XE19" s="67"/>
      <c r="XF19" s="67"/>
      <c r="XG19" s="67"/>
      <c r="XH19" s="67"/>
      <c r="XI19" s="67"/>
      <c r="XJ19" s="67"/>
      <c r="XK19" s="67"/>
      <c r="XL19" s="67"/>
      <c r="XM19" s="67"/>
      <c r="XN19" s="67"/>
      <c r="XO19" s="67"/>
      <c r="XP19" s="67"/>
      <c r="XQ19" s="67"/>
      <c r="XR19" s="67"/>
      <c r="XS19" s="67"/>
      <c r="XT19" s="67"/>
      <c r="XU19" s="67"/>
      <c r="XV19" s="67"/>
      <c r="XW19" s="67"/>
      <c r="XX19" s="67"/>
      <c r="XY19" s="67"/>
      <c r="XZ19" s="67"/>
      <c r="YA19" s="67"/>
      <c r="YB19" s="67"/>
      <c r="YC19" s="67"/>
      <c r="YD19" s="67"/>
      <c r="YE19" s="67"/>
      <c r="YF19" s="67"/>
      <c r="YG19" s="67"/>
      <c r="YH19" s="67"/>
      <c r="YI19" s="67"/>
      <c r="YJ19" s="67"/>
      <c r="YK19" s="67"/>
      <c r="YL19" s="67"/>
      <c r="YM19" s="67"/>
      <c r="YN19" s="67"/>
      <c r="YO19" s="67"/>
      <c r="YP19" s="67"/>
      <c r="YQ19" s="67"/>
      <c r="YR19" s="67"/>
      <c r="YS19" s="67"/>
      <c r="YT19" s="67"/>
      <c r="YU19" s="67"/>
      <c r="YV19" s="67"/>
      <c r="YW19" s="67"/>
      <c r="YX19" s="67"/>
      <c r="YY19" s="67"/>
      <c r="YZ19" s="67"/>
      <c r="ZA19" s="67"/>
      <c r="ZB19" s="67"/>
      <c r="ZC19" s="67"/>
      <c r="ZD19" s="67"/>
      <c r="ZE19" s="67"/>
      <c r="ZF19" s="67"/>
      <c r="ZG19" s="67"/>
      <c r="ZH19" s="67"/>
      <c r="ZI19" s="67"/>
      <c r="ZJ19" s="67"/>
      <c r="ZK19" s="67"/>
      <c r="ZL19" s="67"/>
      <c r="ZM19" s="67"/>
      <c r="ZN19" s="67"/>
      <c r="ZO19" s="67"/>
      <c r="ZP19" s="67"/>
      <c r="ZQ19" s="67"/>
      <c r="ZR19" s="67"/>
      <c r="ZS19" s="67"/>
      <c r="ZT19" s="67"/>
      <c r="ZU19" s="67"/>
      <c r="ZV19" s="67"/>
      <c r="ZW19" s="67"/>
      <c r="ZX19" s="67"/>
      <c r="ZY19" s="67"/>
      <c r="ZZ19" s="67"/>
      <c r="AAA19" s="67"/>
      <c r="AAB19" s="67"/>
      <c r="AAC19" s="67"/>
      <c r="AAD19" s="67"/>
      <c r="AAE19" s="67"/>
      <c r="AAF19" s="67"/>
      <c r="AAG19" s="67"/>
      <c r="AAH19" s="67"/>
      <c r="AAI19" s="67"/>
      <c r="AAJ19" s="67"/>
      <c r="AAK19" s="67"/>
      <c r="AAL19" s="67"/>
      <c r="AAM19" s="67"/>
      <c r="AAN19" s="67"/>
      <c r="AAO19" s="67"/>
      <c r="AAP19" s="67"/>
      <c r="AAQ19" s="67"/>
      <c r="AAR19" s="67"/>
      <c r="AAS19" s="67"/>
      <c r="AAT19" s="67"/>
      <c r="AAU19" s="67"/>
      <c r="AAV19" s="67"/>
      <c r="AAW19" s="67"/>
      <c r="AAX19" s="67"/>
      <c r="AAY19" s="67"/>
      <c r="AAZ19" s="67"/>
      <c r="ABA19" s="67"/>
      <c r="ABB19" s="67"/>
      <c r="ABC19" s="67"/>
      <c r="ABD19" s="67"/>
      <c r="ABE19" s="67"/>
      <c r="ABF19" s="67"/>
      <c r="ABG19" s="67"/>
      <c r="ABH19" s="67"/>
      <c r="ABI19" s="67"/>
      <c r="ABJ19" s="67"/>
      <c r="ABK19" s="67"/>
      <c r="ABL19" s="67"/>
      <c r="ABM19" s="67"/>
      <c r="ABN19" s="67"/>
      <c r="ABO19" s="67"/>
      <c r="ABP19" s="67"/>
      <c r="ABQ19" s="67"/>
      <c r="ABR19" s="67"/>
      <c r="ABS19" s="67"/>
      <c r="ABT19" s="67"/>
      <c r="ABU19" s="67"/>
      <c r="ABV19" s="67"/>
      <c r="ABW19" s="67"/>
      <c r="ABX19" s="67"/>
      <c r="ABY19" s="67"/>
      <c r="ABZ19" s="67"/>
      <c r="ACA19" s="67"/>
      <c r="ACB19" s="67"/>
      <c r="ACC19" s="67"/>
      <c r="ACD19" s="67"/>
      <c r="ACE19" s="67"/>
      <c r="ACF19" s="67"/>
      <c r="ACG19" s="67"/>
      <c r="ACH19" s="67"/>
      <c r="ACI19" s="67"/>
      <c r="ACJ19" s="67"/>
      <c r="ACK19" s="67"/>
      <c r="ACL19" s="67"/>
      <c r="ACM19" s="67"/>
      <c r="ACN19" s="67"/>
      <c r="ACO19" s="67"/>
      <c r="ACP19" s="67"/>
      <c r="ACQ19" s="67"/>
      <c r="ACR19" s="67"/>
      <c r="ACS19" s="67"/>
      <c r="ACT19" s="67"/>
      <c r="ACU19" s="67"/>
      <c r="ACV19" s="67"/>
      <c r="ACW19" s="67"/>
      <c r="ACX19" s="67"/>
      <c r="ACY19" s="67"/>
      <c r="ACZ19" s="67"/>
      <c r="ADA19" s="67"/>
      <c r="ADB19" s="67"/>
      <c r="ADC19" s="67"/>
      <c r="ADD19" s="67"/>
      <c r="ADE19" s="67"/>
      <c r="ADF19" s="67"/>
      <c r="ADG19" s="67"/>
      <c r="ADH19" s="67"/>
      <c r="ADI19" s="67"/>
      <c r="ADJ19" s="67"/>
      <c r="ADK19" s="67"/>
      <c r="ADL19" s="67"/>
      <c r="ADM19" s="67"/>
      <c r="ADN19" s="67"/>
      <c r="ADO19" s="67"/>
      <c r="ADP19" s="67"/>
      <c r="ADQ19" s="67"/>
      <c r="ADR19" s="67"/>
      <c r="ADS19" s="67"/>
      <c r="ADT19" s="67"/>
      <c r="ADU19" s="67"/>
      <c r="ADV19" s="67"/>
      <c r="ADW19" s="67"/>
      <c r="ADX19" s="67"/>
      <c r="ADY19" s="67"/>
      <c r="ADZ19" s="67"/>
      <c r="AEA19" s="67"/>
      <c r="AEB19" s="67"/>
      <c r="AEC19" s="67"/>
      <c r="AED19" s="67"/>
      <c r="AEE19" s="67"/>
      <c r="AEF19" s="67"/>
      <c r="AEG19" s="67"/>
      <c r="AEH19" s="67"/>
      <c r="AEI19" s="67"/>
      <c r="AEJ19" s="67"/>
      <c r="AEK19" s="67"/>
      <c r="AEL19" s="67"/>
      <c r="AEM19" s="67"/>
      <c r="AEN19" s="67"/>
      <c r="AEO19" s="67"/>
      <c r="AEP19" s="67"/>
      <c r="AEQ19" s="67"/>
      <c r="AER19" s="67"/>
      <c r="AES19" s="67"/>
      <c r="AET19" s="67"/>
      <c r="AEU19" s="67"/>
      <c r="AEV19" s="67"/>
      <c r="AEW19" s="67"/>
      <c r="AEX19" s="67"/>
      <c r="AEY19" s="67"/>
      <c r="AEZ19" s="67"/>
      <c r="AFA19" s="67"/>
      <c r="AFB19" s="67"/>
      <c r="AFC19" s="67"/>
      <c r="AFD19" s="67"/>
      <c r="AFE19" s="67"/>
      <c r="AFF19" s="67"/>
      <c r="AFG19" s="67"/>
      <c r="AFH19" s="67"/>
      <c r="AFI19" s="67"/>
      <c r="AFJ19" s="67"/>
      <c r="AFK19" s="67"/>
      <c r="AFL19" s="67"/>
      <c r="AFM19" s="67"/>
      <c r="AFN19" s="67"/>
      <c r="AFO19" s="67"/>
      <c r="AFP19" s="67"/>
      <c r="AFQ19" s="67"/>
      <c r="AFR19" s="67"/>
      <c r="AFS19" s="67"/>
      <c r="AFT19" s="67"/>
      <c r="AFU19" s="67"/>
      <c r="AFV19" s="67"/>
      <c r="AFW19" s="67"/>
      <c r="AFX19" s="67"/>
      <c r="AFY19" s="67"/>
      <c r="AFZ19" s="67"/>
      <c r="AGA19" s="67"/>
      <c r="AGB19" s="67"/>
      <c r="AGC19" s="67"/>
      <c r="AGD19" s="67"/>
      <c r="AGE19" s="67"/>
      <c r="AGF19" s="67"/>
      <c r="AGG19" s="67"/>
      <c r="AGH19" s="67"/>
      <c r="AGI19" s="67"/>
      <c r="AGJ19" s="67"/>
      <c r="AGK19" s="67"/>
      <c r="AGL19" s="67"/>
      <c r="AGM19" s="67"/>
      <c r="AGN19" s="67"/>
      <c r="AGO19" s="67"/>
      <c r="AGP19" s="67"/>
      <c r="AGQ19" s="67"/>
      <c r="AGR19" s="67"/>
      <c r="AGS19" s="67"/>
      <c r="AGT19" s="67"/>
      <c r="AGU19" s="67"/>
      <c r="AGV19" s="67"/>
      <c r="AGW19" s="67"/>
      <c r="AGX19" s="67"/>
      <c r="AGY19" s="67"/>
      <c r="AGZ19" s="67"/>
      <c r="AHA19" s="67"/>
      <c r="AHB19" s="67"/>
      <c r="AHC19" s="67"/>
      <c r="AHD19" s="67"/>
      <c r="AHE19" s="67"/>
      <c r="AHF19" s="67"/>
      <c r="AHG19" s="67"/>
      <c r="AHH19" s="67"/>
      <c r="AHI19" s="67"/>
      <c r="AHJ19" s="67"/>
      <c r="AHK19" s="67"/>
      <c r="AHL19" s="67"/>
      <c r="AHM19" s="67"/>
      <c r="AHN19" s="67"/>
      <c r="AHO19" s="67"/>
      <c r="AHP19" s="67"/>
      <c r="AHQ19" s="67"/>
      <c r="AHR19" s="67"/>
      <c r="AHS19" s="67"/>
      <c r="AHT19" s="67"/>
      <c r="AHU19" s="67"/>
      <c r="AHV19" s="67"/>
      <c r="AHW19" s="67"/>
      <c r="AHX19" s="67"/>
      <c r="AHY19" s="67"/>
      <c r="AHZ19" s="67"/>
      <c r="AIA19" s="67"/>
      <c r="AIB19" s="67"/>
      <c r="AIC19" s="67"/>
      <c r="AID19" s="67"/>
      <c r="AIE19" s="67"/>
      <c r="AIF19" s="67"/>
      <c r="AIG19" s="67"/>
      <c r="AIH19" s="67"/>
      <c r="AII19" s="67"/>
      <c r="AIJ19" s="67"/>
      <c r="AIK19" s="67"/>
      <c r="AIL19" s="67"/>
      <c r="AIM19" s="67"/>
      <c r="AIN19" s="67"/>
      <c r="AIO19" s="67"/>
      <c r="AIP19" s="67"/>
      <c r="AIQ19" s="67"/>
      <c r="AIR19" s="67"/>
      <c r="AIS19" s="67"/>
      <c r="AIT19" s="67"/>
      <c r="AIU19" s="67"/>
      <c r="AIV19" s="67"/>
      <c r="AIW19" s="67"/>
      <c r="AIX19" s="67"/>
      <c r="AIY19" s="67"/>
      <c r="AIZ19" s="67"/>
      <c r="AJA19" s="67"/>
      <c r="AJB19" s="67"/>
      <c r="AJC19" s="67"/>
      <c r="AJD19" s="67"/>
      <c r="AJE19" s="67"/>
      <c r="AJF19" s="67"/>
      <c r="AJG19" s="67"/>
      <c r="AJH19" s="67"/>
      <c r="AJI19" s="67"/>
      <c r="AJJ19" s="67"/>
      <c r="AJK19" s="67"/>
      <c r="AJL19" s="67"/>
      <c r="AJM19" s="67"/>
      <c r="AJN19" s="67"/>
      <c r="AJO19" s="67"/>
      <c r="AJP19" s="67"/>
      <c r="AJQ19" s="67"/>
      <c r="AJR19" s="67"/>
      <c r="AJS19" s="67"/>
      <c r="AJT19" s="67"/>
      <c r="AJU19" s="67"/>
      <c r="AJV19" s="67"/>
      <c r="AJW19" s="67"/>
      <c r="AJX19" s="67"/>
      <c r="AJY19" s="67"/>
      <c r="AJZ19" s="67"/>
      <c r="AKA19" s="67"/>
      <c r="AKB19" s="67"/>
      <c r="AKC19" s="67"/>
      <c r="AKD19" s="67"/>
      <c r="AKE19" s="67"/>
      <c r="AKF19" s="67"/>
      <c r="AKG19" s="67"/>
      <c r="AKH19" s="67"/>
      <c r="AKI19" s="67"/>
      <c r="AKJ19" s="67"/>
      <c r="AKK19" s="67"/>
      <c r="AKL19" s="67"/>
      <c r="AKM19" s="67"/>
      <c r="AKN19" s="67"/>
      <c r="AKO19" s="67"/>
      <c r="AKP19" s="67"/>
      <c r="AKQ19" s="67"/>
      <c r="AKR19" s="67"/>
      <c r="AKS19" s="67"/>
      <c r="AKT19" s="67"/>
      <c r="AKU19" s="67"/>
      <c r="AKV19" s="67"/>
      <c r="AKW19" s="67"/>
      <c r="AKX19" s="67"/>
      <c r="AKY19" s="67"/>
      <c r="AKZ19" s="67"/>
      <c r="ALA19" s="67"/>
      <c r="ALB19" s="67"/>
      <c r="ALC19" s="67"/>
      <c r="ALD19" s="67"/>
      <c r="ALE19" s="67"/>
      <c r="ALF19" s="67"/>
      <c r="ALG19" s="67"/>
      <c r="ALH19" s="67"/>
      <c r="ALI19" s="67"/>
      <c r="ALJ19" s="67"/>
      <c r="ALK19" s="67"/>
      <c r="ALL19" s="67"/>
      <c r="ALM19" s="67"/>
      <c r="ALN19" s="67"/>
      <c r="ALO19" s="67"/>
      <c r="ALP19" s="67"/>
      <c r="ALQ19" s="67"/>
      <c r="ALR19" s="67"/>
      <c r="ALS19" s="67"/>
      <c r="ALT19" s="67"/>
      <c r="ALU19" s="67"/>
      <c r="ALV19" s="67"/>
      <c r="ALW19" s="67"/>
      <c r="ALX19" s="67"/>
      <c r="ALY19" s="67"/>
      <c r="ALZ19" s="67"/>
      <c r="AMA19" s="67"/>
      <c r="AMB19" s="67"/>
      <c r="AMC19" s="67"/>
      <c r="AMD19" s="67"/>
      <c r="AME19" s="67"/>
      <c r="AMF19" s="67"/>
      <c r="AMG19" s="67"/>
      <c r="AMH19" s="67"/>
      <c r="AMI19" s="67"/>
      <c r="AMJ19" s="67"/>
      <c r="AMK19" s="67"/>
      <c r="AML19" s="67"/>
      <c r="AMM19" s="67"/>
      <c r="AMN19" s="67"/>
      <c r="AMO19" s="67"/>
      <c r="AMP19" s="67"/>
      <c r="AMQ19" s="67"/>
      <c r="AMR19" s="67"/>
      <c r="AMS19" s="67"/>
      <c r="AMT19" s="67"/>
      <c r="AMU19" s="67"/>
      <c r="AMV19" s="67"/>
      <c r="AMW19" s="67"/>
      <c r="AMX19" s="67"/>
      <c r="AMY19" s="67"/>
      <c r="AMZ19" s="67"/>
      <c r="ANA19" s="67"/>
      <c r="ANB19" s="67"/>
      <c r="ANC19" s="67"/>
      <c r="AND19" s="67"/>
      <c r="ANE19" s="67"/>
      <c r="ANF19" s="67"/>
      <c r="ANG19" s="67"/>
      <c r="ANH19" s="67"/>
      <c r="ANI19" s="67"/>
      <c r="ANJ19" s="67"/>
      <c r="ANK19" s="67"/>
      <c r="ANL19" s="67"/>
      <c r="ANM19" s="67"/>
      <c r="ANN19" s="67"/>
      <c r="ANO19" s="67"/>
      <c r="ANP19" s="67"/>
      <c r="ANQ19" s="67"/>
      <c r="ANR19" s="67"/>
      <c r="ANS19" s="67"/>
      <c r="ANT19" s="67"/>
      <c r="ANU19" s="67"/>
      <c r="ANV19" s="67"/>
      <c r="ANW19" s="67"/>
      <c r="ANX19" s="67"/>
      <c r="ANY19" s="67"/>
      <c r="ANZ19" s="67"/>
      <c r="AOA19" s="67"/>
      <c r="AOB19" s="67"/>
      <c r="AOC19" s="67"/>
      <c r="AOD19" s="67"/>
      <c r="AOE19" s="67"/>
      <c r="AOF19" s="67"/>
      <c r="AOG19" s="67"/>
      <c r="AOH19" s="67"/>
      <c r="AOI19" s="67"/>
      <c r="AOJ19" s="67"/>
      <c r="AOK19" s="67"/>
      <c r="AOL19" s="67"/>
      <c r="AOM19" s="67"/>
      <c r="AON19" s="67"/>
      <c r="AOO19" s="67"/>
      <c r="AOP19" s="67"/>
      <c r="AOQ19" s="67"/>
      <c r="AOR19" s="67"/>
      <c r="AOS19" s="67"/>
      <c r="AOT19" s="67"/>
      <c r="AOU19" s="67"/>
      <c r="AOV19" s="67"/>
      <c r="AOW19" s="67"/>
      <c r="AOX19" s="67"/>
      <c r="AOY19" s="67"/>
      <c r="AOZ19" s="67"/>
      <c r="APA19" s="67"/>
      <c r="APB19" s="67"/>
      <c r="APC19" s="67"/>
      <c r="APD19" s="67"/>
      <c r="APE19" s="67"/>
      <c r="APF19" s="67"/>
      <c r="APG19" s="67"/>
      <c r="APH19" s="67"/>
      <c r="API19" s="67"/>
      <c r="APJ19" s="67"/>
      <c r="APK19" s="67"/>
      <c r="APL19" s="67"/>
      <c r="APM19" s="67"/>
      <c r="APN19" s="67"/>
      <c r="APO19" s="67"/>
      <c r="APP19" s="67"/>
      <c r="APQ19" s="67"/>
      <c r="APR19" s="67"/>
      <c r="APS19" s="67"/>
      <c r="APT19" s="67"/>
      <c r="APU19" s="67"/>
      <c r="APV19" s="67"/>
      <c r="APW19" s="67"/>
      <c r="APX19" s="67"/>
      <c r="APY19" s="67"/>
      <c r="APZ19" s="67"/>
      <c r="AQA19" s="67"/>
      <c r="AQB19" s="67"/>
      <c r="AQC19" s="67"/>
      <c r="AQD19" s="67"/>
      <c r="AQE19" s="67"/>
      <c r="AQF19" s="67"/>
      <c r="AQG19" s="67"/>
      <c r="AQH19" s="67"/>
      <c r="AQI19" s="67"/>
      <c r="AQJ19" s="67"/>
      <c r="AQK19" s="67"/>
      <c r="AQL19" s="67"/>
      <c r="AQM19" s="67"/>
      <c r="AQN19" s="67"/>
      <c r="AQO19" s="67"/>
      <c r="AQP19" s="67"/>
      <c r="AQQ19" s="67"/>
      <c r="AQR19" s="67"/>
      <c r="AQS19" s="67"/>
      <c r="AQT19" s="67"/>
      <c r="AQU19" s="67"/>
      <c r="AQV19" s="67"/>
      <c r="AQW19" s="67"/>
      <c r="AQX19" s="67"/>
      <c r="AQY19" s="67"/>
      <c r="AQZ19" s="67"/>
      <c r="ARA19" s="67"/>
      <c r="ARB19" s="67"/>
      <c r="ARC19" s="67"/>
      <c r="ARD19" s="67"/>
      <c r="ARE19" s="67"/>
      <c r="ARF19" s="67"/>
      <c r="ARG19" s="67"/>
      <c r="ARH19" s="67"/>
      <c r="ARI19" s="67"/>
      <c r="ARJ19" s="67"/>
      <c r="ARK19" s="67"/>
      <c r="ARL19" s="67"/>
      <c r="ARM19" s="67"/>
      <c r="ARN19" s="67"/>
      <c r="ARO19" s="67"/>
      <c r="ARP19" s="67"/>
      <c r="ARQ19" s="67"/>
      <c r="ARR19" s="67"/>
      <c r="ARS19" s="67"/>
      <c r="ART19" s="67"/>
      <c r="ARU19" s="67"/>
      <c r="ARV19" s="67"/>
      <c r="ARW19" s="67"/>
      <c r="ARX19" s="67"/>
      <c r="ARY19" s="67"/>
      <c r="ARZ19" s="67"/>
      <c r="ASA19" s="67"/>
      <c r="ASB19" s="67"/>
      <c r="ASC19" s="67"/>
      <c r="ASD19" s="67"/>
      <c r="ASE19" s="67"/>
      <c r="ASF19" s="67"/>
      <c r="ASG19" s="67"/>
      <c r="ASH19" s="67"/>
      <c r="ASI19" s="67"/>
      <c r="ASJ19" s="67"/>
      <c r="ASK19" s="67"/>
      <c r="ASL19" s="67"/>
      <c r="ASM19" s="67"/>
      <c r="ASN19" s="67"/>
      <c r="ASO19" s="67"/>
      <c r="ASP19" s="67"/>
      <c r="ASQ19" s="67"/>
      <c r="ASR19" s="67"/>
      <c r="ASS19" s="67"/>
      <c r="AST19" s="67"/>
      <c r="ASU19" s="67"/>
      <c r="ASV19" s="67"/>
      <c r="ASW19" s="67"/>
      <c r="ASX19" s="67"/>
      <c r="ASY19" s="67"/>
      <c r="ASZ19" s="67"/>
      <c r="ATA19" s="67"/>
      <c r="ATB19" s="67"/>
      <c r="ATC19" s="67"/>
      <c r="ATD19" s="67"/>
      <c r="ATE19" s="67"/>
      <c r="ATF19" s="67"/>
      <c r="ATG19" s="67"/>
      <c r="ATH19" s="67"/>
      <c r="ATI19" s="67"/>
      <c r="ATJ19" s="67"/>
      <c r="ATK19" s="67"/>
      <c r="ATL19" s="67"/>
      <c r="ATM19" s="67"/>
      <c r="ATN19" s="67"/>
      <c r="ATO19" s="67"/>
      <c r="ATP19" s="67"/>
      <c r="ATQ19" s="67"/>
      <c r="ATR19" s="67"/>
      <c r="ATS19" s="67"/>
      <c r="ATT19" s="67"/>
      <c r="ATU19" s="67"/>
      <c r="ATV19" s="67"/>
      <c r="ATW19" s="67"/>
      <c r="ATX19" s="67"/>
      <c r="ATY19" s="67"/>
      <c r="ATZ19" s="67"/>
      <c r="AUA19" s="67"/>
      <c r="AUB19" s="67"/>
      <c r="AUC19" s="67"/>
      <c r="AUD19" s="67"/>
      <c r="AUE19" s="67"/>
      <c r="AUF19" s="67"/>
      <c r="AUG19" s="67"/>
      <c r="AUH19" s="67"/>
      <c r="AUI19" s="67"/>
      <c r="AUJ19" s="67"/>
      <c r="AUK19" s="67"/>
      <c r="AUL19" s="67"/>
      <c r="AUM19" s="67"/>
      <c r="AUN19" s="67"/>
      <c r="AUO19" s="67"/>
      <c r="AUP19" s="67"/>
      <c r="AUQ19" s="67"/>
      <c r="AUR19" s="67"/>
      <c r="AUS19" s="67"/>
      <c r="AUT19" s="67"/>
      <c r="AUU19" s="67"/>
      <c r="AUV19" s="67"/>
      <c r="AUW19" s="67"/>
      <c r="AUX19" s="67"/>
      <c r="AUY19" s="67"/>
      <c r="AUZ19" s="67"/>
      <c r="AVA19" s="67"/>
      <c r="AVB19" s="67"/>
      <c r="AVC19" s="67"/>
      <c r="AVD19" s="67"/>
      <c r="AVE19" s="67"/>
      <c r="AVF19" s="67"/>
      <c r="AVG19" s="67"/>
      <c r="AVH19" s="67"/>
      <c r="AVI19" s="67"/>
      <c r="AVJ19" s="67"/>
      <c r="AVK19" s="67"/>
      <c r="AVL19" s="67"/>
      <c r="AVM19" s="67"/>
      <c r="AVN19" s="67"/>
      <c r="AVO19" s="67"/>
      <c r="AVP19" s="67"/>
      <c r="AVQ19" s="67"/>
      <c r="AVR19" s="67"/>
      <c r="AVS19" s="67"/>
      <c r="AVT19" s="67"/>
      <c r="AVU19" s="67"/>
      <c r="AVV19" s="67"/>
      <c r="AVW19" s="67"/>
      <c r="AVX19" s="67"/>
      <c r="AVY19" s="67"/>
      <c r="AVZ19" s="67"/>
      <c r="AWA19" s="67"/>
      <c r="AWB19" s="67"/>
      <c r="AWC19" s="67"/>
      <c r="AWD19" s="67"/>
      <c r="AWE19" s="67"/>
      <c r="AWF19" s="67"/>
      <c r="AWG19" s="67"/>
      <c r="AWH19" s="67"/>
      <c r="AWI19" s="67"/>
      <c r="AWJ19" s="67"/>
      <c r="AWK19" s="67"/>
      <c r="AWL19" s="67"/>
      <c r="AWM19" s="67"/>
      <c r="AWN19" s="67"/>
      <c r="AWO19" s="67"/>
      <c r="AWP19" s="67"/>
      <c r="AWQ19" s="67"/>
      <c r="AWR19" s="67"/>
      <c r="AWS19" s="67"/>
      <c r="AWT19" s="67"/>
      <c r="AWU19" s="67"/>
      <c r="AWV19" s="67"/>
      <c r="AWW19" s="67"/>
      <c r="AWX19" s="67"/>
      <c r="AWY19" s="67"/>
      <c r="AWZ19" s="67"/>
      <c r="AXA19" s="67"/>
      <c r="AXB19" s="67"/>
      <c r="AXC19" s="67"/>
      <c r="AXD19" s="67"/>
      <c r="AXE19" s="67"/>
      <c r="AXF19" s="67"/>
      <c r="AXG19" s="67"/>
      <c r="AXH19" s="67"/>
      <c r="AXI19" s="67"/>
      <c r="AXJ19" s="67"/>
      <c r="AXK19" s="67"/>
      <c r="AXL19" s="67"/>
      <c r="AXM19" s="67"/>
      <c r="AXN19" s="67"/>
      <c r="AXO19" s="67"/>
      <c r="AXP19" s="67"/>
      <c r="AXQ19" s="67"/>
      <c r="AXR19" s="67"/>
      <c r="AXS19" s="67"/>
      <c r="AXT19" s="67"/>
      <c r="AXU19" s="67"/>
      <c r="AXV19" s="67"/>
      <c r="AXW19" s="67"/>
      <c r="AXX19" s="67"/>
      <c r="AXY19" s="67"/>
      <c r="AXZ19" s="67"/>
      <c r="AYA19" s="67"/>
      <c r="AYB19" s="67"/>
      <c r="AYC19" s="67"/>
      <c r="AYD19" s="67"/>
      <c r="AYE19" s="67"/>
      <c r="AYF19" s="67"/>
      <c r="AYG19" s="67"/>
      <c r="AYH19" s="67"/>
      <c r="AYI19" s="67"/>
      <c r="AYJ19" s="67"/>
      <c r="AYK19" s="67"/>
      <c r="AYL19" s="67"/>
      <c r="AYM19" s="67"/>
      <c r="AYN19" s="67"/>
      <c r="AYO19" s="67"/>
      <c r="AYP19" s="67"/>
      <c r="AYQ19" s="67"/>
      <c r="AYR19" s="67"/>
      <c r="AYS19" s="67"/>
      <c r="AYT19" s="67"/>
      <c r="AYU19" s="67"/>
      <c r="AYV19" s="67"/>
      <c r="AYW19" s="67"/>
      <c r="AYX19" s="67"/>
      <c r="AYY19" s="67"/>
      <c r="AYZ19" s="67"/>
      <c r="AZA19" s="67"/>
      <c r="AZB19" s="67"/>
      <c r="AZC19" s="67"/>
      <c r="AZD19" s="67"/>
      <c r="AZE19" s="67"/>
      <c r="AZF19" s="67"/>
      <c r="AZG19" s="67"/>
      <c r="AZH19" s="67"/>
      <c r="AZI19" s="67"/>
      <c r="AZJ19" s="67"/>
      <c r="AZK19" s="67"/>
      <c r="AZL19" s="67"/>
      <c r="AZM19" s="67"/>
      <c r="AZN19" s="67"/>
      <c r="AZO19" s="67"/>
      <c r="AZP19" s="67"/>
      <c r="AZQ19" s="67"/>
      <c r="AZR19" s="67"/>
      <c r="AZS19" s="67"/>
      <c r="AZT19" s="67"/>
      <c r="AZU19" s="67"/>
      <c r="AZV19" s="67"/>
      <c r="AZW19" s="67"/>
      <c r="AZX19" s="67"/>
      <c r="AZY19" s="67"/>
      <c r="AZZ19" s="67"/>
      <c r="BAA19" s="67"/>
      <c r="BAB19" s="67"/>
      <c r="BAC19" s="67"/>
      <c r="BAD19" s="67"/>
      <c r="BAE19" s="67"/>
      <c r="BAF19" s="67"/>
      <c r="BAG19" s="67"/>
      <c r="BAH19" s="67"/>
      <c r="BAI19" s="67"/>
      <c r="BAJ19" s="67"/>
      <c r="BAK19" s="67"/>
      <c r="BAL19" s="67"/>
      <c r="BAM19" s="67"/>
      <c r="BAN19" s="67"/>
      <c r="BAO19" s="67"/>
      <c r="BAP19" s="67"/>
      <c r="BAQ19" s="67"/>
      <c r="BAR19" s="67"/>
      <c r="BAS19" s="67"/>
      <c r="BAT19" s="67"/>
      <c r="BAU19" s="67"/>
      <c r="BAV19" s="67"/>
      <c r="BAW19" s="67"/>
      <c r="BAX19" s="67"/>
      <c r="BAY19" s="67"/>
      <c r="BAZ19" s="67"/>
      <c r="BBA19" s="67"/>
      <c r="BBB19" s="67"/>
      <c r="BBC19" s="67"/>
      <c r="BBD19" s="67"/>
      <c r="BBE19" s="67"/>
      <c r="BBF19" s="67"/>
      <c r="BBG19" s="67"/>
      <c r="BBH19" s="67"/>
      <c r="BBI19" s="67"/>
      <c r="BBJ19" s="67"/>
      <c r="BBK19" s="67"/>
      <c r="BBL19" s="67"/>
      <c r="BBM19" s="67"/>
      <c r="BBN19" s="67"/>
      <c r="BBO19" s="67"/>
      <c r="BBP19" s="67"/>
      <c r="BBQ19" s="67"/>
      <c r="BBR19" s="67"/>
      <c r="BBS19" s="67"/>
      <c r="BBT19" s="67"/>
      <c r="BBU19" s="67"/>
      <c r="BBV19" s="67"/>
      <c r="BBW19" s="67"/>
      <c r="BBX19" s="67"/>
      <c r="BBY19" s="67"/>
      <c r="BBZ19" s="67"/>
      <c r="BCA19" s="67"/>
      <c r="BCB19" s="67"/>
      <c r="BCC19" s="67"/>
      <c r="BCD19" s="67"/>
      <c r="BCE19" s="67"/>
      <c r="BCF19" s="67"/>
      <c r="BCG19" s="67"/>
      <c r="BCH19" s="67"/>
      <c r="BCI19" s="67"/>
      <c r="BCJ19" s="67"/>
      <c r="BCK19" s="67"/>
      <c r="BCL19" s="67"/>
      <c r="BCM19" s="67"/>
      <c r="BCN19" s="67"/>
      <c r="BCO19" s="67"/>
      <c r="BCP19" s="67"/>
      <c r="BCQ19" s="67"/>
      <c r="BCR19" s="67"/>
      <c r="BCS19" s="67"/>
      <c r="BCT19" s="67"/>
      <c r="BCU19" s="67"/>
      <c r="BCV19" s="67"/>
      <c r="BCW19" s="67"/>
      <c r="BCX19" s="67"/>
      <c r="BCY19" s="67"/>
      <c r="BCZ19" s="67"/>
      <c r="BDA19" s="67"/>
      <c r="BDB19" s="67"/>
      <c r="BDC19" s="67"/>
      <c r="BDD19" s="67"/>
      <c r="BDE19" s="67"/>
      <c r="BDF19" s="67"/>
      <c r="BDG19" s="67"/>
      <c r="BDH19" s="67"/>
      <c r="BDI19" s="67"/>
      <c r="BDJ19" s="67"/>
      <c r="BDK19" s="67"/>
      <c r="BDL19" s="67"/>
      <c r="BDM19" s="67"/>
      <c r="BDN19" s="67"/>
      <c r="BDO19" s="67"/>
      <c r="BDP19" s="67"/>
      <c r="BDQ19" s="67"/>
      <c r="BDR19" s="67"/>
      <c r="BDS19" s="67"/>
      <c r="BDT19" s="67"/>
      <c r="BDU19" s="67"/>
      <c r="BDV19" s="67"/>
      <c r="BDW19" s="67"/>
      <c r="BDX19" s="67"/>
      <c r="BDY19" s="67"/>
      <c r="BDZ19" s="67"/>
      <c r="BEA19" s="67"/>
      <c r="BEB19" s="67"/>
      <c r="BEC19" s="67"/>
      <c r="BED19" s="67"/>
      <c r="BEE19" s="67"/>
      <c r="BEF19" s="67"/>
      <c r="BEG19" s="67"/>
      <c r="BEH19" s="67"/>
      <c r="BEI19" s="67"/>
      <c r="BEJ19" s="67"/>
      <c r="BEK19" s="67"/>
      <c r="BEL19" s="67"/>
      <c r="BEM19" s="67"/>
      <c r="BEN19" s="67"/>
      <c r="BEO19" s="67"/>
      <c r="BEP19" s="67"/>
      <c r="BEQ19" s="67"/>
      <c r="BER19" s="67"/>
      <c r="BES19" s="67"/>
      <c r="BET19" s="67"/>
      <c r="BEU19" s="67"/>
      <c r="BEV19" s="67"/>
      <c r="BEW19" s="67"/>
      <c r="BEX19" s="67"/>
      <c r="BEY19" s="67"/>
      <c r="BEZ19" s="67"/>
      <c r="BFA19" s="67"/>
      <c r="BFB19" s="67"/>
      <c r="BFC19" s="67"/>
      <c r="BFD19" s="67"/>
      <c r="BFE19" s="67"/>
      <c r="BFF19" s="67"/>
      <c r="BFG19" s="67"/>
      <c r="BFH19" s="67"/>
      <c r="BFI19" s="67"/>
      <c r="BFJ19" s="67"/>
      <c r="BFK19" s="67"/>
      <c r="BFL19" s="67"/>
      <c r="BFM19" s="67"/>
      <c r="BFN19" s="67"/>
      <c r="BFO19" s="67"/>
      <c r="BFP19" s="67"/>
      <c r="BFQ19" s="67"/>
      <c r="BFR19" s="67"/>
      <c r="BFS19" s="67"/>
      <c r="BFT19" s="67"/>
      <c r="BFU19" s="67"/>
      <c r="BFV19" s="67"/>
      <c r="BFW19" s="67"/>
      <c r="BFX19" s="67"/>
      <c r="BFY19" s="67"/>
      <c r="BFZ19" s="67"/>
      <c r="BGA19" s="67"/>
      <c r="BGB19" s="67"/>
      <c r="BGC19" s="67"/>
      <c r="BGD19" s="67"/>
      <c r="BGE19" s="67"/>
      <c r="BGF19" s="67"/>
      <c r="BGG19" s="67"/>
      <c r="BGH19" s="67"/>
      <c r="BGI19" s="67"/>
      <c r="BGJ19" s="67"/>
      <c r="BGK19" s="67"/>
      <c r="BGL19" s="67"/>
      <c r="BGM19" s="67"/>
      <c r="BGN19" s="67"/>
      <c r="BGO19" s="67"/>
      <c r="BGP19" s="67"/>
      <c r="BGQ19" s="67"/>
      <c r="BGR19" s="67"/>
      <c r="BGS19" s="67"/>
      <c r="BGT19" s="67"/>
      <c r="BGU19" s="67"/>
      <c r="BGV19" s="67"/>
      <c r="BGW19" s="67"/>
      <c r="BGX19" s="67"/>
      <c r="BGY19" s="67"/>
      <c r="BGZ19" s="67"/>
      <c r="BHA19" s="67"/>
      <c r="BHB19" s="67"/>
      <c r="BHC19" s="67"/>
      <c r="BHD19" s="67"/>
      <c r="BHE19" s="67"/>
      <c r="BHF19" s="67"/>
      <c r="BHG19" s="67"/>
      <c r="BHH19" s="67"/>
      <c r="BHI19" s="67"/>
      <c r="BHJ19" s="67"/>
      <c r="BHK19" s="67"/>
      <c r="BHL19" s="67"/>
      <c r="BHM19" s="67"/>
      <c r="BHN19" s="67"/>
      <c r="BHO19" s="67"/>
      <c r="BHP19" s="67"/>
      <c r="BHQ19" s="67"/>
      <c r="BHR19" s="67"/>
      <c r="BHS19" s="67"/>
      <c r="BHT19" s="67"/>
      <c r="BHU19" s="67"/>
      <c r="BHV19" s="67"/>
      <c r="BHW19" s="67"/>
      <c r="BHX19" s="67"/>
      <c r="BHY19" s="67"/>
      <c r="BHZ19" s="67"/>
      <c r="BIA19" s="67"/>
      <c r="BIB19" s="67"/>
      <c r="BIC19" s="67"/>
      <c r="BID19" s="67"/>
      <c r="BIE19" s="67"/>
      <c r="BIF19" s="67"/>
      <c r="BIG19" s="67"/>
      <c r="BIH19" s="67"/>
      <c r="BII19" s="67"/>
      <c r="BIJ19" s="67"/>
      <c r="BIK19" s="67"/>
      <c r="BIL19" s="67"/>
      <c r="BIM19" s="67"/>
      <c r="BIN19" s="67"/>
      <c r="BIO19" s="67"/>
      <c r="BIP19" s="67"/>
      <c r="BIQ19" s="67"/>
      <c r="BIR19" s="67"/>
      <c r="BIS19" s="67"/>
      <c r="BIT19" s="67"/>
      <c r="BIU19" s="67"/>
      <c r="BIV19" s="67"/>
      <c r="BIW19" s="67"/>
      <c r="BIX19" s="67"/>
      <c r="BIY19" s="67"/>
      <c r="BIZ19" s="67"/>
      <c r="BJA19" s="67"/>
      <c r="BJB19" s="67"/>
      <c r="BJC19" s="67"/>
      <c r="BJD19" s="67"/>
      <c r="BJE19" s="67"/>
      <c r="BJF19" s="67"/>
      <c r="BJG19" s="67"/>
      <c r="BJH19" s="67"/>
      <c r="BJI19" s="67"/>
      <c r="BJJ19" s="67"/>
      <c r="BJK19" s="67"/>
      <c r="BJL19" s="67"/>
      <c r="BJM19" s="67"/>
      <c r="BJN19" s="67"/>
      <c r="BJO19" s="67"/>
      <c r="BJP19" s="67"/>
      <c r="BJQ19" s="67"/>
      <c r="BJR19" s="67"/>
      <c r="BJS19" s="67"/>
      <c r="BJT19" s="67"/>
      <c r="BJU19" s="67"/>
      <c r="BJV19" s="67"/>
      <c r="BJW19" s="67"/>
      <c r="BJX19" s="67"/>
      <c r="BJY19" s="67"/>
      <c r="BJZ19" s="67"/>
      <c r="BKA19" s="67"/>
      <c r="BKB19" s="67"/>
      <c r="BKC19" s="67"/>
      <c r="BKD19" s="67"/>
      <c r="BKE19" s="67"/>
      <c r="BKF19" s="67"/>
      <c r="BKG19" s="67"/>
      <c r="BKH19" s="67"/>
      <c r="BKI19" s="67"/>
      <c r="BKJ19" s="67"/>
      <c r="BKK19" s="67"/>
      <c r="BKL19" s="67"/>
      <c r="BKM19" s="67"/>
      <c r="BKN19" s="67"/>
      <c r="BKO19" s="67"/>
      <c r="BKP19" s="67"/>
      <c r="BKQ19" s="67"/>
      <c r="BKR19" s="67"/>
      <c r="BKS19" s="67"/>
      <c r="BKT19" s="67"/>
      <c r="BKU19" s="67"/>
      <c r="BKV19" s="67"/>
      <c r="BKW19" s="67"/>
      <c r="BKX19" s="67"/>
      <c r="BKY19" s="67"/>
      <c r="BKZ19" s="67"/>
      <c r="BLA19" s="67"/>
      <c r="BLB19" s="67"/>
      <c r="BLC19" s="67"/>
      <c r="BLD19" s="67"/>
      <c r="BLE19" s="67"/>
      <c r="BLF19" s="67"/>
      <c r="BLG19" s="67"/>
      <c r="BLH19" s="67"/>
      <c r="BLI19" s="67"/>
      <c r="BLJ19" s="67"/>
      <c r="BLK19" s="67"/>
      <c r="BLL19" s="67"/>
      <c r="BLM19" s="67"/>
      <c r="BLN19" s="67"/>
      <c r="BLO19" s="67"/>
      <c r="BLP19" s="67"/>
      <c r="BLQ19" s="67"/>
      <c r="BLR19" s="67"/>
      <c r="BLS19" s="67"/>
      <c r="BLT19" s="67"/>
      <c r="BLU19" s="67"/>
      <c r="BLV19" s="67"/>
      <c r="BLW19" s="67"/>
      <c r="BLX19" s="67"/>
      <c r="BLY19" s="67"/>
      <c r="BLZ19" s="67"/>
      <c r="BMA19" s="67"/>
      <c r="BMB19" s="67"/>
      <c r="BMC19" s="67"/>
      <c r="BMD19" s="67"/>
      <c r="BME19" s="67"/>
      <c r="BMF19" s="67"/>
      <c r="BMG19" s="67"/>
      <c r="BMH19" s="67"/>
      <c r="BMI19" s="67"/>
      <c r="BMJ19" s="67"/>
      <c r="BMK19" s="67"/>
      <c r="BML19" s="67"/>
      <c r="BMM19" s="67"/>
      <c r="BMN19" s="67"/>
      <c r="BMO19" s="67"/>
      <c r="BMP19" s="67"/>
      <c r="BMQ19" s="67"/>
      <c r="BMR19" s="67"/>
      <c r="BMS19" s="67"/>
      <c r="BMT19" s="67"/>
      <c r="BMU19" s="67"/>
      <c r="BMV19" s="67"/>
      <c r="BMW19" s="67"/>
      <c r="BMX19" s="67"/>
      <c r="BMY19" s="67"/>
      <c r="BMZ19" s="67"/>
      <c r="BNA19" s="67"/>
      <c r="BNB19" s="67"/>
      <c r="BNC19" s="67"/>
      <c r="BND19" s="67"/>
      <c r="BNE19" s="67"/>
      <c r="BNF19" s="67"/>
      <c r="BNG19" s="67"/>
      <c r="BNH19" s="67"/>
      <c r="BNI19" s="67"/>
      <c r="BNJ19" s="67"/>
      <c r="BNK19" s="67"/>
      <c r="BNL19" s="67"/>
      <c r="BNM19" s="67"/>
      <c r="BNN19" s="67"/>
      <c r="BNO19" s="67"/>
      <c r="BNP19" s="67"/>
      <c r="BNQ19" s="67"/>
      <c r="BNR19" s="67"/>
      <c r="BNS19" s="67"/>
      <c r="BNT19" s="67"/>
      <c r="BNU19" s="67"/>
      <c r="BNV19" s="67"/>
      <c r="BNW19" s="67"/>
      <c r="BNX19" s="67"/>
      <c r="BNY19" s="67"/>
      <c r="BNZ19" s="67"/>
      <c r="BOA19" s="67"/>
      <c r="BOB19" s="67"/>
      <c r="BOC19" s="67"/>
      <c r="BOD19" s="67"/>
      <c r="BOE19" s="67"/>
      <c r="BOF19" s="67"/>
      <c r="BOG19" s="67"/>
      <c r="BOH19" s="67"/>
      <c r="BOI19" s="67"/>
      <c r="BOJ19" s="67"/>
      <c r="BOK19" s="67"/>
      <c r="BOL19" s="67"/>
      <c r="BOM19" s="67"/>
      <c r="BON19" s="67"/>
      <c r="BOO19" s="67"/>
      <c r="BOP19" s="67"/>
      <c r="BOQ19" s="67"/>
      <c r="BOR19" s="67"/>
      <c r="BOS19" s="67"/>
      <c r="BOT19" s="67"/>
      <c r="BOU19" s="67"/>
      <c r="BOV19" s="67"/>
      <c r="BOW19" s="67"/>
      <c r="BOX19" s="67"/>
      <c r="BOY19" s="67"/>
      <c r="BOZ19" s="67"/>
      <c r="BPA19" s="67"/>
      <c r="BPB19" s="67"/>
      <c r="BPC19" s="67"/>
      <c r="BPD19" s="67"/>
      <c r="BPE19" s="67"/>
      <c r="BPF19" s="67"/>
      <c r="BPG19" s="67"/>
      <c r="BPH19" s="67"/>
      <c r="BPI19" s="67"/>
      <c r="BPJ19" s="67"/>
      <c r="BPK19" s="67"/>
      <c r="BPL19" s="67"/>
      <c r="BPM19" s="67"/>
      <c r="BPN19" s="67"/>
      <c r="BPO19" s="67"/>
      <c r="BPP19" s="67"/>
      <c r="BPQ19" s="67"/>
      <c r="BPR19" s="67"/>
      <c r="BPS19" s="67"/>
      <c r="BPT19" s="67"/>
      <c r="BPU19" s="67"/>
      <c r="BPV19" s="67"/>
      <c r="BPW19" s="67"/>
      <c r="BPX19" s="67"/>
      <c r="BPY19" s="67"/>
      <c r="BPZ19" s="67"/>
      <c r="BQA19" s="67"/>
      <c r="BQB19" s="67"/>
      <c r="BQC19" s="67"/>
      <c r="BQD19" s="67"/>
      <c r="BQE19" s="67"/>
      <c r="BQF19" s="67"/>
      <c r="BQG19" s="67"/>
      <c r="BQH19" s="67"/>
      <c r="BQI19" s="67"/>
      <c r="BQJ19" s="67"/>
      <c r="BQK19" s="67"/>
      <c r="BQL19" s="67"/>
      <c r="BQM19" s="67"/>
      <c r="BQN19" s="67"/>
      <c r="BQO19" s="67"/>
      <c r="BQP19" s="67"/>
      <c r="BQQ19" s="67"/>
      <c r="BQR19" s="67"/>
      <c r="BQS19" s="67"/>
      <c r="BQT19" s="67"/>
      <c r="BQU19" s="67"/>
      <c r="BQV19" s="67"/>
      <c r="BQW19" s="67"/>
      <c r="BQX19" s="67"/>
      <c r="BQY19" s="67"/>
      <c r="BQZ19" s="67"/>
      <c r="BRA19" s="67"/>
      <c r="BRB19" s="67"/>
      <c r="BRC19" s="67"/>
      <c r="BRD19" s="67"/>
      <c r="BRE19" s="67"/>
      <c r="BRF19" s="67"/>
      <c r="BRG19" s="67"/>
      <c r="BRH19" s="67"/>
      <c r="BRI19" s="67"/>
      <c r="BRJ19" s="67"/>
      <c r="BRK19" s="67"/>
      <c r="BRL19" s="67"/>
      <c r="BRM19" s="67"/>
      <c r="BRN19" s="67"/>
      <c r="BRO19" s="67"/>
      <c r="BRP19" s="67"/>
      <c r="BRQ19" s="67"/>
      <c r="BRR19" s="67"/>
      <c r="BRS19" s="67"/>
      <c r="BRT19" s="67"/>
      <c r="BRU19" s="67"/>
      <c r="BRV19" s="67"/>
      <c r="BRW19" s="67"/>
      <c r="BRX19" s="67"/>
      <c r="BRY19" s="67"/>
      <c r="BRZ19" s="67"/>
      <c r="BSA19" s="67"/>
      <c r="BSB19" s="67"/>
      <c r="BSC19" s="67"/>
      <c r="BSD19" s="67"/>
      <c r="BSE19" s="67"/>
      <c r="BSF19" s="67"/>
      <c r="BSG19" s="67"/>
      <c r="BSH19" s="67"/>
      <c r="BSI19" s="67"/>
      <c r="BSJ19" s="67"/>
      <c r="BSK19" s="67"/>
      <c r="BSL19" s="67"/>
      <c r="BSM19" s="67"/>
      <c r="BSN19" s="67"/>
      <c r="BSO19" s="67"/>
      <c r="BSP19" s="67"/>
      <c r="BSQ19" s="67"/>
      <c r="BSR19" s="67"/>
      <c r="BSS19" s="67"/>
      <c r="BST19" s="67"/>
      <c r="BSU19" s="67"/>
      <c r="BSV19" s="67"/>
      <c r="BSW19" s="67"/>
      <c r="BSX19" s="67"/>
      <c r="BSY19" s="67"/>
      <c r="BSZ19" s="67"/>
      <c r="BTA19" s="67"/>
      <c r="BTB19" s="67"/>
      <c r="BTC19" s="67"/>
      <c r="BTD19" s="67"/>
      <c r="BTE19" s="67"/>
      <c r="BTF19" s="67"/>
      <c r="BTG19" s="67"/>
      <c r="BTH19" s="67"/>
      <c r="BTI19" s="67"/>
      <c r="BTJ19" s="67"/>
      <c r="BTK19" s="67"/>
      <c r="BTL19" s="67"/>
      <c r="BTM19" s="67"/>
      <c r="BTN19" s="67"/>
      <c r="BTO19" s="67"/>
      <c r="BTP19" s="67"/>
      <c r="BTQ19" s="67"/>
      <c r="BTR19" s="67"/>
      <c r="BTS19" s="67"/>
      <c r="BTT19" s="67"/>
      <c r="BTU19" s="67"/>
      <c r="BTV19" s="67"/>
      <c r="BTW19" s="67"/>
      <c r="BTX19" s="67"/>
      <c r="BTY19" s="67"/>
      <c r="BTZ19" s="67"/>
      <c r="BUA19" s="67"/>
      <c r="BUB19" s="67"/>
      <c r="BUC19" s="67"/>
      <c r="BUD19" s="67"/>
      <c r="BUE19" s="67"/>
      <c r="BUF19" s="67"/>
      <c r="BUG19" s="67"/>
      <c r="BUH19" s="67"/>
      <c r="BUI19" s="67"/>
      <c r="BUJ19" s="67"/>
      <c r="BUK19" s="67"/>
      <c r="BUL19" s="67"/>
      <c r="BUM19" s="67"/>
      <c r="BUN19" s="67"/>
      <c r="BUO19" s="67"/>
      <c r="BUP19" s="67"/>
      <c r="BUQ19" s="67"/>
      <c r="BUR19" s="67"/>
      <c r="BUS19" s="67"/>
      <c r="BUT19" s="67"/>
      <c r="BUU19" s="67"/>
      <c r="BUV19" s="67"/>
      <c r="BUW19" s="67"/>
      <c r="BUX19" s="67"/>
      <c r="BUY19" s="67"/>
      <c r="BUZ19" s="67"/>
      <c r="BVA19" s="67"/>
      <c r="BVB19" s="67"/>
      <c r="BVC19" s="67"/>
      <c r="BVD19" s="67"/>
      <c r="BVE19" s="67"/>
      <c r="BVF19" s="67"/>
      <c r="BVG19" s="67"/>
      <c r="BVH19" s="67"/>
      <c r="BVI19" s="67"/>
      <c r="BVJ19" s="67"/>
      <c r="BVK19" s="67"/>
      <c r="BVL19" s="67"/>
      <c r="BVM19" s="67"/>
      <c r="BVN19" s="67"/>
      <c r="BVO19" s="67"/>
      <c r="BVP19" s="67"/>
      <c r="BVQ19" s="67"/>
      <c r="BVR19" s="67"/>
      <c r="BVS19" s="67"/>
      <c r="BVT19" s="67"/>
      <c r="BVU19" s="67"/>
      <c r="BVV19" s="67"/>
      <c r="BVW19" s="67"/>
      <c r="BVX19" s="67"/>
      <c r="BVY19" s="67"/>
      <c r="BVZ19" s="67"/>
      <c r="BWA19" s="67"/>
      <c r="BWB19" s="67"/>
      <c r="BWC19" s="67"/>
      <c r="BWD19" s="67"/>
      <c r="BWE19" s="67"/>
      <c r="BWF19" s="67"/>
      <c r="BWG19" s="67"/>
      <c r="BWH19" s="67"/>
      <c r="BWI19" s="67"/>
      <c r="BWJ19" s="67"/>
      <c r="BWK19" s="67"/>
      <c r="BWL19" s="67"/>
      <c r="BWM19" s="67"/>
      <c r="BWN19" s="67"/>
      <c r="BWO19" s="67"/>
      <c r="BWP19" s="67"/>
      <c r="BWQ19" s="67"/>
      <c r="BWR19" s="67"/>
      <c r="BWS19" s="67"/>
      <c r="BWT19" s="67"/>
      <c r="BWU19" s="67"/>
      <c r="BWV19" s="67"/>
      <c r="BWW19" s="67"/>
      <c r="BWX19" s="67"/>
      <c r="BWY19" s="67"/>
      <c r="BWZ19" s="67"/>
      <c r="BXA19" s="67"/>
      <c r="BXB19" s="67"/>
      <c r="BXC19" s="67"/>
      <c r="BXD19" s="67"/>
      <c r="BXE19" s="67"/>
      <c r="BXF19" s="67"/>
      <c r="BXG19" s="67"/>
      <c r="BXH19" s="67"/>
      <c r="BXI19" s="67"/>
      <c r="BXJ19" s="67"/>
      <c r="BXK19" s="67"/>
      <c r="BXL19" s="67"/>
      <c r="BXM19" s="67"/>
      <c r="BXN19" s="67"/>
      <c r="BXO19" s="67"/>
      <c r="BXP19" s="67"/>
      <c r="BXQ19" s="67"/>
      <c r="BXR19" s="67"/>
      <c r="BXS19" s="67"/>
      <c r="BXT19" s="67"/>
      <c r="BXU19" s="67"/>
      <c r="BXV19" s="67"/>
      <c r="BXW19" s="67"/>
      <c r="BXX19" s="67"/>
      <c r="BXY19" s="67"/>
      <c r="BXZ19" s="67"/>
      <c r="BYA19" s="67"/>
      <c r="BYB19" s="67"/>
      <c r="BYC19" s="67"/>
      <c r="BYD19" s="67"/>
      <c r="BYE19" s="67"/>
      <c r="BYF19" s="67"/>
      <c r="BYG19" s="67"/>
      <c r="BYH19" s="67"/>
      <c r="BYI19" s="67"/>
      <c r="BYJ19" s="67"/>
      <c r="BYK19" s="67"/>
      <c r="BYL19" s="67"/>
      <c r="BYM19" s="67"/>
      <c r="BYN19" s="67"/>
      <c r="BYO19" s="67"/>
      <c r="BYP19" s="67"/>
      <c r="BYQ19" s="67"/>
      <c r="BYR19" s="67"/>
      <c r="BYS19" s="67"/>
      <c r="BYT19" s="67"/>
      <c r="BYU19" s="67"/>
      <c r="BYV19" s="67"/>
      <c r="BYW19" s="67"/>
      <c r="BYX19" s="67"/>
      <c r="BYY19" s="67"/>
      <c r="BYZ19" s="67"/>
      <c r="BZA19" s="67"/>
      <c r="BZB19" s="67"/>
      <c r="BZC19" s="67"/>
      <c r="BZD19" s="67"/>
      <c r="BZE19" s="67"/>
      <c r="BZF19" s="67"/>
      <c r="BZG19" s="67"/>
      <c r="BZH19" s="67"/>
      <c r="BZI19" s="67"/>
      <c r="BZJ19" s="67"/>
      <c r="BZK19" s="67"/>
      <c r="BZL19" s="67"/>
      <c r="BZM19" s="67"/>
      <c r="BZN19" s="67"/>
      <c r="BZO19" s="67"/>
      <c r="BZP19" s="67"/>
      <c r="BZQ19" s="67"/>
      <c r="BZR19" s="67"/>
      <c r="BZS19" s="67"/>
      <c r="BZT19" s="67"/>
      <c r="BZU19" s="67"/>
      <c r="BZV19" s="67"/>
      <c r="BZW19" s="67"/>
      <c r="BZX19" s="67"/>
      <c r="BZY19" s="67"/>
      <c r="BZZ19" s="67"/>
      <c r="CAA19" s="67"/>
      <c r="CAB19" s="67"/>
      <c r="CAC19" s="67"/>
      <c r="CAD19" s="67"/>
      <c r="CAE19" s="67"/>
      <c r="CAF19" s="67"/>
      <c r="CAG19" s="67"/>
      <c r="CAH19" s="67"/>
      <c r="CAI19" s="67"/>
      <c r="CAJ19" s="67"/>
      <c r="CAK19" s="67"/>
      <c r="CAL19" s="67"/>
      <c r="CAM19" s="67"/>
      <c r="CAN19" s="67"/>
      <c r="CAO19" s="67"/>
      <c r="CAP19" s="67"/>
      <c r="CAQ19" s="67"/>
      <c r="CAR19" s="67"/>
      <c r="CAS19" s="67"/>
      <c r="CAT19" s="67"/>
      <c r="CAU19" s="67"/>
      <c r="CAV19" s="67"/>
      <c r="CAW19" s="67"/>
      <c r="CAX19" s="67"/>
      <c r="CAY19" s="67"/>
      <c r="CAZ19" s="67"/>
      <c r="CBA19" s="67"/>
      <c r="CBB19" s="67"/>
      <c r="CBC19" s="67"/>
      <c r="CBD19" s="67"/>
      <c r="CBE19" s="67"/>
      <c r="CBF19" s="67"/>
      <c r="CBG19" s="67"/>
      <c r="CBH19" s="67"/>
      <c r="CBI19" s="67"/>
      <c r="CBJ19" s="67"/>
      <c r="CBK19" s="67"/>
      <c r="CBL19" s="67"/>
      <c r="CBM19" s="67"/>
      <c r="CBN19" s="67"/>
      <c r="CBO19" s="67"/>
      <c r="CBP19" s="67"/>
      <c r="CBQ19" s="67"/>
      <c r="CBR19" s="67"/>
      <c r="CBS19" s="67"/>
      <c r="CBT19" s="67"/>
      <c r="CBU19" s="67"/>
      <c r="CBV19" s="67"/>
      <c r="CBW19" s="67"/>
      <c r="CBX19" s="67"/>
      <c r="CBY19" s="67"/>
      <c r="CBZ19" s="67"/>
      <c r="CCA19" s="67"/>
      <c r="CCB19" s="67"/>
      <c r="CCC19" s="67"/>
      <c r="CCD19" s="67"/>
      <c r="CCE19" s="67"/>
      <c r="CCF19" s="67"/>
      <c r="CCG19" s="67"/>
      <c r="CCH19" s="67"/>
      <c r="CCI19" s="67"/>
      <c r="CCJ19" s="67"/>
      <c r="CCK19" s="67"/>
      <c r="CCL19" s="67"/>
      <c r="CCM19" s="67"/>
      <c r="CCN19" s="67"/>
      <c r="CCO19" s="67"/>
      <c r="CCP19" s="67"/>
      <c r="CCQ19" s="67"/>
      <c r="CCR19" s="67"/>
      <c r="CCS19" s="67"/>
      <c r="CCT19" s="67"/>
      <c r="CCU19" s="67"/>
      <c r="CCV19" s="67"/>
      <c r="CCW19" s="67"/>
      <c r="CCX19" s="67"/>
      <c r="CCY19" s="67"/>
      <c r="CCZ19" s="67"/>
      <c r="CDA19" s="67"/>
      <c r="CDB19" s="67"/>
      <c r="CDC19" s="67"/>
      <c r="CDD19" s="67"/>
      <c r="CDE19" s="67"/>
      <c r="CDF19" s="67"/>
      <c r="CDG19" s="67"/>
      <c r="CDH19" s="67"/>
      <c r="CDI19" s="67"/>
      <c r="CDJ19" s="67"/>
      <c r="CDK19" s="67"/>
      <c r="CDL19" s="67"/>
      <c r="CDM19" s="67"/>
      <c r="CDN19" s="67"/>
      <c r="CDO19" s="67"/>
      <c r="CDP19" s="67"/>
      <c r="CDQ19" s="67"/>
      <c r="CDR19" s="67"/>
      <c r="CDS19" s="67"/>
      <c r="CDT19" s="67"/>
      <c r="CDU19" s="67"/>
      <c r="CDV19" s="67"/>
      <c r="CDW19" s="67"/>
      <c r="CDX19" s="67"/>
      <c r="CDY19" s="67"/>
      <c r="CDZ19" s="67"/>
      <c r="CEA19" s="67"/>
      <c r="CEB19" s="67"/>
      <c r="CEC19" s="67"/>
      <c r="CED19" s="67"/>
      <c r="CEE19" s="67"/>
      <c r="CEF19" s="67"/>
      <c r="CEG19" s="67"/>
      <c r="CEH19" s="67"/>
      <c r="CEI19" s="67"/>
      <c r="CEJ19" s="67"/>
      <c r="CEK19" s="67"/>
      <c r="CEL19" s="67"/>
      <c r="CEM19" s="67"/>
      <c r="CEN19" s="67"/>
      <c r="CEO19" s="67"/>
      <c r="CEP19" s="67"/>
      <c r="CEQ19" s="67"/>
      <c r="CER19" s="67"/>
      <c r="CES19" s="67"/>
      <c r="CET19" s="67"/>
      <c r="CEU19" s="67"/>
      <c r="CEV19" s="67"/>
      <c r="CEW19" s="67"/>
      <c r="CEX19" s="67"/>
      <c r="CEY19" s="67"/>
      <c r="CEZ19" s="67"/>
      <c r="CFA19" s="67"/>
      <c r="CFB19" s="67"/>
      <c r="CFC19" s="67"/>
      <c r="CFD19" s="67"/>
      <c r="CFE19" s="67"/>
      <c r="CFF19" s="67"/>
      <c r="CFG19" s="67"/>
      <c r="CFH19" s="67"/>
      <c r="CFI19" s="67"/>
      <c r="CFJ19" s="67"/>
      <c r="CFK19" s="67"/>
      <c r="CFL19" s="67"/>
      <c r="CFM19" s="67"/>
      <c r="CFN19" s="67"/>
      <c r="CFO19" s="67"/>
      <c r="CFP19" s="67"/>
      <c r="CFQ19" s="67"/>
      <c r="CFR19" s="67"/>
      <c r="CFS19" s="67"/>
      <c r="CFT19" s="67"/>
      <c r="CFU19" s="67"/>
      <c r="CFV19" s="67"/>
      <c r="CFW19" s="67"/>
      <c r="CFX19" s="67"/>
      <c r="CFY19" s="67"/>
      <c r="CFZ19" s="67"/>
      <c r="CGA19" s="67"/>
      <c r="CGB19" s="67"/>
      <c r="CGC19" s="67"/>
      <c r="CGD19" s="67"/>
      <c r="CGE19" s="67"/>
      <c r="CGF19" s="67"/>
      <c r="CGG19" s="67"/>
      <c r="CGH19" s="67"/>
      <c r="CGI19" s="67"/>
      <c r="CGJ19" s="67"/>
      <c r="CGK19" s="67"/>
      <c r="CGL19" s="67"/>
      <c r="CGM19" s="67"/>
      <c r="CGN19" s="67"/>
      <c r="CGO19" s="67"/>
      <c r="CGP19" s="67"/>
      <c r="CGQ19" s="67"/>
      <c r="CGR19" s="67"/>
      <c r="CGS19" s="67"/>
      <c r="CGT19" s="67"/>
      <c r="CGU19" s="67"/>
      <c r="CGV19" s="67"/>
      <c r="CGW19" s="67"/>
      <c r="CGX19" s="67"/>
      <c r="CGY19" s="67"/>
      <c r="CGZ19" s="67"/>
      <c r="CHA19" s="67"/>
      <c r="CHB19" s="67"/>
      <c r="CHC19" s="67"/>
      <c r="CHD19" s="67"/>
      <c r="CHE19" s="67"/>
      <c r="CHF19" s="67"/>
      <c r="CHG19" s="67"/>
      <c r="CHH19" s="67"/>
      <c r="CHI19" s="67"/>
      <c r="CHJ19" s="67"/>
      <c r="CHK19" s="67"/>
      <c r="CHL19" s="67"/>
      <c r="CHM19" s="67"/>
      <c r="CHN19" s="67"/>
      <c r="CHO19" s="67"/>
      <c r="CHP19" s="67"/>
      <c r="CHQ19" s="67"/>
      <c r="CHR19" s="67"/>
      <c r="CHS19" s="67"/>
      <c r="CHT19" s="67"/>
      <c r="CHU19" s="67"/>
      <c r="CHV19" s="67"/>
      <c r="CHW19" s="67"/>
      <c r="CHX19" s="67"/>
      <c r="CHY19" s="67"/>
      <c r="CHZ19" s="67"/>
      <c r="CIA19" s="67"/>
      <c r="CIB19" s="67"/>
      <c r="CIC19" s="67"/>
      <c r="CID19" s="67"/>
      <c r="CIE19" s="67"/>
      <c r="CIF19" s="67"/>
      <c r="CIG19" s="67"/>
      <c r="CIH19" s="67"/>
      <c r="CII19" s="67"/>
      <c r="CIJ19" s="67"/>
      <c r="CIK19" s="67"/>
      <c r="CIL19" s="67"/>
      <c r="CIM19" s="67"/>
      <c r="CIN19" s="67"/>
      <c r="CIO19" s="67"/>
      <c r="CIP19" s="67"/>
      <c r="CIQ19" s="67"/>
      <c r="CIR19" s="67"/>
      <c r="CIS19" s="67"/>
      <c r="CIT19" s="67"/>
      <c r="CIU19" s="67"/>
      <c r="CIV19" s="67"/>
      <c r="CIW19" s="67"/>
      <c r="CIX19" s="67"/>
      <c r="CIY19" s="67"/>
      <c r="CIZ19" s="67"/>
      <c r="CJA19" s="67"/>
      <c r="CJB19" s="67"/>
      <c r="CJC19" s="67"/>
      <c r="CJD19" s="67"/>
      <c r="CJE19" s="67"/>
      <c r="CJF19" s="67"/>
      <c r="CJG19" s="67"/>
      <c r="CJH19" s="67"/>
      <c r="CJI19" s="67"/>
      <c r="CJJ19" s="67"/>
      <c r="CJK19" s="67"/>
      <c r="CJL19" s="67"/>
      <c r="CJM19" s="67"/>
      <c r="CJN19" s="67"/>
      <c r="CJO19" s="67"/>
      <c r="CJP19" s="67"/>
      <c r="CJQ19" s="67"/>
      <c r="CJR19" s="67"/>
      <c r="CJS19" s="67"/>
      <c r="CJT19" s="67"/>
      <c r="CJU19" s="67"/>
      <c r="CJV19" s="67"/>
      <c r="CJW19" s="67"/>
      <c r="CJX19" s="67"/>
      <c r="CJY19" s="67"/>
      <c r="CJZ19" s="67"/>
      <c r="CKA19" s="67"/>
      <c r="CKB19" s="67"/>
      <c r="CKC19" s="67"/>
      <c r="CKD19" s="67"/>
      <c r="CKE19" s="67"/>
      <c r="CKF19" s="67"/>
      <c r="CKG19" s="67"/>
      <c r="CKH19" s="67"/>
      <c r="CKI19" s="67"/>
      <c r="CKJ19" s="67"/>
      <c r="CKK19" s="67"/>
      <c r="CKL19" s="67"/>
      <c r="CKM19" s="67"/>
      <c r="CKN19" s="67"/>
      <c r="CKO19" s="67"/>
      <c r="CKP19" s="67"/>
      <c r="CKQ19" s="67"/>
      <c r="CKR19" s="67"/>
      <c r="CKS19" s="67"/>
      <c r="CKT19" s="67"/>
      <c r="CKU19" s="67"/>
      <c r="CKV19" s="67"/>
      <c r="CKW19" s="67"/>
      <c r="CKX19" s="67"/>
      <c r="CKY19" s="67"/>
      <c r="CKZ19" s="67"/>
      <c r="CLA19" s="67"/>
      <c r="CLB19" s="67"/>
      <c r="CLC19" s="67"/>
      <c r="CLD19" s="67"/>
      <c r="CLE19" s="67"/>
      <c r="CLF19" s="67"/>
      <c r="CLG19" s="67"/>
      <c r="CLH19" s="67"/>
      <c r="CLI19" s="67"/>
      <c r="CLJ19" s="67"/>
      <c r="CLK19" s="67"/>
      <c r="CLL19" s="67"/>
      <c r="CLM19" s="67"/>
      <c r="CLN19" s="67"/>
      <c r="CLO19" s="67"/>
      <c r="CLP19" s="67"/>
      <c r="CLQ19" s="67"/>
      <c r="CLR19" s="67"/>
      <c r="CLS19" s="67"/>
      <c r="CLT19" s="67"/>
      <c r="CLU19" s="67"/>
      <c r="CLV19" s="67"/>
      <c r="CLW19" s="67"/>
      <c r="CLX19" s="67"/>
      <c r="CLY19" s="67"/>
      <c r="CLZ19" s="67"/>
      <c r="CMA19" s="67"/>
      <c r="CMB19" s="67"/>
      <c r="CMC19" s="67"/>
      <c r="CMD19" s="67"/>
      <c r="CME19" s="67"/>
      <c r="CMF19" s="67"/>
      <c r="CMG19" s="67"/>
      <c r="CMH19" s="67"/>
      <c r="CMI19" s="67"/>
      <c r="CMJ19" s="67"/>
      <c r="CMK19" s="67"/>
      <c r="CML19" s="67"/>
      <c r="CMM19" s="67"/>
      <c r="CMN19" s="67"/>
      <c r="CMO19" s="67"/>
      <c r="CMP19" s="67"/>
      <c r="CMQ19" s="67"/>
      <c r="CMR19" s="67"/>
      <c r="CMS19" s="67"/>
      <c r="CMT19" s="67"/>
      <c r="CMU19" s="67"/>
      <c r="CMV19" s="67"/>
      <c r="CMW19" s="67"/>
      <c r="CMX19" s="67"/>
      <c r="CMY19" s="67"/>
      <c r="CMZ19" s="67"/>
      <c r="CNA19" s="67"/>
      <c r="CNB19" s="67"/>
      <c r="CNC19" s="67"/>
      <c r="CND19" s="67"/>
      <c r="CNE19" s="67"/>
      <c r="CNF19" s="67"/>
      <c r="CNG19" s="67"/>
      <c r="CNH19" s="67"/>
      <c r="CNI19" s="67"/>
      <c r="CNJ19" s="67"/>
      <c r="CNK19" s="67"/>
      <c r="CNL19" s="67"/>
      <c r="CNM19" s="67"/>
      <c r="CNN19" s="67"/>
      <c r="CNO19" s="67"/>
      <c r="CNP19" s="67"/>
      <c r="CNQ19" s="67"/>
      <c r="CNR19" s="67"/>
      <c r="CNS19" s="67"/>
      <c r="CNT19" s="67"/>
      <c r="CNU19" s="67"/>
      <c r="CNV19" s="67"/>
      <c r="CNW19" s="67"/>
      <c r="CNX19" s="67"/>
      <c r="CNY19" s="67"/>
      <c r="CNZ19" s="67"/>
      <c r="COA19" s="67"/>
      <c r="COB19" s="67"/>
      <c r="COC19" s="67"/>
      <c r="COD19" s="67"/>
      <c r="COE19" s="67"/>
      <c r="COF19" s="67"/>
      <c r="COG19" s="67"/>
      <c r="COH19" s="67"/>
      <c r="COI19" s="67"/>
      <c r="COJ19" s="67"/>
      <c r="COK19" s="67"/>
      <c r="COL19" s="67"/>
      <c r="COM19" s="67"/>
      <c r="CON19" s="67"/>
      <c r="COO19" s="67"/>
      <c r="COP19" s="67"/>
      <c r="COQ19" s="67"/>
      <c r="COR19" s="67"/>
      <c r="COS19" s="67"/>
      <c r="COT19" s="67"/>
      <c r="COU19" s="67"/>
      <c r="COV19" s="67"/>
      <c r="COW19" s="67"/>
      <c r="COX19" s="67"/>
      <c r="COY19" s="67"/>
      <c r="COZ19" s="67"/>
      <c r="CPA19" s="67"/>
      <c r="CPB19" s="67"/>
      <c r="CPC19" s="67"/>
      <c r="CPD19" s="67"/>
      <c r="CPE19" s="67"/>
      <c r="CPF19" s="67"/>
      <c r="CPG19" s="67"/>
      <c r="CPH19" s="67"/>
      <c r="CPI19" s="67"/>
      <c r="CPJ19" s="67"/>
      <c r="CPK19" s="67"/>
      <c r="CPL19" s="67"/>
      <c r="CPM19" s="67"/>
      <c r="CPN19" s="67"/>
      <c r="CPO19" s="67"/>
      <c r="CPP19" s="67"/>
      <c r="CPQ19" s="67"/>
      <c r="CPR19" s="67"/>
      <c r="CPS19" s="67"/>
      <c r="CPT19" s="67"/>
      <c r="CPU19" s="67"/>
      <c r="CPV19" s="67"/>
      <c r="CPW19" s="67"/>
      <c r="CPX19" s="67"/>
      <c r="CPY19" s="67"/>
      <c r="CPZ19" s="67"/>
      <c r="CQA19" s="67"/>
      <c r="CQB19" s="67"/>
      <c r="CQC19" s="67"/>
      <c r="CQD19" s="67"/>
      <c r="CQE19" s="67"/>
      <c r="CQF19" s="67"/>
      <c r="CQG19" s="67"/>
      <c r="CQH19" s="67"/>
      <c r="CQI19" s="67"/>
      <c r="CQJ19" s="67"/>
      <c r="CQK19" s="67"/>
      <c r="CQL19" s="67"/>
      <c r="CQM19" s="67"/>
      <c r="CQN19" s="67"/>
      <c r="CQO19" s="67"/>
      <c r="CQP19" s="67"/>
      <c r="CQQ19" s="67"/>
      <c r="CQR19" s="67"/>
      <c r="CQS19" s="67"/>
      <c r="CQT19" s="67"/>
      <c r="CQU19" s="67"/>
      <c r="CQV19" s="67"/>
      <c r="CQW19" s="67"/>
      <c r="CQX19" s="67"/>
      <c r="CQY19" s="67"/>
      <c r="CQZ19" s="67"/>
      <c r="CRA19" s="67"/>
      <c r="CRB19" s="67"/>
      <c r="CRC19" s="67"/>
      <c r="CRD19" s="67"/>
      <c r="CRE19" s="67"/>
      <c r="CRF19" s="67"/>
      <c r="CRG19" s="67"/>
      <c r="CRH19" s="67"/>
      <c r="CRI19" s="67"/>
      <c r="CRJ19" s="67"/>
      <c r="CRK19" s="67"/>
      <c r="CRL19" s="67"/>
      <c r="CRM19" s="67"/>
      <c r="CRN19" s="67"/>
      <c r="CRO19" s="67"/>
      <c r="CRP19" s="67"/>
      <c r="CRQ19" s="67"/>
      <c r="CRR19" s="67"/>
      <c r="CRS19" s="67"/>
      <c r="CRT19" s="67"/>
      <c r="CRU19" s="67"/>
      <c r="CRV19" s="67"/>
      <c r="CRW19" s="67"/>
      <c r="CRX19" s="67"/>
      <c r="CRY19" s="67"/>
      <c r="CRZ19" s="67"/>
      <c r="CSA19" s="67"/>
      <c r="CSB19" s="67"/>
      <c r="CSC19" s="67"/>
      <c r="CSD19" s="67"/>
      <c r="CSE19" s="67"/>
      <c r="CSF19" s="67"/>
      <c r="CSG19" s="67"/>
      <c r="CSH19" s="67"/>
      <c r="CSI19" s="67"/>
      <c r="CSJ19" s="67"/>
      <c r="CSK19" s="67"/>
      <c r="CSL19" s="67"/>
      <c r="CSM19" s="67"/>
      <c r="CSN19" s="67"/>
      <c r="CSO19" s="67"/>
      <c r="CSP19" s="67"/>
      <c r="CSQ19" s="67"/>
      <c r="CSR19" s="67"/>
      <c r="CSS19" s="67"/>
      <c r="CST19" s="67"/>
      <c r="CSU19" s="67"/>
      <c r="CSV19" s="67"/>
      <c r="CSW19" s="67"/>
      <c r="CSX19" s="67"/>
      <c r="CSY19" s="67"/>
      <c r="CSZ19" s="67"/>
      <c r="CTA19" s="67"/>
      <c r="CTB19" s="67"/>
      <c r="CTC19" s="67"/>
      <c r="CTD19" s="67"/>
      <c r="CTE19" s="67"/>
      <c r="CTF19" s="67"/>
      <c r="CTG19" s="67"/>
      <c r="CTH19" s="67"/>
      <c r="CTI19" s="67"/>
      <c r="CTJ19" s="67"/>
      <c r="CTK19" s="67"/>
      <c r="CTL19" s="67"/>
      <c r="CTM19" s="67"/>
      <c r="CTN19" s="67"/>
      <c r="CTO19" s="67"/>
      <c r="CTP19" s="67"/>
      <c r="CTQ19" s="67"/>
      <c r="CTR19" s="67"/>
      <c r="CTS19" s="67"/>
      <c r="CTT19" s="67"/>
      <c r="CTU19" s="67"/>
      <c r="CTV19" s="67"/>
      <c r="CTW19" s="67"/>
      <c r="CTX19" s="67"/>
      <c r="CTY19" s="67"/>
      <c r="CTZ19" s="67"/>
      <c r="CUA19" s="67"/>
      <c r="CUB19" s="67"/>
      <c r="CUC19" s="67"/>
      <c r="CUD19" s="67"/>
      <c r="CUE19" s="67"/>
      <c r="CUF19" s="67"/>
      <c r="CUG19" s="67"/>
      <c r="CUH19" s="67"/>
      <c r="CUI19" s="67"/>
      <c r="CUJ19" s="67"/>
      <c r="CUK19" s="67"/>
      <c r="CUL19" s="67"/>
      <c r="CUM19" s="67"/>
      <c r="CUN19" s="67"/>
      <c r="CUO19" s="67"/>
      <c r="CUP19" s="67"/>
      <c r="CUQ19" s="67"/>
      <c r="CUR19" s="67"/>
      <c r="CUS19" s="67"/>
      <c r="CUT19" s="67"/>
      <c r="CUU19" s="67"/>
      <c r="CUV19" s="67"/>
      <c r="CUW19" s="67"/>
      <c r="CUX19" s="67"/>
      <c r="CUY19" s="67"/>
      <c r="CUZ19" s="67"/>
      <c r="CVA19" s="67"/>
      <c r="CVB19" s="67"/>
      <c r="CVC19" s="67"/>
      <c r="CVD19" s="67"/>
      <c r="CVE19" s="67"/>
      <c r="CVF19" s="67"/>
      <c r="CVG19" s="67"/>
      <c r="CVH19" s="67"/>
      <c r="CVI19" s="67"/>
      <c r="CVJ19" s="67"/>
      <c r="CVK19" s="67"/>
      <c r="CVL19" s="67"/>
      <c r="CVM19" s="67"/>
      <c r="CVN19" s="67"/>
      <c r="CVO19" s="67"/>
      <c r="CVP19" s="67"/>
      <c r="CVQ19" s="67"/>
      <c r="CVR19" s="67"/>
      <c r="CVS19" s="67"/>
      <c r="CVT19" s="67"/>
      <c r="CVU19" s="67"/>
      <c r="CVV19" s="67"/>
      <c r="CVW19" s="67"/>
      <c r="CVX19" s="67"/>
      <c r="CVY19" s="67"/>
      <c r="CVZ19" s="67"/>
      <c r="CWA19" s="67"/>
      <c r="CWB19" s="67"/>
      <c r="CWC19" s="67"/>
      <c r="CWD19" s="67"/>
      <c r="CWE19" s="67"/>
      <c r="CWF19" s="67"/>
      <c r="CWG19" s="67"/>
      <c r="CWH19" s="67"/>
      <c r="CWI19" s="67"/>
      <c r="CWJ19" s="67"/>
      <c r="CWK19" s="67"/>
      <c r="CWL19" s="67"/>
      <c r="CWM19" s="67"/>
      <c r="CWN19" s="67"/>
      <c r="CWO19" s="67"/>
      <c r="CWP19" s="67"/>
      <c r="CWQ19" s="67"/>
      <c r="CWR19" s="67"/>
      <c r="CWS19" s="67"/>
      <c r="CWT19" s="67"/>
      <c r="CWU19" s="67"/>
      <c r="CWV19" s="67"/>
      <c r="CWW19" s="67"/>
      <c r="CWX19" s="67"/>
      <c r="CWY19" s="67"/>
      <c r="CWZ19" s="67"/>
      <c r="CXA19" s="67"/>
      <c r="CXB19" s="67"/>
      <c r="CXC19" s="67"/>
      <c r="CXD19" s="67"/>
      <c r="CXE19" s="67"/>
      <c r="CXF19" s="67"/>
      <c r="CXG19" s="67"/>
      <c r="CXH19" s="67"/>
      <c r="CXI19" s="67"/>
      <c r="CXJ19" s="67"/>
      <c r="CXK19" s="67"/>
      <c r="CXL19" s="67"/>
      <c r="CXM19" s="67"/>
      <c r="CXN19" s="67"/>
      <c r="CXO19" s="67"/>
      <c r="CXP19" s="67"/>
      <c r="CXQ19" s="67"/>
      <c r="CXR19" s="67"/>
      <c r="CXS19" s="67"/>
      <c r="CXT19" s="67"/>
      <c r="CXU19" s="67"/>
      <c r="CXV19" s="67"/>
      <c r="CXW19" s="67"/>
      <c r="CXX19" s="67"/>
      <c r="CXY19" s="67"/>
      <c r="CXZ19" s="67"/>
      <c r="CYA19" s="67"/>
      <c r="CYB19" s="67"/>
      <c r="CYC19" s="67"/>
      <c r="CYD19" s="67"/>
      <c r="CYE19" s="67"/>
      <c r="CYF19" s="67"/>
      <c r="CYG19" s="67"/>
      <c r="CYH19" s="67"/>
      <c r="CYI19" s="67"/>
      <c r="CYJ19" s="67"/>
      <c r="CYK19" s="67"/>
      <c r="CYL19" s="67"/>
      <c r="CYM19" s="67"/>
      <c r="CYN19" s="67"/>
      <c r="CYO19" s="67"/>
      <c r="CYP19" s="67"/>
      <c r="CYQ19" s="67"/>
      <c r="CYR19" s="67"/>
      <c r="CYS19" s="67"/>
      <c r="CYT19" s="67"/>
      <c r="CYU19" s="67"/>
      <c r="CYV19" s="67"/>
      <c r="CYW19" s="67"/>
      <c r="CYX19" s="67"/>
      <c r="CYY19" s="67"/>
      <c r="CYZ19" s="67"/>
      <c r="CZA19" s="67"/>
      <c r="CZB19" s="67"/>
      <c r="CZC19" s="67"/>
      <c r="CZD19" s="67"/>
      <c r="CZE19" s="67"/>
      <c r="CZF19" s="67"/>
      <c r="CZG19" s="67"/>
      <c r="CZH19" s="67"/>
      <c r="CZI19" s="67"/>
      <c r="CZJ19" s="67"/>
      <c r="CZK19" s="67"/>
      <c r="CZL19" s="67"/>
      <c r="CZM19" s="67"/>
      <c r="CZN19" s="67"/>
      <c r="CZO19" s="67"/>
      <c r="CZP19" s="67"/>
      <c r="CZQ19" s="67"/>
      <c r="CZR19" s="67"/>
      <c r="CZS19" s="67"/>
      <c r="CZT19" s="67"/>
      <c r="CZU19" s="67"/>
      <c r="CZV19" s="67"/>
      <c r="CZW19" s="67"/>
      <c r="CZX19" s="67"/>
      <c r="CZY19" s="67"/>
      <c r="CZZ19" s="67"/>
      <c r="DAA19" s="67"/>
      <c r="DAB19" s="67"/>
      <c r="DAC19" s="67"/>
      <c r="DAD19" s="67"/>
      <c r="DAE19" s="67"/>
      <c r="DAF19" s="67"/>
      <c r="DAG19" s="67"/>
      <c r="DAH19" s="67"/>
      <c r="DAI19" s="67"/>
      <c r="DAJ19" s="67"/>
      <c r="DAK19" s="67"/>
      <c r="DAL19" s="67"/>
      <c r="DAM19" s="67"/>
      <c r="DAN19" s="67"/>
      <c r="DAO19" s="67"/>
      <c r="DAP19" s="67"/>
      <c r="DAQ19" s="67"/>
      <c r="DAR19" s="67"/>
      <c r="DAS19" s="67"/>
      <c r="DAT19" s="67"/>
      <c r="DAU19" s="67"/>
      <c r="DAV19" s="67"/>
      <c r="DAW19" s="67"/>
      <c r="DAX19" s="67"/>
      <c r="DAY19" s="67"/>
      <c r="DAZ19" s="67"/>
      <c r="DBA19" s="67"/>
      <c r="DBB19" s="67"/>
      <c r="DBC19" s="67"/>
      <c r="DBD19" s="67"/>
      <c r="DBE19" s="67"/>
      <c r="DBF19" s="67"/>
      <c r="DBG19" s="67"/>
      <c r="DBH19" s="67"/>
      <c r="DBI19" s="67"/>
      <c r="DBJ19" s="67"/>
      <c r="DBK19" s="67"/>
      <c r="DBL19" s="67"/>
      <c r="DBM19" s="67"/>
      <c r="DBN19" s="67"/>
      <c r="DBO19" s="67"/>
      <c r="DBP19" s="67"/>
      <c r="DBQ19" s="67"/>
      <c r="DBR19" s="67"/>
      <c r="DBS19" s="67"/>
      <c r="DBT19" s="67"/>
      <c r="DBU19" s="67"/>
      <c r="DBV19" s="67"/>
      <c r="DBW19" s="67"/>
      <c r="DBX19" s="67"/>
      <c r="DBY19" s="67"/>
      <c r="DBZ19" s="67"/>
      <c r="DCA19" s="67"/>
      <c r="DCB19" s="67"/>
      <c r="DCC19" s="67"/>
      <c r="DCD19" s="67"/>
      <c r="DCE19" s="67"/>
      <c r="DCF19" s="67"/>
      <c r="DCG19" s="67"/>
      <c r="DCH19" s="67"/>
      <c r="DCI19" s="67"/>
      <c r="DCJ19" s="67"/>
      <c r="DCK19" s="67"/>
      <c r="DCL19" s="67"/>
      <c r="DCM19" s="67"/>
      <c r="DCN19" s="67"/>
      <c r="DCO19" s="67"/>
      <c r="DCP19" s="67"/>
      <c r="DCQ19" s="67"/>
      <c r="DCR19" s="67"/>
      <c r="DCS19" s="67"/>
      <c r="DCT19" s="67"/>
      <c r="DCU19" s="67"/>
      <c r="DCV19" s="67"/>
      <c r="DCW19" s="67"/>
      <c r="DCX19" s="67"/>
      <c r="DCY19" s="67"/>
      <c r="DCZ19" s="67"/>
      <c r="DDA19" s="67"/>
      <c r="DDB19" s="67"/>
      <c r="DDC19" s="67"/>
      <c r="DDD19" s="67"/>
      <c r="DDE19" s="67"/>
      <c r="DDF19" s="67"/>
      <c r="DDG19" s="67"/>
      <c r="DDH19" s="67"/>
      <c r="DDI19" s="67"/>
      <c r="DDJ19" s="67"/>
      <c r="DDK19" s="67"/>
      <c r="DDL19" s="67"/>
      <c r="DDM19" s="67"/>
      <c r="DDN19" s="67"/>
      <c r="DDO19" s="67"/>
      <c r="DDP19" s="67"/>
      <c r="DDQ19" s="67"/>
      <c r="DDR19" s="67"/>
      <c r="DDS19" s="67"/>
      <c r="DDT19" s="67"/>
      <c r="DDU19" s="67"/>
      <c r="DDV19" s="67"/>
      <c r="DDW19" s="67"/>
      <c r="DDX19" s="67"/>
      <c r="DDY19" s="67"/>
      <c r="DDZ19" s="67"/>
      <c r="DEA19" s="67"/>
      <c r="DEB19" s="67"/>
      <c r="DEC19" s="67"/>
      <c r="DED19" s="67"/>
      <c r="DEE19" s="67"/>
      <c r="DEF19" s="67"/>
      <c r="DEG19" s="67"/>
      <c r="DEH19" s="67"/>
      <c r="DEI19" s="67"/>
      <c r="DEJ19" s="67"/>
      <c r="DEK19" s="67"/>
      <c r="DEL19" s="67"/>
      <c r="DEM19" s="67"/>
      <c r="DEN19" s="67"/>
      <c r="DEO19" s="67"/>
      <c r="DEP19" s="67"/>
      <c r="DEQ19" s="67"/>
      <c r="DER19" s="67"/>
      <c r="DES19" s="67"/>
      <c r="DET19" s="67"/>
      <c r="DEU19" s="67"/>
      <c r="DEV19" s="67"/>
      <c r="DEW19" s="67"/>
      <c r="DEX19" s="67"/>
      <c r="DEY19" s="67"/>
      <c r="DEZ19" s="67"/>
      <c r="DFA19" s="67"/>
      <c r="DFB19" s="67"/>
      <c r="DFC19" s="67"/>
      <c r="DFD19" s="67"/>
      <c r="DFE19" s="67"/>
      <c r="DFF19" s="67"/>
      <c r="DFG19" s="67"/>
      <c r="DFH19" s="67"/>
      <c r="DFI19" s="67"/>
      <c r="DFJ19" s="67"/>
      <c r="DFK19" s="67"/>
      <c r="DFL19" s="67"/>
      <c r="DFM19" s="67"/>
      <c r="DFN19" s="67"/>
      <c r="DFO19" s="67"/>
      <c r="DFP19" s="67"/>
      <c r="DFQ19" s="67"/>
      <c r="DFR19" s="67"/>
      <c r="DFS19" s="67"/>
      <c r="DFT19" s="67"/>
      <c r="DFU19" s="67"/>
      <c r="DFV19" s="67"/>
      <c r="DFW19" s="67"/>
      <c r="DFX19" s="67"/>
      <c r="DFY19" s="67"/>
      <c r="DFZ19" s="67"/>
      <c r="DGA19" s="67"/>
      <c r="DGB19" s="67"/>
      <c r="DGC19" s="67"/>
      <c r="DGD19" s="67"/>
      <c r="DGE19" s="67"/>
      <c r="DGF19" s="67"/>
      <c r="DGG19" s="67"/>
      <c r="DGH19" s="67"/>
      <c r="DGI19" s="67"/>
      <c r="DGJ19" s="67"/>
      <c r="DGK19" s="67"/>
      <c r="DGL19" s="67"/>
      <c r="DGM19" s="67"/>
      <c r="DGN19" s="67"/>
      <c r="DGO19" s="67"/>
      <c r="DGP19" s="67"/>
      <c r="DGQ19" s="67"/>
      <c r="DGR19" s="67"/>
      <c r="DGS19" s="67"/>
      <c r="DGT19" s="67"/>
      <c r="DGU19" s="67"/>
      <c r="DGV19" s="67"/>
      <c r="DGW19" s="67"/>
      <c r="DGX19" s="67"/>
      <c r="DGY19" s="67"/>
      <c r="DGZ19" s="67"/>
      <c r="DHA19" s="67"/>
      <c r="DHB19" s="67"/>
      <c r="DHC19" s="67"/>
      <c r="DHD19" s="67"/>
      <c r="DHE19" s="67"/>
      <c r="DHF19" s="67"/>
      <c r="DHG19" s="67"/>
      <c r="DHH19" s="67"/>
      <c r="DHI19" s="67"/>
      <c r="DHJ19" s="67"/>
      <c r="DHK19" s="67"/>
      <c r="DHL19" s="67"/>
      <c r="DHM19" s="67"/>
      <c r="DHN19" s="67"/>
      <c r="DHO19" s="67"/>
      <c r="DHP19" s="67"/>
      <c r="DHQ19" s="67"/>
      <c r="DHR19" s="67"/>
      <c r="DHS19" s="67"/>
      <c r="DHT19" s="67"/>
      <c r="DHU19" s="67"/>
      <c r="DHV19" s="67"/>
      <c r="DHW19" s="67"/>
      <c r="DHX19" s="67"/>
      <c r="DHY19" s="67"/>
      <c r="DHZ19" s="67"/>
      <c r="DIA19" s="67"/>
      <c r="DIB19" s="67"/>
      <c r="DIC19" s="67"/>
      <c r="DID19" s="67"/>
      <c r="DIE19" s="67"/>
      <c r="DIF19" s="67"/>
      <c r="DIG19" s="67"/>
      <c r="DIH19" s="67"/>
      <c r="DII19" s="67"/>
      <c r="DIJ19" s="67"/>
      <c r="DIK19" s="67"/>
      <c r="DIL19" s="67"/>
      <c r="DIM19" s="67"/>
      <c r="DIN19" s="67"/>
      <c r="DIO19" s="67"/>
      <c r="DIP19" s="67"/>
      <c r="DIQ19" s="67"/>
      <c r="DIR19" s="67"/>
      <c r="DIS19" s="67"/>
      <c r="DIT19" s="67"/>
      <c r="DIU19" s="67"/>
      <c r="DIV19" s="67"/>
      <c r="DIW19" s="67"/>
      <c r="DIX19" s="67"/>
      <c r="DIY19" s="67"/>
      <c r="DIZ19" s="67"/>
      <c r="DJA19" s="67"/>
      <c r="DJB19" s="67"/>
      <c r="DJC19" s="67"/>
      <c r="DJD19" s="67"/>
      <c r="DJE19" s="67"/>
      <c r="DJF19" s="67"/>
      <c r="DJG19" s="67"/>
      <c r="DJH19" s="67"/>
      <c r="DJI19" s="67"/>
      <c r="DJJ19" s="67"/>
      <c r="DJK19" s="67"/>
      <c r="DJL19" s="67"/>
      <c r="DJM19" s="67"/>
      <c r="DJN19" s="67"/>
      <c r="DJO19" s="67"/>
      <c r="DJP19" s="67"/>
      <c r="DJQ19" s="67"/>
      <c r="DJR19" s="67"/>
      <c r="DJS19" s="67"/>
      <c r="DJT19" s="67"/>
      <c r="DJU19" s="67"/>
      <c r="DJV19" s="67"/>
      <c r="DJW19" s="67"/>
      <c r="DJX19" s="67"/>
      <c r="DJY19" s="67"/>
      <c r="DJZ19" s="67"/>
      <c r="DKA19" s="67"/>
      <c r="DKB19" s="67"/>
      <c r="DKC19" s="67"/>
      <c r="DKD19" s="67"/>
      <c r="DKE19" s="67"/>
      <c r="DKF19" s="67"/>
      <c r="DKG19" s="67"/>
      <c r="DKH19" s="67"/>
      <c r="DKI19" s="67"/>
      <c r="DKJ19" s="67"/>
      <c r="DKK19" s="67"/>
      <c r="DKL19" s="67"/>
      <c r="DKM19" s="67"/>
      <c r="DKN19" s="67"/>
      <c r="DKO19" s="67"/>
      <c r="DKP19" s="67"/>
      <c r="DKQ19" s="67"/>
      <c r="DKR19" s="67"/>
      <c r="DKS19" s="67"/>
      <c r="DKT19" s="67"/>
      <c r="DKU19" s="67"/>
      <c r="DKV19" s="67"/>
      <c r="DKW19" s="67"/>
      <c r="DKX19" s="67"/>
      <c r="DKY19" s="67"/>
      <c r="DKZ19" s="67"/>
      <c r="DLA19" s="67"/>
      <c r="DLB19" s="67"/>
      <c r="DLC19" s="67"/>
      <c r="DLD19" s="67"/>
      <c r="DLE19" s="67"/>
      <c r="DLF19" s="67"/>
      <c r="DLG19" s="67"/>
      <c r="DLH19" s="67"/>
      <c r="DLI19" s="67"/>
      <c r="DLJ19" s="67"/>
      <c r="DLK19" s="67"/>
      <c r="DLL19" s="67"/>
      <c r="DLM19" s="67"/>
      <c r="DLN19" s="67"/>
      <c r="DLO19" s="67"/>
      <c r="DLP19" s="67"/>
      <c r="DLQ19" s="67"/>
      <c r="DLR19" s="67"/>
      <c r="DLS19" s="67"/>
      <c r="DLT19" s="67"/>
      <c r="DLU19" s="67"/>
      <c r="DLV19" s="67"/>
      <c r="DLW19" s="67"/>
      <c r="DLX19" s="67"/>
      <c r="DLY19" s="67"/>
      <c r="DLZ19" s="67"/>
      <c r="DMA19" s="67"/>
      <c r="DMB19" s="67"/>
      <c r="DMC19" s="67"/>
      <c r="DMD19" s="67"/>
      <c r="DME19" s="67"/>
      <c r="DMF19" s="67"/>
      <c r="DMG19" s="67"/>
      <c r="DMH19" s="67"/>
      <c r="DMI19" s="67"/>
      <c r="DMJ19" s="67"/>
      <c r="DMK19" s="67"/>
      <c r="DML19" s="67"/>
      <c r="DMM19" s="67"/>
      <c r="DMN19" s="67"/>
      <c r="DMO19" s="67"/>
      <c r="DMP19" s="67"/>
      <c r="DMQ19" s="67"/>
      <c r="DMR19" s="67"/>
      <c r="DMS19" s="67"/>
      <c r="DMT19" s="67"/>
      <c r="DMU19" s="67"/>
      <c r="DMV19" s="67"/>
      <c r="DMW19" s="67"/>
      <c r="DMX19" s="67"/>
      <c r="DMY19" s="67"/>
      <c r="DMZ19" s="67"/>
      <c r="DNA19" s="67"/>
      <c r="DNB19" s="67"/>
      <c r="DNC19" s="67"/>
      <c r="DND19" s="67"/>
      <c r="DNE19" s="67"/>
      <c r="DNF19" s="67"/>
      <c r="DNG19" s="67"/>
      <c r="DNH19" s="67"/>
      <c r="DNI19" s="67"/>
      <c r="DNJ19" s="67"/>
      <c r="DNK19" s="67"/>
      <c r="DNL19" s="67"/>
      <c r="DNM19" s="67"/>
      <c r="DNN19" s="67"/>
      <c r="DNO19" s="67"/>
      <c r="DNP19" s="67"/>
      <c r="DNQ19" s="67"/>
      <c r="DNR19" s="67"/>
      <c r="DNS19" s="67"/>
      <c r="DNT19" s="67"/>
      <c r="DNU19" s="67"/>
      <c r="DNV19" s="67"/>
      <c r="DNW19" s="67"/>
      <c r="DNX19" s="67"/>
      <c r="DNY19" s="67"/>
      <c r="DNZ19" s="67"/>
      <c r="DOA19" s="67"/>
      <c r="DOB19" s="67"/>
      <c r="DOC19" s="67"/>
      <c r="DOD19" s="67"/>
      <c r="DOE19" s="67"/>
      <c r="DOF19" s="67"/>
      <c r="DOG19" s="67"/>
      <c r="DOH19" s="67"/>
      <c r="DOI19" s="67"/>
      <c r="DOJ19" s="67"/>
      <c r="DOK19" s="67"/>
      <c r="DOL19" s="67"/>
      <c r="DOM19" s="67"/>
      <c r="DON19" s="67"/>
      <c r="DOO19" s="67"/>
      <c r="DOP19" s="67"/>
      <c r="DOQ19" s="67"/>
      <c r="DOR19" s="67"/>
      <c r="DOS19" s="67"/>
      <c r="DOT19" s="67"/>
      <c r="DOU19" s="67"/>
      <c r="DOV19" s="67"/>
      <c r="DOW19" s="67"/>
      <c r="DOX19" s="67"/>
      <c r="DOY19" s="67"/>
      <c r="DOZ19" s="67"/>
      <c r="DPA19" s="67"/>
      <c r="DPB19" s="67"/>
      <c r="DPC19" s="67"/>
      <c r="DPD19" s="67"/>
      <c r="DPE19" s="67"/>
      <c r="DPF19" s="67"/>
      <c r="DPG19" s="67"/>
      <c r="DPH19" s="67"/>
      <c r="DPI19" s="67"/>
      <c r="DPJ19" s="67"/>
      <c r="DPK19" s="67"/>
      <c r="DPL19" s="67"/>
      <c r="DPM19" s="67"/>
      <c r="DPN19" s="67"/>
      <c r="DPO19" s="67"/>
      <c r="DPP19" s="67"/>
      <c r="DPQ19" s="67"/>
      <c r="DPR19" s="67"/>
      <c r="DPS19" s="67"/>
      <c r="DPT19" s="67"/>
      <c r="DPU19" s="67"/>
      <c r="DPV19" s="67"/>
      <c r="DPW19" s="67"/>
      <c r="DPX19" s="67"/>
      <c r="DPY19" s="67"/>
      <c r="DPZ19" s="67"/>
      <c r="DQA19" s="67"/>
      <c r="DQB19" s="67"/>
      <c r="DQC19" s="67"/>
      <c r="DQD19" s="67"/>
      <c r="DQE19" s="67"/>
      <c r="DQF19" s="67"/>
      <c r="DQG19" s="67"/>
      <c r="DQH19" s="67"/>
      <c r="DQI19" s="67"/>
      <c r="DQJ19" s="67"/>
      <c r="DQK19" s="67"/>
      <c r="DQL19" s="67"/>
      <c r="DQM19" s="67"/>
      <c r="DQN19" s="67"/>
      <c r="DQO19" s="67"/>
      <c r="DQP19" s="67"/>
      <c r="DQQ19" s="67"/>
      <c r="DQR19" s="67"/>
      <c r="DQS19" s="67"/>
      <c r="DQT19" s="67"/>
      <c r="DQU19" s="67"/>
      <c r="DQV19" s="67"/>
      <c r="DQW19" s="67"/>
      <c r="DQX19" s="67"/>
      <c r="DQY19" s="67"/>
      <c r="DQZ19" s="67"/>
      <c r="DRA19" s="67"/>
      <c r="DRB19" s="67"/>
      <c r="DRC19" s="67"/>
      <c r="DRD19" s="67"/>
      <c r="DRE19" s="67"/>
      <c r="DRF19" s="67"/>
      <c r="DRG19" s="67"/>
      <c r="DRH19" s="67"/>
      <c r="DRI19" s="67"/>
      <c r="DRJ19" s="67"/>
      <c r="DRK19" s="67"/>
      <c r="DRL19" s="67"/>
      <c r="DRM19" s="67"/>
      <c r="DRN19" s="67"/>
      <c r="DRO19" s="67"/>
      <c r="DRP19" s="67"/>
      <c r="DRQ19" s="67"/>
      <c r="DRR19" s="67"/>
      <c r="DRS19" s="67"/>
      <c r="DRT19" s="67"/>
      <c r="DRU19" s="67"/>
      <c r="DRV19" s="67"/>
      <c r="DRW19" s="67"/>
      <c r="DRX19" s="67"/>
      <c r="DRY19" s="67"/>
      <c r="DRZ19" s="67"/>
      <c r="DSA19" s="67"/>
      <c r="DSB19" s="67"/>
      <c r="DSC19" s="67"/>
      <c r="DSD19" s="67"/>
      <c r="DSE19" s="67"/>
      <c r="DSF19" s="67"/>
      <c r="DSG19" s="67"/>
      <c r="DSH19" s="67"/>
      <c r="DSI19" s="67"/>
      <c r="DSJ19" s="67"/>
      <c r="DSK19" s="67"/>
      <c r="DSL19" s="67"/>
      <c r="DSM19" s="67"/>
      <c r="DSN19" s="67"/>
      <c r="DSO19" s="67"/>
      <c r="DSP19" s="67"/>
      <c r="DSQ19" s="67"/>
      <c r="DSR19" s="67"/>
      <c r="DSS19" s="67"/>
      <c r="DST19" s="67"/>
      <c r="DSU19" s="67"/>
      <c r="DSV19" s="67"/>
      <c r="DSW19" s="67"/>
      <c r="DSX19" s="67"/>
      <c r="DSY19" s="67"/>
      <c r="DSZ19" s="67"/>
      <c r="DTA19" s="67"/>
      <c r="DTB19" s="67"/>
      <c r="DTC19" s="67"/>
      <c r="DTD19" s="67"/>
      <c r="DTE19" s="67"/>
      <c r="DTF19" s="67"/>
      <c r="DTG19" s="67"/>
      <c r="DTH19" s="67"/>
      <c r="DTI19" s="67"/>
      <c r="DTJ19" s="67"/>
      <c r="DTK19" s="67"/>
      <c r="DTL19" s="67"/>
      <c r="DTM19" s="67"/>
      <c r="DTN19" s="67"/>
      <c r="DTO19" s="67"/>
      <c r="DTP19" s="67"/>
      <c r="DTQ19" s="67"/>
      <c r="DTR19" s="67"/>
      <c r="DTS19" s="67"/>
      <c r="DTT19" s="67"/>
      <c r="DTU19" s="67"/>
      <c r="DTV19" s="67"/>
      <c r="DTW19" s="67"/>
      <c r="DTX19" s="67"/>
      <c r="DTY19" s="67"/>
      <c r="DTZ19" s="67"/>
      <c r="DUA19" s="67"/>
      <c r="DUB19" s="67"/>
      <c r="DUC19" s="67"/>
      <c r="DUD19" s="67"/>
      <c r="DUE19" s="67"/>
      <c r="DUF19" s="67"/>
      <c r="DUG19" s="67"/>
      <c r="DUH19" s="67"/>
      <c r="DUI19" s="67"/>
      <c r="DUJ19" s="67"/>
      <c r="DUK19" s="67"/>
      <c r="DUL19" s="67"/>
      <c r="DUM19" s="67"/>
      <c r="DUN19" s="67"/>
      <c r="DUO19" s="67"/>
      <c r="DUP19" s="67"/>
      <c r="DUQ19" s="67"/>
      <c r="DUR19" s="67"/>
      <c r="DUS19" s="67"/>
      <c r="DUT19" s="67"/>
      <c r="DUU19" s="67"/>
      <c r="DUV19" s="67"/>
      <c r="DUW19" s="67"/>
      <c r="DUX19" s="67"/>
      <c r="DUY19" s="67"/>
      <c r="DUZ19" s="67"/>
      <c r="DVA19" s="67"/>
      <c r="DVB19" s="67"/>
      <c r="DVC19" s="67"/>
      <c r="DVD19" s="67"/>
      <c r="DVE19" s="67"/>
      <c r="DVF19" s="67"/>
      <c r="DVG19" s="67"/>
      <c r="DVH19" s="67"/>
      <c r="DVI19" s="67"/>
      <c r="DVJ19" s="67"/>
      <c r="DVK19" s="67"/>
      <c r="DVL19" s="67"/>
      <c r="DVM19" s="67"/>
      <c r="DVN19" s="67"/>
      <c r="DVO19" s="67"/>
      <c r="DVP19" s="67"/>
      <c r="DVQ19" s="67"/>
      <c r="DVR19" s="67"/>
      <c r="DVS19" s="67"/>
      <c r="DVT19" s="67"/>
      <c r="DVU19" s="67"/>
      <c r="DVV19" s="67"/>
      <c r="DVW19" s="67"/>
      <c r="DVX19" s="67"/>
      <c r="DVY19" s="67"/>
      <c r="DVZ19" s="67"/>
      <c r="DWA19" s="67"/>
      <c r="DWB19" s="67"/>
      <c r="DWC19" s="67"/>
      <c r="DWD19" s="67"/>
      <c r="DWE19" s="67"/>
      <c r="DWF19" s="67"/>
      <c r="DWG19" s="67"/>
      <c r="DWH19" s="67"/>
      <c r="DWI19" s="67"/>
      <c r="DWJ19" s="67"/>
      <c r="DWK19" s="67"/>
      <c r="DWL19" s="67"/>
      <c r="DWM19" s="67"/>
      <c r="DWN19" s="67"/>
      <c r="DWO19" s="67"/>
      <c r="DWP19" s="67"/>
      <c r="DWQ19" s="67"/>
      <c r="DWR19" s="67"/>
      <c r="DWS19" s="67"/>
      <c r="DWT19" s="67"/>
      <c r="DWU19" s="67"/>
      <c r="DWV19" s="67"/>
      <c r="DWW19" s="67"/>
      <c r="DWX19" s="67"/>
      <c r="DWY19" s="67"/>
      <c r="DWZ19" s="67"/>
      <c r="DXA19" s="67"/>
      <c r="DXB19" s="67"/>
      <c r="DXC19" s="67"/>
      <c r="DXD19" s="67"/>
      <c r="DXE19" s="67"/>
      <c r="DXF19" s="67"/>
      <c r="DXG19" s="67"/>
      <c r="DXH19" s="67"/>
      <c r="DXI19" s="67"/>
      <c r="DXJ19" s="67"/>
      <c r="DXK19" s="67"/>
      <c r="DXL19" s="67"/>
      <c r="DXM19" s="67"/>
      <c r="DXN19" s="67"/>
      <c r="DXO19" s="67"/>
      <c r="DXP19" s="67"/>
      <c r="DXQ19" s="67"/>
      <c r="DXR19" s="67"/>
      <c r="DXS19" s="67"/>
      <c r="DXT19" s="67"/>
      <c r="DXU19" s="67"/>
      <c r="DXV19" s="67"/>
      <c r="DXW19" s="67"/>
      <c r="DXX19" s="67"/>
      <c r="DXY19" s="67"/>
      <c r="DXZ19" s="67"/>
      <c r="DYA19" s="67"/>
      <c r="DYB19" s="67"/>
      <c r="DYC19" s="67"/>
      <c r="DYD19" s="67"/>
      <c r="DYE19" s="67"/>
      <c r="DYF19" s="67"/>
      <c r="DYG19" s="67"/>
      <c r="DYH19" s="67"/>
      <c r="DYI19" s="67"/>
      <c r="DYJ19" s="67"/>
      <c r="DYK19" s="67"/>
      <c r="DYL19" s="67"/>
      <c r="DYM19" s="67"/>
      <c r="DYN19" s="67"/>
      <c r="DYO19" s="67"/>
      <c r="DYP19" s="67"/>
      <c r="DYQ19" s="67"/>
      <c r="DYR19" s="67"/>
      <c r="DYS19" s="67"/>
      <c r="DYT19" s="67"/>
      <c r="DYU19" s="67"/>
      <c r="DYV19" s="67"/>
      <c r="DYW19" s="67"/>
      <c r="DYX19" s="67"/>
      <c r="DYY19" s="67"/>
      <c r="DYZ19" s="67"/>
      <c r="DZA19" s="67"/>
      <c r="DZB19" s="67"/>
      <c r="DZC19" s="67"/>
      <c r="DZD19" s="67"/>
      <c r="DZE19" s="67"/>
      <c r="DZF19" s="67"/>
      <c r="DZG19" s="67"/>
      <c r="DZH19" s="67"/>
      <c r="DZI19" s="67"/>
      <c r="DZJ19" s="67"/>
      <c r="DZK19" s="67"/>
      <c r="DZL19" s="67"/>
      <c r="DZM19" s="67"/>
      <c r="DZN19" s="67"/>
      <c r="DZO19" s="67"/>
      <c r="DZP19" s="67"/>
      <c r="DZQ19" s="67"/>
      <c r="DZR19" s="67"/>
      <c r="DZS19" s="67"/>
      <c r="DZT19" s="67"/>
      <c r="DZU19" s="67"/>
      <c r="DZV19" s="67"/>
      <c r="DZW19" s="67"/>
      <c r="DZX19" s="67"/>
      <c r="DZY19" s="67"/>
      <c r="DZZ19" s="67"/>
    </row>
    <row r="20" spans="1:3406" s="65" customFormat="1">
      <c r="A20" s="84" t="s">
        <v>1812</v>
      </c>
      <c r="B20" s="78">
        <v>244000</v>
      </c>
      <c r="C20" s="78">
        <v>-137240</v>
      </c>
      <c r="D20" s="78">
        <v>-244000</v>
      </c>
      <c r="E20" s="78">
        <v>-257420</v>
      </c>
      <c r="F20" s="78">
        <v>-271063.26</v>
      </c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  <c r="BZ20" s="67"/>
      <c r="CA20" s="67"/>
      <c r="CB20" s="67"/>
      <c r="CC20" s="67"/>
      <c r="CD20" s="67"/>
      <c r="CE20" s="67"/>
      <c r="CF20" s="67"/>
      <c r="CG20" s="67"/>
      <c r="CH20" s="67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7"/>
      <c r="DC20" s="67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7"/>
      <c r="DU20" s="67"/>
      <c r="DV20" s="67"/>
      <c r="DW20" s="67"/>
      <c r="DX20" s="67"/>
      <c r="DY20" s="67"/>
      <c r="DZ20" s="67"/>
      <c r="EA20" s="67"/>
      <c r="EB20" s="67"/>
      <c r="EC20" s="67"/>
      <c r="ED20" s="67"/>
      <c r="EE20" s="67"/>
      <c r="EF20" s="67"/>
      <c r="EG20" s="67"/>
      <c r="EH20" s="67"/>
      <c r="EI20" s="67"/>
      <c r="EJ20" s="67"/>
      <c r="EK20" s="67"/>
      <c r="EL20" s="67"/>
      <c r="EM20" s="67"/>
      <c r="EN20" s="67"/>
      <c r="EO20" s="67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7"/>
      <c r="FF20" s="67"/>
      <c r="FG20" s="67"/>
      <c r="FH20" s="67"/>
      <c r="FI20" s="67"/>
      <c r="FJ20" s="67"/>
      <c r="FK20" s="67"/>
      <c r="FL20" s="67"/>
      <c r="FM20" s="67"/>
      <c r="FN20" s="67"/>
      <c r="FO20" s="67"/>
      <c r="FP20" s="67"/>
      <c r="FQ20" s="67"/>
      <c r="FR20" s="67"/>
      <c r="FS20" s="67"/>
      <c r="FT20" s="67"/>
      <c r="FU20" s="67"/>
      <c r="FV20" s="67"/>
      <c r="FW20" s="67"/>
      <c r="FX20" s="67"/>
      <c r="FY20" s="67"/>
      <c r="FZ20" s="67"/>
      <c r="GA20" s="67"/>
      <c r="GB20" s="67"/>
      <c r="GC20" s="67"/>
      <c r="GD20" s="67"/>
      <c r="GE20" s="67"/>
      <c r="GF20" s="67"/>
      <c r="GG20" s="67"/>
      <c r="GH20" s="67"/>
      <c r="GI20" s="67"/>
      <c r="GJ20" s="67"/>
      <c r="GK20" s="67"/>
      <c r="GL20" s="67"/>
      <c r="GM20" s="67"/>
      <c r="GN20" s="67"/>
      <c r="GO20" s="67"/>
      <c r="GP20" s="67"/>
      <c r="GQ20" s="67"/>
      <c r="GR20" s="67"/>
      <c r="GS20" s="67"/>
      <c r="GT20" s="67"/>
      <c r="GU20" s="67"/>
      <c r="GV20" s="67"/>
      <c r="GW20" s="67"/>
      <c r="GX20" s="67"/>
      <c r="GY20" s="67"/>
      <c r="GZ20" s="67"/>
      <c r="HA20" s="67"/>
      <c r="HB20" s="67"/>
      <c r="HC20" s="67"/>
      <c r="HD20" s="67"/>
      <c r="HE20" s="67"/>
      <c r="HF20" s="67"/>
      <c r="HG20" s="67"/>
      <c r="HH20" s="67"/>
      <c r="HI20" s="67"/>
      <c r="HJ20" s="67"/>
      <c r="HK20" s="67"/>
      <c r="HL20" s="67"/>
      <c r="HM20" s="67"/>
      <c r="HN20" s="67"/>
      <c r="HO20" s="67"/>
      <c r="HP20" s="67"/>
      <c r="HQ20" s="67"/>
      <c r="HR20" s="67"/>
      <c r="HS20" s="67"/>
      <c r="HT20" s="67"/>
      <c r="HU20" s="67"/>
      <c r="HV20" s="67"/>
      <c r="HW20" s="67"/>
      <c r="HX20" s="67"/>
      <c r="HY20" s="67"/>
      <c r="HZ20" s="67"/>
      <c r="IA20" s="67"/>
      <c r="IB20" s="67"/>
      <c r="IC20" s="67"/>
      <c r="ID20" s="67"/>
      <c r="IE20" s="67"/>
      <c r="IF20" s="67"/>
      <c r="IG20" s="67"/>
      <c r="IH20" s="67"/>
      <c r="II20" s="67"/>
      <c r="IJ20" s="67"/>
      <c r="IK20" s="67"/>
      <c r="IL20" s="67"/>
      <c r="IM20" s="67"/>
      <c r="IN20" s="67"/>
      <c r="IO20" s="67"/>
      <c r="IP20" s="67"/>
      <c r="IQ20" s="67"/>
      <c r="IR20" s="67"/>
      <c r="IS20" s="67"/>
      <c r="IT20" s="67"/>
      <c r="IU20" s="67"/>
      <c r="IV20" s="67"/>
      <c r="IW20" s="67"/>
      <c r="IX20" s="67"/>
      <c r="IY20" s="67"/>
      <c r="IZ20" s="67"/>
      <c r="JA20" s="67"/>
      <c r="JB20" s="67"/>
      <c r="JC20" s="67"/>
      <c r="JD20" s="67"/>
      <c r="JE20" s="67"/>
      <c r="JF20" s="67"/>
      <c r="JG20" s="67"/>
      <c r="JH20" s="67"/>
      <c r="JI20" s="67"/>
      <c r="JJ20" s="67"/>
      <c r="JK20" s="67"/>
      <c r="JL20" s="67"/>
      <c r="JM20" s="67"/>
      <c r="JN20" s="67"/>
      <c r="JO20" s="67"/>
      <c r="JP20" s="67"/>
      <c r="JQ20" s="67"/>
      <c r="JR20" s="67"/>
      <c r="JS20" s="67"/>
      <c r="JT20" s="67"/>
      <c r="JU20" s="67"/>
      <c r="JV20" s="67"/>
      <c r="JW20" s="67"/>
      <c r="JX20" s="67"/>
      <c r="JY20" s="67"/>
      <c r="JZ20" s="67"/>
      <c r="KA20" s="67"/>
      <c r="KB20" s="67"/>
      <c r="KC20" s="67"/>
      <c r="KD20" s="67"/>
      <c r="KE20" s="67"/>
      <c r="KF20" s="67"/>
      <c r="KG20" s="67"/>
      <c r="KH20" s="67"/>
      <c r="KI20" s="67"/>
      <c r="KJ20" s="67"/>
      <c r="KK20" s="67"/>
      <c r="KL20" s="67"/>
      <c r="KM20" s="67"/>
      <c r="KN20" s="67"/>
      <c r="KO20" s="67"/>
      <c r="KP20" s="67"/>
      <c r="KQ20" s="67"/>
      <c r="KR20" s="67"/>
      <c r="KS20" s="67"/>
      <c r="KT20" s="67"/>
      <c r="KU20" s="67"/>
      <c r="KV20" s="67"/>
      <c r="KW20" s="67"/>
      <c r="KX20" s="67"/>
      <c r="KY20" s="67"/>
      <c r="KZ20" s="67"/>
      <c r="LA20" s="67"/>
      <c r="LB20" s="67"/>
      <c r="LC20" s="67"/>
      <c r="LD20" s="67"/>
      <c r="LE20" s="67"/>
      <c r="LF20" s="67"/>
      <c r="LG20" s="67"/>
      <c r="LH20" s="67"/>
      <c r="LI20" s="67"/>
      <c r="LJ20" s="67"/>
      <c r="LK20" s="67"/>
      <c r="LL20" s="67"/>
      <c r="LM20" s="67"/>
      <c r="LN20" s="67"/>
      <c r="LO20" s="67"/>
      <c r="LP20" s="67"/>
      <c r="LQ20" s="67"/>
      <c r="LR20" s="67"/>
      <c r="LS20" s="67"/>
      <c r="LT20" s="67"/>
      <c r="LU20" s="67"/>
      <c r="LV20" s="67"/>
      <c r="LW20" s="67"/>
      <c r="LX20" s="67"/>
      <c r="LY20" s="67"/>
      <c r="LZ20" s="67"/>
      <c r="MA20" s="67"/>
      <c r="MB20" s="67"/>
      <c r="MC20" s="67"/>
      <c r="MD20" s="67"/>
      <c r="ME20" s="67"/>
      <c r="MF20" s="67"/>
      <c r="MG20" s="67"/>
      <c r="MH20" s="67"/>
      <c r="MI20" s="67"/>
      <c r="MJ20" s="67"/>
      <c r="MK20" s="67"/>
      <c r="ML20" s="67"/>
      <c r="MM20" s="67"/>
      <c r="MN20" s="67"/>
      <c r="MO20" s="67"/>
      <c r="MP20" s="67"/>
      <c r="MQ20" s="67"/>
      <c r="MR20" s="67"/>
      <c r="MS20" s="67"/>
      <c r="MT20" s="67"/>
      <c r="MU20" s="67"/>
      <c r="MV20" s="67"/>
      <c r="MW20" s="67"/>
      <c r="MX20" s="67"/>
      <c r="MY20" s="67"/>
      <c r="MZ20" s="67"/>
      <c r="NA20" s="67"/>
      <c r="NB20" s="67"/>
      <c r="NC20" s="67"/>
      <c r="ND20" s="67"/>
      <c r="NE20" s="67"/>
      <c r="NF20" s="67"/>
      <c r="NG20" s="67"/>
      <c r="NH20" s="67"/>
      <c r="NI20" s="67"/>
      <c r="NJ20" s="67"/>
      <c r="NK20" s="67"/>
      <c r="NL20" s="67"/>
      <c r="NM20" s="67"/>
      <c r="NN20" s="67"/>
      <c r="NO20" s="67"/>
      <c r="NP20" s="67"/>
      <c r="NQ20" s="67"/>
      <c r="NR20" s="67"/>
      <c r="NS20" s="67"/>
      <c r="NT20" s="67"/>
      <c r="NU20" s="67"/>
      <c r="NV20" s="67"/>
      <c r="NW20" s="67"/>
      <c r="NX20" s="67"/>
      <c r="NY20" s="67"/>
      <c r="NZ20" s="67"/>
      <c r="OA20" s="67"/>
      <c r="OB20" s="67"/>
      <c r="OC20" s="67"/>
      <c r="OD20" s="67"/>
      <c r="OE20" s="67"/>
      <c r="OF20" s="67"/>
      <c r="OG20" s="67"/>
      <c r="OH20" s="67"/>
      <c r="OI20" s="67"/>
      <c r="OJ20" s="67"/>
      <c r="OK20" s="67"/>
      <c r="OL20" s="67"/>
      <c r="OM20" s="67"/>
      <c r="ON20" s="67"/>
      <c r="OO20" s="67"/>
      <c r="OP20" s="67"/>
      <c r="OQ20" s="67"/>
      <c r="OR20" s="67"/>
      <c r="OS20" s="67"/>
      <c r="OT20" s="67"/>
      <c r="OU20" s="67"/>
      <c r="OV20" s="67"/>
      <c r="OW20" s="67"/>
      <c r="OX20" s="67"/>
      <c r="OY20" s="67"/>
      <c r="OZ20" s="67"/>
      <c r="PA20" s="67"/>
      <c r="PB20" s="67"/>
      <c r="PC20" s="67"/>
      <c r="PD20" s="67"/>
      <c r="PE20" s="67"/>
      <c r="PF20" s="67"/>
      <c r="PG20" s="67"/>
      <c r="PH20" s="67"/>
      <c r="PI20" s="67"/>
      <c r="PJ20" s="67"/>
      <c r="PK20" s="67"/>
      <c r="PL20" s="67"/>
      <c r="PM20" s="67"/>
      <c r="PN20" s="67"/>
      <c r="PO20" s="67"/>
      <c r="PP20" s="67"/>
      <c r="PQ20" s="67"/>
      <c r="PR20" s="67"/>
      <c r="PS20" s="67"/>
      <c r="PT20" s="67"/>
      <c r="PU20" s="67"/>
      <c r="PV20" s="67"/>
      <c r="PW20" s="67"/>
      <c r="PX20" s="67"/>
      <c r="PY20" s="67"/>
      <c r="PZ20" s="67"/>
      <c r="QA20" s="67"/>
      <c r="QB20" s="67"/>
      <c r="QC20" s="67"/>
      <c r="QD20" s="67"/>
      <c r="QE20" s="67"/>
      <c r="QF20" s="67"/>
      <c r="QG20" s="67"/>
      <c r="QH20" s="67"/>
      <c r="QI20" s="67"/>
      <c r="QJ20" s="67"/>
      <c r="QK20" s="67"/>
      <c r="QL20" s="67"/>
      <c r="QM20" s="67"/>
      <c r="QN20" s="67"/>
      <c r="QO20" s="67"/>
      <c r="QP20" s="67"/>
      <c r="QQ20" s="67"/>
      <c r="QR20" s="67"/>
      <c r="QS20" s="67"/>
      <c r="QT20" s="67"/>
      <c r="QU20" s="67"/>
      <c r="QV20" s="67"/>
      <c r="QW20" s="67"/>
      <c r="QX20" s="67"/>
      <c r="QY20" s="67"/>
      <c r="QZ20" s="67"/>
      <c r="RA20" s="67"/>
      <c r="RB20" s="67"/>
      <c r="RC20" s="67"/>
      <c r="RD20" s="67"/>
      <c r="RE20" s="67"/>
      <c r="RF20" s="67"/>
      <c r="RG20" s="67"/>
      <c r="RH20" s="67"/>
      <c r="RI20" s="67"/>
      <c r="RJ20" s="67"/>
      <c r="RK20" s="67"/>
      <c r="RL20" s="67"/>
      <c r="RM20" s="67"/>
      <c r="RN20" s="67"/>
      <c r="RO20" s="67"/>
      <c r="RP20" s="67"/>
      <c r="RQ20" s="67"/>
      <c r="RR20" s="67"/>
      <c r="RS20" s="67"/>
      <c r="RT20" s="67"/>
      <c r="RU20" s="67"/>
      <c r="RV20" s="67"/>
      <c r="RW20" s="67"/>
      <c r="RX20" s="67"/>
      <c r="RY20" s="67"/>
      <c r="RZ20" s="67"/>
      <c r="SA20" s="67"/>
      <c r="SB20" s="67"/>
      <c r="SC20" s="67"/>
      <c r="SD20" s="67"/>
      <c r="SE20" s="67"/>
      <c r="SF20" s="67"/>
      <c r="SG20" s="67"/>
      <c r="SH20" s="67"/>
      <c r="SI20" s="67"/>
      <c r="SJ20" s="67"/>
      <c r="SK20" s="67"/>
      <c r="SL20" s="67"/>
      <c r="SM20" s="67"/>
      <c r="SN20" s="67"/>
      <c r="SO20" s="67"/>
      <c r="SP20" s="67"/>
      <c r="SQ20" s="67"/>
      <c r="SR20" s="67"/>
      <c r="SS20" s="67"/>
      <c r="ST20" s="67"/>
      <c r="SU20" s="67"/>
      <c r="SV20" s="67"/>
      <c r="SW20" s="67"/>
      <c r="SX20" s="67"/>
      <c r="SY20" s="67"/>
      <c r="SZ20" s="67"/>
      <c r="TA20" s="67"/>
      <c r="TB20" s="67"/>
      <c r="TC20" s="67"/>
      <c r="TD20" s="67"/>
      <c r="TE20" s="67"/>
      <c r="TF20" s="67"/>
      <c r="TG20" s="67"/>
      <c r="TH20" s="67"/>
      <c r="TI20" s="67"/>
      <c r="TJ20" s="67"/>
      <c r="TK20" s="67"/>
      <c r="TL20" s="67"/>
      <c r="TM20" s="67"/>
      <c r="TN20" s="67"/>
      <c r="TO20" s="67"/>
      <c r="TP20" s="67"/>
      <c r="TQ20" s="67"/>
      <c r="TR20" s="67"/>
      <c r="TS20" s="67"/>
      <c r="TT20" s="67"/>
      <c r="TU20" s="67"/>
      <c r="TV20" s="67"/>
      <c r="TW20" s="67"/>
      <c r="TX20" s="67"/>
      <c r="TY20" s="67"/>
      <c r="TZ20" s="67"/>
      <c r="UA20" s="67"/>
      <c r="UB20" s="67"/>
      <c r="UC20" s="67"/>
      <c r="UD20" s="67"/>
      <c r="UE20" s="67"/>
      <c r="UF20" s="67"/>
      <c r="UG20" s="67"/>
      <c r="UH20" s="67"/>
      <c r="UI20" s="67"/>
      <c r="UJ20" s="67"/>
      <c r="UK20" s="67"/>
      <c r="UL20" s="67"/>
      <c r="UM20" s="67"/>
      <c r="UN20" s="67"/>
      <c r="UO20" s="67"/>
      <c r="UP20" s="67"/>
      <c r="UQ20" s="67"/>
      <c r="UR20" s="67"/>
      <c r="US20" s="67"/>
      <c r="UT20" s="67"/>
      <c r="UU20" s="67"/>
      <c r="UV20" s="67"/>
      <c r="UW20" s="67"/>
      <c r="UX20" s="67"/>
      <c r="UY20" s="67"/>
      <c r="UZ20" s="67"/>
      <c r="VA20" s="67"/>
      <c r="VB20" s="67"/>
      <c r="VC20" s="67"/>
      <c r="VD20" s="67"/>
      <c r="VE20" s="67"/>
      <c r="VF20" s="67"/>
      <c r="VG20" s="67"/>
      <c r="VH20" s="67"/>
      <c r="VI20" s="67"/>
      <c r="VJ20" s="67"/>
      <c r="VK20" s="67"/>
      <c r="VL20" s="67"/>
      <c r="VM20" s="67"/>
      <c r="VN20" s="67"/>
      <c r="VO20" s="67"/>
      <c r="VP20" s="67"/>
      <c r="VQ20" s="67"/>
      <c r="VR20" s="67"/>
      <c r="VS20" s="67"/>
      <c r="VT20" s="67"/>
      <c r="VU20" s="67"/>
      <c r="VV20" s="67"/>
      <c r="VW20" s="67"/>
      <c r="VX20" s="67"/>
      <c r="VY20" s="67"/>
      <c r="VZ20" s="67"/>
      <c r="WA20" s="67"/>
      <c r="WB20" s="67"/>
      <c r="WC20" s="67"/>
      <c r="WD20" s="67"/>
      <c r="WE20" s="67"/>
      <c r="WF20" s="67"/>
      <c r="WG20" s="67"/>
      <c r="WH20" s="67"/>
      <c r="WI20" s="67"/>
      <c r="WJ20" s="67"/>
      <c r="WK20" s="67"/>
      <c r="WL20" s="67"/>
      <c r="WM20" s="67"/>
      <c r="WN20" s="67"/>
      <c r="WO20" s="67"/>
      <c r="WP20" s="67"/>
      <c r="WQ20" s="67"/>
      <c r="WR20" s="67"/>
      <c r="WS20" s="67"/>
      <c r="WT20" s="67"/>
      <c r="WU20" s="67"/>
      <c r="WV20" s="67"/>
      <c r="WW20" s="67"/>
      <c r="WX20" s="67"/>
      <c r="WY20" s="67"/>
      <c r="WZ20" s="67"/>
      <c r="XA20" s="67"/>
      <c r="XB20" s="67"/>
      <c r="XC20" s="67"/>
      <c r="XD20" s="67"/>
      <c r="XE20" s="67"/>
      <c r="XF20" s="67"/>
      <c r="XG20" s="67"/>
      <c r="XH20" s="67"/>
      <c r="XI20" s="67"/>
      <c r="XJ20" s="67"/>
      <c r="XK20" s="67"/>
      <c r="XL20" s="67"/>
      <c r="XM20" s="67"/>
      <c r="XN20" s="67"/>
      <c r="XO20" s="67"/>
      <c r="XP20" s="67"/>
      <c r="XQ20" s="67"/>
      <c r="XR20" s="67"/>
      <c r="XS20" s="67"/>
      <c r="XT20" s="67"/>
      <c r="XU20" s="67"/>
      <c r="XV20" s="67"/>
      <c r="XW20" s="67"/>
      <c r="XX20" s="67"/>
      <c r="XY20" s="67"/>
      <c r="XZ20" s="67"/>
      <c r="YA20" s="67"/>
      <c r="YB20" s="67"/>
      <c r="YC20" s="67"/>
      <c r="YD20" s="67"/>
      <c r="YE20" s="67"/>
      <c r="YF20" s="67"/>
      <c r="YG20" s="67"/>
      <c r="YH20" s="67"/>
      <c r="YI20" s="67"/>
      <c r="YJ20" s="67"/>
      <c r="YK20" s="67"/>
      <c r="YL20" s="67"/>
      <c r="YM20" s="67"/>
      <c r="YN20" s="67"/>
      <c r="YO20" s="67"/>
      <c r="YP20" s="67"/>
      <c r="YQ20" s="67"/>
      <c r="YR20" s="67"/>
      <c r="YS20" s="67"/>
      <c r="YT20" s="67"/>
      <c r="YU20" s="67"/>
      <c r="YV20" s="67"/>
      <c r="YW20" s="67"/>
      <c r="YX20" s="67"/>
      <c r="YY20" s="67"/>
      <c r="YZ20" s="67"/>
      <c r="ZA20" s="67"/>
      <c r="ZB20" s="67"/>
      <c r="ZC20" s="67"/>
      <c r="ZD20" s="67"/>
      <c r="ZE20" s="67"/>
      <c r="ZF20" s="67"/>
      <c r="ZG20" s="67"/>
      <c r="ZH20" s="67"/>
      <c r="ZI20" s="67"/>
      <c r="ZJ20" s="67"/>
      <c r="ZK20" s="67"/>
      <c r="ZL20" s="67"/>
      <c r="ZM20" s="67"/>
      <c r="ZN20" s="67"/>
      <c r="ZO20" s="67"/>
      <c r="ZP20" s="67"/>
      <c r="ZQ20" s="67"/>
      <c r="ZR20" s="67"/>
      <c r="ZS20" s="67"/>
      <c r="ZT20" s="67"/>
      <c r="ZU20" s="67"/>
      <c r="ZV20" s="67"/>
      <c r="ZW20" s="67"/>
      <c r="ZX20" s="67"/>
      <c r="ZY20" s="67"/>
      <c r="ZZ20" s="67"/>
      <c r="AAA20" s="67"/>
      <c r="AAB20" s="67"/>
      <c r="AAC20" s="67"/>
      <c r="AAD20" s="67"/>
      <c r="AAE20" s="67"/>
      <c r="AAF20" s="67"/>
      <c r="AAG20" s="67"/>
      <c r="AAH20" s="67"/>
      <c r="AAI20" s="67"/>
      <c r="AAJ20" s="67"/>
      <c r="AAK20" s="67"/>
      <c r="AAL20" s="67"/>
      <c r="AAM20" s="67"/>
      <c r="AAN20" s="67"/>
      <c r="AAO20" s="67"/>
      <c r="AAP20" s="67"/>
      <c r="AAQ20" s="67"/>
      <c r="AAR20" s="67"/>
      <c r="AAS20" s="67"/>
      <c r="AAT20" s="67"/>
      <c r="AAU20" s="67"/>
      <c r="AAV20" s="67"/>
      <c r="AAW20" s="67"/>
      <c r="AAX20" s="67"/>
      <c r="AAY20" s="67"/>
      <c r="AAZ20" s="67"/>
      <c r="ABA20" s="67"/>
      <c r="ABB20" s="67"/>
      <c r="ABC20" s="67"/>
      <c r="ABD20" s="67"/>
      <c r="ABE20" s="67"/>
      <c r="ABF20" s="67"/>
      <c r="ABG20" s="67"/>
      <c r="ABH20" s="67"/>
      <c r="ABI20" s="67"/>
      <c r="ABJ20" s="67"/>
      <c r="ABK20" s="67"/>
      <c r="ABL20" s="67"/>
      <c r="ABM20" s="67"/>
      <c r="ABN20" s="67"/>
      <c r="ABO20" s="67"/>
      <c r="ABP20" s="67"/>
      <c r="ABQ20" s="67"/>
      <c r="ABR20" s="67"/>
      <c r="ABS20" s="67"/>
      <c r="ABT20" s="67"/>
      <c r="ABU20" s="67"/>
      <c r="ABV20" s="67"/>
      <c r="ABW20" s="67"/>
      <c r="ABX20" s="67"/>
      <c r="ABY20" s="67"/>
      <c r="ABZ20" s="67"/>
      <c r="ACA20" s="67"/>
      <c r="ACB20" s="67"/>
      <c r="ACC20" s="67"/>
      <c r="ACD20" s="67"/>
      <c r="ACE20" s="67"/>
      <c r="ACF20" s="67"/>
      <c r="ACG20" s="67"/>
      <c r="ACH20" s="67"/>
      <c r="ACI20" s="67"/>
      <c r="ACJ20" s="67"/>
      <c r="ACK20" s="67"/>
      <c r="ACL20" s="67"/>
      <c r="ACM20" s="67"/>
      <c r="ACN20" s="67"/>
      <c r="ACO20" s="67"/>
      <c r="ACP20" s="67"/>
      <c r="ACQ20" s="67"/>
      <c r="ACR20" s="67"/>
      <c r="ACS20" s="67"/>
      <c r="ACT20" s="67"/>
      <c r="ACU20" s="67"/>
      <c r="ACV20" s="67"/>
      <c r="ACW20" s="67"/>
      <c r="ACX20" s="67"/>
      <c r="ACY20" s="67"/>
      <c r="ACZ20" s="67"/>
      <c r="ADA20" s="67"/>
      <c r="ADB20" s="67"/>
      <c r="ADC20" s="67"/>
      <c r="ADD20" s="67"/>
      <c r="ADE20" s="67"/>
      <c r="ADF20" s="67"/>
      <c r="ADG20" s="67"/>
      <c r="ADH20" s="67"/>
      <c r="ADI20" s="67"/>
      <c r="ADJ20" s="67"/>
      <c r="ADK20" s="67"/>
      <c r="ADL20" s="67"/>
      <c r="ADM20" s="67"/>
      <c r="ADN20" s="67"/>
      <c r="ADO20" s="67"/>
      <c r="ADP20" s="67"/>
      <c r="ADQ20" s="67"/>
      <c r="ADR20" s="67"/>
      <c r="ADS20" s="67"/>
      <c r="ADT20" s="67"/>
      <c r="ADU20" s="67"/>
      <c r="ADV20" s="67"/>
      <c r="ADW20" s="67"/>
      <c r="ADX20" s="67"/>
      <c r="ADY20" s="67"/>
      <c r="ADZ20" s="67"/>
      <c r="AEA20" s="67"/>
      <c r="AEB20" s="67"/>
      <c r="AEC20" s="67"/>
      <c r="AED20" s="67"/>
      <c r="AEE20" s="67"/>
      <c r="AEF20" s="67"/>
      <c r="AEG20" s="67"/>
      <c r="AEH20" s="67"/>
      <c r="AEI20" s="67"/>
      <c r="AEJ20" s="67"/>
      <c r="AEK20" s="67"/>
      <c r="AEL20" s="67"/>
      <c r="AEM20" s="67"/>
      <c r="AEN20" s="67"/>
      <c r="AEO20" s="67"/>
      <c r="AEP20" s="67"/>
      <c r="AEQ20" s="67"/>
      <c r="AER20" s="67"/>
      <c r="AES20" s="67"/>
      <c r="AET20" s="67"/>
      <c r="AEU20" s="67"/>
      <c r="AEV20" s="67"/>
      <c r="AEW20" s="67"/>
      <c r="AEX20" s="67"/>
      <c r="AEY20" s="67"/>
      <c r="AEZ20" s="67"/>
      <c r="AFA20" s="67"/>
      <c r="AFB20" s="67"/>
      <c r="AFC20" s="67"/>
      <c r="AFD20" s="67"/>
      <c r="AFE20" s="67"/>
      <c r="AFF20" s="67"/>
      <c r="AFG20" s="67"/>
      <c r="AFH20" s="67"/>
      <c r="AFI20" s="67"/>
      <c r="AFJ20" s="67"/>
      <c r="AFK20" s="67"/>
      <c r="AFL20" s="67"/>
      <c r="AFM20" s="67"/>
      <c r="AFN20" s="67"/>
      <c r="AFO20" s="67"/>
      <c r="AFP20" s="67"/>
      <c r="AFQ20" s="67"/>
      <c r="AFR20" s="67"/>
      <c r="AFS20" s="67"/>
      <c r="AFT20" s="67"/>
      <c r="AFU20" s="67"/>
      <c r="AFV20" s="67"/>
      <c r="AFW20" s="67"/>
      <c r="AFX20" s="67"/>
      <c r="AFY20" s="67"/>
      <c r="AFZ20" s="67"/>
      <c r="AGA20" s="67"/>
      <c r="AGB20" s="67"/>
      <c r="AGC20" s="67"/>
      <c r="AGD20" s="67"/>
      <c r="AGE20" s="67"/>
      <c r="AGF20" s="67"/>
      <c r="AGG20" s="67"/>
      <c r="AGH20" s="67"/>
      <c r="AGI20" s="67"/>
      <c r="AGJ20" s="67"/>
      <c r="AGK20" s="67"/>
      <c r="AGL20" s="67"/>
      <c r="AGM20" s="67"/>
      <c r="AGN20" s="67"/>
      <c r="AGO20" s="67"/>
      <c r="AGP20" s="67"/>
      <c r="AGQ20" s="67"/>
      <c r="AGR20" s="67"/>
      <c r="AGS20" s="67"/>
      <c r="AGT20" s="67"/>
      <c r="AGU20" s="67"/>
      <c r="AGV20" s="67"/>
      <c r="AGW20" s="67"/>
      <c r="AGX20" s="67"/>
      <c r="AGY20" s="67"/>
      <c r="AGZ20" s="67"/>
      <c r="AHA20" s="67"/>
      <c r="AHB20" s="67"/>
      <c r="AHC20" s="67"/>
      <c r="AHD20" s="67"/>
      <c r="AHE20" s="67"/>
      <c r="AHF20" s="67"/>
      <c r="AHG20" s="67"/>
      <c r="AHH20" s="67"/>
      <c r="AHI20" s="67"/>
      <c r="AHJ20" s="67"/>
      <c r="AHK20" s="67"/>
      <c r="AHL20" s="67"/>
      <c r="AHM20" s="67"/>
      <c r="AHN20" s="67"/>
      <c r="AHO20" s="67"/>
      <c r="AHP20" s="67"/>
      <c r="AHQ20" s="67"/>
      <c r="AHR20" s="67"/>
      <c r="AHS20" s="67"/>
      <c r="AHT20" s="67"/>
      <c r="AHU20" s="67"/>
      <c r="AHV20" s="67"/>
      <c r="AHW20" s="67"/>
      <c r="AHX20" s="67"/>
      <c r="AHY20" s="67"/>
      <c r="AHZ20" s="67"/>
      <c r="AIA20" s="67"/>
      <c r="AIB20" s="67"/>
      <c r="AIC20" s="67"/>
      <c r="AID20" s="67"/>
      <c r="AIE20" s="67"/>
      <c r="AIF20" s="67"/>
      <c r="AIG20" s="67"/>
      <c r="AIH20" s="67"/>
      <c r="AII20" s="67"/>
      <c r="AIJ20" s="67"/>
      <c r="AIK20" s="67"/>
      <c r="AIL20" s="67"/>
      <c r="AIM20" s="67"/>
      <c r="AIN20" s="67"/>
      <c r="AIO20" s="67"/>
      <c r="AIP20" s="67"/>
      <c r="AIQ20" s="67"/>
      <c r="AIR20" s="67"/>
      <c r="AIS20" s="67"/>
      <c r="AIT20" s="67"/>
      <c r="AIU20" s="67"/>
      <c r="AIV20" s="67"/>
      <c r="AIW20" s="67"/>
      <c r="AIX20" s="67"/>
      <c r="AIY20" s="67"/>
      <c r="AIZ20" s="67"/>
      <c r="AJA20" s="67"/>
      <c r="AJB20" s="67"/>
      <c r="AJC20" s="67"/>
      <c r="AJD20" s="67"/>
      <c r="AJE20" s="67"/>
      <c r="AJF20" s="67"/>
      <c r="AJG20" s="67"/>
      <c r="AJH20" s="67"/>
      <c r="AJI20" s="67"/>
      <c r="AJJ20" s="67"/>
      <c r="AJK20" s="67"/>
      <c r="AJL20" s="67"/>
      <c r="AJM20" s="67"/>
      <c r="AJN20" s="67"/>
      <c r="AJO20" s="67"/>
      <c r="AJP20" s="67"/>
      <c r="AJQ20" s="67"/>
      <c r="AJR20" s="67"/>
      <c r="AJS20" s="67"/>
      <c r="AJT20" s="67"/>
      <c r="AJU20" s="67"/>
      <c r="AJV20" s="67"/>
      <c r="AJW20" s="67"/>
      <c r="AJX20" s="67"/>
      <c r="AJY20" s="67"/>
      <c r="AJZ20" s="67"/>
      <c r="AKA20" s="67"/>
      <c r="AKB20" s="67"/>
      <c r="AKC20" s="67"/>
      <c r="AKD20" s="67"/>
      <c r="AKE20" s="67"/>
      <c r="AKF20" s="67"/>
      <c r="AKG20" s="67"/>
      <c r="AKH20" s="67"/>
      <c r="AKI20" s="67"/>
      <c r="AKJ20" s="67"/>
      <c r="AKK20" s="67"/>
      <c r="AKL20" s="67"/>
      <c r="AKM20" s="67"/>
      <c r="AKN20" s="67"/>
      <c r="AKO20" s="67"/>
      <c r="AKP20" s="67"/>
      <c r="AKQ20" s="67"/>
      <c r="AKR20" s="67"/>
      <c r="AKS20" s="67"/>
      <c r="AKT20" s="67"/>
      <c r="AKU20" s="67"/>
      <c r="AKV20" s="67"/>
      <c r="AKW20" s="67"/>
      <c r="AKX20" s="67"/>
      <c r="AKY20" s="67"/>
      <c r="AKZ20" s="67"/>
      <c r="ALA20" s="67"/>
      <c r="ALB20" s="67"/>
      <c r="ALC20" s="67"/>
      <c r="ALD20" s="67"/>
      <c r="ALE20" s="67"/>
      <c r="ALF20" s="67"/>
      <c r="ALG20" s="67"/>
      <c r="ALH20" s="67"/>
      <c r="ALI20" s="67"/>
      <c r="ALJ20" s="67"/>
      <c r="ALK20" s="67"/>
      <c r="ALL20" s="67"/>
      <c r="ALM20" s="67"/>
      <c r="ALN20" s="67"/>
      <c r="ALO20" s="67"/>
      <c r="ALP20" s="67"/>
      <c r="ALQ20" s="67"/>
      <c r="ALR20" s="67"/>
      <c r="ALS20" s="67"/>
      <c r="ALT20" s="67"/>
      <c r="ALU20" s="67"/>
      <c r="ALV20" s="67"/>
      <c r="ALW20" s="67"/>
      <c r="ALX20" s="67"/>
      <c r="ALY20" s="67"/>
      <c r="ALZ20" s="67"/>
      <c r="AMA20" s="67"/>
      <c r="AMB20" s="67"/>
      <c r="AMC20" s="67"/>
      <c r="AMD20" s="67"/>
      <c r="AME20" s="67"/>
      <c r="AMF20" s="67"/>
      <c r="AMG20" s="67"/>
      <c r="AMH20" s="67"/>
      <c r="AMI20" s="67"/>
      <c r="AMJ20" s="67"/>
      <c r="AMK20" s="67"/>
      <c r="AML20" s="67"/>
      <c r="AMM20" s="67"/>
      <c r="AMN20" s="67"/>
      <c r="AMO20" s="67"/>
      <c r="AMP20" s="67"/>
      <c r="AMQ20" s="67"/>
      <c r="AMR20" s="67"/>
      <c r="AMS20" s="67"/>
      <c r="AMT20" s="67"/>
      <c r="AMU20" s="67"/>
      <c r="AMV20" s="67"/>
      <c r="AMW20" s="67"/>
      <c r="AMX20" s="67"/>
      <c r="AMY20" s="67"/>
      <c r="AMZ20" s="67"/>
      <c r="ANA20" s="67"/>
      <c r="ANB20" s="67"/>
      <c r="ANC20" s="67"/>
      <c r="AND20" s="67"/>
      <c r="ANE20" s="67"/>
      <c r="ANF20" s="67"/>
      <c r="ANG20" s="67"/>
      <c r="ANH20" s="67"/>
      <c r="ANI20" s="67"/>
      <c r="ANJ20" s="67"/>
      <c r="ANK20" s="67"/>
      <c r="ANL20" s="67"/>
      <c r="ANM20" s="67"/>
      <c r="ANN20" s="67"/>
      <c r="ANO20" s="67"/>
      <c r="ANP20" s="67"/>
      <c r="ANQ20" s="67"/>
      <c r="ANR20" s="67"/>
      <c r="ANS20" s="67"/>
      <c r="ANT20" s="67"/>
      <c r="ANU20" s="67"/>
      <c r="ANV20" s="67"/>
      <c r="ANW20" s="67"/>
      <c r="ANX20" s="67"/>
      <c r="ANY20" s="67"/>
      <c r="ANZ20" s="67"/>
      <c r="AOA20" s="67"/>
      <c r="AOB20" s="67"/>
      <c r="AOC20" s="67"/>
      <c r="AOD20" s="67"/>
      <c r="AOE20" s="67"/>
      <c r="AOF20" s="67"/>
      <c r="AOG20" s="67"/>
      <c r="AOH20" s="67"/>
      <c r="AOI20" s="67"/>
      <c r="AOJ20" s="67"/>
      <c r="AOK20" s="67"/>
      <c r="AOL20" s="67"/>
      <c r="AOM20" s="67"/>
      <c r="AON20" s="67"/>
      <c r="AOO20" s="67"/>
      <c r="AOP20" s="67"/>
      <c r="AOQ20" s="67"/>
      <c r="AOR20" s="67"/>
      <c r="AOS20" s="67"/>
      <c r="AOT20" s="67"/>
      <c r="AOU20" s="67"/>
      <c r="AOV20" s="67"/>
      <c r="AOW20" s="67"/>
      <c r="AOX20" s="67"/>
      <c r="AOY20" s="67"/>
      <c r="AOZ20" s="67"/>
      <c r="APA20" s="67"/>
      <c r="APB20" s="67"/>
      <c r="APC20" s="67"/>
      <c r="APD20" s="67"/>
      <c r="APE20" s="67"/>
      <c r="APF20" s="67"/>
      <c r="APG20" s="67"/>
      <c r="APH20" s="67"/>
      <c r="API20" s="67"/>
      <c r="APJ20" s="67"/>
      <c r="APK20" s="67"/>
      <c r="APL20" s="67"/>
      <c r="APM20" s="67"/>
      <c r="APN20" s="67"/>
      <c r="APO20" s="67"/>
      <c r="APP20" s="67"/>
      <c r="APQ20" s="67"/>
      <c r="APR20" s="67"/>
      <c r="APS20" s="67"/>
      <c r="APT20" s="67"/>
      <c r="APU20" s="67"/>
      <c r="APV20" s="67"/>
      <c r="APW20" s="67"/>
      <c r="APX20" s="67"/>
      <c r="APY20" s="67"/>
      <c r="APZ20" s="67"/>
      <c r="AQA20" s="67"/>
      <c r="AQB20" s="67"/>
      <c r="AQC20" s="67"/>
      <c r="AQD20" s="67"/>
      <c r="AQE20" s="67"/>
      <c r="AQF20" s="67"/>
      <c r="AQG20" s="67"/>
      <c r="AQH20" s="67"/>
      <c r="AQI20" s="67"/>
      <c r="AQJ20" s="67"/>
      <c r="AQK20" s="67"/>
      <c r="AQL20" s="67"/>
      <c r="AQM20" s="67"/>
      <c r="AQN20" s="67"/>
      <c r="AQO20" s="67"/>
      <c r="AQP20" s="67"/>
      <c r="AQQ20" s="67"/>
      <c r="AQR20" s="67"/>
      <c r="AQS20" s="67"/>
      <c r="AQT20" s="67"/>
      <c r="AQU20" s="67"/>
      <c r="AQV20" s="67"/>
      <c r="AQW20" s="67"/>
      <c r="AQX20" s="67"/>
      <c r="AQY20" s="67"/>
      <c r="AQZ20" s="67"/>
      <c r="ARA20" s="67"/>
      <c r="ARB20" s="67"/>
      <c r="ARC20" s="67"/>
      <c r="ARD20" s="67"/>
      <c r="ARE20" s="67"/>
      <c r="ARF20" s="67"/>
      <c r="ARG20" s="67"/>
      <c r="ARH20" s="67"/>
      <c r="ARI20" s="67"/>
      <c r="ARJ20" s="67"/>
      <c r="ARK20" s="67"/>
      <c r="ARL20" s="67"/>
      <c r="ARM20" s="67"/>
      <c r="ARN20" s="67"/>
      <c r="ARO20" s="67"/>
      <c r="ARP20" s="67"/>
      <c r="ARQ20" s="67"/>
      <c r="ARR20" s="67"/>
      <c r="ARS20" s="67"/>
      <c r="ART20" s="67"/>
      <c r="ARU20" s="67"/>
      <c r="ARV20" s="67"/>
      <c r="ARW20" s="67"/>
      <c r="ARX20" s="67"/>
      <c r="ARY20" s="67"/>
      <c r="ARZ20" s="67"/>
      <c r="ASA20" s="67"/>
      <c r="ASB20" s="67"/>
      <c r="ASC20" s="67"/>
      <c r="ASD20" s="67"/>
      <c r="ASE20" s="67"/>
      <c r="ASF20" s="67"/>
      <c r="ASG20" s="67"/>
      <c r="ASH20" s="67"/>
      <c r="ASI20" s="67"/>
      <c r="ASJ20" s="67"/>
      <c r="ASK20" s="67"/>
      <c r="ASL20" s="67"/>
      <c r="ASM20" s="67"/>
      <c r="ASN20" s="67"/>
      <c r="ASO20" s="67"/>
      <c r="ASP20" s="67"/>
      <c r="ASQ20" s="67"/>
      <c r="ASR20" s="67"/>
      <c r="ASS20" s="67"/>
      <c r="AST20" s="67"/>
      <c r="ASU20" s="67"/>
      <c r="ASV20" s="67"/>
      <c r="ASW20" s="67"/>
      <c r="ASX20" s="67"/>
      <c r="ASY20" s="67"/>
      <c r="ASZ20" s="67"/>
      <c r="ATA20" s="67"/>
      <c r="ATB20" s="67"/>
      <c r="ATC20" s="67"/>
      <c r="ATD20" s="67"/>
      <c r="ATE20" s="67"/>
      <c r="ATF20" s="67"/>
      <c r="ATG20" s="67"/>
      <c r="ATH20" s="67"/>
      <c r="ATI20" s="67"/>
      <c r="ATJ20" s="67"/>
      <c r="ATK20" s="67"/>
      <c r="ATL20" s="67"/>
      <c r="ATM20" s="67"/>
      <c r="ATN20" s="67"/>
      <c r="ATO20" s="67"/>
      <c r="ATP20" s="67"/>
      <c r="ATQ20" s="67"/>
      <c r="ATR20" s="67"/>
      <c r="ATS20" s="67"/>
      <c r="ATT20" s="67"/>
      <c r="ATU20" s="67"/>
      <c r="ATV20" s="67"/>
      <c r="ATW20" s="67"/>
      <c r="ATX20" s="67"/>
      <c r="ATY20" s="67"/>
      <c r="ATZ20" s="67"/>
      <c r="AUA20" s="67"/>
      <c r="AUB20" s="67"/>
      <c r="AUC20" s="67"/>
      <c r="AUD20" s="67"/>
      <c r="AUE20" s="67"/>
      <c r="AUF20" s="67"/>
      <c r="AUG20" s="67"/>
      <c r="AUH20" s="67"/>
      <c r="AUI20" s="67"/>
      <c r="AUJ20" s="67"/>
      <c r="AUK20" s="67"/>
      <c r="AUL20" s="67"/>
      <c r="AUM20" s="67"/>
      <c r="AUN20" s="67"/>
      <c r="AUO20" s="67"/>
      <c r="AUP20" s="67"/>
      <c r="AUQ20" s="67"/>
      <c r="AUR20" s="67"/>
      <c r="AUS20" s="67"/>
      <c r="AUT20" s="67"/>
      <c r="AUU20" s="67"/>
      <c r="AUV20" s="67"/>
      <c r="AUW20" s="67"/>
      <c r="AUX20" s="67"/>
      <c r="AUY20" s="67"/>
      <c r="AUZ20" s="67"/>
      <c r="AVA20" s="67"/>
      <c r="AVB20" s="67"/>
      <c r="AVC20" s="67"/>
      <c r="AVD20" s="67"/>
      <c r="AVE20" s="67"/>
      <c r="AVF20" s="67"/>
      <c r="AVG20" s="67"/>
      <c r="AVH20" s="67"/>
      <c r="AVI20" s="67"/>
      <c r="AVJ20" s="67"/>
      <c r="AVK20" s="67"/>
      <c r="AVL20" s="67"/>
      <c r="AVM20" s="67"/>
      <c r="AVN20" s="67"/>
      <c r="AVO20" s="67"/>
      <c r="AVP20" s="67"/>
      <c r="AVQ20" s="67"/>
      <c r="AVR20" s="67"/>
      <c r="AVS20" s="67"/>
      <c r="AVT20" s="67"/>
      <c r="AVU20" s="67"/>
      <c r="AVV20" s="67"/>
      <c r="AVW20" s="67"/>
      <c r="AVX20" s="67"/>
      <c r="AVY20" s="67"/>
      <c r="AVZ20" s="67"/>
      <c r="AWA20" s="67"/>
      <c r="AWB20" s="67"/>
      <c r="AWC20" s="67"/>
      <c r="AWD20" s="67"/>
      <c r="AWE20" s="67"/>
      <c r="AWF20" s="67"/>
      <c r="AWG20" s="67"/>
      <c r="AWH20" s="67"/>
      <c r="AWI20" s="67"/>
      <c r="AWJ20" s="67"/>
      <c r="AWK20" s="67"/>
      <c r="AWL20" s="67"/>
      <c r="AWM20" s="67"/>
      <c r="AWN20" s="67"/>
      <c r="AWO20" s="67"/>
      <c r="AWP20" s="67"/>
      <c r="AWQ20" s="67"/>
      <c r="AWR20" s="67"/>
      <c r="AWS20" s="67"/>
      <c r="AWT20" s="67"/>
      <c r="AWU20" s="67"/>
      <c r="AWV20" s="67"/>
      <c r="AWW20" s="67"/>
      <c r="AWX20" s="67"/>
      <c r="AWY20" s="67"/>
      <c r="AWZ20" s="67"/>
      <c r="AXA20" s="67"/>
      <c r="AXB20" s="67"/>
      <c r="AXC20" s="67"/>
      <c r="AXD20" s="67"/>
      <c r="AXE20" s="67"/>
      <c r="AXF20" s="67"/>
      <c r="AXG20" s="67"/>
      <c r="AXH20" s="67"/>
      <c r="AXI20" s="67"/>
      <c r="AXJ20" s="67"/>
      <c r="AXK20" s="67"/>
      <c r="AXL20" s="67"/>
      <c r="AXM20" s="67"/>
      <c r="AXN20" s="67"/>
      <c r="AXO20" s="67"/>
      <c r="AXP20" s="67"/>
      <c r="AXQ20" s="67"/>
      <c r="AXR20" s="67"/>
      <c r="AXS20" s="67"/>
      <c r="AXT20" s="67"/>
      <c r="AXU20" s="67"/>
      <c r="AXV20" s="67"/>
      <c r="AXW20" s="67"/>
      <c r="AXX20" s="67"/>
      <c r="AXY20" s="67"/>
      <c r="AXZ20" s="67"/>
      <c r="AYA20" s="67"/>
      <c r="AYB20" s="67"/>
      <c r="AYC20" s="67"/>
      <c r="AYD20" s="67"/>
      <c r="AYE20" s="67"/>
      <c r="AYF20" s="67"/>
      <c r="AYG20" s="67"/>
      <c r="AYH20" s="67"/>
      <c r="AYI20" s="67"/>
      <c r="AYJ20" s="67"/>
      <c r="AYK20" s="67"/>
      <c r="AYL20" s="67"/>
      <c r="AYM20" s="67"/>
      <c r="AYN20" s="67"/>
      <c r="AYO20" s="67"/>
      <c r="AYP20" s="67"/>
      <c r="AYQ20" s="67"/>
      <c r="AYR20" s="67"/>
      <c r="AYS20" s="67"/>
      <c r="AYT20" s="67"/>
      <c r="AYU20" s="67"/>
      <c r="AYV20" s="67"/>
      <c r="AYW20" s="67"/>
      <c r="AYX20" s="67"/>
      <c r="AYY20" s="67"/>
      <c r="AYZ20" s="67"/>
      <c r="AZA20" s="67"/>
      <c r="AZB20" s="67"/>
      <c r="AZC20" s="67"/>
      <c r="AZD20" s="67"/>
      <c r="AZE20" s="67"/>
      <c r="AZF20" s="67"/>
      <c r="AZG20" s="67"/>
      <c r="AZH20" s="67"/>
      <c r="AZI20" s="67"/>
      <c r="AZJ20" s="67"/>
      <c r="AZK20" s="67"/>
      <c r="AZL20" s="67"/>
      <c r="AZM20" s="67"/>
      <c r="AZN20" s="67"/>
      <c r="AZO20" s="67"/>
      <c r="AZP20" s="67"/>
      <c r="AZQ20" s="67"/>
      <c r="AZR20" s="67"/>
      <c r="AZS20" s="67"/>
      <c r="AZT20" s="67"/>
      <c r="AZU20" s="67"/>
      <c r="AZV20" s="67"/>
      <c r="AZW20" s="67"/>
      <c r="AZX20" s="67"/>
      <c r="AZY20" s="67"/>
      <c r="AZZ20" s="67"/>
      <c r="BAA20" s="67"/>
      <c r="BAB20" s="67"/>
      <c r="BAC20" s="67"/>
      <c r="BAD20" s="67"/>
      <c r="BAE20" s="67"/>
      <c r="BAF20" s="67"/>
      <c r="BAG20" s="67"/>
      <c r="BAH20" s="67"/>
      <c r="BAI20" s="67"/>
      <c r="BAJ20" s="67"/>
      <c r="BAK20" s="67"/>
      <c r="BAL20" s="67"/>
      <c r="BAM20" s="67"/>
      <c r="BAN20" s="67"/>
      <c r="BAO20" s="67"/>
      <c r="BAP20" s="67"/>
      <c r="BAQ20" s="67"/>
      <c r="BAR20" s="67"/>
      <c r="BAS20" s="67"/>
      <c r="BAT20" s="67"/>
      <c r="BAU20" s="67"/>
      <c r="BAV20" s="67"/>
      <c r="BAW20" s="67"/>
      <c r="BAX20" s="67"/>
      <c r="BAY20" s="67"/>
      <c r="BAZ20" s="67"/>
      <c r="BBA20" s="67"/>
      <c r="BBB20" s="67"/>
      <c r="BBC20" s="67"/>
      <c r="BBD20" s="67"/>
      <c r="BBE20" s="67"/>
      <c r="BBF20" s="67"/>
      <c r="BBG20" s="67"/>
      <c r="BBH20" s="67"/>
      <c r="BBI20" s="67"/>
      <c r="BBJ20" s="67"/>
      <c r="BBK20" s="67"/>
      <c r="BBL20" s="67"/>
      <c r="BBM20" s="67"/>
      <c r="BBN20" s="67"/>
      <c r="BBO20" s="67"/>
      <c r="BBP20" s="67"/>
      <c r="BBQ20" s="67"/>
      <c r="BBR20" s="67"/>
      <c r="BBS20" s="67"/>
      <c r="BBT20" s="67"/>
      <c r="BBU20" s="67"/>
      <c r="BBV20" s="67"/>
      <c r="BBW20" s="67"/>
      <c r="BBX20" s="67"/>
      <c r="BBY20" s="67"/>
      <c r="BBZ20" s="67"/>
      <c r="BCA20" s="67"/>
      <c r="BCB20" s="67"/>
      <c r="BCC20" s="67"/>
      <c r="BCD20" s="67"/>
      <c r="BCE20" s="67"/>
      <c r="BCF20" s="67"/>
      <c r="BCG20" s="67"/>
      <c r="BCH20" s="67"/>
      <c r="BCI20" s="67"/>
      <c r="BCJ20" s="67"/>
      <c r="BCK20" s="67"/>
      <c r="BCL20" s="67"/>
      <c r="BCM20" s="67"/>
      <c r="BCN20" s="67"/>
      <c r="BCO20" s="67"/>
      <c r="BCP20" s="67"/>
      <c r="BCQ20" s="67"/>
      <c r="BCR20" s="67"/>
      <c r="BCS20" s="67"/>
      <c r="BCT20" s="67"/>
      <c r="BCU20" s="67"/>
      <c r="BCV20" s="67"/>
      <c r="BCW20" s="67"/>
      <c r="BCX20" s="67"/>
      <c r="BCY20" s="67"/>
      <c r="BCZ20" s="67"/>
      <c r="BDA20" s="67"/>
      <c r="BDB20" s="67"/>
      <c r="BDC20" s="67"/>
      <c r="BDD20" s="67"/>
      <c r="BDE20" s="67"/>
      <c r="BDF20" s="67"/>
      <c r="BDG20" s="67"/>
      <c r="BDH20" s="67"/>
      <c r="BDI20" s="67"/>
      <c r="BDJ20" s="67"/>
      <c r="BDK20" s="67"/>
      <c r="BDL20" s="67"/>
      <c r="BDM20" s="67"/>
      <c r="BDN20" s="67"/>
      <c r="BDO20" s="67"/>
      <c r="BDP20" s="67"/>
      <c r="BDQ20" s="67"/>
      <c r="BDR20" s="67"/>
      <c r="BDS20" s="67"/>
      <c r="BDT20" s="67"/>
      <c r="BDU20" s="67"/>
      <c r="BDV20" s="67"/>
      <c r="BDW20" s="67"/>
      <c r="BDX20" s="67"/>
      <c r="BDY20" s="67"/>
      <c r="BDZ20" s="67"/>
      <c r="BEA20" s="67"/>
      <c r="BEB20" s="67"/>
      <c r="BEC20" s="67"/>
      <c r="BED20" s="67"/>
      <c r="BEE20" s="67"/>
      <c r="BEF20" s="67"/>
      <c r="BEG20" s="67"/>
      <c r="BEH20" s="67"/>
      <c r="BEI20" s="67"/>
      <c r="BEJ20" s="67"/>
      <c r="BEK20" s="67"/>
      <c r="BEL20" s="67"/>
      <c r="BEM20" s="67"/>
      <c r="BEN20" s="67"/>
      <c r="BEO20" s="67"/>
      <c r="BEP20" s="67"/>
      <c r="BEQ20" s="67"/>
      <c r="BER20" s="67"/>
      <c r="BES20" s="67"/>
      <c r="BET20" s="67"/>
      <c r="BEU20" s="67"/>
      <c r="BEV20" s="67"/>
      <c r="BEW20" s="67"/>
      <c r="BEX20" s="67"/>
      <c r="BEY20" s="67"/>
      <c r="BEZ20" s="67"/>
      <c r="BFA20" s="67"/>
      <c r="BFB20" s="67"/>
      <c r="BFC20" s="67"/>
      <c r="BFD20" s="67"/>
      <c r="BFE20" s="67"/>
      <c r="BFF20" s="67"/>
      <c r="BFG20" s="67"/>
      <c r="BFH20" s="67"/>
      <c r="BFI20" s="67"/>
      <c r="BFJ20" s="67"/>
      <c r="BFK20" s="67"/>
      <c r="BFL20" s="67"/>
      <c r="BFM20" s="67"/>
      <c r="BFN20" s="67"/>
      <c r="BFO20" s="67"/>
      <c r="BFP20" s="67"/>
      <c r="BFQ20" s="67"/>
      <c r="BFR20" s="67"/>
      <c r="BFS20" s="67"/>
      <c r="BFT20" s="67"/>
      <c r="BFU20" s="67"/>
      <c r="BFV20" s="67"/>
      <c r="BFW20" s="67"/>
      <c r="BFX20" s="67"/>
      <c r="BFY20" s="67"/>
      <c r="BFZ20" s="67"/>
      <c r="BGA20" s="67"/>
      <c r="BGB20" s="67"/>
      <c r="BGC20" s="67"/>
      <c r="BGD20" s="67"/>
      <c r="BGE20" s="67"/>
      <c r="BGF20" s="67"/>
      <c r="BGG20" s="67"/>
      <c r="BGH20" s="67"/>
      <c r="BGI20" s="67"/>
      <c r="BGJ20" s="67"/>
      <c r="BGK20" s="67"/>
      <c r="BGL20" s="67"/>
      <c r="BGM20" s="67"/>
      <c r="BGN20" s="67"/>
      <c r="BGO20" s="67"/>
      <c r="BGP20" s="67"/>
      <c r="BGQ20" s="67"/>
      <c r="BGR20" s="67"/>
      <c r="BGS20" s="67"/>
      <c r="BGT20" s="67"/>
      <c r="BGU20" s="67"/>
      <c r="BGV20" s="67"/>
      <c r="BGW20" s="67"/>
      <c r="BGX20" s="67"/>
      <c r="BGY20" s="67"/>
      <c r="BGZ20" s="67"/>
      <c r="BHA20" s="67"/>
      <c r="BHB20" s="67"/>
      <c r="BHC20" s="67"/>
      <c r="BHD20" s="67"/>
      <c r="BHE20" s="67"/>
      <c r="BHF20" s="67"/>
      <c r="BHG20" s="67"/>
      <c r="BHH20" s="67"/>
      <c r="BHI20" s="67"/>
      <c r="BHJ20" s="67"/>
      <c r="BHK20" s="67"/>
      <c r="BHL20" s="67"/>
      <c r="BHM20" s="67"/>
      <c r="BHN20" s="67"/>
      <c r="BHO20" s="67"/>
      <c r="BHP20" s="67"/>
      <c r="BHQ20" s="67"/>
      <c r="BHR20" s="67"/>
      <c r="BHS20" s="67"/>
      <c r="BHT20" s="67"/>
      <c r="BHU20" s="67"/>
      <c r="BHV20" s="67"/>
      <c r="BHW20" s="67"/>
      <c r="BHX20" s="67"/>
      <c r="BHY20" s="67"/>
      <c r="BHZ20" s="67"/>
      <c r="BIA20" s="67"/>
      <c r="BIB20" s="67"/>
      <c r="BIC20" s="67"/>
      <c r="BID20" s="67"/>
      <c r="BIE20" s="67"/>
      <c r="BIF20" s="67"/>
      <c r="BIG20" s="67"/>
      <c r="BIH20" s="67"/>
      <c r="BII20" s="67"/>
      <c r="BIJ20" s="67"/>
      <c r="BIK20" s="67"/>
      <c r="BIL20" s="67"/>
      <c r="BIM20" s="67"/>
      <c r="BIN20" s="67"/>
      <c r="BIO20" s="67"/>
      <c r="BIP20" s="67"/>
      <c r="BIQ20" s="67"/>
      <c r="BIR20" s="67"/>
      <c r="BIS20" s="67"/>
      <c r="BIT20" s="67"/>
      <c r="BIU20" s="67"/>
      <c r="BIV20" s="67"/>
      <c r="BIW20" s="67"/>
      <c r="BIX20" s="67"/>
      <c r="BIY20" s="67"/>
      <c r="BIZ20" s="67"/>
      <c r="BJA20" s="67"/>
      <c r="BJB20" s="67"/>
      <c r="BJC20" s="67"/>
      <c r="BJD20" s="67"/>
      <c r="BJE20" s="67"/>
      <c r="BJF20" s="67"/>
      <c r="BJG20" s="67"/>
      <c r="BJH20" s="67"/>
      <c r="BJI20" s="67"/>
      <c r="BJJ20" s="67"/>
      <c r="BJK20" s="67"/>
      <c r="BJL20" s="67"/>
      <c r="BJM20" s="67"/>
      <c r="BJN20" s="67"/>
      <c r="BJO20" s="67"/>
      <c r="BJP20" s="67"/>
      <c r="BJQ20" s="67"/>
      <c r="BJR20" s="67"/>
      <c r="BJS20" s="67"/>
      <c r="BJT20" s="67"/>
      <c r="BJU20" s="67"/>
      <c r="BJV20" s="67"/>
      <c r="BJW20" s="67"/>
      <c r="BJX20" s="67"/>
      <c r="BJY20" s="67"/>
      <c r="BJZ20" s="67"/>
      <c r="BKA20" s="67"/>
      <c r="BKB20" s="67"/>
      <c r="BKC20" s="67"/>
      <c r="BKD20" s="67"/>
      <c r="BKE20" s="67"/>
      <c r="BKF20" s="67"/>
      <c r="BKG20" s="67"/>
      <c r="BKH20" s="67"/>
      <c r="BKI20" s="67"/>
      <c r="BKJ20" s="67"/>
      <c r="BKK20" s="67"/>
      <c r="BKL20" s="67"/>
      <c r="BKM20" s="67"/>
      <c r="BKN20" s="67"/>
      <c r="BKO20" s="67"/>
      <c r="BKP20" s="67"/>
      <c r="BKQ20" s="67"/>
      <c r="BKR20" s="67"/>
      <c r="BKS20" s="67"/>
      <c r="BKT20" s="67"/>
      <c r="BKU20" s="67"/>
      <c r="BKV20" s="67"/>
      <c r="BKW20" s="67"/>
      <c r="BKX20" s="67"/>
      <c r="BKY20" s="67"/>
      <c r="BKZ20" s="67"/>
      <c r="BLA20" s="67"/>
      <c r="BLB20" s="67"/>
      <c r="BLC20" s="67"/>
      <c r="BLD20" s="67"/>
      <c r="BLE20" s="67"/>
      <c r="BLF20" s="67"/>
      <c r="BLG20" s="67"/>
      <c r="BLH20" s="67"/>
      <c r="BLI20" s="67"/>
      <c r="BLJ20" s="67"/>
      <c r="BLK20" s="67"/>
      <c r="BLL20" s="67"/>
      <c r="BLM20" s="67"/>
      <c r="BLN20" s="67"/>
      <c r="BLO20" s="67"/>
      <c r="BLP20" s="67"/>
      <c r="BLQ20" s="67"/>
      <c r="BLR20" s="67"/>
      <c r="BLS20" s="67"/>
      <c r="BLT20" s="67"/>
      <c r="BLU20" s="67"/>
      <c r="BLV20" s="67"/>
      <c r="BLW20" s="67"/>
      <c r="BLX20" s="67"/>
      <c r="BLY20" s="67"/>
      <c r="BLZ20" s="67"/>
      <c r="BMA20" s="67"/>
      <c r="BMB20" s="67"/>
      <c r="BMC20" s="67"/>
      <c r="BMD20" s="67"/>
      <c r="BME20" s="67"/>
      <c r="BMF20" s="67"/>
      <c r="BMG20" s="67"/>
      <c r="BMH20" s="67"/>
      <c r="BMI20" s="67"/>
      <c r="BMJ20" s="67"/>
      <c r="BMK20" s="67"/>
      <c r="BML20" s="67"/>
      <c r="BMM20" s="67"/>
      <c r="BMN20" s="67"/>
      <c r="BMO20" s="67"/>
      <c r="BMP20" s="67"/>
      <c r="BMQ20" s="67"/>
      <c r="BMR20" s="67"/>
      <c r="BMS20" s="67"/>
      <c r="BMT20" s="67"/>
      <c r="BMU20" s="67"/>
      <c r="BMV20" s="67"/>
      <c r="BMW20" s="67"/>
      <c r="BMX20" s="67"/>
      <c r="BMY20" s="67"/>
      <c r="BMZ20" s="67"/>
      <c r="BNA20" s="67"/>
      <c r="BNB20" s="67"/>
      <c r="BNC20" s="67"/>
      <c r="BND20" s="67"/>
      <c r="BNE20" s="67"/>
      <c r="BNF20" s="67"/>
      <c r="BNG20" s="67"/>
      <c r="BNH20" s="67"/>
      <c r="BNI20" s="67"/>
      <c r="BNJ20" s="67"/>
      <c r="BNK20" s="67"/>
      <c r="BNL20" s="67"/>
      <c r="BNM20" s="67"/>
      <c r="BNN20" s="67"/>
      <c r="BNO20" s="67"/>
      <c r="BNP20" s="67"/>
      <c r="BNQ20" s="67"/>
      <c r="BNR20" s="67"/>
      <c r="BNS20" s="67"/>
      <c r="BNT20" s="67"/>
      <c r="BNU20" s="67"/>
      <c r="BNV20" s="67"/>
      <c r="BNW20" s="67"/>
      <c r="BNX20" s="67"/>
      <c r="BNY20" s="67"/>
      <c r="BNZ20" s="67"/>
      <c r="BOA20" s="67"/>
      <c r="BOB20" s="67"/>
      <c r="BOC20" s="67"/>
      <c r="BOD20" s="67"/>
      <c r="BOE20" s="67"/>
      <c r="BOF20" s="67"/>
      <c r="BOG20" s="67"/>
      <c r="BOH20" s="67"/>
      <c r="BOI20" s="67"/>
      <c r="BOJ20" s="67"/>
      <c r="BOK20" s="67"/>
      <c r="BOL20" s="67"/>
      <c r="BOM20" s="67"/>
      <c r="BON20" s="67"/>
      <c r="BOO20" s="67"/>
      <c r="BOP20" s="67"/>
      <c r="BOQ20" s="67"/>
      <c r="BOR20" s="67"/>
      <c r="BOS20" s="67"/>
      <c r="BOT20" s="67"/>
      <c r="BOU20" s="67"/>
      <c r="BOV20" s="67"/>
      <c r="BOW20" s="67"/>
      <c r="BOX20" s="67"/>
      <c r="BOY20" s="67"/>
      <c r="BOZ20" s="67"/>
      <c r="BPA20" s="67"/>
      <c r="BPB20" s="67"/>
      <c r="BPC20" s="67"/>
      <c r="BPD20" s="67"/>
      <c r="BPE20" s="67"/>
      <c r="BPF20" s="67"/>
      <c r="BPG20" s="67"/>
      <c r="BPH20" s="67"/>
      <c r="BPI20" s="67"/>
      <c r="BPJ20" s="67"/>
      <c r="BPK20" s="67"/>
      <c r="BPL20" s="67"/>
      <c r="BPM20" s="67"/>
      <c r="BPN20" s="67"/>
      <c r="BPO20" s="67"/>
      <c r="BPP20" s="67"/>
      <c r="BPQ20" s="67"/>
      <c r="BPR20" s="67"/>
      <c r="BPS20" s="67"/>
      <c r="BPT20" s="67"/>
      <c r="BPU20" s="67"/>
      <c r="BPV20" s="67"/>
      <c r="BPW20" s="67"/>
      <c r="BPX20" s="67"/>
      <c r="BPY20" s="67"/>
      <c r="BPZ20" s="67"/>
      <c r="BQA20" s="67"/>
      <c r="BQB20" s="67"/>
      <c r="BQC20" s="67"/>
      <c r="BQD20" s="67"/>
      <c r="BQE20" s="67"/>
      <c r="BQF20" s="67"/>
      <c r="BQG20" s="67"/>
      <c r="BQH20" s="67"/>
      <c r="BQI20" s="67"/>
      <c r="BQJ20" s="67"/>
      <c r="BQK20" s="67"/>
      <c r="BQL20" s="67"/>
      <c r="BQM20" s="67"/>
      <c r="BQN20" s="67"/>
      <c r="BQO20" s="67"/>
      <c r="BQP20" s="67"/>
      <c r="BQQ20" s="67"/>
      <c r="BQR20" s="67"/>
      <c r="BQS20" s="67"/>
      <c r="BQT20" s="67"/>
      <c r="BQU20" s="67"/>
      <c r="BQV20" s="67"/>
      <c r="BQW20" s="67"/>
      <c r="BQX20" s="67"/>
      <c r="BQY20" s="67"/>
      <c r="BQZ20" s="67"/>
      <c r="BRA20" s="67"/>
      <c r="BRB20" s="67"/>
      <c r="BRC20" s="67"/>
      <c r="BRD20" s="67"/>
      <c r="BRE20" s="67"/>
      <c r="BRF20" s="67"/>
      <c r="BRG20" s="67"/>
      <c r="BRH20" s="67"/>
      <c r="BRI20" s="67"/>
      <c r="BRJ20" s="67"/>
      <c r="BRK20" s="67"/>
      <c r="BRL20" s="67"/>
      <c r="BRM20" s="67"/>
      <c r="BRN20" s="67"/>
      <c r="BRO20" s="67"/>
      <c r="BRP20" s="67"/>
      <c r="BRQ20" s="67"/>
      <c r="BRR20" s="67"/>
      <c r="BRS20" s="67"/>
      <c r="BRT20" s="67"/>
      <c r="BRU20" s="67"/>
      <c r="BRV20" s="67"/>
      <c r="BRW20" s="67"/>
      <c r="BRX20" s="67"/>
      <c r="BRY20" s="67"/>
      <c r="BRZ20" s="67"/>
      <c r="BSA20" s="67"/>
      <c r="BSB20" s="67"/>
      <c r="BSC20" s="67"/>
      <c r="BSD20" s="67"/>
      <c r="BSE20" s="67"/>
      <c r="BSF20" s="67"/>
      <c r="BSG20" s="67"/>
      <c r="BSH20" s="67"/>
      <c r="BSI20" s="67"/>
      <c r="BSJ20" s="67"/>
      <c r="BSK20" s="67"/>
      <c r="BSL20" s="67"/>
      <c r="BSM20" s="67"/>
      <c r="BSN20" s="67"/>
      <c r="BSO20" s="67"/>
      <c r="BSP20" s="67"/>
      <c r="BSQ20" s="67"/>
      <c r="BSR20" s="67"/>
      <c r="BSS20" s="67"/>
      <c r="BST20" s="67"/>
      <c r="BSU20" s="67"/>
      <c r="BSV20" s="67"/>
      <c r="BSW20" s="67"/>
      <c r="BSX20" s="67"/>
      <c r="BSY20" s="67"/>
      <c r="BSZ20" s="67"/>
      <c r="BTA20" s="67"/>
      <c r="BTB20" s="67"/>
      <c r="BTC20" s="67"/>
      <c r="BTD20" s="67"/>
      <c r="BTE20" s="67"/>
      <c r="BTF20" s="67"/>
      <c r="BTG20" s="67"/>
      <c r="BTH20" s="67"/>
      <c r="BTI20" s="67"/>
      <c r="BTJ20" s="67"/>
      <c r="BTK20" s="67"/>
      <c r="BTL20" s="67"/>
      <c r="BTM20" s="67"/>
      <c r="BTN20" s="67"/>
      <c r="BTO20" s="67"/>
      <c r="BTP20" s="67"/>
      <c r="BTQ20" s="67"/>
      <c r="BTR20" s="67"/>
      <c r="BTS20" s="67"/>
      <c r="BTT20" s="67"/>
      <c r="BTU20" s="67"/>
      <c r="BTV20" s="67"/>
      <c r="BTW20" s="67"/>
      <c r="BTX20" s="67"/>
      <c r="BTY20" s="67"/>
      <c r="BTZ20" s="67"/>
      <c r="BUA20" s="67"/>
      <c r="BUB20" s="67"/>
      <c r="BUC20" s="67"/>
      <c r="BUD20" s="67"/>
      <c r="BUE20" s="67"/>
      <c r="BUF20" s="67"/>
      <c r="BUG20" s="67"/>
      <c r="BUH20" s="67"/>
      <c r="BUI20" s="67"/>
      <c r="BUJ20" s="67"/>
      <c r="BUK20" s="67"/>
      <c r="BUL20" s="67"/>
      <c r="BUM20" s="67"/>
      <c r="BUN20" s="67"/>
      <c r="BUO20" s="67"/>
      <c r="BUP20" s="67"/>
      <c r="BUQ20" s="67"/>
      <c r="BUR20" s="67"/>
      <c r="BUS20" s="67"/>
      <c r="BUT20" s="67"/>
      <c r="BUU20" s="67"/>
      <c r="BUV20" s="67"/>
      <c r="BUW20" s="67"/>
      <c r="BUX20" s="67"/>
      <c r="BUY20" s="67"/>
      <c r="BUZ20" s="67"/>
      <c r="BVA20" s="67"/>
      <c r="BVB20" s="67"/>
      <c r="BVC20" s="67"/>
      <c r="BVD20" s="67"/>
      <c r="BVE20" s="67"/>
      <c r="BVF20" s="67"/>
      <c r="BVG20" s="67"/>
      <c r="BVH20" s="67"/>
      <c r="BVI20" s="67"/>
      <c r="BVJ20" s="67"/>
      <c r="BVK20" s="67"/>
      <c r="BVL20" s="67"/>
      <c r="BVM20" s="67"/>
      <c r="BVN20" s="67"/>
      <c r="BVO20" s="67"/>
      <c r="BVP20" s="67"/>
      <c r="BVQ20" s="67"/>
      <c r="BVR20" s="67"/>
      <c r="BVS20" s="67"/>
      <c r="BVT20" s="67"/>
      <c r="BVU20" s="67"/>
      <c r="BVV20" s="67"/>
      <c r="BVW20" s="67"/>
      <c r="BVX20" s="67"/>
      <c r="BVY20" s="67"/>
      <c r="BVZ20" s="67"/>
      <c r="BWA20" s="67"/>
      <c r="BWB20" s="67"/>
      <c r="BWC20" s="67"/>
      <c r="BWD20" s="67"/>
      <c r="BWE20" s="67"/>
      <c r="BWF20" s="67"/>
      <c r="BWG20" s="67"/>
      <c r="BWH20" s="67"/>
      <c r="BWI20" s="67"/>
      <c r="BWJ20" s="67"/>
      <c r="BWK20" s="67"/>
      <c r="BWL20" s="67"/>
      <c r="BWM20" s="67"/>
      <c r="BWN20" s="67"/>
      <c r="BWO20" s="67"/>
      <c r="BWP20" s="67"/>
      <c r="BWQ20" s="67"/>
      <c r="BWR20" s="67"/>
      <c r="BWS20" s="67"/>
      <c r="BWT20" s="67"/>
      <c r="BWU20" s="67"/>
      <c r="BWV20" s="67"/>
      <c r="BWW20" s="67"/>
      <c r="BWX20" s="67"/>
      <c r="BWY20" s="67"/>
      <c r="BWZ20" s="67"/>
      <c r="BXA20" s="67"/>
      <c r="BXB20" s="67"/>
      <c r="BXC20" s="67"/>
      <c r="BXD20" s="67"/>
      <c r="BXE20" s="67"/>
      <c r="BXF20" s="67"/>
      <c r="BXG20" s="67"/>
      <c r="BXH20" s="67"/>
      <c r="BXI20" s="67"/>
      <c r="BXJ20" s="67"/>
      <c r="BXK20" s="67"/>
      <c r="BXL20" s="67"/>
      <c r="BXM20" s="67"/>
      <c r="BXN20" s="67"/>
      <c r="BXO20" s="67"/>
      <c r="BXP20" s="67"/>
      <c r="BXQ20" s="67"/>
      <c r="BXR20" s="67"/>
      <c r="BXS20" s="67"/>
      <c r="BXT20" s="67"/>
      <c r="BXU20" s="67"/>
      <c r="BXV20" s="67"/>
      <c r="BXW20" s="67"/>
      <c r="BXX20" s="67"/>
      <c r="BXY20" s="67"/>
      <c r="BXZ20" s="67"/>
      <c r="BYA20" s="67"/>
      <c r="BYB20" s="67"/>
      <c r="BYC20" s="67"/>
      <c r="BYD20" s="67"/>
      <c r="BYE20" s="67"/>
      <c r="BYF20" s="67"/>
      <c r="BYG20" s="67"/>
      <c r="BYH20" s="67"/>
      <c r="BYI20" s="67"/>
      <c r="BYJ20" s="67"/>
      <c r="BYK20" s="67"/>
      <c r="BYL20" s="67"/>
      <c r="BYM20" s="67"/>
      <c r="BYN20" s="67"/>
      <c r="BYO20" s="67"/>
      <c r="BYP20" s="67"/>
      <c r="BYQ20" s="67"/>
      <c r="BYR20" s="67"/>
      <c r="BYS20" s="67"/>
      <c r="BYT20" s="67"/>
      <c r="BYU20" s="67"/>
      <c r="BYV20" s="67"/>
      <c r="BYW20" s="67"/>
      <c r="BYX20" s="67"/>
      <c r="BYY20" s="67"/>
      <c r="BYZ20" s="67"/>
      <c r="BZA20" s="67"/>
      <c r="BZB20" s="67"/>
      <c r="BZC20" s="67"/>
      <c r="BZD20" s="67"/>
      <c r="BZE20" s="67"/>
      <c r="BZF20" s="67"/>
      <c r="BZG20" s="67"/>
      <c r="BZH20" s="67"/>
      <c r="BZI20" s="67"/>
      <c r="BZJ20" s="67"/>
      <c r="BZK20" s="67"/>
      <c r="BZL20" s="67"/>
      <c r="BZM20" s="67"/>
      <c r="BZN20" s="67"/>
      <c r="BZO20" s="67"/>
      <c r="BZP20" s="67"/>
      <c r="BZQ20" s="67"/>
      <c r="BZR20" s="67"/>
      <c r="BZS20" s="67"/>
      <c r="BZT20" s="67"/>
      <c r="BZU20" s="67"/>
      <c r="BZV20" s="67"/>
      <c r="BZW20" s="67"/>
      <c r="BZX20" s="67"/>
      <c r="BZY20" s="67"/>
      <c r="BZZ20" s="67"/>
      <c r="CAA20" s="67"/>
      <c r="CAB20" s="67"/>
      <c r="CAC20" s="67"/>
      <c r="CAD20" s="67"/>
      <c r="CAE20" s="67"/>
      <c r="CAF20" s="67"/>
      <c r="CAG20" s="67"/>
      <c r="CAH20" s="67"/>
      <c r="CAI20" s="67"/>
      <c r="CAJ20" s="67"/>
      <c r="CAK20" s="67"/>
      <c r="CAL20" s="67"/>
      <c r="CAM20" s="67"/>
      <c r="CAN20" s="67"/>
      <c r="CAO20" s="67"/>
      <c r="CAP20" s="67"/>
      <c r="CAQ20" s="67"/>
      <c r="CAR20" s="67"/>
      <c r="CAS20" s="67"/>
      <c r="CAT20" s="67"/>
      <c r="CAU20" s="67"/>
      <c r="CAV20" s="67"/>
      <c r="CAW20" s="67"/>
      <c r="CAX20" s="67"/>
      <c r="CAY20" s="67"/>
      <c r="CAZ20" s="67"/>
      <c r="CBA20" s="67"/>
      <c r="CBB20" s="67"/>
      <c r="CBC20" s="67"/>
      <c r="CBD20" s="67"/>
      <c r="CBE20" s="67"/>
      <c r="CBF20" s="67"/>
      <c r="CBG20" s="67"/>
      <c r="CBH20" s="67"/>
      <c r="CBI20" s="67"/>
      <c r="CBJ20" s="67"/>
      <c r="CBK20" s="67"/>
      <c r="CBL20" s="67"/>
      <c r="CBM20" s="67"/>
      <c r="CBN20" s="67"/>
      <c r="CBO20" s="67"/>
      <c r="CBP20" s="67"/>
      <c r="CBQ20" s="67"/>
      <c r="CBR20" s="67"/>
      <c r="CBS20" s="67"/>
      <c r="CBT20" s="67"/>
      <c r="CBU20" s="67"/>
      <c r="CBV20" s="67"/>
      <c r="CBW20" s="67"/>
      <c r="CBX20" s="67"/>
      <c r="CBY20" s="67"/>
      <c r="CBZ20" s="67"/>
      <c r="CCA20" s="67"/>
      <c r="CCB20" s="67"/>
      <c r="CCC20" s="67"/>
      <c r="CCD20" s="67"/>
      <c r="CCE20" s="67"/>
      <c r="CCF20" s="67"/>
      <c r="CCG20" s="67"/>
      <c r="CCH20" s="67"/>
      <c r="CCI20" s="67"/>
      <c r="CCJ20" s="67"/>
      <c r="CCK20" s="67"/>
      <c r="CCL20" s="67"/>
      <c r="CCM20" s="67"/>
      <c r="CCN20" s="67"/>
      <c r="CCO20" s="67"/>
      <c r="CCP20" s="67"/>
      <c r="CCQ20" s="67"/>
      <c r="CCR20" s="67"/>
      <c r="CCS20" s="67"/>
      <c r="CCT20" s="67"/>
      <c r="CCU20" s="67"/>
      <c r="CCV20" s="67"/>
      <c r="CCW20" s="67"/>
      <c r="CCX20" s="67"/>
      <c r="CCY20" s="67"/>
      <c r="CCZ20" s="67"/>
      <c r="CDA20" s="67"/>
      <c r="CDB20" s="67"/>
      <c r="CDC20" s="67"/>
      <c r="CDD20" s="67"/>
      <c r="CDE20" s="67"/>
      <c r="CDF20" s="67"/>
      <c r="CDG20" s="67"/>
      <c r="CDH20" s="67"/>
      <c r="CDI20" s="67"/>
      <c r="CDJ20" s="67"/>
      <c r="CDK20" s="67"/>
      <c r="CDL20" s="67"/>
      <c r="CDM20" s="67"/>
      <c r="CDN20" s="67"/>
      <c r="CDO20" s="67"/>
      <c r="CDP20" s="67"/>
      <c r="CDQ20" s="67"/>
      <c r="CDR20" s="67"/>
      <c r="CDS20" s="67"/>
      <c r="CDT20" s="67"/>
      <c r="CDU20" s="67"/>
      <c r="CDV20" s="67"/>
      <c r="CDW20" s="67"/>
      <c r="CDX20" s="67"/>
      <c r="CDY20" s="67"/>
      <c r="CDZ20" s="67"/>
      <c r="CEA20" s="67"/>
      <c r="CEB20" s="67"/>
      <c r="CEC20" s="67"/>
      <c r="CED20" s="67"/>
      <c r="CEE20" s="67"/>
      <c r="CEF20" s="67"/>
      <c r="CEG20" s="67"/>
      <c r="CEH20" s="67"/>
      <c r="CEI20" s="67"/>
      <c r="CEJ20" s="67"/>
      <c r="CEK20" s="67"/>
      <c r="CEL20" s="67"/>
      <c r="CEM20" s="67"/>
      <c r="CEN20" s="67"/>
      <c r="CEO20" s="67"/>
      <c r="CEP20" s="67"/>
      <c r="CEQ20" s="67"/>
      <c r="CER20" s="67"/>
      <c r="CES20" s="67"/>
      <c r="CET20" s="67"/>
      <c r="CEU20" s="67"/>
      <c r="CEV20" s="67"/>
      <c r="CEW20" s="67"/>
      <c r="CEX20" s="67"/>
      <c r="CEY20" s="67"/>
      <c r="CEZ20" s="67"/>
      <c r="CFA20" s="67"/>
      <c r="CFB20" s="67"/>
      <c r="CFC20" s="67"/>
      <c r="CFD20" s="67"/>
      <c r="CFE20" s="67"/>
      <c r="CFF20" s="67"/>
      <c r="CFG20" s="67"/>
      <c r="CFH20" s="67"/>
      <c r="CFI20" s="67"/>
      <c r="CFJ20" s="67"/>
      <c r="CFK20" s="67"/>
      <c r="CFL20" s="67"/>
      <c r="CFM20" s="67"/>
      <c r="CFN20" s="67"/>
      <c r="CFO20" s="67"/>
      <c r="CFP20" s="67"/>
      <c r="CFQ20" s="67"/>
      <c r="CFR20" s="67"/>
      <c r="CFS20" s="67"/>
      <c r="CFT20" s="67"/>
      <c r="CFU20" s="67"/>
      <c r="CFV20" s="67"/>
      <c r="CFW20" s="67"/>
      <c r="CFX20" s="67"/>
      <c r="CFY20" s="67"/>
      <c r="CFZ20" s="67"/>
      <c r="CGA20" s="67"/>
      <c r="CGB20" s="67"/>
      <c r="CGC20" s="67"/>
      <c r="CGD20" s="67"/>
      <c r="CGE20" s="67"/>
      <c r="CGF20" s="67"/>
      <c r="CGG20" s="67"/>
      <c r="CGH20" s="67"/>
      <c r="CGI20" s="67"/>
      <c r="CGJ20" s="67"/>
      <c r="CGK20" s="67"/>
      <c r="CGL20" s="67"/>
      <c r="CGM20" s="67"/>
      <c r="CGN20" s="67"/>
      <c r="CGO20" s="67"/>
      <c r="CGP20" s="67"/>
      <c r="CGQ20" s="67"/>
      <c r="CGR20" s="67"/>
      <c r="CGS20" s="67"/>
      <c r="CGT20" s="67"/>
      <c r="CGU20" s="67"/>
      <c r="CGV20" s="67"/>
      <c r="CGW20" s="67"/>
      <c r="CGX20" s="67"/>
      <c r="CGY20" s="67"/>
      <c r="CGZ20" s="67"/>
      <c r="CHA20" s="67"/>
      <c r="CHB20" s="67"/>
      <c r="CHC20" s="67"/>
      <c r="CHD20" s="67"/>
      <c r="CHE20" s="67"/>
      <c r="CHF20" s="67"/>
      <c r="CHG20" s="67"/>
      <c r="CHH20" s="67"/>
      <c r="CHI20" s="67"/>
      <c r="CHJ20" s="67"/>
      <c r="CHK20" s="67"/>
      <c r="CHL20" s="67"/>
      <c r="CHM20" s="67"/>
      <c r="CHN20" s="67"/>
      <c r="CHO20" s="67"/>
      <c r="CHP20" s="67"/>
      <c r="CHQ20" s="67"/>
      <c r="CHR20" s="67"/>
      <c r="CHS20" s="67"/>
      <c r="CHT20" s="67"/>
      <c r="CHU20" s="67"/>
      <c r="CHV20" s="67"/>
      <c r="CHW20" s="67"/>
      <c r="CHX20" s="67"/>
      <c r="CHY20" s="67"/>
      <c r="CHZ20" s="67"/>
      <c r="CIA20" s="67"/>
      <c r="CIB20" s="67"/>
      <c r="CIC20" s="67"/>
      <c r="CID20" s="67"/>
      <c r="CIE20" s="67"/>
      <c r="CIF20" s="67"/>
      <c r="CIG20" s="67"/>
      <c r="CIH20" s="67"/>
      <c r="CII20" s="67"/>
      <c r="CIJ20" s="67"/>
      <c r="CIK20" s="67"/>
      <c r="CIL20" s="67"/>
      <c r="CIM20" s="67"/>
      <c r="CIN20" s="67"/>
      <c r="CIO20" s="67"/>
      <c r="CIP20" s="67"/>
      <c r="CIQ20" s="67"/>
      <c r="CIR20" s="67"/>
      <c r="CIS20" s="67"/>
      <c r="CIT20" s="67"/>
      <c r="CIU20" s="67"/>
      <c r="CIV20" s="67"/>
      <c r="CIW20" s="67"/>
      <c r="CIX20" s="67"/>
      <c r="CIY20" s="67"/>
      <c r="CIZ20" s="67"/>
      <c r="CJA20" s="67"/>
      <c r="CJB20" s="67"/>
      <c r="CJC20" s="67"/>
      <c r="CJD20" s="67"/>
      <c r="CJE20" s="67"/>
      <c r="CJF20" s="67"/>
      <c r="CJG20" s="67"/>
      <c r="CJH20" s="67"/>
      <c r="CJI20" s="67"/>
      <c r="CJJ20" s="67"/>
      <c r="CJK20" s="67"/>
      <c r="CJL20" s="67"/>
      <c r="CJM20" s="67"/>
      <c r="CJN20" s="67"/>
      <c r="CJO20" s="67"/>
      <c r="CJP20" s="67"/>
      <c r="CJQ20" s="67"/>
      <c r="CJR20" s="67"/>
      <c r="CJS20" s="67"/>
      <c r="CJT20" s="67"/>
      <c r="CJU20" s="67"/>
      <c r="CJV20" s="67"/>
      <c r="CJW20" s="67"/>
      <c r="CJX20" s="67"/>
      <c r="CJY20" s="67"/>
      <c r="CJZ20" s="67"/>
      <c r="CKA20" s="67"/>
      <c r="CKB20" s="67"/>
      <c r="CKC20" s="67"/>
      <c r="CKD20" s="67"/>
      <c r="CKE20" s="67"/>
      <c r="CKF20" s="67"/>
      <c r="CKG20" s="67"/>
      <c r="CKH20" s="67"/>
      <c r="CKI20" s="67"/>
      <c r="CKJ20" s="67"/>
      <c r="CKK20" s="67"/>
      <c r="CKL20" s="67"/>
      <c r="CKM20" s="67"/>
      <c r="CKN20" s="67"/>
      <c r="CKO20" s="67"/>
      <c r="CKP20" s="67"/>
      <c r="CKQ20" s="67"/>
      <c r="CKR20" s="67"/>
      <c r="CKS20" s="67"/>
      <c r="CKT20" s="67"/>
      <c r="CKU20" s="67"/>
      <c r="CKV20" s="67"/>
      <c r="CKW20" s="67"/>
      <c r="CKX20" s="67"/>
      <c r="CKY20" s="67"/>
      <c r="CKZ20" s="67"/>
      <c r="CLA20" s="67"/>
      <c r="CLB20" s="67"/>
      <c r="CLC20" s="67"/>
      <c r="CLD20" s="67"/>
      <c r="CLE20" s="67"/>
      <c r="CLF20" s="67"/>
      <c r="CLG20" s="67"/>
      <c r="CLH20" s="67"/>
      <c r="CLI20" s="67"/>
      <c r="CLJ20" s="67"/>
      <c r="CLK20" s="67"/>
      <c r="CLL20" s="67"/>
      <c r="CLM20" s="67"/>
      <c r="CLN20" s="67"/>
      <c r="CLO20" s="67"/>
      <c r="CLP20" s="67"/>
      <c r="CLQ20" s="67"/>
      <c r="CLR20" s="67"/>
      <c r="CLS20" s="67"/>
      <c r="CLT20" s="67"/>
      <c r="CLU20" s="67"/>
      <c r="CLV20" s="67"/>
      <c r="CLW20" s="67"/>
      <c r="CLX20" s="67"/>
      <c r="CLY20" s="67"/>
      <c r="CLZ20" s="67"/>
      <c r="CMA20" s="67"/>
      <c r="CMB20" s="67"/>
      <c r="CMC20" s="67"/>
      <c r="CMD20" s="67"/>
      <c r="CME20" s="67"/>
      <c r="CMF20" s="67"/>
      <c r="CMG20" s="67"/>
      <c r="CMH20" s="67"/>
      <c r="CMI20" s="67"/>
      <c r="CMJ20" s="67"/>
      <c r="CMK20" s="67"/>
      <c r="CML20" s="67"/>
      <c r="CMM20" s="67"/>
      <c r="CMN20" s="67"/>
      <c r="CMO20" s="67"/>
      <c r="CMP20" s="67"/>
      <c r="CMQ20" s="67"/>
      <c r="CMR20" s="67"/>
      <c r="CMS20" s="67"/>
      <c r="CMT20" s="67"/>
      <c r="CMU20" s="67"/>
      <c r="CMV20" s="67"/>
      <c r="CMW20" s="67"/>
      <c r="CMX20" s="67"/>
      <c r="CMY20" s="67"/>
      <c r="CMZ20" s="67"/>
      <c r="CNA20" s="67"/>
      <c r="CNB20" s="67"/>
      <c r="CNC20" s="67"/>
      <c r="CND20" s="67"/>
      <c r="CNE20" s="67"/>
      <c r="CNF20" s="67"/>
      <c r="CNG20" s="67"/>
      <c r="CNH20" s="67"/>
      <c r="CNI20" s="67"/>
      <c r="CNJ20" s="67"/>
      <c r="CNK20" s="67"/>
      <c r="CNL20" s="67"/>
      <c r="CNM20" s="67"/>
      <c r="CNN20" s="67"/>
      <c r="CNO20" s="67"/>
      <c r="CNP20" s="67"/>
      <c r="CNQ20" s="67"/>
      <c r="CNR20" s="67"/>
      <c r="CNS20" s="67"/>
      <c r="CNT20" s="67"/>
      <c r="CNU20" s="67"/>
      <c r="CNV20" s="67"/>
      <c r="CNW20" s="67"/>
      <c r="CNX20" s="67"/>
      <c r="CNY20" s="67"/>
      <c r="CNZ20" s="67"/>
      <c r="COA20" s="67"/>
      <c r="COB20" s="67"/>
      <c r="COC20" s="67"/>
      <c r="COD20" s="67"/>
      <c r="COE20" s="67"/>
      <c r="COF20" s="67"/>
      <c r="COG20" s="67"/>
      <c r="COH20" s="67"/>
      <c r="COI20" s="67"/>
      <c r="COJ20" s="67"/>
      <c r="COK20" s="67"/>
      <c r="COL20" s="67"/>
      <c r="COM20" s="67"/>
      <c r="CON20" s="67"/>
      <c r="COO20" s="67"/>
      <c r="COP20" s="67"/>
      <c r="COQ20" s="67"/>
      <c r="COR20" s="67"/>
      <c r="COS20" s="67"/>
      <c r="COT20" s="67"/>
      <c r="COU20" s="67"/>
      <c r="COV20" s="67"/>
      <c r="COW20" s="67"/>
      <c r="COX20" s="67"/>
      <c r="COY20" s="67"/>
      <c r="COZ20" s="67"/>
      <c r="CPA20" s="67"/>
      <c r="CPB20" s="67"/>
      <c r="CPC20" s="67"/>
      <c r="CPD20" s="67"/>
      <c r="CPE20" s="67"/>
      <c r="CPF20" s="67"/>
      <c r="CPG20" s="67"/>
      <c r="CPH20" s="67"/>
      <c r="CPI20" s="67"/>
      <c r="CPJ20" s="67"/>
      <c r="CPK20" s="67"/>
      <c r="CPL20" s="67"/>
      <c r="CPM20" s="67"/>
      <c r="CPN20" s="67"/>
      <c r="CPO20" s="67"/>
      <c r="CPP20" s="67"/>
      <c r="CPQ20" s="67"/>
      <c r="CPR20" s="67"/>
      <c r="CPS20" s="67"/>
      <c r="CPT20" s="67"/>
      <c r="CPU20" s="67"/>
      <c r="CPV20" s="67"/>
      <c r="CPW20" s="67"/>
      <c r="CPX20" s="67"/>
      <c r="CPY20" s="67"/>
      <c r="CPZ20" s="67"/>
      <c r="CQA20" s="67"/>
      <c r="CQB20" s="67"/>
      <c r="CQC20" s="67"/>
      <c r="CQD20" s="67"/>
      <c r="CQE20" s="67"/>
      <c r="CQF20" s="67"/>
      <c r="CQG20" s="67"/>
      <c r="CQH20" s="67"/>
      <c r="CQI20" s="67"/>
      <c r="CQJ20" s="67"/>
      <c r="CQK20" s="67"/>
      <c r="CQL20" s="67"/>
      <c r="CQM20" s="67"/>
      <c r="CQN20" s="67"/>
      <c r="CQO20" s="67"/>
      <c r="CQP20" s="67"/>
      <c r="CQQ20" s="67"/>
      <c r="CQR20" s="67"/>
      <c r="CQS20" s="67"/>
      <c r="CQT20" s="67"/>
      <c r="CQU20" s="67"/>
      <c r="CQV20" s="67"/>
      <c r="CQW20" s="67"/>
      <c r="CQX20" s="67"/>
      <c r="CQY20" s="67"/>
      <c r="CQZ20" s="67"/>
      <c r="CRA20" s="67"/>
      <c r="CRB20" s="67"/>
      <c r="CRC20" s="67"/>
      <c r="CRD20" s="67"/>
      <c r="CRE20" s="67"/>
      <c r="CRF20" s="67"/>
      <c r="CRG20" s="67"/>
      <c r="CRH20" s="67"/>
      <c r="CRI20" s="67"/>
      <c r="CRJ20" s="67"/>
      <c r="CRK20" s="67"/>
      <c r="CRL20" s="67"/>
      <c r="CRM20" s="67"/>
      <c r="CRN20" s="67"/>
      <c r="CRO20" s="67"/>
      <c r="CRP20" s="67"/>
      <c r="CRQ20" s="67"/>
      <c r="CRR20" s="67"/>
      <c r="CRS20" s="67"/>
      <c r="CRT20" s="67"/>
      <c r="CRU20" s="67"/>
      <c r="CRV20" s="67"/>
      <c r="CRW20" s="67"/>
      <c r="CRX20" s="67"/>
      <c r="CRY20" s="67"/>
      <c r="CRZ20" s="67"/>
      <c r="CSA20" s="67"/>
      <c r="CSB20" s="67"/>
      <c r="CSC20" s="67"/>
      <c r="CSD20" s="67"/>
      <c r="CSE20" s="67"/>
      <c r="CSF20" s="67"/>
      <c r="CSG20" s="67"/>
      <c r="CSH20" s="67"/>
      <c r="CSI20" s="67"/>
      <c r="CSJ20" s="67"/>
      <c r="CSK20" s="67"/>
      <c r="CSL20" s="67"/>
      <c r="CSM20" s="67"/>
      <c r="CSN20" s="67"/>
      <c r="CSO20" s="67"/>
      <c r="CSP20" s="67"/>
      <c r="CSQ20" s="67"/>
      <c r="CSR20" s="67"/>
      <c r="CSS20" s="67"/>
      <c r="CST20" s="67"/>
      <c r="CSU20" s="67"/>
      <c r="CSV20" s="67"/>
      <c r="CSW20" s="67"/>
      <c r="CSX20" s="67"/>
      <c r="CSY20" s="67"/>
      <c r="CSZ20" s="67"/>
      <c r="CTA20" s="67"/>
      <c r="CTB20" s="67"/>
      <c r="CTC20" s="67"/>
      <c r="CTD20" s="67"/>
      <c r="CTE20" s="67"/>
      <c r="CTF20" s="67"/>
      <c r="CTG20" s="67"/>
      <c r="CTH20" s="67"/>
      <c r="CTI20" s="67"/>
      <c r="CTJ20" s="67"/>
      <c r="CTK20" s="67"/>
      <c r="CTL20" s="67"/>
      <c r="CTM20" s="67"/>
      <c r="CTN20" s="67"/>
      <c r="CTO20" s="67"/>
      <c r="CTP20" s="67"/>
      <c r="CTQ20" s="67"/>
      <c r="CTR20" s="67"/>
      <c r="CTS20" s="67"/>
      <c r="CTT20" s="67"/>
      <c r="CTU20" s="67"/>
      <c r="CTV20" s="67"/>
      <c r="CTW20" s="67"/>
      <c r="CTX20" s="67"/>
      <c r="CTY20" s="67"/>
      <c r="CTZ20" s="67"/>
      <c r="CUA20" s="67"/>
      <c r="CUB20" s="67"/>
      <c r="CUC20" s="67"/>
      <c r="CUD20" s="67"/>
      <c r="CUE20" s="67"/>
      <c r="CUF20" s="67"/>
      <c r="CUG20" s="67"/>
      <c r="CUH20" s="67"/>
      <c r="CUI20" s="67"/>
      <c r="CUJ20" s="67"/>
      <c r="CUK20" s="67"/>
      <c r="CUL20" s="67"/>
      <c r="CUM20" s="67"/>
      <c r="CUN20" s="67"/>
      <c r="CUO20" s="67"/>
      <c r="CUP20" s="67"/>
      <c r="CUQ20" s="67"/>
      <c r="CUR20" s="67"/>
      <c r="CUS20" s="67"/>
      <c r="CUT20" s="67"/>
      <c r="CUU20" s="67"/>
      <c r="CUV20" s="67"/>
      <c r="CUW20" s="67"/>
      <c r="CUX20" s="67"/>
      <c r="CUY20" s="67"/>
      <c r="CUZ20" s="67"/>
      <c r="CVA20" s="67"/>
      <c r="CVB20" s="67"/>
      <c r="CVC20" s="67"/>
      <c r="CVD20" s="67"/>
      <c r="CVE20" s="67"/>
      <c r="CVF20" s="67"/>
      <c r="CVG20" s="67"/>
      <c r="CVH20" s="67"/>
      <c r="CVI20" s="67"/>
      <c r="CVJ20" s="67"/>
      <c r="CVK20" s="67"/>
      <c r="CVL20" s="67"/>
      <c r="CVM20" s="67"/>
      <c r="CVN20" s="67"/>
      <c r="CVO20" s="67"/>
      <c r="CVP20" s="67"/>
      <c r="CVQ20" s="67"/>
      <c r="CVR20" s="67"/>
      <c r="CVS20" s="67"/>
      <c r="CVT20" s="67"/>
      <c r="CVU20" s="67"/>
      <c r="CVV20" s="67"/>
      <c r="CVW20" s="67"/>
      <c r="CVX20" s="67"/>
      <c r="CVY20" s="67"/>
      <c r="CVZ20" s="67"/>
      <c r="CWA20" s="67"/>
      <c r="CWB20" s="67"/>
      <c r="CWC20" s="67"/>
      <c r="CWD20" s="67"/>
      <c r="CWE20" s="67"/>
      <c r="CWF20" s="67"/>
      <c r="CWG20" s="67"/>
      <c r="CWH20" s="67"/>
      <c r="CWI20" s="67"/>
      <c r="CWJ20" s="67"/>
      <c r="CWK20" s="67"/>
      <c r="CWL20" s="67"/>
      <c r="CWM20" s="67"/>
      <c r="CWN20" s="67"/>
      <c r="CWO20" s="67"/>
      <c r="CWP20" s="67"/>
      <c r="CWQ20" s="67"/>
      <c r="CWR20" s="67"/>
      <c r="CWS20" s="67"/>
      <c r="CWT20" s="67"/>
      <c r="CWU20" s="67"/>
      <c r="CWV20" s="67"/>
      <c r="CWW20" s="67"/>
      <c r="CWX20" s="67"/>
      <c r="CWY20" s="67"/>
      <c r="CWZ20" s="67"/>
      <c r="CXA20" s="67"/>
      <c r="CXB20" s="67"/>
      <c r="CXC20" s="67"/>
      <c r="CXD20" s="67"/>
      <c r="CXE20" s="67"/>
      <c r="CXF20" s="67"/>
      <c r="CXG20" s="67"/>
      <c r="CXH20" s="67"/>
      <c r="CXI20" s="67"/>
      <c r="CXJ20" s="67"/>
      <c r="CXK20" s="67"/>
      <c r="CXL20" s="67"/>
      <c r="CXM20" s="67"/>
      <c r="CXN20" s="67"/>
      <c r="CXO20" s="67"/>
      <c r="CXP20" s="67"/>
      <c r="CXQ20" s="67"/>
      <c r="CXR20" s="67"/>
      <c r="CXS20" s="67"/>
      <c r="CXT20" s="67"/>
      <c r="CXU20" s="67"/>
      <c r="CXV20" s="67"/>
      <c r="CXW20" s="67"/>
      <c r="CXX20" s="67"/>
      <c r="CXY20" s="67"/>
      <c r="CXZ20" s="67"/>
      <c r="CYA20" s="67"/>
      <c r="CYB20" s="67"/>
      <c r="CYC20" s="67"/>
      <c r="CYD20" s="67"/>
      <c r="CYE20" s="67"/>
      <c r="CYF20" s="67"/>
      <c r="CYG20" s="67"/>
      <c r="CYH20" s="67"/>
      <c r="CYI20" s="67"/>
      <c r="CYJ20" s="67"/>
      <c r="CYK20" s="67"/>
      <c r="CYL20" s="67"/>
      <c r="CYM20" s="67"/>
      <c r="CYN20" s="67"/>
      <c r="CYO20" s="67"/>
      <c r="CYP20" s="67"/>
      <c r="CYQ20" s="67"/>
      <c r="CYR20" s="67"/>
      <c r="CYS20" s="67"/>
      <c r="CYT20" s="67"/>
      <c r="CYU20" s="67"/>
      <c r="CYV20" s="67"/>
      <c r="CYW20" s="67"/>
      <c r="CYX20" s="67"/>
      <c r="CYY20" s="67"/>
      <c r="CYZ20" s="67"/>
      <c r="CZA20" s="67"/>
      <c r="CZB20" s="67"/>
      <c r="CZC20" s="67"/>
      <c r="CZD20" s="67"/>
      <c r="CZE20" s="67"/>
      <c r="CZF20" s="67"/>
      <c r="CZG20" s="67"/>
      <c r="CZH20" s="67"/>
      <c r="CZI20" s="67"/>
      <c r="CZJ20" s="67"/>
      <c r="CZK20" s="67"/>
      <c r="CZL20" s="67"/>
      <c r="CZM20" s="67"/>
      <c r="CZN20" s="67"/>
      <c r="CZO20" s="67"/>
      <c r="CZP20" s="67"/>
      <c r="CZQ20" s="67"/>
      <c r="CZR20" s="67"/>
      <c r="CZS20" s="67"/>
      <c r="CZT20" s="67"/>
      <c r="CZU20" s="67"/>
      <c r="CZV20" s="67"/>
      <c r="CZW20" s="67"/>
      <c r="CZX20" s="67"/>
      <c r="CZY20" s="67"/>
      <c r="CZZ20" s="67"/>
      <c r="DAA20" s="67"/>
      <c r="DAB20" s="67"/>
      <c r="DAC20" s="67"/>
      <c r="DAD20" s="67"/>
      <c r="DAE20" s="67"/>
      <c r="DAF20" s="67"/>
      <c r="DAG20" s="67"/>
      <c r="DAH20" s="67"/>
      <c r="DAI20" s="67"/>
      <c r="DAJ20" s="67"/>
      <c r="DAK20" s="67"/>
      <c r="DAL20" s="67"/>
      <c r="DAM20" s="67"/>
      <c r="DAN20" s="67"/>
      <c r="DAO20" s="67"/>
      <c r="DAP20" s="67"/>
      <c r="DAQ20" s="67"/>
      <c r="DAR20" s="67"/>
      <c r="DAS20" s="67"/>
      <c r="DAT20" s="67"/>
      <c r="DAU20" s="67"/>
      <c r="DAV20" s="67"/>
      <c r="DAW20" s="67"/>
      <c r="DAX20" s="67"/>
      <c r="DAY20" s="67"/>
      <c r="DAZ20" s="67"/>
      <c r="DBA20" s="67"/>
      <c r="DBB20" s="67"/>
      <c r="DBC20" s="67"/>
      <c r="DBD20" s="67"/>
      <c r="DBE20" s="67"/>
      <c r="DBF20" s="67"/>
      <c r="DBG20" s="67"/>
      <c r="DBH20" s="67"/>
      <c r="DBI20" s="67"/>
      <c r="DBJ20" s="67"/>
      <c r="DBK20" s="67"/>
      <c r="DBL20" s="67"/>
      <c r="DBM20" s="67"/>
      <c r="DBN20" s="67"/>
      <c r="DBO20" s="67"/>
      <c r="DBP20" s="67"/>
      <c r="DBQ20" s="67"/>
      <c r="DBR20" s="67"/>
      <c r="DBS20" s="67"/>
      <c r="DBT20" s="67"/>
      <c r="DBU20" s="67"/>
      <c r="DBV20" s="67"/>
      <c r="DBW20" s="67"/>
      <c r="DBX20" s="67"/>
      <c r="DBY20" s="67"/>
      <c r="DBZ20" s="67"/>
      <c r="DCA20" s="67"/>
      <c r="DCB20" s="67"/>
      <c r="DCC20" s="67"/>
      <c r="DCD20" s="67"/>
      <c r="DCE20" s="67"/>
      <c r="DCF20" s="67"/>
      <c r="DCG20" s="67"/>
      <c r="DCH20" s="67"/>
      <c r="DCI20" s="67"/>
      <c r="DCJ20" s="67"/>
      <c r="DCK20" s="67"/>
      <c r="DCL20" s="67"/>
      <c r="DCM20" s="67"/>
      <c r="DCN20" s="67"/>
      <c r="DCO20" s="67"/>
      <c r="DCP20" s="67"/>
      <c r="DCQ20" s="67"/>
      <c r="DCR20" s="67"/>
      <c r="DCS20" s="67"/>
      <c r="DCT20" s="67"/>
      <c r="DCU20" s="67"/>
      <c r="DCV20" s="67"/>
      <c r="DCW20" s="67"/>
      <c r="DCX20" s="67"/>
      <c r="DCY20" s="67"/>
      <c r="DCZ20" s="67"/>
      <c r="DDA20" s="67"/>
      <c r="DDB20" s="67"/>
      <c r="DDC20" s="67"/>
      <c r="DDD20" s="67"/>
      <c r="DDE20" s="67"/>
      <c r="DDF20" s="67"/>
      <c r="DDG20" s="67"/>
      <c r="DDH20" s="67"/>
      <c r="DDI20" s="67"/>
      <c r="DDJ20" s="67"/>
      <c r="DDK20" s="67"/>
      <c r="DDL20" s="67"/>
      <c r="DDM20" s="67"/>
      <c r="DDN20" s="67"/>
      <c r="DDO20" s="67"/>
      <c r="DDP20" s="67"/>
      <c r="DDQ20" s="67"/>
      <c r="DDR20" s="67"/>
      <c r="DDS20" s="67"/>
      <c r="DDT20" s="67"/>
      <c r="DDU20" s="67"/>
      <c r="DDV20" s="67"/>
      <c r="DDW20" s="67"/>
      <c r="DDX20" s="67"/>
      <c r="DDY20" s="67"/>
      <c r="DDZ20" s="67"/>
      <c r="DEA20" s="67"/>
      <c r="DEB20" s="67"/>
      <c r="DEC20" s="67"/>
      <c r="DED20" s="67"/>
      <c r="DEE20" s="67"/>
      <c r="DEF20" s="67"/>
      <c r="DEG20" s="67"/>
      <c r="DEH20" s="67"/>
      <c r="DEI20" s="67"/>
      <c r="DEJ20" s="67"/>
      <c r="DEK20" s="67"/>
      <c r="DEL20" s="67"/>
      <c r="DEM20" s="67"/>
      <c r="DEN20" s="67"/>
      <c r="DEO20" s="67"/>
      <c r="DEP20" s="67"/>
      <c r="DEQ20" s="67"/>
      <c r="DER20" s="67"/>
      <c r="DES20" s="67"/>
      <c r="DET20" s="67"/>
      <c r="DEU20" s="67"/>
      <c r="DEV20" s="67"/>
      <c r="DEW20" s="67"/>
      <c r="DEX20" s="67"/>
      <c r="DEY20" s="67"/>
      <c r="DEZ20" s="67"/>
      <c r="DFA20" s="67"/>
      <c r="DFB20" s="67"/>
      <c r="DFC20" s="67"/>
      <c r="DFD20" s="67"/>
      <c r="DFE20" s="67"/>
      <c r="DFF20" s="67"/>
      <c r="DFG20" s="67"/>
      <c r="DFH20" s="67"/>
      <c r="DFI20" s="67"/>
      <c r="DFJ20" s="67"/>
      <c r="DFK20" s="67"/>
      <c r="DFL20" s="67"/>
      <c r="DFM20" s="67"/>
      <c r="DFN20" s="67"/>
      <c r="DFO20" s="67"/>
      <c r="DFP20" s="67"/>
      <c r="DFQ20" s="67"/>
      <c r="DFR20" s="67"/>
      <c r="DFS20" s="67"/>
      <c r="DFT20" s="67"/>
      <c r="DFU20" s="67"/>
      <c r="DFV20" s="67"/>
      <c r="DFW20" s="67"/>
      <c r="DFX20" s="67"/>
      <c r="DFY20" s="67"/>
      <c r="DFZ20" s="67"/>
      <c r="DGA20" s="67"/>
      <c r="DGB20" s="67"/>
      <c r="DGC20" s="67"/>
      <c r="DGD20" s="67"/>
      <c r="DGE20" s="67"/>
      <c r="DGF20" s="67"/>
      <c r="DGG20" s="67"/>
      <c r="DGH20" s="67"/>
      <c r="DGI20" s="67"/>
      <c r="DGJ20" s="67"/>
      <c r="DGK20" s="67"/>
      <c r="DGL20" s="67"/>
      <c r="DGM20" s="67"/>
      <c r="DGN20" s="67"/>
      <c r="DGO20" s="67"/>
      <c r="DGP20" s="67"/>
      <c r="DGQ20" s="67"/>
      <c r="DGR20" s="67"/>
      <c r="DGS20" s="67"/>
      <c r="DGT20" s="67"/>
      <c r="DGU20" s="67"/>
      <c r="DGV20" s="67"/>
      <c r="DGW20" s="67"/>
      <c r="DGX20" s="67"/>
      <c r="DGY20" s="67"/>
      <c r="DGZ20" s="67"/>
      <c r="DHA20" s="67"/>
      <c r="DHB20" s="67"/>
      <c r="DHC20" s="67"/>
      <c r="DHD20" s="67"/>
      <c r="DHE20" s="67"/>
      <c r="DHF20" s="67"/>
      <c r="DHG20" s="67"/>
      <c r="DHH20" s="67"/>
      <c r="DHI20" s="67"/>
      <c r="DHJ20" s="67"/>
      <c r="DHK20" s="67"/>
      <c r="DHL20" s="67"/>
      <c r="DHM20" s="67"/>
      <c r="DHN20" s="67"/>
      <c r="DHO20" s="67"/>
      <c r="DHP20" s="67"/>
      <c r="DHQ20" s="67"/>
      <c r="DHR20" s="67"/>
      <c r="DHS20" s="67"/>
      <c r="DHT20" s="67"/>
      <c r="DHU20" s="67"/>
      <c r="DHV20" s="67"/>
      <c r="DHW20" s="67"/>
      <c r="DHX20" s="67"/>
      <c r="DHY20" s="67"/>
      <c r="DHZ20" s="67"/>
      <c r="DIA20" s="67"/>
      <c r="DIB20" s="67"/>
      <c r="DIC20" s="67"/>
      <c r="DID20" s="67"/>
      <c r="DIE20" s="67"/>
      <c r="DIF20" s="67"/>
      <c r="DIG20" s="67"/>
      <c r="DIH20" s="67"/>
      <c r="DII20" s="67"/>
      <c r="DIJ20" s="67"/>
      <c r="DIK20" s="67"/>
      <c r="DIL20" s="67"/>
      <c r="DIM20" s="67"/>
      <c r="DIN20" s="67"/>
      <c r="DIO20" s="67"/>
      <c r="DIP20" s="67"/>
      <c r="DIQ20" s="67"/>
      <c r="DIR20" s="67"/>
      <c r="DIS20" s="67"/>
      <c r="DIT20" s="67"/>
      <c r="DIU20" s="67"/>
      <c r="DIV20" s="67"/>
      <c r="DIW20" s="67"/>
      <c r="DIX20" s="67"/>
      <c r="DIY20" s="67"/>
      <c r="DIZ20" s="67"/>
      <c r="DJA20" s="67"/>
      <c r="DJB20" s="67"/>
      <c r="DJC20" s="67"/>
      <c r="DJD20" s="67"/>
      <c r="DJE20" s="67"/>
      <c r="DJF20" s="67"/>
      <c r="DJG20" s="67"/>
      <c r="DJH20" s="67"/>
      <c r="DJI20" s="67"/>
      <c r="DJJ20" s="67"/>
      <c r="DJK20" s="67"/>
      <c r="DJL20" s="67"/>
      <c r="DJM20" s="67"/>
      <c r="DJN20" s="67"/>
      <c r="DJO20" s="67"/>
      <c r="DJP20" s="67"/>
      <c r="DJQ20" s="67"/>
      <c r="DJR20" s="67"/>
      <c r="DJS20" s="67"/>
      <c r="DJT20" s="67"/>
      <c r="DJU20" s="67"/>
      <c r="DJV20" s="67"/>
      <c r="DJW20" s="67"/>
      <c r="DJX20" s="67"/>
      <c r="DJY20" s="67"/>
      <c r="DJZ20" s="67"/>
      <c r="DKA20" s="67"/>
      <c r="DKB20" s="67"/>
      <c r="DKC20" s="67"/>
      <c r="DKD20" s="67"/>
      <c r="DKE20" s="67"/>
      <c r="DKF20" s="67"/>
      <c r="DKG20" s="67"/>
      <c r="DKH20" s="67"/>
      <c r="DKI20" s="67"/>
      <c r="DKJ20" s="67"/>
      <c r="DKK20" s="67"/>
      <c r="DKL20" s="67"/>
      <c r="DKM20" s="67"/>
      <c r="DKN20" s="67"/>
      <c r="DKO20" s="67"/>
      <c r="DKP20" s="67"/>
      <c r="DKQ20" s="67"/>
      <c r="DKR20" s="67"/>
      <c r="DKS20" s="67"/>
      <c r="DKT20" s="67"/>
      <c r="DKU20" s="67"/>
      <c r="DKV20" s="67"/>
      <c r="DKW20" s="67"/>
      <c r="DKX20" s="67"/>
      <c r="DKY20" s="67"/>
      <c r="DKZ20" s="67"/>
      <c r="DLA20" s="67"/>
      <c r="DLB20" s="67"/>
      <c r="DLC20" s="67"/>
      <c r="DLD20" s="67"/>
      <c r="DLE20" s="67"/>
      <c r="DLF20" s="67"/>
      <c r="DLG20" s="67"/>
      <c r="DLH20" s="67"/>
      <c r="DLI20" s="67"/>
      <c r="DLJ20" s="67"/>
      <c r="DLK20" s="67"/>
      <c r="DLL20" s="67"/>
      <c r="DLM20" s="67"/>
      <c r="DLN20" s="67"/>
      <c r="DLO20" s="67"/>
      <c r="DLP20" s="67"/>
      <c r="DLQ20" s="67"/>
      <c r="DLR20" s="67"/>
      <c r="DLS20" s="67"/>
      <c r="DLT20" s="67"/>
      <c r="DLU20" s="67"/>
      <c r="DLV20" s="67"/>
      <c r="DLW20" s="67"/>
      <c r="DLX20" s="67"/>
      <c r="DLY20" s="67"/>
      <c r="DLZ20" s="67"/>
      <c r="DMA20" s="67"/>
      <c r="DMB20" s="67"/>
      <c r="DMC20" s="67"/>
      <c r="DMD20" s="67"/>
      <c r="DME20" s="67"/>
      <c r="DMF20" s="67"/>
      <c r="DMG20" s="67"/>
      <c r="DMH20" s="67"/>
      <c r="DMI20" s="67"/>
      <c r="DMJ20" s="67"/>
      <c r="DMK20" s="67"/>
      <c r="DML20" s="67"/>
      <c r="DMM20" s="67"/>
      <c r="DMN20" s="67"/>
      <c r="DMO20" s="67"/>
      <c r="DMP20" s="67"/>
      <c r="DMQ20" s="67"/>
      <c r="DMR20" s="67"/>
      <c r="DMS20" s="67"/>
      <c r="DMT20" s="67"/>
      <c r="DMU20" s="67"/>
      <c r="DMV20" s="67"/>
      <c r="DMW20" s="67"/>
      <c r="DMX20" s="67"/>
      <c r="DMY20" s="67"/>
      <c r="DMZ20" s="67"/>
      <c r="DNA20" s="67"/>
      <c r="DNB20" s="67"/>
      <c r="DNC20" s="67"/>
      <c r="DND20" s="67"/>
      <c r="DNE20" s="67"/>
      <c r="DNF20" s="67"/>
      <c r="DNG20" s="67"/>
      <c r="DNH20" s="67"/>
      <c r="DNI20" s="67"/>
      <c r="DNJ20" s="67"/>
      <c r="DNK20" s="67"/>
      <c r="DNL20" s="67"/>
      <c r="DNM20" s="67"/>
      <c r="DNN20" s="67"/>
      <c r="DNO20" s="67"/>
      <c r="DNP20" s="67"/>
      <c r="DNQ20" s="67"/>
      <c r="DNR20" s="67"/>
      <c r="DNS20" s="67"/>
      <c r="DNT20" s="67"/>
      <c r="DNU20" s="67"/>
      <c r="DNV20" s="67"/>
      <c r="DNW20" s="67"/>
      <c r="DNX20" s="67"/>
      <c r="DNY20" s="67"/>
      <c r="DNZ20" s="67"/>
      <c r="DOA20" s="67"/>
      <c r="DOB20" s="67"/>
      <c r="DOC20" s="67"/>
      <c r="DOD20" s="67"/>
      <c r="DOE20" s="67"/>
      <c r="DOF20" s="67"/>
      <c r="DOG20" s="67"/>
      <c r="DOH20" s="67"/>
      <c r="DOI20" s="67"/>
      <c r="DOJ20" s="67"/>
      <c r="DOK20" s="67"/>
      <c r="DOL20" s="67"/>
      <c r="DOM20" s="67"/>
      <c r="DON20" s="67"/>
      <c r="DOO20" s="67"/>
      <c r="DOP20" s="67"/>
      <c r="DOQ20" s="67"/>
      <c r="DOR20" s="67"/>
      <c r="DOS20" s="67"/>
      <c r="DOT20" s="67"/>
      <c r="DOU20" s="67"/>
      <c r="DOV20" s="67"/>
      <c r="DOW20" s="67"/>
      <c r="DOX20" s="67"/>
      <c r="DOY20" s="67"/>
      <c r="DOZ20" s="67"/>
      <c r="DPA20" s="67"/>
      <c r="DPB20" s="67"/>
      <c r="DPC20" s="67"/>
      <c r="DPD20" s="67"/>
      <c r="DPE20" s="67"/>
      <c r="DPF20" s="67"/>
      <c r="DPG20" s="67"/>
      <c r="DPH20" s="67"/>
      <c r="DPI20" s="67"/>
      <c r="DPJ20" s="67"/>
      <c r="DPK20" s="67"/>
      <c r="DPL20" s="67"/>
      <c r="DPM20" s="67"/>
      <c r="DPN20" s="67"/>
      <c r="DPO20" s="67"/>
      <c r="DPP20" s="67"/>
      <c r="DPQ20" s="67"/>
      <c r="DPR20" s="67"/>
      <c r="DPS20" s="67"/>
      <c r="DPT20" s="67"/>
      <c r="DPU20" s="67"/>
      <c r="DPV20" s="67"/>
      <c r="DPW20" s="67"/>
      <c r="DPX20" s="67"/>
      <c r="DPY20" s="67"/>
      <c r="DPZ20" s="67"/>
      <c r="DQA20" s="67"/>
      <c r="DQB20" s="67"/>
      <c r="DQC20" s="67"/>
      <c r="DQD20" s="67"/>
      <c r="DQE20" s="67"/>
      <c r="DQF20" s="67"/>
      <c r="DQG20" s="67"/>
      <c r="DQH20" s="67"/>
      <c r="DQI20" s="67"/>
      <c r="DQJ20" s="67"/>
      <c r="DQK20" s="67"/>
      <c r="DQL20" s="67"/>
      <c r="DQM20" s="67"/>
      <c r="DQN20" s="67"/>
      <c r="DQO20" s="67"/>
      <c r="DQP20" s="67"/>
      <c r="DQQ20" s="67"/>
      <c r="DQR20" s="67"/>
      <c r="DQS20" s="67"/>
      <c r="DQT20" s="67"/>
      <c r="DQU20" s="67"/>
      <c r="DQV20" s="67"/>
      <c r="DQW20" s="67"/>
      <c r="DQX20" s="67"/>
      <c r="DQY20" s="67"/>
      <c r="DQZ20" s="67"/>
      <c r="DRA20" s="67"/>
      <c r="DRB20" s="67"/>
      <c r="DRC20" s="67"/>
      <c r="DRD20" s="67"/>
      <c r="DRE20" s="67"/>
      <c r="DRF20" s="67"/>
      <c r="DRG20" s="67"/>
      <c r="DRH20" s="67"/>
      <c r="DRI20" s="67"/>
      <c r="DRJ20" s="67"/>
      <c r="DRK20" s="67"/>
      <c r="DRL20" s="67"/>
      <c r="DRM20" s="67"/>
      <c r="DRN20" s="67"/>
      <c r="DRO20" s="67"/>
      <c r="DRP20" s="67"/>
      <c r="DRQ20" s="67"/>
      <c r="DRR20" s="67"/>
      <c r="DRS20" s="67"/>
      <c r="DRT20" s="67"/>
      <c r="DRU20" s="67"/>
      <c r="DRV20" s="67"/>
      <c r="DRW20" s="67"/>
      <c r="DRX20" s="67"/>
      <c r="DRY20" s="67"/>
      <c r="DRZ20" s="67"/>
      <c r="DSA20" s="67"/>
      <c r="DSB20" s="67"/>
      <c r="DSC20" s="67"/>
      <c r="DSD20" s="67"/>
      <c r="DSE20" s="67"/>
      <c r="DSF20" s="67"/>
      <c r="DSG20" s="67"/>
      <c r="DSH20" s="67"/>
      <c r="DSI20" s="67"/>
      <c r="DSJ20" s="67"/>
      <c r="DSK20" s="67"/>
      <c r="DSL20" s="67"/>
      <c r="DSM20" s="67"/>
      <c r="DSN20" s="67"/>
      <c r="DSO20" s="67"/>
      <c r="DSP20" s="67"/>
      <c r="DSQ20" s="67"/>
      <c r="DSR20" s="67"/>
      <c r="DSS20" s="67"/>
      <c r="DST20" s="67"/>
      <c r="DSU20" s="67"/>
      <c r="DSV20" s="67"/>
      <c r="DSW20" s="67"/>
      <c r="DSX20" s="67"/>
      <c r="DSY20" s="67"/>
      <c r="DSZ20" s="67"/>
      <c r="DTA20" s="67"/>
      <c r="DTB20" s="67"/>
      <c r="DTC20" s="67"/>
      <c r="DTD20" s="67"/>
      <c r="DTE20" s="67"/>
      <c r="DTF20" s="67"/>
      <c r="DTG20" s="67"/>
      <c r="DTH20" s="67"/>
      <c r="DTI20" s="67"/>
      <c r="DTJ20" s="67"/>
      <c r="DTK20" s="67"/>
      <c r="DTL20" s="67"/>
      <c r="DTM20" s="67"/>
      <c r="DTN20" s="67"/>
      <c r="DTO20" s="67"/>
      <c r="DTP20" s="67"/>
      <c r="DTQ20" s="67"/>
      <c r="DTR20" s="67"/>
      <c r="DTS20" s="67"/>
      <c r="DTT20" s="67"/>
      <c r="DTU20" s="67"/>
      <c r="DTV20" s="67"/>
      <c r="DTW20" s="67"/>
      <c r="DTX20" s="67"/>
      <c r="DTY20" s="67"/>
      <c r="DTZ20" s="67"/>
      <c r="DUA20" s="67"/>
      <c r="DUB20" s="67"/>
      <c r="DUC20" s="67"/>
      <c r="DUD20" s="67"/>
      <c r="DUE20" s="67"/>
      <c r="DUF20" s="67"/>
      <c r="DUG20" s="67"/>
      <c r="DUH20" s="67"/>
      <c r="DUI20" s="67"/>
      <c r="DUJ20" s="67"/>
      <c r="DUK20" s="67"/>
      <c r="DUL20" s="67"/>
      <c r="DUM20" s="67"/>
      <c r="DUN20" s="67"/>
      <c r="DUO20" s="67"/>
      <c r="DUP20" s="67"/>
      <c r="DUQ20" s="67"/>
      <c r="DUR20" s="67"/>
      <c r="DUS20" s="67"/>
      <c r="DUT20" s="67"/>
      <c r="DUU20" s="67"/>
      <c r="DUV20" s="67"/>
      <c r="DUW20" s="67"/>
      <c r="DUX20" s="67"/>
      <c r="DUY20" s="67"/>
      <c r="DUZ20" s="67"/>
      <c r="DVA20" s="67"/>
      <c r="DVB20" s="67"/>
      <c r="DVC20" s="67"/>
      <c r="DVD20" s="67"/>
      <c r="DVE20" s="67"/>
      <c r="DVF20" s="67"/>
      <c r="DVG20" s="67"/>
      <c r="DVH20" s="67"/>
      <c r="DVI20" s="67"/>
      <c r="DVJ20" s="67"/>
      <c r="DVK20" s="67"/>
      <c r="DVL20" s="67"/>
      <c r="DVM20" s="67"/>
      <c r="DVN20" s="67"/>
      <c r="DVO20" s="67"/>
      <c r="DVP20" s="67"/>
      <c r="DVQ20" s="67"/>
      <c r="DVR20" s="67"/>
      <c r="DVS20" s="67"/>
      <c r="DVT20" s="67"/>
      <c r="DVU20" s="67"/>
      <c r="DVV20" s="67"/>
      <c r="DVW20" s="67"/>
      <c r="DVX20" s="67"/>
      <c r="DVY20" s="67"/>
      <c r="DVZ20" s="67"/>
      <c r="DWA20" s="67"/>
      <c r="DWB20" s="67"/>
      <c r="DWC20" s="67"/>
      <c r="DWD20" s="67"/>
      <c r="DWE20" s="67"/>
      <c r="DWF20" s="67"/>
      <c r="DWG20" s="67"/>
      <c r="DWH20" s="67"/>
      <c r="DWI20" s="67"/>
      <c r="DWJ20" s="67"/>
      <c r="DWK20" s="67"/>
      <c r="DWL20" s="67"/>
      <c r="DWM20" s="67"/>
      <c r="DWN20" s="67"/>
      <c r="DWO20" s="67"/>
      <c r="DWP20" s="67"/>
      <c r="DWQ20" s="67"/>
      <c r="DWR20" s="67"/>
      <c r="DWS20" s="67"/>
      <c r="DWT20" s="67"/>
      <c r="DWU20" s="67"/>
      <c r="DWV20" s="67"/>
      <c r="DWW20" s="67"/>
      <c r="DWX20" s="67"/>
      <c r="DWY20" s="67"/>
      <c r="DWZ20" s="67"/>
      <c r="DXA20" s="67"/>
      <c r="DXB20" s="67"/>
      <c r="DXC20" s="67"/>
      <c r="DXD20" s="67"/>
      <c r="DXE20" s="67"/>
      <c r="DXF20" s="67"/>
      <c r="DXG20" s="67"/>
      <c r="DXH20" s="67"/>
      <c r="DXI20" s="67"/>
      <c r="DXJ20" s="67"/>
      <c r="DXK20" s="67"/>
      <c r="DXL20" s="67"/>
      <c r="DXM20" s="67"/>
      <c r="DXN20" s="67"/>
      <c r="DXO20" s="67"/>
      <c r="DXP20" s="67"/>
      <c r="DXQ20" s="67"/>
      <c r="DXR20" s="67"/>
      <c r="DXS20" s="67"/>
      <c r="DXT20" s="67"/>
      <c r="DXU20" s="67"/>
      <c r="DXV20" s="67"/>
      <c r="DXW20" s="67"/>
      <c r="DXX20" s="67"/>
      <c r="DXY20" s="67"/>
      <c r="DXZ20" s="67"/>
      <c r="DYA20" s="67"/>
      <c r="DYB20" s="67"/>
      <c r="DYC20" s="67"/>
      <c r="DYD20" s="67"/>
      <c r="DYE20" s="67"/>
      <c r="DYF20" s="67"/>
      <c r="DYG20" s="67"/>
      <c r="DYH20" s="67"/>
      <c r="DYI20" s="67"/>
      <c r="DYJ20" s="67"/>
      <c r="DYK20" s="67"/>
      <c r="DYL20" s="67"/>
      <c r="DYM20" s="67"/>
      <c r="DYN20" s="67"/>
      <c r="DYO20" s="67"/>
      <c r="DYP20" s="67"/>
      <c r="DYQ20" s="67"/>
      <c r="DYR20" s="67"/>
      <c r="DYS20" s="67"/>
      <c r="DYT20" s="67"/>
      <c r="DYU20" s="67"/>
      <c r="DYV20" s="67"/>
      <c r="DYW20" s="67"/>
      <c r="DYX20" s="67"/>
      <c r="DYY20" s="67"/>
      <c r="DYZ20" s="67"/>
      <c r="DZA20" s="67"/>
      <c r="DZB20" s="67"/>
      <c r="DZC20" s="67"/>
      <c r="DZD20" s="67"/>
      <c r="DZE20" s="67"/>
      <c r="DZF20" s="67"/>
      <c r="DZG20" s="67"/>
      <c r="DZH20" s="67"/>
      <c r="DZI20" s="67"/>
      <c r="DZJ20" s="67"/>
      <c r="DZK20" s="67"/>
      <c r="DZL20" s="67"/>
      <c r="DZM20" s="67"/>
      <c r="DZN20" s="67"/>
      <c r="DZO20" s="67"/>
      <c r="DZP20" s="67"/>
      <c r="DZQ20" s="67"/>
      <c r="DZR20" s="67"/>
      <c r="DZS20" s="67"/>
      <c r="DZT20" s="67"/>
      <c r="DZU20" s="67"/>
      <c r="DZV20" s="67"/>
      <c r="DZW20" s="67"/>
      <c r="DZX20" s="67"/>
      <c r="DZY20" s="67"/>
      <c r="DZZ20" s="67"/>
    </row>
    <row r="21" spans="1:3406" s="65" customFormat="1">
      <c r="A21" s="84" t="s">
        <v>1813</v>
      </c>
      <c r="B21" s="78">
        <v>900000</v>
      </c>
      <c r="C21" s="78">
        <v>-748574</v>
      </c>
      <c r="D21" s="78">
        <v>-900000</v>
      </c>
      <c r="E21" s="78">
        <v>-949500</v>
      </c>
      <c r="F21" s="78">
        <v>-999823.5</v>
      </c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  <c r="AP21" s="67"/>
      <c r="AQ21" s="67"/>
      <c r="AR21" s="67"/>
      <c r="AS21" s="67"/>
      <c r="AT21" s="67"/>
      <c r="AU21" s="67"/>
      <c r="AV21" s="67"/>
      <c r="AW21" s="67"/>
      <c r="AX21" s="67"/>
      <c r="AY21" s="67"/>
      <c r="AZ21" s="67"/>
      <c r="BA21" s="67"/>
      <c r="BB21" s="67"/>
      <c r="BC21" s="67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67"/>
      <c r="BO21" s="67"/>
      <c r="BP21" s="67"/>
      <c r="BQ21" s="67"/>
      <c r="BR21" s="67"/>
      <c r="BS21" s="67"/>
      <c r="BT21" s="67"/>
      <c r="BU21" s="67"/>
      <c r="BV21" s="67"/>
      <c r="BW21" s="67"/>
      <c r="BX21" s="67"/>
      <c r="BY21" s="67"/>
      <c r="BZ21" s="67"/>
      <c r="CA21" s="67"/>
      <c r="CB21" s="67"/>
      <c r="CC21" s="67"/>
      <c r="CD21" s="67"/>
      <c r="CE21" s="67"/>
      <c r="CF21" s="67"/>
      <c r="CG21" s="67"/>
      <c r="CH21" s="67"/>
      <c r="CI21" s="67"/>
      <c r="CJ21" s="67"/>
      <c r="CK21" s="67"/>
      <c r="CL21" s="67"/>
      <c r="CM21" s="67"/>
      <c r="CN21" s="67"/>
      <c r="CO21" s="67"/>
      <c r="CP21" s="67"/>
      <c r="CQ21" s="67"/>
      <c r="CR21" s="67"/>
      <c r="CS21" s="67"/>
      <c r="CT21" s="67"/>
      <c r="CU21" s="67"/>
      <c r="CV21" s="67"/>
      <c r="CW21" s="67"/>
      <c r="CX21" s="67"/>
      <c r="CY21" s="67"/>
      <c r="CZ21" s="67"/>
      <c r="DA21" s="67"/>
      <c r="DB21" s="67"/>
      <c r="DC21" s="67"/>
      <c r="DD21" s="67"/>
      <c r="DE21" s="67"/>
      <c r="DF21" s="67"/>
      <c r="DG21" s="67"/>
      <c r="DH21" s="67"/>
      <c r="DI21" s="67"/>
      <c r="DJ21" s="67"/>
      <c r="DK21" s="67"/>
      <c r="DL21" s="67"/>
      <c r="DM21" s="67"/>
      <c r="DN21" s="67"/>
      <c r="DO21" s="67"/>
      <c r="DP21" s="67"/>
      <c r="DQ21" s="67"/>
      <c r="DR21" s="67"/>
      <c r="DS21" s="67"/>
      <c r="DT21" s="67"/>
      <c r="DU21" s="67"/>
      <c r="DV21" s="67"/>
      <c r="DW21" s="67"/>
      <c r="DX21" s="67"/>
      <c r="DY21" s="67"/>
      <c r="DZ21" s="67"/>
      <c r="EA21" s="67"/>
      <c r="EB21" s="67"/>
      <c r="EC21" s="67"/>
      <c r="ED21" s="67"/>
      <c r="EE21" s="67"/>
      <c r="EF21" s="67"/>
      <c r="EG21" s="67"/>
      <c r="EH21" s="67"/>
      <c r="EI21" s="67"/>
      <c r="EJ21" s="67"/>
      <c r="EK21" s="67"/>
      <c r="EL21" s="67"/>
      <c r="EM21" s="67"/>
      <c r="EN21" s="67"/>
      <c r="EO21" s="67"/>
      <c r="EP21" s="67"/>
      <c r="EQ21" s="67"/>
      <c r="ER21" s="67"/>
      <c r="ES21" s="67"/>
      <c r="ET21" s="67"/>
      <c r="EU21" s="67"/>
      <c r="EV21" s="67"/>
      <c r="EW21" s="67"/>
      <c r="EX21" s="67"/>
      <c r="EY21" s="67"/>
      <c r="EZ21" s="67"/>
      <c r="FA21" s="67"/>
      <c r="FB21" s="67"/>
      <c r="FC21" s="67"/>
      <c r="FD21" s="67"/>
      <c r="FE21" s="67"/>
      <c r="FF21" s="67"/>
      <c r="FG21" s="67"/>
      <c r="FH21" s="67"/>
      <c r="FI21" s="67"/>
      <c r="FJ21" s="67"/>
      <c r="FK21" s="67"/>
      <c r="FL21" s="67"/>
      <c r="FM21" s="67"/>
      <c r="FN21" s="67"/>
      <c r="FO21" s="67"/>
      <c r="FP21" s="67"/>
      <c r="FQ21" s="67"/>
      <c r="FR21" s="67"/>
      <c r="FS21" s="67"/>
      <c r="FT21" s="67"/>
      <c r="FU21" s="67"/>
      <c r="FV21" s="67"/>
      <c r="FW21" s="67"/>
      <c r="FX21" s="67"/>
      <c r="FY21" s="67"/>
      <c r="FZ21" s="67"/>
      <c r="GA21" s="67"/>
      <c r="GB21" s="67"/>
      <c r="GC21" s="67"/>
      <c r="GD21" s="67"/>
      <c r="GE21" s="67"/>
      <c r="GF21" s="67"/>
      <c r="GG21" s="67"/>
      <c r="GH21" s="67"/>
      <c r="GI21" s="67"/>
      <c r="GJ21" s="67"/>
      <c r="GK21" s="67"/>
      <c r="GL21" s="67"/>
      <c r="GM21" s="67"/>
      <c r="GN21" s="67"/>
      <c r="GO21" s="67"/>
      <c r="GP21" s="67"/>
      <c r="GQ21" s="67"/>
      <c r="GR21" s="67"/>
      <c r="GS21" s="67"/>
      <c r="GT21" s="67"/>
      <c r="GU21" s="67"/>
      <c r="GV21" s="67"/>
      <c r="GW21" s="67"/>
      <c r="GX21" s="67"/>
      <c r="GY21" s="67"/>
      <c r="GZ21" s="67"/>
      <c r="HA21" s="67"/>
      <c r="HB21" s="67"/>
      <c r="HC21" s="67"/>
      <c r="HD21" s="67"/>
      <c r="HE21" s="67"/>
      <c r="HF21" s="67"/>
      <c r="HG21" s="67"/>
      <c r="HH21" s="67"/>
      <c r="HI21" s="67"/>
      <c r="HJ21" s="67"/>
      <c r="HK21" s="67"/>
      <c r="HL21" s="67"/>
      <c r="HM21" s="67"/>
      <c r="HN21" s="67"/>
      <c r="HO21" s="67"/>
      <c r="HP21" s="67"/>
      <c r="HQ21" s="67"/>
      <c r="HR21" s="67"/>
      <c r="HS21" s="67"/>
      <c r="HT21" s="67"/>
      <c r="HU21" s="67"/>
      <c r="HV21" s="67"/>
      <c r="HW21" s="67"/>
      <c r="HX21" s="67"/>
      <c r="HY21" s="67"/>
      <c r="HZ21" s="67"/>
      <c r="IA21" s="67"/>
      <c r="IB21" s="67"/>
      <c r="IC21" s="67"/>
      <c r="ID21" s="67"/>
      <c r="IE21" s="67"/>
      <c r="IF21" s="67"/>
      <c r="IG21" s="67"/>
      <c r="IH21" s="67"/>
      <c r="II21" s="67"/>
      <c r="IJ21" s="67"/>
      <c r="IK21" s="67"/>
      <c r="IL21" s="67"/>
      <c r="IM21" s="67"/>
      <c r="IN21" s="67"/>
      <c r="IO21" s="67"/>
      <c r="IP21" s="67"/>
      <c r="IQ21" s="67"/>
      <c r="IR21" s="67"/>
      <c r="IS21" s="67"/>
      <c r="IT21" s="67"/>
      <c r="IU21" s="67"/>
      <c r="IV21" s="67"/>
      <c r="IW21" s="67"/>
      <c r="IX21" s="67"/>
      <c r="IY21" s="67"/>
      <c r="IZ21" s="67"/>
      <c r="JA21" s="67"/>
      <c r="JB21" s="67"/>
      <c r="JC21" s="67"/>
      <c r="JD21" s="67"/>
      <c r="JE21" s="67"/>
      <c r="JF21" s="67"/>
      <c r="JG21" s="67"/>
      <c r="JH21" s="67"/>
      <c r="JI21" s="67"/>
      <c r="JJ21" s="67"/>
      <c r="JK21" s="67"/>
      <c r="JL21" s="67"/>
      <c r="JM21" s="67"/>
      <c r="JN21" s="67"/>
      <c r="JO21" s="67"/>
      <c r="JP21" s="67"/>
      <c r="JQ21" s="67"/>
      <c r="JR21" s="67"/>
      <c r="JS21" s="67"/>
      <c r="JT21" s="67"/>
      <c r="JU21" s="67"/>
      <c r="JV21" s="67"/>
      <c r="JW21" s="67"/>
      <c r="JX21" s="67"/>
      <c r="JY21" s="67"/>
      <c r="JZ21" s="67"/>
      <c r="KA21" s="67"/>
      <c r="KB21" s="67"/>
      <c r="KC21" s="67"/>
      <c r="KD21" s="67"/>
      <c r="KE21" s="67"/>
      <c r="KF21" s="67"/>
      <c r="KG21" s="67"/>
      <c r="KH21" s="67"/>
      <c r="KI21" s="67"/>
      <c r="KJ21" s="67"/>
      <c r="KK21" s="67"/>
      <c r="KL21" s="67"/>
      <c r="KM21" s="67"/>
      <c r="KN21" s="67"/>
      <c r="KO21" s="67"/>
      <c r="KP21" s="67"/>
      <c r="KQ21" s="67"/>
      <c r="KR21" s="67"/>
      <c r="KS21" s="67"/>
      <c r="KT21" s="67"/>
      <c r="KU21" s="67"/>
      <c r="KV21" s="67"/>
      <c r="KW21" s="67"/>
      <c r="KX21" s="67"/>
      <c r="KY21" s="67"/>
      <c r="KZ21" s="67"/>
      <c r="LA21" s="67"/>
      <c r="LB21" s="67"/>
      <c r="LC21" s="67"/>
      <c r="LD21" s="67"/>
      <c r="LE21" s="67"/>
      <c r="LF21" s="67"/>
      <c r="LG21" s="67"/>
      <c r="LH21" s="67"/>
      <c r="LI21" s="67"/>
      <c r="LJ21" s="67"/>
      <c r="LK21" s="67"/>
      <c r="LL21" s="67"/>
      <c r="LM21" s="67"/>
      <c r="LN21" s="67"/>
      <c r="LO21" s="67"/>
      <c r="LP21" s="67"/>
      <c r="LQ21" s="67"/>
      <c r="LR21" s="67"/>
      <c r="LS21" s="67"/>
      <c r="LT21" s="67"/>
      <c r="LU21" s="67"/>
      <c r="LV21" s="67"/>
      <c r="LW21" s="67"/>
      <c r="LX21" s="67"/>
      <c r="LY21" s="67"/>
      <c r="LZ21" s="67"/>
      <c r="MA21" s="67"/>
      <c r="MB21" s="67"/>
      <c r="MC21" s="67"/>
      <c r="MD21" s="67"/>
      <c r="ME21" s="67"/>
      <c r="MF21" s="67"/>
      <c r="MG21" s="67"/>
      <c r="MH21" s="67"/>
      <c r="MI21" s="67"/>
      <c r="MJ21" s="67"/>
      <c r="MK21" s="67"/>
      <c r="ML21" s="67"/>
      <c r="MM21" s="67"/>
      <c r="MN21" s="67"/>
      <c r="MO21" s="67"/>
      <c r="MP21" s="67"/>
      <c r="MQ21" s="67"/>
      <c r="MR21" s="67"/>
      <c r="MS21" s="67"/>
      <c r="MT21" s="67"/>
      <c r="MU21" s="67"/>
      <c r="MV21" s="67"/>
      <c r="MW21" s="67"/>
      <c r="MX21" s="67"/>
      <c r="MY21" s="67"/>
      <c r="MZ21" s="67"/>
      <c r="NA21" s="67"/>
      <c r="NB21" s="67"/>
      <c r="NC21" s="67"/>
      <c r="ND21" s="67"/>
      <c r="NE21" s="67"/>
      <c r="NF21" s="67"/>
      <c r="NG21" s="67"/>
      <c r="NH21" s="67"/>
      <c r="NI21" s="67"/>
      <c r="NJ21" s="67"/>
      <c r="NK21" s="67"/>
      <c r="NL21" s="67"/>
      <c r="NM21" s="67"/>
      <c r="NN21" s="67"/>
      <c r="NO21" s="67"/>
      <c r="NP21" s="67"/>
      <c r="NQ21" s="67"/>
      <c r="NR21" s="67"/>
      <c r="NS21" s="67"/>
      <c r="NT21" s="67"/>
      <c r="NU21" s="67"/>
      <c r="NV21" s="67"/>
      <c r="NW21" s="67"/>
      <c r="NX21" s="67"/>
      <c r="NY21" s="67"/>
      <c r="NZ21" s="67"/>
      <c r="OA21" s="67"/>
      <c r="OB21" s="67"/>
      <c r="OC21" s="67"/>
      <c r="OD21" s="67"/>
      <c r="OE21" s="67"/>
      <c r="OF21" s="67"/>
      <c r="OG21" s="67"/>
      <c r="OH21" s="67"/>
      <c r="OI21" s="67"/>
      <c r="OJ21" s="67"/>
      <c r="OK21" s="67"/>
      <c r="OL21" s="67"/>
      <c r="OM21" s="67"/>
      <c r="ON21" s="67"/>
      <c r="OO21" s="67"/>
      <c r="OP21" s="67"/>
      <c r="OQ21" s="67"/>
      <c r="OR21" s="67"/>
      <c r="OS21" s="67"/>
      <c r="OT21" s="67"/>
      <c r="OU21" s="67"/>
      <c r="OV21" s="67"/>
      <c r="OW21" s="67"/>
      <c r="OX21" s="67"/>
      <c r="OY21" s="67"/>
      <c r="OZ21" s="67"/>
      <c r="PA21" s="67"/>
      <c r="PB21" s="67"/>
      <c r="PC21" s="67"/>
      <c r="PD21" s="67"/>
      <c r="PE21" s="67"/>
      <c r="PF21" s="67"/>
      <c r="PG21" s="67"/>
      <c r="PH21" s="67"/>
      <c r="PI21" s="67"/>
      <c r="PJ21" s="67"/>
      <c r="PK21" s="67"/>
      <c r="PL21" s="67"/>
      <c r="PM21" s="67"/>
      <c r="PN21" s="67"/>
      <c r="PO21" s="67"/>
      <c r="PP21" s="67"/>
      <c r="PQ21" s="67"/>
      <c r="PR21" s="67"/>
      <c r="PS21" s="67"/>
      <c r="PT21" s="67"/>
      <c r="PU21" s="67"/>
      <c r="PV21" s="67"/>
      <c r="PW21" s="67"/>
      <c r="PX21" s="67"/>
      <c r="PY21" s="67"/>
      <c r="PZ21" s="67"/>
      <c r="QA21" s="67"/>
      <c r="QB21" s="67"/>
      <c r="QC21" s="67"/>
      <c r="QD21" s="67"/>
      <c r="QE21" s="67"/>
      <c r="QF21" s="67"/>
      <c r="QG21" s="67"/>
      <c r="QH21" s="67"/>
      <c r="QI21" s="67"/>
      <c r="QJ21" s="67"/>
      <c r="QK21" s="67"/>
      <c r="QL21" s="67"/>
      <c r="QM21" s="67"/>
      <c r="QN21" s="67"/>
      <c r="QO21" s="67"/>
      <c r="QP21" s="67"/>
      <c r="QQ21" s="67"/>
      <c r="QR21" s="67"/>
      <c r="QS21" s="67"/>
      <c r="QT21" s="67"/>
      <c r="QU21" s="67"/>
      <c r="QV21" s="67"/>
      <c r="QW21" s="67"/>
      <c r="QX21" s="67"/>
      <c r="QY21" s="67"/>
      <c r="QZ21" s="67"/>
      <c r="RA21" s="67"/>
      <c r="RB21" s="67"/>
      <c r="RC21" s="67"/>
      <c r="RD21" s="67"/>
      <c r="RE21" s="67"/>
      <c r="RF21" s="67"/>
      <c r="RG21" s="67"/>
      <c r="RH21" s="67"/>
      <c r="RI21" s="67"/>
      <c r="RJ21" s="67"/>
      <c r="RK21" s="67"/>
      <c r="RL21" s="67"/>
      <c r="RM21" s="67"/>
      <c r="RN21" s="67"/>
      <c r="RO21" s="67"/>
      <c r="RP21" s="67"/>
      <c r="RQ21" s="67"/>
      <c r="RR21" s="67"/>
      <c r="RS21" s="67"/>
      <c r="RT21" s="67"/>
      <c r="RU21" s="67"/>
      <c r="RV21" s="67"/>
      <c r="RW21" s="67"/>
      <c r="RX21" s="67"/>
      <c r="RY21" s="67"/>
      <c r="RZ21" s="67"/>
      <c r="SA21" s="67"/>
      <c r="SB21" s="67"/>
      <c r="SC21" s="67"/>
      <c r="SD21" s="67"/>
      <c r="SE21" s="67"/>
      <c r="SF21" s="67"/>
      <c r="SG21" s="67"/>
      <c r="SH21" s="67"/>
      <c r="SI21" s="67"/>
      <c r="SJ21" s="67"/>
      <c r="SK21" s="67"/>
      <c r="SL21" s="67"/>
      <c r="SM21" s="67"/>
      <c r="SN21" s="67"/>
      <c r="SO21" s="67"/>
      <c r="SP21" s="67"/>
      <c r="SQ21" s="67"/>
      <c r="SR21" s="67"/>
      <c r="SS21" s="67"/>
      <c r="ST21" s="67"/>
      <c r="SU21" s="67"/>
      <c r="SV21" s="67"/>
      <c r="SW21" s="67"/>
      <c r="SX21" s="67"/>
      <c r="SY21" s="67"/>
      <c r="SZ21" s="67"/>
      <c r="TA21" s="67"/>
      <c r="TB21" s="67"/>
      <c r="TC21" s="67"/>
      <c r="TD21" s="67"/>
      <c r="TE21" s="67"/>
      <c r="TF21" s="67"/>
      <c r="TG21" s="67"/>
      <c r="TH21" s="67"/>
      <c r="TI21" s="67"/>
      <c r="TJ21" s="67"/>
      <c r="TK21" s="67"/>
      <c r="TL21" s="67"/>
      <c r="TM21" s="67"/>
      <c r="TN21" s="67"/>
      <c r="TO21" s="67"/>
      <c r="TP21" s="67"/>
      <c r="TQ21" s="67"/>
      <c r="TR21" s="67"/>
      <c r="TS21" s="67"/>
      <c r="TT21" s="67"/>
      <c r="TU21" s="67"/>
      <c r="TV21" s="67"/>
      <c r="TW21" s="67"/>
      <c r="TX21" s="67"/>
      <c r="TY21" s="67"/>
      <c r="TZ21" s="67"/>
      <c r="UA21" s="67"/>
      <c r="UB21" s="67"/>
      <c r="UC21" s="67"/>
      <c r="UD21" s="67"/>
      <c r="UE21" s="67"/>
      <c r="UF21" s="67"/>
      <c r="UG21" s="67"/>
      <c r="UH21" s="67"/>
      <c r="UI21" s="67"/>
      <c r="UJ21" s="67"/>
      <c r="UK21" s="67"/>
      <c r="UL21" s="67"/>
      <c r="UM21" s="67"/>
      <c r="UN21" s="67"/>
      <c r="UO21" s="67"/>
      <c r="UP21" s="67"/>
      <c r="UQ21" s="67"/>
      <c r="UR21" s="67"/>
      <c r="US21" s="67"/>
      <c r="UT21" s="67"/>
      <c r="UU21" s="67"/>
      <c r="UV21" s="67"/>
      <c r="UW21" s="67"/>
      <c r="UX21" s="67"/>
      <c r="UY21" s="67"/>
      <c r="UZ21" s="67"/>
      <c r="VA21" s="67"/>
      <c r="VB21" s="67"/>
      <c r="VC21" s="67"/>
      <c r="VD21" s="67"/>
      <c r="VE21" s="67"/>
      <c r="VF21" s="67"/>
      <c r="VG21" s="67"/>
      <c r="VH21" s="67"/>
      <c r="VI21" s="67"/>
      <c r="VJ21" s="67"/>
      <c r="VK21" s="67"/>
      <c r="VL21" s="67"/>
      <c r="VM21" s="67"/>
      <c r="VN21" s="67"/>
      <c r="VO21" s="67"/>
      <c r="VP21" s="67"/>
      <c r="VQ21" s="67"/>
      <c r="VR21" s="67"/>
      <c r="VS21" s="67"/>
      <c r="VT21" s="67"/>
      <c r="VU21" s="67"/>
      <c r="VV21" s="67"/>
      <c r="VW21" s="67"/>
      <c r="VX21" s="67"/>
      <c r="VY21" s="67"/>
      <c r="VZ21" s="67"/>
      <c r="WA21" s="67"/>
      <c r="WB21" s="67"/>
      <c r="WC21" s="67"/>
      <c r="WD21" s="67"/>
      <c r="WE21" s="67"/>
      <c r="WF21" s="67"/>
      <c r="WG21" s="67"/>
      <c r="WH21" s="67"/>
      <c r="WI21" s="67"/>
      <c r="WJ21" s="67"/>
      <c r="WK21" s="67"/>
      <c r="WL21" s="67"/>
      <c r="WM21" s="67"/>
      <c r="WN21" s="67"/>
      <c r="WO21" s="67"/>
      <c r="WP21" s="67"/>
      <c r="WQ21" s="67"/>
      <c r="WR21" s="67"/>
      <c r="WS21" s="67"/>
      <c r="WT21" s="67"/>
      <c r="WU21" s="67"/>
      <c r="WV21" s="67"/>
      <c r="WW21" s="67"/>
      <c r="WX21" s="67"/>
      <c r="WY21" s="67"/>
      <c r="WZ21" s="67"/>
      <c r="XA21" s="67"/>
      <c r="XB21" s="67"/>
      <c r="XC21" s="67"/>
      <c r="XD21" s="67"/>
      <c r="XE21" s="67"/>
      <c r="XF21" s="67"/>
      <c r="XG21" s="67"/>
      <c r="XH21" s="67"/>
      <c r="XI21" s="67"/>
      <c r="XJ21" s="67"/>
      <c r="XK21" s="67"/>
      <c r="XL21" s="67"/>
      <c r="XM21" s="67"/>
      <c r="XN21" s="67"/>
      <c r="XO21" s="67"/>
      <c r="XP21" s="67"/>
      <c r="XQ21" s="67"/>
      <c r="XR21" s="67"/>
      <c r="XS21" s="67"/>
      <c r="XT21" s="67"/>
      <c r="XU21" s="67"/>
      <c r="XV21" s="67"/>
      <c r="XW21" s="67"/>
      <c r="XX21" s="67"/>
      <c r="XY21" s="67"/>
      <c r="XZ21" s="67"/>
      <c r="YA21" s="67"/>
      <c r="YB21" s="67"/>
      <c r="YC21" s="67"/>
      <c r="YD21" s="67"/>
      <c r="YE21" s="67"/>
      <c r="YF21" s="67"/>
      <c r="YG21" s="67"/>
      <c r="YH21" s="67"/>
      <c r="YI21" s="67"/>
      <c r="YJ21" s="67"/>
      <c r="YK21" s="67"/>
      <c r="YL21" s="67"/>
      <c r="YM21" s="67"/>
      <c r="YN21" s="67"/>
      <c r="YO21" s="67"/>
      <c r="YP21" s="67"/>
      <c r="YQ21" s="67"/>
      <c r="YR21" s="67"/>
      <c r="YS21" s="67"/>
      <c r="YT21" s="67"/>
      <c r="YU21" s="67"/>
      <c r="YV21" s="67"/>
      <c r="YW21" s="67"/>
      <c r="YX21" s="67"/>
      <c r="YY21" s="67"/>
      <c r="YZ21" s="67"/>
      <c r="ZA21" s="67"/>
      <c r="ZB21" s="67"/>
      <c r="ZC21" s="67"/>
      <c r="ZD21" s="67"/>
      <c r="ZE21" s="67"/>
      <c r="ZF21" s="67"/>
      <c r="ZG21" s="67"/>
      <c r="ZH21" s="67"/>
      <c r="ZI21" s="67"/>
      <c r="ZJ21" s="67"/>
      <c r="ZK21" s="67"/>
      <c r="ZL21" s="67"/>
      <c r="ZM21" s="67"/>
      <c r="ZN21" s="67"/>
      <c r="ZO21" s="67"/>
      <c r="ZP21" s="67"/>
      <c r="ZQ21" s="67"/>
      <c r="ZR21" s="67"/>
      <c r="ZS21" s="67"/>
      <c r="ZT21" s="67"/>
      <c r="ZU21" s="67"/>
      <c r="ZV21" s="67"/>
      <c r="ZW21" s="67"/>
      <c r="ZX21" s="67"/>
      <c r="ZY21" s="67"/>
      <c r="ZZ21" s="67"/>
      <c r="AAA21" s="67"/>
      <c r="AAB21" s="67"/>
      <c r="AAC21" s="67"/>
      <c r="AAD21" s="67"/>
      <c r="AAE21" s="67"/>
      <c r="AAF21" s="67"/>
      <c r="AAG21" s="67"/>
      <c r="AAH21" s="67"/>
      <c r="AAI21" s="67"/>
      <c r="AAJ21" s="67"/>
      <c r="AAK21" s="67"/>
      <c r="AAL21" s="67"/>
      <c r="AAM21" s="67"/>
      <c r="AAN21" s="67"/>
      <c r="AAO21" s="67"/>
      <c r="AAP21" s="67"/>
      <c r="AAQ21" s="67"/>
      <c r="AAR21" s="67"/>
      <c r="AAS21" s="67"/>
      <c r="AAT21" s="67"/>
      <c r="AAU21" s="67"/>
      <c r="AAV21" s="67"/>
      <c r="AAW21" s="67"/>
      <c r="AAX21" s="67"/>
      <c r="AAY21" s="67"/>
      <c r="AAZ21" s="67"/>
      <c r="ABA21" s="67"/>
      <c r="ABB21" s="67"/>
      <c r="ABC21" s="67"/>
      <c r="ABD21" s="67"/>
      <c r="ABE21" s="67"/>
      <c r="ABF21" s="67"/>
      <c r="ABG21" s="67"/>
      <c r="ABH21" s="67"/>
      <c r="ABI21" s="67"/>
      <c r="ABJ21" s="67"/>
      <c r="ABK21" s="67"/>
      <c r="ABL21" s="67"/>
      <c r="ABM21" s="67"/>
      <c r="ABN21" s="67"/>
      <c r="ABO21" s="67"/>
      <c r="ABP21" s="67"/>
      <c r="ABQ21" s="67"/>
      <c r="ABR21" s="67"/>
      <c r="ABS21" s="67"/>
      <c r="ABT21" s="67"/>
      <c r="ABU21" s="67"/>
      <c r="ABV21" s="67"/>
      <c r="ABW21" s="67"/>
      <c r="ABX21" s="67"/>
      <c r="ABY21" s="67"/>
      <c r="ABZ21" s="67"/>
      <c r="ACA21" s="67"/>
      <c r="ACB21" s="67"/>
      <c r="ACC21" s="67"/>
      <c r="ACD21" s="67"/>
      <c r="ACE21" s="67"/>
      <c r="ACF21" s="67"/>
      <c r="ACG21" s="67"/>
      <c r="ACH21" s="67"/>
      <c r="ACI21" s="67"/>
      <c r="ACJ21" s="67"/>
      <c r="ACK21" s="67"/>
      <c r="ACL21" s="67"/>
      <c r="ACM21" s="67"/>
      <c r="ACN21" s="67"/>
      <c r="ACO21" s="67"/>
      <c r="ACP21" s="67"/>
      <c r="ACQ21" s="67"/>
      <c r="ACR21" s="67"/>
      <c r="ACS21" s="67"/>
      <c r="ACT21" s="67"/>
      <c r="ACU21" s="67"/>
      <c r="ACV21" s="67"/>
      <c r="ACW21" s="67"/>
      <c r="ACX21" s="67"/>
      <c r="ACY21" s="67"/>
      <c r="ACZ21" s="67"/>
      <c r="ADA21" s="67"/>
      <c r="ADB21" s="67"/>
      <c r="ADC21" s="67"/>
      <c r="ADD21" s="67"/>
      <c r="ADE21" s="67"/>
      <c r="ADF21" s="67"/>
      <c r="ADG21" s="67"/>
      <c r="ADH21" s="67"/>
      <c r="ADI21" s="67"/>
      <c r="ADJ21" s="67"/>
      <c r="ADK21" s="67"/>
      <c r="ADL21" s="67"/>
      <c r="ADM21" s="67"/>
      <c r="ADN21" s="67"/>
      <c r="ADO21" s="67"/>
      <c r="ADP21" s="67"/>
      <c r="ADQ21" s="67"/>
      <c r="ADR21" s="67"/>
      <c r="ADS21" s="67"/>
      <c r="ADT21" s="67"/>
      <c r="ADU21" s="67"/>
      <c r="ADV21" s="67"/>
      <c r="ADW21" s="67"/>
      <c r="ADX21" s="67"/>
      <c r="ADY21" s="67"/>
      <c r="ADZ21" s="67"/>
      <c r="AEA21" s="67"/>
      <c r="AEB21" s="67"/>
      <c r="AEC21" s="67"/>
      <c r="AED21" s="67"/>
      <c r="AEE21" s="67"/>
      <c r="AEF21" s="67"/>
      <c r="AEG21" s="67"/>
      <c r="AEH21" s="67"/>
      <c r="AEI21" s="67"/>
      <c r="AEJ21" s="67"/>
      <c r="AEK21" s="67"/>
      <c r="AEL21" s="67"/>
      <c r="AEM21" s="67"/>
      <c r="AEN21" s="67"/>
      <c r="AEO21" s="67"/>
      <c r="AEP21" s="67"/>
      <c r="AEQ21" s="67"/>
      <c r="AER21" s="67"/>
      <c r="AES21" s="67"/>
      <c r="AET21" s="67"/>
      <c r="AEU21" s="67"/>
      <c r="AEV21" s="67"/>
      <c r="AEW21" s="67"/>
      <c r="AEX21" s="67"/>
      <c r="AEY21" s="67"/>
      <c r="AEZ21" s="67"/>
      <c r="AFA21" s="67"/>
      <c r="AFB21" s="67"/>
      <c r="AFC21" s="67"/>
      <c r="AFD21" s="67"/>
      <c r="AFE21" s="67"/>
      <c r="AFF21" s="67"/>
      <c r="AFG21" s="67"/>
      <c r="AFH21" s="67"/>
      <c r="AFI21" s="67"/>
      <c r="AFJ21" s="67"/>
      <c r="AFK21" s="67"/>
      <c r="AFL21" s="67"/>
      <c r="AFM21" s="67"/>
      <c r="AFN21" s="67"/>
      <c r="AFO21" s="67"/>
      <c r="AFP21" s="67"/>
      <c r="AFQ21" s="67"/>
      <c r="AFR21" s="67"/>
      <c r="AFS21" s="67"/>
      <c r="AFT21" s="67"/>
      <c r="AFU21" s="67"/>
      <c r="AFV21" s="67"/>
      <c r="AFW21" s="67"/>
      <c r="AFX21" s="67"/>
      <c r="AFY21" s="67"/>
      <c r="AFZ21" s="67"/>
      <c r="AGA21" s="67"/>
      <c r="AGB21" s="67"/>
      <c r="AGC21" s="67"/>
      <c r="AGD21" s="67"/>
      <c r="AGE21" s="67"/>
      <c r="AGF21" s="67"/>
      <c r="AGG21" s="67"/>
      <c r="AGH21" s="67"/>
      <c r="AGI21" s="67"/>
      <c r="AGJ21" s="67"/>
      <c r="AGK21" s="67"/>
      <c r="AGL21" s="67"/>
      <c r="AGM21" s="67"/>
      <c r="AGN21" s="67"/>
      <c r="AGO21" s="67"/>
      <c r="AGP21" s="67"/>
      <c r="AGQ21" s="67"/>
      <c r="AGR21" s="67"/>
      <c r="AGS21" s="67"/>
      <c r="AGT21" s="67"/>
      <c r="AGU21" s="67"/>
      <c r="AGV21" s="67"/>
      <c r="AGW21" s="67"/>
      <c r="AGX21" s="67"/>
      <c r="AGY21" s="67"/>
      <c r="AGZ21" s="67"/>
      <c r="AHA21" s="67"/>
      <c r="AHB21" s="67"/>
      <c r="AHC21" s="67"/>
      <c r="AHD21" s="67"/>
      <c r="AHE21" s="67"/>
      <c r="AHF21" s="67"/>
      <c r="AHG21" s="67"/>
      <c r="AHH21" s="67"/>
      <c r="AHI21" s="67"/>
      <c r="AHJ21" s="67"/>
      <c r="AHK21" s="67"/>
      <c r="AHL21" s="67"/>
      <c r="AHM21" s="67"/>
      <c r="AHN21" s="67"/>
      <c r="AHO21" s="67"/>
      <c r="AHP21" s="67"/>
      <c r="AHQ21" s="67"/>
      <c r="AHR21" s="67"/>
      <c r="AHS21" s="67"/>
      <c r="AHT21" s="67"/>
      <c r="AHU21" s="67"/>
      <c r="AHV21" s="67"/>
      <c r="AHW21" s="67"/>
      <c r="AHX21" s="67"/>
      <c r="AHY21" s="67"/>
      <c r="AHZ21" s="67"/>
      <c r="AIA21" s="67"/>
      <c r="AIB21" s="67"/>
      <c r="AIC21" s="67"/>
      <c r="AID21" s="67"/>
      <c r="AIE21" s="67"/>
      <c r="AIF21" s="67"/>
      <c r="AIG21" s="67"/>
      <c r="AIH21" s="67"/>
      <c r="AII21" s="67"/>
      <c r="AIJ21" s="67"/>
      <c r="AIK21" s="67"/>
      <c r="AIL21" s="67"/>
      <c r="AIM21" s="67"/>
      <c r="AIN21" s="67"/>
      <c r="AIO21" s="67"/>
      <c r="AIP21" s="67"/>
      <c r="AIQ21" s="67"/>
      <c r="AIR21" s="67"/>
      <c r="AIS21" s="67"/>
      <c r="AIT21" s="67"/>
      <c r="AIU21" s="67"/>
      <c r="AIV21" s="67"/>
      <c r="AIW21" s="67"/>
      <c r="AIX21" s="67"/>
      <c r="AIY21" s="67"/>
      <c r="AIZ21" s="67"/>
      <c r="AJA21" s="67"/>
      <c r="AJB21" s="67"/>
      <c r="AJC21" s="67"/>
      <c r="AJD21" s="67"/>
      <c r="AJE21" s="67"/>
      <c r="AJF21" s="67"/>
      <c r="AJG21" s="67"/>
      <c r="AJH21" s="67"/>
      <c r="AJI21" s="67"/>
      <c r="AJJ21" s="67"/>
      <c r="AJK21" s="67"/>
      <c r="AJL21" s="67"/>
      <c r="AJM21" s="67"/>
      <c r="AJN21" s="67"/>
      <c r="AJO21" s="67"/>
      <c r="AJP21" s="67"/>
      <c r="AJQ21" s="67"/>
      <c r="AJR21" s="67"/>
      <c r="AJS21" s="67"/>
      <c r="AJT21" s="67"/>
      <c r="AJU21" s="67"/>
      <c r="AJV21" s="67"/>
      <c r="AJW21" s="67"/>
      <c r="AJX21" s="67"/>
      <c r="AJY21" s="67"/>
      <c r="AJZ21" s="67"/>
      <c r="AKA21" s="67"/>
      <c r="AKB21" s="67"/>
      <c r="AKC21" s="67"/>
      <c r="AKD21" s="67"/>
      <c r="AKE21" s="67"/>
      <c r="AKF21" s="67"/>
      <c r="AKG21" s="67"/>
      <c r="AKH21" s="67"/>
      <c r="AKI21" s="67"/>
      <c r="AKJ21" s="67"/>
      <c r="AKK21" s="67"/>
      <c r="AKL21" s="67"/>
      <c r="AKM21" s="67"/>
      <c r="AKN21" s="67"/>
      <c r="AKO21" s="67"/>
      <c r="AKP21" s="67"/>
      <c r="AKQ21" s="67"/>
      <c r="AKR21" s="67"/>
      <c r="AKS21" s="67"/>
      <c r="AKT21" s="67"/>
      <c r="AKU21" s="67"/>
      <c r="AKV21" s="67"/>
      <c r="AKW21" s="67"/>
      <c r="AKX21" s="67"/>
      <c r="AKY21" s="67"/>
      <c r="AKZ21" s="67"/>
      <c r="ALA21" s="67"/>
      <c r="ALB21" s="67"/>
      <c r="ALC21" s="67"/>
      <c r="ALD21" s="67"/>
      <c r="ALE21" s="67"/>
      <c r="ALF21" s="67"/>
      <c r="ALG21" s="67"/>
      <c r="ALH21" s="67"/>
      <c r="ALI21" s="67"/>
      <c r="ALJ21" s="67"/>
      <c r="ALK21" s="67"/>
      <c r="ALL21" s="67"/>
      <c r="ALM21" s="67"/>
      <c r="ALN21" s="67"/>
      <c r="ALO21" s="67"/>
      <c r="ALP21" s="67"/>
      <c r="ALQ21" s="67"/>
      <c r="ALR21" s="67"/>
      <c r="ALS21" s="67"/>
      <c r="ALT21" s="67"/>
      <c r="ALU21" s="67"/>
      <c r="ALV21" s="67"/>
      <c r="ALW21" s="67"/>
      <c r="ALX21" s="67"/>
      <c r="ALY21" s="67"/>
      <c r="ALZ21" s="67"/>
      <c r="AMA21" s="67"/>
      <c r="AMB21" s="67"/>
      <c r="AMC21" s="67"/>
      <c r="AMD21" s="67"/>
      <c r="AME21" s="67"/>
      <c r="AMF21" s="67"/>
      <c r="AMG21" s="67"/>
      <c r="AMH21" s="67"/>
      <c r="AMI21" s="67"/>
      <c r="AMJ21" s="67"/>
      <c r="AMK21" s="67"/>
      <c r="AML21" s="67"/>
      <c r="AMM21" s="67"/>
      <c r="AMN21" s="67"/>
      <c r="AMO21" s="67"/>
      <c r="AMP21" s="67"/>
      <c r="AMQ21" s="67"/>
      <c r="AMR21" s="67"/>
      <c r="AMS21" s="67"/>
      <c r="AMT21" s="67"/>
      <c r="AMU21" s="67"/>
      <c r="AMV21" s="67"/>
      <c r="AMW21" s="67"/>
      <c r="AMX21" s="67"/>
      <c r="AMY21" s="67"/>
      <c r="AMZ21" s="67"/>
      <c r="ANA21" s="67"/>
      <c r="ANB21" s="67"/>
      <c r="ANC21" s="67"/>
      <c r="AND21" s="67"/>
      <c r="ANE21" s="67"/>
      <c r="ANF21" s="67"/>
      <c r="ANG21" s="67"/>
      <c r="ANH21" s="67"/>
      <c r="ANI21" s="67"/>
      <c r="ANJ21" s="67"/>
      <c r="ANK21" s="67"/>
      <c r="ANL21" s="67"/>
      <c r="ANM21" s="67"/>
      <c r="ANN21" s="67"/>
      <c r="ANO21" s="67"/>
      <c r="ANP21" s="67"/>
      <c r="ANQ21" s="67"/>
      <c r="ANR21" s="67"/>
      <c r="ANS21" s="67"/>
      <c r="ANT21" s="67"/>
      <c r="ANU21" s="67"/>
      <c r="ANV21" s="67"/>
      <c r="ANW21" s="67"/>
      <c r="ANX21" s="67"/>
      <c r="ANY21" s="67"/>
      <c r="ANZ21" s="67"/>
      <c r="AOA21" s="67"/>
      <c r="AOB21" s="67"/>
      <c r="AOC21" s="67"/>
      <c r="AOD21" s="67"/>
      <c r="AOE21" s="67"/>
      <c r="AOF21" s="67"/>
      <c r="AOG21" s="67"/>
      <c r="AOH21" s="67"/>
      <c r="AOI21" s="67"/>
      <c r="AOJ21" s="67"/>
      <c r="AOK21" s="67"/>
      <c r="AOL21" s="67"/>
      <c r="AOM21" s="67"/>
      <c r="AON21" s="67"/>
      <c r="AOO21" s="67"/>
      <c r="AOP21" s="67"/>
      <c r="AOQ21" s="67"/>
      <c r="AOR21" s="67"/>
      <c r="AOS21" s="67"/>
      <c r="AOT21" s="67"/>
      <c r="AOU21" s="67"/>
      <c r="AOV21" s="67"/>
      <c r="AOW21" s="67"/>
      <c r="AOX21" s="67"/>
      <c r="AOY21" s="67"/>
      <c r="AOZ21" s="67"/>
      <c r="APA21" s="67"/>
      <c r="APB21" s="67"/>
      <c r="APC21" s="67"/>
      <c r="APD21" s="67"/>
      <c r="APE21" s="67"/>
      <c r="APF21" s="67"/>
      <c r="APG21" s="67"/>
      <c r="APH21" s="67"/>
      <c r="API21" s="67"/>
      <c r="APJ21" s="67"/>
      <c r="APK21" s="67"/>
      <c r="APL21" s="67"/>
      <c r="APM21" s="67"/>
      <c r="APN21" s="67"/>
      <c r="APO21" s="67"/>
      <c r="APP21" s="67"/>
      <c r="APQ21" s="67"/>
      <c r="APR21" s="67"/>
      <c r="APS21" s="67"/>
      <c r="APT21" s="67"/>
      <c r="APU21" s="67"/>
      <c r="APV21" s="67"/>
      <c r="APW21" s="67"/>
      <c r="APX21" s="67"/>
      <c r="APY21" s="67"/>
      <c r="APZ21" s="67"/>
      <c r="AQA21" s="67"/>
      <c r="AQB21" s="67"/>
      <c r="AQC21" s="67"/>
      <c r="AQD21" s="67"/>
      <c r="AQE21" s="67"/>
      <c r="AQF21" s="67"/>
      <c r="AQG21" s="67"/>
      <c r="AQH21" s="67"/>
      <c r="AQI21" s="67"/>
      <c r="AQJ21" s="67"/>
      <c r="AQK21" s="67"/>
      <c r="AQL21" s="67"/>
      <c r="AQM21" s="67"/>
      <c r="AQN21" s="67"/>
      <c r="AQO21" s="67"/>
      <c r="AQP21" s="67"/>
      <c r="AQQ21" s="67"/>
      <c r="AQR21" s="67"/>
      <c r="AQS21" s="67"/>
      <c r="AQT21" s="67"/>
      <c r="AQU21" s="67"/>
      <c r="AQV21" s="67"/>
      <c r="AQW21" s="67"/>
      <c r="AQX21" s="67"/>
      <c r="AQY21" s="67"/>
      <c r="AQZ21" s="67"/>
      <c r="ARA21" s="67"/>
      <c r="ARB21" s="67"/>
      <c r="ARC21" s="67"/>
      <c r="ARD21" s="67"/>
      <c r="ARE21" s="67"/>
      <c r="ARF21" s="67"/>
      <c r="ARG21" s="67"/>
      <c r="ARH21" s="67"/>
      <c r="ARI21" s="67"/>
      <c r="ARJ21" s="67"/>
      <c r="ARK21" s="67"/>
      <c r="ARL21" s="67"/>
      <c r="ARM21" s="67"/>
      <c r="ARN21" s="67"/>
      <c r="ARO21" s="67"/>
      <c r="ARP21" s="67"/>
      <c r="ARQ21" s="67"/>
      <c r="ARR21" s="67"/>
      <c r="ARS21" s="67"/>
      <c r="ART21" s="67"/>
      <c r="ARU21" s="67"/>
      <c r="ARV21" s="67"/>
      <c r="ARW21" s="67"/>
      <c r="ARX21" s="67"/>
      <c r="ARY21" s="67"/>
      <c r="ARZ21" s="67"/>
      <c r="ASA21" s="67"/>
      <c r="ASB21" s="67"/>
      <c r="ASC21" s="67"/>
      <c r="ASD21" s="67"/>
      <c r="ASE21" s="67"/>
      <c r="ASF21" s="67"/>
      <c r="ASG21" s="67"/>
      <c r="ASH21" s="67"/>
      <c r="ASI21" s="67"/>
      <c r="ASJ21" s="67"/>
      <c r="ASK21" s="67"/>
      <c r="ASL21" s="67"/>
      <c r="ASM21" s="67"/>
      <c r="ASN21" s="67"/>
      <c r="ASO21" s="67"/>
      <c r="ASP21" s="67"/>
      <c r="ASQ21" s="67"/>
      <c r="ASR21" s="67"/>
      <c r="ASS21" s="67"/>
      <c r="AST21" s="67"/>
      <c r="ASU21" s="67"/>
      <c r="ASV21" s="67"/>
      <c r="ASW21" s="67"/>
      <c r="ASX21" s="67"/>
      <c r="ASY21" s="67"/>
      <c r="ASZ21" s="67"/>
      <c r="ATA21" s="67"/>
      <c r="ATB21" s="67"/>
      <c r="ATC21" s="67"/>
      <c r="ATD21" s="67"/>
      <c r="ATE21" s="67"/>
      <c r="ATF21" s="67"/>
      <c r="ATG21" s="67"/>
      <c r="ATH21" s="67"/>
      <c r="ATI21" s="67"/>
      <c r="ATJ21" s="67"/>
      <c r="ATK21" s="67"/>
      <c r="ATL21" s="67"/>
      <c r="ATM21" s="67"/>
      <c r="ATN21" s="67"/>
      <c r="ATO21" s="67"/>
      <c r="ATP21" s="67"/>
      <c r="ATQ21" s="67"/>
      <c r="ATR21" s="67"/>
      <c r="ATS21" s="67"/>
      <c r="ATT21" s="67"/>
      <c r="ATU21" s="67"/>
      <c r="ATV21" s="67"/>
      <c r="ATW21" s="67"/>
      <c r="ATX21" s="67"/>
      <c r="ATY21" s="67"/>
      <c r="ATZ21" s="67"/>
      <c r="AUA21" s="67"/>
      <c r="AUB21" s="67"/>
      <c r="AUC21" s="67"/>
      <c r="AUD21" s="67"/>
      <c r="AUE21" s="67"/>
      <c r="AUF21" s="67"/>
      <c r="AUG21" s="67"/>
      <c r="AUH21" s="67"/>
      <c r="AUI21" s="67"/>
      <c r="AUJ21" s="67"/>
      <c r="AUK21" s="67"/>
      <c r="AUL21" s="67"/>
      <c r="AUM21" s="67"/>
      <c r="AUN21" s="67"/>
      <c r="AUO21" s="67"/>
      <c r="AUP21" s="67"/>
      <c r="AUQ21" s="67"/>
      <c r="AUR21" s="67"/>
      <c r="AUS21" s="67"/>
      <c r="AUT21" s="67"/>
      <c r="AUU21" s="67"/>
      <c r="AUV21" s="67"/>
      <c r="AUW21" s="67"/>
      <c r="AUX21" s="67"/>
      <c r="AUY21" s="67"/>
      <c r="AUZ21" s="67"/>
      <c r="AVA21" s="67"/>
      <c r="AVB21" s="67"/>
      <c r="AVC21" s="67"/>
      <c r="AVD21" s="67"/>
      <c r="AVE21" s="67"/>
      <c r="AVF21" s="67"/>
      <c r="AVG21" s="67"/>
      <c r="AVH21" s="67"/>
      <c r="AVI21" s="67"/>
      <c r="AVJ21" s="67"/>
      <c r="AVK21" s="67"/>
      <c r="AVL21" s="67"/>
      <c r="AVM21" s="67"/>
      <c r="AVN21" s="67"/>
      <c r="AVO21" s="67"/>
      <c r="AVP21" s="67"/>
      <c r="AVQ21" s="67"/>
      <c r="AVR21" s="67"/>
      <c r="AVS21" s="67"/>
      <c r="AVT21" s="67"/>
      <c r="AVU21" s="67"/>
      <c r="AVV21" s="67"/>
      <c r="AVW21" s="67"/>
      <c r="AVX21" s="67"/>
      <c r="AVY21" s="67"/>
      <c r="AVZ21" s="67"/>
      <c r="AWA21" s="67"/>
      <c r="AWB21" s="67"/>
      <c r="AWC21" s="67"/>
      <c r="AWD21" s="67"/>
      <c r="AWE21" s="67"/>
      <c r="AWF21" s="67"/>
      <c r="AWG21" s="67"/>
      <c r="AWH21" s="67"/>
      <c r="AWI21" s="67"/>
      <c r="AWJ21" s="67"/>
      <c r="AWK21" s="67"/>
      <c r="AWL21" s="67"/>
      <c r="AWM21" s="67"/>
      <c r="AWN21" s="67"/>
      <c r="AWO21" s="67"/>
      <c r="AWP21" s="67"/>
      <c r="AWQ21" s="67"/>
      <c r="AWR21" s="67"/>
      <c r="AWS21" s="67"/>
      <c r="AWT21" s="67"/>
      <c r="AWU21" s="67"/>
      <c r="AWV21" s="67"/>
      <c r="AWW21" s="67"/>
      <c r="AWX21" s="67"/>
      <c r="AWY21" s="67"/>
      <c r="AWZ21" s="67"/>
      <c r="AXA21" s="67"/>
      <c r="AXB21" s="67"/>
      <c r="AXC21" s="67"/>
      <c r="AXD21" s="67"/>
      <c r="AXE21" s="67"/>
      <c r="AXF21" s="67"/>
      <c r="AXG21" s="67"/>
      <c r="AXH21" s="67"/>
      <c r="AXI21" s="67"/>
      <c r="AXJ21" s="67"/>
      <c r="AXK21" s="67"/>
      <c r="AXL21" s="67"/>
      <c r="AXM21" s="67"/>
      <c r="AXN21" s="67"/>
      <c r="AXO21" s="67"/>
      <c r="AXP21" s="67"/>
      <c r="AXQ21" s="67"/>
      <c r="AXR21" s="67"/>
      <c r="AXS21" s="67"/>
      <c r="AXT21" s="67"/>
      <c r="AXU21" s="67"/>
      <c r="AXV21" s="67"/>
      <c r="AXW21" s="67"/>
      <c r="AXX21" s="67"/>
      <c r="AXY21" s="67"/>
      <c r="AXZ21" s="67"/>
      <c r="AYA21" s="67"/>
      <c r="AYB21" s="67"/>
      <c r="AYC21" s="67"/>
      <c r="AYD21" s="67"/>
      <c r="AYE21" s="67"/>
      <c r="AYF21" s="67"/>
      <c r="AYG21" s="67"/>
      <c r="AYH21" s="67"/>
      <c r="AYI21" s="67"/>
      <c r="AYJ21" s="67"/>
      <c r="AYK21" s="67"/>
      <c r="AYL21" s="67"/>
      <c r="AYM21" s="67"/>
      <c r="AYN21" s="67"/>
      <c r="AYO21" s="67"/>
      <c r="AYP21" s="67"/>
      <c r="AYQ21" s="67"/>
      <c r="AYR21" s="67"/>
      <c r="AYS21" s="67"/>
      <c r="AYT21" s="67"/>
      <c r="AYU21" s="67"/>
      <c r="AYV21" s="67"/>
      <c r="AYW21" s="67"/>
      <c r="AYX21" s="67"/>
      <c r="AYY21" s="67"/>
      <c r="AYZ21" s="67"/>
      <c r="AZA21" s="67"/>
      <c r="AZB21" s="67"/>
      <c r="AZC21" s="67"/>
      <c r="AZD21" s="67"/>
      <c r="AZE21" s="67"/>
      <c r="AZF21" s="67"/>
      <c r="AZG21" s="67"/>
      <c r="AZH21" s="67"/>
      <c r="AZI21" s="67"/>
      <c r="AZJ21" s="67"/>
      <c r="AZK21" s="67"/>
      <c r="AZL21" s="67"/>
      <c r="AZM21" s="67"/>
      <c r="AZN21" s="67"/>
      <c r="AZO21" s="67"/>
      <c r="AZP21" s="67"/>
      <c r="AZQ21" s="67"/>
      <c r="AZR21" s="67"/>
      <c r="AZS21" s="67"/>
      <c r="AZT21" s="67"/>
      <c r="AZU21" s="67"/>
      <c r="AZV21" s="67"/>
      <c r="AZW21" s="67"/>
      <c r="AZX21" s="67"/>
      <c r="AZY21" s="67"/>
      <c r="AZZ21" s="67"/>
      <c r="BAA21" s="67"/>
      <c r="BAB21" s="67"/>
      <c r="BAC21" s="67"/>
      <c r="BAD21" s="67"/>
      <c r="BAE21" s="67"/>
      <c r="BAF21" s="67"/>
      <c r="BAG21" s="67"/>
      <c r="BAH21" s="67"/>
      <c r="BAI21" s="67"/>
      <c r="BAJ21" s="67"/>
      <c r="BAK21" s="67"/>
      <c r="BAL21" s="67"/>
      <c r="BAM21" s="67"/>
      <c r="BAN21" s="67"/>
      <c r="BAO21" s="67"/>
      <c r="BAP21" s="67"/>
      <c r="BAQ21" s="67"/>
      <c r="BAR21" s="67"/>
      <c r="BAS21" s="67"/>
      <c r="BAT21" s="67"/>
      <c r="BAU21" s="67"/>
      <c r="BAV21" s="67"/>
      <c r="BAW21" s="67"/>
      <c r="BAX21" s="67"/>
      <c r="BAY21" s="67"/>
      <c r="BAZ21" s="67"/>
      <c r="BBA21" s="67"/>
      <c r="BBB21" s="67"/>
      <c r="BBC21" s="67"/>
      <c r="BBD21" s="67"/>
      <c r="BBE21" s="67"/>
      <c r="BBF21" s="67"/>
      <c r="BBG21" s="67"/>
      <c r="BBH21" s="67"/>
      <c r="BBI21" s="67"/>
      <c r="BBJ21" s="67"/>
      <c r="BBK21" s="67"/>
      <c r="BBL21" s="67"/>
      <c r="BBM21" s="67"/>
      <c r="BBN21" s="67"/>
      <c r="BBO21" s="67"/>
      <c r="BBP21" s="67"/>
      <c r="BBQ21" s="67"/>
      <c r="BBR21" s="67"/>
      <c r="BBS21" s="67"/>
      <c r="BBT21" s="67"/>
      <c r="BBU21" s="67"/>
      <c r="BBV21" s="67"/>
      <c r="BBW21" s="67"/>
      <c r="BBX21" s="67"/>
      <c r="BBY21" s="67"/>
      <c r="BBZ21" s="67"/>
      <c r="BCA21" s="67"/>
      <c r="BCB21" s="67"/>
      <c r="BCC21" s="67"/>
      <c r="BCD21" s="67"/>
      <c r="BCE21" s="67"/>
      <c r="BCF21" s="67"/>
      <c r="BCG21" s="67"/>
      <c r="BCH21" s="67"/>
      <c r="BCI21" s="67"/>
      <c r="BCJ21" s="67"/>
      <c r="BCK21" s="67"/>
      <c r="BCL21" s="67"/>
      <c r="BCM21" s="67"/>
      <c r="BCN21" s="67"/>
      <c r="BCO21" s="67"/>
      <c r="BCP21" s="67"/>
      <c r="BCQ21" s="67"/>
      <c r="BCR21" s="67"/>
      <c r="BCS21" s="67"/>
      <c r="BCT21" s="67"/>
      <c r="BCU21" s="67"/>
      <c r="BCV21" s="67"/>
      <c r="BCW21" s="67"/>
      <c r="BCX21" s="67"/>
      <c r="BCY21" s="67"/>
      <c r="BCZ21" s="67"/>
      <c r="BDA21" s="67"/>
      <c r="BDB21" s="67"/>
      <c r="BDC21" s="67"/>
      <c r="BDD21" s="67"/>
      <c r="BDE21" s="67"/>
      <c r="BDF21" s="67"/>
      <c r="BDG21" s="67"/>
      <c r="BDH21" s="67"/>
      <c r="BDI21" s="67"/>
      <c r="BDJ21" s="67"/>
      <c r="BDK21" s="67"/>
      <c r="BDL21" s="67"/>
      <c r="BDM21" s="67"/>
      <c r="BDN21" s="67"/>
      <c r="BDO21" s="67"/>
      <c r="BDP21" s="67"/>
      <c r="BDQ21" s="67"/>
      <c r="BDR21" s="67"/>
      <c r="BDS21" s="67"/>
      <c r="BDT21" s="67"/>
      <c r="BDU21" s="67"/>
      <c r="BDV21" s="67"/>
      <c r="BDW21" s="67"/>
      <c r="BDX21" s="67"/>
      <c r="BDY21" s="67"/>
      <c r="BDZ21" s="67"/>
      <c r="BEA21" s="67"/>
      <c r="BEB21" s="67"/>
      <c r="BEC21" s="67"/>
      <c r="BED21" s="67"/>
      <c r="BEE21" s="67"/>
      <c r="BEF21" s="67"/>
      <c r="BEG21" s="67"/>
      <c r="BEH21" s="67"/>
      <c r="BEI21" s="67"/>
      <c r="BEJ21" s="67"/>
      <c r="BEK21" s="67"/>
      <c r="BEL21" s="67"/>
      <c r="BEM21" s="67"/>
      <c r="BEN21" s="67"/>
      <c r="BEO21" s="67"/>
      <c r="BEP21" s="67"/>
      <c r="BEQ21" s="67"/>
      <c r="BER21" s="67"/>
      <c r="BES21" s="67"/>
      <c r="BET21" s="67"/>
      <c r="BEU21" s="67"/>
      <c r="BEV21" s="67"/>
      <c r="BEW21" s="67"/>
      <c r="BEX21" s="67"/>
      <c r="BEY21" s="67"/>
      <c r="BEZ21" s="67"/>
      <c r="BFA21" s="67"/>
      <c r="BFB21" s="67"/>
      <c r="BFC21" s="67"/>
      <c r="BFD21" s="67"/>
      <c r="BFE21" s="67"/>
      <c r="BFF21" s="67"/>
      <c r="BFG21" s="67"/>
      <c r="BFH21" s="67"/>
      <c r="BFI21" s="67"/>
      <c r="BFJ21" s="67"/>
      <c r="BFK21" s="67"/>
      <c r="BFL21" s="67"/>
      <c r="BFM21" s="67"/>
      <c r="BFN21" s="67"/>
      <c r="BFO21" s="67"/>
      <c r="BFP21" s="67"/>
      <c r="BFQ21" s="67"/>
      <c r="BFR21" s="67"/>
      <c r="BFS21" s="67"/>
      <c r="BFT21" s="67"/>
      <c r="BFU21" s="67"/>
      <c r="BFV21" s="67"/>
      <c r="BFW21" s="67"/>
      <c r="BFX21" s="67"/>
      <c r="BFY21" s="67"/>
      <c r="BFZ21" s="67"/>
      <c r="BGA21" s="67"/>
      <c r="BGB21" s="67"/>
      <c r="BGC21" s="67"/>
      <c r="BGD21" s="67"/>
      <c r="BGE21" s="67"/>
      <c r="BGF21" s="67"/>
      <c r="BGG21" s="67"/>
      <c r="BGH21" s="67"/>
      <c r="BGI21" s="67"/>
      <c r="BGJ21" s="67"/>
      <c r="BGK21" s="67"/>
      <c r="BGL21" s="67"/>
      <c r="BGM21" s="67"/>
      <c r="BGN21" s="67"/>
      <c r="BGO21" s="67"/>
      <c r="BGP21" s="67"/>
      <c r="BGQ21" s="67"/>
      <c r="BGR21" s="67"/>
      <c r="BGS21" s="67"/>
      <c r="BGT21" s="67"/>
      <c r="BGU21" s="67"/>
      <c r="BGV21" s="67"/>
      <c r="BGW21" s="67"/>
      <c r="BGX21" s="67"/>
      <c r="BGY21" s="67"/>
      <c r="BGZ21" s="67"/>
      <c r="BHA21" s="67"/>
      <c r="BHB21" s="67"/>
      <c r="BHC21" s="67"/>
      <c r="BHD21" s="67"/>
      <c r="BHE21" s="67"/>
      <c r="BHF21" s="67"/>
      <c r="BHG21" s="67"/>
      <c r="BHH21" s="67"/>
      <c r="BHI21" s="67"/>
      <c r="BHJ21" s="67"/>
      <c r="BHK21" s="67"/>
      <c r="BHL21" s="67"/>
      <c r="BHM21" s="67"/>
      <c r="BHN21" s="67"/>
      <c r="BHO21" s="67"/>
      <c r="BHP21" s="67"/>
      <c r="BHQ21" s="67"/>
      <c r="BHR21" s="67"/>
      <c r="BHS21" s="67"/>
      <c r="BHT21" s="67"/>
      <c r="BHU21" s="67"/>
      <c r="BHV21" s="67"/>
      <c r="BHW21" s="67"/>
      <c r="BHX21" s="67"/>
      <c r="BHY21" s="67"/>
      <c r="BHZ21" s="67"/>
      <c r="BIA21" s="67"/>
      <c r="BIB21" s="67"/>
      <c r="BIC21" s="67"/>
      <c r="BID21" s="67"/>
      <c r="BIE21" s="67"/>
      <c r="BIF21" s="67"/>
      <c r="BIG21" s="67"/>
      <c r="BIH21" s="67"/>
      <c r="BII21" s="67"/>
      <c r="BIJ21" s="67"/>
      <c r="BIK21" s="67"/>
      <c r="BIL21" s="67"/>
      <c r="BIM21" s="67"/>
      <c r="BIN21" s="67"/>
      <c r="BIO21" s="67"/>
      <c r="BIP21" s="67"/>
      <c r="BIQ21" s="67"/>
      <c r="BIR21" s="67"/>
      <c r="BIS21" s="67"/>
      <c r="BIT21" s="67"/>
      <c r="BIU21" s="67"/>
      <c r="BIV21" s="67"/>
      <c r="BIW21" s="67"/>
      <c r="BIX21" s="67"/>
      <c r="BIY21" s="67"/>
      <c r="BIZ21" s="67"/>
      <c r="BJA21" s="67"/>
      <c r="BJB21" s="67"/>
      <c r="BJC21" s="67"/>
      <c r="BJD21" s="67"/>
      <c r="BJE21" s="67"/>
      <c r="BJF21" s="67"/>
      <c r="BJG21" s="67"/>
      <c r="BJH21" s="67"/>
      <c r="BJI21" s="67"/>
      <c r="BJJ21" s="67"/>
      <c r="BJK21" s="67"/>
      <c r="BJL21" s="67"/>
      <c r="BJM21" s="67"/>
      <c r="BJN21" s="67"/>
      <c r="BJO21" s="67"/>
      <c r="BJP21" s="67"/>
      <c r="BJQ21" s="67"/>
      <c r="BJR21" s="67"/>
      <c r="BJS21" s="67"/>
      <c r="BJT21" s="67"/>
      <c r="BJU21" s="67"/>
      <c r="BJV21" s="67"/>
      <c r="BJW21" s="67"/>
      <c r="BJX21" s="67"/>
      <c r="BJY21" s="67"/>
      <c r="BJZ21" s="67"/>
      <c r="BKA21" s="67"/>
      <c r="BKB21" s="67"/>
      <c r="BKC21" s="67"/>
      <c r="BKD21" s="67"/>
      <c r="BKE21" s="67"/>
      <c r="BKF21" s="67"/>
      <c r="BKG21" s="67"/>
      <c r="BKH21" s="67"/>
      <c r="BKI21" s="67"/>
      <c r="BKJ21" s="67"/>
      <c r="BKK21" s="67"/>
      <c r="BKL21" s="67"/>
      <c r="BKM21" s="67"/>
      <c r="BKN21" s="67"/>
      <c r="BKO21" s="67"/>
      <c r="BKP21" s="67"/>
      <c r="BKQ21" s="67"/>
      <c r="BKR21" s="67"/>
      <c r="BKS21" s="67"/>
      <c r="BKT21" s="67"/>
      <c r="BKU21" s="67"/>
      <c r="BKV21" s="67"/>
      <c r="BKW21" s="67"/>
      <c r="BKX21" s="67"/>
      <c r="BKY21" s="67"/>
      <c r="BKZ21" s="67"/>
      <c r="BLA21" s="67"/>
      <c r="BLB21" s="67"/>
      <c r="BLC21" s="67"/>
      <c r="BLD21" s="67"/>
      <c r="BLE21" s="67"/>
      <c r="BLF21" s="67"/>
      <c r="BLG21" s="67"/>
      <c r="BLH21" s="67"/>
      <c r="BLI21" s="67"/>
      <c r="BLJ21" s="67"/>
      <c r="BLK21" s="67"/>
      <c r="BLL21" s="67"/>
      <c r="BLM21" s="67"/>
      <c r="BLN21" s="67"/>
      <c r="BLO21" s="67"/>
      <c r="BLP21" s="67"/>
      <c r="BLQ21" s="67"/>
      <c r="BLR21" s="67"/>
      <c r="BLS21" s="67"/>
      <c r="BLT21" s="67"/>
      <c r="BLU21" s="67"/>
      <c r="BLV21" s="67"/>
      <c r="BLW21" s="67"/>
      <c r="BLX21" s="67"/>
      <c r="BLY21" s="67"/>
      <c r="BLZ21" s="67"/>
      <c r="BMA21" s="67"/>
      <c r="BMB21" s="67"/>
      <c r="BMC21" s="67"/>
      <c r="BMD21" s="67"/>
      <c r="BME21" s="67"/>
      <c r="BMF21" s="67"/>
      <c r="BMG21" s="67"/>
      <c r="BMH21" s="67"/>
      <c r="BMI21" s="67"/>
      <c r="BMJ21" s="67"/>
      <c r="BMK21" s="67"/>
      <c r="BML21" s="67"/>
      <c r="BMM21" s="67"/>
      <c r="BMN21" s="67"/>
      <c r="BMO21" s="67"/>
      <c r="BMP21" s="67"/>
      <c r="BMQ21" s="67"/>
      <c r="BMR21" s="67"/>
      <c r="BMS21" s="67"/>
      <c r="BMT21" s="67"/>
      <c r="BMU21" s="67"/>
      <c r="BMV21" s="67"/>
      <c r="BMW21" s="67"/>
      <c r="BMX21" s="67"/>
      <c r="BMY21" s="67"/>
      <c r="BMZ21" s="67"/>
      <c r="BNA21" s="67"/>
      <c r="BNB21" s="67"/>
      <c r="BNC21" s="67"/>
      <c r="BND21" s="67"/>
      <c r="BNE21" s="67"/>
      <c r="BNF21" s="67"/>
      <c r="BNG21" s="67"/>
      <c r="BNH21" s="67"/>
      <c r="BNI21" s="67"/>
      <c r="BNJ21" s="67"/>
      <c r="BNK21" s="67"/>
      <c r="BNL21" s="67"/>
      <c r="BNM21" s="67"/>
      <c r="BNN21" s="67"/>
      <c r="BNO21" s="67"/>
      <c r="BNP21" s="67"/>
      <c r="BNQ21" s="67"/>
      <c r="BNR21" s="67"/>
      <c r="BNS21" s="67"/>
      <c r="BNT21" s="67"/>
      <c r="BNU21" s="67"/>
      <c r="BNV21" s="67"/>
      <c r="BNW21" s="67"/>
      <c r="BNX21" s="67"/>
      <c r="BNY21" s="67"/>
      <c r="BNZ21" s="67"/>
      <c r="BOA21" s="67"/>
      <c r="BOB21" s="67"/>
      <c r="BOC21" s="67"/>
      <c r="BOD21" s="67"/>
      <c r="BOE21" s="67"/>
      <c r="BOF21" s="67"/>
      <c r="BOG21" s="67"/>
      <c r="BOH21" s="67"/>
      <c r="BOI21" s="67"/>
      <c r="BOJ21" s="67"/>
      <c r="BOK21" s="67"/>
      <c r="BOL21" s="67"/>
      <c r="BOM21" s="67"/>
      <c r="BON21" s="67"/>
      <c r="BOO21" s="67"/>
      <c r="BOP21" s="67"/>
      <c r="BOQ21" s="67"/>
      <c r="BOR21" s="67"/>
      <c r="BOS21" s="67"/>
      <c r="BOT21" s="67"/>
      <c r="BOU21" s="67"/>
      <c r="BOV21" s="67"/>
      <c r="BOW21" s="67"/>
      <c r="BOX21" s="67"/>
      <c r="BOY21" s="67"/>
      <c r="BOZ21" s="67"/>
      <c r="BPA21" s="67"/>
      <c r="BPB21" s="67"/>
      <c r="BPC21" s="67"/>
      <c r="BPD21" s="67"/>
      <c r="BPE21" s="67"/>
      <c r="BPF21" s="67"/>
      <c r="BPG21" s="67"/>
      <c r="BPH21" s="67"/>
      <c r="BPI21" s="67"/>
      <c r="BPJ21" s="67"/>
      <c r="BPK21" s="67"/>
      <c r="BPL21" s="67"/>
      <c r="BPM21" s="67"/>
      <c r="BPN21" s="67"/>
      <c r="BPO21" s="67"/>
      <c r="BPP21" s="67"/>
      <c r="BPQ21" s="67"/>
      <c r="BPR21" s="67"/>
      <c r="BPS21" s="67"/>
      <c r="BPT21" s="67"/>
      <c r="BPU21" s="67"/>
      <c r="BPV21" s="67"/>
      <c r="BPW21" s="67"/>
      <c r="BPX21" s="67"/>
      <c r="BPY21" s="67"/>
      <c r="BPZ21" s="67"/>
      <c r="BQA21" s="67"/>
      <c r="BQB21" s="67"/>
      <c r="BQC21" s="67"/>
      <c r="BQD21" s="67"/>
      <c r="BQE21" s="67"/>
      <c r="BQF21" s="67"/>
      <c r="BQG21" s="67"/>
      <c r="BQH21" s="67"/>
      <c r="BQI21" s="67"/>
      <c r="BQJ21" s="67"/>
      <c r="BQK21" s="67"/>
      <c r="BQL21" s="67"/>
      <c r="BQM21" s="67"/>
      <c r="BQN21" s="67"/>
      <c r="BQO21" s="67"/>
      <c r="BQP21" s="67"/>
      <c r="BQQ21" s="67"/>
      <c r="BQR21" s="67"/>
      <c r="BQS21" s="67"/>
      <c r="BQT21" s="67"/>
      <c r="BQU21" s="67"/>
      <c r="BQV21" s="67"/>
      <c r="BQW21" s="67"/>
      <c r="BQX21" s="67"/>
      <c r="BQY21" s="67"/>
      <c r="BQZ21" s="67"/>
      <c r="BRA21" s="67"/>
      <c r="BRB21" s="67"/>
      <c r="BRC21" s="67"/>
      <c r="BRD21" s="67"/>
      <c r="BRE21" s="67"/>
      <c r="BRF21" s="67"/>
      <c r="BRG21" s="67"/>
      <c r="BRH21" s="67"/>
      <c r="BRI21" s="67"/>
      <c r="BRJ21" s="67"/>
      <c r="BRK21" s="67"/>
      <c r="BRL21" s="67"/>
      <c r="BRM21" s="67"/>
      <c r="BRN21" s="67"/>
      <c r="BRO21" s="67"/>
      <c r="BRP21" s="67"/>
      <c r="BRQ21" s="67"/>
      <c r="BRR21" s="67"/>
      <c r="BRS21" s="67"/>
      <c r="BRT21" s="67"/>
      <c r="BRU21" s="67"/>
      <c r="BRV21" s="67"/>
      <c r="BRW21" s="67"/>
      <c r="BRX21" s="67"/>
      <c r="BRY21" s="67"/>
      <c r="BRZ21" s="67"/>
      <c r="BSA21" s="67"/>
      <c r="BSB21" s="67"/>
      <c r="BSC21" s="67"/>
      <c r="BSD21" s="67"/>
      <c r="BSE21" s="67"/>
      <c r="BSF21" s="67"/>
      <c r="BSG21" s="67"/>
      <c r="BSH21" s="67"/>
      <c r="BSI21" s="67"/>
      <c r="BSJ21" s="67"/>
      <c r="BSK21" s="67"/>
      <c r="BSL21" s="67"/>
      <c r="BSM21" s="67"/>
      <c r="BSN21" s="67"/>
      <c r="BSO21" s="67"/>
      <c r="BSP21" s="67"/>
      <c r="BSQ21" s="67"/>
      <c r="BSR21" s="67"/>
      <c r="BSS21" s="67"/>
      <c r="BST21" s="67"/>
      <c r="BSU21" s="67"/>
      <c r="BSV21" s="67"/>
      <c r="BSW21" s="67"/>
      <c r="BSX21" s="67"/>
      <c r="BSY21" s="67"/>
      <c r="BSZ21" s="67"/>
      <c r="BTA21" s="67"/>
      <c r="BTB21" s="67"/>
      <c r="BTC21" s="67"/>
      <c r="BTD21" s="67"/>
      <c r="BTE21" s="67"/>
      <c r="BTF21" s="67"/>
      <c r="BTG21" s="67"/>
      <c r="BTH21" s="67"/>
      <c r="BTI21" s="67"/>
      <c r="BTJ21" s="67"/>
      <c r="BTK21" s="67"/>
      <c r="BTL21" s="67"/>
      <c r="BTM21" s="67"/>
      <c r="BTN21" s="67"/>
      <c r="BTO21" s="67"/>
      <c r="BTP21" s="67"/>
      <c r="BTQ21" s="67"/>
      <c r="BTR21" s="67"/>
      <c r="BTS21" s="67"/>
      <c r="BTT21" s="67"/>
      <c r="BTU21" s="67"/>
      <c r="BTV21" s="67"/>
      <c r="BTW21" s="67"/>
      <c r="BTX21" s="67"/>
      <c r="BTY21" s="67"/>
      <c r="BTZ21" s="67"/>
      <c r="BUA21" s="67"/>
      <c r="BUB21" s="67"/>
      <c r="BUC21" s="67"/>
      <c r="BUD21" s="67"/>
      <c r="BUE21" s="67"/>
      <c r="BUF21" s="67"/>
      <c r="BUG21" s="67"/>
      <c r="BUH21" s="67"/>
      <c r="BUI21" s="67"/>
      <c r="BUJ21" s="67"/>
      <c r="BUK21" s="67"/>
      <c r="BUL21" s="67"/>
      <c r="BUM21" s="67"/>
      <c r="BUN21" s="67"/>
      <c r="BUO21" s="67"/>
      <c r="BUP21" s="67"/>
      <c r="BUQ21" s="67"/>
      <c r="BUR21" s="67"/>
      <c r="BUS21" s="67"/>
      <c r="BUT21" s="67"/>
      <c r="BUU21" s="67"/>
      <c r="BUV21" s="67"/>
      <c r="BUW21" s="67"/>
      <c r="BUX21" s="67"/>
      <c r="BUY21" s="67"/>
      <c r="BUZ21" s="67"/>
      <c r="BVA21" s="67"/>
      <c r="BVB21" s="67"/>
      <c r="BVC21" s="67"/>
      <c r="BVD21" s="67"/>
      <c r="BVE21" s="67"/>
      <c r="BVF21" s="67"/>
      <c r="BVG21" s="67"/>
      <c r="BVH21" s="67"/>
      <c r="BVI21" s="67"/>
      <c r="BVJ21" s="67"/>
      <c r="BVK21" s="67"/>
      <c r="BVL21" s="67"/>
      <c r="BVM21" s="67"/>
      <c r="BVN21" s="67"/>
      <c r="BVO21" s="67"/>
      <c r="BVP21" s="67"/>
      <c r="BVQ21" s="67"/>
      <c r="BVR21" s="67"/>
      <c r="BVS21" s="67"/>
      <c r="BVT21" s="67"/>
      <c r="BVU21" s="67"/>
      <c r="BVV21" s="67"/>
      <c r="BVW21" s="67"/>
      <c r="BVX21" s="67"/>
      <c r="BVY21" s="67"/>
      <c r="BVZ21" s="67"/>
      <c r="BWA21" s="67"/>
      <c r="BWB21" s="67"/>
      <c r="BWC21" s="67"/>
      <c r="BWD21" s="67"/>
      <c r="BWE21" s="67"/>
      <c r="BWF21" s="67"/>
      <c r="BWG21" s="67"/>
      <c r="BWH21" s="67"/>
      <c r="BWI21" s="67"/>
      <c r="BWJ21" s="67"/>
      <c r="BWK21" s="67"/>
      <c r="BWL21" s="67"/>
      <c r="BWM21" s="67"/>
      <c r="BWN21" s="67"/>
      <c r="BWO21" s="67"/>
      <c r="BWP21" s="67"/>
      <c r="BWQ21" s="67"/>
      <c r="BWR21" s="67"/>
      <c r="BWS21" s="67"/>
      <c r="BWT21" s="67"/>
      <c r="BWU21" s="67"/>
      <c r="BWV21" s="67"/>
      <c r="BWW21" s="67"/>
      <c r="BWX21" s="67"/>
      <c r="BWY21" s="67"/>
      <c r="BWZ21" s="67"/>
      <c r="BXA21" s="67"/>
      <c r="BXB21" s="67"/>
      <c r="BXC21" s="67"/>
      <c r="BXD21" s="67"/>
      <c r="BXE21" s="67"/>
      <c r="BXF21" s="67"/>
      <c r="BXG21" s="67"/>
      <c r="BXH21" s="67"/>
      <c r="BXI21" s="67"/>
      <c r="BXJ21" s="67"/>
      <c r="BXK21" s="67"/>
      <c r="BXL21" s="67"/>
      <c r="BXM21" s="67"/>
      <c r="BXN21" s="67"/>
      <c r="BXO21" s="67"/>
      <c r="BXP21" s="67"/>
      <c r="BXQ21" s="67"/>
      <c r="BXR21" s="67"/>
      <c r="BXS21" s="67"/>
      <c r="BXT21" s="67"/>
      <c r="BXU21" s="67"/>
      <c r="BXV21" s="67"/>
      <c r="BXW21" s="67"/>
      <c r="BXX21" s="67"/>
      <c r="BXY21" s="67"/>
      <c r="BXZ21" s="67"/>
      <c r="BYA21" s="67"/>
      <c r="BYB21" s="67"/>
      <c r="BYC21" s="67"/>
      <c r="BYD21" s="67"/>
      <c r="BYE21" s="67"/>
      <c r="BYF21" s="67"/>
      <c r="BYG21" s="67"/>
      <c r="BYH21" s="67"/>
      <c r="BYI21" s="67"/>
      <c r="BYJ21" s="67"/>
      <c r="BYK21" s="67"/>
      <c r="BYL21" s="67"/>
      <c r="BYM21" s="67"/>
      <c r="BYN21" s="67"/>
      <c r="BYO21" s="67"/>
      <c r="BYP21" s="67"/>
      <c r="BYQ21" s="67"/>
      <c r="BYR21" s="67"/>
      <c r="BYS21" s="67"/>
      <c r="BYT21" s="67"/>
      <c r="BYU21" s="67"/>
      <c r="BYV21" s="67"/>
      <c r="BYW21" s="67"/>
      <c r="BYX21" s="67"/>
      <c r="BYY21" s="67"/>
      <c r="BYZ21" s="67"/>
      <c r="BZA21" s="67"/>
      <c r="BZB21" s="67"/>
      <c r="BZC21" s="67"/>
      <c r="BZD21" s="67"/>
      <c r="BZE21" s="67"/>
      <c r="BZF21" s="67"/>
      <c r="BZG21" s="67"/>
      <c r="BZH21" s="67"/>
      <c r="BZI21" s="67"/>
      <c r="BZJ21" s="67"/>
      <c r="BZK21" s="67"/>
      <c r="BZL21" s="67"/>
      <c r="BZM21" s="67"/>
      <c r="BZN21" s="67"/>
      <c r="BZO21" s="67"/>
      <c r="BZP21" s="67"/>
      <c r="BZQ21" s="67"/>
      <c r="BZR21" s="67"/>
      <c r="BZS21" s="67"/>
      <c r="BZT21" s="67"/>
      <c r="BZU21" s="67"/>
      <c r="BZV21" s="67"/>
      <c r="BZW21" s="67"/>
      <c r="BZX21" s="67"/>
      <c r="BZY21" s="67"/>
      <c r="BZZ21" s="67"/>
      <c r="CAA21" s="67"/>
      <c r="CAB21" s="67"/>
      <c r="CAC21" s="67"/>
      <c r="CAD21" s="67"/>
      <c r="CAE21" s="67"/>
      <c r="CAF21" s="67"/>
      <c r="CAG21" s="67"/>
      <c r="CAH21" s="67"/>
      <c r="CAI21" s="67"/>
      <c r="CAJ21" s="67"/>
      <c r="CAK21" s="67"/>
      <c r="CAL21" s="67"/>
      <c r="CAM21" s="67"/>
      <c r="CAN21" s="67"/>
      <c r="CAO21" s="67"/>
      <c r="CAP21" s="67"/>
      <c r="CAQ21" s="67"/>
      <c r="CAR21" s="67"/>
      <c r="CAS21" s="67"/>
      <c r="CAT21" s="67"/>
      <c r="CAU21" s="67"/>
      <c r="CAV21" s="67"/>
      <c r="CAW21" s="67"/>
      <c r="CAX21" s="67"/>
      <c r="CAY21" s="67"/>
      <c r="CAZ21" s="67"/>
      <c r="CBA21" s="67"/>
      <c r="CBB21" s="67"/>
      <c r="CBC21" s="67"/>
      <c r="CBD21" s="67"/>
      <c r="CBE21" s="67"/>
      <c r="CBF21" s="67"/>
      <c r="CBG21" s="67"/>
      <c r="CBH21" s="67"/>
      <c r="CBI21" s="67"/>
      <c r="CBJ21" s="67"/>
      <c r="CBK21" s="67"/>
      <c r="CBL21" s="67"/>
      <c r="CBM21" s="67"/>
      <c r="CBN21" s="67"/>
      <c r="CBO21" s="67"/>
      <c r="CBP21" s="67"/>
      <c r="CBQ21" s="67"/>
      <c r="CBR21" s="67"/>
      <c r="CBS21" s="67"/>
      <c r="CBT21" s="67"/>
      <c r="CBU21" s="67"/>
      <c r="CBV21" s="67"/>
      <c r="CBW21" s="67"/>
      <c r="CBX21" s="67"/>
      <c r="CBY21" s="67"/>
      <c r="CBZ21" s="67"/>
      <c r="CCA21" s="67"/>
      <c r="CCB21" s="67"/>
      <c r="CCC21" s="67"/>
      <c r="CCD21" s="67"/>
      <c r="CCE21" s="67"/>
      <c r="CCF21" s="67"/>
      <c r="CCG21" s="67"/>
      <c r="CCH21" s="67"/>
      <c r="CCI21" s="67"/>
      <c r="CCJ21" s="67"/>
      <c r="CCK21" s="67"/>
      <c r="CCL21" s="67"/>
      <c r="CCM21" s="67"/>
      <c r="CCN21" s="67"/>
      <c r="CCO21" s="67"/>
      <c r="CCP21" s="67"/>
      <c r="CCQ21" s="67"/>
      <c r="CCR21" s="67"/>
      <c r="CCS21" s="67"/>
      <c r="CCT21" s="67"/>
      <c r="CCU21" s="67"/>
      <c r="CCV21" s="67"/>
      <c r="CCW21" s="67"/>
      <c r="CCX21" s="67"/>
      <c r="CCY21" s="67"/>
      <c r="CCZ21" s="67"/>
      <c r="CDA21" s="67"/>
      <c r="CDB21" s="67"/>
      <c r="CDC21" s="67"/>
      <c r="CDD21" s="67"/>
      <c r="CDE21" s="67"/>
      <c r="CDF21" s="67"/>
      <c r="CDG21" s="67"/>
      <c r="CDH21" s="67"/>
      <c r="CDI21" s="67"/>
      <c r="CDJ21" s="67"/>
      <c r="CDK21" s="67"/>
      <c r="CDL21" s="67"/>
      <c r="CDM21" s="67"/>
      <c r="CDN21" s="67"/>
      <c r="CDO21" s="67"/>
      <c r="CDP21" s="67"/>
      <c r="CDQ21" s="67"/>
      <c r="CDR21" s="67"/>
      <c r="CDS21" s="67"/>
      <c r="CDT21" s="67"/>
      <c r="CDU21" s="67"/>
      <c r="CDV21" s="67"/>
      <c r="CDW21" s="67"/>
      <c r="CDX21" s="67"/>
      <c r="CDY21" s="67"/>
      <c r="CDZ21" s="67"/>
      <c r="CEA21" s="67"/>
      <c r="CEB21" s="67"/>
      <c r="CEC21" s="67"/>
      <c r="CED21" s="67"/>
      <c r="CEE21" s="67"/>
      <c r="CEF21" s="67"/>
      <c r="CEG21" s="67"/>
      <c r="CEH21" s="67"/>
      <c r="CEI21" s="67"/>
      <c r="CEJ21" s="67"/>
      <c r="CEK21" s="67"/>
      <c r="CEL21" s="67"/>
      <c r="CEM21" s="67"/>
      <c r="CEN21" s="67"/>
      <c r="CEO21" s="67"/>
      <c r="CEP21" s="67"/>
      <c r="CEQ21" s="67"/>
      <c r="CER21" s="67"/>
      <c r="CES21" s="67"/>
      <c r="CET21" s="67"/>
      <c r="CEU21" s="67"/>
      <c r="CEV21" s="67"/>
      <c r="CEW21" s="67"/>
      <c r="CEX21" s="67"/>
      <c r="CEY21" s="67"/>
      <c r="CEZ21" s="67"/>
      <c r="CFA21" s="67"/>
      <c r="CFB21" s="67"/>
      <c r="CFC21" s="67"/>
      <c r="CFD21" s="67"/>
      <c r="CFE21" s="67"/>
      <c r="CFF21" s="67"/>
      <c r="CFG21" s="67"/>
      <c r="CFH21" s="67"/>
      <c r="CFI21" s="67"/>
      <c r="CFJ21" s="67"/>
      <c r="CFK21" s="67"/>
      <c r="CFL21" s="67"/>
      <c r="CFM21" s="67"/>
      <c r="CFN21" s="67"/>
      <c r="CFO21" s="67"/>
      <c r="CFP21" s="67"/>
      <c r="CFQ21" s="67"/>
      <c r="CFR21" s="67"/>
      <c r="CFS21" s="67"/>
      <c r="CFT21" s="67"/>
      <c r="CFU21" s="67"/>
      <c r="CFV21" s="67"/>
      <c r="CFW21" s="67"/>
      <c r="CFX21" s="67"/>
      <c r="CFY21" s="67"/>
      <c r="CFZ21" s="67"/>
      <c r="CGA21" s="67"/>
      <c r="CGB21" s="67"/>
      <c r="CGC21" s="67"/>
      <c r="CGD21" s="67"/>
      <c r="CGE21" s="67"/>
      <c r="CGF21" s="67"/>
      <c r="CGG21" s="67"/>
      <c r="CGH21" s="67"/>
      <c r="CGI21" s="67"/>
      <c r="CGJ21" s="67"/>
      <c r="CGK21" s="67"/>
      <c r="CGL21" s="67"/>
      <c r="CGM21" s="67"/>
      <c r="CGN21" s="67"/>
      <c r="CGO21" s="67"/>
      <c r="CGP21" s="67"/>
      <c r="CGQ21" s="67"/>
      <c r="CGR21" s="67"/>
      <c r="CGS21" s="67"/>
      <c r="CGT21" s="67"/>
      <c r="CGU21" s="67"/>
      <c r="CGV21" s="67"/>
      <c r="CGW21" s="67"/>
      <c r="CGX21" s="67"/>
      <c r="CGY21" s="67"/>
      <c r="CGZ21" s="67"/>
      <c r="CHA21" s="67"/>
      <c r="CHB21" s="67"/>
      <c r="CHC21" s="67"/>
      <c r="CHD21" s="67"/>
      <c r="CHE21" s="67"/>
      <c r="CHF21" s="67"/>
      <c r="CHG21" s="67"/>
      <c r="CHH21" s="67"/>
      <c r="CHI21" s="67"/>
      <c r="CHJ21" s="67"/>
      <c r="CHK21" s="67"/>
      <c r="CHL21" s="67"/>
      <c r="CHM21" s="67"/>
      <c r="CHN21" s="67"/>
      <c r="CHO21" s="67"/>
      <c r="CHP21" s="67"/>
      <c r="CHQ21" s="67"/>
      <c r="CHR21" s="67"/>
      <c r="CHS21" s="67"/>
      <c r="CHT21" s="67"/>
      <c r="CHU21" s="67"/>
      <c r="CHV21" s="67"/>
      <c r="CHW21" s="67"/>
      <c r="CHX21" s="67"/>
      <c r="CHY21" s="67"/>
      <c r="CHZ21" s="67"/>
      <c r="CIA21" s="67"/>
      <c r="CIB21" s="67"/>
      <c r="CIC21" s="67"/>
      <c r="CID21" s="67"/>
      <c r="CIE21" s="67"/>
      <c r="CIF21" s="67"/>
      <c r="CIG21" s="67"/>
      <c r="CIH21" s="67"/>
      <c r="CII21" s="67"/>
      <c r="CIJ21" s="67"/>
      <c r="CIK21" s="67"/>
      <c r="CIL21" s="67"/>
      <c r="CIM21" s="67"/>
      <c r="CIN21" s="67"/>
      <c r="CIO21" s="67"/>
      <c r="CIP21" s="67"/>
      <c r="CIQ21" s="67"/>
      <c r="CIR21" s="67"/>
      <c r="CIS21" s="67"/>
      <c r="CIT21" s="67"/>
      <c r="CIU21" s="67"/>
      <c r="CIV21" s="67"/>
      <c r="CIW21" s="67"/>
      <c r="CIX21" s="67"/>
      <c r="CIY21" s="67"/>
      <c r="CIZ21" s="67"/>
      <c r="CJA21" s="67"/>
      <c r="CJB21" s="67"/>
      <c r="CJC21" s="67"/>
      <c r="CJD21" s="67"/>
      <c r="CJE21" s="67"/>
      <c r="CJF21" s="67"/>
      <c r="CJG21" s="67"/>
      <c r="CJH21" s="67"/>
      <c r="CJI21" s="67"/>
      <c r="CJJ21" s="67"/>
      <c r="CJK21" s="67"/>
      <c r="CJL21" s="67"/>
      <c r="CJM21" s="67"/>
      <c r="CJN21" s="67"/>
      <c r="CJO21" s="67"/>
      <c r="CJP21" s="67"/>
      <c r="CJQ21" s="67"/>
      <c r="CJR21" s="67"/>
      <c r="CJS21" s="67"/>
      <c r="CJT21" s="67"/>
      <c r="CJU21" s="67"/>
      <c r="CJV21" s="67"/>
      <c r="CJW21" s="67"/>
      <c r="CJX21" s="67"/>
      <c r="CJY21" s="67"/>
      <c r="CJZ21" s="67"/>
      <c r="CKA21" s="67"/>
      <c r="CKB21" s="67"/>
      <c r="CKC21" s="67"/>
      <c r="CKD21" s="67"/>
      <c r="CKE21" s="67"/>
      <c r="CKF21" s="67"/>
      <c r="CKG21" s="67"/>
      <c r="CKH21" s="67"/>
      <c r="CKI21" s="67"/>
      <c r="CKJ21" s="67"/>
      <c r="CKK21" s="67"/>
      <c r="CKL21" s="67"/>
      <c r="CKM21" s="67"/>
      <c r="CKN21" s="67"/>
      <c r="CKO21" s="67"/>
      <c r="CKP21" s="67"/>
      <c r="CKQ21" s="67"/>
      <c r="CKR21" s="67"/>
      <c r="CKS21" s="67"/>
      <c r="CKT21" s="67"/>
      <c r="CKU21" s="67"/>
      <c r="CKV21" s="67"/>
      <c r="CKW21" s="67"/>
      <c r="CKX21" s="67"/>
      <c r="CKY21" s="67"/>
      <c r="CKZ21" s="67"/>
      <c r="CLA21" s="67"/>
      <c r="CLB21" s="67"/>
      <c r="CLC21" s="67"/>
      <c r="CLD21" s="67"/>
      <c r="CLE21" s="67"/>
      <c r="CLF21" s="67"/>
      <c r="CLG21" s="67"/>
      <c r="CLH21" s="67"/>
      <c r="CLI21" s="67"/>
      <c r="CLJ21" s="67"/>
      <c r="CLK21" s="67"/>
      <c r="CLL21" s="67"/>
      <c r="CLM21" s="67"/>
      <c r="CLN21" s="67"/>
      <c r="CLO21" s="67"/>
      <c r="CLP21" s="67"/>
      <c r="CLQ21" s="67"/>
      <c r="CLR21" s="67"/>
      <c r="CLS21" s="67"/>
      <c r="CLT21" s="67"/>
      <c r="CLU21" s="67"/>
      <c r="CLV21" s="67"/>
      <c r="CLW21" s="67"/>
      <c r="CLX21" s="67"/>
      <c r="CLY21" s="67"/>
      <c r="CLZ21" s="67"/>
      <c r="CMA21" s="67"/>
      <c r="CMB21" s="67"/>
      <c r="CMC21" s="67"/>
      <c r="CMD21" s="67"/>
      <c r="CME21" s="67"/>
      <c r="CMF21" s="67"/>
      <c r="CMG21" s="67"/>
      <c r="CMH21" s="67"/>
      <c r="CMI21" s="67"/>
      <c r="CMJ21" s="67"/>
      <c r="CMK21" s="67"/>
      <c r="CML21" s="67"/>
      <c r="CMM21" s="67"/>
      <c r="CMN21" s="67"/>
      <c r="CMO21" s="67"/>
      <c r="CMP21" s="67"/>
      <c r="CMQ21" s="67"/>
      <c r="CMR21" s="67"/>
      <c r="CMS21" s="67"/>
      <c r="CMT21" s="67"/>
      <c r="CMU21" s="67"/>
      <c r="CMV21" s="67"/>
      <c r="CMW21" s="67"/>
      <c r="CMX21" s="67"/>
      <c r="CMY21" s="67"/>
      <c r="CMZ21" s="67"/>
      <c r="CNA21" s="67"/>
      <c r="CNB21" s="67"/>
      <c r="CNC21" s="67"/>
      <c r="CND21" s="67"/>
      <c r="CNE21" s="67"/>
      <c r="CNF21" s="67"/>
      <c r="CNG21" s="67"/>
      <c r="CNH21" s="67"/>
      <c r="CNI21" s="67"/>
      <c r="CNJ21" s="67"/>
      <c r="CNK21" s="67"/>
      <c r="CNL21" s="67"/>
      <c r="CNM21" s="67"/>
      <c r="CNN21" s="67"/>
      <c r="CNO21" s="67"/>
      <c r="CNP21" s="67"/>
      <c r="CNQ21" s="67"/>
      <c r="CNR21" s="67"/>
      <c r="CNS21" s="67"/>
      <c r="CNT21" s="67"/>
      <c r="CNU21" s="67"/>
      <c r="CNV21" s="67"/>
      <c r="CNW21" s="67"/>
      <c r="CNX21" s="67"/>
      <c r="CNY21" s="67"/>
      <c r="CNZ21" s="67"/>
      <c r="COA21" s="67"/>
      <c r="COB21" s="67"/>
      <c r="COC21" s="67"/>
      <c r="COD21" s="67"/>
      <c r="COE21" s="67"/>
      <c r="COF21" s="67"/>
      <c r="COG21" s="67"/>
      <c r="COH21" s="67"/>
      <c r="COI21" s="67"/>
      <c r="COJ21" s="67"/>
      <c r="COK21" s="67"/>
      <c r="COL21" s="67"/>
      <c r="COM21" s="67"/>
      <c r="CON21" s="67"/>
      <c r="COO21" s="67"/>
      <c r="COP21" s="67"/>
      <c r="COQ21" s="67"/>
      <c r="COR21" s="67"/>
      <c r="COS21" s="67"/>
      <c r="COT21" s="67"/>
      <c r="COU21" s="67"/>
      <c r="COV21" s="67"/>
      <c r="COW21" s="67"/>
      <c r="COX21" s="67"/>
      <c r="COY21" s="67"/>
      <c r="COZ21" s="67"/>
      <c r="CPA21" s="67"/>
      <c r="CPB21" s="67"/>
      <c r="CPC21" s="67"/>
      <c r="CPD21" s="67"/>
      <c r="CPE21" s="67"/>
      <c r="CPF21" s="67"/>
      <c r="CPG21" s="67"/>
      <c r="CPH21" s="67"/>
      <c r="CPI21" s="67"/>
      <c r="CPJ21" s="67"/>
      <c r="CPK21" s="67"/>
      <c r="CPL21" s="67"/>
      <c r="CPM21" s="67"/>
      <c r="CPN21" s="67"/>
      <c r="CPO21" s="67"/>
      <c r="CPP21" s="67"/>
      <c r="CPQ21" s="67"/>
      <c r="CPR21" s="67"/>
      <c r="CPS21" s="67"/>
      <c r="CPT21" s="67"/>
      <c r="CPU21" s="67"/>
      <c r="CPV21" s="67"/>
      <c r="CPW21" s="67"/>
      <c r="CPX21" s="67"/>
      <c r="CPY21" s="67"/>
      <c r="CPZ21" s="67"/>
      <c r="CQA21" s="67"/>
      <c r="CQB21" s="67"/>
      <c r="CQC21" s="67"/>
      <c r="CQD21" s="67"/>
      <c r="CQE21" s="67"/>
      <c r="CQF21" s="67"/>
      <c r="CQG21" s="67"/>
      <c r="CQH21" s="67"/>
      <c r="CQI21" s="67"/>
      <c r="CQJ21" s="67"/>
      <c r="CQK21" s="67"/>
      <c r="CQL21" s="67"/>
      <c r="CQM21" s="67"/>
      <c r="CQN21" s="67"/>
      <c r="CQO21" s="67"/>
      <c r="CQP21" s="67"/>
      <c r="CQQ21" s="67"/>
      <c r="CQR21" s="67"/>
      <c r="CQS21" s="67"/>
      <c r="CQT21" s="67"/>
      <c r="CQU21" s="67"/>
      <c r="CQV21" s="67"/>
      <c r="CQW21" s="67"/>
      <c r="CQX21" s="67"/>
      <c r="CQY21" s="67"/>
      <c r="CQZ21" s="67"/>
      <c r="CRA21" s="67"/>
      <c r="CRB21" s="67"/>
      <c r="CRC21" s="67"/>
      <c r="CRD21" s="67"/>
      <c r="CRE21" s="67"/>
      <c r="CRF21" s="67"/>
      <c r="CRG21" s="67"/>
      <c r="CRH21" s="67"/>
      <c r="CRI21" s="67"/>
      <c r="CRJ21" s="67"/>
      <c r="CRK21" s="67"/>
      <c r="CRL21" s="67"/>
      <c r="CRM21" s="67"/>
      <c r="CRN21" s="67"/>
      <c r="CRO21" s="67"/>
      <c r="CRP21" s="67"/>
      <c r="CRQ21" s="67"/>
      <c r="CRR21" s="67"/>
      <c r="CRS21" s="67"/>
      <c r="CRT21" s="67"/>
      <c r="CRU21" s="67"/>
      <c r="CRV21" s="67"/>
      <c r="CRW21" s="67"/>
      <c r="CRX21" s="67"/>
      <c r="CRY21" s="67"/>
      <c r="CRZ21" s="67"/>
      <c r="CSA21" s="67"/>
      <c r="CSB21" s="67"/>
      <c r="CSC21" s="67"/>
      <c r="CSD21" s="67"/>
      <c r="CSE21" s="67"/>
      <c r="CSF21" s="67"/>
      <c r="CSG21" s="67"/>
      <c r="CSH21" s="67"/>
      <c r="CSI21" s="67"/>
      <c r="CSJ21" s="67"/>
      <c r="CSK21" s="67"/>
      <c r="CSL21" s="67"/>
      <c r="CSM21" s="67"/>
      <c r="CSN21" s="67"/>
      <c r="CSO21" s="67"/>
      <c r="CSP21" s="67"/>
      <c r="CSQ21" s="67"/>
      <c r="CSR21" s="67"/>
      <c r="CSS21" s="67"/>
      <c r="CST21" s="67"/>
      <c r="CSU21" s="67"/>
      <c r="CSV21" s="67"/>
      <c r="CSW21" s="67"/>
      <c r="CSX21" s="67"/>
      <c r="CSY21" s="67"/>
      <c r="CSZ21" s="67"/>
      <c r="CTA21" s="67"/>
      <c r="CTB21" s="67"/>
      <c r="CTC21" s="67"/>
      <c r="CTD21" s="67"/>
      <c r="CTE21" s="67"/>
      <c r="CTF21" s="67"/>
      <c r="CTG21" s="67"/>
      <c r="CTH21" s="67"/>
      <c r="CTI21" s="67"/>
      <c r="CTJ21" s="67"/>
      <c r="CTK21" s="67"/>
      <c r="CTL21" s="67"/>
      <c r="CTM21" s="67"/>
      <c r="CTN21" s="67"/>
      <c r="CTO21" s="67"/>
      <c r="CTP21" s="67"/>
      <c r="CTQ21" s="67"/>
      <c r="CTR21" s="67"/>
      <c r="CTS21" s="67"/>
      <c r="CTT21" s="67"/>
      <c r="CTU21" s="67"/>
      <c r="CTV21" s="67"/>
      <c r="CTW21" s="67"/>
      <c r="CTX21" s="67"/>
      <c r="CTY21" s="67"/>
      <c r="CTZ21" s="67"/>
      <c r="CUA21" s="67"/>
      <c r="CUB21" s="67"/>
      <c r="CUC21" s="67"/>
      <c r="CUD21" s="67"/>
      <c r="CUE21" s="67"/>
      <c r="CUF21" s="67"/>
      <c r="CUG21" s="67"/>
      <c r="CUH21" s="67"/>
      <c r="CUI21" s="67"/>
      <c r="CUJ21" s="67"/>
      <c r="CUK21" s="67"/>
      <c r="CUL21" s="67"/>
      <c r="CUM21" s="67"/>
      <c r="CUN21" s="67"/>
      <c r="CUO21" s="67"/>
      <c r="CUP21" s="67"/>
      <c r="CUQ21" s="67"/>
      <c r="CUR21" s="67"/>
      <c r="CUS21" s="67"/>
      <c r="CUT21" s="67"/>
      <c r="CUU21" s="67"/>
      <c r="CUV21" s="67"/>
      <c r="CUW21" s="67"/>
      <c r="CUX21" s="67"/>
      <c r="CUY21" s="67"/>
      <c r="CUZ21" s="67"/>
      <c r="CVA21" s="67"/>
      <c r="CVB21" s="67"/>
      <c r="CVC21" s="67"/>
      <c r="CVD21" s="67"/>
      <c r="CVE21" s="67"/>
      <c r="CVF21" s="67"/>
      <c r="CVG21" s="67"/>
      <c r="CVH21" s="67"/>
      <c r="CVI21" s="67"/>
      <c r="CVJ21" s="67"/>
      <c r="CVK21" s="67"/>
      <c r="CVL21" s="67"/>
      <c r="CVM21" s="67"/>
      <c r="CVN21" s="67"/>
      <c r="CVO21" s="67"/>
      <c r="CVP21" s="67"/>
      <c r="CVQ21" s="67"/>
      <c r="CVR21" s="67"/>
      <c r="CVS21" s="67"/>
      <c r="CVT21" s="67"/>
      <c r="CVU21" s="67"/>
      <c r="CVV21" s="67"/>
      <c r="CVW21" s="67"/>
      <c r="CVX21" s="67"/>
      <c r="CVY21" s="67"/>
      <c r="CVZ21" s="67"/>
      <c r="CWA21" s="67"/>
      <c r="CWB21" s="67"/>
      <c r="CWC21" s="67"/>
      <c r="CWD21" s="67"/>
      <c r="CWE21" s="67"/>
      <c r="CWF21" s="67"/>
      <c r="CWG21" s="67"/>
      <c r="CWH21" s="67"/>
      <c r="CWI21" s="67"/>
      <c r="CWJ21" s="67"/>
      <c r="CWK21" s="67"/>
      <c r="CWL21" s="67"/>
      <c r="CWM21" s="67"/>
      <c r="CWN21" s="67"/>
      <c r="CWO21" s="67"/>
      <c r="CWP21" s="67"/>
      <c r="CWQ21" s="67"/>
      <c r="CWR21" s="67"/>
      <c r="CWS21" s="67"/>
      <c r="CWT21" s="67"/>
      <c r="CWU21" s="67"/>
      <c r="CWV21" s="67"/>
      <c r="CWW21" s="67"/>
      <c r="CWX21" s="67"/>
      <c r="CWY21" s="67"/>
      <c r="CWZ21" s="67"/>
      <c r="CXA21" s="67"/>
      <c r="CXB21" s="67"/>
      <c r="CXC21" s="67"/>
      <c r="CXD21" s="67"/>
      <c r="CXE21" s="67"/>
      <c r="CXF21" s="67"/>
      <c r="CXG21" s="67"/>
      <c r="CXH21" s="67"/>
      <c r="CXI21" s="67"/>
      <c r="CXJ21" s="67"/>
      <c r="CXK21" s="67"/>
      <c r="CXL21" s="67"/>
      <c r="CXM21" s="67"/>
      <c r="CXN21" s="67"/>
      <c r="CXO21" s="67"/>
      <c r="CXP21" s="67"/>
      <c r="CXQ21" s="67"/>
      <c r="CXR21" s="67"/>
      <c r="CXS21" s="67"/>
      <c r="CXT21" s="67"/>
      <c r="CXU21" s="67"/>
      <c r="CXV21" s="67"/>
      <c r="CXW21" s="67"/>
      <c r="CXX21" s="67"/>
      <c r="CXY21" s="67"/>
      <c r="CXZ21" s="67"/>
      <c r="CYA21" s="67"/>
      <c r="CYB21" s="67"/>
      <c r="CYC21" s="67"/>
      <c r="CYD21" s="67"/>
      <c r="CYE21" s="67"/>
      <c r="CYF21" s="67"/>
      <c r="CYG21" s="67"/>
      <c r="CYH21" s="67"/>
      <c r="CYI21" s="67"/>
      <c r="CYJ21" s="67"/>
      <c r="CYK21" s="67"/>
      <c r="CYL21" s="67"/>
      <c r="CYM21" s="67"/>
      <c r="CYN21" s="67"/>
      <c r="CYO21" s="67"/>
      <c r="CYP21" s="67"/>
      <c r="CYQ21" s="67"/>
      <c r="CYR21" s="67"/>
      <c r="CYS21" s="67"/>
      <c r="CYT21" s="67"/>
      <c r="CYU21" s="67"/>
      <c r="CYV21" s="67"/>
      <c r="CYW21" s="67"/>
      <c r="CYX21" s="67"/>
      <c r="CYY21" s="67"/>
      <c r="CYZ21" s="67"/>
      <c r="CZA21" s="67"/>
      <c r="CZB21" s="67"/>
      <c r="CZC21" s="67"/>
      <c r="CZD21" s="67"/>
      <c r="CZE21" s="67"/>
      <c r="CZF21" s="67"/>
      <c r="CZG21" s="67"/>
      <c r="CZH21" s="67"/>
      <c r="CZI21" s="67"/>
      <c r="CZJ21" s="67"/>
      <c r="CZK21" s="67"/>
      <c r="CZL21" s="67"/>
      <c r="CZM21" s="67"/>
      <c r="CZN21" s="67"/>
      <c r="CZO21" s="67"/>
      <c r="CZP21" s="67"/>
      <c r="CZQ21" s="67"/>
      <c r="CZR21" s="67"/>
      <c r="CZS21" s="67"/>
      <c r="CZT21" s="67"/>
      <c r="CZU21" s="67"/>
      <c r="CZV21" s="67"/>
      <c r="CZW21" s="67"/>
      <c r="CZX21" s="67"/>
      <c r="CZY21" s="67"/>
      <c r="CZZ21" s="67"/>
      <c r="DAA21" s="67"/>
      <c r="DAB21" s="67"/>
      <c r="DAC21" s="67"/>
      <c r="DAD21" s="67"/>
      <c r="DAE21" s="67"/>
      <c r="DAF21" s="67"/>
      <c r="DAG21" s="67"/>
      <c r="DAH21" s="67"/>
      <c r="DAI21" s="67"/>
      <c r="DAJ21" s="67"/>
      <c r="DAK21" s="67"/>
      <c r="DAL21" s="67"/>
      <c r="DAM21" s="67"/>
      <c r="DAN21" s="67"/>
      <c r="DAO21" s="67"/>
      <c r="DAP21" s="67"/>
      <c r="DAQ21" s="67"/>
      <c r="DAR21" s="67"/>
      <c r="DAS21" s="67"/>
      <c r="DAT21" s="67"/>
      <c r="DAU21" s="67"/>
      <c r="DAV21" s="67"/>
      <c r="DAW21" s="67"/>
      <c r="DAX21" s="67"/>
      <c r="DAY21" s="67"/>
      <c r="DAZ21" s="67"/>
      <c r="DBA21" s="67"/>
      <c r="DBB21" s="67"/>
      <c r="DBC21" s="67"/>
      <c r="DBD21" s="67"/>
      <c r="DBE21" s="67"/>
      <c r="DBF21" s="67"/>
      <c r="DBG21" s="67"/>
      <c r="DBH21" s="67"/>
      <c r="DBI21" s="67"/>
      <c r="DBJ21" s="67"/>
      <c r="DBK21" s="67"/>
      <c r="DBL21" s="67"/>
      <c r="DBM21" s="67"/>
      <c r="DBN21" s="67"/>
      <c r="DBO21" s="67"/>
      <c r="DBP21" s="67"/>
      <c r="DBQ21" s="67"/>
      <c r="DBR21" s="67"/>
      <c r="DBS21" s="67"/>
      <c r="DBT21" s="67"/>
      <c r="DBU21" s="67"/>
      <c r="DBV21" s="67"/>
      <c r="DBW21" s="67"/>
      <c r="DBX21" s="67"/>
      <c r="DBY21" s="67"/>
      <c r="DBZ21" s="67"/>
      <c r="DCA21" s="67"/>
      <c r="DCB21" s="67"/>
      <c r="DCC21" s="67"/>
      <c r="DCD21" s="67"/>
      <c r="DCE21" s="67"/>
      <c r="DCF21" s="67"/>
      <c r="DCG21" s="67"/>
      <c r="DCH21" s="67"/>
      <c r="DCI21" s="67"/>
      <c r="DCJ21" s="67"/>
      <c r="DCK21" s="67"/>
      <c r="DCL21" s="67"/>
      <c r="DCM21" s="67"/>
      <c r="DCN21" s="67"/>
      <c r="DCO21" s="67"/>
      <c r="DCP21" s="67"/>
      <c r="DCQ21" s="67"/>
      <c r="DCR21" s="67"/>
      <c r="DCS21" s="67"/>
      <c r="DCT21" s="67"/>
      <c r="DCU21" s="67"/>
      <c r="DCV21" s="67"/>
      <c r="DCW21" s="67"/>
      <c r="DCX21" s="67"/>
      <c r="DCY21" s="67"/>
      <c r="DCZ21" s="67"/>
      <c r="DDA21" s="67"/>
      <c r="DDB21" s="67"/>
      <c r="DDC21" s="67"/>
      <c r="DDD21" s="67"/>
      <c r="DDE21" s="67"/>
      <c r="DDF21" s="67"/>
      <c r="DDG21" s="67"/>
      <c r="DDH21" s="67"/>
      <c r="DDI21" s="67"/>
      <c r="DDJ21" s="67"/>
      <c r="DDK21" s="67"/>
      <c r="DDL21" s="67"/>
      <c r="DDM21" s="67"/>
      <c r="DDN21" s="67"/>
      <c r="DDO21" s="67"/>
      <c r="DDP21" s="67"/>
      <c r="DDQ21" s="67"/>
      <c r="DDR21" s="67"/>
      <c r="DDS21" s="67"/>
      <c r="DDT21" s="67"/>
      <c r="DDU21" s="67"/>
      <c r="DDV21" s="67"/>
      <c r="DDW21" s="67"/>
      <c r="DDX21" s="67"/>
      <c r="DDY21" s="67"/>
      <c r="DDZ21" s="67"/>
      <c r="DEA21" s="67"/>
      <c r="DEB21" s="67"/>
      <c r="DEC21" s="67"/>
      <c r="DED21" s="67"/>
      <c r="DEE21" s="67"/>
      <c r="DEF21" s="67"/>
      <c r="DEG21" s="67"/>
      <c r="DEH21" s="67"/>
      <c r="DEI21" s="67"/>
      <c r="DEJ21" s="67"/>
      <c r="DEK21" s="67"/>
      <c r="DEL21" s="67"/>
      <c r="DEM21" s="67"/>
      <c r="DEN21" s="67"/>
      <c r="DEO21" s="67"/>
      <c r="DEP21" s="67"/>
      <c r="DEQ21" s="67"/>
      <c r="DER21" s="67"/>
      <c r="DES21" s="67"/>
      <c r="DET21" s="67"/>
      <c r="DEU21" s="67"/>
      <c r="DEV21" s="67"/>
      <c r="DEW21" s="67"/>
      <c r="DEX21" s="67"/>
      <c r="DEY21" s="67"/>
      <c r="DEZ21" s="67"/>
      <c r="DFA21" s="67"/>
      <c r="DFB21" s="67"/>
      <c r="DFC21" s="67"/>
      <c r="DFD21" s="67"/>
      <c r="DFE21" s="67"/>
      <c r="DFF21" s="67"/>
      <c r="DFG21" s="67"/>
      <c r="DFH21" s="67"/>
      <c r="DFI21" s="67"/>
      <c r="DFJ21" s="67"/>
      <c r="DFK21" s="67"/>
      <c r="DFL21" s="67"/>
      <c r="DFM21" s="67"/>
      <c r="DFN21" s="67"/>
      <c r="DFO21" s="67"/>
      <c r="DFP21" s="67"/>
      <c r="DFQ21" s="67"/>
      <c r="DFR21" s="67"/>
      <c r="DFS21" s="67"/>
      <c r="DFT21" s="67"/>
      <c r="DFU21" s="67"/>
      <c r="DFV21" s="67"/>
      <c r="DFW21" s="67"/>
      <c r="DFX21" s="67"/>
      <c r="DFY21" s="67"/>
      <c r="DFZ21" s="67"/>
      <c r="DGA21" s="67"/>
      <c r="DGB21" s="67"/>
      <c r="DGC21" s="67"/>
      <c r="DGD21" s="67"/>
      <c r="DGE21" s="67"/>
      <c r="DGF21" s="67"/>
      <c r="DGG21" s="67"/>
      <c r="DGH21" s="67"/>
      <c r="DGI21" s="67"/>
      <c r="DGJ21" s="67"/>
      <c r="DGK21" s="67"/>
      <c r="DGL21" s="67"/>
      <c r="DGM21" s="67"/>
      <c r="DGN21" s="67"/>
      <c r="DGO21" s="67"/>
      <c r="DGP21" s="67"/>
      <c r="DGQ21" s="67"/>
      <c r="DGR21" s="67"/>
      <c r="DGS21" s="67"/>
      <c r="DGT21" s="67"/>
      <c r="DGU21" s="67"/>
      <c r="DGV21" s="67"/>
      <c r="DGW21" s="67"/>
      <c r="DGX21" s="67"/>
      <c r="DGY21" s="67"/>
      <c r="DGZ21" s="67"/>
      <c r="DHA21" s="67"/>
      <c r="DHB21" s="67"/>
      <c r="DHC21" s="67"/>
      <c r="DHD21" s="67"/>
      <c r="DHE21" s="67"/>
      <c r="DHF21" s="67"/>
      <c r="DHG21" s="67"/>
      <c r="DHH21" s="67"/>
      <c r="DHI21" s="67"/>
      <c r="DHJ21" s="67"/>
      <c r="DHK21" s="67"/>
      <c r="DHL21" s="67"/>
      <c r="DHM21" s="67"/>
      <c r="DHN21" s="67"/>
      <c r="DHO21" s="67"/>
      <c r="DHP21" s="67"/>
      <c r="DHQ21" s="67"/>
      <c r="DHR21" s="67"/>
      <c r="DHS21" s="67"/>
      <c r="DHT21" s="67"/>
      <c r="DHU21" s="67"/>
      <c r="DHV21" s="67"/>
      <c r="DHW21" s="67"/>
      <c r="DHX21" s="67"/>
      <c r="DHY21" s="67"/>
      <c r="DHZ21" s="67"/>
      <c r="DIA21" s="67"/>
      <c r="DIB21" s="67"/>
      <c r="DIC21" s="67"/>
      <c r="DID21" s="67"/>
      <c r="DIE21" s="67"/>
      <c r="DIF21" s="67"/>
      <c r="DIG21" s="67"/>
      <c r="DIH21" s="67"/>
      <c r="DII21" s="67"/>
      <c r="DIJ21" s="67"/>
      <c r="DIK21" s="67"/>
      <c r="DIL21" s="67"/>
      <c r="DIM21" s="67"/>
      <c r="DIN21" s="67"/>
      <c r="DIO21" s="67"/>
      <c r="DIP21" s="67"/>
      <c r="DIQ21" s="67"/>
      <c r="DIR21" s="67"/>
      <c r="DIS21" s="67"/>
      <c r="DIT21" s="67"/>
      <c r="DIU21" s="67"/>
      <c r="DIV21" s="67"/>
      <c r="DIW21" s="67"/>
      <c r="DIX21" s="67"/>
      <c r="DIY21" s="67"/>
      <c r="DIZ21" s="67"/>
      <c r="DJA21" s="67"/>
      <c r="DJB21" s="67"/>
      <c r="DJC21" s="67"/>
      <c r="DJD21" s="67"/>
      <c r="DJE21" s="67"/>
      <c r="DJF21" s="67"/>
      <c r="DJG21" s="67"/>
      <c r="DJH21" s="67"/>
      <c r="DJI21" s="67"/>
      <c r="DJJ21" s="67"/>
      <c r="DJK21" s="67"/>
      <c r="DJL21" s="67"/>
      <c r="DJM21" s="67"/>
      <c r="DJN21" s="67"/>
      <c r="DJO21" s="67"/>
      <c r="DJP21" s="67"/>
      <c r="DJQ21" s="67"/>
      <c r="DJR21" s="67"/>
      <c r="DJS21" s="67"/>
      <c r="DJT21" s="67"/>
      <c r="DJU21" s="67"/>
      <c r="DJV21" s="67"/>
      <c r="DJW21" s="67"/>
      <c r="DJX21" s="67"/>
      <c r="DJY21" s="67"/>
      <c r="DJZ21" s="67"/>
      <c r="DKA21" s="67"/>
      <c r="DKB21" s="67"/>
      <c r="DKC21" s="67"/>
      <c r="DKD21" s="67"/>
      <c r="DKE21" s="67"/>
      <c r="DKF21" s="67"/>
      <c r="DKG21" s="67"/>
      <c r="DKH21" s="67"/>
      <c r="DKI21" s="67"/>
      <c r="DKJ21" s="67"/>
      <c r="DKK21" s="67"/>
      <c r="DKL21" s="67"/>
      <c r="DKM21" s="67"/>
      <c r="DKN21" s="67"/>
      <c r="DKO21" s="67"/>
      <c r="DKP21" s="67"/>
      <c r="DKQ21" s="67"/>
      <c r="DKR21" s="67"/>
      <c r="DKS21" s="67"/>
      <c r="DKT21" s="67"/>
      <c r="DKU21" s="67"/>
      <c r="DKV21" s="67"/>
      <c r="DKW21" s="67"/>
      <c r="DKX21" s="67"/>
      <c r="DKY21" s="67"/>
      <c r="DKZ21" s="67"/>
      <c r="DLA21" s="67"/>
      <c r="DLB21" s="67"/>
      <c r="DLC21" s="67"/>
      <c r="DLD21" s="67"/>
      <c r="DLE21" s="67"/>
      <c r="DLF21" s="67"/>
      <c r="DLG21" s="67"/>
      <c r="DLH21" s="67"/>
      <c r="DLI21" s="67"/>
      <c r="DLJ21" s="67"/>
      <c r="DLK21" s="67"/>
      <c r="DLL21" s="67"/>
      <c r="DLM21" s="67"/>
      <c r="DLN21" s="67"/>
      <c r="DLO21" s="67"/>
      <c r="DLP21" s="67"/>
      <c r="DLQ21" s="67"/>
      <c r="DLR21" s="67"/>
      <c r="DLS21" s="67"/>
      <c r="DLT21" s="67"/>
      <c r="DLU21" s="67"/>
      <c r="DLV21" s="67"/>
      <c r="DLW21" s="67"/>
      <c r="DLX21" s="67"/>
      <c r="DLY21" s="67"/>
      <c r="DLZ21" s="67"/>
      <c r="DMA21" s="67"/>
      <c r="DMB21" s="67"/>
      <c r="DMC21" s="67"/>
      <c r="DMD21" s="67"/>
      <c r="DME21" s="67"/>
      <c r="DMF21" s="67"/>
      <c r="DMG21" s="67"/>
      <c r="DMH21" s="67"/>
      <c r="DMI21" s="67"/>
      <c r="DMJ21" s="67"/>
      <c r="DMK21" s="67"/>
      <c r="DML21" s="67"/>
      <c r="DMM21" s="67"/>
      <c r="DMN21" s="67"/>
      <c r="DMO21" s="67"/>
      <c r="DMP21" s="67"/>
      <c r="DMQ21" s="67"/>
      <c r="DMR21" s="67"/>
      <c r="DMS21" s="67"/>
      <c r="DMT21" s="67"/>
      <c r="DMU21" s="67"/>
      <c r="DMV21" s="67"/>
      <c r="DMW21" s="67"/>
      <c r="DMX21" s="67"/>
      <c r="DMY21" s="67"/>
      <c r="DMZ21" s="67"/>
      <c r="DNA21" s="67"/>
      <c r="DNB21" s="67"/>
      <c r="DNC21" s="67"/>
      <c r="DND21" s="67"/>
      <c r="DNE21" s="67"/>
      <c r="DNF21" s="67"/>
      <c r="DNG21" s="67"/>
      <c r="DNH21" s="67"/>
      <c r="DNI21" s="67"/>
      <c r="DNJ21" s="67"/>
      <c r="DNK21" s="67"/>
      <c r="DNL21" s="67"/>
      <c r="DNM21" s="67"/>
      <c r="DNN21" s="67"/>
      <c r="DNO21" s="67"/>
      <c r="DNP21" s="67"/>
      <c r="DNQ21" s="67"/>
      <c r="DNR21" s="67"/>
      <c r="DNS21" s="67"/>
      <c r="DNT21" s="67"/>
      <c r="DNU21" s="67"/>
      <c r="DNV21" s="67"/>
      <c r="DNW21" s="67"/>
      <c r="DNX21" s="67"/>
      <c r="DNY21" s="67"/>
      <c r="DNZ21" s="67"/>
      <c r="DOA21" s="67"/>
      <c r="DOB21" s="67"/>
      <c r="DOC21" s="67"/>
      <c r="DOD21" s="67"/>
      <c r="DOE21" s="67"/>
      <c r="DOF21" s="67"/>
      <c r="DOG21" s="67"/>
      <c r="DOH21" s="67"/>
      <c r="DOI21" s="67"/>
      <c r="DOJ21" s="67"/>
      <c r="DOK21" s="67"/>
      <c r="DOL21" s="67"/>
      <c r="DOM21" s="67"/>
      <c r="DON21" s="67"/>
      <c r="DOO21" s="67"/>
      <c r="DOP21" s="67"/>
      <c r="DOQ21" s="67"/>
      <c r="DOR21" s="67"/>
      <c r="DOS21" s="67"/>
      <c r="DOT21" s="67"/>
      <c r="DOU21" s="67"/>
      <c r="DOV21" s="67"/>
      <c r="DOW21" s="67"/>
      <c r="DOX21" s="67"/>
      <c r="DOY21" s="67"/>
      <c r="DOZ21" s="67"/>
      <c r="DPA21" s="67"/>
      <c r="DPB21" s="67"/>
      <c r="DPC21" s="67"/>
      <c r="DPD21" s="67"/>
      <c r="DPE21" s="67"/>
      <c r="DPF21" s="67"/>
      <c r="DPG21" s="67"/>
      <c r="DPH21" s="67"/>
      <c r="DPI21" s="67"/>
      <c r="DPJ21" s="67"/>
      <c r="DPK21" s="67"/>
      <c r="DPL21" s="67"/>
      <c r="DPM21" s="67"/>
      <c r="DPN21" s="67"/>
      <c r="DPO21" s="67"/>
      <c r="DPP21" s="67"/>
      <c r="DPQ21" s="67"/>
      <c r="DPR21" s="67"/>
      <c r="DPS21" s="67"/>
      <c r="DPT21" s="67"/>
      <c r="DPU21" s="67"/>
      <c r="DPV21" s="67"/>
      <c r="DPW21" s="67"/>
      <c r="DPX21" s="67"/>
      <c r="DPY21" s="67"/>
      <c r="DPZ21" s="67"/>
      <c r="DQA21" s="67"/>
      <c r="DQB21" s="67"/>
      <c r="DQC21" s="67"/>
      <c r="DQD21" s="67"/>
      <c r="DQE21" s="67"/>
      <c r="DQF21" s="67"/>
      <c r="DQG21" s="67"/>
      <c r="DQH21" s="67"/>
      <c r="DQI21" s="67"/>
      <c r="DQJ21" s="67"/>
      <c r="DQK21" s="67"/>
      <c r="DQL21" s="67"/>
      <c r="DQM21" s="67"/>
      <c r="DQN21" s="67"/>
      <c r="DQO21" s="67"/>
      <c r="DQP21" s="67"/>
      <c r="DQQ21" s="67"/>
      <c r="DQR21" s="67"/>
      <c r="DQS21" s="67"/>
      <c r="DQT21" s="67"/>
      <c r="DQU21" s="67"/>
      <c r="DQV21" s="67"/>
      <c r="DQW21" s="67"/>
      <c r="DQX21" s="67"/>
      <c r="DQY21" s="67"/>
      <c r="DQZ21" s="67"/>
      <c r="DRA21" s="67"/>
      <c r="DRB21" s="67"/>
      <c r="DRC21" s="67"/>
      <c r="DRD21" s="67"/>
      <c r="DRE21" s="67"/>
      <c r="DRF21" s="67"/>
      <c r="DRG21" s="67"/>
      <c r="DRH21" s="67"/>
      <c r="DRI21" s="67"/>
      <c r="DRJ21" s="67"/>
      <c r="DRK21" s="67"/>
      <c r="DRL21" s="67"/>
      <c r="DRM21" s="67"/>
      <c r="DRN21" s="67"/>
      <c r="DRO21" s="67"/>
      <c r="DRP21" s="67"/>
      <c r="DRQ21" s="67"/>
      <c r="DRR21" s="67"/>
      <c r="DRS21" s="67"/>
      <c r="DRT21" s="67"/>
      <c r="DRU21" s="67"/>
      <c r="DRV21" s="67"/>
      <c r="DRW21" s="67"/>
      <c r="DRX21" s="67"/>
      <c r="DRY21" s="67"/>
      <c r="DRZ21" s="67"/>
      <c r="DSA21" s="67"/>
      <c r="DSB21" s="67"/>
      <c r="DSC21" s="67"/>
      <c r="DSD21" s="67"/>
      <c r="DSE21" s="67"/>
      <c r="DSF21" s="67"/>
      <c r="DSG21" s="67"/>
      <c r="DSH21" s="67"/>
      <c r="DSI21" s="67"/>
      <c r="DSJ21" s="67"/>
      <c r="DSK21" s="67"/>
      <c r="DSL21" s="67"/>
      <c r="DSM21" s="67"/>
      <c r="DSN21" s="67"/>
      <c r="DSO21" s="67"/>
      <c r="DSP21" s="67"/>
      <c r="DSQ21" s="67"/>
      <c r="DSR21" s="67"/>
      <c r="DSS21" s="67"/>
      <c r="DST21" s="67"/>
      <c r="DSU21" s="67"/>
      <c r="DSV21" s="67"/>
      <c r="DSW21" s="67"/>
      <c r="DSX21" s="67"/>
      <c r="DSY21" s="67"/>
      <c r="DSZ21" s="67"/>
      <c r="DTA21" s="67"/>
      <c r="DTB21" s="67"/>
      <c r="DTC21" s="67"/>
      <c r="DTD21" s="67"/>
      <c r="DTE21" s="67"/>
      <c r="DTF21" s="67"/>
      <c r="DTG21" s="67"/>
      <c r="DTH21" s="67"/>
      <c r="DTI21" s="67"/>
      <c r="DTJ21" s="67"/>
      <c r="DTK21" s="67"/>
      <c r="DTL21" s="67"/>
      <c r="DTM21" s="67"/>
      <c r="DTN21" s="67"/>
      <c r="DTO21" s="67"/>
      <c r="DTP21" s="67"/>
      <c r="DTQ21" s="67"/>
      <c r="DTR21" s="67"/>
      <c r="DTS21" s="67"/>
      <c r="DTT21" s="67"/>
      <c r="DTU21" s="67"/>
      <c r="DTV21" s="67"/>
      <c r="DTW21" s="67"/>
      <c r="DTX21" s="67"/>
      <c r="DTY21" s="67"/>
      <c r="DTZ21" s="67"/>
      <c r="DUA21" s="67"/>
      <c r="DUB21" s="67"/>
      <c r="DUC21" s="67"/>
      <c r="DUD21" s="67"/>
      <c r="DUE21" s="67"/>
      <c r="DUF21" s="67"/>
      <c r="DUG21" s="67"/>
      <c r="DUH21" s="67"/>
      <c r="DUI21" s="67"/>
      <c r="DUJ21" s="67"/>
      <c r="DUK21" s="67"/>
      <c r="DUL21" s="67"/>
      <c r="DUM21" s="67"/>
      <c r="DUN21" s="67"/>
      <c r="DUO21" s="67"/>
      <c r="DUP21" s="67"/>
      <c r="DUQ21" s="67"/>
      <c r="DUR21" s="67"/>
      <c r="DUS21" s="67"/>
      <c r="DUT21" s="67"/>
      <c r="DUU21" s="67"/>
      <c r="DUV21" s="67"/>
      <c r="DUW21" s="67"/>
      <c r="DUX21" s="67"/>
      <c r="DUY21" s="67"/>
      <c r="DUZ21" s="67"/>
      <c r="DVA21" s="67"/>
      <c r="DVB21" s="67"/>
      <c r="DVC21" s="67"/>
      <c r="DVD21" s="67"/>
      <c r="DVE21" s="67"/>
      <c r="DVF21" s="67"/>
      <c r="DVG21" s="67"/>
      <c r="DVH21" s="67"/>
      <c r="DVI21" s="67"/>
      <c r="DVJ21" s="67"/>
      <c r="DVK21" s="67"/>
      <c r="DVL21" s="67"/>
      <c r="DVM21" s="67"/>
      <c r="DVN21" s="67"/>
      <c r="DVO21" s="67"/>
      <c r="DVP21" s="67"/>
      <c r="DVQ21" s="67"/>
      <c r="DVR21" s="67"/>
      <c r="DVS21" s="67"/>
      <c r="DVT21" s="67"/>
      <c r="DVU21" s="67"/>
      <c r="DVV21" s="67"/>
      <c r="DVW21" s="67"/>
      <c r="DVX21" s="67"/>
      <c r="DVY21" s="67"/>
      <c r="DVZ21" s="67"/>
      <c r="DWA21" s="67"/>
      <c r="DWB21" s="67"/>
      <c r="DWC21" s="67"/>
      <c r="DWD21" s="67"/>
      <c r="DWE21" s="67"/>
      <c r="DWF21" s="67"/>
      <c r="DWG21" s="67"/>
      <c r="DWH21" s="67"/>
      <c r="DWI21" s="67"/>
      <c r="DWJ21" s="67"/>
      <c r="DWK21" s="67"/>
      <c r="DWL21" s="67"/>
      <c r="DWM21" s="67"/>
      <c r="DWN21" s="67"/>
      <c r="DWO21" s="67"/>
      <c r="DWP21" s="67"/>
      <c r="DWQ21" s="67"/>
      <c r="DWR21" s="67"/>
      <c r="DWS21" s="67"/>
      <c r="DWT21" s="67"/>
      <c r="DWU21" s="67"/>
      <c r="DWV21" s="67"/>
      <c r="DWW21" s="67"/>
      <c r="DWX21" s="67"/>
      <c r="DWY21" s="67"/>
      <c r="DWZ21" s="67"/>
      <c r="DXA21" s="67"/>
      <c r="DXB21" s="67"/>
      <c r="DXC21" s="67"/>
      <c r="DXD21" s="67"/>
      <c r="DXE21" s="67"/>
      <c r="DXF21" s="67"/>
      <c r="DXG21" s="67"/>
      <c r="DXH21" s="67"/>
      <c r="DXI21" s="67"/>
      <c r="DXJ21" s="67"/>
      <c r="DXK21" s="67"/>
      <c r="DXL21" s="67"/>
      <c r="DXM21" s="67"/>
      <c r="DXN21" s="67"/>
      <c r="DXO21" s="67"/>
      <c r="DXP21" s="67"/>
      <c r="DXQ21" s="67"/>
      <c r="DXR21" s="67"/>
      <c r="DXS21" s="67"/>
      <c r="DXT21" s="67"/>
      <c r="DXU21" s="67"/>
      <c r="DXV21" s="67"/>
      <c r="DXW21" s="67"/>
      <c r="DXX21" s="67"/>
      <c r="DXY21" s="67"/>
      <c r="DXZ21" s="67"/>
      <c r="DYA21" s="67"/>
      <c r="DYB21" s="67"/>
      <c r="DYC21" s="67"/>
      <c r="DYD21" s="67"/>
      <c r="DYE21" s="67"/>
      <c r="DYF21" s="67"/>
      <c r="DYG21" s="67"/>
      <c r="DYH21" s="67"/>
      <c r="DYI21" s="67"/>
      <c r="DYJ21" s="67"/>
      <c r="DYK21" s="67"/>
      <c r="DYL21" s="67"/>
      <c r="DYM21" s="67"/>
      <c r="DYN21" s="67"/>
      <c r="DYO21" s="67"/>
      <c r="DYP21" s="67"/>
      <c r="DYQ21" s="67"/>
      <c r="DYR21" s="67"/>
      <c r="DYS21" s="67"/>
      <c r="DYT21" s="67"/>
      <c r="DYU21" s="67"/>
      <c r="DYV21" s="67"/>
      <c r="DYW21" s="67"/>
      <c r="DYX21" s="67"/>
      <c r="DYY21" s="67"/>
      <c r="DYZ21" s="67"/>
      <c r="DZA21" s="67"/>
      <c r="DZB21" s="67"/>
      <c r="DZC21" s="67"/>
      <c r="DZD21" s="67"/>
      <c r="DZE21" s="67"/>
      <c r="DZF21" s="67"/>
      <c r="DZG21" s="67"/>
      <c r="DZH21" s="67"/>
      <c r="DZI21" s="67"/>
      <c r="DZJ21" s="67"/>
      <c r="DZK21" s="67"/>
      <c r="DZL21" s="67"/>
      <c r="DZM21" s="67"/>
      <c r="DZN21" s="67"/>
      <c r="DZO21" s="67"/>
      <c r="DZP21" s="67"/>
      <c r="DZQ21" s="67"/>
      <c r="DZR21" s="67"/>
      <c r="DZS21" s="67"/>
      <c r="DZT21" s="67"/>
      <c r="DZU21" s="67"/>
      <c r="DZV21" s="67"/>
      <c r="DZW21" s="67"/>
      <c r="DZX21" s="67"/>
      <c r="DZY21" s="67"/>
      <c r="DZZ21" s="67"/>
    </row>
    <row r="22" spans="1:3406" s="65" customFormat="1">
      <c r="A22" s="84" t="s">
        <v>1822</v>
      </c>
      <c r="B22" s="78">
        <v>-6750000</v>
      </c>
      <c r="C22" s="78">
        <v>-3065761.5</v>
      </c>
      <c r="D22" s="90">
        <v>-6900000</v>
      </c>
      <c r="E22" s="78">
        <v>-7279500</v>
      </c>
      <c r="F22" s="78">
        <v>-7665313.5</v>
      </c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  <c r="AP22" s="67"/>
      <c r="AQ22" s="67"/>
      <c r="AR22" s="67"/>
      <c r="AS22" s="67"/>
      <c r="AT22" s="67"/>
      <c r="AU22" s="67"/>
      <c r="AV22" s="67"/>
      <c r="AW22" s="67"/>
      <c r="AX22" s="67"/>
      <c r="AY22" s="67"/>
      <c r="AZ22" s="67"/>
      <c r="BA22" s="67"/>
      <c r="BB22" s="67"/>
      <c r="BC22" s="67"/>
      <c r="BD22" s="67"/>
      <c r="BE22" s="67"/>
      <c r="BF22" s="67"/>
      <c r="BG22" s="67"/>
      <c r="BH22" s="67"/>
      <c r="BI22" s="67"/>
      <c r="BJ22" s="67"/>
      <c r="BK22" s="67"/>
      <c r="BL22" s="67"/>
      <c r="BM22" s="67"/>
      <c r="BN22" s="67"/>
      <c r="BO22" s="67"/>
      <c r="BP22" s="67"/>
      <c r="BQ22" s="67"/>
      <c r="BR22" s="67"/>
      <c r="BS22" s="67"/>
      <c r="BT22" s="67"/>
      <c r="BU22" s="67"/>
      <c r="BV22" s="67"/>
      <c r="BW22" s="67"/>
      <c r="BX22" s="67"/>
      <c r="BY22" s="67"/>
      <c r="BZ22" s="67"/>
      <c r="CA22" s="67"/>
      <c r="CB22" s="67"/>
      <c r="CC22" s="67"/>
      <c r="CD22" s="67"/>
      <c r="CE22" s="67"/>
      <c r="CF22" s="67"/>
      <c r="CG22" s="67"/>
      <c r="CH22" s="67"/>
      <c r="CI22" s="67"/>
      <c r="CJ22" s="67"/>
      <c r="CK22" s="67"/>
      <c r="CL22" s="67"/>
      <c r="CM22" s="67"/>
      <c r="CN22" s="67"/>
      <c r="CO22" s="67"/>
      <c r="CP22" s="67"/>
      <c r="CQ22" s="67"/>
      <c r="CR22" s="67"/>
      <c r="CS22" s="67"/>
      <c r="CT22" s="67"/>
      <c r="CU22" s="67"/>
      <c r="CV22" s="67"/>
      <c r="CW22" s="67"/>
      <c r="CX22" s="67"/>
      <c r="CY22" s="67"/>
      <c r="CZ22" s="67"/>
      <c r="DA22" s="67"/>
      <c r="DB22" s="67"/>
      <c r="DC22" s="67"/>
      <c r="DD22" s="67"/>
      <c r="DE22" s="67"/>
      <c r="DF22" s="67"/>
      <c r="DG22" s="67"/>
      <c r="DH22" s="67"/>
      <c r="DI22" s="67"/>
      <c r="DJ22" s="67"/>
      <c r="DK22" s="67"/>
      <c r="DL22" s="67"/>
      <c r="DM22" s="67"/>
      <c r="DN22" s="67"/>
      <c r="DO22" s="67"/>
      <c r="DP22" s="67"/>
      <c r="DQ22" s="67"/>
      <c r="DR22" s="67"/>
      <c r="DS22" s="67"/>
      <c r="DT22" s="67"/>
      <c r="DU22" s="67"/>
      <c r="DV22" s="67"/>
      <c r="DW22" s="67"/>
      <c r="DX22" s="67"/>
      <c r="DY22" s="67"/>
      <c r="DZ22" s="67"/>
      <c r="EA22" s="67"/>
      <c r="EB22" s="67"/>
      <c r="EC22" s="67"/>
      <c r="ED22" s="67"/>
      <c r="EE22" s="67"/>
      <c r="EF22" s="67"/>
      <c r="EG22" s="67"/>
      <c r="EH22" s="67"/>
      <c r="EI22" s="67"/>
      <c r="EJ22" s="67"/>
      <c r="EK22" s="67"/>
      <c r="EL22" s="67"/>
      <c r="EM22" s="67"/>
      <c r="EN22" s="67"/>
      <c r="EO22" s="67"/>
      <c r="EP22" s="67"/>
      <c r="EQ22" s="67"/>
      <c r="ER22" s="67"/>
      <c r="ES22" s="67"/>
      <c r="ET22" s="67"/>
      <c r="EU22" s="67"/>
      <c r="EV22" s="67"/>
      <c r="EW22" s="67"/>
      <c r="EX22" s="67"/>
      <c r="EY22" s="67"/>
      <c r="EZ22" s="67"/>
      <c r="FA22" s="67"/>
      <c r="FB22" s="67"/>
      <c r="FC22" s="67"/>
      <c r="FD22" s="67"/>
      <c r="FE22" s="67"/>
      <c r="FF22" s="67"/>
      <c r="FG22" s="67"/>
      <c r="FH22" s="67"/>
      <c r="FI22" s="67"/>
      <c r="FJ22" s="67"/>
      <c r="FK22" s="67"/>
      <c r="FL22" s="67"/>
      <c r="FM22" s="67"/>
      <c r="FN22" s="67"/>
      <c r="FO22" s="67"/>
      <c r="FP22" s="67"/>
      <c r="FQ22" s="67"/>
      <c r="FR22" s="67"/>
      <c r="FS22" s="67"/>
      <c r="FT22" s="67"/>
      <c r="FU22" s="67"/>
      <c r="FV22" s="67"/>
      <c r="FW22" s="67"/>
      <c r="FX22" s="67"/>
      <c r="FY22" s="67"/>
      <c r="FZ22" s="67"/>
      <c r="GA22" s="67"/>
      <c r="GB22" s="67"/>
      <c r="GC22" s="67"/>
      <c r="GD22" s="67"/>
      <c r="GE22" s="67"/>
      <c r="GF22" s="67"/>
      <c r="GG22" s="67"/>
      <c r="GH22" s="67"/>
      <c r="GI22" s="67"/>
      <c r="GJ22" s="67"/>
      <c r="GK22" s="67"/>
      <c r="GL22" s="67"/>
      <c r="GM22" s="67"/>
      <c r="GN22" s="67"/>
      <c r="GO22" s="67"/>
      <c r="GP22" s="67"/>
      <c r="GQ22" s="67"/>
      <c r="GR22" s="67"/>
      <c r="GS22" s="67"/>
      <c r="GT22" s="67"/>
      <c r="GU22" s="67"/>
      <c r="GV22" s="67"/>
      <c r="GW22" s="67"/>
      <c r="GX22" s="67"/>
      <c r="GY22" s="67"/>
      <c r="GZ22" s="67"/>
      <c r="HA22" s="67"/>
      <c r="HB22" s="67"/>
      <c r="HC22" s="67"/>
      <c r="HD22" s="67"/>
      <c r="HE22" s="67"/>
      <c r="HF22" s="67"/>
      <c r="HG22" s="67"/>
      <c r="HH22" s="67"/>
      <c r="HI22" s="67"/>
      <c r="HJ22" s="67"/>
      <c r="HK22" s="67"/>
      <c r="HL22" s="67"/>
      <c r="HM22" s="67"/>
      <c r="HN22" s="67"/>
      <c r="HO22" s="67"/>
      <c r="HP22" s="67"/>
      <c r="HQ22" s="67"/>
      <c r="HR22" s="67"/>
      <c r="HS22" s="67"/>
      <c r="HT22" s="67"/>
      <c r="HU22" s="67"/>
      <c r="HV22" s="67"/>
      <c r="HW22" s="67"/>
      <c r="HX22" s="67"/>
      <c r="HY22" s="67"/>
      <c r="HZ22" s="67"/>
      <c r="IA22" s="67"/>
      <c r="IB22" s="67"/>
      <c r="IC22" s="67"/>
      <c r="ID22" s="67"/>
      <c r="IE22" s="67"/>
      <c r="IF22" s="67"/>
      <c r="IG22" s="67"/>
      <c r="IH22" s="67"/>
      <c r="II22" s="67"/>
      <c r="IJ22" s="67"/>
      <c r="IK22" s="67"/>
      <c r="IL22" s="67"/>
      <c r="IM22" s="67"/>
      <c r="IN22" s="67"/>
      <c r="IO22" s="67"/>
      <c r="IP22" s="67"/>
      <c r="IQ22" s="67"/>
      <c r="IR22" s="67"/>
      <c r="IS22" s="67"/>
      <c r="IT22" s="67"/>
      <c r="IU22" s="67"/>
      <c r="IV22" s="67"/>
      <c r="IW22" s="67"/>
      <c r="IX22" s="67"/>
      <c r="IY22" s="67"/>
      <c r="IZ22" s="67"/>
      <c r="JA22" s="67"/>
      <c r="JB22" s="67"/>
      <c r="JC22" s="67"/>
      <c r="JD22" s="67"/>
      <c r="JE22" s="67"/>
      <c r="JF22" s="67"/>
      <c r="JG22" s="67"/>
      <c r="JH22" s="67"/>
      <c r="JI22" s="67"/>
      <c r="JJ22" s="67"/>
      <c r="JK22" s="67"/>
      <c r="JL22" s="67"/>
      <c r="JM22" s="67"/>
      <c r="JN22" s="67"/>
      <c r="JO22" s="67"/>
      <c r="JP22" s="67"/>
      <c r="JQ22" s="67"/>
      <c r="JR22" s="67"/>
      <c r="JS22" s="67"/>
      <c r="JT22" s="67"/>
      <c r="JU22" s="67"/>
      <c r="JV22" s="67"/>
      <c r="JW22" s="67"/>
      <c r="JX22" s="67"/>
      <c r="JY22" s="67"/>
      <c r="JZ22" s="67"/>
      <c r="KA22" s="67"/>
      <c r="KB22" s="67"/>
      <c r="KC22" s="67"/>
      <c r="KD22" s="67"/>
      <c r="KE22" s="67"/>
      <c r="KF22" s="67"/>
      <c r="KG22" s="67"/>
      <c r="KH22" s="67"/>
      <c r="KI22" s="67"/>
      <c r="KJ22" s="67"/>
      <c r="KK22" s="67"/>
      <c r="KL22" s="67"/>
      <c r="KM22" s="67"/>
      <c r="KN22" s="67"/>
      <c r="KO22" s="67"/>
      <c r="KP22" s="67"/>
      <c r="KQ22" s="67"/>
      <c r="KR22" s="67"/>
      <c r="KS22" s="67"/>
      <c r="KT22" s="67"/>
      <c r="KU22" s="67"/>
      <c r="KV22" s="67"/>
      <c r="KW22" s="67"/>
      <c r="KX22" s="67"/>
      <c r="KY22" s="67"/>
      <c r="KZ22" s="67"/>
      <c r="LA22" s="67"/>
      <c r="LB22" s="67"/>
      <c r="LC22" s="67"/>
      <c r="LD22" s="67"/>
      <c r="LE22" s="67"/>
      <c r="LF22" s="67"/>
      <c r="LG22" s="67"/>
      <c r="LH22" s="67"/>
      <c r="LI22" s="67"/>
      <c r="LJ22" s="67"/>
      <c r="LK22" s="67"/>
      <c r="LL22" s="67"/>
      <c r="LM22" s="67"/>
      <c r="LN22" s="67"/>
      <c r="LO22" s="67"/>
      <c r="LP22" s="67"/>
      <c r="LQ22" s="67"/>
      <c r="LR22" s="67"/>
      <c r="LS22" s="67"/>
      <c r="LT22" s="67"/>
      <c r="LU22" s="67"/>
      <c r="LV22" s="67"/>
      <c r="LW22" s="67"/>
      <c r="LX22" s="67"/>
      <c r="LY22" s="67"/>
      <c r="LZ22" s="67"/>
      <c r="MA22" s="67"/>
      <c r="MB22" s="67"/>
      <c r="MC22" s="67"/>
      <c r="MD22" s="67"/>
      <c r="ME22" s="67"/>
      <c r="MF22" s="67"/>
      <c r="MG22" s="67"/>
      <c r="MH22" s="67"/>
      <c r="MI22" s="67"/>
      <c r="MJ22" s="67"/>
      <c r="MK22" s="67"/>
      <c r="ML22" s="67"/>
      <c r="MM22" s="67"/>
      <c r="MN22" s="67"/>
      <c r="MO22" s="67"/>
      <c r="MP22" s="67"/>
      <c r="MQ22" s="67"/>
      <c r="MR22" s="67"/>
      <c r="MS22" s="67"/>
      <c r="MT22" s="67"/>
      <c r="MU22" s="67"/>
      <c r="MV22" s="67"/>
      <c r="MW22" s="67"/>
      <c r="MX22" s="67"/>
      <c r="MY22" s="67"/>
      <c r="MZ22" s="67"/>
      <c r="NA22" s="67"/>
      <c r="NB22" s="67"/>
      <c r="NC22" s="67"/>
      <c r="ND22" s="67"/>
      <c r="NE22" s="67"/>
      <c r="NF22" s="67"/>
      <c r="NG22" s="67"/>
      <c r="NH22" s="67"/>
      <c r="NI22" s="67"/>
      <c r="NJ22" s="67"/>
      <c r="NK22" s="67"/>
      <c r="NL22" s="67"/>
      <c r="NM22" s="67"/>
      <c r="NN22" s="67"/>
      <c r="NO22" s="67"/>
      <c r="NP22" s="67"/>
      <c r="NQ22" s="67"/>
      <c r="NR22" s="67"/>
      <c r="NS22" s="67"/>
      <c r="NT22" s="67"/>
      <c r="NU22" s="67"/>
      <c r="NV22" s="67"/>
      <c r="NW22" s="67"/>
      <c r="NX22" s="67"/>
      <c r="NY22" s="67"/>
      <c r="NZ22" s="67"/>
      <c r="OA22" s="67"/>
      <c r="OB22" s="67"/>
      <c r="OC22" s="67"/>
      <c r="OD22" s="67"/>
      <c r="OE22" s="67"/>
      <c r="OF22" s="67"/>
      <c r="OG22" s="67"/>
      <c r="OH22" s="67"/>
      <c r="OI22" s="67"/>
      <c r="OJ22" s="67"/>
      <c r="OK22" s="67"/>
      <c r="OL22" s="67"/>
      <c r="OM22" s="67"/>
      <c r="ON22" s="67"/>
      <c r="OO22" s="67"/>
      <c r="OP22" s="67"/>
      <c r="OQ22" s="67"/>
      <c r="OR22" s="67"/>
      <c r="OS22" s="67"/>
      <c r="OT22" s="67"/>
      <c r="OU22" s="67"/>
      <c r="OV22" s="67"/>
      <c r="OW22" s="67"/>
      <c r="OX22" s="67"/>
      <c r="OY22" s="67"/>
      <c r="OZ22" s="67"/>
      <c r="PA22" s="67"/>
      <c r="PB22" s="67"/>
      <c r="PC22" s="67"/>
      <c r="PD22" s="67"/>
      <c r="PE22" s="67"/>
      <c r="PF22" s="67"/>
      <c r="PG22" s="67"/>
      <c r="PH22" s="67"/>
      <c r="PI22" s="67"/>
      <c r="PJ22" s="67"/>
      <c r="PK22" s="67"/>
      <c r="PL22" s="67"/>
      <c r="PM22" s="67"/>
      <c r="PN22" s="67"/>
      <c r="PO22" s="67"/>
      <c r="PP22" s="67"/>
      <c r="PQ22" s="67"/>
      <c r="PR22" s="67"/>
      <c r="PS22" s="67"/>
      <c r="PT22" s="67"/>
      <c r="PU22" s="67"/>
      <c r="PV22" s="67"/>
      <c r="PW22" s="67"/>
      <c r="PX22" s="67"/>
      <c r="PY22" s="67"/>
      <c r="PZ22" s="67"/>
      <c r="QA22" s="67"/>
      <c r="QB22" s="67"/>
      <c r="QC22" s="67"/>
      <c r="QD22" s="67"/>
      <c r="QE22" s="67"/>
      <c r="QF22" s="67"/>
      <c r="QG22" s="67"/>
      <c r="QH22" s="67"/>
      <c r="QI22" s="67"/>
      <c r="QJ22" s="67"/>
      <c r="QK22" s="67"/>
      <c r="QL22" s="67"/>
      <c r="QM22" s="67"/>
      <c r="QN22" s="67"/>
      <c r="QO22" s="67"/>
      <c r="QP22" s="67"/>
      <c r="QQ22" s="67"/>
      <c r="QR22" s="67"/>
      <c r="QS22" s="67"/>
      <c r="QT22" s="67"/>
      <c r="QU22" s="67"/>
      <c r="QV22" s="67"/>
      <c r="QW22" s="67"/>
      <c r="QX22" s="67"/>
      <c r="QY22" s="67"/>
      <c r="QZ22" s="67"/>
      <c r="RA22" s="67"/>
      <c r="RB22" s="67"/>
      <c r="RC22" s="67"/>
      <c r="RD22" s="67"/>
      <c r="RE22" s="67"/>
      <c r="RF22" s="67"/>
      <c r="RG22" s="67"/>
      <c r="RH22" s="67"/>
      <c r="RI22" s="67"/>
      <c r="RJ22" s="67"/>
      <c r="RK22" s="67"/>
      <c r="RL22" s="67"/>
      <c r="RM22" s="67"/>
      <c r="RN22" s="67"/>
      <c r="RO22" s="67"/>
      <c r="RP22" s="67"/>
      <c r="RQ22" s="67"/>
      <c r="RR22" s="67"/>
      <c r="RS22" s="67"/>
      <c r="RT22" s="67"/>
      <c r="RU22" s="67"/>
      <c r="RV22" s="67"/>
      <c r="RW22" s="67"/>
      <c r="RX22" s="67"/>
      <c r="RY22" s="67"/>
      <c r="RZ22" s="67"/>
      <c r="SA22" s="67"/>
      <c r="SB22" s="67"/>
      <c r="SC22" s="67"/>
      <c r="SD22" s="67"/>
      <c r="SE22" s="67"/>
      <c r="SF22" s="67"/>
      <c r="SG22" s="67"/>
      <c r="SH22" s="67"/>
      <c r="SI22" s="67"/>
      <c r="SJ22" s="67"/>
      <c r="SK22" s="67"/>
      <c r="SL22" s="67"/>
      <c r="SM22" s="67"/>
      <c r="SN22" s="67"/>
      <c r="SO22" s="67"/>
      <c r="SP22" s="67"/>
      <c r="SQ22" s="67"/>
      <c r="SR22" s="67"/>
      <c r="SS22" s="67"/>
      <c r="ST22" s="67"/>
      <c r="SU22" s="67"/>
      <c r="SV22" s="67"/>
      <c r="SW22" s="67"/>
      <c r="SX22" s="67"/>
      <c r="SY22" s="67"/>
      <c r="SZ22" s="67"/>
      <c r="TA22" s="67"/>
      <c r="TB22" s="67"/>
      <c r="TC22" s="67"/>
      <c r="TD22" s="67"/>
      <c r="TE22" s="67"/>
      <c r="TF22" s="67"/>
      <c r="TG22" s="67"/>
      <c r="TH22" s="67"/>
      <c r="TI22" s="67"/>
      <c r="TJ22" s="67"/>
      <c r="TK22" s="67"/>
      <c r="TL22" s="67"/>
      <c r="TM22" s="67"/>
      <c r="TN22" s="67"/>
      <c r="TO22" s="67"/>
      <c r="TP22" s="67"/>
      <c r="TQ22" s="67"/>
      <c r="TR22" s="67"/>
      <c r="TS22" s="67"/>
      <c r="TT22" s="67"/>
      <c r="TU22" s="67"/>
      <c r="TV22" s="67"/>
      <c r="TW22" s="67"/>
      <c r="TX22" s="67"/>
      <c r="TY22" s="67"/>
      <c r="TZ22" s="67"/>
      <c r="UA22" s="67"/>
      <c r="UB22" s="67"/>
      <c r="UC22" s="67"/>
      <c r="UD22" s="67"/>
      <c r="UE22" s="67"/>
      <c r="UF22" s="67"/>
      <c r="UG22" s="67"/>
      <c r="UH22" s="67"/>
      <c r="UI22" s="67"/>
      <c r="UJ22" s="67"/>
      <c r="UK22" s="67"/>
      <c r="UL22" s="67"/>
      <c r="UM22" s="67"/>
      <c r="UN22" s="67"/>
      <c r="UO22" s="67"/>
      <c r="UP22" s="67"/>
      <c r="UQ22" s="67"/>
      <c r="UR22" s="67"/>
      <c r="US22" s="67"/>
      <c r="UT22" s="67"/>
      <c r="UU22" s="67"/>
      <c r="UV22" s="67"/>
      <c r="UW22" s="67"/>
      <c r="UX22" s="67"/>
      <c r="UY22" s="67"/>
      <c r="UZ22" s="67"/>
      <c r="VA22" s="67"/>
      <c r="VB22" s="67"/>
      <c r="VC22" s="67"/>
      <c r="VD22" s="67"/>
      <c r="VE22" s="67"/>
      <c r="VF22" s="67"/>
      <c r="VG22" s="67"/>
      <c r="VH22" s="67"/>
      <c r="VI22" s="67"/>
      <c r="VJ22" s="67"/>
      <c r="VK22" s="67"/>
      <c r="VL22" s="67"/>
      <c r="VM22" s="67"/>
      <c r="VN22" s="67"/>
      <c r="VO22" s="67"/>
      <c r="VP22" s="67"/>
      <c r="VQ22" s="67"/>
      <c r="VR22" s="67"/>
      <c r="VS22" s="67"/>
      <c r="VT22" s="67"/>
      <c r="VU22" s="67"/>
      <c r="VV22" s="67"/>
      <c r="VW22" s="67"/>
      <c r="VX22" s="67"/>
      <c r="VY22" s="67"/>
      <c r="VZ22" s="67"/>
      <c r="WA22" s="67"/>
      <c r="WB22" s="67"/>
      <c r="WC22" s="67"/>
      <c r="WD22" s="67"/>
      <c r="WE22" s="67"/>
      <c r="WF22" s="67"/>
      <c r="WG22" s="67"/>
      <c r="WH22" s="67"/>
      <c r="WI22" s="67"/>
      <c r="WJ22" s="67"/>
      <c r="WK22" s="67"/>
      <c r="WL22" s="67"/>
      <c r="WM22" s="67"/>
      <c r="WN22" s="67"/>
      <c r="WO22" s="67"/>
      <c r="WP22" s="67"/>
      <c r="WQ22" s="67"/>
      <c r="WR22" s="67"/>
      <c r="WS22" s="67"/>
      <c r="WT22" s="67"/>
      <c r="WU22" s="67"/>
      <c r="WV22" s="67"/>
      <c r="WW22" s="67"/>
      <c r="WX22" s="67"/>
      <c r="WY22" s="67"/>
      <c r="WZ22" s="67"/>
      <c r="XA22" s="67"/>
      <c r="XB22" s="67"/>
      <c r="XC22" s="67"/>
      <c r="XD22" s="67"/>
      <c r="XE22" s="67"/>
      <c r="XF22" s="67"/>
      <c r="XG22" s="67"/>
      <c r="XH22" s="67"/>
      <c r="XI22" s="67"/>
      <c r="XJ22" s="67"/>
      <c r="XK22" s="67"/>
      <c r="XL22" s="67"/>
      <c r="XM22" s="67"/>
      <c r="XN22" s="67"/>
      <c r="XO22" s="67"/>
      <c r="XP22" s="67"/>
      <c r="XQ22" s="67"/>
      <c r="XR22" s="67"/>
      <c r="XS22" s="67"/>
      <c r="XT22" s="67"/>
      <c r="XU22" s="67"/>
      <c r="XV22" s="67"/>
      <c r="XW22" s="67"/>
      <c r="XX22" s="67"/>
      <c r="XY22" s="67"/>
      <c r="XZ22" s="67"/>
      <c r="YA22" s="67"/>
      <c r="YB22" s="67"/>
      <c r="YC22" s="67"/>
      <c r="YD22" s="67"/>
      <c r="YE22" s="67"/>
      <c r="YF22" s="67"/>
      <c r="YG22" s="67"/>
      <c r="YH22" s="67"/>
      <c r="YI22" s="67"/>
      <c r="YJ22" s="67"/>
      <c r="YK22" s="67"/>
      <c r="YL22" s="67"/>
      <c r="YM22" s="67"/>
      <c r="YN22" s="67"/>
      <c r="YO22" s="67"/>
      <c r="YP22" s="67"/>
      <c r="YQ22" s="67"/>
      <c r="YR22" s="67"/>
      <c r="YS22" s="67"/>
      <c r="YT22" s="67"/>
      <c r="YU22" s="67"/>
      <c r="YV22" s="67"/>
      <c r="YW22" s="67"/>
      <c r="YX22" s="67"/>
      <c r="YY22" s="67"/>
      <c r="YZ22" s="67"/>
      <c r="ZA22" s="67"/>
      <c r="ZB22" s="67"/>
      <c r="ZC22" s="67"/>
      <c r="ZD22" s="67"/>
      <c r="ZE22" s="67"/>
      <c r="ZF22" s="67"/>
      <c r="ZG22" s="67"/>
      <c r="ZH22" s="67"/>
      <c r="ZI22" s="67"/>
      <c r="ZJ22" s="67"/>
      <c r="ZK22" s="67"/>
      <c r="ZL22" s="67"/>
      <c r="ZM22" s="67"/>
      <c r="ZN22" s="67"/>
      <c r="ZO22" s="67"/>
      <c r="ZP22" s="67"/>
      <c r="ZQ22" s="67"/>
      <c r="ZR22" s="67"/>
      <c r="ZS22" s="67"/>
      <c r="ZT22" s="67"/>
      <c r="ZU22" s="67"/>
      <c r="ZV22" s="67"/>
      <c r="ZW22" s="67"/>
      <c r="ZX22" s="67"/>
      <c r="ZY22" s="67"/>
      <c r="ZZ22" s="67"/>
      <c r="AAA22" s="67"/>
      <c r="AAB22" s="67"/>
      <c r="AAC22" s="67"/>
      <c r="AAD22" s="67"/>
      <c r="AAE22" s="67"/>
      <c r="AAF22" s="67"/>
      <c r="AAG22" s="67"/>
      <c r="AAH22" s="67"/>
      <c r="AAI22" s="67"/>
      <c r="AAJ22" s="67"/>
      <c r="AAK22" s="67"/>
      <c r="AAL22" s="67"/>
      <c r="AAM22" s="67"/>
      <c r="AAN22" s="67"/>
      <c r="AAO22" s="67"/>
      <c r="AAP22" s="67"/>
      <c r="AAQ22" s="67"/>
      <c r="AAR22" s="67"/>
      <c r="AAS22" s="67"/>
      <c r="AAT22" s="67"/>
      <c r="AAU22" s="67"/>
      <c r="AAV22" s="67"/>
      <c r="AAW22" s="67"/>
      <c r="AAX22" s="67"/>
      <c r="AAY22" s="67"/>
      <c r="AAZ22" s="67"/>
      <c r="ABA22" s="67"/>
      <c r="ABB22" s="67"/>
      <c r="ABC22" s="67"/>
      <c r="ABD22" s="67"/>
      <c r="ABE22" s="67"/>
      <c r="ABF22" s="67"/>
      <c r="ABG22" s="67"/>
      <c r="ABH22" s="67"/>
      <c r="ABI22" s="67"/>
      <c r="ABJ22" s="67"/>
      <c r="ABK22" s="67"/>
      <c r="ABL22" s="67"/>
      <c r="ABM22" s="67"/>
      <c r="ABN22" s="67"/>
      <c r="ABO22" s="67"/>
      <c r="ABP22" s="67"/>
      <c r="ABQ22" s="67"/>
      <c r="ABR22" s="67"/>
      <c r="ABS22" s="67"/>
      <c r="ABT22" s="67"/>
      <c r="ABU22" s="67"/>
      <c r="ABV22" s="67"/>
      <c r="ABW22" s="67"/>
      <c r="ABX22" s="67"/>
      <c r="ABY22" s="67"/>
      <c r="ABZ22" s="67"/>
      <c r="ACA22" s="67"/>
      <c r="ACB22" s="67"/>
      <c r="ACC22" s="67"/>
      <c r="ACD22" s="67"/>
      <c r="ACE22" s="67"/>
      <c r="ACF22" s="67"/>
      <c r="ACG22" s="67"/>
      <c r="ACH22" s="67"/>
      <c r="ACI22" s="67"/>
      <c r="ACJ22" s="67"/>
      <c r="ACK22" s="67"/>
      <c r="ACL22" s="67"/>
      <c r="ACM22" s="67"/>
      <c r="ACN22" s="67"/>
      <c r="ACO22" s="67"/>
      <c r="ACP22" s="67"/>
      <c r="ACQ22" s="67"/>
      <c r="ACR22" s="67"/>
      <c r="ACS22" s="67"/>
      <c r="ACT22" s="67"/>
      <c r="ACU22" s="67"/>
      <c r="ACV22" s="67"/>
      <c r="ACW22" s="67"/>
      <c r="ACX22" s="67"/>
      <c r="ACY22" s="67"/>
      <c r="ACZ22" s="67"/>
      <c r="ADA22" s="67"/>
      <c r="ADB22" s="67"/>
      <c r="ADC22" s="67"/>
      <c r="ADD22" s="67"/>
      <c r="ADE22" s="67"/>
      <c r="ADF22" s="67"/>
      <c r="ADG22" s="67"/>
      <c r="ADH22" s="67"/>
      <c r="ADI22" s="67"/>
      <c r="ADJ22" s="67"/>
      <c r="ADK22" s="67"/>
      <c r="ADL22" s="67"/>
      <c r="ADM22" s="67"/>
      <c r="ADN22" s="67"/>
      <c r="ADO22" s="67"/>
      <c r="ADP22" s="67"/>
      <c r="ADQ22" s="67"/>
      <c r="ADR22" s="67"/>
      <c r="ADS22" s="67"/>
      <c r="ADT22" s="67"/>
      <c r="ADU22" s="67"/>
      <c r="ADV22" s="67"/>
      <c r="ADW22" s="67"/>
      <c r="ADX22" s="67"/>
      <c r="ADY22" s="67"/>
      <c r="ADZ22" s="67"/>
      <c r="AEA22" s="67"/>
      <c r="AEB22" s="67"/>
      <c r="AEC22" s="67"/>
      <c r="AED22" s="67"/>
      <c r="AEE22" s="67"/>
      <c r="AEF22" s="67"/>
      <c r="AEG22" s="67"/>
      <c r="AEH22" s="67"/>
      <c r="AEI22" s="67"/>
      <c r="AEJ22" s="67"/>
      <c r="AEK22" s="67"/>
      <c r="AEL22" s="67"/>
      <c r="AEM22" s="67"/>
      <c r="AEN22" s="67"/>
      <c r="AEO22" s="67"/>
      <c r="AEP22" s="67"/>
      <c r="AEQ22" s="67"/>
      <c r="AER22" s="67"/>
      <c r="AES22" s="67"/>
      <c r="AET22" s="67"/>
      <c r="AEU22" s="67"/>
      <c r="AEV22" s="67"/>
      <c r="AEW22" s="67"/>
      <c r="AEX22" s="67"/>
      <c r="AEY22" s="67"/>
      <c r="AEZ22" s="67"/>
      <c r="AFA22" s="67"/>
      <c r="AFB22" s="67"/>
      <c r="AFC22" s="67"/>
      <c r="AFD22" s="67"/>
      <c r="AFE22" s="67"/>
      <c r="AFF22" s="67"/>
      <c r="AFG22" s="67"/>
      <c r="AFH22" s="67"/>
      <c r="AFI22" s="67"/>
      <c r="AFJ22" s="67"/>
      <c r="AFK22" s="67"/>
      <c r="AFL22" s="67"/>
      <c r="AFM22" s="67"/>
      <c r="AFN22" s="67"/>
      <c r="AFO22" s="67"/>
      <c r="AFP22" s="67"/>
      <c r="AFQ22" s="67"/>
      <c r="AFR22" s="67"/>
      <c r="AFS22" s="67"/>
      <c r="AFT22" s="67"/>
      <c r="AFU22" s="67"/>
      <c r="AFV22" s="67"/>
      <c r="AFW22" s="67"/>
      <c r="AFX22" s="67"/>
      <c r="AFY22" s="67"/>
      <c r="AFZ22" s="67"/>
      <c r="AGA22" s="67"/>
      <c r="AGB22" s="67"/>
      <c r="AGC22" s="67"/>
      <c r="AGD22" s="67"/>
      <c r="AGE22" s="67"/>
      <c r="AGF22" s="67"/>
      <c r="AGG22" s="67"/>
      <c r="AGH22" s="67"/>
      <c r="AGI22" s="67"/>
      <c r="AGJ22" s="67"/>
      <c r="AGK22" s="67"/>
      <c r="AGL22" s="67"/>
      <c r="AGM22" s="67"/>
      <c r="AGN22" s="67"/>
      <c r="AGO22" s="67"/>
      <c r="AGP22" s="67"/>
      <c r="AGQ22" s="67"/>
      <c r="AGR22" s="67"/>
      <c r="AGS22" s="67"/>
      <c r="AGT22" s="67"/>
      <c r="AGU22" s="67"/>
      <c r="AGV22" s="67"/>
      <c r="AGW22" s="67"/>
      <c r="AGX22" s="67"/>
      <c r="AGY22" s="67"/>
      <c r="AGZ22" s="67"/>
      <c r="AHA22" s="67"/>
      <c r="AHB22" s="67"/>
      <c r="AHC22" s="67"/>
      <c r="AHD22" s="67"/>
      <c r="AHE22" s="67"/>
      <c r="AHF22" s="67"/>
      <c r="AHG22" s="67"/>
      <c r="AHH22" s="67"/>
      <c r="AHI22" s="67"/>
      <c r="AHJ22" s="67"/>
      <c r="AHK22" s="67"/>
      <c r="AHL22" s="67"/>
      <c r="AHM22" s="67"/>
      <c r="AHN22" s="67"/>
      <c r="AHO22" s="67"/>
      <c r="AHP22" s="67"/>
      <c r="AHQ22" s="67"/>
      <c r="AHR22" s="67"/>
      <c r="AHS22" s="67"/>
      <c r="AHT22" s="67"/>
      <c r="AHU22" s="67"/>
      <c r="AHV22" s="67"/>
      <c r="AHW22" s="67"/>
      <c r="AHX22" s="67"/>
      <c r="AHY22" s="67"/>
      <c r="AHZ22" s="67"/>
      <c r="AIA22" s="67"/>
      <c r="AIB22" s="67"/>
      <c r="AIC22" s="67"/>
      <c r="AID22" s="67"/>
      <c r="AIE22" s="67"/>
      <c r="AIF22" s="67"/>
      <c r="AIG22" s="67"/>
      <c r="AIH22" s="67"/>
      <c r="AII22" s="67"/>
      <c r="AIJ22" s="67"/>
      <c r="AIK22" s="67"/>
      <c r="AIL22" s="67"/>
      <c r="AIM22" s="67"/>
      <c r="AIN22" s="67"/>
      <c r="AIO22" s="67"/>
      <c r="AIP22" s="67"/>
      <c r="AIQ22" s="67"/>
      <c r="AIR22" s="67"/>
      <c r="AIS22" s="67"/>
      <c r="AIT22" s="67"/>
      <c r="AIU22" s="67"/>
      <c r="AIV22" s="67"/>
      <c r="AIW22" s="67"/>
      <c r="AIX22" s="67"/>
      <c r="AIY22" s="67"/>
      <c r="AIZ22" s="67"/>
      <c r="AJA22" s="67"/>
      <c r="AJB22" s="67"/>
      <c r="AJC22" s="67"/>
      <c r="AJD22" s="67"/>
      <c r="AJE22" s="67"/>
      <c r="AJF22" s="67"/>
      <c r="AJG22" s="67"/>
      <c r="AJH22" s="67"/>
      <c r="AJI22" s="67"/>
      <c r="AJJ22" s="67"/>
      <c r="AJK22" s="67"/>
      <c r="AJL22" s="67"/>
      <c r="AJM22" s="67"/>
      <c r="AJN22" s="67"/>
      <c r="AJO22" s="67"/>
      <c r="AJP22" s="67"/>
      <c r="AJQ22" s="67"/>
      <c r="AJR22" s="67"/>
      <c r="AJS22" s="67"/>
      <c r="AJT22" s="67"/>
      <c r="AJU22" s="67"/>
      <c r="AJV22" s="67"/>
      <c r="AJW22" s="67"/>
      <c r="AJX22" s="67"/>
      <c r="AJY22" s="67"/>
      <c r="AJZ22" s="67"/>
      <c r="AKA22" s="67"/>
      <c r="AKB22" s="67"/>
      <c r="AKC22" s="67"/>
      <c r="AKD22" s="67"/>
      <c r="AKE22" s="67"/>
      <c r="AKF22" s="67"/>
      <c r="AKG22" s="67"/>
      <c r="AKH22" s="67"/>
      <c r="AKI22" s="67"/>
      <c r="AKJ22" s="67"/>
      <c r="AKK22" s="67"/>
      <c r="AKL22" s="67"/>
      <c r="AKM22" s="67"/>
      <c r="AKN22" s="67"/>
      <c r="AKO22" s="67"/>
      <c r="AKP22" s="67"/>
      <c r="AKQ22" s="67"/>
      <c r="AKR22" s="67"/>
      <c r="AKS22" s="67"/>
      <c r="AKT22" s="67"/>
      <c r="AKU22" s="67"/>
      <c r="AKV22" s="67"/>
      <c r="AKW22" s="67"/>
      <c r="AKX22" s="67"/>
      <c r="AKY22" s="67"/>
      <c r="AKZ22" s="67"/>
      <c r="ALA22" s="67"/>
      <c r="ALB22" s="67"/>
      <c r="ALC22" s="67"/>
      <c r="ALD22" s="67"/>
      <c r="ALE22" s="67"/>
      <c r="ALF22" s="67"/>
      <c r="ALG22" s="67"/>
      <c r="ALH22" s="67"/>
      <c r="ALI22" s="67"/>
      <c r="ALJ22" s="67"/>
      <c r="ALK22" s="67"/>
      <c r="ALL22" s="67"/>
      <c r="ALM22" s="67"/>
      <c r="ALN22" s="67"/>
      <c r="ALO22" s="67"/>
      <c r="ALP22" s="67"/>
      <c r="ALQ22" s="67"/>
      <c r="ALR22" s="67"/>
      <c r="ALS22" s="67"/>
      <c r="ALT22" s="67"/>
      <c r="ALU22" s="67"/>
      <c r="ALV22" s="67"/>
      <c r="ALW22" s="67"/>
      <c r="ALX22" s="67"/>
      <c r="ALY22" s="67"/>
      <c r="ALZ22" s="67"/>
      <c r="AMA22" s="67"/>
      <c r="AMB22" s="67"/>
      <c r="AMC22" s="67"/>
      <c r="AMD22" s="67"/>
      <c r="AME22" s="67"/>
      <c r="AMF22" s="67"/>
      <c r="AMG22" s="67"/>
      <c r="AMH22" s="67"/>
      <c r="AMI22" s="67"/>
      <c r="AMJ22" s="67"/>
      <c r="AMK22" s="67"/>
      <c r="AML22" s="67"/>
      <c r="AMM22" s="67"/>
      <c r="AMN22" s="67"/>
      <c r="AMO22" s="67"/>
      <c r="AMP22" s="67"/>
      <c r="AMQ22" s="67"/>
      <c r="AMR22" s="67"/>
      <c r="AMS22" s="67"/>
      <c r="AMT22" s="67"/>
      <c r="AMU22" s="67"/>
      <c r="AMV22" s="67"/>
      <c r="AMW22" s="67"/>
      <c r="AMX22" s="67"/>
      <c r="AMY22" s="67"/>
      <c r="AMZ22" s="67"/>
      <c r="ANA22" s="67"/>
      <c r="ANB22" s="67"/>
      <c r="ANC22" s="67"/>
      <c r="AND22" s="67"/>
      <c r="ANE22" s="67"/>
      <c r="ANF22" s="67"/>
      <c r="ANG22" s="67"/>
      <c r="ANH22" s="67"/>
      <c r="ANI22" s="67"/>
      <c r="ANJ22" s="67"/>
      <c r="ANK22" s="67"/>
      <c r="ANL22" s="67"/>
      <c r="ANM22" s="67"/>
      <c r="ANN22" s="67"/>
      <c r="ANO22" s="67"/>
      <c r="ANP22" s="67"/>
      <c r="ANQ22" s="67"/>
      <c r="ANR22" s="67"/>
      <c r="ANS22" s="67"/>
      <c r="ANT22" s="67"/>
      <c r="ANU22" s="67"/>
      <c r="ANV22" s="67"/>
      <c r="ANW22" s="67"/>
      <c r="ANX22" s="67"/>
      <c r="ANY22" s="67"/>
      <c r="ANZ22" s="67"/>
      <c r="AOA22" s="67"/>
      <c r="AOB22" s="67"/>
      <c r="AOC22" s="67"/>
      <c r="AOD22" s="67"/>
      <c r="AOE22" s="67"/>
      <c r="AOF22" s="67"/>
      <c r="AOG22" s="67"/>
      <c r="AOH22" s="67"/>
      <c r="AOI22" s="67"/>
      <c r="AOJ22" s="67"/>
      <c r="AOK22" s="67"/>
      <c r="AOL22" s="67"/>
      <c r="AOM22" s="67"/>
      <c r="AON22" s="67"/>
      <c r="AOO22" s="67"/>
      <c r="AOP22" s="67"/>
      <c r="AOQ22" s="67"/>
      <c r="AOR22" s="67"/>
      <c r="AOS22" s="67"/>
      <c r="AOT22" s="67"/>
      <c r="AOU22" s="67"/>
      <c r="AOV22" s="67"/>
      <c r="AOW22" s="67"/>
      <c r="AOX22" s="67"/>
      <c r="AOY22" s="67"/>
      <c r="AOZ22" s="67"/>
      <c r="APA22" s="67"/>
      <c r="APB22" s="67"/>
      <c r="APC22" s="67"/>
      <c r="APD22" s="67"/>
      <c r="APE22" s="67"/>
      <c r="APF22" s="67"/>
      <c r="APG22" s="67"/>
      <c r="APH22" s="67"/>
      <c r="API22" s="67"/>
      <c r="APJ22" s="67"/>
      <c r="APK22" s="67"/>
      <c r="APL22" s="67"/>
      <c r="APM22" s="67"/>
      <c r="APN22" s="67"/>
      <c r="APO22" s="67"/>
      <c r="APP22" s="67"/>
      <c r="APQ22" s="67"/>
      <c r="APR22" s="67"/>
      <c r="APS22" s="67"/>
      <c r="APT22" s="67"/>
      <c r="APU22" s="67"/>
      <c r="APV22" s="67"/>
      <c r="APW22" s="67"/>
      <c r="APX22" s="67"/>
      <c r="APY22" s="67"/>
      <c r="APZ22" s="67"/>
      <c r="AQA22" s="67"/>
      <c r="AQB22" s="67"/>
      <c r="AQC22" s="67"/>
      <c r="AQD22" s="67"/>
      <c r="AQE22" s="67"/>
      <c r="AQF22" s="67"/>
      <c r="AQG22" s="67"/>
      <c r="AQH22" s="67"/>
      <c r="AQI22" s="67"/>
      <c r="AQJ22" s="67"/>
      <c r="AQK22" s="67"/>
      <c r="AQL22" s="67"/>
      <c r="AQM22" s="67"/>
      <c r="AQN22" s="67"/>
      <c r="AQO22" s="67"/>
      <c r="AQP22" s="67"/>
      <c r="AQQ22" s="67"/>
      <c r="AQR22" s="67"/>
      <c r="AQS22" s="67"/>
      <c r="AQT22" s="67"/>
      <c r="AQU22" s="67"/>
      <c r="AQV22" s="67"/>
      <c r="AQW22" s="67"/>
      <c r="AQX22" s="67"/>
      <c r="AQY22" s="67"/>
      <c r="AQZ22" s="67"/>
      <c r="ARA22" s="67"/>
      <c r="ARB22" s="67"/>
      <c r="ARC22" s="67"/>
      <c r="ARD22" s="67"/>
      <c r="ARE22" s="67"/>
      <c r="ARF22" s="67"/>
      <c r="ARG22" s="67"/>
      <c r="ARH22" s="67"/>
      <c r="ARI22" s="67"/>
      <c r="ARJ22" s="67"/>
      <c r="ARK22" s="67"/>
      <c r="ARL22" s="67"/>
      <c r="ARM22" s="67"/>
      <c r="ARN22" s="67"/>
      <c r="ARO22" s="67"/>
      <c r="ARP22" s="67"/>
      <c r="ARQ22" s="67"/>
      <c r="ARR22" s="67"/>
      <c r="ARS22" s="67"/>
      <c r="ART22" s="67"/>
      <c r="ARU22" s="67"/>
      <c r="ARV22" s="67"/>
      <c r="ARW22" s="67"/>
      <c r="ARX22" s="67"/>
      <c r="ARY22" s="67"/>
      <c r="ARZ22" s="67"/>
      <c r="ASA22" s="67"/>
      <c r="ASB22" s="67"/>
      <c r="ASC22" s="67"/>
      <c r="ASD22" s="67"/>
      <c r="ASE22" s="67"/>
      <c r="ASF22" s="67"/>
      <c r="ASG22" s="67"/>
      <c r="ASH22" s="67"/>
      <c r="ASI22" s="67"/>
      <c r="ASJ22" s="67"/>
      <c r="ASK22" s="67"/>
      <c r="ASL22" s="67"/>
      <c r="ASM22" s="67"/>
      <c r="ASN22" s="67"/>
      <c r="ASO22" s="67"/>
      <c r="ASP22" s="67"/>
      <c r="ASQ22" s="67"/>
      <c r="ASR22" s="67"/>
      <c r="ASS22" s="67"/>
      <c r="AST22" s="67"/>
      <c r="ASU22" s="67"/>
      <c r="ASV22" s="67"/>
      <c r="ASW22" s="67"/>
      <c r="ASX22" s="67"/>
      <c r="ASY22" s="67"/>
      <c r="ASZ22" s="67"/>
      <c r="ATA22" s="67"/>
      <c r="ATB22" s="67"/>
      <c r="ATC22" s="67"/>
      <c r="ATD22" s="67"/>
      <c r="ATE22" s="67"/>
      <c r="ATF22" s="67"/>
      <c r="ATG22" s="67"/>
      <c r="ATH22" s="67"/>
      <c r="ATI22" s="67"/>
      <c r="ATJ22" s="67"/>
      <c r="ATK22" s="67"/>
      <c r="ATL22" s="67"/>
      <c r="ATM22" s="67"/>
      <c r="ATN22" s="67"/>
      <c r="ATO22" s="67"/>
      <c r="ATP22" s="67"/>
      <c r="ATQ22" s="67"/>
      <c r="ATR22" s="67"/>
      <c r="ATS22" s="67"/>
      <c r="ATT22" s="67"/>
      <c r="ATU22" s="67"/>
      <c r="ATV22" s="67"/>
      <c r="ATW22" s="67"/>
      <c r="ATX22" s="67"/>
      <c r="ATY22" s="67"/>
      <c r="ATZ22" s="67"/>
      <c r="AUA22" s="67"/>
      <c r="AUB22" s="67"/>
      <c r="AUC22" s="67"/>
      <c r="AUD22" s="67"/>
      <c r="AUE22" s="67"/>
      <c r="AUF22" s="67"/>
      <c r="AUG22" s="67"/>
      <c r="AUH22" s="67"/>
      <c r="AUI22" s="67"/>
      <c r="AUJ22" s="67"/>
      <c r="AUK22" s="67"/>
      <c r="AUL22" s="67"/>
      <c r="AUM22" s="67"/>
      <c r="AUN22" s="67"/>
      <c r="AUO22" s="67"/>
      <c r="AUP22" s="67"/>
      <c r="AUQ22" s="67"/>
      <c r="AUR22" s="67"/>
      <c r="AUS22" s="67"/>
      <c r="AUT22" s="67"/>
      <c r="AUU22" s="67"/>
      <c r="AUV22" s="67"/>
      <c r="AUW22" s="67"/>
      <c r="AUX22" s="67"/>
      <c r="AUY22" s="67"/>
      <c r="AUZ22" s="67"/>
      <c r="AVA22" s="67"/>
      <c r="AVB22" s="67"/>
      <c r="AVC22" s="67"/>
      <c r="AVD22" s="67"/>
      <c r="AVE22" s="67"/>
      <c r="AVF22" s="67"/>
      <c r="AVG22" s="67"/>
      <c r="AVH22" s="67"/>
      <c r="AVI22" s="67"/>
      <c r="AVJ22" s="67"/>
      <c r="AVK22" s="67"/>
      <c r="AVL22" s="67"/>
      <c r="AVM22" s="67"/>
      <c r="AVN22" s="67"/>
      <c r="AVO22" s="67"/>
      <c r="AVP22" s="67"/>
      <c r="AVQ22" s="67"/>
      <c r="AVR22" s="67"/>
      <c r="AVS22" s="67"/>
      <c r="AVT22" s="67"/>
      <c r="AVU22" s="67"/>
      <c r="AVV22" s="67"/>
      <c r="AVW22" s="67"/>
      <c r="AVX22" s="67"/>
      <c r="AVY22" s="67"/>
      <c r="AVZ22" s="67"/>
      <c r="AWA22" s="67"/>
      <c r="AWB22" s="67"/>
      <c r="AWC22" s="67"/>
      <c r="AWD22" s="67"/>
      <c r="AWE22" s="67"/>
      <c r="AWF22" s="67"/>
      <c r="AWG22" s="67"/>
      <c r="AWH22" s="67"/>
      <c r="AWI22" s="67"/>
      <c r="AWJ22" s="67"/>
      <c r="AWK22" s="67"/>
      <c r="AWL22" s="67"/>
      <c r="AWM22" s="67"/>
      <c r="AWN22" s="67"/>
      <c r="AWO22" s="67"/>
      <c r="AWP22" s="67"/>
      <c r="AWQ22" s="67"/>
      <c r="AWR22" s="67"/>
      <c r="AWS22" s="67"/>
      <c r="AWT22" s="67"/>
      <c r="AWU22" s="67"/>
      <c r="AWV22" s="67"/>
      <c r="AWW22" s="67"/>
      <c r="AWX22" s="67"/>
      <c r="AWY22" s="67"/>
      <c r="AWZ22" s="67"/>
      <c r="AXA22" s="67"/>
      <c r="AXB22" s="67"/>
      <c r="AXC22" s="67"/>
      <c r="AXD22" s="67"/>
      <c r="AXE22" s="67"/>
      <c r="AXF22" s="67"/>
      <c r="AXG22" s="67"/>
      <c r="AXH22" s="67"/>
      <c r="AXI22" s="67"/>
      <c r="AXJ22" s="67"/>
      <c r="AXK22" s="67"/>
      <c r="AXL22" s="67"/>
      <c r="AXM22" s="67"/>
      <c r="AXN22" s="67"/>
      <c r="AXO22" s="67"/>
      <c r="AXP22" s="67"/>
      <c r="AXQ22" s="67"/>
      <c r="AXR22" s="67"/>
      <c r="AXS22" s="67"/>
      <c r="AXT22" s="67"/>
      <c r="AXU22" s="67"/>
      <c r="AXV22" s="67"/>
      <c r="AXW22" s="67"/>
      <c r="AXX22" s="67"/>
      <c r="AXY22" s="67"/>
      <c r="AXZ22" s="67"/>
      <c r="AYA22" s="67"/>
      <c r="AYB22" s="67"/>
      <c r="AYC22" s="67"/>
      <c r="AYD22" s="67"/>
      <c r="AYE22" s="67"/>
      <c r="AYF22" s="67"/>
      <c r="AYG22" s="67"/>
      <c r="AYH22" s="67"/>
      <c r="AYI22" s="67"/>
      <c r="AYJ22" s="67"/>
      <c r="AYK22" s="67"/>
      <c r="AYL22" s="67"/>
      <c r="AYM22" s="67"/>
      <c r="AYN22" s="67"/>
      <c r="AYO22" s="67"/>
      <c r="AYP22" s="67"/>
      <c r="AYQ22" s="67"/>
      <c r="AYR22" s="67"/>
      <c r="AYS22" s="67"/>
      <c r="AYT22" s="67"/>
      <c r="AYU22" s="67"/>
      <c r="AYV22" s="67"/>
      <c r="AYW22" s="67"/>
      <c r="AYX22" s="67"/>
      <c r="AYY22" s="67"/>
      <c r="AYZ22" s="67"/>
      <c r="AZA22" s="67"/>
      <c r="AZB22" s="67"/>
      <c r="AZC22" s="67"/>
      <c r="AZD22" s="67"/>
      <c r="AZE22" s="67"/>
      <c r="AZF22" s="67"/>
      <c r="AZG22" s="67"/>
      <c r="AZH22" s="67"/>
      <c r="AZI22" s="67"/>
      <c r="AZJ22" s="67"/>
      <c r="AZK22" s="67"/>
      <c r="AZL22" s="67"/>
      <c r="AZM22" s="67"/>
      <c r="AZN22" s="67"/>
      <c r="AZO22" s="67"/>
      <c r="AZP22" s="67"/>
      <c r="AZQ22" s="67"/>
      <c r="AZR22" s="67"/>
      <c r="AZS22" s="67"/>
      <c r="AZT22" s="67"/>
      <c r="AZU22" s="67"/>
      <c r="AZV22" s="67"/>
      <c r="AZW22" s="67"/>
      <c r="AZX22" s="67"/>
      <c r="AZY22" s="67"/>
      <c r="AZZ22" s="67"/>
      <c r="BAA22" s="67"/>
      <c r="BAB22" s="67"/>
      <c r="BAC22" s="67"/>
      <c r="BAD22" s="67"/>
      <c r="BAE22" s="67"/>
      <c r="BAF22" s="67"/>
      <c r="BAG22" s="67"/>
      <c r="BAH22" s="67"/>
      <c r="BAI22" s="67"/>
      <c r="BAJ22" s="67"/>
      <c r="BAK22" s="67"/>
      <c r="BAL22" s="67"/>
      <c r="BAM22" s="67"/>
      <c r="BAN22" s="67"/>
      <c r="BAO22" s="67"/>
      <c r="BAP22" s="67"/>
      <c r="BAQ22" s="67"/>
      <c r="BAR22" s="67"/>
      <c r="BAS22" s="67"/>
      <c r="BAT22" s="67"/>
      <c r="BAU22" s="67"/>
      <c r="BAV22" s="67"/>
      <c r="BAW22" s="67"/>
      <c r="BAX22" s="67"/>
      <c r="BAY22" s="67"/>
      <c r="BAZ22" s="67"/>
      <c r="BBA22" s="67"/>
      <c r="BBB22" s="67"/>
      <c r="BBC22" s="67"/>
      <c r="BBD22" s="67"/>
      <c r="BBE22" s="67"/>
      <c r="BBF22" s="67"/>
      <c r="BBG22" s="67"/>
      <c r="BBH22" s="67"/>
      <c r="BBI22" s="67"/>
      <c r="BBJ22" s="67"/>
      <c r="BBK22" s="67"/>
      <c r="BBL22" s="67"/>
      <c r="BBM22" s="67"/>
      <c r="BBN22" s="67"/>
      <c r="BBO22" s="67"/>
      <c r="BBP22" s="67"/>
      <c r="BBQ22" s="67"/>
      <c r="BBR22" s="67"/>
      <c r="BBS22" s="67"/>
      <c r="BBT22" s="67"/>
      <c r="BBU22" s="67"/>
      <c r="BBV22" s="67"/>
      <c r="BBW22" s="67"/>
      <c r="BBX22" s="67"/>
      <c r="BBY22" s="67"/>
      <c r="BBZ22" s="67"/>
      <c r="BCA22" s="67"/>
      <c r="BCB22" s="67"/>
      <c r="BCC22" s="67"/>
      <c r="BCD22" s="67"/>
      <c r="BCE22" s="67"/>
      <c r="BCF22" s="67"/>
      <c r="BCG22" s="67"/>
      <c r="BCH22" s="67"/>
      <c r="BCI22" s="67"/>
      <c r="BCJ22" s="67"/>
      <c r="BCK22" s="67"/>
      <c r="BCL22" s="67"/>
      <c r="BCM22" s="67"/>
      <c r="BCN22" s="67"/>
      <c r="BCO22" s="67"/>
      <c r="BCP22" s="67"/>
      <c r="BCQ22" s="67"/>
      <c r="BCR22" s="67"/>
      <c r="BCS22" s="67"/>
      <c r="BCT22" s="67"/>
      <c r="BCU22" s="67"/>
      <c r="BCV22" s="67"/>
      <c r="BCW22" s="67"/>
      <c r="BCX22" s="67"/>
      <c r="BCY22" s="67"/>
      <c r="BCZ22" s="67"/>
      <c r="BDA22" s="67"/>
      <c r="BDB22" s="67"/>
      <c r="BDC22" s="67"/>
      <c r="BDD22" s="67"/>
      <c r="BDE22" s="67"/>
      <c r="BDF22" s="67"/>
      <c r="BDG22" s="67"/>
      <c r="BDH22" s="67"/>
      <c r="BDI22" s="67"/>
      <c r="BDJ22" s="67"/>
      <c r="BDK22" s="67"/>
      <c r="BDL22" s="67"/>
      <c r="BDM22" s="67"/>
      <c r="BDN22" s="67"/>
      <c r="BDO22" s="67"/>
      <c r="BDP22" s="67"/>
      <c r="BDQ22" s="67"/>
      <c r="BDR22" s="67"/>
      <c r="BDS22" s="67"/>
      <c r="BDT22" s="67"/>
      <c r="BDU22" s="67"/>
      <c r="BDV22" s="67"/>
      <c r="BDW22" s="67"/>
      <c r="BDX22" s="67"/>
      <c r="BDY22" s="67"/>
      <c r="BDZ22" s="67"/>
      <c r="BEA22" s="67"/>
      <c r="BEB22" s="67"/>
      <c r="BEC22" s="67"/>
      <c r="BED22" s="67"/>
      <c r="BEE22" s="67"/>
      <c r="BEF22" s="67"/>
      <c r="BEG22" s="67"/>
      <c r="BEH22" s="67"/>
      <c r="BEI22" s="67"/>
      <c r="BEJ22" s="67"/>
      <c r="BEK22" s="67"/>
      <c r="BEL22" s="67"/>
      <c r="BEM22" s="67"/>
      <c r="BEN22" s="67"/>
      <c r="BEO22" s="67"/>
      <c r="BEP22" s="67"/>
      <c r="BEQ22" s="67"/>
      <c r="BER22" s="67"/>
      <c r="BES22" s="67"/>
      <c r="BET22" s="67"/>
      <c r="BEU22" s="67"/>
      <c r="BEV22" s="67"/>
      <c r="BEW22" s="67"/>
      <c r="BEX22" s="67"/>
      <c r="BEY22" s="67"/>
      <c r="BEZ22" s="67"/>
      <c r="BFA22" s="67"/>
      <c r="BFB22" s="67"/>
      <c r="BFC22" s="67"/>
      <c r="BFD22" s="67"/>
      <c r="BFE22" s="67"/>
      <c r="BFF22" s="67"/>
      <c r="BFG22" s="67"/>
      <c r="BFH22" s="67"/>
      <c r="BFI22" s="67"/>
      <c r="BFJ22" s="67"/>
      <c r="BFK22" s="67"/>
      <c r="BFL22" s="67"/>
      <c r="BFM22" s="67"/>
      <c r="BFN22" s="67"/>
      <c r="BFO22" s="67"/>
      <c r="BFP22" s="67"/>
      <c r="BFQ22" s="67"/>
      <c r="BFR22" s="67"/>
      <c r="BFS22" s="67"/>
      <c r="BFT22" s="67"/>
      <c r="BFU22" s="67"/>
      <c r="BFV22" s="67"/>
      <c r="BFW22" s="67"/>
      <c r="BFX22" s="67"/>
      <c r="BFY22" s="67"/>
      <c r="BFZ22" s="67"/>
      <c r="BGA22" s="67"/>
      <c r="BGB22" s="67"/>
      <c r="BGC22" s="67"/>
      <c r="BGD22" s="67"/>
      <c r="BGE22" s="67"/>
      <c r="BGF22" s="67"/>
      <c r="BGG22" s="67"/>
      <c r="BGH22" s="67"/>
      <c r="BGI22" s="67"/>
      <c r="BGJ22" s="67"/>
      <c r="BGK22" s="67"/>
      <c r="BGL22" s="67"/>
      <c r="BGM22" s="67"/>
      <c r="BGN22" s="67"/>
      <c r="BGO22" s="67"/>
      <c r="BGP22" s="67"/>
      <c r="BGQ22" s="67"/>
      <c r="BGR22" s="67"/>
      <c r="BGS22" s="67"/>
      <c r="BGT22" s="67"/>
      <c r="BGU22" s="67"/>
      <c r="BGV22" s="67"/>
      <c r="BGW22" s="67"/>
      <c r="BGX22" s="67"/>
      <c r="BGY22" s="67"/>
      <c r="BGZ22" s="67"/>
      <c r="BHA22" s="67"/>
      <c r="BHB22" s="67"/>
      <c r="BHC22" s="67"/>
      <c r="BHD22" s="67"/>
      <c r="BHE22" s="67"/>
      <c r="BHF22" s="67"/>
      <c r="BHG22" s="67"/>
      <c r="BHH22" s="67"/>
      <c r="BHI22" s="67"/>
      <c r="BHJ22" s="67"/>
      <c r="BHK22" s="67"/>
      <c r="BHL22" s="67"/>
      <c r="BHM22" s="67"/>
      <c r="BHN22" s="67"/>
      <c r="BHO22" s="67"/>
      <c r="BHP22" s="67"/>
      <c r="BHQ22" s="67"/>
      <c r="BHR22" s="67"/>
      <c r="BHS22" s="67"/>
      <c r="BHT22" s="67"/>
      <c r="BHU22" s="67"/>
      <c r="BHV22" s="67"/>
      <c r="BHW22" s="67"/>
      <c r="BHX22" s="67"/>
      <c r="BHY22" s="67"/>
      <c r="BHZ22" s="67"/>
      <c r="BIA22" s="67"/>
      <c r="BIB22" s="67"/>
      <c r="BIC22" s="67"/>
      <c r="BID22" s="67"/>
      <c r="BIE22" s="67"/>
      <c r="BIF22" s="67"/>
      <c r="BIG22" s="67"/>
      <c r="BIH22" s="67"/>
      <c r="BII22" s="67"/>
      <c r="BIJ22" s="67"/>
      <c r="BIK22" s="67"/>
      <c r="BIL22" s="67"/>
      <c r="BIM22" s="67"/>
      <c r="BIN22" s="67"/>
      <c r="BIO22" s="67"/>
      <c r="BIP22" s="67"/>
      <c r="BIQ22" s="67"/>
      <c r="BIR22" s="67"/>
      <c r="BIS22" s="67"/>
      <c r="BIT22" s="67"/>
      <c r="BIU22" s="67"/>
      <c r="BIV22" s="67"/>
      <c r="BIW22" s="67"/>
      <c r="BIX22" s="67"/>
      <c r="BIY22" s="67"/>
      <c r="BIZ22" s="67"/>
      <c r="BJA22" s="67"/>
      <c r="BJB22" s="67"/>
      <c r="BJC22" s="67"/>
      <c r="BJD22" s="67"/>
      <c r="BJE22" s="67"/>
      <c r="BJF22" s="67"/>
      <c r="BJG22" s="67"/>
      <c r="BJH22" s="67"/>
      <c r="BJI22" s="67"/>
      <c r="BJJ22" s="67"/>
      <c r="BJK22" s="67"/>
      <c r="BJL22" s="67"/>
      <c r="BJM22" s="67"/>
      <c r="BJN22" s="67"/>
      <c r="BJO22" s="67"/>
      <c r="BJP22" s="67"/>
      <c r="BJQ22" s="67"/>
      <c r="BJR22" s="67"/>
      <c r="BJS22" s="67"/>
      <c r="BJT22" s="67"/>
      <c r="BJU22" s="67"/>
      <c r="BJV22" s="67"/>
      <c r="BJW22" s="67"/>
      <c r="BJX22" s="67"/>
      <c r="BJY22" s="67"/>
      <c r="BJZ22" s="67"/>
      <c r="BKA22" s="67"/>
      <c r="BKB22" s="67"/>
      <c r="BKC22" s="67"/>
      <c r="BKD22" s="67"/>
      <c r="BKE22" s="67"/>
      <c r="BKF22" s="67"/>
      <c r="BKG22" s="67"/>
      <c r="BKH22" s="67"/>
      <c r="BKI22" s="67"/>
      <c r="BKJ22" s="67"/>
      <c r="BKK22" s="67"/>
      <c r="BKL22" s="67"/>
      <c r="BKM22" s="67"/>
      <c r="BKN22" s="67"/>
      <c r="BKO22" s="67"/>
      <c r="BKP22" s="67"/>
      <c r="BKQ22" s="67"/>
      <c r="BKR22" s="67"/>
      <c r="BKS22" s="67"/>
      <c r="BKT22" s="67"/>
      <c r="BKU22" s="67"/>
      <c r="BKV22" s="67"/>
      <c r="BKW22" s="67"/>
      <c r="BKX22" s="67"/>
      <c r="BKY22" s="67"/>
      <c r="BKZ22" s="67"/>
      <c r="BLA22" s="67"/>
      <c r="BLB22" s="67"/>
      <c r="BLC22" s="67"/>
      <c r="BLD22" s="67"/>
      <c r="BLE22" s="67"/>
      <c r="BLF22" s="67"/>
      <c r="BLG22" s="67"/>
      <c r="BLH22" s="67"/>
      <c r="BLI22" s="67"/>
      <c r="BLJ22" s="67"/>
      <c r="BLK22" s="67"/>
      <c r="BLL22" s="67"/>
      <c r="BLM22" s="67"/>
      <c r="BLN22" s="67"/>
      <c r="BLO22" s="67"/>
      <c r="BLP22" s="67"/>
      <c r="BLQ22" s="67"/>
      <c r="BLR22" s="67"/>
      <c r="BLS22" s="67"/>
      <c r="BLT22" s="67"/>
      <c r="BLU22" s="67"/>
      <c r="BLV22" s="67"/>
      <c r="BLW22" s="67"/>
      <c r="BLX22" s="67"/>
      <c r="BLY22" s="67"/>
      <c r="BLZ22" s="67"/>
      <c r="BMA22" s="67"/>
      <c r="BMB22" s="67"/>
      <c r="BMC22" s="67"/>
      <c r="BMD22" s="67"/>
      <c r="BME22" s="67"/>
      <c r="BMF22" s="67"/>
      <c r="BMG22" s="67"/>
      <c r="BMH22" s="67"/>
      <c r="BMI22" s="67"/>
      <c r="BMJ22" s="67"/>
      <c r="BMK22" s="67"/>
      <c r="BML22" s="67"/>
      <c r="BMM22" s="67"/>
      <c r="BMN22" s="67"/>
      <c r="BMO22" s="67"/>
      <c r="BMP22" s="67"/>
      <c r="BMQ22" s="67"/>
      <c r="BMR22" s="67"/>
      <c r="BMS22" s="67"/>
      <c r="BMT22" s="67"/>
      <c r="BMU22" s="67"/>
      <c r="BMV22" s="67"/>
      <c r="BMW22" s="67"/>
      <c r="BMX22" s="67"/>
      <c r="BMY22" s="67"/>
      <c r="BMZ22" s="67"/>
      <c r="BNA22" s="67"/>
      <c r="BNB22" s="67"/>
      <c r="BNC22" s="67"/>
      <c r="BND22" s="67"/>
      <c r="BNE22" s="67"/>
      <c r="BNF22" s="67"/>
      <c r="BNG22" s="67"/>
      <c r="BNH22" s="67"/>
      <c r="BNI22" s="67"/>
      <c r="BNJ22" s="67"/>
      <c r="BNK22" s="67"/>
      <c r="BNL22" s="67"/>
      <c r="BNM22" s="67"/>
      <c r="BNN22" s="67"/>
      <c r="BNO22" s="67"/>
      <c r="BNP22" s="67"/>
      <c r="BNQ22" s="67"/>
      <c r="BNR22" s="67"/>
      <c r="BNS22" s="67"/>
      <c r="BNT22" s="67"/>
      <c r="BNU22" s="67"/>
      <c r="BNV22" s="67"/>
      <c r="BNW22" s="67"/>
      <c r="BNX22" s="67"/>
      <c r="BNY22" s="67"/>
      <c r="BNZ22" s="67"/>
      <c r="BOA22" s="67"/>
      <c r="BOB22" s="67"/>
      <c r="BOC22" s="67"/>
      <c r="BOD22" s="67"/>
      <c r="BOE22" s="67"/>
      <c r="BOF22" s="67"/>
      <c r="BOG22" s="67"/>
      <c r="BOH22" s="67"/>
      <c r="BOI22" s="67"/>
      <c r="BOJ22" s="67"/>
      <c r="BOK22" s="67"/>
      <c r="BOL22" s="67"/>
      <c r="BOM22" s="67"/>
      <c r="BON22" s="67"/>
      <c r="BOO22" s="67"/>
      <c r="BOP22" s="67"/>
      <c r="BOQ22" s="67"/>
      <c r="BOR22" s="67"/>
      <c r="BOS22" s="67"/>
      <c r="BOT22" s="67"/>
      <c r="BOU22" s="67"/>
      <c r="BOV22" s="67"/>
      <c r="BOW22" s="67"/>
      <c r="BOX22" s="67"/>
      <c r="BOY22" s="67"/>
      <c r="BOZ22" s="67"/>
      <c r="BPA22" s="67"/>
      <c r="BPB22" s="67"/>
      <c r="BPC22" s="67"/>
      <c r="BPD22" s="67"/>
      <c r="BPE22" s="67"/>
      <c r="BPF22" s="67"/>
      <c r="BPG22" s="67"/>
      <c r="BPH22" s="67"/>
      <c r="BPI22" s="67"/>
      <c r="BPJ22" s="67"/>
      <c r="BPK22" s="67"/>
      <c r="BPL22" s="67"/>
      <c r="BPM22" s="67"/>
      <c r="BPN22" s="67"/>
      <c r="BPO22" s="67"/>
      <c r="BPP22" s="67"/>
      <c r="BPQ22" s="67"/>
      <c r="BPR22" s="67"/>
      <c r="BPS22" s="67"/>
      <c r="BPT22" s="67"/>
      <c r="BPU22" s="67"/>
      <c r="BPV22" s="67"/>
      <c r="BPW22" s="67"/>
      <c r="BPX22" s="67"/>
      <c r="BPY22" s="67"/>
      <c r="BPZ22" s="67"/>
      <c r="BQA22" s="67"/>
      <c r="BQB22" s="67"/>
      <c r="BQC22" s="67"/>
      <c r="BQD22" s="67"/>
      <c r="BQE22" s="67"/>
      <c r="BQF22" s="67"/>
      <c r="BQG22" s="67"/>
      <c r="BQH22" s="67"/>
      <c r="BQI22" s="67"/>
      <c r="BQJ22" s="67"/>
      <c r="BQK22" s="67"/>
      <c r="BQL22" s="67"/>
      <c r="BQM22" s="67"/>
      <c r="BQN22" s="67"/>
      <c r="BQO22" s="67"/>
      <c r="BQP22" s="67"/>
      <c r="BQQ22" s="67"/>
      <c r="BQR22" s="67"/>
      <c r="BQS22" s="67"/>
      <c r="BQT22" s="67"/>
      <c r="BQU22" s="67"/>
      <c r="BQV22" s="67"/>
      <c r="BQW22" s="67"/>
      <c r="BQX22" s="67"/>
      <c r="BQY22" s="67"/>
      <c r="BQZ22" s="67"/>
      <c r="BRA22" s="67"/>
      <c r="BRB22" s="67"/>
      <c r="BRC22" s="67"/>
      <c r="BRD22" s="67"/>
      <c r="BRE22" s="67"/>
      <c r="BRF22" s="67"/>
      <c r="BRG22" s="67"/>
      <c r="BRH22" s="67"/>
      <c r="BRI22" s="67"/>
      <c r="BRJ22" s="67"/>
      <c r="BRK22" s="67"/>
      <c r="BRL22" s="67"/>
      <c r="BRM22" s="67"/>
      <c r="BRN22" s="67"/>
      <c r="BRO22" s="67"/>
      <c r="BRP22" s="67"/>
      <c r="BRQ22" s="67"/>
      <c r="BRR22" s="67"/>
      <c r="BRS22" s="67"/>
      <c r="BRT22" s="67"/>
      <c r="BRU22" s="67"/>
      <c r="BRV22" s="67"/>
      <c r="BRW22" s="67"/>
      <c r="BRX22" s="67"/>
      <c r="BRY22" s="67"/>
      <c r="BRZ22" s="67"/>
      <c r="BSA22" s="67"/>
      <c r="BSB22" s="67"/>
      <c r="BSC22" s="67"/>
      <c r="BSD22" s="67"/>
      <c r="BSE22" s="67"/>
      <c r="BSF22" s="67"/>
      <c r="BSG22" s="67"/>
      <c r="BSH22" s="67"/>
      <c r="BSI22" s="67"/>
      <c r="BSJ22" s="67"/>
      <c r="BSK22" s="67"/>
      <c r="BSL22" s="67"/>
      <c r="BSM22" s="67"/>
      <c r="BSN22" s="67"/>
      <c r="BSO22" s="67"/>
      <c r="BSP22" s="67"/>
      <c r="BSQ22" s="67"/>
      <c r="BSR22" s="67"/>
      <c r="BSS22" s="67"/>
      <c r="BST22" s="67"/>
      <c r="BSU22" s="67"/>
      <c r="BSV22" s="67"/>
      <c r="BSW22" s="67"/>
      <c r="BSX22" s="67"/>
      <c r="BSY22" s="67"/>
      <c r="BSZ22" s="67"/>
      <c r="BTA22" s="67"/>
      <c r="BTB22" s="67"/>
      <c r="BTC22" s="67"/>
      <c r="BTD22" s="67"/>
      <c r="BTE22" s="67"/>
      <c r="BTF22" s="67"/>
      <c r="BTG22" s="67"/>
      <c r="BTH22" s="67"/>
      <c r="BTI22" s="67"/>
      <c r="BTJ22" s="67"/>
      <c r="BTK22" s="67"/>
      <c r="BTL22" s="67"/>
      <c r="BTM22" s="67"/>
      <c r="BTN22" s="67"/>
      <c r="BTO22" s="67"/>
      <c r="BTP22" s="67"/>
      <c r="BTQ22" s="67"/>
      <c r="BTR22" s="67"/>
      <c r="BTS22" s="67"/>
      <c r="BTT22" s="67"/>
      <c r="BTU22" s="67"/>
      <c r="BTV22" s="67"/>
      <c r="BTW22" s="67"/>
      <c r="BTX22" s="67"/>
      <c r="BTY22" s="67"/>
      <c r="BTZ22" s="67"/>
      <c r="BUA22" s="67"/>
      <c r="BUB22" s="67"/>
      <c r="BUC22" s="67"/>
      <c r="BUD22" s="67"/>
      <c r="BUE22" s="67"/>
      <c r="BUF22" s="67"/>
      <c r="BUG22" s="67"/>
      <c r="BUH22" s="67"/>
      <c r="BUI22" s="67"/>
      <c r="BUJ22" s="67"/>
      <c r="BUK22" s="67"/>
      <c r="BUL22" s="67"/>
      <c r="BUM22" s="67"/>
      <c r="BUN22" s="67"/>
      <c r="BUO22" s="67"/>
      <c r="BUP22" s="67"/>
      <c r="BUQ22" s="67"/>
      <c r="BUR22" s="67"/>
      <c r="BUS22" s="67"/>
      <c r="BUT22" s="67"/>
      <c r="BUU22" s="67"/>
      <c r="BUV22" s="67"/>
      <c r="BUW22" s="67"/>
      <c r="BUX22" s="67"/>
      <c r="BUY22" s="67"/>
      <c r="BUZ22" s="67"/>
      <c r="BVA22" s="67"/>
      <c r="BVB22" s="67"/>
      <c r="BVC22" s="67"/>
      <c r="BVD22" s="67"/>
      <c r="BVE22" s="67"/>
      <c r="BVF22" s="67"/>
      <c r="BVG22" s="67"/>
      <c r="BVH22" s="67"/>
      <c r="BVI22" s="67"/>
      <c r="BVJ22" s="67"/>
      <c r="BVK22" s="67"/>
      <c r="BVL22" s="67"/>
      <c r="BVM22" s="67"/>
      <c r="BVN22" s="67"/>
      <c r="BVO22" s="67"/>
      <c r="BVP22" s="67"/>
      <c r="BVQ22" s="67"/>
      <c r="BVR22" s="67"/>
      <c r="BVS22" s="67"/>
      <c r="BVT22" s="67"/>
      <c r="BVU22" s="67"/>
      <c r="BVV22" s="67"/>
      <c r="BVW22" s="67"/>
      <c r="BVX22" s="67"/>
      <c r="BVY22" s="67"/>
      <c r="BVZ22" s="67"/>
      <c r="BWA22" s="67"/>
      <c r="BWB22" s="67"/>
      <c r="BWC22" s="67"/>
      <c r="BWD22" s="67"/>
      <c r="BWE22" s="67"/>
      <c r="BWF22" s="67"/>
      <c r="BWG22" s="67"/>
      <c r="BWH22" s="67"/>
      <c r="BWI22" s="67"/>
      <c r="BWJ22" s="67"/>
      <c r="BWK22" s="67"/>
      <c r="BWL22" s="67"/>
      <c r="BWM22" s="67"/>
      <c r="BWN22" s="67"/>
      <c r="BWO22" s="67"/>
      <c r="BWP22" s="67"/>
      <c r="BWQ22" s="67"/>
      <c r="BWR22" s="67"/>
      <c r="BWS22" s="67"/>
      <c r="BWT22" s="67"/>
      <c r="BWU22" s="67"/>
      <c r="BWV22" s="67"/>
      <c r="BWW22" s="67"/>
      <c r="BWX22" s="67"/>
      <c r="BWY22" s="67"/>
      <c r="BWZ22" s="67"/>
      <c r="BXA22" s="67"/>
      <c r="BXB22" s="67"/>
      <c r="BXC22" s="67"/>
      <c r="BXD22" s="67"/>
      <c r="BXE22" s="67"/>
      <c r="BXF22" s="67"/>
      <c r="BXG22" s="67"/>
      <c r="BXH22" s="67"/>
      <c r="BXI22" s="67"/>
      <c r="BXJ22" s="67"/>
      <c r="BXK22" s="67"/>
      <c r="BXL22" s="67"/>
      <c r="BXM22" s="67"/>
      <c r="BXN22" s="67"/>
      <c r="BXO22" s="67"/>
      <c r="BXP22" s="67"/>
      <c r="BXQ22" s="67"/>
      <c r="BXR22" s="67"/>
      <c r="BXS22" s="67"/>
      <c r="BXT22" s="67"/>
      <c r="BXU22" s="67"/>
      <c r="BXV22" s="67"/>
      <c r="BXW22" s="67"/>
      <c r="BXX22" s="67"/>
      <c r="BXY22" s="67"/>
      <c r="BXZ22" s="67"/>
      <c r="BYA22" s="67"/>
      <c r="BYB22" s="67"/>
      <c r="BYC22" s="67"/>
      <c r="BYD22" s="67"/>
      <c r="BYE22" s="67"/>
      <c r="BYF22" s="67"/>
      <c r="BYG22" s="67"/>
      <c r="BYH22" s="67"/>
      <c r="BYI22" s="67"/>
      <c r="BYJ22" s="67"/>
      <c r="BYK22" s="67"/>
      <c r="BYL22" s="67"/>
      <c r="BYM22" s="67"/>
      <c r="BYN22" s="67"/>
      <c r="BYO22" s="67"/>
      <c r="BYP22" s="67"/>
      <c r="BYQ22" s="67"/>
      <c r="BYR22" s="67"/>
      <c r="BYS22" s="67"/>
      <c r="BYT22" s="67"/>
      <c r="BYU22" s="67"/>
      <c r="BYV22" s="67"/>
      <c r="BYW22" s="67"/>
      <c r="BYX22" s="67"/>
      <c r="BYY22" s="67"/>
      <c r="BYZ22" s="67"/>
      <c r="BZA22" s="67"/>
      <c r="BZB22" s="67"/>
      <c r="BZC22" s="67"/>
      <c r="BZD22" s="67"/>
      <c r="BZE22" s="67"/>
      <c r="BZF22" s="67"/>
      <c r="BZG22" s="67"/>
      <c r="BZH22" s="67"/>
      <c r="BZI22" s="67"/>
      <c r="BZJ22" s="67"/>
      <c r="BZK22" s="67"/>
      <c r="BZL22" s="67"/>
      <c r="BZM22" s="67"/>
      <c r="BZN22" s="67"/>
      <c r="BZO22" s="67"/>
      <c r="BZP22" s="67"/>
      <c r="BZQ22" s="67"/>
      <c r="BZR22" s="67"/>
      <c r="BZS22" s="67"/>
      <c r="BZT22" s="67"/>
      <c r="BZU22" s="67"/>
      <c r="BZV22" s="67"/>
      <c r="BZW22" s="67"/>
      <c r="BZX22" s="67"/>
      <c r="BZY22" s="67"/>
      <c r="BZZ22" s="67"/>
      <c r="CAA22" s="67"/>
      <c r="CAB22" s="67"/>
      <c r="CAC22" s="67"/>
      <c r="CAD22" s="67"/>
      <c r="CAE22" s="67"/>
      <c r="CAF22" s="67"/>
      <c r="CAG22" s="67"/>
      <c r="CAH22" s="67"/>
      <c r="CAI22" s="67"/>
      <c r="CAJ22" s="67"/>
      <c r="CAK22" s="67"/>
      <c r="CAL22" s="67"/>
      <c r="CAM22" s="67"/>
      <c r="CAN22" s="67"/>
      <c r="CAO22" s="67"/>
      <c r="CAP22" s="67"/>
      <c r="CAQ22" s="67"/>
      <c r="CAR22" s="67"/>
      <c r="CAS22" s="67"/>
      <c r="CAT22" s="67"/>
      <c r="CAU22" s="67"/>
      <c r="CAV22" s="67"/>
      <c r="CAW22" s="67"/>
      <c r="CAX22" s="67"/>
      <c r="CAY22" s="67"/>
      <c r="CAZ22" s="67"/>
      <c r="CBA22" s="67"/>
      <c r="CBB22" s="67"/>
      <c r="CBC22" s="67"/>
      <c r="CBD22" s="67"/>
      <c r="CBE22" s="67"/>
      <c r="CBF22" s="67"/>
      <c r="CBG22" s="67"/>
      <c r="CBH22" s="67"/>
      <c r="CBI22" s="67"/>
      <c r="CBJ22" s="67"/>
      <c r="CBK22" s="67"/>
      <c r="CBL22" s="67"/>
      <c r="CBM22" s="67"/>
      <c r="CBN22" s="67"/>
      <c r="CBO22" s="67"/>
      <c r="CBP22" s="67"/>
      <c r="CBQ22" s="67"/>
      <c r="CBR22" s="67"/>
      <c r="CBS22" s="67"/>
      <c r="CBT22" s="67"/>
      <c r="CBU22" s="67"/>
      <c r="CBV22" s="67"/>
      <c r="CBW22" s="67"/>
      <c r="CBX22" s="67"/>
      <c r="CBY22" s="67"/>
      <c r="CBZ22" s="67"/>
      <c r="CCA22" s="67"/>
      <c r="CCB22" s="67"/>
      <c r="CCC22" s="67"/>
      <c r="CCD22" s="67"/>
      <c r="CCE22" s="67"/>
      <c r="CCF22" s="67"/>
      <c r="CCG22" s="67"/>
      <c r="CCH22" s="67"/>
      <c r="CCI22" s="67"/>
      <c r="CCJ22" s="67"/>
      <c r="CCK22" s="67"/>
      <c r="CCL22" s="67"/>
      <c r="CCM22" s="67"/>
      <c r="CCN22" s="67"/>
      <c r="CCO22" s="67"/>
      <c r="CCP22" s="67"/>
      <c r="CCQ22" s="67"/>
      <c r="CCR22" s="67"/>
      <c r="CCS22" s="67"/>
      <c r="CCT22" s="67"/>
      <c r="CCU22" s="67"/>
      <c r="CCV22" s="67"/>
      <c r="CCW22" s="67"/>
      <c r="CCX22" s="67"/>
      <c r="CCY22" s="67"/>
      <c r="CCZ22" s="67"/>
      <c r="CDA22" s="67"/>
      <c r="CDB22" s="67"/>
      <c r="CDC22" s="67"/>
      <c r="CDD22" s="67"/>
      <c r="CDE22" s="67"/>
      <c r="CDF22" s="67"/>
      <c r="CDG22" s="67"/>
      <c r="CDH22" s="67"/>
      <c r="CDI22" s="67"/>
      <c r="CDJ22" s="67"/>
      <c r="CDK22" s="67"/>
      <c r="CDL22" s="67"/>
      <c r="CDM22" s="67"/>
      <c r="CDN22" s="67"/>
      <c r="CDO22" s="67"/>
      <c r="CDP22" s="67"/>
      <c r="CDQ22" s="67"/>
      <c r="CDR22" s="67"/>
      <c r="CDS22" s="67"/>
      <c r="CDT22" s="67"/>
      <c r="CDU22" s="67"/>
      <c r="CDV22" s="67"/>
      <c r="CDW22" s="67"/>
      <c r="CDX22" s="67"/>
      <c r="CDY22" s="67"/>
      <c r="CDZ22" s="67"/>
      <c r="CEA22" s="67"/>
      <c r="CEB22" s="67"/>
      <c r="CEC22" s="67"/>
      <c r="CED22" s="67"/>
      <c r="CEE22" s="67"/>
      <c r="CEF22" s="67"/>
      <c r="CEG22" s="67"/>
      <c r="CEH22" s="67"/>
      <c r="CEI22" s="67"/>
      <c r="CEJ22" s="67"/>
      <c r="CEK22" s="67"/>
      <c r="CEL22" s="67"/>
      <c r="CEM22" s="67"/>
      <c r="CEN22" s="67"/>
      <c r="CEO22" s="67"/>
      <c r="CEP22" s="67"/>
      <c r="CEQ22" s="67"/>
      <c r="CER22" s="67"/>
      <c r="CES22" s="67"/>
      <c r="CET22" s="67"/>
      <c r="CEU22" s="67"/>
      <c r="CEV22" s="67"/>
      <c r="CEW22" s="67"/>
      <c r="CEX22" s="67"/>
      <c r="CEY22" s="67"/>
      <c r="CEZ22" s="67"/>
      <c r="CFA22" s="67"/>
      <c r="CFB22" s="67"/>
      <c r="CFC22" s="67"/>
      <c r="CFD22" s="67"/>
      <c r="CFE22" s="67"/>
      <c r="CFF22" s="67"/>
      <c r="CFG22" s="67"/>
      <c r="CFH22" s="67"/>
      <c r="CFI22" s="67"/>
      <c r="CFJ22" s="67"/>
      <c r="CFK22" s="67"/>
      <c r="CFL22" s="67"/>
      <c r="CFM22" s="67"/>
      <c r="CFN22" s="67"/>
      <c r="CFO22" s="67"/>
      <c r="CFP22" s="67"/>
      <c r="CFQ22" s="67"/>
      <c r="CFR22" s="67"/>
      <c r="CFS22" s="67"/>
      <c r="CFT22" s="67"/>
      <c r="CFU22" s="67"/>
      <c r="CFV22" s="67"/>
      <c r="CFW22" s="67"/>
      <c r="CFX22" s="67"/>
      <c r="CFY22" s="67"/>
      <c r="CFZ22" s="67"/>
      <c r="CGA22" s="67"/>
      <c r="CGB22" s="67"/>
      <c r="CGC22" s="67"/>
      <c r="CGD22" s="67"/>
      <c r="CGE22" s="67"/>
      <c r="CGF22" s="67"/>
      <c r="CGG22" s="67"/>
      <c r="CGH22" s="67"/>
      <c r="CGI22" s="67"/>
      <c r="CGJ22" s="67"/>
      <c r="CGK22" s="67"/>
      <c r="CGL22" s="67"/>
      <c r="CGM22" s="67"/>
      <c r="CGN22" s="67"/>
      <c r="CGO22" s="67"/>
      <c r="CGP22" s="67"/>
      <c r="CGQ22" s="67"/>
      <c r="CGR22" s="67"/>
      <c r="CGS22" s="67"/>
      <c r="CGT22" s="67"/>
      <c r="CGU22" s="67"/>
      <c r="CGV22" s="67"/>
      <c r="CGW22" s="67"/>
      <c r="CGX22" s="67"/>
      <c r="CGY22" s="67"/>
      <c r="CGZ22" s="67"/>
      <c r="CHA22" s="67"/>
      <c r="CHB22" s="67"/>
      <c r="CHC22" s="67"/>
      <c r="CHD22" s="67"/>
      <c r="CHE22" s="67"/>
      <c r="CHF22" s="67"/>
      <c r="CHG22" s="67"/>
      <c r="CHH22" s="67"/>
      <c r="CHI22" s="67"/>
      <c r="CHJ22" s="67"/>
      <c r="CHK22" s="67"/>
      <c r="CHL22" s="67"/>
      <c r="CHM22" s="67"/>
      <c r="CHN22" s="67"/>
      <c r="CHO22" s="67"/>
      <c r="CHP22" s="67"/>
      <c r="CHQ22" s="67"/>
      <c r="CHR22" s="67"/>
      <c r="CHS22" s="67"/>
      <c r="CHT22" s="67"/>
      <c r="CHU22" s="67"/>
      <c r="CHV22" s="67"/>
      <c r="CHW22" s="67"/>
      <c r="CHX22" s="67"/>
      <c r="CHY22" s="67"/>
      <c r="CHZ22" s="67"/>
      <c r="CIA22" s="67"/>
      <c r="CIB22" s="67"/>
      <c r="CIC22" s="67"/>
      <c r="CID22" s="67"/>
      <c r="CIE22" s="67"/>
      <c r="CIF22" s="67"/>
      <c r="CIG22" s="67"/>
      <c r="CIH22" s="67"/>
      <c r="CII22" s="67"/>
      <c r="CIJ22" s="67"/>
      <c r="CIK22" s="67"/>
      <c r="CIL22" s="67"/>
      <c r="CIM22" s="67"/>
      <c r="CIN22" s="67"/>
      <c r="CIO22" s="67"/>
      <c r="CIP22" s="67"/>
      <c r="CIQ22" s="67"/>
      <c r="CIR22" s="67"/>
      <c r="CIS22" s="67"/>
      <c r="CIT22" s="67"/>
      <c r="CIU22" s="67"/>
      <c r="CIV22" s="67"/>
      <c r="CIW22" s="67"/>
      <c r="CIX22" s="67"/>
      <c r="CIY22" s="67"/>
      <c r="CIZ22" s="67"/>
      <c r="CJA22" s="67"/>
      <c r="CJB22" s="67"/>
      <c r="CJC22" s="67"/>
      <c r="CJD22" s="67"/>
      <c r="CJE22" s="67"/>
      <c r="CJF22" s="67"/>
      <c r="CJG22" s="67"/>
      <c r="CJH22" s="67"/>
      <c r="CJI22" s="67"/>
      <c r="CJJ22" s="67"/>
      <c r="CJK22" s="67"/>
      <c r="CJL22" s="67"/>
      <c r="CJM22" s="67"/>
      <c r="CJN22" s="67"/>
      <c r="CJO22" s="67"/>
      <c r="CJP22" s="67"/>
      <c r="CJQ22" s="67"/>
      <c r="CJR22" s="67"/>
      <c r="CJS22" s="67"/>
      <c r="CJT22" s="67"/>
      <c r="CJU22" s="67"/>
      <c r="CJV22" s="67"/>
      <c r="CJW22" s="67"/>
      <c r="CJX22" s="67"/>
      <c r="CJY22" s="67"/>
      <c r="CJZ22" s="67"/>
      <c r="CKA22" s="67"/>
      <c r="CKB22" s="67"/>
      <c r="CKC22" s="67"/>
      <c r="CKD22" s="67"/>
      <c r="CKE22" s="67"/>
      <c r="CKF22" s="67"/>
      <c r="CKG22" s="67"/>
      <c r="CKH22" s="67"/>
      <c r="CKI22" s="67"/>
      <c r="CKJ22" s="67"/>
      <c r="CKK22" s="67"/>
      <c r="CKL22" s="67"/>
      <c r="CKM22" s="67"/>
      <c r="CKN22" s="67"/>
      <c r="CKO22" s="67"/>
      <c r="CKP22" s="67"/>
      <c r="CKQ22" s="67"/>
      <c r="CKR22" s="67"/>
      <c r="CKS22" s="67"/>
      <c r="CKT22" s="67"/>
      <c r="CKU22" s="67"/>
      <c r="CKV22" s="67"/>
      <c r="CKW22" s="67"/>
      <c r="CKX22" s="67"/>
      <c r="CKY22" s="67"/>
      <c r="CKZ22" s="67"/>
      <c r="CLA22" s="67"/>
      <c r="CLB22" s="67"/>
      <c r="CLC22" s="67"/>
      <c r="CLD22" s="67"/>
      <c r="CLE22" s="67"/>
      <c r="CLF22" s="67"/>
      <c r="CLG22" s="67"/>
      <c r="CLH22" s="67"/>
      <c r="CLI22" s="67"/>
      <c r="CLJ22" s="67"/>
      <c r="CLK22" s="67"/>
      <c r="CLL22" s="67"/>
      <c r="CLM22" s="67"/>
      <c r="CLN22" s="67"/>
      <c r="CLO22" s="67"/>
      <c r="CLP22" s="67"/>
      <c r="CLQ22" s="67"/>
      <c r="CLR22" s="67"/>
      <c r="CLS22" s="67"/>
      <c r="CLT22" s="67"/>
      <c r="CLU22" s="67"/>
      <c r="CLV22" s="67"/>
      <c r="CLW22" s="67"/>
      <c r="CLX22" s="67"/>
      <c r="CLY22" s="67"/>
      <c r="CLZ22" s="67"/>
      <c r="CMA22" s="67"/>
      <c r="CMB22" s="67"/>
      <c r="CMC22" s="67"/>
      <c r="CMD22" s="67"/>
      <c r="CME22" s="67"/>
      <c r="CMF22" s="67"/>
      <c r="CMG22" s="67"/>
      <c r="CMH22" s="67"/>
      <c r="CMI22" s="67"/>
      <c r="CMJ22" s="67"/>
      <c r="CMK22" s="67"/>
      <c r="CML22" s="67"/>
      <c r="CMM22" s="67"/>
      <c r="CMN22" s="67"/>
      <c r="CMO22" s="67"/>
      <c r="CMP22" s="67"/>
      <c r="CMQ22" s="67"/>
      <c r="CMR22" s="67"/>
      <c r="CMS22" s="67"/>
      <c r="CMT22" s="67"/>
      <c r="CMU22" s="67"/>
      <c r="CMV22" s="67"/>
      <c r="CMW22" s="67"/>
      <c r="CMX22" s="67"/>
      <c r="CMY22" s="67"/>
      <c r="CMZ22" s="67"/>
      <c r="CNA22" s="67"/>
      <c r="CNB22" s="67"/>
      <c r="CNC22" s="67"/>
      <c r="CND22" s="67"/>
      <c r="CNE22" s="67"/>
      <c r="CNF22" s="67"/>
      <c r="CNG22" s="67"/>
      <c r="CNH22" s="67"/>
      <c r="CNI22" s="67"/>
      <c r="CNJ22" s="67"/>
      <c r="CNK22" s="67"/>
      <c r="CNL22" s="67"/>
      <c r="CNM22" s="67"/>
      <c r="CNN22" s="67"/>
      <c r="CNO22" s="67"/>
      <c r="CNP22" s="67"/>
      <c r="CNQ22" s="67"/>
      <c r="CNR22" s="67"/>
      <c r="CNS22" s="67"/>
      <c r="CNT22" s="67"/>
      <c r="CNU22" s="67"/>
      <c r="CNV22" s="67"/>
      <c r="CNW22" s="67"/>
      <c r="CNX22" s="67"/>
      <c r="CNY22" s="67"/>
      <c r="CNZ22" s="67"/>
      <c r="COA22" s="67"/>
      <c r="COB22" s="67"/>
      <c r="COC22" s="67"/>
      <c r="COD22" s="67"/>
      <c r="COE22" s="67"/>
      <c r="COF22" s="67"/>
      <c r="COG22" s="67"/>
      <c r="COH22" s="67"/>
      <c r="COI22" s="67"/>
      <c r="COJ22" s="67"/>
      <c r="COK22" s="67"/>
      <c r="COL22" s="67"/>
      <c r="COM22" s="67"/>
      <c r="CON22" s="67"/>
      <c r="COO22" s="67"/>
      <c r="COP22" s="67"/>
      <c r="COQ22" s="67"/>
      <c r="COR22" s="67"/>
      <c r="COS22" s="67"/>
      <c r="COT22" s="67"/>
      <c r="COU22" s="67"/>
      <c r="COV22" s="67"/>
      <c r="COW22" s="67"/>
      <c r="COX22" s="67"/>
      <c r="COY22" s="67"/>
      <c r="COZ22" s="67"/>
      <c r="CPA22" s="67"/>
      <c r="CPB22" s="67"/>
      <c r="CPC22" s="67"/>
      <c r="CPD22" s="67"/>
      <c r="CPE22" s="67"/>
      <c r="CPF22" s="67"/>
      <c r="CPG22" s="67"/>
      <c r="CPH22" s="67"/>
      <c r="CPI22" s="67"/>
      <c r="CPJ22" s="67"/>
      <c r="CPK22" s="67"/>
      <c r="CPL22" s="67"/>
      <c r="CPM22" s="67"/>
      <c r="CPN22" s="67"/>
      <c r="CPO22" s="67"/>
      <c r="CPP22" s="67"/>
      <c r="CPQ22" s="67"/>
      <c r="CPR22" s="67"/>
      <c r="CPS22" s="67"/>
      <c r="CPT22" s="67"/>
      <c r="CPU22" s="67"/>
      <c r="CPV22" s="67"/>
      <c r="CPW22" s="67"/>
      <c r="CPX22" s="67"/>
      <c r="CPY22" s="67"/>
      <c r="CPZ22" s="67"/>
      <c r="CQA22" s="67"/>
      <c r="CQB22" s="67"/>
      <c r="CQC22" s="67"/>
      <c r="CQD22" s="67"/>
      <c r="CQE22" s="67"/>
      <c r="CQF22" s="67"/>
      <c r="CQG22" s="67"/>
      <c r="CQH22" s="67"/>
      <c r="CQI22" s="67"/>
      <c r="CQJ22" s="67"/>
      <c r="CQK22" s="67"/>
      <c r="CQL22" s="67"/>
      <c r="CQM22" s="67"/>
      <c r="CQN22" s="67"/>
      <c r="CQO22" s="67"/>
      <c r="CQP22" s="67"/>
      <c r="CQQ22" s="67"/>
      <c r="CQR22" s="67"/>
      <c r="CQS22" s="67"/>
      <c r="CQT22" s="67"/>
      <c r="CQU22" s="67"/>
      <c r="CQV22" s="67"/>
      <c r="CQW22" s="67"/>
      <c r="CQX22" s="67"/>
      <c r="CQY22" s="67"/>
      <c r="CQZ22" s="67"/>
      <c r="CRA22" s="67"/>
      <c r="CRB22" s="67"/>
      <c r="CRC22" s="67"/>
      <c r="CRD22" s="67"/>
      <c r="CRE22" s="67"/>
      <c r="CRF22" s="67"/>
      <c r="CRG22" s="67"/>
      <c r="CRH22" s="67"/>
      <c r="CRI22" s="67"/>
      <c r="CRJ22" s="67"/>
      <c r="CRK22" s="67"/>
      <c r="CRL22" s="67"/>
      <c r="CRM22" s="67"/>
      <c r="CRN22" s="67"/>
      <c r="CRO22" s="67"/>
      <c r="CRP22" s="67"/>
      <c r="CRQ22" s="67"/>
      <c r="CRR22" s="67"/>
      <c r="CRS22" s="67"/>
      <c r="CRT22" s="67"/>
      <c r="CRU22" s="67"/>
      <c r="CRV22" s="67"/>
      <c r="CRW22" s="67"/>
      <c r="CRX22" s="67"/>
      <c r="CRY22" s="67"/>
      <c r="CRZ22" s="67"/>
      <c r="CSA22" s="67"/>
      <c r="CSB22" s="67"/>
      <c r="CSC22" s="67"/>
      <c r="CSD22" s="67"/>
      <c r="CSE22" s="67"/>
      <c r="CSF22" s="67"/>
      <c r="CSG22" s="67"/>
      <c r="CSH22" s="67"/>
      <c r="CSI22" s="67"/>
      <c r="CSJ22" s="67"/>
      <c r="CSK22" s="67"/>
      <c r="CSL22" s="67"/>
      <c r="CSM22" s="67"/>
      <c r="CSN22" s="67"/>
      <c r="CSO22" s="67"/>
      <c r="CSP22" s="67"/>
      <c r="CSQ22" s="67"/>
      <c r="CSR22" s="67"/>
      <c r="CSS22" s="67"/>
      <c r="CST22" s="67"/>
      <c r="CSU22" s="67"/>
      <c r="CSV22" s="67"/>
      <c r="CSW22" s="67"/>
      <c r="CSX22" s="67"/>
      <c r="CSY22" s="67"/>
      <c r="CSZ22" s="67"/>
      <c r="CTA22" s="67"/>
      <c r="CTB22" s="67"/>
      <c r="CTC22" s="67"/>
      <c r="CTD22" s="67"/>
      <c r="CTE22" s="67"/>
      <c r="CTF22" s="67"/>
      <c r="CTG22" s="67"/>
      <c r="CTH22" s="67"/>
      <c r="CTI22" s="67"/>
      <c r="CTJ22" s="67"/>
      <c r="CTK22" s="67"/>
      <c r="CTL22" s="67"/>
      <c r="CTM22" s="67"/>
      <c r="CTN22" s="67"/>
      <c r="CTO22" s="67"/>
      <c r="CTP22" s="67"/>
      <c r="CTQ22" s="67"/>
      <c r="CTR22" s="67"/>
      <c r="CTS22" s="67"/>
      <c r="CTT22" s="67"/>
      <c r="CTU22" s="67"/>
      <c r="CTV22" s="67"/>
      <c r="CTW22" s="67"/>
      <c r="CTX22" s="67"/>
      <c r="CTY22" s="67"/>
      <c r="CTZ22" s="67"/>
      <c r="CUA22" s="67"/>
      <c r="CUB22" s="67"/>
      <c r="CUC22" s="67"/>
      <c r="CUD22" s="67"/>
      <c r="CUE22" s="67"/>
      <c r="CUF22" s="67"/>
      <c r="CUG22" s="67"/>
      <c r="CUH22" s="67"/>
      <c r="CUI22" s="67"/>
      <c r="CUJ22" s="67"/>
      <c r="CUK22" s="67"/>
      <c r="CUL22" s="67"/>
      <c r="CUM22" s="67"/>
      <c r="CUN22" s="67"/>
      <c r="CUO22" s="67"/>
      <c r="CUP22" s="67"/>
      <c r="CUQ22" s="67"/>
      <c r="CUR22" s="67"/>
      <c r="CUS22" s="67"/>
      <c r="CUT22" s="67"/>
      <c r="CUU22" s="67"/>
      <c r="CUV22" s="67"/>
      <c r="CUW22" s="67"/>
      <c r="CUX22" s="67"/>
      <c r="CUY22" s="67"/>
      <c r="CUZ22" s="67"/>
      <c r="CVA22" s="67"/>
      <c r="CVB22" s="67"/>
      <c r="CVC22" s="67"/>
      <c r="CVD22" s="67"/>
      <c r="CVE22" s="67"/>
      <c r="CVF22" s="67"/>
      <c r="CVG22" s="67"/>
      <c r="CVH22" s="67"/>
      <c r="CVI22" s="67"/>
      <c r="CVJ22" s="67"/>
      <c r="CVK22" s="67"/>
      <c r="CVL22" s="67"/>
      <c r="CVM22" s="67"/>
      <c r="CVN22" s="67"/>
      <c r="CVO22" s="67"/>
      <c r="CVP22" s="67"/>
      <c r="CVQ22" s="67"/>
      <c r="CVR22" s="67"/>
      <c r="CVS22" s="67"/>
      <c r="CVT22" s="67"/>
      <c r="CVU22" s="67"/>
      <c r="CVV22" s="67"/>
      <c r="CVW22" s="67"/>
      <c r="CVX22" s="67"/>
      <c r="CVY22" s="67"/>
      <c r="CVZ22" s="67"/>
      <c r="CWA22" s="67"/>
      <c r="CWB22" s="67"/>
      <c r="CWC22" s="67"/>
      <c r="CWD22" s="67"/>
      <c r="CWE22" s="67"/>
      <c r="CWF22" s="67"/>
      <c r="CWG22" s="67"/>
      <c r="CWH22" s="67"/>
      <c r="CWI22" s="67"/>
      <c r="CWJ22" s="67"/>
      <c r="CWK22" s="67"/>
      <c r="CWL22" s="67"/>
      <c r="CWM22" s="67"/>
      <c r="CWN22" s="67"/>
      <c r="CWO22" s="67"/>
      <c r="CWP22" s="67"/>
      <c r="CWQ22" s="67"/>
      <c r="CWR22" s="67"/>
      <c r="CWS22" s="67"/>
      <c r="CWT22" s="67"/>
      <c r="CWU22" s="67"/>
      <c r="CWV22" s="67"/>
      <c r="CWW22" s="67"/>
      <c r="CWX22" s="67"/>
      <c r="CWY22" s="67"/>
      <c r="CWZ22" s="67"/>
      <c r="CXA22" s="67"/>
      <c r="CXB22" s="67"/>
      <c r="CXC22" s="67"/>
      <c r="CXD22" s="67"/>
      <c r="CXE22" s="67"/>
      <c r="CXF22" s="67"/>
      <c r="CXG22" s="67"/>
      <c r="CXH22" s="67"/>
      <c r="CXI22" s="67"/>
      <c r="CXJ22" s="67"/>
      <c r="CXK22" s="67"/>
      <c r="CXL22" s="67"/>
      <c r="CXM22" s="67"/>
      <c r="CXN22" s="67"/>
      <c r="CXO22" s="67"/>
      <c r="CXP22" s="67"/>
      <c r="CXQ22" s="67"/>
      <c r="CXR22" s="67"/>
      <c r="CXS22" s="67"/>
      <c r="CXT22" s="67"/>
      <c r="CXU22" s="67"/>
      <c r="CXV22" s="67"/>
      <c r="CXW22" s="67"/>
      <c r="CXX22" s="67"/>
      <c r="CXY22" s="67"/>
      <c r="CXZ22" s="67"/>
      <c r="CYA22" s="67"/>
      <c r="CYB22" s="67"/>
      <c r="CYC22" s="67"/>
      <c r="CYD22" s="67"/>
      <c r="CYE22" s="67"/>
      <c r="CYF22" s="67"/>
      <c r="CYG22" s="67"/>
      <c r="CYH22" s="67"/>
      <c r="CYI22" s="67"/>
      <c r="CYJ22" s="67"/>
      <c r="CYK22" s="67"/>
      <c r="CYL22" s="67"/>
      <c r="CYM22" s="67"/>
      <c r="CYN22" s="67"/>
      <c r="CYO22" s="67"/>
      <c r="CYP22" s="67"/>
      <c r="CYQ22" s="67"/>
      <c r="CYR22" s="67"/>
      <c r="CYS22" s="67"/>
      <c r="CYT22" s="67"/>
      <c r="CYU22" s="67"/>
      <c r="CYV22" s="67"/>
      <c r="CYW22" s="67"/>
      <c r="CYX22" s="67"/>
      <c r="CYY22" s="67"/>
      <c r="CYZ22" s="67"/>
      <c r="CZA22" s="67"/>
      <c r="CZB22" s="67"/>
      <c r="CZC22" s="67"/>
      <c r="CZD22" s="67"/>
      <c r="CZE22" s="67"/>
      <c r="CZF22" s="67"/>
      <c r="CZG22" s="67"/>
      <c r="CZH22" s="67"/>
      <c r="CZI22" s="67"/>
      <c r="CZJ22" s="67"/>
      <c r="CZK22" s="67"/>
      <c r="CZL22" s="67"/>
      <c r="CZM22" s="67"/>
      <c r="CZN22" s="67"/>
      <c r="CZO22" s="67"/>
      <c r="CZP22" s="67"/>
      <c r="CZQ22" s="67"/>
      <c r="CZR22" s="67"/>
      <c r="CZS22" s="67"/>
      <c r="CZT22" s="67"/>
      <c r="CZU22" s="67"/>
      <c r="CZV22" s="67"/>
      <c r="CZW22" s="67"/>
      <c r="CZX22" s="67"/>
      <c r="CZY22" s="67"/>
      <c r="CZZ22" s="67"/>
      <c r="DAA22" s="67"/>
      <c r="DAB22" s="67"/>
      <c r="DAC22" s="67"/>
      <c r="DAD22" s="67"/>
      <c r="DAE22" s="67"/>
      <c r="DAF22" s="67"/>
      <c r="DAG22" s="67"/>
      <c r="DAH22" s="67"/>
      <c r="DAI22" s="67"/>
      <c r="DAJ22" s="67"/>
      <c r="DAK22" s="67"/>
      <c r="DAL22" s="67"/>
      <c r="DAM22" s="67"/>
      <c r="DAN22" s="67"/>
      <c r="DAO22" s="67"/>
      <c r="DAP22" s="67"/>
      <c r="DAQ22" s="67"/>
      <c r="DAR22" s="67"/>
      <c r="DAS22" s="67"/>
      <c r="DAT22" s="67"/>
      <c r="DAU22" s="67"/>
      <c r="DAV22" s="67"/>
      <c r="DAW22" s="67"/>
      <c r="DAX22" s="67"/>
      <c r="DAY22" s="67"/>
      <c r="DAZ22" s="67"/>
      <c r="DBA22" s="67"/>
      <c r="DBB22" s="67"/>
      <c r="DBC22" s="67"/>
      <c r="DBD22" s="67"/>
      <c r="DBE22" s="67"/>
      <c r="DBF22" s="67"/>
      <c r="DBG22" s="67"/>
      <c r="DBH22" s="67"/>
      <c r="DBI22" s="67"/>
      <c r="DBJ22" s="67"/>
      <c r="DBK22" s="67"/>
      <c r="DBL22" s="67"/>
      <c r="DBM22" s="67"/>
      <c r="DBN22" s="67"/>
      <c r="DBO22" s="67"/>
      <c r="DBP22" s="67"/>
      <c r="DBQ22" s="67"/>
      <c r="DBR22" s="67"/>
      <c r="DBS22" s="67"/>
      <c r="DBT22" s="67"/>
      <c r="DBU22" s="67"/>
      <c r="DBV22" s="67"/>
      <c r="DBW22" s="67"/>
      <c r="DBX22" s="67"/>
      <c r="DBY22" s="67"/>
      <c r="DBZ22" s="67"/>
      <c r="DCA22" s="67"/>
      <c r="DCB22" s="67"/>
      <c r="DCC22" s="67"/>
      <c r="DCD22" s="67"/>
      <c r="DCE22" s="67"/>
      <c r="DCF22" s="67"/>
      <c r="DCG22" s="67"/>
      <c r="DCH22" s="67"/>
      <c r="DCI22" s="67"/>
      <c r="DCJ22" s="67"/>
      <c r="DCK22" s="67"/>
      <c r="DCL22" s="67"/>
      <c r="DCM22" s="67"/>
      <c r="DCN22" s="67"/>
      <c r="DCO22" s="67"/>
      <c r="DCP22" s="67"/>
      <c r="DCQ22" s="67"/>
      <c r="DCR22" s="67"/>
      <c r="DCS22" s="67"/>
      <c r="DCT22" s="67"/>
      <c r="DCU22" s="67"/>
      <c r="DCV22" s="67"/>
      <c r="DCW22" s="67"/>
      <c r="DCX22" s="67"/>
      <c r="DCY22" s="67"/>
      <c r="DCZ22" s="67"/>
      <c r="DDA22" s="67"/>
      <c r="DDB22" s="67"/>
      <c r="DDC22" s="67"/>
      <c r="DDD22" s="67"/>
      <c r="DDE22" s="67"/>
      <c r="DDF22" s="67"/>
      <c r="DDG22" s="67"/>
      <c r="DDH22" s="67"/>
      <c r="DDI22" s="67"/>
      <c r="DDJ22" s="67"/>
      <c r="DDK22" s="67"/>
      <c r="DDL22" s="67"/>
      <c r="DDM22" s="67"/>
      <c r="DDN22" s="67"/>
      <c r="DDO22" s="67"/>
      <c r="DDP22" s="67"/>
      <c r="DDQ22" s="67"/>
      <c r="DDR22" s="67"/>
      <c r="DDS22" s="67"/>
      <c r="DDT22" s="67"/>
      <c r="DDU22" s="67"/>
      <c r="DDV22" s="67"/>
      <c r="DDW22" s="67"/>
      <c r="DDX22" s="67"/>
      <c r="DDY22" s="67"/>
      <c r="DDZ22" s="67"/>
      <c r="DEA22" s="67"/>
      <c r="DEB22" s="67"/>
      <c r="DEC22" s="67"/>
      <c r="DED22" s="67"/>
      <c r="DEE22" s="67"/>
      <c r="DEF22" s="67"/>
      <c r="DEG22" s="67"/>
      <c r="DEH22" s="67"/>
      <c r="DEI22" s="67"/>
      <c r="DEJ22" s="67"/>
      <c r="DEK22" s="67"/>
      <c r="DEL22" s="67"/>
      <c r="DEM22" s="67"/>
      <c r="DEN22" s="67"/>
      <c r="DEO22" s="67"/>
      <c r="DEP22" s="67"/>
      <c r="DEQ22" s="67"/>
      <c r="DER22" s="67"/>
      <c r="DES22" s="67"/>
      <c r="DET22" s="67"/>
      <c r="DEU22" s="67"/>
      <c r="DEV22" s="67"/>
      <c r="DEW22" s="67"/>
      <c r="DEX22" s="67"/>
      <c r="DEY22" s="67"/>
      <c r="DEZ22" s="67"/>
      <c r="DFA22" s="67"/>
      <c r="DFB22" s="67"/>
      <c r="DFC22" s="67"/>
      <c r="DFD22" s="67"/>
      <c r="DFE22" s="67"/>
      <c r="DFF22" s="67"/>
      <c r="DFG22" s="67"/>
      <c r="DFH22" s="67"/>
      <c r="DFI22" s="67"/>
      <c r="DFJ22" s="67"/>
      <c r="DFK22" s="67"/>
      <c r="DFL22" s="67"/>
      <c r="DFM22" s="67"/>
      <c r="DFN22" s="67"/>
      <c r="DFO22" s="67"/>
      <c r="DFP22" s="67"/>
      <c r="DFQ22" s="67"/>
      <c r="DFR22" s="67"/>
      <c r="DFS22" s="67"/>
      <c r="DFT22" s="67"/>
      <c r="DFU22" s="67"/>
      <c r="DFV22" s="67"/>
      <c r="DFW22" s="67"/>
      <c r="DFX22" s="67"/>
      <c r="DFY22" s="67"/>
      <c r="DFZ22" s="67"/>
      <c r="DGA22" s="67"/>
      <c r="DGB22" s="67"/>
      <c r="DGC22" s="67"/>
      <c r="DGD22" s="67"/>
      <c r="DGE22" s="67"/>
      <c r="DGF22" s="67"/>
      <c r="DGG22" s="67"/>
      <c r="DGH22" s="67"/>
      <c r="DGI22" s="67"/>
      <c r="DGJ22" s="67"/>
      <c r="DGK22" s="67"/>
      <c r="DGL22" s="67"/>
      <c r="DGM22" s="67"/>
      <c r="DGN22" s="67"/>
      <c r="DGO22" s="67"/>
      <c r="DGP22" s="67"/>
      <c r="DGQ22" s="67"/>
      <c r="DGR22" s="67"/>
      <c r="DGS22" s="67"/>
      <c r="DGT22" s="67"/>
      <c r="DGU22" s="67"/>
      <c r="DGV22" s="67"/>
      <c r="DGW22" s="67"/>
      <c r="DGX22" s="67"/>
      <c r="DGY22" s="67"/>
      <c r="DGZ22" s="67"/>
      <c r="DHA22" s="67"/>
      <c r="DHB22" s="67"/>
      <c r="DHC22" s="67"/>
      <c r="DHD22" s="67"/>
      <c r="DHE22" s="67"/>
      <c r="DHF22" s="67"/>
      <c r="DHG22" s="67"/>
      <c r="DHH22" s="67"/>
      <c r="DHI22" s="67"/>
      <c r="DHJ22" s="67"/>
      <c r="DHK22" s="67"/>
      <c r="DHL22" s="67"/>
      <c r="DHM22" s="67"/>
      <c r="DHN22" s="67"/>
      <c r="DHO22" s="67"/>
      <c r="DHP22" s="67"/>
      <c r="DHQ22" s="67"/>
      <c r="DHR22" s="67"/>
      <c r="DHS22" s="67"/>
      <c r="DHT22" s="67"/>
      <c r="DHU22" s="67"/>
      <c r="DHV22" s="67"/>
      <c r="DHW22" s="67"/>
      <c r="DHX22" s="67"/>
      <c r="DHY22" s="67"/>
      <c r="DHZ22" s="67"/>
      <c r="DIA22" s="67"/>
      <c r="DIB22" s="67"/>
      <c r="DIC22" s="67"/>
      <c r="DID22" s="67"/>
      <c r="DIE22" s="67"/>
      <c r="DIF22" s="67"/>
      <c r="DIG22" s="67"/>
      <c r="DIH22" s="67"/>
      <c r="DII22" s="67"/>
      <c r="DIJ22" s="67"/>
      <c r="DIK22" s="67"/>
      <c r="DIL22" s="67"/>
      <c r="DIM22" s="67"/>
      <c r="DIN22" s="67"/>
      <c r="DIO22" s="67"/>
      <c r="DIP22" s="67"/>
      <c r="DIQ22" s="67"/>
      <c r="DIR22" s="67"/>
      <c r="DIS22" s="67"/>
      <c r="DIT22" s="67"/>
      <c r="DIU22" s="67"/>
      <c r="DIV22" s="67"/>
      <c r="DIW22" s="67"/>
      <c r="DIX22" s="67"/>
      <c r="DIY22" s="67"/>
      <c r="DIZ22" s="67"/>
      <c r="DJA22" s="67"/>
      <c r="DJB22" s="67"/>
      <c r="DJC22" s="67"/>
      <c r="DJD22" s="67"/>
      <c r="DJE22" s="67"/>
      <c r="DJF22" s="67"/>
      <c r="DJG22" s="67"/>
      <c r="DJH22" s="67"/>
      <c r="DJI22" s="67"/>
      <c r="DJJ22" s="67"/>
      <c r="DJK22" s="67"/>
      <c r="DJL22" s="67"/>
      <c r="DJM22" s="67"/>
      <c r="DJN22" s="67"/>
      <c r="DJO22" s="67"/>
      <c r="DJP22" s="67"/>
      <c r="DJQ22" s="67"/>
      <c r="DJR22" s="67"/>
      <c r="DJS22" s="67"/>
      <c r="DJT22" s="67"/>
      <c r="DJU22" s="67"/>
      <c r="DJV22" s="67"/>
      <c r="DJW22" s="67"/>
      <c r="DJX22" s="67"/>
      <c r="DJY22" s="67"/>
      <c r="DJZ22" s="67"/>
      <c r="DKA22" s="67"/>
      <c r="DKB22" s="67"/>
      <c r="DKC22" s="67"/>
      <c r="DKD22" s="67"/>
      <c r="DKE22" s="67"/>
      <c r="DKF22" s="67"/>
      <c r="DKG22" s="67"/>
      <c r="DKH22" s="67"/>
      <c r="DKI22" s="67"/>
      <c r="DKJ22" s="67"/>
      <c r="DKK22" s="67"/>
      <c r="DKL22" s="67"/>
      <c r="DKM22" s="67"/>
      <c r="DKN22" s="67"/>
      <c r="DKO22" s="67"/>
      <c r="DKP22" s="67"/>
      <c r="DKQ22" s="67"/>
      <c r="DKR22" s="67"/>
      <c r="DKS22" s="67"/>
      <c r="DKT22" s="67"/>
      <c r="DKU22" s="67"/>
      <c r="DKV22" s="67"/>
      <c r="DKW22" s="67"/>
      <c r="DKX22" s="67"/>
      <c r="DKY22" s="67"/>
      <c r="DKZ22" s="67"/>
      <c r="DLA22" s="67"/>
      <c r="DLB22" s="67"/>
      <c r="DLC22" s="67"/>
      <c r="DLD22" s="67"/>
      <c r="DLE22" s="67"/>
      <c r="DLF22" s="67"/>
      <c r="DLG22" s="67"/>
      <c r="DLH22" s="67"/>
      <c r="DLI22" s="67"/>
      <c r="DLJ22" s="67"/>
      <c r="DLK22" s="67"/>
      <c r="DLL22" s="67"/>
      <c r="DLM22" s="67"/>
      <c r="DLN22" s="67"/>
      <c r="DLO22" s="67"/>
      <c r="DLP22" s="67"/>
      <c r="DLQ22" s="67"/>
      <c r="DLR22" s="67"/>
      <c r="DLS22" s="67"/>
      <c r="DLT22" s="67"/>
      <c r="DLU22" s="67"/>
      <c r="DLV22" s="67"/>
      <c r="DLW22" s="67"/>
      <c r="DLX22" s="67"/>
      <c r="DLY22" s="67"/>
      <c r="DLZ22" s="67"/>
      <c r="DMA22" s="67"/>
      <c r="DMB22" s="67"/>
      <c r="DMC22" s="67"/>
      <c r="DMD22" s="67"/>
      <c r="DME22" s="67"/>
      <c r="DMF22" s="67"/>
      <c r="DMG22" s="67"/>
      <c r="DMH22" s="67"/>
      <c r="DMI22" s="67"/>
      <c r="DMJ22" s="67"/>
      <c r="DMK22" s="67"/>
      <c r="DML22" s="67"/>
      <c r="DMM22" s="67"/>
      <c r="DMN22" s="67"/>
      <c r="DMO22" s="67"/>
      <c r="DMP22" s="67"/>
      <c r="DMQ22" s="67"/>
      <c r="DMR22" s="67"/>
      <c r="DMS22" s="67"/>
      <c r="DMT22" s="67"/>
      <c r="DMU22" s="67"/>
      <c r="DMV22" s="67"/>
      <c r="DMW22" s="67"/>
      <c r="DMX22" s="67"/>
      <c r="DMY22" s="67"/>
      <c r="DMZ22" s="67"/>
      <c r="DNA22" s="67"/>
      <c r="DNB22" s="67"/>
      <c r="DNC22" s="67"/>
      <c r="DND22" s="67"/>
      <c r="DNE22" s="67"/>
      <c r="DNF22" s="67"/>
      <c r="DNG22" s="67"/>
      <c r="DNH22" s="67"/>
      <c r="DNI22" s="67"/>
      <c r="DNJ22" s="67"/>
      <c r="DNK22" s="67"/>
      <c r="DNL22" s="67"/>
      <c r="DNM22" s="67"/>
      <c r="DNN22" s="67"/>
      <c r="DNO22" s="67"/>
      <c r="DNP22" s="67"/>
      <c r="DNQ22" s="67"/>
      <c r="DNR22" s="67"/>
      <c r="DNS22" s="67"/>
      <c r="DNT22" s="67"/>
      <c r="DNU22" s="67"/>
      <c r="DNV22" s="67"/>
      <c r="DNW22" s="67"/>
      <c r="DNX22" s="67"/>
      <c r="DNY22" s="67"/>
      <c r="DNZ22" s="67"/>
      <c r="DOA22" s="67"/>
      <c r="DOB22" s="67"/>
      <c r="DOC22" s="67"/>
      <c r="DOD22" s="67"/>
      <c r="DOE22" s="67"/>
      <c r="DOF22" s="67"/>
      <c r="DOG22" s="67"/>
      <c r="DOH22" s="67"/>
      <c r="DOI22" s="67"/>
      <c r="DOJ22" s="67"/>
      <c r="DOK22" s="67"/>
      <c r="DOL22" s="67"/>
      <c r="DOM22" s="67"/>
      <c r="DON22" s="67"/>
      <c r="DOO22" s="67"/>
      <c r="DOP22" s="67"/>
      <c r="DOQ22" s="67"/>
      <c r="DOR22" s="67"/>
      <c r="DOS22" s="67"/>
      <c r="DOT22" s="67"/>
      <c r="DOU22" s="67"/>
      <c r="DOV22" s="67"/>
      <c r="DOW22" s="67"/>
      <c r="DOX22" s="67"/>
      <c r="DOY22" s="67"/>
      <c r="DOZ22" s="67"/>
      <c r="DPA22" s="67"/>
      <c r="DPB22" s="67"/>
      <c r="DPC22" s="67"/>
      <c r="DPD22" s="67"/>
      <c r="DPE22" s="67"/>
      <c r="DPF22" s="67"/>
      <c r="DPG22" s="67"/>
      <c r="DPH22" s="67"/>
      <c r="DPI22" s="67"/>
      <c r="DPJ22" s="67"/>
      <c r="DPK22" s="67"/>
      <c r="DPL22" s="67"/>
      <c r="DPM22" s="67"/>
      <c r="DPN22" s="67"/>
      <c r="DPO22" s="67"/>
      <c r="DPP22" s="67"/>
      <c r="DPQ22" s="67"/>
      <c r="DPR22" s="67"/>
      <c r="DPS22" s="67"/>
      <c r="DPT22" s="67"/>
      <c r="DPU22" s="67"/>
      <c r="DPV22" s="67"/>
      <c r="DPW22" s="67"/>
      <c r="DPX22" s="67"/>
      <c r="DPY22" s="67"/>
      <c r="DPZ22" s="67"/>
      <c r="DQA22" s="67"/>
      <c r="DQB22" s="67"/>
      <c r="DQC22" s="67"/>
      <c r="DQD22" s="67"/>
      <c r="DQE22" s="67"/>
      <c r="DQF22" s="67"/>
      <c r="DQG22" s="67"/>
      <c r="DQH22" s="67"/>
      <c r="DQI22" s="67"/>
      <c r="DQJ22" s="67"/>
      <c r="DQK22" s="67"/>
      <c r="DQL22" s="67"/>
      <c r="DQM22" s="67"/>
      <c r="DQN22" s="67"/>
      <c r="DQO22" s="67"/>
      <c r="DQP22" s="67"/>
      <c r="DQQ22" s="67"/>
      <c r="DQR22" s="67"/>
      <c r="DQS22" s="67"/>
      <c r="DQT22" s="67"/>
      <c r="DQU22" s="67"/>
      <c r="DQV22" s="67"/>
      <c r="DQW22" s="67"/>
      <c r="DQX22" s="67"/>
      <c r="DQY22" s="67"/>
      <c r="DQZ22" s="67"/>
      <c r="DRA22" s="67"/>
      <c r="DRB22" s="67"/>
      <c r="DRC22" s="67"/>
      <c r="DRD22" s="67"/>
      <c r="DRE22" s="67"/>
      <c r="DRF22" s="67"/>
      <c r="DRG22" s="67"/>
      <c r="DRH22" s="67"/>
      <c r="DRI22" s="67"/>
      <c r="DRJ22" s="67"/>
      <c r="DRK22" s="67"/>
      <c r="DRL22" s="67"/>
      <c r="DRM22" s="67"/>
      <c r="DRN22" s="67"/>
      <c r="DRO22" s="67"/>
      <c r="DRP22" s="67"/>
      <c r="DRQ22" s="67"/>
      <c r="DRR22" s="67"/>
      <c r="DRS22" s="67"/>
      <c r="DRT22" s="67"/>
      <c r="DRU22" s="67"/>
      <c r="DRV22" s="67"/>
      <c r="DRW22" s="67"/>
      <c r="DRX22" s="67"/>
      <c r="DRY22" s="67"/>
      <c r="DRZ22" s="67"/>
      <c r="DSA22" s="67"/>
      <c r="DSB22" s="67"/>
      <c r="DSC22" s="67"/>
      <c r="DSD22" s="67"/>
      <c r="DSE22" s="67"/>
      <c r="DSF22" s="67"/>
      <c r="DSG22" s="67"/>
      <c r="DSH22" s="67"/>
      <c r="DSI22" s="67"/>
      <c r="DSJ22" s="67"/>
      <c r="DSK22" s="67"/>
      <c r="DSL22" s="67"/>
      <c r="DSM22" s="67"/>
      <c r="DSN22" s="67"/>
      <c r="DSO22" s="67"/>
      <c r="DSP22" s="67"/>
      <c r="DSQ22" s="67"/>
      <c r="DSR22" s="67"/>
      <c r="DSS22" s="67"/>
      <c r="DST22" s="67"/>
      <c r="DSU22" s="67"/>
      <c r="DSV22" s="67"/>
      <c r="DSW22" s="67"/>
      <c r="DSX22" s="67"/>
      <c r="DSY22" s="67"/>
      <c r="DSZ22" s="67"/>
      <c r="DTA22" s="67"/>
      <c r="DTB22" s="67"/>
      <c r="DTC22" s="67"/>
      <c r="DTD22" s="67"/>
      <c r="DTE22" s="67"/>
      <c r="DTF22" s="67"/>
      <c r="DTG22" s="67"/>
      <c r="DTH22" s="67"/>
      <c r="DTI22" s="67"/>
      <c r="DTJ22" s="67"/>
      <c r="DTK22" s="67"/>
      <c r="DTL22" s="67"/>
      <c r="DTM22" s="67"/>
      <c r="DTN22" s="67"/>
      <c r="DTO22" s="67"/>
      <c r="DTP22" s="67"/>
      <c r="DTQ22" s="67"/>
      <c r="DTR22" s="67"/>
      <c r="DTS22" s="67"/>
      <c r="DTT22" s="67"/>
      <c r="DTU22" s="67"/>
      <c r="DTV22" s="67"/>
      <c r="DTW22" s="67"/>
      <c r="DTX22" s="67"/>
      <c r="DTY22" s="67"/>
      <c r="DTZ22" s="67"/>
      <c r="DUA22" s="67"/>
      <c r="DUB22" s="67"/>
      <c r="DUC22" s="67"/>
      <c r="DUD22" s="67"/>
      <c r="DUE22" s="67"/>
      <c r="DUF22" s="67"/>
      <c r="DUG22" s="67"/>
      <c r="DUH22" s="67"/>
      <c r="DUI22" s="67"/>
      <c r="DUJ22" s="67"/>
      <c r="DUK22" s="67"/>
      <c r="DUL22" s="67"/>
      <c r="DUM22" s="67"/>
      <c r="DUN22" s="67"/>
      <c r="DUO22" s="67"/>
      <c r="DUP22" s="67"/>
      <c r="DUQ22" s="67"/>
      <c r="DUR22" s="67"/>
      <c r="DUS22" s="67"/>
      <c r="DUT22" s="67"/>
      <c r="DUU22" s="67"/>
      <c r="DUV22" s="67"/>
      <c r="DUW22" s="67"/>
      <c r="DUX22" s="67"/>
      <c r="DUY22" s="67"/>
      <c r="DUZ22" s="67"/>
      <c r="DVA22" s="67"/>
      <c r="DVB22" s="67"/>
      <c r="DVC22" s="67"/>
      <c r="DVD22" s="67"/>
      <c r="DVE22" s="67"/>
      <c r="DVF22" s="67"/>
      <c r="DVG22" s="67"/>
      <c r="DVH22" s="67"/>
      <c r="DVI22" s="67"/>
      <c r="DVJ22" s="67"/>
      <c r="DVK22" s="67"/>
      <c r="DVL22" s="67"/>
      <c r="DVM22" s="67"/>
      <c r="DVN22" s="67"/>
      <c r="DVO22" s="67"/>
      <c r="DVP22" s="67"/>
      <c r="DVQ22" s="67"/>
      <c r="DVR22" s="67"/>
      <c r="DVS22" s="67"/>
      <c r="DVT22" s="67"/>
      <c r="DVU22" s="67"/>
      <c r="DVV22" s="67"/>
      <c r="DVW22" s="67"/>
      <c r="DVX22" s="67"/>
      <c r="DVY22" s="67"/>
      <c r="DVZ22" s="67"/>
      <c r="DWA22" s="67"/>
      <c r="DWB22" s="67"/>
      <c r="DWC22" s="67"/>
      <c r="DWD22" s="67"/>
      <c r="DWE22" s="67"/>
      <c r="DWF22" s="67"/>
      <c r="DWG22" s="67"/>
      <c r="DWH22" s="67"/>
      <c r="DWI22" s="67"/>
      <c r="DWJ22" s="67"/>
      <c r="DWK22" s="67"/>
      <c r="DWL22" s="67"/>
      <c r="DWM22" s="67"/>
      <c r="DWN22" s="67"/>
      <c r="DWO22" s="67"/>
      <c r="DWP22" s="67"/>
      <c r="DWQ22" s="67"/>
      <c r="DWR22" s="67"/>
      <c r="DWS22" s="67"/>
      <c r="DWT22" s="67"/>
      <c r="DWU22" s="67"/>
      <c r="DWV22" s="67"/>
      <c r="DWW22" s="67"/>
      <c r="DWX22" s="67"/>
      <c r="DWY22" s="67"/>
      <c r="DWZ22" s="67"/>
      <c r="DXA22" s="67"/>
      <c r="DXB22" s="67"/>
      <c r="DXC22" s="67"/>
      <c r="DXD22" s="67"/>
      <c r="DXE22" s="67"/>
      <c r="DXF22" s="67"/>
      <c r="DXG22" s="67"/>
      <c r="DXH22" s="67"/>
      <c r="DXI22" s="67"/>
      <c r="DXJ22" s="67"/>
      <c r="DXK22" s="67"/>
      <c r="DXL22" s="67"/>
      <c r="DXM22" s="67"/>
      <c r="DXN22" s="67"/>
      <c r="DXO22" s="67"/>
      <c r="DXP22" s="67"/>
      <c r="DXQ22" s="67"/>
      <c r="DXR22" s="67"/>
      <c r="DXS22" s="67"/>
      <c r="DXT22" s="67"/>
      <c r="DXU22" s="67"/>
      <c r="DXV22" s="67"/>
      <c r="DXW22" s="67"/>
      <c r="DXX22" s="67"/>
      <c r="DXY22" s="67"/>
      <c r="DXZ22" s="67"/>
      <c r="DYA22" s="67"/>
      <c r="DYB22" s="67"/>
      <c r="DYC22" s="67"/>
      <c r="DYD22" s="67"/>
      <c r="DYE22" s="67"/>
      <c r="DYF22" s="67"/>
      <c r="DYG22" s="67"/>
      <c r="DYH22" s="67"/>
      <c r="DYI22" s="67"/>
      <c r="DYJ22" s="67"/>
      <c r="DYK22" s="67"/>
      <c r="DYL22" s="67"/>
      <c r="DYM22" s="67"/>
      <c r="DYN22" s="67"/>
      <c r="DYO22" s="67"/>
      <c r="DYP22" s="67"/>
      <c r="DYQ22" s="67"/>
      <c r="DYR22" s="67"/>
      <c r="DYS22" s="67"/>
      <c r="DYT22" s="67"/>
      <c r="DYU22" s="67"/>
      <c r="DYV22" s="67"/>
      <c r="DYW22" s="67"/>
      <c r="DYX22" s="67"/>
      <c r="DYY22" s="67"/>
      <c r="DYZ22" s="67"/>
      <c r="DZA22" s="67"/>
      <c r="DZB22" s="67"/>
      <c r="DZC22" s="67"/>
      <c r="DZD22" s="67"/>
      <c r="DZE22" s="67"/>
      <c r="DZF22" s="67"/>
      <c r="DZG22" s="67"/>
      <c r="DZH22" s="67"/>
      <c r="DZI22" s="67"/>
      <c r="DZJ22" s="67"/>
      <c r="DZK22" s="67"/>
      <c r="DZL22" s="67"/>
      <c r="DZM22" s="67"/>
      <c r="DZN22" s="67"/>
      <c r="DZO22" s="67"/>
      <c r="DZP22" s="67"/>
      <c r="DZQ22" s="67"/>
      <c r="DZR22" s="67"/>
      <c r="DZS22" s="67"/>
      <c r="DZT22" s="67"/>
      <c r="DZU22" s="67"/>
      <c r="DZV22" s="67"/>
      <c r="DZW22" s="67"/>
      <c r="DZX22" s="67"/>
      <c r="DZY22" s="67"/>
      <c r="DZZ22" s="67"/>
    </row>
    <row r="23" spans="1:3406">
      <c r="A23" s="84" t="s">
        <v>1823</v>
      </c>
      <c r="B23" s="78">
        <v>-100</v>
      </c>
      <c r="C23" s="78">
        <v>0</v>
      </c>
      <c r="D23" s="78">
        <v>-100</v>
      </c>
      <c r="E23" s="78">
        <v>-105.5</v>
      </c>
      <c r="F23" s="78">
        <v>-111.0915</v>
      </c>
    </row>
    <row r="24" spans="1:3406">
      <c r="A24" s="84" t="s">
        <v>1622</v>
      </c>
      <c r="B24" s="78">
        <v>-21412000</v>
      </c>
      <c r="C24" s="78">
        <v>-11942171.48</v>
      </c>
      <c r="D24" s="90">
        <v>-22600000</v>
      </c>
      <c r="E24" s="78">
        <v>-23843000</v>
      </c>
      <c r="F24" s="78">
        <v>-25106679</v>
      </c>
    </row>
    <row r="25" spans="1:3406">
      <c r="A25" s="84" t="s">
        <v>1623</v>
      </c>
      <c r="B25" s="78">
        <v>-200000</v>
      </c>
      <c r="C25" s="78">
        <v>-176402</v>
      </c>
      <c r="D25" s="78">
        <v>-200000</v>
      </c>
      <c r="E25" s="78">
        <v>-211000</v>
      </c>
      <c r="F25" s="78">
        <v>-222183</v>
      </c>
    </row>
    <row r="26" spans="1:3406">
      <c r="A26" s="84" t="s">
        <v>1624</v>
      </c>
      <c r="B26" s="78">
        <v>-2000000</v>
      </c>
      <c r="C26" s="78">
        <v>-1335500</v>
      </c>
      <c r="D26" s="78">
        <v>-2000000</v>
      </c>
      <c r="E26" s="78">
        <v>-2110000</v>
      </c>
      <c r="F26" s="78">
        <v>-2221830</v>
      </c>
    </row>
    <row r="27" spans="1:3406">
      <c r="A27" s="84" t="s">
        <v>1616</v>
      </c>
      <c r="B27" s="78">
        <v>-93840</v>
      </c>
      <c r="C27" s="78">
        <v>-24632</v>
      </c>
      <c r="D27" s="68">
        <v>-93840</v>
      </c>
      <c r="E27" s="78">
        <v>-99001.2</v>
      </c>
      <c r="F27" s="78">
        <v>-104248.26359999999</v>
      </c>
    </row>
    <row r="28" spans="1:3406">
      <c r="A28" s="84" t="s">
        <v>1613</v>
      </c>
      <c r="B28" s="78">
        <v>-2000</v>
      </c>
      <c r="C28" s="78">
        <v>-3520</v>
      </c>
      <c r="D28" s="78">
        <v>-2000</v>
      </c>
      <c r="E28" s="78">
        <v>-2110</v>
      </c>
      <c r="F28" s="78">
        <v>-2221.83</v>
      </c>
    </row>
    <row r="29" spans="1:3406">
      <c r="A29" s="84" t="s">
        <v>1614</v>
      </c>
      <c r="B29" s="78">
        <v>-60000</v>
      </c>
      <c r="C29" s="78">
        <v>-21678</v>
      </c>
      <c r="D29" s="87">
        <v>-50000</v>
      </c>
      <c r="E29" s="78">
        <v>-52750</v>
      </c>
      <c r="F29" s="78">
        <v>-55545.75</v>
      </c>
    </row>
    <row r="30" spans="1:3406">
      <c r="A30" s="85" t="s">
        <v>1609</v>
      </c>
      <c r="B30" s="78"/>
      <c r="C30" s="78"/>
      <c r="D30" s="78"/>
      <c r="E30" s="78"/>
      <c r="F30" s="78"/>
    </row>
    <row r="31" spans="1:3406">
      <c r="A31" s="89" t="s">
        <v>1453</v>
      </c>
      <c r="B31" s="78">
        <v>-60000</v>
      </c>
      <c r="C31" s="78">
        <v>-21678</v>
      </c>
      <c r="D31" s="78">
        <v>-50000</v>
      </c>
      <c r="E31" s="78">
        <v>-52750</v>
      </c>
      <c r="F31" s="78">
        <v>-55545.75</v>
      </c>
    </row>
    <row r="32" spans="1:3406">
      <c r="A32" s="84" t="s">
        <v>1725</v>
      </c>
      <c r="B32" s="78">
        <v>-1000000</v>
      </c>
      <c r="C32" s="78">
        <v>0</v>
      </c>
      <c r="D32" s="87">
        <v>-1000000</v>
      </c>
      <c r="E32" s="78">
        <v>-1055000</v>
      </c>
      <c r="F32" s="78">
        <v>-1110915</v>
      </c>
    </row>
    <row r="33" spans="1:6">
      <c r="A33" s="84" t="s">
        <v>1726</v>
      </c>
      <c r="B33" s="78">
        <v>-210000</v>
      </c>
      <c r="C33" s="78">
        <v>-82957.579999999987</v>
      </c>
      <c r="D33" s="78">
        <v>-210000</v>
      </c>
      <c r="E33" s="78">
        <v>-221550</v>
      </c>
      <c r="F33" s="78">
        <v>-233292.15</v>
      </c>
    </row>
    <row r="34" spans="1:6">
      <c r="A34" s="83" t="s">
        <v>1600</v>
      </c>
      <c r="B34" s="78">
        <v>-759100</v>
      </c>
      <c r="C34" s="78">
        <v>-587221.32000000007</v>
      </c>
      <c r="D34" s="78">
        <v>-959100</v>
      </c>
      <c r="E34" s="78">
        <v>-1011850.5</v>
      </c>
      <c r="F34" s="78">
        <v>-1065478.5765000002</v>
      </c>
    </row>
    <row r="35" spans="1:6">
      <c r="A35" s="84" t="s">
        <v>1826</v>
      </c>
      <c r="B35" s="78">
        <v>-150000</v>
      </c>
      <c r="C35" s="78">
        <v>-79450</v>
      </c>
      <c r="D35" s="78">
        <v>-150000</v>
      </c>
      <c r="E35" s="78">
        <v>-158250</v>
      </c>
      <c r="F35" s="78">
        <v>-166637.25</v>
      </c>
    </row>
    <row r="36" spans="1:6">
      <c r="A36" s="84" t="s">
        <v>1827</v>
      </c>
      <c r="B36" s="78">
        <v>-8000</v>
      </c>
      <c r="C36" s="78">
        <v>-3590</v>
      </c>
      <c r="D36" s="78">
        <v>-8000</v>
      </c>
      <c r="E36" s="78">
        <v>-8440</v>
      </c>
      <c r="F36" s="78">
        <v>-8887.32</v>
      </c>
    </row>
    <row r="37" spans="1:6">
      <c r="A37" s="84" t="s">
        <v>1617</v>
      </c>
      <c r="B37" s="78">
        <v>-1000</v>
      </c>
      <c r="C37" s="78">
        <v>0</v>
      </c>
      <c r="D37" s="78">
        <v>-1000</v>
      </c>
      <c r="E37" s="78">
        <v>-1055</v>
      </c>
      <c r="F37" s="78">
        <v>-1110.915</v>
      </c>
    </row>
    <row r="38" spans="1:6">
      <c r="A38" s="84" t="s">
        <v>1618</v>
      </c>
      <c r="B38" s="78">
        <v>-100</v>
      </c>
      <c r="C38" s="78">
        <v>0</v>
      </c>
      <c r="D38" s="78">
        <v>-100</v>
      </c>
      <c r="E38" s="78">
        <v>-105.5</v>
      </c>
      <c r="F38" s="78">
        <v>-111.0915</v>
      </c>
    </row>
    <row r="39" spans="1:6">
      <c r="A39" s="84" t="s">
        <v>1626</v>
      </c>
      <c r="B39" s="78">
        <v>-600000</v>
      </c>
      <c r="C39" s="78">
        <v>-504181.32000000007</v>
      </c>
      <c r="D39" s="87">
        <v>-800000</v>
      </c>
      <c r="E39" s="78">
        <v>-844000</v>
      </c>
      <c r="F39" s="78">
        <v>-888732.00000000012</v>
      </c>
    </row>
    <row r="40" spans="1:6">
      <c r="A40" s="83" t="s">
        <v>1593</v>
      </c>
      <c r="B40" s="78">
        <v>-2001000</v>
      </c>
      <c r="C40" s="78">
        <v>-713642.85</v>
      </c>
      <c r="D40" s="78">
        <v>-1801000</v>
      </c>
      <c r="E40" s="78">
        <v>-1900055</v>
      </c>
      <c r="F40" s="78">
        <v>-2000757.915</v>
      </c>
    </row>
    <row r="41" spans="1:6">
      <c r="A41" s="84" t="s">
        <v>1717</v>
      </c>
      <c r="B41" s="78">
        <v>-2000000</v>
      </c>
      <c r="C41" s="78">
        <v>-713642.85</v>
      </c>
      <c r="D41" s="87">
        <v>-1800000</v>
      </c>
      <c r="E41" s="78">
        <v>-1899000</v>
      </c>
      <c r="F41" s="78">
        <v>-1999647</v>
      </c>
    </row>
    <row r="42" spans="1:6">
      <c r="A42" s="85" t="s">
        <v>1606</v>
      </c>
      <c r="B42" s="78"/>
      <c r="C42" s="78"/>
      <c r="D42" s="78"/>
      <c r="E42" s="78"/>
      <c r="F42" s="78"/>
    </row>
    <row r="43" spans="1:6">
      <c r="A43" s="89" t="s">
        <v>1437</v>
      </c>
      <c r="B43" s="78">
        <v>-2000000</v>
      </c>
      <c r="C43" s="78">
        <v>-713642.85</v>
      </c>
      <c r="D43" s="78">
        <v>-1800000</v>
      </c>
      <c r="E43" s="78">
        <v>-1899000</v>
      </c>
      <c r="F43" s="78">
        <v>-1999647</v>
      </c>
    </row>
    <row r="44" spans="1:6">
      <c r="A44" s="84" t="s">
        <v>1718</v>
      </c>
      <c r="B44" s="78">
        <v>-1000</v>
      </c>
      <c r="C44" s="78">
        <v>0</v>
      </c>
      <c r="D44" s="87">
        <v>-1000</v>
      </c>
      <c r="E44" s="78">
        <v>-1055</v>
      </c>
      <c r="F44" s="78">
        <v>-1110.915</v>
      </c>
    </row>
    <row r="45" spans="1:6">
      <c r="A45" s="85" t="s">
        <v>1606</v>
      </c>
      <c r="B45" s="78"/>
      <c r="C45" s="78"/>
      <c r="D45" s="78"/>
      <c r="E45" s="78"/>
      <c r="F45" s="78"/>
    </row>
    <row r="46" spans="1:6">
      <c r="A46" s="89" t="s">
        <v>1437</v>
      </c>
      <c r="B46" s="78">
        <v>-1000</v>
      </c>
      <c r="C46" s="78">
        <v>0</v>
      </c>
      <c r="D46" s="78">
        <v>-1000</v>
      </c>
      <c r="E46" s="78">
        <v>-1055</v>
      </c>
      <c r="F46" s="78">
        <v>-1110.915</v>
      </c>
    </row>
    <row r="47" spans="1:6">
      <c r="A47" s="83" t="s">
        <v>1594</v>
      </c>
      <c r="B47" s="78">
        <v>-17800000</v>
      </c>
      <c r="C47" s="78">
        <v>-9614268.8099999987</v>
      </c>
      <c r="D47" s="78">
        <v>-19000000</v>
      </c>
      <c r="E47" s="78">
        <v>-20045000</v>
      </c>
      <c r="F47" s="78">
        <v>-21107385</v>
      </c>
    </row>
    <row r="48" spans="1:6">
      <c r="A48" s="84" t="s">
        <v>1727</v>
      </c>
      <c r="B48" s="78">
        <v>-17800000</v>
      </c>
      <c r="C48" s="78">
        <v>-9614268.8099999987</v>
      </c>
      <c r="D48" s="78">
        <v>-19000000</v>
      </c>
      <c r="E48" s="78">
        <v>-20045000</v>
      </c>
      <c r="F48" s="78">
        <v>-21107385</v>
      </c>
    </row>
    <row r="49" spans="1:27">
      <c r="A49" s="83" t="s">
        <v>1595</v>
      </c>
      <c r="B49" s="78">
        <v>-3210136</v>
      </c>
      <c r="C49" s="78">
        <v>-2067763.8800000001</v>
      </c>
      <c r="D49" s="78">
        <v>-3705136</v>
      </c>
      <c r="E49" s="78">
        <v>-3908918.48</v>
      </c>
      <c r="F49" s="78">
        <v>-4116091.1594400001</v>
      </c>
    </row>
    <row r="50" spans="1:27">
      <c r="A50" s="84" t="s">
        <v>1619</v>
      </c>
      <c r="B50" s="78">
        <v>-10000</v>
      </c>
      <c r="C50" s="78">
        <v>-712</v>
      </c>
      <c r="D50" s="87">
        <v>-5000</v>
      </c>
      <c r="E50" s="78">
        <v>-5275</v>
      </c>
      <c r="F50" s="78">
        <v>-5554.5749999999998</v>
      </c>
    </row>
    <row r="51" spans="1:27">
      <c r="A51" s="84" t="s">
        <v>1620</v>
      </c>
      <c r="B51" s="78">
        <v>-36</v>
      </c>
      <c r="C51" s="78">
        <v>0</v>
      </c>
      <c r="D51" s="78">
        <v>-36</v>
      </c>
      <c r="E51" s="78">
        <v>-37.979999999999997</v>
      </c>
      <c r="F51" s="78">
        <v>-39.992939999999997</v>
      </c>
    </row>
    <row r="52" spans="1:27">
      <c r="A52" s="84" t="s">
        <v>1767</v>
      </c>
      <c r="B52" s="78">
        <v>-100</v>
      </c>
      <c r="C52" s="78">
        <v>0</v>
      </c>
      <c r="D52" s="78">
        <v>-100</v>
      </c>
      <c r="E52" s="78">
        <v>-105.5</v>
      </c>
      <c r="F52" s="78">
        <v>-111.0915</v>
      </c>
    </row>
    <row r="53" spans="1:27">
      <c r="A53" s="84" t="s">
        <v>1728</v>
      </c>
      <c r="B53" s="78">
        <v>-200000</v>
      </c>
      <c r="C53" s="78">
        <v>-268403.71999999997</v>
      </c>
      <c r="D53" s="87">
        <v>-400000</v>
      </c>
      <c r="E53" s="78">
        <v>-422000</v>
      </c>
      <c r="F53" s="78">
        <v>-444366</v>
      </c>
    </row>
    <row r="54" spans="1:27">
      <c r="A54" s="84" t="s">
        <v>1636</v>
      </c>
      <c r="B54" s="78">
        <v>-3000000</v>
      </c>
      <c r="C54" s="78">
        <v>-1798648.1600000001</v>
      </c>
      <c r="D54" s="78">
        <v>-3300000</v>
      </c>
      <c r="E54" s="78">
        <v>-3481500</v>
      </c>
      <c r="F54" s="78">
        <v>-3666019.5</v>
      </c>
    </row>
    <row r="55" spans="1:27">
      <c r="A55" s="83" t="s">
        <v>1589</v>
      </c>
      <c r="B55" s="78">
        <v>-497138</v>
      </c>
      <c r="C55" s="78">
        <v>-374659.25</v>
      </c>
      <c r="D55" s="78">
        <v>-647138</v>
      </c>
      <c r="E55" s="78">
        <v>-682730.59</v>
      </c>
      <c r="F55" s="78">
        <v>-718915.31127000006</v>
      </c>
    </row>
    <row r="56" spans="1:27">
      <c r="A56" s="84" t="s">
        <v>1627</v>
      </c>
      <c r="B56" s="78">
        <v>0</v>
      </c>
      <c r="C56" s="78">
        <v>0</v>
      </c>
      <c r="D56" s="78">
        <v>0</v>
      </c>
      <c r="E56" s="78">
        <v>0</v>
      </c>
      <c r="F56" s="78">
        <v>0</v>
      </c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</row>
    <row r="57" spans="1:27">
      <c r="A57" s="84" t="s">
        <v>1628</v>
      </c>
      <c r="B57" s="78">
        <v>-10000</v>
      </c>
      <c r="C57" s="78">
        <v>-7670</v>
      </c>
      <c r="D57" s="78">
        <v>-10000</v>
      </c>
      <c r="E57" s="78">
        <v>-10550</v>
      </c>
      <c r="F57" s="78">
        <v>-11109.150000000001</v>
      </c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</row>
    <row r="58" spans="1:27" s="65" customFormat="1">
      <c r="A58" s="84" t="s">
        <v>1828</v>
      </c>
      <c r="B58" s="78">
        <v>-300000</v>
      </c>
      <c r="C58" s="78">
        <v>-255139.25</v>
      </c>
      <c r="D58" s="78">
        <v>-450000</v>
      </c>
      <c r="E58" s="78">
        <v>-474750</v>
      </c>
      <c r="F58" s="78">
        <v>-499911.75</v>
      </c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</row>
    <row r="59" spans="1:27">
      <c r="A59" s="84" t="s">
        <v>1729</v>
      </c>
      <c r="B59" s="78">
        <v>-75000</v>
      </c>
      <c r="C59" s="78">
        <v>-48246</v>
      </c>
      <c r="D59" s="78">
        <v>-75000</v>
      </c>
      <c r="E59" s="78">
        <v>-79125</v>
      </c>
      <c r="F59" s="78">
        <v>-83318.625</v>
      </c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</row>
    <row r="60" spans="1:27">
      <c r="A60" s="84" t="s">
        <v>1678</v>
      </c>
      <c r="B60" s="78">
        <v>-100000</v>
      </c>
      <c r="C60" s="78">
        <v>-61420</v>
      </c>
      <c r="D60" s="78">
        <v>-100000</v>
      </c>
      <c r="E60" s="78">
        <v>-105500</v>
      </c>
      <c r="F60" s="78">
        <v>-111091.5</v>
      </c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</row>
    <row r="61" spans="1:27">
      <c r="A61" s="84" t="s">
        <v>1629</v>
      </c>
      <c r="B61" s="78">
        <v>-12138</v>
      </c>
      <c r="C61" s="78">
        <v>-2184</v>
      </c>
      <c r="D61" s="78">
        <v>-12138</v>
      </c>
      <c r="E61" s="78">
        <v>-12805.59</v>
      </c>
      <c r="F61" s="78">
        <v>-13484.286270000001</v>
      </c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</row>
    <row r="62" spans="1:27">
      <c r="A62" s="83" t="s">
        <v>1596</v>
      </c>
      <c r="B62" s="78">
        <v>-42992708</v>
      </c>
      <c r="C62" s="78">
        <v>-22446268.57</v>
      </c>
      <c r="D62" s="78">
        <v>-43192708</v>
      </c>
      <c r="E62" s="78">
        <v>-45568306.939999998</v>
      </c>
      <c r="F62" s="78">
        <v>-47983427.207819998</v>
      </c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</row>
    <row r="63" spans="1:27" s="65" customFormat="1">
      <c r="A63" s="84" t="s">
        <v>1630</v>
      </c>
      <c r="B63" s="78">
        <v>-7500000</v>
      </c>
      <c r="C63" s="78">
        <v>-3892450</v>
      </c>
      <c r="D63" s="78">
        <v>-7500000</v>
      </c>
      <c r="E63" s="78">
        <v>-7912500</v>
      </c>
      <c r="F63" s="78">
        <v>-8331862.5</v>
      </c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</row>
    <row r="64" spans="1:27">
      <c r="A64" s="84" t="s">
        <v>1631</v>
      </c>
      <c r="B64" s="78">
        <v>-100000</v>
      </c>
      <c r="C64" s="78">
        <v>-23203.45</v>
      </c>
      <c r="D64" s="87">
        <v>-100000</v>
      </c>
      <c r="E64" s="78">
        <v>-105500</v>
      </c>
      <c r="F64" s="78">
        <v>-111091.5</v>
      </c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</row>
    <row r="65" spans="1:27">
      <c r="A65" s="84" t="s">
        <v>1632</v>
      </c>
      <c r="B65" s="78">
        <v>-4000000</v>
      </c>
      <c r="C65" s="78">
        <v>-2396859.37</v>
      </c>
      <c r="D65" s="87">
        <v>-4200000</v>
      </c>
      <c r="E65" s="78">
        <v>-4431000</v>
      </c>
      <c r="F65" s="78">
        <v>-4665843</v>
      </c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</row>
    <row r="66" spans="1:27">
      <c r="A66" s="84" t="s">
        <v>1633</v>
      </c>
      <c r="B66" s="78">
        <v>-564291</v>
      </c>
      <c r="C66" s="78">
        <v>-307624</v>
      </c>
      <c r="D66" s="78">
        <v>-564291</v>
      </c>
      <c r="E66" s="78">
        <v>-595327.005</v>
      </c>
      <c r="F66" s="78">
        <v>-626879.33626500005</v>
      </c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</row>
    <row r="67" spans="1:27">
      <c r="A67" s="84" t="s">
        <v>1634</v>
      </c>
      <c r="B67" s="78">
        <v>0</v>
      </c>
      <c r="C67" s="78">
        <v>0</v>
      </c>
      <c r="D67" s="78">
        <v>0</v>
      </c>
      <c r="E67" s="78">
        <v>0</v>
      </c>
      <c r="F67" s="78">
        <v>0</v>
      </c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</row>
    <row r="68" spans="1:27" s="65" customFormat="1">
      <c r="A68" s="84" t="s">
        <v>1635</v>
      </c>
      <c r="B68" s="78">
        <v>-30828417</v>
      </c>
      <c r="C68" s="78">
        <v>-15826131.75</v>
      </c>
      <c r="D68" s="78">
        <v>-30828417</v>
      </c>
      <c r="E68" s="78">
        <v>-32523979.934999999</v>
      </c>
      <c r="F68" s="78">
        <v>-34247750.871555001</v>
      </c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</row>
    <row r="69" spans="1:27">
      <c r="A69" s="84" t="s">
        <v>1730</v>
      </c>
      <c r="B69" s="78">
        <v>0</v>
      </c>
      <c r="C69" s="78">
        <v>0</v>
      </c>
      <c r="D69" s="78">
        <v>0</v>
      </c>
      <c r="E69" s="78">
        <v>0</v>
      </c>
      <c r="F69" s="78">
        <v>0</v>
      </c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</row>
    <row r="70" spans="1:27">
      <c r="A70" s="83" t="s">
        <v>1588</v>
      </c>
      <c r="B70" s="78">
        <v>-388776579</v>
      </c>
      <c r="C70" s="78">
        <v>-240313366.84</v>
      </c>
      <c r="D70" s="78">
        <v>-451811331</v>
      </c>
      <c r="E70" s="78">
        <v>-450530554</v>
      </c>
      <c r="F70" s="78">
        <v>-462062544</v>
      </c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</row>
    <row r="71" spans="1:27">
      <c r="A71" s="84" t="s">
        <v>1820</v>
      </c>
      <c r="B71" s="78">
        <v>-29431579</v>
      </c>
      <c r="C71" s="78">
        <v>0</v>
      </c>
      <c r="D71" s="87">
        <v>-32531331</v>
      </c>
      <c r="E71" s="78">
        <v>-34320554</v>
      </c>
      <c r="F71" s="78">
        <v>-36139544</v>
      </c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</row>
    <row r="72" spans="1:27">
      <c r="A72" s="84" t="s">
        <v>1625</v>
      </c>
      <c r="B72" s="78">
        <v>-235717000</v>
      </c>
      <c r="C72" s="78">
        <v>-155426000</v>
      </c>
      <c r="D72" s="87">
        <v>-288642000</v>
      </c>
      <c r="E72" s="78">
        <v>-293532000</v>
      </c>
      <c r="F72" s="78">
        <v>-292259000</v>
      </c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</row>
    <row r="73" spans="1:27">
      <c r="A73" s="84" t="s">
        <v>1711</v>
      </c>
      <c r="B73" s="78">
        <v>-88017000</v>
      </c>
      <c r="C73" s="78">
        <v>-55746000</v>
      </c>
      <c r="D73" s="87">
        <v>-92121000</v>
      </c>
      <c r="E73" s="78">
        <v>-95868000</v>
      </c>
      <c r="F73" s="78">
        <v>-101519000</v>
      </c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</row>
    <row r="74" spans="1:27">
      <c r="A74" s="84" t="s">
        <v>1599</v>
      </c>
      <c r="B74" s="78">
        <v>-12060000</v>
      </c>
      <c r="C74" s="78">
        <v>-5142000</v>
      </c>
      <c r="D74" s="87">
        <v>-36842000</v>
      </c>
      <c r="E74" s="78">
        <v>-25000000</v>
      </c>
      <c r="F74" s="78">
        <v>-30000000</v>
      </c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</row>
    <row r="75" spans="1:27" s="65" customFormat="1">
      <c r="A75" s="84" t="s">
        <v>1719</v>
      </c>
      <c r="B75" s="78">
        <v>-1600000</v>
      </c>
      <c r="C75" s="78">
        <v>-1600000</v>
      </c>
      <c r="D75" s="87">
        <v>-1675000</v>
      </c>
      <c r="E75" s="78">
        <v>-1810000</v>
      </c>
      <c r="F75" s="78">
        <v>-2145000</v>
      </c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</row>
    <row r="76" spans="1:27">
      <c r="A76" s="84" t="s">
        <v>1676</v>
      </c>
      <c r="B76" s="78">
        <v>-21951000</v>
      </c>
      <c r="C76" s="78">
        <v>-21951000</v>
      </c>
      <c r="D76" s="87">
        <v>0</v>
      </c>
      <c r="E76" s="78">
        <v>0</v>
      </c>
      <c r="F76" s="78">
        <v>0</v>
      </c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</row>
    <row r="77" spans="1:27">
      <c r="A77" s="84" t="s">
        <v>1760</v>
      </c>
      <c r="B77" s="78">
        <v>0</v>
      </c>
      <c r="C77" s="78">
        <v>-448366.83999999997</v>
      </c>
      <c r="D77" s="87">
        <v>0</v>
      </c>
      <c r="E77" s="78">
        <v>0</v>
      </c>
      <c r="F77" s="78">
        <v>0</v>
      </c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</row>
    <row r="78" spans="1:27">
      <c r="A78" s="83" t="s">
        <v>1587</v>
      </c>
      <c r="B78" s="78">
        <v>-6030496</v>
      </c>
      <c r="C78" s="78">
        <v>-2807598.88</v>
      </c>
      <c r="D78" s="78">
        <v>-6030496</v>
      </c>
      <c r="E78" s="78">
        <v>-6362173.2799999993</v>
      </c>
      <c r="F78" s="78">
        <v>-6699368.4638400003</v>
      </c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</row>
    <row r="79" spans="1:27" s="65" customFormat="1">
      <c r="A79" s="84" t="s">
        <v>1621</v>
      </c>
      <c r="B79" s="78">
        <v>-15000</v>
      </c>
      <c r="C79" s="78">
        <v>-4046</v>
      </c>
      <c r="D79" s="87">
        <v>-15000</v>
      </c>
      <c r="E79" s="78">
        <v>-15825</v>
      </c>
      <c r="F79" s="78">
        <v>-16663.724999999999</v>
      </c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</row>
    <row r="80" spans="1:27">
      <c r="A80" s="84" t="s">
        <v>1731</v>
      </c>
      <c r="B80" s="78">
        <v>0</v>
      </c>
      <c r="C80" s="78">
        <v>0</v>
      </c>
      <c r="D80" s="78">
        <v>0</v>
      </c>
      <c r="E80" s="78">
        <v>0</v>
      </c>
      <c r="F80" s="78">
        <v>0</v>
      </c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</row>
    <row r="81" spans="1:27">
      <c r="A81" s="84" t="s">
        <v>1677</v>
      </c>
      <c r="B81" s="78">
        <v>-100</v>
      </c>
      <c r="C81" s="78">
        <v>0</v>
      </c>
      <c r="D81" s="78">
        <v>-100</v>
      </c>
      <c r="E81" s="78">
        <v>-105.5</v>
      </c>
      <c r="F81" s="78">
        <v>-111.0915</v>
      </c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</row>
    <row r="82" spans="1:27">
      <c r="A82" s="84" t="s">
        <v>1732</v>
      </c>
      <c r="B82" s="78">
        <v>-1000</v>
      </c>
      <c r="C82" s="78">
        <v>-12232</v>
      </c>
      <c r="D82" s="78">
        <v>-1000</v>
      </c>
      <c r="E82" s="78">
        <v>-1055</v>
      </c>
      <c r="F82" s="78">
        <v>-1110.915</v>
      </c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</row>
    <row r="83" spans="1:27">
      <c r="A83" s="84" t="s">
        <v>1720</v>
      </c>
      <c r="B83" s="78">
        <v>-1500000</v>
      </c>
      <c r="C83" s="78">
        <v>-597305.44999999995</v>
      </c>
      <c r="D83" s="87">
        <v>-1500000</v>
      </c>
      <c r="E83" s="78">
        <v>-1582500</v>
      </c>
      <c r="F83" s="78">
        <v>-1666372.5</v>
      </c>
    </row>
    <row r="84" spans="1:27">
      <c r="A84" s="84" t="s">
        <v>1733</v>
      </c>
      <c r="B84" s="78">
        <v>-50000</v>
      </c>
      <c r="C84" s="78">
        <v>-28485</v>
      </c>
      <c r="D84" s="78">
        <v>-50000</v>
      </c>
      <c r="E84" s="78">
        <v>-52750</v>
      </c>
      <c r="F84" s="78">
        <v>-55545.75</v>
      </c>
    </row>
    <row r="85" spans="1:27">
      <c r="A85" s="84" t="s">
        <v>1601</v>
      </c>
      <c r="B85" s="78">
        <v>-30000</v>
      </c>
      <c r="C85" s="78">
        <v>-12274.2</v>
      </c>
      <c r="D85" s="78">
        <v>-30000</v>
      </c>
      <c r="E85" s="78">
        <v>-31650</v>
      </c>
      <c r="F85" s="78">
        <v>-33327.449999999997</v>
      </c>
    </row>
    <row r="86" spans="1:27">
      <c r="A86" s="84" t="s">
        <v>1793</v>
      </c>
      <c r="B86" s="78">
        <v>-150000</v>
      </c>
      <c r="C86" s="78">
        <v>0</v>
      </c>
      <c r="D86" s="87">
        <v>-150000</v>
      </c>
      <c r="E86" s="78">
        <v>-158250</v>
      </c>
      <c r="F86" s="78">
        <v>-166637.25</v>
      </c>
    </row>
    <row r="87" spans="1:27">
      <c r="A87" s="84" t="s">
        <v>1679</v>
      </c>
      <c r="B87" s="78">
        <v>0</v>
      </c>
      <c r="C87" s="78">
        <v>0</v>
      </c>
      <c r="D87" s="78">
        <v>0</v>
      </c>
      <c r="E87" s="78">
        <v>0</v>
      </c>
      <c r="F87" s="78">
        <v>0</v>
      </c>
    </row>
    <row r="88" spans="1:27">
      <c r="A88" s="84" t="s">
        <v>1829</v>
      </c>
      <c r="B88" s="78">
        <v>-100</v>
      </c>
      <c r="C88" s="78">
        <v>0</v>
      </c>
      <c r="D88" s="78">
        <v>-100</v>
      </c>
      <c r="E88" s="78">
        <v>-105.5</v>
      </c>
      <c r="F88" s="78">
        <v>-111.0915</v>
      </c>
    </row>
    <row r="89" spans="1:27">
      <c r="A89" s="84" t="s">
        <v>1712</v>
      </c>
      <c r="B89" s="78">
        <v>-1000000</v>
      </c>
      <c r="C89" s="78">
        <v>-653342.28</v>
      </c>
      <c r="D89" s="78">
        <v>-1000000</v>
      </c>
      <c r="E89" s="78">
        <v>-1055000</v>
      </c>
      <c r="F89" s="78">
        <v>-1110915</v>
      </c>
    </row>
    <row r="90" spans="1:27">
      <c r="A90" s="84" t="s">
        <v>1734</v>
      </c>
      <c r="B90" s="78">
        <v>-100</v>
      </c>
      <c r="C90" s="78">
        <v>-18</v>
      </c>
      <c r="D90" s="78">
        <v>-100</v>
      </c>
      <c r="E90" s="78">
        <v>-105.5</v>
      </c>
      <c r="F90" s="78">
        <v>-111.0915</v>
      </c>
    </row>
    <row r="91" spans="1:27">
      <c r="A91" s="84" t="s">
        <v>1615</v>
      </c>
      <c r="B91" s="78">
        <v>-3284196</v>
      </c>
      <c r="C91" s="78">
        <v>-1499895.95</v>
      </c>
      <c r="D91" s="78">
        <v>-3284196</v>
      </c>
      <c r="E91" s="78">
        <v>-3464826.78</v>
      </c>
      <c r="F91" s="78">
        <v>-3648462.5993400002</v>
      </c>
    </row>
    <row r="92" spans="1:27">
      <c r="A92" s="83" t="s">
        <v>1597</v>
      </c>
      <c r="B92" s="78">
        <v>-2300000</v>
      </c>
      <c r="C92" s="78">
        <v>-1750</v>
      </c>
      <c r="D92" s="78">
        <v>-2300000</v>
      </c>
      <c r="E92" s="78">
        <v>-2426500</v>
      </c>
      <c r="F92" s="78">
        <v>-2555104.5</v>
      </c>
    </row>
    <row r="93" spans="1:27">
      <c r="A93" s="84" t="s">
        <v>1746</v>
      </c>
      <c r="B93" s="78">
        <v>-2300000</v>
      </c>
      <c r="C93" s="78">
        <v>-1750</v>
      </c>
      <c r="D93" s="87">
        <v>-2300000</v>
      </c>
      <c r="E93" s="78">
        <v>-2426500</v>
      </c>
      <c r="F93" s="78">
        <v>-2555104.5</v>
      </c>
    </row>
    <row r="94" spans="1:27">
      <c r="A94" s="83" t="s">
        <v>1598</v>
      </c>
      <c r="B94" s="78">
        <v>15465000</v>
      </c>
      <c r="C94" s="78">
        <v>9882895.2599999998</v>
      </c>
      <c r="D94" s="78">
        <v>22185000</v>
      </c>
      <c r="E94" s="78">
        <v>23405175</v>
      </c>
      <c r="F94" s="78">
        <v>24645649.274999999</v>
      </c>
    </row>
    <row r="95" spans="1:27">
      <c r="A95" s="84" t="s">
        <v>1713</v>
      </c>
      <c r="B95" s="78">
        <v>13000000</v>
      </c>
      <c r="C95" s="78">
        <v>8970669.6999999993</v>
      </c>
      <c r="D95" s="78">
        <v>20000000</v>
      </c>
      <c r="E95" s="78">
        <v>21100000</v>
      </c>
      <c r="F95" s="78">
        <v>22218300</v>
      </c>
    </row>
    <row r="96" spans="1:27">
      <c r="A96" s="84" t="s">
        <v>1602</v>
      </c>
      <c r="B96" s="78">
        <v>2465000</v>
      </c>
      <c r="C96" s="78">
        <v>912225.55999999994</v>
      </c>
      <c r="D96" s="78">
        <v>2185000</v>
      </c>
      <c r="E96" s="78">
        <v>2305175</v>
      </c>
      <c r="F96" s="78">
        <v>2427349.2749999999</v>
      </c>
    </row>
    <row r="97" spans="1:6">
      <c r="A97" s="82" t="s">
        <v>1326</v>
      </c>
      <c r="B97" s="78">
        <v>901812343</v>
      </c>
      <c r="C97" s="78">
        <v>387213675.75999999</v>
      </c>
      <c r="D97" s="78">
        <v>1023842988</v>
      </c>
      <c r="E97" s="78">
        <v>1068235919.8199998</v>
      </c>
      <c r="F97" s="78">
        <v>1128873274.4244604</v>
      </c>
    </row>
    <row r="98" spans="1:6">
      <c r="A98" s="83" t="s">
        <v>1346</v>
      </c>
      <c r="B98" s="78">
        <v>222378636</v>
      </c>
      <c r="C98" s="78">
        <v>118896962.27</v>
      </c>
      <c r="D98" s="78">
        <v>249711917</v>
      </c>
      <c r="E98" s="78">
        <v>263446072.43500003</v>
      </c>
      <c r="F98" s="78">
        <v>277408714.274055</v>
      </c>
    </row>
    <row r="99" spans="1:6">
      <c r="A99" s="84" t="s">
        <v>1505</v>
      </c>
      <c r="B99" s="78">
        <v>171587026</v>
      </c>
      <c r="C99" s="78">
        <v>78441928.510000005</v>
      </c>
      <c r="D99" s="87">
        <v>175652881</v>
      </c>
      <c r="E99" s="78">
        <v>185313789.45500001</v>
      </c>
      <c r="F99" s="78">
        <v>195135420.29611501</v>
      </c>
    </row>
    <row r="100" spans="1:6">
      <c r="A100" s="84" t="s">
        <v>1506</v>
      </c>
      <c r="B100" s="78">
        <v>12455533</v>
      </c>
      <c r="C100" s="78">
        <v>10577502.16</v>
      </c>
      <c r="D100" s="87">
        <v>28428598</v>
      </c>
      <c r="E100" s="78">
        <v>29992170.890000001</v>
      </c>
      <c r="F100" s="78">
        <v>31581755.947170001</v>
      </c>
    </row>
    <row r="101" spans="1:6">
      <c r="A101" s="84" t="s">
        <v>1507</v>
      </c>
      <c r="B101" s="78">
        <v>0</v>
      </c>
      <c r="C101" s="78">
        <v>0</v>
      </c>
      <c r="D101" s="87">
        <v>0</v>
      </c>
      <c r="E101" s="78">
        <v>0</v>
      </c>
      <c r="F101" s="78">
        <v>0</v>
      </c>
    </row>
    <row r="102" spans="1:6">
      <c r="A102" s="84" t="s">
        <v>1508</v>
      </c>
      <c r="B102" s="78">
        <v>13468356</v>
      </c>
      <c r="C102" s="78">
        <v>6227987.2799999993</v>
      </c>
      <c r="D102" s="87">
        <v>14466364</v>
      </c>
      <c r="E102" s="78">
        <v>15262014.020000005</v>
      </c>
      <c r="F102" s="78">
        <v>16070900.763059998</v>
      </c>
    </row>
    <row r="103" spans="1:6">
      <c r="A103" s="84" t="s">
        <v>1637</v>
      </c>
      <c r="B103" s="78">
        <v>1960562</v>
      </c>
      <c r="C103" s="78">
        <v>1044103.9500000001</v>
      </c>
      <c r="D103" s="87">
        <v>2987829</v>
      </c>
      <c r="E103" s="78">
        <v>3152159.5950000002</v>
      </c>
      <c r="F103" s="78">
        <v>3319224.053535</v>
      </c>
    </row>
    <row r="104" spans="1:6">
      <c r="A104" s="84" t="s">
        <v>1509</v>
      </c>
      <c r="B104" s="78">
        <v>10408519</v>
      </c>
      <c r="C104" s="78">
        <v>6233223.2799999975</v>
      </c>
      <c r="D104" s="87">
        <v>12282445</v>
      </c>
      <c r="E104" s="78">
        <v>12957979.475</v>
      </c>
      <c r="F104" s="78">
        <v>13644752.387174997</v>
      </c>
    </row>
    <row r="105" spans="1:6">
      <c r="A105" s="84" t="s">
        <v>1510</v>
      </c>
      <c r="B105" s="78">
        <v>1307443</v>
      </c>
      <c r="C105" s="78">
        <v>774893</v>
      </c>
      <c r="D105" s="87">
        <v>1610976</v>
      </c>
      <c r="E105" s="78">
        <v>1699579.6800000006</v>
      </c>
      <c r="F105" s="78">
        <v>1789657.40304</v>
      </c>
    </row>
    <row r="106" spans="1:6">
      <c r="A106" s="84" t="s">
        <v>1511</v>
      </c>
      <c r="B106" s="78">
        <v>10498419</v>
      </c>
      <c r="C106" s="78">
        <v>5000297.4299999988</v>
      </c>
      <c r="D106" s="87">
        <v>11846984</v>
      </c>
      <c r="E106" s="78">
        <v>12498568.119999999</v>
      </c>
      <c r="F106" s="78">
        <v>13160992.230359999</v>
      </c>
    </row>
    <row r="107" spans="1:6">
      <c r="A107" s="84" t="s">
        <v>1761</v>
      </c>
      <c r="B107" s="78">
        <v>20000</v>
      </c>
      <c r="C107" s="78">
        <v>900</v>
      </c>
      <c r="D107" s="87">
        <v>20000</v>
      </c>
      <c r="E107" s="78">
        <v>21100</v>
      </c>
      <c r="F107" s="78">
        <v>22218.3</v>
      </c>
    </row>
    <row r="108" spans="1:6">
      <c r="A108" s="84" t="s">
        <v>1512</v>
      </c>
      <c r="B108" s="78">
        <v>672778</v>
      </c>
      <c r="C108" s="78">
        <v>10596126.66</v>
      </c>
      <c r="D108" s="87">
        <v>2415840</v>
      </c>
      <c r="E108" s="78">
        <v>2548711.1999999997</v>
      </c>
      <c r="F108" s="78">
        <v>2683792.8936000005</v>
      </c>
    </row>
    <row r="109" spans="1:6">
      <c r="A109" s="83" t="s">
        <v>1347</v>
      </c>
      <c r="B109" s="78">
        <v>51655052</v>
      </c>
      <c r="C109" s="78">
        <v>20924987.580000002</v>
      </c>
      <c r="D109" s="87">
        <v>53495270</v>
      </c>
      <c r="E109" s="78">
        <v>56437509.850000001</v>
      </c>
      <c r="F109" s="78">
        <v>59428697.872049987</v>
      </c>
    </row>
    <row r="110" spans="1:6">
      <c r="A110" s="84" t="s">
        <v>1513</v>
      </c>
      <c r="B110" s="78">
        <v>12005739</v>
      </c>
      <c r="C110" s="78">
        <v>4507932.3399999989</v>
      </c>
      <c r="D110" s="87">
        <v>13267979</v>
      </c>
      <c r="E110" s="78">
        <v>13997717.844999999</v>
      </c>
      <c r="F110" s="78">
        <v>14739596.890785001</v>
      </c>
    </row>
    <row r="111" spans="1:6">
      <c r="A111" s="84" t="s">
        <v>1514</v>
      </c>
      <c r="B111" s="78">
        <v>30788564</v>
      </c>
      <c r="C111" s="78">
        <v>13208492.330000002</v>
      </c>
      <c r="D111" s="87">
        <v>30877454</v>
      </c>
      <c r="E111" s="78">
        <v>32575713.969999999</v>
      </c>
      <c r="F111" s="78">
        <v>34302226.810409993</v>
      </c>
    </row>
    <row r="112" spans="1:6">
      <c r="A112" s="84" t="s">
        <v>1515</v>
      </c>
      <c r="B112" s="78">
        <v>1271533</v>
      </c>
      <c r="C112" s="78">
        <v>559051.43999999994</v>
      </c>
      <c r="D112" s="87">
        <v>1287863</v>
      </c>
      <c r="E112" s="78">
        <v>1358695.4650000003</v>
      </c>
      <c r="F112" s="78">
        <v>1430706.324645</v>
      </c>
    </row>
    <row r="113" spans="1:6">
      <c r="A113" s="84" t="s">
        <v>1516</v>
      </c>
      <c r="B113" s="78">
        <v>2637902</v>
      </c>
      <c r="C113" s="78">
        <v>1121708.5499999998</v>
      </c>
      <c r="D113" s="87">
        <v>2704883</v>
      </c>
      <c r="E113" s="78">
        <v>2853651.5649999999</v>
      </c>
      <c r="F113" s="78">
        <v>3004895.097945</v>
      </c>
    </row>
    <row r="114" spans="1:6">
      <c r="A114" s="84" t="s">
        <v>1517</v>
      </c>
      <c r="B114" s="78">
        <v>2698225</v>
      </c>
      <c r="C114" s="78">
        <v>434804.04000000004</v>
      </c>
      <c r="D114" s="87">
        <v>2947165</v>
      </c>
      <c r="E114" s="78">
        <v>3109259.0749999997</v>
      </c>
      <c r="F114" s="78">
        <v>3274049.8059749999</v>
      </c>
    </row>
    <row r="115" spans="1:6">
      <c r="A115" s="84" t="s">
        <v>1518</v>
      </c>
      <c r="B115" s="78">
        <v>2190795</v>
      </c>
      <c r="C115" s="78">
        <v>1064840.8</v>
      </c>
      <c r="D115" s="87">
        <v>2341216</v>
      </c>
      <c r="E115" s="78">
        <v>2469982.8800000004</v>
      </c>
      <c r="F115" s="78">
        <v>2600891.9726399994</v>
      </c>
    </row>
    <row r="116" spans="1:6">
      <c r="A116" s="84" t="s">
        <v>1519</v>
      </c>
      <c r="B116" s="78">
        <v>62294</v>
      </c>
      <c r="C116" s="78">
        <v>28158.080000000002</v>
      </c>
      <c r="D116" s="87">
        <v>68710</v>
      </c>
      <c r="E116" s="78">
        <v>72489.049999999988</v>
      </c>
      <c r="F116" s="78">
        <v>76330.969649999985</v>
      </c>
    </row>
    <row r="117" spans="1:6">
      <c r="A117" s="83" t="s">
        <v>1560</v>
      </c>
      <c r="B117" s="78">
        <v>-7969778</v>
      </c>
      <c r="C117" s="78">
        <v>0</v>
      </c>
      <c r="D117" s="87">
        <v>-9515771</v>
      </c>
      <c r="E117" s="78">
        <v>-10039138.404999999</v>
      </c>
      <c r="F117" s="78">
        <v>-10571212.740465</v>
      </c>
    </row>
    <row r="118" spans="1:6">
      <c r="A118" s="84" t="s">
        <v>1794</v>
      </c>
      <c r="B118" s="78">
        <v>-7969778</v>
      </c>
      <c r="C118" s="78">
        <v>0</v>
      </c>
      <c r="D118" s="87">
        <v>-9515771</v>
      </c>
      <c r="E118" s="78">
        <v>-10039138.404999999</v>
      </c>
      <c r="F118" s="78">
        <v>-10571212.740465</v>
      </c>
    </row>
    <row r="119" spans="1:6">
      <c r="A119" s="83" t="s">
        <v>1561</v>
      </c>
      <c r="B119" s="78">
        <v>-124335712</v>
      </c>
      <c r="C119" s="78">
        <v>-7369701.1699999999</v>
      </c>
      <c r="D119" s="87">
        <v>-133519006</v>
      </c>
      <c r="E119" s="78">
        <v>-140862551.32999998</v>
      </c>
      <c r="F119" s="78">
        <v>-148328266.55049002</v>
      </c>
    </row>
    <row r="120" spans="1:6">
      <c r="A120" s="84" t="s">
        <v>1638</v>
      </c>
      <c r="B120" s="78">
        <v>-103322556</v>
      </c>
      <c r="C120" s="78">
        <v>0</v>
      </c>
      <c r="D120" s="87">
        <v>-111309678</v>
      </c>
      <c r="E120" s="78">
        <v>-117431710.28999999</v>
      </c>
      <c r="F120" s="78">
        <v>-123655590.93537003</v>
      </c>
    </row>
    <row r="121" spans="1:6">
      <c r="A121" s="92" t="s">
        <v>1783</v>
      </c>
      <c r="B121" s="78">
        <v>-21013156</v>
      </c>
      <c r="C121" s="78">
        <v>-7369701.1699999999</v>
      </c>
      <c r="D121" s="87">
        <v>-22209328</v>
      </c>
      <c r="E121" s="78">
        <v>-23430841.039999999</v>
      </c>
      <c r="F121" s="78">
        <v>-24672675.615119997</v>
      </c>
    </row>
    <row r="122" spans="1:6" ht="13.5" thickBot="1">
      <c r="A122" s="83" t="s">
        <v>1562</v>
      </c>
      <c r="B122" s="78">
        <v>20672678</v>
      </c>
      <c r="C122" s="78">
        <v>9634967.4400000013</v>
      </c>
      <c r="D122" s="87">
        <v>21852856</v>
      </c>
      <c r="E122" s="78">
        <v>23054763.079999998</v>
      </c>
      <c r="F122" s="78">
        <v>24276665.523239996</v>
      </c>
    </row>
    <row r="123" spans="1:6" ht="13.5" thickBot="1">
      <c r="A123" s="84" t="s">
        <v>1768</v>
      </c>
      <c r="B123" s="78">
        <v>568652</v>
      </c>
      <c r="C123" s="93">
        <v>6561836.4500000002</v>
      </c>
      <c r="D123" s="87">
        <v>608188</v>
      </c>
      <c r="E123" s="78">
        <v>641638.34</v>
      </c>
      <c r="F123" s="78">
        <v>675645.17201999994</v>
      </c>
    </row>
    <row r="124" spans="1:6" ht="13.5" thickBot="1">
      <c r="A124" s="84" t="s">
        <v>1769</v>
      </c>
      <c r="B124" s="78">
        <v>3020406</v>
      </c>
      <c r="C124" s="93">
        <v>0</v>
      </c>
      <c r="D124" s="87">
        <v>3229945</v>
      </c>
      <c r="E124" s="78">
        <v>3407591.9750000001</v>
      </c>
      <c r="F124" s="78">
        <v>3588194.3496750002</v>
      </c>
    </row>
    <row r="125" spans="1:6" ht="13.5" thickBot="1">
      <c r="A125" s="84" t="s">
        <v>1770</v>
      </c>
      <c r="B125" s="78">
        <v>1184161</v>
      </c>
      <c r="C125" s="93">
        <v>0</v>
      </c>
      <c r="D125" s="87">
        <v>1265703</v>
      </c>
      <c r="E125" s="78">
        <v>1335316.665</v>
      </c>
      <c r="F125" s="78">
        <v>1406088.4482450001</v>
      </c>
    </row>
    <row r="126" spans="1:6" ht="13.5" thickBot="1">
      <c r="A126" s="84" t="s">
        <v>1771</v>
      </c>
      <c r="B126" s="78">
        <v>9531052</v>
      </c>
      <c r="C126" s="93">
        <v>709512</v>
      </c>
      <c r="D126" s="87">
        <v>10183390</v>
      </c>
      <c r="E126" s="78">
        <v>10743476.449999999</v>
      </c>
      <c r="F126" s="78">
        <v>11312880.701849999</v>
      </c>
    </row>
    <row r="127" spans="1:6" ht="13.5" thickBot="1">
      <c r="A127" s="84" t="s">
        <v>1772</v>
      </c>
      <c r="B127" s="78">
        <v>6299134</v>
      </c>
      <c r="C127" s="93">
        <v>2310479.36</v>
      </c>
      <c r="D127" s="87">
        <v>6472150</v>
      </c>
      <c r="E127" s="78">
        <v>6828118.25</v>
      </c>
      <c r="F127" s="78">
        <v>7190008.5172499996</v>
      </c>
    </row>
    <row r="128" spans="1:6" ht="13.5" thickBot="1">
      <c r="A128" s="84" t="s">
        <v>1773</v>
      </c>
      <c r="B128" s="78">
        <v>69273</v>
      </c>
      <c r="C128" s="93">
        <v>53139.630000000005</v>
      </c>
      <c r="D128" s="87">
        <v>93480</v>
      </c>
      <c r="E128" s="78">
        <v>98621.4</v>
      </c>
      <c r="F128" s="78">
        <v>103848.3342</v>
      </c>
    </row>
    <row r="129" spans="1:6">
      <c r="A129" s="83" t="s">
        <v>1540</v>
      </c>
      <c r="B129" s="78">
        <v>24123459</v>
      </c>
      <c r="C129" s="78">
        <v>0</v>
      </c>
      <c r="D129" s="87">
        <v>28383459</v>
      </c>
      <c r="E129" s="78">
        <v>29944549.245000001</v>
      </c>
      <c r="F129" s="78">
        <v>31531610.354984999</v>
      </c>
    </row>
    <row r="130" spans="1:6" ht="13.5" thickBot="1">
      <c r="A130" s="84" t="s">
        <v>1541</v>
      </c>
      <c r="B130" s="78">
        <v>24123459</v>
      </c>
      <c r="C130" s="78">
        <v>0</v>
      </c>
      <c r="D130" s="78">
        <v>28383459</v>
      </c>
      <c r="E130" s="78">
        <v>29944549.245000001</v>
      </c>
      <c r="F130" s="78">
        <v>31531610.354984999</v>
      </c>
    </row>
    <row r="131" spans="1:6" ht="13.5" thickBot="1">
      <c r="A131" s="83" t="s">
        <v>1563</v>
      </c>
      <c r="B131" s="78">
        <v>200000</v>
      </c>
      <c r="C131" s="78">
        <v>201442.19</v>
      </c>
      <c r="D131" s="87">
        <v>200000</v>
      </c>
      <c r="E131" s="78">
        <v>211000</v>
      </c>
      <c r="F131" s="78">
        <v>222183</v>
      </c>
    </row>
    <row r="132" spans="1:6" ht="13.5" thickBot="1">
      <c r="A132" s="84" t="s">
        <v>1735</v>
      </c>
      <c r="B132" s="78">
        <v>600000</v>
      </c>
      <c r="C132" s="78">
        <v>258142.54</v>
      </c>
      <c r="D132" s="78">
        <v>600000</v>
      </c>
      <c r="E132" s="78">
        <v>633000</v>
      </c>
      <c r="F132" s="78">
        <v>666549</v>
      </c>
    </row>
    <row r="133" spans="1:6" ht="13.5" thickBot="1">
      <c r="A133" s="84" t="s">
        <v>1736</v>
      </c>
      <c r="B133" s="78">
        <v>-400000</v>
      </c>
      <c r="C133" s="78">
        <v>-56700.350000000006</v>
      </c>
      <c r="D133" s="78">
        <v>-400000</v>
      </c>
      <c r="E133" s="78">
        <v>-422000</v>
      </c>
      <c r="F133" s="78">
        <v>-444366</v>
      </c>
    </row>
    <row r="134" spans="1:6" ht="13.5" thickBot="1">
      <c r="A134" s="83" t="s">
        <v>1564</v>
      </c>
      <c r="B134" s="78">
        <v>0</v>
      </c>
      <c r="C134" s="78">
        <v>0</v>
      </c>
      <c r="D134" s="87">
        <v>0</v>
      </c>
      <c r="E134" s="78">
        <v>0</v>
      </c>
      <c r="F134" s="78">
        <v>0</v>
      </c>
    </row>
    <row r="135" spans="1:6">
      <c r="A135" s="84" t="s">
        <v>1747</v>
      </c>
      <c r="B135" s="78">
        <v>-5000</v>
      </c>
      <c r="C135" s="78">
        <v>0</v>
      </c>
      <c r="D135" s="78">
        <v>-5000</v>
      </c>
      <c r="E135" s="78">
        <v>-5275</v>
      </c>
      <c r="F135" s="78">
        <v>-5554.5749999999998</v>
      </c>
    </row>
    <row r="136" spans="1:6">
      <c r="A136" s="84" t="s">
        <v>1748</v>
      </c>
      <c r="B136" s="78">
        <v>5000</v>
      </c>
      <c r="C136" s="78">
        <v>0</v>
      </c>
      <c r="D136" s="78">
        <v>5000</v>
      </c>
      <c r="E136" s="78">
        <v>5275</v>
      </c>
      <c r="F136" s="78">
        <v>5554.5749999999998</v>
      </c>
    </row>
    <row r="137" spans="1:6">
      <c r="A137" s="83" t="s">
        <v>1348</v>
      </c>
      <c r="B137" s="78">
        <v>120057710</v>
      </c>
      <c r="C137" s="78">
        <v>0</v>
      </c>
      <c r="D137" s="78">
        <v>123228464</v>
      </c>
      <c r="E137" s="78">
        <v>129925682</v>
      </c>
      <c r="F137" s="78">
        <v>136982995</v>
      </c>
    </row>
    <row r="138" spans="1:6">
      <c r="A138" s="84" t="s">
        <v>1520</v>
      </c>
      <c r="B138" s="78">
        <v>120057710</v>
      </c>
      <c r="C138" s="78">
        <v>0</v>
      </c>
      <c r="D138" s="78">
        <v>123228464</v>
      </c>
      <c r="E138" s="78">
        <v>129925682</v>
      </c>
      <c r="F138" s="78">
        <v>136982995</v>
      </c>
    </row>
    <row r="139" spans="1:6">
      <c r="A139" s="83" t="s">
        <v>1353</v>
      </c>
      <c r="B139" s="78">
        <v>165499212</v>
      </c>
      <c r="C139" s="78">
        <v>22565377.029999997</v>
      </c>
      <c r="D139" s="78">
        <v>177632076</v>
      </c>
      <c r="E139" s="78">
        <v>187401840.18000004</v>
      </c>
      <c r="F139" s="78">
        <v>197334137.70953998</v>
      </c>
    </row>
    <row r="140" spans="1:6">
      <c r="A140" s="84" t="s">
        <v>1529</v>
      </c>
      <c r="B140" s="78">
        <v>93151</v>
      </c>
      <c r="C140" s="78">
        <v>5445.01</v>
      </c>
      <c r="D140" s="78">
        <v>93151</v>
      </c>
      <c r="E140" s="78">
        <v>98274.305000000008</v>
      </c>
      <c r="F140" s="78">
        <v>103482.84316499997</v>
      </c>
    </row>
    <row r="141" spans="1:6">
      <c r="A141" s="84" t="s">
        <v>1752</v>
      </c>
      <c r="B141" s="78">
        <v>371000</v>
      </c>
      <c r="C141" s="78">
        <v>102442.71999999999</v>
      </c>
      <c r="D141" s="78">
        <v>371000</v>
      </c>
      <c r="E141" s="78">
        <v>391405</v>
      </c>
      <c r="F141" s="78">
        <v>412149.46500000003</v>
      </c>
    </row>
    <row r="142" spans="1:6">
      <c r="A142" s="84" t="s">
        <v>1536</v>
      </c>
      <c r="B142" s="78">
        <v>1068421</v>
      </c>
      <c r="C142" s="78">
        <v>163536.33999999997</v>
      </c>
      <c r="D142" s="78">
        <v>1068421</v>
      </c>
      <c r="E142" s="78">
        <v>1127184.155</v>
      </c>
      <c r="F142" s="78">
        <v>1186924.915215</v>
      </c>
    </row>
    <row r="143" spans="1:6">
      <c r="A143" s="84" t="s">
        <v>1639</v>
      </c>
      <c r="B143" s="78">
        <v>5476859</v>
      </c>
      <c r="C143" s="78">
        <v>0</v>
      </c>
      <c r="D143" s="78">
        <v>4549111</v>
      </c>
      <c r="E143" s="78">
        <v>4799312.1050000004</v>
      </c>
      <c r="F143" s="78">
        <v>5053675.6465649996</v>
      </c>
    </row>
    <row r="144" spans="1:6">
      <c r="A144" s="84" t="s">
        <v>1814</v>
      </c>
      <c r="B144" s="78">
        <v>1275787</v>
      </c>
      <c r="C144" s="78">
        <v>127589.01999999999</v>
      </c>
      <c r="D144" s="78">
        <v>3823010</v>
      </c>
      <c r="E144" s="78">
        <v>4033275.55</v>
      </c>
      <c r="F144" s="78">
        <v>4247039.1541499998</v>
      </c>
    </row>
    <row r="145" spans="1:6">
      <c r="A145" s="85" t="s">
        <v>1608</v>
      </c>
      <c r="B145" s="78">
        <v>1275787</v>
      </c>
      <c r="C145" s="78">
        <v>127589.01999999999</v>
      </c>
      <c r="D145" s="78">
        <v>3823010</v>
      </c>
      <c r="E145" s="78">
        <v>4033275.55</v>
      </c>
      <c r="F145" s="78">
        <v>4247039.1541499998</v>
      </c>
    </row>
    <row r="146" spans="1:6">
      <c r="A146" s="84" t="s">
        <v>1815</v>
      </c>
      <c r="B146" s="78">
        <v>53643</v>
      </c>
      <c r="C146" s="78">
        <v>0</v>
      </c>
      <c r="D146" s="78">
        <v>980616</v>
      </c>
      <c r="E146" s="78">
        <v>1034549.88</v>
      </c>
      <c r="F146" s="78">
        <v>1089381.02364</v>
      </c>
    </row>
    <row r="147" spans="1:6">
      <c r="A147" s="84" t="s">
        <v>1784</v>
      </c>
      <c r="B147" s="78">
        <v>360000</v>
      </c>
      <c r="C147" s="78">
        <v>14644.94</v>
      </c>
      <c r="D147" s="78">
        <v>360000</v>
      </c>
      <c r="E147" s="78">
        <v>379800</v>
      </c>
      <c r="F147" s="78">
        <v>399929.4</v>
      </c>
    </row>
    <row r="148" spans="1:6">
      <c r="A148" s="84" t="s">
        <v>1640</v>
      </c>
      <c r="B148" s="78">
        <v>3906363</v>
      </c>
      <c r="C148" s="78">
        <v>0</v>
      </c>
      <c r="D148" s="78">
        <v>4401652</v>
      </c>
      <c r="E148" s="78">
        <v>4643742.8600000003</v>
      </c>
      <c r="F148" s="78">
        <v>4889861.2315799994</v>
      </c>
    </row>
    <row r="149" spans="1:6">
      <c r="A149" s="84" t="s">
        <v>1555</v>
      </c>
      <c r="B149" s="78">
        <v>54900</v>
      </c>
      <c r="C149" s="78">
        <v>0</v>
      </c>
      <c r="D149" s="78">
        <v>54900</v>
      </c>
      <c r="E149" s="78">
        <v>57919.5</v>
      </c>
      <c r="F149" s="78">
        <v>60989.233500000002</v>
      </c>
    </row>
    <row r="150" spans="1:6">
      <c r="A150" s="84" t="s">
        <v>1641</v>
      </c>
      <c r="B150" s="78">
        <v>8695603</v>
      </c>
      <c r="C150" s="78">
        <v>2932642.5400000005</v>
      </c>
      <c r="D150" s="78">
        <v>12395603</v>
      </c>
      <c r="E150" s="78">
        <v>13077361.165000001</v>
      </c>
      <c r="F150" s="78">
        <v>13770461.306745002</v>
      </c>
    </row>
    <row r="151" spans="1:6">
      <c r="A151" s="84" t="s">
        <v>1795</v>
      </c>
      <c r="B151" s="78">
        <v>55463364</v>
      </c>
      <c r="C151" s="78">
        <v>356394</v>
      </c>
      <c r="D151" s="78">
        <v>57811040</v>
      </c>
      <c r="E151" s="78">
        <v>60990647.200000003</v>
      </c>
      <c r="F151" s="78">
        <v>64223151.501599997</v>
      </c>
    </row>
    <row r="152" spans="1:6">
      <c r="A152" s="84" t="s">
        <v>1796</v>
      </c>
      <c r="B152" s="78">
        <v>150000</v>
      </c>
      <c r="C152" s="78">
        <v>3320</v>
      </c>
      <c r="D152" s="78">
        <v>150000</v>
      </c>
      <c r="E152" s="78">
        <v>158250</v>
      </c>
      <c r="F152" s="78">
        <v>166637.25</v>
      </c>
    </row>
    <row r="153" spans="1:6">
      <c r="A153" s="84" t="s">
        <v>1849</v>
      </c>
      <c r="B153" s="78">
        <v>879000</v>
      </c>
      <c r="C153" s="78">
        <v>0</v>
      </c>
      <c r="D153" s="78">
        <v>879000</v>
      </c>
      <c r="E153" s="78">
        <v>927345</v>
      </c>
      <c r="F153" s="78">
        <v>976494.28500000003</v>
      </c>
    </row>
    <row r="154" spans="1:6">
      <c r="A154" s="84" t="s">
        <v>1797</v>
      </c>
      <c r="B154" s="78">
        <v>2530432</v>
      </c>
      <c r="C154" s="78">
        <v>1409440.4200000002</v>
      </c>
      <c r="D154" s="78">
        <v>2530432</v>
      </c>
      <c r="E154" s="78">
        <v>2669605.7599999998</v>
      </c>
      <c r="F154" s="78">
        <v>2811094.8652799996</v>
      </c>
    </row>
    <row r="155" spans="1:6">
      <c r="A155" s="84" t="s">
        <v>1798</v>
      </c>
      <c r="B155" s="78">
        <v>4965798</v>
      </c>
      <c r="C155" s="78">
        <v>0</v>
      </c>
      <c r="D155" s="78">
        <v>5388956</v>
      </c>
      <c r="E155" s="78">
        <v>5685348.5800000001</v>
      </c>
      <c r="F155" s="78">
        <v>5986672.0547400005</v>
      </c>
    </row>
    <row r="156" spans="1:6">
      <c r="A156" s="84" t="s">
        <v>1799</v>
      </c>
      <c r="B156" s="78">
        <v>6675697</v>
      </c>
      <c r="C156" s="78">
        <v>4618412.58</v>
      </c>
      <c r="D156" s="78">
        <v>8675697</v>
      </c>
      <c r="E156" s="78">
        <v>9152860.3350000009</v>
      </c>
      <c r="F156" s="78">
        <v>9637961.9327550009</v>
      </c>
    </row>
    <row r="157" spans="1:6">
      <c r="A157" s="84" t="s">
        <v>1800</v>
      </c>
      <c r="B157" s="78">
        <v>403445</v>
      </c>
      <c r="C157" s="78">
        <v>0</v>
      </c>
      <c r="D157" s="78">
        <v>451971</v>
      </c>
      <c r="E157" s="78">
        <v>476829.40500000003</v>
      </c>
      <c r="F157" s="78">
        <v>502101.363465</v>
      </c>
    </row>
    <row r="158" spans="1:6">
      <c r="A158" s="84" t="s">
        <v>1801</v>
      </c>
      <c r="B158" s="78">
        <v>6270313</v>
      </c>
      <c r="C158" s="78">
        <v>4097981</v>
      </c>
      <c r="D158" s="78">
        <v>8270313</v>
      </c>
      <c r="E158" s="78">
        <v>8725180.2149999999</v>
      </c>
      <c r="F158" s="78">
        <v>9187614.7663949989</v>
      </c>
    </row>
    <row r="159" spans="1:6">
      <c r="A159" s="84" t="s">
        <v>1802</v>
      </c>
      <c r="B159" s="78">
        <v>1129846</v>
      </c>
      <c r="C159" s="78">
        <v>0</v>
      </c>
      <c r="D159" s="78">
        <v>1262192</v>
      </c>
      <c r="E159" s="78">
        <v>1331612.56</v>
      </c>
      <c r="F159" s="78">
        <v>1402188.02568</v>
      </c>
    </row>
    <row r="160" spans="1:6">
      <c r="A160" s="84" t="s">
        <v>1803</v>
      </c>
      <c r="B160" s="78">
        <v>24845</v>
      </c>
      <c r="C160" s="78">
        <v>0</v>
      </c>
      <c r="D160" s="78">
        <v>24845</v>
      </c>
      <c r="E160" s="78">
        <v>26211.474999999999</v>
      </c>
      <c r="F160" s="78">
        <v>27600.683174999998</v>
      </c>
    </row>
    <row r="161" spans="1:6">
      <c r="A161" s="84" t="s">
        <v>1804</v>
      </c>
      <c r="B161" s="78">
        <v>6811373</v>
      </c>
      <c r="C161" s="78">
        <v>0</v>
      </c>
      <c r="D161" s="78">
        <v>7346894</v>
      </c>
      <c r="E161" s="78">
        <v>7750973.1699999999</v>
      </c>
      <c r="F161" s="78">
        <v>8161774.7480100002</v>
      </c>
    </row>
    <row r="162" spans="1:6">
      <c r="A162" s="84" t="s">
        <v>1662</v>
      </c>
      <c r="B162" s="78">
        <v>21064</v>
      </c>
      <c r="C162" s="78">
        <v>114.04</v>
      </c>
      <c r="D162" s="78">
        <v>21064</v>
      </c>
      <c r="E162" s="78">
        <v>22222.52</v>
      </c>
      <c r="F162" s="78">
        <v>23400.313560000002</v>
      </c>
    </row>
    <row r="163" spans="1:6">
      <c r="A163" s="84" t="s">
        <v>1843</v>
      </c>
      <c r="B163" s="78">
        <v>220464</v>
      </c>
      <c r="C163" s="78">
        <v>0</v>
      </c>
      <c r="D163" s="78">
        <v>249620</v>
      </c>
      <c r="E163" s="78">
        <v>263349.09999999998</v>
      </c>
      <c r="F163" s="78">
        <v>277306.60229999997</v>
      </c>
    </row>
    <row r="164" spans="1:6">
      <c r="A164" s="84" t="s">
        <v>1663</v>
      </c>
      <c r="B164" s="78">
        <v>20000</v>
      </c>
      <c r="C164" s="78">
        <v>2192.92</v>
      </c>
      <c r="D164" s="78">
        <v>20000</v>
      </c>
      <c r="E164" s="78">
        <v>21100</v>
      </c>
      <c r="F164" s="78">
        <v>22218.3</v>
      </c>
    </row>
    <row r="165" spans="1:6">
      <c r="A165" s="84" t="s">
        <v>1856</v>
      </c>
      <c r="B165" s="78">
        <v>257123</v>
      </c>
      <c r="C165" s="78">
        <v>46206.19</v>
      </c>
      <c r="D165" s="78">
        <v>257123</v>
      </c>
      <c r="E165" s="78">
        <v>271264.76500000001</v>
      </c>
      <c r="F165" s="78">
        <v>285641.79754500004</v>
      </c>
    </row>
    <row r="166" spans="1:6">
      <c r="A166" s="84" t="s">
        <v>1844</v>
      </c>
      <c r="B166" s="78">
        <v>247425</v>
      </c>
      <c r="C166" s="78">
        <v>0</v>
      </c>
      <c r="D166" s="78">
        <v>284966</v>
      </c>
      <c r="E166" s="78">
        <v>300639.13</v>
      </c>
      <c r="F166" s="78">
        <v>316573.00388999999</v>
      </c>
    </row>
    <row r="167" spans="1:6">
      <c r="A167" s="84" t="s">
        <v>1642</v>
      </c>
      <c r="B167" s="78">
        <v>52759</v>
      </c>
      <c r="C167" s="78">
        <v>0</v>
      </c>
      <c r="D167" s="78">
        <v>58051</v>
      </c>
      <c r="E167" s="78">
        <v>61243.805</v>
      </c>
      <c r="F167" s="78">
        <v>64489.726665000002</v>
      </c>
    </row>
    <row r="168" spans="1:6">
      <c r="A168" s="84" t="s">
        <v>1542</v>
      </c>
      <c r="B168" s="78">
        <v>1114003</v>
      </c>
      <c r="C168" s="78">
        <v>28847.83</v>
      </c>
      <c r="D168" s="78">
        <v>1114003</v>
      </c>
      <c r="E168" s="78">
        <v>1175273.1649999998</v>
      </c>
      <c r="F168" s="78">
        <v>1237562.6427450001</v>
      </c>
    </row>
    <row r="169" spans="1:6">
      <c r="A169" s="84" t="s">
        <v>1643</v>
      </c>
      <c r="B169" s="78">
        <v>11390179</v>
      </c>
      <c r="C169" s="78">
        <v>0</v>
      </c>
      <c r="D169" s="78">
        <v>12195848</v>
      </c>
      <c r="E169" s="78">
        <v>12866619.640000001</v>
      </c>
      <c r="F169" s="78">
        <v>13548550.48092</v>
      </c>
    </row>
    <row r="170" spans="1:6">
      <c r="A170" s="84" t="s">
        <v>1557</v>
      </c>
      <c r="B170" s="78">
        <v>1820108</v>
      </c>
      <c r="C170" s="78">
        <v>169400.53</v>
      </c>
      <c r="D170" s="78">
        <v>2120108</v>
      </c>
      <c r="E170" s="78">
        <v>2236713.9400000004</v>
      </c>
      <c r="F170" s="78">
        <v>2355259.7788200001</v>
      </c>
    </row>
    <row r="171" spans="1:6">
      <c r="A171" s="84" t="s">
        <v>1830</v>
      </c>
      <c r="B171" s="78">
        <v>9652964</v>
      </c>
      <c r="C171" s="78">
        <v>0</v>
      </c>
      <c r="D171" s="78">
        <v>10037118</v>
      </c>
      <c r="E171" s="78">
        <v>10589159.490000002</v>
      </c>
      <c r="F171" s="78">
        <v>11150384.94297</v>
      </c>
    </row>
    <row r="172" spans="1:6">
      <c r="A172" s="84" t="s">
        <v>1785</v>
      </c>
      <c r="B172" s="78">
        <v>1807010</v>
      </c>
      <c r="C172" s="78">
        <v>993763.28000000014</v>
      </c>
      <c r="D172" s="78">
        <v>2500334</v>
      </c>
      <c r="E172" s="78">
        <v>2637852.37</v>
      </c>
      <c r="F172" s="78">
        <v>2777658.5456099999</v>
      </c>
    </row>
    <row r="173" spans="1:6">
      <c r="A173" s="84" t="s">
        <v>1786</v>
      </c>
      <c r="B173" s="78">
        <v>995610</v>
      </c>
      <c r="C173" s="78">
        <v>24290.300000000003</v>
      </c>
      <c r="D173" s="78">
        <v>996301</v>
      </c>
      <c r="E173" s="78">
        <v>1051097.5549999999</v>
      </c>
      <c r="F173" s="78">
        <v>1106805.725415</v>
      </c>
    </row>
    <row r="174" spans="1:6">
      <c r="A174" s="84" t="s">
        <v>1787</v>
      </c>
      <c r="B174" s="78">
        <v>3486721</v>
      </c>
      <c r="C174" s="78">
        <v>0</v>
      </c>
      <c r="D174" s="78">
        <v>4313065</v>
      </c>
      <c r="E174" s="78">
        <v>4550283.5750000002</v>
      </c>
      <c r="F174" s="78">
        <v>4791448.6044749999</v>
      </c>
    </row>
    <row r="175" spans="1:6">
      <c r="A175" s="84" t="s">
        <v>1521</v>
      </c>
      <c r="B175" s="78">
        <v>27387592</v>
      </c>
      <c r="C175" s="78">
        <v>7369701.1699999981</v>
      </c>
      <c r="D175" s="78">
        <v>22209321</v>
      </c>
      <c r="E175" s="78">
        <v>23430833.654999997</v>
      </c>
      <c r="F175" s="78">
        <v>24672667.838715002</v>
      </c>
    </row>
    <row r="176" spans="1:6">
      <c r="A176" s="84" t="s">
        <v>1788</v>
      </c>
      <c r="B176" s="78">
        <v>32810</v>
      </c>
      <c r="C176" s="78">
        <v>7900.5</v>
      </c>
      <c r="D176" s="78">
        <v>32810</v>
      </c>
      <c r="E176" s="78">
        <v>34614.550000000003</v>
      </c>
      <c r="F176" s="78">
        <v>36449.121150000006</v>
      </c>
    </row>
    <row r="177" spans="1:6">
      <c r="A177" s="84" t="s">
        <v>1543</v>
      </c>
      <c r="B177" s="78">
        <v>333540</v>
      </c>
      <c r="C177" s="78">
        <v>91111.7</v>
      </c>
      <c r="D177" s="78">
        <v>333540</v>
      </c>
      <c r="E177" s="78">
        <v>351884.7</v>
      </c>
      <c r="F177" s="78">
        <v>370534.58909999998</v>
      </c>
    </row>
    <row r="178" spans="1:6">
      <c r="A178" s="83" t="s">
        <v>1349</v>
      </c>
      <c r="B178" s="78">
        <v>10747625</v>
      </c>
      <c r="C178" s="78">
        <v>5565681.5</v>
      </c>
      <c r="D178" s="78">
        <v>9522644</v>
      </c>
      <c r="E178" s="78">
        <v>10046389.420000002</v>
      </c>
      <c r="F178" s="78">
        <v>10578848.05926</v>
      </c>
    </row>
    <row r="179" spans="1:6">
      <c r="A179" s="84" t="s">
        <v>1544</v>
      </c>
      <c r="B179" s="78">
        <v>10747625</v>
      </c>
      <c r="C179" s="78">
        <v>5565681.5</v>
      </c>
      <c r="D179" s="78">
        <v>9522644</v>
      </c>
      <c r="E179" s="78">
        <v>10046389.420000002</v>
      </c>
      <c r="F179" s="78">
        <v>10578848.05926</v>
      </c>
    </row>
    <row r="180" spans="1:6" ht="12" customHeight="1">
      <c r="A180" s="84" t="s">
        <v>1664</v>
      </c>
      <c r="B180" s="78">
        <v>0</v>
      </c>
      <c r="C180" s="78">
        <v>0</v>
      </c>
      <c r="D180" s="78">
        <v>0</v>
      </c>
      <c r="E180" s="78">
        <v>0</v>
      </c>
      <c r="F180" s="78">
        <v>0</v>
      </c>
    </row>
    <row r="181" spans="1:6">
      <c r="A181" s="83" t="s">
        <v>1565</v>
      </c>
      <c r="B181" s="78">
        <v>271495952</v>
      </c>
      <c r="C181" s="78">
        <v>130197878.61</v>
      </c>
      <c r="D181" s="78">
        <v>309776002</v>
      </c>
      <c r="E181" s="78">
        <v>326813682.11000001</v>
      </c>
      <c r="F181" s="78">
        <v>344134807.26183003</v>
      </c>
    </row>
    <row r="182" spans="1:6">
      <c r="A182" s="84" t="s">
        <v>1850</v>
      </c>
      <c r="B182" s="78">
        <v>268820574</v>
      </c>
      <c r="C182" s="78">
        <v>128841545.29000001</v>
      </c>
      <c r="D182" s="78">
        <v>307100624</v>
      </c>
      <c r="E182" s="78">
        <v>323991158.31999999</v>
      </c>
      <c r="F182" s="78">
        <v>341162689.71096003</v>
      </c>
    </row>
    <row r="183" spans="1:6">
      <c r="A183" s="84" t="s">
        <v>1821</v>
      </c>
      <c r="B183" s="78">
        <v>2675378</v>
      </c>
      <c r="C183" s="78">
        <v>1356333.3199999998</v>
      </c>
      <c r="D183" s="78">
        <v>2675378</v>
      </c>
      <c r="E183" s="78">
        <v>2822523.79</v>
      </c>
      <c r="F183" s="78">
        <v>2972117.5508699999</v>
      </c>
    </row>
    <row r="184" spans="1:6" ht="13.5" thickBot="1">
      <c r="A184" s="83" t="s">
        <v>1351</v>
      </c>
      <c r="B184" s="78">
        <v>42335532</v>
      </c>
      <c r="C184" s="78">
        <v>24920266.129999999</v>
      </c>
      <c r="D184" s="78">
        <v>50335532</v>
      </c>
      <c r="E184" s="78">
        <v>53103986.25999999</v>
      </c>
      <c r="F184" s="78">
        <v>55918497.531779997</v>
      </c>
    </row>
    <row r="185" spans="1:6" ht="13.5" thickBot="1">
      <c r="A185" s="84" t="s">
        <v>1753</v>
      </c>
      <c r="B185" s="78">
        <v>500000</v>
      </c>
      <c r="C185" s="78">
        <v>220199.52000000002</v>
      </c>
      <c r="D185" s="93">
        <v>500000</v>
      </c>
      <c r="E185" s="78">
        <v>527500</v>
      </c>
      <c r="F185" s="78">
        <v>555457.5</v>
      </c>
    </row>
    <row r="186" spans="1:6" ht="13.5" thickBot="1">
      <c r="A186" s="84" t="s">
        <v>1737</v>
      </c>
      <c r="B186" s="78">
        <v>1562314</v>
      </c>
      <c r="C186" s="78">
        <v>891984.78</v>
      </c>
      <c r="D186" s="93">
        <v>1762314</v>
      </c>
      <c r="E186" s="78">
        <v>1859241.27</v>
      </c>
      <c r="F186" s="78">
        <v>1957781.0573100001</v>
      </c>
    </row>
    <row r="187" spans="1:6" ht="13.5" thickBot="1">
      <c r="A187" s="84" t="s">
        <v>1665</v>
      </c>
      <c r="B187" s="78">
        <v>8798179</v>
      </c>
      <c r="C187" s="78">
        <v>6868298.6999999993</v>
      </c>
      <c r="D187" s="93">
        <v>9798179</v>
      </c>
      <c r="E187" s="78">
        <v>10337078.844999999</v>
      </c>
      <c r="F187" s="78">
        <v>10884944.023784999</v>
      </c>
    </row>
    <row r="188" spans="1:6" ht="13.5" thickBot="1">
      <c r="A188" s="84" t="s">
        <v>1545</v>
      </c>
      <c r="B188" s="78">
        <v>7250000</v>
      </c>
      <c r="C188" s="78">
        <v>3842849.1100000003</v>
      </c>
      <c r="D188" s="93">
        <v>9250000</v>
      </c>
      <c r="E188" s="78">
        <v>9758750</v>
      </c>
      <c r="F188" s="78">
        <v>10275963.75</v>
      </c>
    </row>
    <row r="189" spans="1:6" ht="13.5" thickBot="1">
      <c r="A189" s="84" t="s">
        <v>1556</v>
      </c>
      <c r="B189" s="78">
        <v>9283118</v>
      </c>
      <c r="C189" s="78">
        <v>5786160.2899999991</v>
      </c>
      <c r="D189" s="93">
        <v>11283118</v>
      </c>
      <c r="E189" s="78">
        <v>11903689.49</v>
      </c>
      <c r="F189" s="78">
        <v>12534585.03297</v>
      </c>
    </row>
    <row r="190" spans="1:6" ht="13.5" thickBot="1">
      <c r="A190" s="84" t="s">
        <v>1686</v>
      </c>
      <c r="B190" s="78">
        <v>2500000</v>
      </c>
      <c r="C190" s="78">
        <v>8693.64</v>
      </c>
      <c r="D190" s="93">
        <v>2500000</v>
      </c>
      <c r="E190" s="78">
        <v>2637500</v>
      </c>
      <c r="F190" s="78">
        <v>2777287.5</v>
      </c>
    </row>
    <row r="191" spans="1:6" ht="13.5" thickBot="1">
      <c r="A191" s="84" t="s">
        <v>1685</v>
      </c>
      <c r="B191" s="78">
        <v>989150</v>
      </c>
      <c r="C191" s="78">
        <v>3549.29</v>
      </c>
      <c r="D191" s="93">
        <v>1489150</v>
      </c>
      <c r="E191" s="78">
        <v>1571053.25</v>
      </c>
      <c r="F191" s="78">
        <v>1654319.07225</v>
      </c>
    </row>
    <row r="192" spans="1:6" ht="13.5" thickBot="1">
      <c r="A192" s="84" t="s">
        <v>1805</v>
      </c>
      <c r="B192" s="78">
        <v>165632</v>
      </c>
      <c r="C192" s="78">
        <v>0</v>
      </c>
      <c r="D192" s="93">
        <v>165632</v>
      </c>
      <c r="E192" s="78">
        <v>174741.76000000001</v>
      </c>
      <c r="F192" s="78">
        <v>184003.07328000001</v>
      </c>
    </row>
    <row r="193" spans="1:6" ht="13.5" thickBot="1">
      <c r="A193" s="84" t="s">
        <v>1671</v>
      </c>
      <c r="B193" s="78">
        <v>10000</v>
      </c>
      <c r="C193" s="78">
        <v>0</v>
      </c>
      <c r="D193" s="93">
        <v>10000</v>
      </c>
      <c r="E193" s="78">
        <v>10550</v>
      </c>
      <c r="F193" s="78">
        <v>11109.15</v>
      </c>
    </row>
    <row r="194" spans="1:6" ht="13.5" thickBot="1">
      <c r="A194" s="84" t="s">
        <v>1816</v>
      </c>
      <c r="B194" s="78">
        <v>6876660</v>
      </c>
      <c r="C194" s="78">
        <v>4331698</v>
      </c>
      <c r="D194" s="93">
        <v>6876660</v>
      </c>
      <c r="E194" s="78">
        <v>7254876.2999999998</v>
      </c>
      <c r="F194" s="78">
        <v>7639384.7439000001</v>
      </c>
    </row>
    <row r="195" spans="1:6" ht="13.5" thickBot="1">
      <c r="A195" s="84" t="s">
        <v>1546</v>
      </c>
      <c r="B195" s="78">
        <v>0</v>
      </c>
      <c r="C195" s="78">
        <v>0</v>
      </c>
      <c r="D195" s="93">
        <v>2000000</v>
      </c>
      <c r="E195" s="78">
        <v>2110000</v>
      </c>
      <c r="F195" s="78">
        <v>2221830</v>
      </c>
    </row>
    <row r="196" spans="1:6" ht="13.5" thickBot="1">
      <c r="A196" s="84" t="s">
        <v>1738</v>
      </c>
      <c r="B196" s="78">
        <v>2600000</v>
      </c>
      <c r="C196" s="78">
        <v>2600000</v>
      </c>
      <c r="D196" s="93">
        <v>2900000</v>
      </c>
      <c r="E196" s="78">
        <v>3059500</v>
      </c>
      <c r="F196" s="78">
        <v>3221653.5</v>
      </c>
    </row>
    <row r="197" spans="1:6" ht="13.5" thickBot="1">
      <c r="A197" s="84" t="s">
        <v>1644</v>
      </c>
      <c r="B197" s="78">
        <v>1800479</v>
      </c>
      <c r="C197" s="78">
        <v>366832.8</v>
      </c>
      <c r="D197" s="93">
        <v>1800479</v>
      </c>
      <c r="E197" s="78">
        <v>1899505.345</v>
      </c>
      <c r="F197" s="78">
        <v>2000179.1282849999</v>
      </c>
    </row>
    <row r="198" spans="1:6">
      <c r="A198" s="83" t="s">
        <v>1547</v>
      </c>
      <c r="B198" s="78">
        <v>10620000</v>
      </c>
      <c r="C198" s="78">
        <v>12410539.08</v>
      </c>
      <c r="D198" s="78">
        <v>34473000</v>
      </c>
      <c r="E198" s="78">
        <v>22794430</v>
      </c>
      <c r="F198" s="78">
        <v>28206883.789999999</v>
      </c>
    </row>
    <row r="199" spans="1:6" ht="13.5" thickBot="1">
      <c r="A199" s="84" t="s">
        <v>1645</v>
      </c>
      <c r="B199" s="78">
        <v>0</v>
      </c>
      <c r="C199" s="78">
        <v>0</v>
      </c>
      <c r="D199" s="78">
        <v>0</v>
      </c>
      <c r="E199" s="78">
        <v>0</v>
      </c>
      <c r="F199" s="78">
        <v>0</v>
      </c>
    </row>
    <row r="200" spans="1:6">
      <c r="A200" s="84" t="s">
        <v>1646</v>
      </c>
      <c r="B200" s="78">
        <v>0</v>
      </c>
      <c r="C200" s="78">
        <v>0</v>
      </c>
      <c r="D200" s="78">
        <v>0</v>
      </c>
      <c r="E200" s="78">
        <v>0</v>
      </c>
      <c r="F200" s="78">
        <v>0</v>
      </c>
    </row>
    <row r="201" spans="1:6" ht="13.5" thickBot="1">
      <c r="A201" s="84" t="s">
        <v>1647</v>
      </c>
      <c r="B201" s="78">
        <v>0</v>
      </c>
      <c r="C201" s="78">
        <v>0</v>
      </c>
      <c r="D201" s="78">
        <v>0</v>
      </c>
      <c r="E201" s="78">
        <v>0</v>
      </c>
      <c r="F201" s="78">
        <v>0</v>
      </c>
    </row>
    <row r="202" spans="1:6" ht="13.5" thickBot="1">
      <c r="A202" s="84" t="s">
        <v>1774</v>
      </c>
      <c r="B202" s="78">
        <v>0</v>
      </c>
      <c r="C202" s="78">
        <v>0</v>
      </c>
      <c r="D202" s="78">
        <v>0</v>
      </c>
      <c r="E202" s="78">
        <v>0</v>
      </c>
      <c r="F202" s="78">
        <v>0</v>
      </c>
    </row>
    <row r="203" spans="1:6" ht="13.5" thickBot="1">
      <c r="A203" s="84" t="s">
        <v>1775</v>
      </c>
      <c r="B203" s="78">
        <v>0</v>
      </c>
      <c r="C203" s="78">
        <v>0</v>
      </c>
      <c r="D203" s="78">
        <v>0</v>
      </c>
      <c r="E203" s="78">
        <v>0</v>
      </c>
      <c r="F203" s="78">
        <v>0</v>
      </c>
    </row>
    <row r="204" spans="1:6">
      <c r="A204" s="84" t="s">
        <v>1776</v>
      </c>
      <c r="B204" s="78">
        <v>0</v>
      </c>
      <c r="C204" s="78">
        <v>0</v>
      </c>
      <c r="D204" s="78">
        <v>0</v>
      </c>
      <c r="E204" s="78">
        <v>0</v>
      </c>
      <c r="F204" s="78">
        <v>0</v>
      </c>
    </row>
    <row r="205" spans="1:6" ht="13.5" thickBot="1">
      <c r="A205" s="84" t="s">
        <v>1739</v>
      </c>
      <c r="B205" s="78">
        <v>0</v>
      </c>
      <c r="C205" s="78">
        <v>0</v>
      </c>
      <c r="D205" s="78">
        <v>0</v>
      </c>
      <c r="E205" s="78">
        <v>0</v>
      </c>
      <c r="F205" s="78">
        <v>0</v>
      </c>
    </row>
    <row r="206" spans="1:6">
      <c r="A206" s="84" t="s">
        <v>1683</v>
      </c>
      <c r="B206" s="78">
        <v>0</v>
      </c>
      <c r="C206" s="78">
        <v>0</v>
      </c>
      <c r="D206" s="78">
        <v>0</v>
      </c>
      <c r="E206" s="78">
        <v>0</v>
      </c>
      <c r="F206" s="78">
        <v>0</v>
      </c>
    </row>
    <row r="207" spans="1:6">
      <c r="A207" s="84" t="s">
        <v>1714</v>
      </c>
      <c r="B207" s="78">
        <v>934000</v>
      </c>
      <c r="C207" s="78">
        <v>531425.51</v>
      </c>
      <c r="D207" s="78">
        <v>930000</v>
      </c>
      <c r="E207" s="78">
        <v>957000</v>
      </c>
      <c r="F207" s="78">
        <v>1033000</v>
      </c>
    </row>
    <row r="208" spans="1:6">
      <c r="A208" s="84" t="s">
        <v>1680</v>
      </c>
      <c r="B208" s="78">
        <v>0</v>
      </c>
      <c r="C208" s="78">
        <v>5211095.95</v>
      </c>
      <c r="D208" s="78">
        <v>0</v>
      </c>
      <c r="E208" s="78">
        <v>0</v>
      </c>
      <c r="F208" s="78">
        <v>0</v>
      </c>
    </row>
    <row r="209" spans="1:6">
      <c r="A209" s="84" t="s">
        <v>1762</v>
      </c>
      <c r="B209" s="78">
        <v>26000</v>
      </c>
      <c r="C209" s="78">
        <v>19659.82</v>
      </c>
      <c r="D209" s="78">
        <v>26000</v>
      </c>
      <c r="E209" s="78">
        <v>27430</v>
      </c>
      <c r="F209" s="78">
        <v>28883.79</v>
      </c>
    </row>
    <row r="210" spans="1:6">
      <c r="A210" s="84" t="s">
        <v>1548</v>
      </c>
      <c r="B210" s="78">
        <v>9660000</v>
      </c>
      <c r="C210" s="78">
        <v>6648357.7999999998</v>
      </c>
      <c r="D210" s="87">
        <v>33517000</v>
      </c>
      <c r="E210" s="78">
        <v>21810000</v>
      </c>
      <c r="F210" s="78">
        <v>27145000</v>
      </c>
    </row>
    <row r="211" spans="1:6">
      <c r="A211" s="83" t="s">
        <v>1566</v>
      </c>
      <c r="B211" s="78">
        <v>6908499</v>
      </c>
      <c r="C211" s="78">
        <v>1112412.8500000001</v>
      </c>
      <c r="D211" s="78">
        <v>7588499</v>
      </c>
      <c r="E211" s="78">
        <v>8005866.4450000003</v>
      </c>
      <c r="F211" s="78">
        <v>8430177.3665849995</v>
      </c>
    </row>
    <row r="212" spans="1:6">
      <c r="A212" s="84" t="s">
        <v>1645</v>
      </c>
      <c r="B212" s="78">
        <v>33326</v>
      </c>
      <c r="C212" s="78">
        <v>16663.02</v>
      </c>
      <c r="D212" s="78">
        <v>33326</v>
      </c>
      <c r="E212" s="78">
        <v>35158.93</v>
      </c>
      <c r="F212" s="78">
        <v>37022.353289999999</v>
      </c>
    </row>
    <row r="213" spans="1:6">
      <c r="A213" s="84" t="s">
        <v>1646</v>
      </c>
      <c r="B213" s="78">
        <v>106644</v>
      </c>
      <c r="C213" s="78">
        <v>53322</v>
      </c>
      <c r="D213" s="78">
        <v>106644</v>
      </c>
      <c r="E213" s="78">
        <v>112509.42</v>
      </c>
      <c r="F213" s="78">
        <v>118472.41926</v>
      </c>
    </row>
    <row r="214" spans="1:6">
      <c r="A214" s="84" t="s">
        <v>1647</v>
      </c>
      <c r="B214" s="78">
        <v>102500</v>
      </c>
      <c r="C214" s="78">
        <v>51250.02</v>
      </c>
      <c r="D214" s="78">
        <v>102500</v>
      </c>
      <c r="E214" s="78">
        <v>108137.5</v>
      </c>
      <c r="F214" s="78">
        <v>113868.78750000001</v>
      </c>
    </row>
    <row r="215" spans="1:6">
      <c r="A215" s="84" t="s">
        <v>1774</v>
      </c>
      <c r="B215" s="78">
        <v>24217</v>
      </c>
      <c r="C215" s="78">
        <v>0</v>
      </c>
      <c r="D215" s="78">
        <v>24217</v>
      </c>
      <c r="E215" s="78">
        <v>25548.935000000001</v>
      </c>
      <c r="F215" s="78">
        <v>26903.028555000001</v>
      </c>
    </row>
    <row r="216" spans="1:6">
      <c r="A216" s="84" t="s">
        <v>1775</v>
      </c>
      <c r="B216" s="78">
        <v>120000</v>
      </c>
      <c r="C216" s="78">
        <v>45030</v>
      </c>
      <c r="D216" s="78">
        <v>300000</v>
      </c>
      <c r="E216" s="78">
        <v>316500</v>
      </c>
      <c r="F216" s="78">
        <v>333274.5</v>
      </c>
    </row>
    <row r="217" spans="1:6">
      <c r="A217" s="84" t="s">
        <v>1776</v>
      </c>
      <c r="B217" s="78">
        <v>800000</v>
      </c>
      <c r="C217" s="78">
        <v>5000</v>
      </c>
      <c r="D217" s="78">
        <v>800000</v>
      </c>
      <c r="E217" s="78">
        <v>844000</v>
      </c>
      <c r="F217" s="78">
        <v>888732</v>
      </c>
    </row>
    <row r="218" spans="1:6">
      <c r="A218" s="84" t="s">
        <v>1739</v>
      </c>
      <c r="B218" s="78">
        <v>3500000</v>
      </c>
      <c r="C218" s="78">
        <v>941147.81</v>
      </c>
      <c r="D218" s="78">
        <v>4000000</v>
      </c>
      <c r="E218" s="78">
        <v>4220000</v>
      </c>
      <c r="F218" s="78">
        <v>4443660</v>
      </c>
    </row>
    <row r="219" spans="1:6">
      <c r="A219" s="84" t="s">
        <v>1548</v>
      </c>
      <c r="B219" s="78">
        <v>2221812</v>
      </c>
      <c r="C219" s="78">
        <v>0</v>
      </c>
      <c r="D219" s="87">
        <v>2221812</v>
      </c>
      <c r="E219" s="78">
        <v>2344011.66</v>
      </c>
      <c r="F219" s="78">
        <v>2468244.2779800002</v>
      </c>
    </row>
    <row r="220" spans="1:6">
      <c r="A220" s="83" t="s">
        <v>1350</v>
      </c>
      <c r="B220" s="78">
        <v>87423478</v>
      </c>
      <c r="C220" s="78">
        <v>48152862.25</v>
      </c>
      <c r="D220" s="78">
        <v>100678046</v>
      </c>
      <c r="E220" s="78">
        <v>107951838.53000003</v>
      </c>
      <c r="F220" s="78">
        <v>113318535.97209001</v>
      </c>
    </row>
    <row r="221" spans="1:6">
      <c r="A221" s="84" t="s">
        <v>1549</v>
      </c>
      <c r="B221" s="78">
        <v>476898</v>
      </c>
      <c r="C221" s="78">
        <v>91462.409999999989</v>
      </c>
      <c r="D221" s="78">
        <v>776898</v>
      </c>
      <c r="E221" s="78">
        <v>819627.39000000013</v>
      </c>
      <c r="F221" s="78">
        <v>863067.64167000004</v>
      </c>
    </row>
    <row r="222" spans="1:6">
      <c r="A222" s="84" t="s">
        <v>1763</v>
      </c>
      <c r="B222" s="78">
        <v>165760</v>
      </c>
      <c r="C222" s="78">
        <v>49579.28</v>
      </c>
      <c r="D222" s="78">
        <v>165760</v>
      </c>
      <c r="E222" s="78">
        <v>174876.79999999999</v>
      </c>
      <c r="F222" s="78">
        <v>184145.27039999998</v>
      </c>
    </row>
    <row r="223" spans="1:6">
      <c r="A223" s="84" t="s">
        <v>1715</v>
      </c>
      <c r="B223" s="78">
        <v>2405304</v>
      </c>
      <c r="C223" s="78">
        <v>1064490.8500000001</v>
      </c>
      <c r="D223" s="78">
        <v>2405304</v>
      </c>
      <c r="E223" s="78">
        <v>2537595.7200000002</v>
      </c>
      <c r="F223" s="78">
        <v>2672088.2931600004</v>
      </c>
    </row>
    <row r="224" spans="1:6">
      <c r="A224" s="84" t="s">
        <v>1743</v>
      </c>
      <c r="B224" s="78">
        <v>11606</v>
      </c>
      <c r="C224" s="78">
        <v>0</v>
      </c>
      <c r="D224" s="78">
        <v>11606</v>
      </c>
      <c r="E224" s="78">
        <v>12244.33</v>
      </c>
      <c r="F224" s="78">
        <v>12893.279490000001</v>
      </c>
    </row>
    <row r="225" spans="1:6">
      <c r="A225" s="84" t="s">
        <v>1653</v>
      </c>
      <c r="B225" s="78">
        <v>34789</v>
      </c>
      <c r="C225" s="78">
        <v>6245.41</v>
      </c>
      <c r="D225" s="78">
        <v>34789</v>
      </c>
      <c r="E225" s="78">
        <v>36702.394999999997</v>
      </c>
      <c r="F225" s="78">
        <v>38647.621934999996</v>
      </c>
    </row>
    <row r="226" spans="1:6">
      <c r="A226" s="84" t="s">
        <v>1744</v>
      </c>
      <c r="B226" s="78">
        <v>1200000</v>
      </c>
      <c r="C226" s="78">
        <v>622607.13</v>
      </c>
      <c r="D226" s="78">
        <v>1400000</v>
      </c>
      <c r="E226" s="78">
        <v>1477000</v>
      </c>
      <c r="F226" s="78">
        <v>1555281</v>
      </c>
    </row>
    <row r="227" spans="1:6">
      <c r="A227" s="84" t="s">
        <v>1522</v>
      </c>
      <c r="B227" s="78">
        <v>433888</v>
      </c>
      <c r="C227" s="78">
        <v>176555.5</v>
      </c>
      <c r="D227" s="78">
        <v>433888</v>
      </c>
      <c r="E227" s="78">
        <v>457751.84000000008</v>
      </c>
      <c r="F227" s="78">
        <v>482012.68751999998</v>
      </c>
    </row>
    <row r="228" spans="1:6">
      <c r="A228" s="84" t="s">
        <v>1681</v>
      </c>
      <c r="B228" s="78">
        <v>33201</v>
      </c>
      <c r="C228" s="78">
        <v>0</v>
      </c>
      <c r="D228" s="78">
        <v>33201</v>
      </c>
      <c r="E228" s="78">
        <v>35027.055</v>
      </c>
      <c r="F228" s="78">
        <v>36883.488915000002</v>
      </c>
    </row>
    <row r="229" spans="1:6">
      <c r="A229" s="84" t="s">
        <v>1550</v>
      </c>
      <c r="B229" s="78">
        <v>5855287</v>
      </c>
      <c r="C229" s="78">
        <v>4194043.8</v>
      </c>
      <c r="D229" s="68">
        <v>7655287</v>
      </c>
      <c r="E229" s="78">
        <v>10076327.785</v>
      </c>
      <c r="F229" s="78">
        <v>10610373.157605002</v>
      </c>
    </row>
    <row r="230" spans="1:6">
      <c r="A230" s="84" t="s">
        <v>1533</v>
      </c>
      <c r="B230" s="78">
        <v>699082</v>
      </c>
      <c r="C230" s="78">
        <v>489996.72999999992</v>
      </c>
      <c r="D230" s="78">
        <v>699082</v>
      </c>
      <c r="E230" s="78">
        <v>737531.51000000013</v>
      </c>
      <c r="F230" s="78">
        <v>776620.68003000028</v>
      </c>
    </row>
    <row r="231" spans="1:6">
      <c r="A231" s="84" t="s">
        <v>1750</v>
      </c>
      <c r="B231" s="78">
        <v>21230</v>
      </c>
      <c r="C231" s="78">
        <v>0</v>
      </c>
      <c r="D231" s="78">
        <v>21230</v>
      </c>
      <c r="E231" s="78">
        <v>22397.65</v>
      </c>
      <c r="F231" s="78">
        <v>23584.725450000002</v>
      </c>
    </row>
    <row r="232" spans="1:6">
      <c r="A232" s="84" t="s">
        <v>1745</v>
      </c>
      <c r="B232" s="78">
        <v>100</v>
      </c>
      <c r="C232" s="78">
        <v>965443.71</v>
      </c>
      <c r="D232" s="87">
        <v>100</v>
      </c>
      <c r="E232" s="78">
        <v>105.5</v>
      </c>
      <c r="F232" s="78">
        <v>111.0915</v>
      </c>
    </row>
    <row r="233" spans="1:6">
      <c r="A233" s="84" t="s">
        <v>1740</v>
      </c>
      <c r="B233" s="78">
        <v>24684</v>
      </c>
      <c r="C233" s="78">
        <v>0</v>
      </c>
      <c r="D233" s="78">
        <v>24684</v>
      </c>
      <c r="E233" s="78">
        <v>26041.62</v>
      </c>
      <c r="F233" s="78">
        <v>27421.825859999997</v>
      </c>
    </row>
    <row r="234" spans="1:6">
      <c r="A234" s="84" t="s">
        <v>1666</v>
      </c>
      <c r="B234" s="78">
        <v>77163</v>
      </c>
      <c r="C234" s="78">
        <v>26597.399999999998</v>
      </c>
      <c r="D234" s="78">
        <v>77163</v>
      </c>
      <c r="E234" s="78">
        <v>81406.964999999997</v>
      </c>
      <c r="F234" s="78">
        <v>85721.534144999983</v>
      </c>
    </row>
    <row r="235" spans="1:6">
      <c r="A235" s="84" t="s">
        <v>1674</v>
      </c>
      <c r="B235" s="78">
        <v>400000</v>
      </c>
      <c r="C235" s="78">
        <v>404756.87</v>
      </c>
      <c r="D235" s="87">
        <v>600000</v>
      </c>
      <c r="E235" s="78">
        <v>633000</v>
      </c>
      <c r="F235" s="78">
        <v>666549</v>
      </c>
    </row>
    <row r="236" spans="1:6">
      <c r="A236" s="84" t="s">
        <v>1777</v>
      </c>
      <c r="B236" s="78">
        <v>3195</v>
      </c>
      <c r="C236" s="78">
        <v>0</v>
      </c>
      <c r="D236" s="78">
        <v>3195</v>
      </c>
      <c r="E236" s="78">
        <v>3370.7249999999999</v>
      </c>
      <c r="F236" s="78">
        <v>3549.3734249999998</v>
      </c>
    </row>
    <row r="237" spans="1:6">
      <c r="A237" s="84" t="s">
        <v>1778</v>
      </c>
      <c r="B237" s="78">
        <v>14316</v>
      </c>
      <c r="C237" s="78">
        <v>5716.7199999999993</v>
      </c>
      <c r="D237" s="78">
        <v>14316</v>
      </c>
      <c r="E237" s="78">
        <v>15103.38</v>
      </c>
      <c r="F237" s="78">
        <v>15903.859139999999</v>
      </c>
    </row>
    <row r="238" spans="1:6">
      <c r="A238" s="84" t="s">
        <v>1523</v>
      </c>
      <c r="B238" s="78">
        <v>108625</v>
      </c>
      <c r="C238" s="78">
        <v>47898.250000000007</v>
      </c>
      <c r="D238" s="78">
        <v>106400</v>
      </c>
      <c r="E238" s="78">
        <v>112252</v>
      </c>
      <c r="F238" s="78">
        <v>118201.35600000004</v>
      </c>
    </row>
    <row r="239" spans="1:6">
      <c r="A239" s="84" t="s">
        <v>1667</v>
      </c>
      <c r="B239" s="78">
        <v>836917</v>
      </c>
      <c r="C239" s="78">
        <v>307048.05</v>
      </c>
      <c r="D239" s="78">
        <v>836917</v>
      </c>
      <c r="E239" s="78">
        <v>882947.43500000006</v>
      </c>
      <c r="F239" s="78">
        <v>929743.64905500016</v>
      </c>
    </row>
    <row r="240" spans="1:6">
      <c r="A240" s="84" t="s">
        <v>1648</v>
      </c>
      <c r="B240" s="78">
        <v>336477</v>
      </c>
      <c r="C240" s="78">
        <v>235820.61</v>
      </c>
      <c r="D240" s="87">
        <v>653308</v>
      </c>
      <c r="E240" s="78">
        <v>689239.94</v>
      </c>
      <c r="F240" s="78">
        <v>725769.65682000003</v>
      </c>
    </row>
    <row r="241" spans="1:6">
      <c r="A241" s="84" t="s">
        <v>1766</v>
      </c>
      <c r="B241" s="78">
        <v>44788</v>
      </c>
      <c r="C241" s="78">
        <v>27706.309999999998</v>
      </c>
      <c r="D241" s="78">
        <v>104788</v>
      </c>
      <c r="E241" s="78">
        <v>110551.34</v>
      </c>
      <c r="F241" s="78">
        <v>116410.56101999999</v>
      </c>
    </row>
    <row r="242" spans="1:6">
      <c r="A242" s="84" t="s">
        <v>1649</v>
      </c>
      <c r="B242" s="78">
        <v>7094251</v>
      </c>
      <c r="C242" s="78">
        <v>3071403.5300000003</v>
      </c>
      <c r="D242" s="78">
        <v>7460574</v>
      </c>
      <c r="E242" s="78">
        <v>7870905.5700000003</v>
      </c>
      <c r="F242" s="78">
        <v>8288063.5652100006</v>
      </c>
    </row>
    <row r="243" spans="1:6">
      <c r="A243" s="84" t="s">
        <v>1651</v>
      </c>
      <c r="B243" s="78">
        <v>2579</v>
      </c>
      <c r="C243" s="78">
        <v>0</v>
      </c>
      <c r="D243" s="78">
        <v>2579</v>
      </c>
      <c r="E243" s="78">
        <v>2720.8449999999998</v>
      </c>
      <c r="F243" s="78">
        <v>2865.0497849999997</v>
      </c>
    </row>
    <row r="244" spans="1:6">
      <c r="A244" s="84" t="s">
        <v>1535</v>
      </c>
      <c r="B244" s="78">
        <v>4947733</v>
      </c>
      <c r="C244" s="78">
        <v>4385.96</v>
      </c>
      <c r="D244" s="78">
        <v>5229632</v>
      </c>
      <c r="E244" s="78">
        <v>5517261.7600000007</v>
      </c>
      <c r="F244" s="78">
        <v>5809676.6332799988</v>
      </c>
    </row>
    <row r="245" spans="1:6">
      <c r="A245" s="84" t="s">
        <v>1779</v>
      </c>
      <c r="B245" s="78">
        <v>10480</v>
      </c>
      <c r="C245" s="78">
        <v>0</v>
      </c>
      <c r="D245" s="78">
        <v>10480</v>
      </c>
      <c r="E245" s="78">
        <v>11056.4</v>
      </c>
      <c r="F245" s="78">
        <v>11642.3892</v>
      </c>
    </row>
    <row r="246" spans="1:6">
      <c r="A246" s="84" t="s">
        <v>1721</v>
      </c>
      <c r="B246" s="78">
        <v>2000000</v>
      </c>
      <c r="C246" s="78">
        <v>211037.09</v>
      </c>
      <c r="D246" s="78">
        <v>2495000</v>
      </c>
      <c r="E246" s="78">
        <v>2632225</v>
      </c>
      <c r="F246" s="78">
        <v>2771732.9249999998</v>
      </c>
    </row>
    <row r="247" spans="1:6">
      <c r="A247" s="84" t="s">
        <v>1722</v>
      </c>
      <c r="B247" s="78">
        <v>3000000</v>
      </c>
      <c r="C247" s="78">
        <v>2859589.02</v>
      </c>
      <c r="D247" s="87">
        <v>3000000</v>
      </c>
      <c r="E247" s="78">
        <v>3165000</v>
      </c>
      <c r="F247" s="78">
        <v>3332745</v>
      </c>
    </row>
    <row r="248" spans="1:6">
      <c r="A248" s="84" t="s">
        <v>1789</v>
      </c>
      <c r="B248" s="78">
        <v>1300000</v>
      </c>
      <c r="C248" s="78">
        <v>578156.38</v>
      </c>
      <c r="D248" s="78">
        <v>1300000</v>
      </c>
      <c r="E248" s="78">
        <v>1371500</v>
      </c>
      <c r="F248" s="78">
        <v>1444189.5</v>
      </c>
    </row>
    <row r="249" spans="1:6" ht="13.5" thickBot="1">
      <c r="A249" s="84" t="s">
        <v>1551</v>
      </c>
      <c r="B249" s="78">
        <v>530468</v>
      </c>
      <c r="C249" s="78">
        <v>407812.9</v>
      </c>
      <c r="D249" s="78">
        <v>1130468</v>
      </c>
      <c r="E249" s="78">
        <v>1192643.74</v>
      </c>
      <c r="F249" s="78">
        <v>1255853.8582200001</v>
      </c>
    </row>
    <row r="250" spans="1:6" ht="13.5" thickBot="1">
      <c r="A250" s="84" t="s">
        <v>1654</v>
      </c>
      <c r="B250" s="78">
        <v>6363223</v>
      </c>
      <c r="C250" s="78">
        <v>8609368.6799999997</v>
      </c>
      <c r="D250" s="91">
        <v>9072545</v>
      </c>
      <c r="E250" s="78">
        <v>9571534.9749999996</v>
      </c>
      <c r="F250" s="78">
        <v>10078826.328675</v>
      </c>
    </row>
    <row r="251" spans="1:6">
      <c r="A251" s="84" t="s">
        <v>1657</v>
      </c>
      <c r="B251" s="78">
        <v>13000</v>
      </c>
      <c r="C251" s="78">
        <v>488.24</v>
      </c>
      <c r="D251" s="78">
        <v>13000</v>
      </c>
      <c r="E251" s="78">
        <v>13715</v>
      </c>
      <c r="F251" s="78">
        <v>14441.895</v>
      </c>
    </row>
    <row r="252" spans="1:6" ht="13.5" thickBot="1">
      <c r="A252" s="84" t="s">
        <v>1790</v>
      </c>
      <c r="B252" s="78">
        <v>303610</v>
      </c>
      <c r="C252" s="78">
        <v>164450.6</v>
      </c>
      <c r="D252" s="78">
        <v>324430</v>
      </c>
      <c r="E252" s="78">
        <v>342273.65</v>
      </c>
      <c r="F252" s="78">
        <v>360414.15345000004</v>
      </c>
    </row>
    <row r="253" spans="1:6">
      <c r="A253" s="84" t="s">
        <v>1530</v>
      </c>
      <c r="B253" s="78">
        <v>462637</v>
      </c>
      <c r="C253" s="78">
        <v>336047.3</v>
      </c>
      <c r="D253" s="78">
        <v>462637</v>
      </c>
      <c r="E253" s="78">
        <v>488082.03499999997</v>
      </c>
      <c r="F253" s="78">
        <v>513950.38285499997</v>
      </c>
    </row>
    <row r="254" spans="1:6" ht="13.5" thickBot="1">
      <c r="A254" s="84" t="s">
        <v>1764</v>
      </c>
      <c r="B254" s="78">
        <v>13093</v>
      </c>
      <c r="C254" s="78">
        <v>8000</v>
      </c>
      <c r="D254" s="78">
        <v>13093</v>
      </c>
      <c r="E254" s="78">
        <v>13813.115</v>
      </c>
      <c r="F254" s="78">
        <v>14545.210095</v>
      </c>
    </row>
    <row r="255" spans="1:6" ht="13.5" thickBot="1">
      <c r="A255" s="84" t="s">
        <v>1552</v>
      </c>
      <c r="B255" s="78">
        <v>10965</v>
      </c>
      <c r="C255" s="78">
        <v>4040.35</v>
      </c>
      <c r="D255" s="78">
        <v>10965</v>
      </c>
      <c r="E255" s="78">
        <v>11568.074999999999</v>
      </c>
      <c r="F255" s="78">
        <v>12181.182975000002</v>
      </c>
    </row>
    <row r="256" spans="1:6" ht="13.5" thickBot="1">
      <c r="A256" s="84" t="s">
        <v>1524</v>
      </c>
      <c r="B256" s="78">
        <v>2598004</v>
      </c>
      <c r="C256" s="78">
        <v>0</v>
      </c>
      <c r="D256" s="78">
        <v>2884775</v>
      </c>
      <c r="E256" s="78">
        <v>3043437.6249999995</v>
      </c>
      <c r="F256" s="78">
        <v>3204739.8191249995</v>
      </c>
    </row>
    <row r="257" spans="1:6">
      <c r="A257" s="84" t="s">
        <v>1668</v>
      </c>
      <c r="B257" s="78">
        <v>0</v>
      </c>
      <c r="C257" s="78">
        <v>0</v>
      </c>
      <c r="D257" s="78">
        <v>0</v>
      </c>
      <c r="E257" s="78">
        <v>0</v>
      </c>
      <c r="F257" s="78">
        <v>0</v>
      </c>
    </row>
    <row r="258" spans="1:6">
      <c r="A258" s="84" t="s">
        <v>1658</v>
      </c>
      <c r="B258" s="78">
        <v>113115</v>
      </c>
      <c r="C258" s="78">
        <v>9997.5299999999988</v>
      </c>
      <c r="D258" s="78">
        <v>113115</v>
      </c>
      <c r="E258" s="78">
        <v>119336.325</v>
      </c>
      <c r="F258" s="78">
        <v>125661.15022499999</v>
      </c>
    </row>
    <row r="259" spans="1:6" ht="13.5" thickBot="1">
      <c r="A259" s="84" t="s">
        <v>1525</v>
      </c>
      <c r="B259" s="78">
        <v>669111</v>
      </c>
      <c r="C259" s="78">
        <v>91832.659999999974</v>
      </c>
      <c r="D259" s="78">
        <v>669111</v>
      </c>
      <c r="E259" s="78">
        <v>705912.10499999998</v>
      </c>
      <c r="F259" s="78">
        <v>743325.44656499987</v>
      </c>
    </row>
    <row r="260" spans="1:6" ht="13.5" thickBot="1">
      <c r="A260" s="84" t="s">
        <v>1751</v>
      </c>
      <c r="B260" s="78">
        <v>100000</v>
      </c>
      <c r="C260" s="78">
        <v>16280.699999999999</v>
      </c>
      <c r="D260" s="78">
        <v>100000</v>
      </c>
      <c r="E260" s="78">
        <v>105500</v>
      </c>
      <c r="F260" s="78">
        <v>111091.5</v>
      </c>
    </row>
    <row r="261" spans="1:6">
      <c r="A261" s="84" t="s">
        <v>1531</v>
      </c>
      <c r="B261" s="78">
        <v>1039696</v>
      </c>
      <c r="C261" s="78">
        <v>333675.93</v>
      </c>
      <c r="D261" s="78">
        <v>1039696</v>
      </c>
      <c r="E261" s="78">
        <v>1096879.28</v>
      </c>
      <c r="F261" s="78">
        <v>1155013.8818399997</v>
      </c>
    </row>
    <row r="262" spans="1:6">
      <c r="A262" s="84" t="s">
        <v>1526</v>
      </c>
      <c r="B262" s="78">
        <v>1257178</v>
      </c>
      <c r="C262" s="78">
        <v>525937.96</v>
      </c>
      <c r="D262" s="78">
        <v>1265401</v>
      </c>
      <c r="E262" s="78">
        <v>1334998.0550000002</v>
      </c>
      <c r="F262" s="78">
        <v>1405752.9519149996</v>
      </c>
    </row>
    <row r="263" spans="1:6">
      <c r="A263" s="84" t="s">
        <v>1659</v>
      </c>
      <c r="B263" s="78">
        <v>170000</v>
      </c>
      <c r="C263" s="78">
        <v>0</v>
      </c>
      <c r="D263" s="78">
        <v>170000</v>
      </c>
      <c r="E263" s="78">
        <v>179350</v>
      </c>
      <c r="F263" s="78">
        <v>188855.55</v>
      </c>
    </row>
    <row r="264" spans="1:6">
      <c r="A264" s="84" t="s">
        <v>1534</v>
      </c>
      <c r="B264" s="78">
        <v>866864</v>
      </c>
      <c r="C264" s="78">
        <v>87002.73</v>
      </c>
      <c r="D264" s="78">
        <v>866864</v>
      </c>
      <c r="E264" s="78">
        <v>914541.5199999999</v>
      </c>
      <c r="F264" s="78">
        <v>963012.22056000028</v>
      </c>
    </row>
    <row r="265" spans="1:6">
      <c r="A265" s="84" t="s">
        <v>1660</v>
      </c>
      <c r="B265" s="78">
        <v>21682000</v>
      </c>
      <c r="C265" s="78">
        <v>13662098.43</v>
      </c>
      <c r="D265" s="87">
        <v>21682000</v>
      </c>
      <c r="E265" s="78">
        <v>22874510</v>
      </c>
      <c r="F265" s="78">
        <v>24086859.030000001</v>
      </c>
    </row>
    <row r="266" spans="1:6">
      <c r="A266" s="84" t="s">
        <v>1553</v>
      </c>
      <c r="B266" s="78">
        <v>32668</v>
      </c>
      <c r="C266" s="78">
        <v>6225</v>
      </c>
      <c r="D266" s="78">
        <v>32668</v>
      </c>
      <c r="E266" s="78">
        <v>34464.74</v>
      </c>
      <c r="F266" s="78">
        <v>36291.371220000001</v>
      </c>
    </row>
    <row r="267" spans="1:6">
      <c r="A267" s="84" t="s">
        <v>1684</v>
      </c>
      <c r="B267" s="78">
        <v>2795455</v>
      </c>
      <c r="C267" s="78">
        <v>1700443.8499999999</v>
      </c>
      <c r="D267" s="87">
        <v>5797263</v>
      </c>
      <c r="E267" s="78">
        <v>5852612.4649999999</v>
      </c>
      <c r="F267" s="78">
        <v>5808050.9256450003</v>
      </c>
    </row>
    <row r="268" spans="1:6">
      <c r="A268" s="84" t="s">
        <v>1652</v>
      </c>
      <c r="B268" s="78">
        <v>165249</v>
      </c>
      <c r="C268" s="78">
        <v>15678</v>
      </c>
      <c r="D268" s="78">
        <v>165249</v>
      </c>
      <c r="E268" s="78">
        <v>174337.69500000001</v>
      </c>
      <c r="F268" s="78">
        <v>183577.59283500002</v>
      </c>
    </row>
    <row r="269" spans="1:6">
      <c r="A269" s="84" t="s">
        <v>1682</v>
      </c>
      <c r="B269" s="78">
        <v>77772</v>
      </c>
      <c r="C269" s="78">
        <v>0</v>
      </c>
      <c r="D269" s="78">
        <v>77772</v>
      </c>
      <c r="E269" s="78">
        <v>82049.459999999992</v>
      </c>
      <c r="F269" s="78">
        <v>86398.081380000003</v>
      </c>
    </row>
    <row r="270" spans="1:6">
      <c r="A270" s="84" t="s">
        <v>1661</v>
      </c>
      <c r="B270" s="78">
        <v>674383</v>
      </c>
      <c r="C270" s="78">
        <v>0</v>
      </c>
      <c r="D270" s="78">
        <v>674383</v>
      </c>
      <c r="E270" s="78">
        <v>711474.06499999994</v>
      </c>
      <c r="F270" s="78">
        <v>749182.19044499996</v>
      </c>
    </row>
    <row r="271" spans="1:6">
      <c r="A271" s="84" t="s">
        <v>1669</v>
      </c>
      <c r="B271" s="78">
        <v>1458</v>
      </c>
      <c r="C271" s="78">
        <v>332</v>
      </c>
      <c r="D271" s="78">
        <v>1458</v>
      </c>
      <c r="E271" s="78">
        <v>1538.19</v>
      </c>
      <c r="F271" s="78">
        <v>1619.71407</v>
      </c>
    </row>
    <row r="272" spans="1:6">
      <c r="A272" s="84" t="s">
        <v>1754</v>
      </c>
      <c r="B272" s="78">
        <v>728161</v>
      </c>
      <c r="C272" s="78">
        <v>104241.48</v>
      </c>
      <c r="D272" s="78">
        <v>728161</v>
      </c>
      <c r="E272" s="78">
        <v>768209.85499999998</v>
      </c>
      <c r="F272" s="78">
        <v>808924.97731500003</v>
      </c>
    </row>
    <row r="273" spans="1:6">
      <c r="A273" s="84" t="s">
        <v>1755</v>
      </c>
      <c r="B273" s="78">
        <v>2396594</v>
      </c>
      <c r="C273" s="78">
        <v>738664.39999999991</v>
      </c>
      <c r="D273" s="78">
        <v>2396594</v>
      </c>
      <c r="E273" s="78">
        <v>2528406.67</v>
      </c>
      <c r="F273" s="78">
        <v>2662412.2235099999</v>
      </c>
    </row>
    <row r="274" spans="1:6">
      <c r="A274" s="84" t="s">
        <v>1670</v>
      </c>
      <c r="B274" s="78">
        <v>19978</v>
      </c>
      <c r="C274" s="78">
        <v>560</v>
      </c>
      <c r="D274" s="78">
        <v>19978</v>
      </c>
      <c r="E274" s="78">
        <v>21076.79</v>
      </c>
      <c r="F274" s="78">
        <v>22193.85987</v>
      </c>
    </row>
    <row r="275" spans="1:6">
      <c r="A275" s="84" t="s">
        <v>1532</v>
      </c>
      <c r="B275" s="78">
        <v>135241</v>
      </c>
      <c r="C275" s="78">
        <v>66896.58</v>
      </c>
      <c r="D275" s="78">
        <v>135241</v>
      </c>
      <c r="E275" s="78">
        <v>142679.255</v>
      </c>
      <c r="F275" s="78">
        <v>150241.255515</v>
      </c>
    </row>
    <row r="276" spans="1:6">
      <c r="A276" s="84" t="s">
        <v>1527</v>
      </c>
      <c r="B276" s="78">
        <v>6903140</v>
      </c>
      <c r="C276" s="78">
        <v>3693533.5700000008</v>
      </c>
      <c r="D276" s="78">
        <v>7585355</v>
      </c>
      <c r="E276" s="78">
        <v>8002549.5250000004</v>
      </c>
      <c r="F276" s="78">
        <v>8426684.6498249993</v>
      </c>
    </row>
    <row r="277" spans="1:6">
      <c r="A277" s="84" t="s">
        <v>1655</v>
      </c>
      <c r="B277" s="78">
        <v>12896</v>
      </c>
      <c r="C277" s="78">
        <v>0</v>
      </c>
      <c r="D277" s="78">
        <v>12896</v>
      </c>
      <c r="E277" s="78">
        <v>13605.28</v>
      </c>
      <c r="F277" s="78">
        <v>14326.359840000001</v>
      </c>
    </row>
    <row r="278" spans="1:6">
      <c r="A278" s="84" t="s">
        <v>1528</v>
      </c>
      <c r="B278" s="78">
        <v>1091178</v>
      </c>
      <c r="C278" s="78">
        <v>599918.5</v>
      </c>
      <c r="D278" s="78">
        <v>2018759</v>
      </c>
      <c r="E278" s="78">
        <v>2129790.7449999996</v>
      </c>
      <c r="F278" s="78">
        <v>2242669.6544849998</v>
      </c>
    </row>
    <row r="279" spans="1:6">
      <c r="A279" s="84" t="s">
        <v>1554</v>
      </c>
      <c r="B279" s="78">
        <v>418688</v>
      </c>
      <c r="C279" s="78">
        <v>84104.97</v>
      </c>
      <c r="D279" s="78">
        <v>418688</v>
      </c>
      <c r="E279" s="78">
        <v>441715.84000000008</v>
      </c>
      <c r="F279" s="78">
        <v>465126.77952000004</v>
      </c>
    </row>
    <row r="280" spans="1:6">
      <c r="A280" s="84" t="s">
        <v>1656</v>
      </c>
      <c r="B280" s="78">
        <v>1736238</v>
      </c>
      <c r="C280" s="78">
        <v>595830.67000000004</v>
      </c>
      <c r="D280" s="78">
        <v>2736238</v>
      </c>
      <c r="E280" s="78">
        <v>2886731.0899999994</v>
      </c>
      <c r="F280" s="78">
        <v>3039727.8377700001</v>
      </c>
    </row>
    <row r="281" spans="1:6">
      <c r="A281" s="85" t="s">
        <v>1604</v>
      </c>
      <c r="B281" s="78"/>
      <c r="C281" s="78"/>
      <c r="D281" s="78"/>
      <c r="E281" s="78"/>
      <c r="F281" s="78"/>
    </row>
    <row r="282" spans="1:6">
      <c r="A282" s="89" t="s">
        <v>1425</v>
      </c>
      <c r="B282" s="78">
        <v>167500</v>
      </c>
      <c r="C282" s="78">
        <v>0</v>
      </c>
      <c r="D282" s="78">
        <v>167500</v>
      </c>
      <c r="E282" s="78">
        <v>176712.5</v>
      </c>
      <c r="F282" s="78">
        <v>186078.26250000001</v>
      </c>
    </row>
    <row r="283" spans="1:6">
      <c r="A283" s="89" t="s">
        <v>1462</v>
      </c>
      <c r="B283" s="78">
        <v>3079</v>
      </c>
      <c r="C283" s="78">
        <v>0</v>
      </c>
      <c r="D283" s="78">
        <v>3079</v>
      </c>
      <c r="E283" s="78">
        <v>3248.3449999999998</v>
      </c>
      <c r="F283" s="78">
        <v>3420.5072849999997</v>
      </c>
    </row>
    <row r="284" spans="1:6">
      <c r="A284" s="85" t="s">
        <v>1607</v>
      </c>
      <c r="B284" s="78"/>
      <c r="C284" s="78"/>
      <c r="D284" s="78"/>
      <c r="E284" s="78"/>
      <c r="F284" s="78"/>
    </row>
    <row r="285" spans="1:6">
      <c r="A285" s="89" t="s">
        <v>1445</v>
      </c>
      <c r="B285" s="78">
        <v>1239225</v>
      </c>
      <c r="C285" s="78">
        <v>595830.67000000004</v>
      </c>
      <c r="D285" s="78">
        <v>1739225</v>
      </c>
      <c r="E285" s="78">
        <v>1834882.375</v>
      </c>
      <c r="F285" s="78">
        <v>1932131.140875</v>
      </c>
    </row>
    <row r="286" spans="1:6">
      <c r="A286" s="89" t="s">
        <v>1448</v>
      </c>
      <c r="B286" s="78">
        <v>200000</v>
      </c>
      <c r="C286" s="78">
        <v>0</v>
      </c>
      <c r="D286" s="78">
        <v>200000</v>
      </c>
      <c r="E286" s="78">
        <v>211000</v>
      </c>
      <c r="F286" s="78">
        <v>222183</v>
      </c>
    </row>
    <row r="287" spans="1:6">
      <c r="A287" s="85" t="s">
        <v>1608</v>
      </c>
      <c r="B287" s="78">
        <v>126202</v>
      </c>
      <c r="C287" s="78">
        <v>0</v>
      </c>
      <c r="D287" s="78">
        <v>626202</v>
      </c>
      <c r="E287" s="78">
        <v>660643.11</v>
      </c>
      <c r="F287" s="78">
        <v>695657.19482999993</v>
      </c>
    </row>
    <row r="288" spans="1:6">
      <c r="A288" s="85" t="s">
        <v>1609</v>
      </c>
      <c r="B288" s="78"/>
      <c r="C288" s="78"/>
      <c r="D288" s="78"/>
      <c r="E288" s="78"/>
      <c r="F288" s="78"/>
    </row>
    <row r="289" spans="1:6">
      <c r="A289" s="89" t="s">
        <v>1471</v>
      </c>
      <c r="B289" s="78">
        <v>232</v>
      </c>
      <c r="C289" s="78">
        <v>0</v>
      </c>
      <c r="D289" s="78">
        <v>232</v>
      </c>
      <c r="E289" s="78">
        <v>244.76</v>
      </c>
      <c r="F289" s="78">
        <v>257.73228</v>
      </c>
    </row>
    <row r="290" spans="1:6">
      <c r="A290" s="84" t="s">
        <v>1765</v>
      </c>
      <c r="B290" s="78">
        <v>10480</v>
      </c>
      <c r="C290" s="78">
        <v>0</v>
      </c>
      <c r="D290" s="78">
        <v>10480</v>
      </c>
      <c r="E290" s="78">
        <v>11056.4</v>
      </c>
      <c r="F290" s="78">
        <v>11642.3892</v>
      </c>
    </row>
    <row r="291" spans="1:6">
      <c r="A291" s="84" t="s">
        <v>1672</v>
      </c>
      <c r="B291" s="78">
        <v>250000</v>
      </c>
      <c r="C291" s="78">
        <v>62411.600000000006</v>
      </c>
      <c r="D291" s="78">
        <v>250000</v>
      </c>
      <c r="E291" s="78">
        <v>263750</v>
      </c>
      <c r="F291" s="78">
        <v>277728.75</v>
      </c>
    </row>
    <row r="292" spans="1:6">
      <c r="A292" s="84" t="s">
        <v>1780</v>
      </c>
      <c r="B292" s="78">
        <v>14197</v>
      </c>
      <c r="C292" s="78">
        <v>0</v>
      </c>
      <c r="D292" s="78">
        <v>14197</v>
      </c>
      <c r="E292" s="78">
        <v>14977.834999999999</v>
      </c>
      <c r="F292" s="78">
        <v>15771.660255000001</v>
      </c>
    </row>
    <row r="293" spans="1:6">
      <c r="A293" s="84" t="s">
        <v>1673</v>
      </c>
      <c r="B293" s="78">
        <v>350001</v>
      </c>
      <c r="C293" s="78">
        <v>61147.65</v>
      </c>
      <c r="D293" s="78">
        <v>350001</v>
      </c>
      <c r="E293" s="78">
        <v>369251.05499999999</v>
      </c>
      <c r="F293" s="78">
        <v>388821.36091499997</v>
      </c>
    </row>
    <row r="294" spans="1:6">
      <c r="A294" s="84" t="s">
        <v>1817</v>
      </c>
      <c r="B294" s="78">
        <v>392384</v>
      </c>
      <c r="C294" s="78">
        <v>327.46000000000004</v>
      </c>
      <c r="D294" s="78">
        <v>392384</v>
      </c>
      <c r="E294" s="78">
        <v>413965.12</v>
      </c>
      <c r="F294" s="78">
        <v>435905.27136000001</v>
      </c>
    </row>
    <row r="295" spans="1:6">
      <c r="A295" s="84" t="s">
        <v>1650</v>
      </c>
      <c r="B295" s="78">
        <v>1486000</v>
      </c>
      <c r="C295" s="78">
        <v>724971.5</v>
      </c>
      <c r="D295" s="78">
        <v>1486000</v>
      </c>
      <c r="E295" s="78">
        <v>1567730</v>
      </c>
      <c r="F295" s="78">
        <v>1650819.69</v>
      </c>
    </row>
    <row r="296" spans="1:6">
      <c r="A296" s="82" t="s">
        <v>1327</v>
      </c>
      <c r="B296" s="78">
        <v>0</v>
      </c>
      <c r="C296" s="78">
        <v>2485437.4499999997</v>
      </c>
      <c r="D296" s="78">
        <v>0</v>
      </c>
      <c r="E296" s="78">
        <v>-8.754432201385498E-8</v>
      </c>
      <c r="F296" s="78">
        <v>1.3387762010097504E-8</v>
      </c>
    </row>
    <row r="297" spans="1:6">
      <c r="A297" s="83" t="s">
        <v>1687</v>
      </c>
      <c r="B297" s="78">
        <v>-153703195</v>
      </c>
      <c r="C297" s="78">
        <v>-2078343.5199999998</v>
      </c>
      <c r="D297" s="78">
        <v>-170539772</v>
      </c>
      <c r="E297" s="78">
        <v>-179919459.46000001</v>
      </c>
      <c r="F297" s="78">
        <v>-189455190.81138003</v>
      </c>
    </row>
    <row r="298" spans="1:6">
      <c r="A298" s="84" t="s">
        <v>1688</v>
      </c>
      <c r="B298" s="78">
        <v>-126789918</v>
      </c>
      <c r="C298" s="78">
        <v>0</v>
      </c>
      <c r="D298" s="78">
        <v>-139641097</v>
      </c>
      <c r="E298" s="78">
        <v>-147321357.33500001</v>
      </c>
      <c r="F298" s="78">
        <v>-155129389.27375501</v>
      </c>
    </row>
    <row r="299" spans="1:6">
      <c r="A299" s="84" t="s">
        <v>1756</v>
      </c>
      <c r="B299" s="78">
        <v>-7368065</v>
      </c>
      <c r="C299" s="78">
        <v>0</v>
      </c>
      <c r="D299" s="78">
        <v>-10180426</v>
      </c>
      <c r="E299" s="78">
        <v>-10740349.43</v>
      </c>
      <c r="F299" s="78">
        <v>-11309587.949789999</v>
      </c>
    </row>
    <row r="300" spans="1:6">
      <c r="A300" s="84" t="s">
        <v>1831</v>
      </c>
      <c r="B300" s="78">
        <v>-14564212</v>
      </c>
      <c r="C300" s="78">
        <v>0</v>
      </c>
      <c r="D300" s="78">
        <v>-15478249</v>
      </c>
      <c r="E300" s="78">
        <v>-16329552.695</v>
      </c>
      <c r="F300" s="78">
        <v>-17195018.987835001</v>
      </c>
    </row>
    <row r="301" spans="1:6">
      <c r="A301" s="84" t="s">
        <v>1857</v>
      </c>
      <c r="B301" s="78">
        <v>-2900000</v>
      </c>
      <c r="C301" s="78">
        <v>-1552703.0099999998</v>
      </c>
      <c r="D301" s="78">
        <v>-3600000</v>
      </c>
      <c r="E301" s="78">
        <v>-3798000</v>
      </c>
      <c r="F301" s="78">
        <v>-3999294</v>
      </c>
    </row>
    <row r="302" spans="1:6">
      <c r="A302" s="84" t="s">
        <v>1858</v>
      </c>
      <c r="B302" s="78">
        <v>-800000</v>
      </c>
      <c r="C302" s="78">
        <v>0</v>
      </c>
      <c r="D302" s="78">
        <v>-400000</v>
      </c>
      <c r="E302" s="78">
        <v>-422000</v>
      </c>
      <c r="F302" s="78">
        <v>-444366</v>
      </c>
    </row>
    <row r="303" spans="1:6">
      <c r="A303" s="84" t="s">
        <v>1824</v>
      </c>
      <c r="B303" s="78">
        <v>-34000</v>
      </c>
      <c r="C303" s="78">
        <v>-17791.98</v>
      </c>
      <c r="D303" s="78">
        <v>-35000</v>
      </c>
      <c r="E303" s="78">
        <v>-36925</v>
      </c>
      <c r="F303" s="78">
        <v>-38882.025000000001</v>
      </c>
    </row>
    <row r="304" spans="1:6">
      <c r="A304" s="84" t="s">
        <v>1818</v>
      </c>
      <c r="B304" s="78">
        <v>-887000</v>
      </c>
      <c r="C304" s="78">
        <v>-385342.11000000004</v>
      </c>
      <c r="D304" s="78">
        <v>-820000</v>
      </c>
      <c r="E304" s="78">
        <v>-865100</v>
      </c>
      <c r="F304" s="78">
        <v>-910950.3</v>
      </c>
    </row>
    <row r="305" spans="1:6">
      <c r="A305" s="84" t="s">
        <v>1841</v>
      </c>
      <c r="B305" s="78">
        <v>-360000</v>
      </c>
      <c r="C305" s="78">
        <v>-122506.42000000001</v>
      </c>
      <c r="D305" s="78">
        <v>-385000</v>
      </c>
      <c r="E305" s="78">
        <v>-406175</v>
      </c>
      <c r="F305" s="78">
        <v>-427702.27500000002</v>
      </c>
    </row>
    <row r="306" spans="1:6">
      <c r="A306" s="83" t="s">
        <v>1689</v>
      </c>
      <c r="B306" s="78">
        <v>153703195</v>
      </c>
      <c r="C306" s="78">
        <v>4563780.97</v>
      </c>
      <c r="D306" s="78">
        <v>170539772</v>
      </c>
      <c r="E306" s="78">
        <v>179919459.45999992</v>
      </c>
      <c r="F306" s="78">
        <v>189455190.81138006</v>
      </c>
    </row>
    <row r="307" spans="1:6">
      <c r="A307" s="84" t="s">
        <v>1690</v>
      </c>
      <c r="B307" s="78">
        <v>126789918</v>
      </c>
      <c r="C307" s="78">
        <v>0</v>
      </c>
      <c r="D307" s="78">
        <v>139641097</v>
      </c>
      <c r="E307" s="78">
        <v>147321357.33499992</v>
      </c>
      <c r="F307" s="78">
        <v>155129389.27375504</v>
      </c>
    </row>
    <row r="308" spans="1:6">
      <c r="A308" s="84" t="s">
        <v>1691</v>
      </c>
      <c r="B308" s="78">
        <v>7368065</v>
      </c>
      <c r="C308" s="78">
        <v>0</v>
      </c>
      <c r="D308" s="78">
        <v>10180427</v>
      </c>
      <c r="E308" s="78">
        <v>10740350.485000003</v>
      </c>
      <c r="F308" s="78">
        <v>11309589.060705002</v>
      </c>
    </row>
    <row r="309" spans="1:6">
      <c r="A309" s="84" t="s">
        <v>1692</v>
      </c>
      <c r="B309" s="78">
        <v>14564212</v>
      </c>
      <c r="C309" s="78">
        <v>37340.299999999996</v>
      </c>
      <c r="D309" s="78">
        <v>15478248</v>
      </c>
      <c r="E309" s="78">
        <v>16329551.639999999</v>
      </c>
      <c r="F309" s="78">
        <v>17195017.876919996</v>
      </c>
    </row>
    <row r="310" spans="1:6">
      <c r="A310" s="84" t="s">
        <v>1749</v>
      </c>
      <c r="B310" s="78">
        <v>3700000</v>
      </c>
      <c r="C310" s="78">
        <v>2140154.2599999998</v>
      </c>
      <c r="D310" s="78">
        <v>4000000</v>
      </c>
      <c r="E310" s="78">
        <v>4220000</v>
      </c>
      <c r="F310" s="78">
        <v>4443660</v>
      </c>
    </row>
    <row r="311" spans="1:6">
      <c r="A311" s="84" t="s">
        <v>1859</v>
      </c>
      <c r="B311" s="78">
        <v>0</v>
      </c>
      <c r="C311" s="78">
        <v>870226.54</v>
      </c>
      <c r="D311" s="78">
        <v>0</v>
      </c>
      <c r="E311" s="78">
        <v>0</v>
      </c>
      <c r="F311" s="78">
        <v>0</v>
      </c>
    </row>
    <row r="312" spans="1:6">
      <c r="A312" s="84" t="s">
        <v>1832</v>
      </c>
      <c r="B312" s="78">
        <v>34000</v>
      </c>
      <c r="C312" s="78">
        <v>21923.440000000002</v>
      </c>
      <c r="D312" s="78">
        <v>35000</v>
      </c>
      <c r="E312" s="78">
        <v>36925</v>
      </c>
      <c r="F312" s="78">
        <v>38882.024999999994</v>
      </c>
    </row>
    <row r="313" spans="1:6">
      <c r="A313" s="84" t="s">
        <v>1825</v>
      </c>
      <c r="B313" s="78">
        <v>887000</v>
      </c>
      <c r="C313" s="78">
        <v>1313507.1499999999</v>
      </c>
      <c r="D313" s="78">
        <v>820000</v>
      </c>
      <c r="E313" s="78">
        <v>865100</v>
      </c>
      <c r="F313" s="78">
        <v>910950.3</v>
      </c>
    </row>
    <row r="314" spans="1:6">
      <c r="A314" s="84" t="s">
        <v>1791</v>
      </c>
      <c r="B314" s="78">
        <v>360000</v>
      </c>
      <c r="C314" s="78">
        <v>180629.28</v>
      </c>
      <c r="D314" s="78">
        <v>385000</v>
      </c>
      <c r="E314" s="78">
        <v>406175</v>
      </c>
      <c r="F314" s="78">
        <v>427702.27500000002</v>
      </c>
    </row>
    <row r="315" spans="1:6">
      <c r="A315" s="82" t="s">
        <v>1328</v>
      </c>
      <c r="B315" s="78">
        <v>170903970</v>
      </c>
      <c r="C315" s="78">
        <v>53014545.100000001</v>
      </c>
      <c r="D315" s="78">
        <v>144682479</v>
      </c>
      <c r="E315" s="78">
        <v>139833910</v>
      </c>
      <c r="F315" s="78">
        <v>146988604</v>
      </c>
    </row>
    <row r="316" spans="1:6">
      <c r="A316" s="83" t="s">
        <v>1806</v>
      </c>
      <c r="B316" s="78">
        <v>116196420</v>
      </c>
      <c r="C316" s="78">
        <v>49431141.939999998</v>
      </c>
      <c r="D316" s="78">
        <v>132976079</v>
      </c>
      <c r="E316" s="78">
        <v>137933910</v>
      </c>
      <c r="F316" s="78">
        <v>137706856</v>
      </c>
    </row>
    <row r="317" spans="1:6">
      <c r="A317" s="84" t="s">
        <v>1694</v>
      </c>
      <c r="B317" s="78">
        <v>0</v>
      </c>
      <c r="C317" s="78">
        <v>0</v>
      </c>
      <c r="D317" s="78">
        <v>270000</v>
      </c>
      <c r="E317" s="78">
        <v>0</v>
      </c>
      <c r="F317" s="78">
        <v>0</v>
      </c>
    </row>
    <row r="318" spans="1:6">
      <c r="A318" s="84" t="s">
        <v>1807</v>
      </c>
      <c r="B318" s="78">
        <v>18885000</v>
      </c>
      <c r="C318" s="78">
        <v>17416934.510000002</v>
      </c>
      <c r="D318" s="87">
        <v>17207314</v>
      </c>
      <c r="E318" s="78">
        <v>21734230</v>
      </c>
      <c r="F318" s="78">
        <v>20463452</v>
      </c>
    </row>
    <row r="319" spans="1:6">
      <c r="A319" s="84" t="s">
        <v>1851</v>
      </c>
      <c r="B319" s="78">
        <v>27250000</v>
      </c>
      <c r="C319" s="78">
        <v>797112.72</v>
      </c>
      <c r="D319" s="87">
        <v>22967314</v>
      </c>
      <c r="E319" s="78">
        <v>20434230</v>
      </c>
      <c r="F319" s="78">
        <v>21263452</v>
      </c>
    </row>
    <row r="320" spans="1:6">
      <c r="A320" s="84" t="s">
        <v>1860</v>
      </c>
      <c r="B320" s="78">
        <v>2080000</v>
      </c>
      <c r="C320" s="78">
        <v>0</v>
      </c>
      <c r="D320" s="87"/>
      <c r="E320" s="78"/>
      <c r="F320" s="78"/>
    </row>
    <row r="321" spans="1:6">
      <c r="A321" s="84" t="s">
        <v>1842</v>
      </c>
      <c r="B321" s="78">
        <v>0</v>
      </c>
      <c r="C321" s="78">
        <v>0</v>
      </c>
      <c r="D321" s="87"/>
      <c r="E321" s="78"/>
      <c r="F321" s="78"/>
    </row>
    <row r="322" spans="1:6">
      <c r="A322" s="84" t="s">
        <v>1699</v>
      </c>
      <c r="B322" s="78">
        <v>100000</v>
      </c>
      <c r="C322" s="78">
        <v>0</v>
      </c>
      <c r="D322" s="87">
        <v>300000</v>
      </c>
      <c r="E322" s="78"/>
      <c r="F322" s="78"/>
    </row>
    <row r="323" spans="1:6">
      <c r="A323" s="84" t="s">
        <v>1808</v>
      </c>
      <c r="B323" s="78">
        <v>0</v>
      </c>
      <c r="C323" s="78">
        <v>0</v>
      </c>
      <c r="D323" s="87">
        <v>600000</v>
      </c>
      <c r="E323" s="78">
        <v>600000</v>
      </c>
      <c r="F323" s="78">
        <v>800000</v>
      </c>
    </row>
    <row r="324" spans="1:6">
      <c r="A324" s="84" t="s">
        <v>1833</v>
      </c>
      <c r="B324" s="78">
        <v>0</v>
      </c>
      <c r="C324" s="78">
        <v>0</v>
      </c>
      <c r="D324" s="87"/>
      <c r="E324" s="78"/>
      <c r="F324" s="78"/>
    </row>
    <row r="325" spans="1:6">
      <c r="A325" s="84" t="s">
        <v>1809</v>
      </c>
      <c r="B325" s="78">
        <v>0</v>
      </c>
      <c r="C325" s="78">
        <v>0</v>
      </c>
      <c r="D325" s="87"/>
      <c r="E325" s="78"/>
      <c r="F325" s="78"/>
    </row>
    <row r="326" spans="1:6">
      <c r="A326" s="84" t="s">
        <v>1852</v>
      </c>
      <c r="B326" s="78">
        <v>0</v>
      </c>
      <c r="C326" s="78">
        <v>0</v>
      </c>
      <c r="D326" s="87"/>
      <c r="E326" s="78"/>
      <c r="F326" s="78"/>
    </row>
    <row r="327" spans="1:6">
      <c r="A327" s="84" t="s">
        <v>1834</v>
      </c>
      <c r="B327" s="78">
        <v>0</v>
      </c>
      <c r="C327" s="78">
        <v>0</v>
      </c>
      <c r="D327" s="87"/>
      <c r="E327" s="78"/>
      <c r="F327" s="78"/>
    </row>
    <row r="328" spans="1:6">
      <c r="A328" s="84" t="s">
        <v>1810</v>
      </c>
      <c r="B328" s="78">
        <v>63881420</v>
      </c>
      <c r="C328" s="78">
        <v>25330435.799999997</v>
      </c>
      <c r="D328" s="87">
        <v>86631451</v>
      </c>
      <c r="E328" s="78">
        <v>90165450</v>
      </c>
      <c r="F328" s="78">
        <v>90179952</v>
      </c>
    </row>
    <row r="329" spans="1:6">
      <c r="A329" s="84" t="s">
        <v>1853</v>
      </c>
      <c r="B329" s="78">
        <v>4000000</v>
      </c>
      <c r="C329" s="78">
        <v>5886658.9100000001</v>
      </c>
      <c r="D329" s="87">
        <v>5000000</v>
      </c>
      <c r="E329" s="78">
        <v>5000000</v>
      </c>
      <c r="F329" s="78">
        <v>5000000</v>
      </c>
    </row>
    <row r="330" spans="1:6">
      <c r="A330" s="83" t="s">
        <v>1693</v>
      </c>
      <c r="B330" s="78">
        <v>49006090</v>
      </c>
      <c r="C330" s="78">
        <v>3348000</v>
      </c>
      <c r="D330" s="87">
        <v>3750000</v>
      </c>
      <c r="E330" s="78">
        <v>200000</v>
      </c>
      <c r="F330" s="78">
        <v>5281748</v>
      </c>
    </row>
    <row r="331" spans="1:6">
      <c r="A331" s="84" t="s">
        <v>1694</v>
      </c>
      <c r="B331" s="78">
        <v>3748000</v>
      </c>
      <c r="C331" s="78">
        <v>3348000</v>
      </c>
      <c r="D331" s="87">
        <v>3150000</v>
      </c>
      <c r="E331" s="78">
        <v>0</v>
      </c>
      <c r="F331" s="78"/>
    </row>
    <row r="332" spans="1:6">
      <c r="A332" s="84" t="s">
        <v>1842</v>
      </c>
      <c r="B332" s="78">
        <v>125000</v>
      </c>
      <c r="C332" s="78">
        <v>0</v>
      </c>
      <c r="D332" s="87"/>
      <c r="E332" s="78"/>
      <c r="F332" s="78"/>
    </row>
    <row r="333" spans="1:6">
      <c r="A333" s="84" t="s">
        <v>1699</v>
      </c>
      <c r="B333" s="78">
        <v>350000</v>
      </c>
      <c r="C333" s="78">
        <v>0</v>
      </c>
      <c r="D333" s="87"/>
      <c r="E333" s="78"/>
      <c r="F333" s="78"/>
    </row>
    <row r="334" spans="1:6">
      <c r="A334" s="84" t="s">
        <v>1840</v>
      </c>
      <c r="B334" s="78">
        <v>0</v>
      </c>
      <c r="C334" s="78">
        <v>0</v>
      </c>
      <c r="D334" s="87"/>
      <c r="E334" s="78"/>
      <c r="F334" s="78"/>
    </row>
    <row r="335" spans="1:6">
      <c r="A335" s="84" t="s">
        <v>1837</v>
      </c>
      <c r="B335" s="78">
        <v>2118060</v>
      </c>
      <c r="C335" s="78">
        <v>0</v>
      </c>
      <c r="D335" s="87"/>
      <c r="E335" s="78"/>
      <c r="F335" s="78"/>
    </row>
    <row r="336" spans="1:6">
      <c r="A336" s="84" t="s">
        <v>1703</v>
      </c>
      <c r="B336" s="78">
        <v>802000</v>
      </c>
      <c r="C336" s="78">
        <v>0</v>
      </c>
      <c r="D336" s="87"/>
      <c r="E336" s="78"/>
      <c r="F336" s="78"/>
    </row>
    <row r="337" spans="1:6">
      <c r="A337" s="84" t="s">
        <v>1835</v>
      </c>
      <c r="B337" s="78">
        <v>0</v>
      </c>
      <c r="C337" s="78"/>
      <c r="D337" s="87">
        <v>600000</v>
      </c>
      <c r="E337" s="78">
        <v>200000</v>
      </c>
      <c r="F337" s="78">
        <v>0</v>
      </c>
    </row>
    <row r="338" spans="1:6">
      <c r="A338" s="84" t="s">
        <v>1808</v>
      </c>
      <c r="B338" s="78">
        <v>1000000</v>
      </c>
      <c r="C338" s="78">
        <v>0</v>
      </c>
      <c r="D338" s="87"/>
      <c r="E338" s="78"/>
      <c r="F338" s="78"/>
    </row>
    <row r="339" spans="1:6">
      <c r="A339" s="84" t="s">
        <v>1702</v>
      </c>
      <c r="B339" s="78">
        <v>0</v>
      </c>
      <c r="C339" s="78">
        <v>0</v>
      </c>
      <c r="D339" s="87"/>
      <c r="E339" s="78"/>
      <c r="F339" s="78"/>
    </row>
    <row r="340" spans="1:6">
      <c r="A340" s="84" t="s">
        <v>1782</v>
      </c>
      <c r="B340" s="78">
        <v>0</v>
      </c>
      <c r="C340" s="78">
        <v>0</v>
      </c>
      <c r="D340" s="87"/>
      <c r="E340" s="78"/>
      <c r="F340" s="78"/>
    </row>
    <row r="341" spans="1:6">
      <c r="A341" s="84" t="s">
        <v>1695</v>
      </c>
      <c r="B341" s="78">
        <v>21951000</v>
      </c>
      <c r="C341" s="78">
        <v>0</v>
      </c>
      <c r="D341" s="87"/>
      <c r="E341" s="78"/>
      <c r="F341" s="78"/>
    </row>
    <row r="342" spans="1:6">
      <c r="A342" s="84" t="s">
        <v>1838</v>
      </c>
      <c r="B342" s="78">
        <v>10675030</v>
      </c>
      <c r="C342" s="78">
        <v>0</v>
      </c>
      <c r="D342" s="87"/>
      <c r="E342" s="78"/>
      <c r="F342" s="78">
        <v>5281748</v>
      </c>
    </row>
    <row r="343" spans="1:6">
      <c r="A343" s="84" t="s">
        <v>1839</v>
      </c>
      <c r="B343" s="78">
        <v>8237000</v>
      </c>
      <c r="C343" s="78">
        <v>0</v>
      </c>
      <c r="D343" s="87"/>
      <c r="E343" s="78"/>
      <c r="F343" s="78"/>
    </row>
    <row r="344" spans="1:6">
      <c r="A344" s="83" t="s">
        <v>1696</v>
      </c>
      <c r="B344" s="78">
        <v>0</v>
      </c>
      <c r="C344" s="78">
        <v>0</v>
      </c>
      <c r="D344" s="87"/>
      <c r="E344" s="78"/>
      <c r="F344" s="78"/>
    </row>
    <row r="345" spans="1:6">
      <c r="A345" s="84" t="s">
        <v>1697</v>
      </c>
      <c r="B345" s="78">
        <v>0</v>
      </c>
      <c r="C345" s="78">
        <v>0</v>
      </c>
      <c r="D345" s="87"/>
      <c r="E345" s="78"/>
      <c r="F345" s="78"/>
    </row>
    <row r="346" spans="1:6">
      <c r="A346" s="83" t="s">
        <v>1698</v>
      </c>
      <c r="B346" s="78">
        <v>5701460</v>
      </c>
      <c r="C346" s="78">
        <v>235403.16</v>
      </c>
      <c r="D346" s="87">
        <v>7956400</v>
      </c>
      <c r="E346" s="78">
        <v>1700000</v>
      </c>
      <c r="F346" s="78">
        <v>4000000</v>
      </c>
    </row>
    <row r="347" spans="1:6">
      <c r="A347" s="84" t="s">
        <v>1851</v>
      </c>
      <c r="B347" s="78">
        <v>0</v>
      </c>
      <c r="C347" s="78">
        <v>0</v>
      </c>
      <c r="D347" s="87">
        <v>1150000</v>
      </c>
      <c r="E347" s="78">
        <v>150000</v>
      </c>
      <c r="F347" s="78">
        <v>400000</v>
      </c>
    </row>
    <row r="348" spans="1:6">
      <c r="A348" s="84" t="s">
        <v>1860</v>
      </c>
      <c r="B348" s="78">
        <v>150000</v>
      </c>
      <c r="C348" s="78">
        <v>0</v>
      </c>
      <c r="D348" s="87">
        <v>4720000</v>
      </c>
      <c r="E348" s="78">
        <v>1000000</v>
      </c>
      <c r="F348" s="78">
        <v>1000000</v>
      </c>
    </row>
    <row r="349" spans="1:6">
      <c r="A349" s="84" t="s">
        <v>1842</v>
      </c>
      <c r="B349" s="78">
        <v>0</v>
      </c>
      <c r="C349" s="78">
        <v>0</v>
      </c>
      <c r="D349" s="87"/>
      <c r="E349" s="78"/>
      <c r="F349" s="78"/>
    </row>
    <row r="350" spans="1:6">
      <c r="A350" s="84" t="s">
        <v>1699</v>
      </c>
      <c r="B350" s="78">
        <v>336800</v>
      </c>
      <c r="C350" s="78">
        <v>0</v>
      </c>
      <c r="D350" s="87"/>
      <c r="E350" s="78"/>
      <c r="F350" s="78"/>
    </row>
    <row r="351" spans="1:6">
      <c r="A351" s="84" t="s">
        <v>1701</v>
      </c>
      <c r="B351" s="78">
        <v>0</v>
      </c>
      <c r="C351" s="78">
        <v>0</v>
      </c>
      <c r="D351" s="87"/>
      <c r="E351" s="78"/>
      <c r="F351" s="78"/>
    </row>
    <row r="352" spans="1:6">
      <c r="A352" s="84" t="s">
        <v>1781</v>
      </c>
      <c r="B352" s="78">
        <v>163200</v>
      </c>
      <c r="C352" s="78">
        <v>143146.75</v>
      </c>
      <c r="D352" s="87"/>
      <c r="E352" s="78"/>
      <c r="F352" s="78"/>
    </row>
    <row r="353" spans="1:6">
      <c r="A353" s="84" t="s">
        <v>1757</v>
      </c>
      <c r="B353" s="78">
        <v>370000</v>
      </c>
      <c r="C353" s="78">
        <v>19359.57</v>
      </c>
      <c r="D353" s="87"/>
      <c r="E353" s="78"/>
      <c r="F353" s="78"/>
    </row>
    <row r="354" spans="1:6">
      <c r="A354" s="84" t="s">
        <v>1700</v>
      </c>
      <c r="B354" s="78">
        <v>2250000</v>
      </c>
      <c r="C354" s="78">
        <v>72896.84</v>
      </c>
      <c r="D354" s="87"/>
      <c r="E354" s="78"/>
      <c r="F354" s="78"/>
    </row>
    <row r="355" spans="1:6">
      <c r="A355" s="84" t="s">
        <v>1835</v>
      </c>
      <c r="B355" s="78">
        <v>0</v>
      </c>
      <c r="C355" s="78">
        <v>0</v>
      </c>
      <c r="D355" s="87">
        <v>900000</v>
      </c>
      <c r="E355" s="78">
        <v>100000</v>
      </c>
      <c r="F355" s="78">
        <v>400000</v>
      </c>
    </row>
    <row r="356" spans="1:6">
      <c r="A356" s="84" t="s">
        <v>1707</v>
      </c>
      <c r="B356" s="78">
        <v>1865000</v>
      </c>
      <c r="C356" s="78">
        <v>0</v>
      </c>
      <c r="D356" s="87">
        <v>956400</v>
      </c>
      <c r="E356" s="78">
        <v>200000</v>
      </c>
      <c r="F356" s="78">
        <v>1500000</v>
      </c>
    </row>
    <row r="357" spans="1:6">
      <c r="A357" s="84" t="s">
        <v>1808</v>
      </c>
      <c r="B357" s="78">
        <v>566460</v>
      </c>
      <c r="C357" s="78">
        <v>0</v>
      </c>
      <c r="D357" s="87">
        <v>230000</v>
      </c>
      <c r="E357" s="78">
        <v>250000</v>
      </c>
      <c r="F357" s="78">
        <v>700000</v>
      </c>
    </row>
    <row r="358" spans="1:6">
      <c r="A358" s="84" t="s">
        <v>1811</v>
      </c>
      <c r="B358" s="78">
        <v>0</v>
      </c>
      <c r="C358" s="78">
        <v>0</v>
      </c>
      <c r="D358" s="87"/>
      <c r="E358" s="78"/>
      <c r="F358" s="78"/>
    </row>
    <row r="359" spans="1:6">
      <c r="A359" s="84" t="s">
        <v>1782</v>
      </c>
      <c r="B359" s="78">
        <v>0</v>
      </c>
      <c r="C359" s="78">
        <v>0</v>
      </c>
      <c r="D359" s="87"/>
      <c r="E359" s="78"/>
      <c r="F359" s="78"/>
    </row>
    <row r="360" spans="1:6">
      <c r="A360" s="84" t="s">
        <v>1758</v>
      </c>
      <c r="B360" s="78">
        <v>0</v>
      </c>
      <c r="C360" s="78">
        <v>0</v>
      </c>
      <c r="D360" s="87"/>
      <c r="E360" s="78"/>
      <c r="F360" s="78"/>
    </row>
    <row r="361" spans="1:6">
      <c r="A361" s="84" t="s">
        <v>1708</v>
      </c>
      <c r="B361" s="78">
        <v>0</v>
      </c>
      <c r="C361" s="78">
        <v>0</v>
      </c>
      <c r="D361" s="87"/>
      <c r="E361" s="78"/>
      <c r="F361" s="78"/>
    </row>
    <row r="362" spans="1:6">
      <c r="A362" s="84" t="s">
        <v>1836</v>
      </c>
      <c r="B362" s="78">
        <v>0</v>
      </c>
      <c r="C362" s="78">
        <v>0</v>
      </c>
      <c r="D362" s="87"/>
      <c r="E362" s="78"/>
      <c r="F362" s="78"/>
    </row>
    <row r="363" spans="1:6">
      <c r="A363" s="84" t="s">
        <v>1709</v>
      </c>
      <c r="B363" s="78">
        <v>0</v>
      </c>
      <c r="C363" s="78">
        <v>0</v>
      </c>
      <c r="D363" s="87"/>
      <c r="E363" s="78"/>
      <c r="F363" s="78"/>
    </row>
    <row r="364" spans="1:6">
      <c r="A364" s="84" t="s">
        <v>1759</v>
      </c>
      <c r="B364" s="78">
        <v>0</v>
      </c>
      <c r="C364" s="78">
        <v>0</v>
      </c>
      <c r="D364" s="87"/>
      <c r="E364" s="78"/>
      <c r="F364" s="78"/>
    </row>
    <row r="365" spans="1:6">
      <c r="A365" s="83" t="s">
        <v>1792</v>
      </c>
      <c r="B365" s="78">
        <v>0</v>
      </c>
      <c r="C365" s="78">
        <v>0</v>
      </c>
      <c r="D365" s="87"/>
      <c r="E365" s="78"/>
      <c r="F365" s="78"/>
    </row>
    <row r="366" spans="1:6">
      <c r="A366" s="84" t="s">
        <v>1781</v>
      </c>
      <c r="B366" s="78">
        <v>0</v>
      </c>
      <c r="C366" s="78">
        <v>0</v>
      </c>
      <c r="D366" s="87"/>
      <c r="E366" s="78"/>
      <c r="F366" s="78"/>
    </row>
    <row r="367" spans="1:6">
      <c r="A367" s="84" t="s">
        <v>1758</v>
      </c>
      <c r="B367" s="78">
        <v>0</v>
      </c>
      <c r="C367" s="78">
        <v>0</v>
      </c>
      <c r="D367" s="87"/>
      <c r="E367" s="78"/>
      <c r="F367" s="78"/>
    </row>
    <row r="368" spans="1:6">
      <c r="A368" s="82" t="s">
        <v>1329</v>
      </c>
      <c r="B368" s="78">
        <v>-83456411</v>
      </c>
      <c r="C368" s="78">
        <v>0</v>
      </c>
      <c r="D368" s="87">
        <v>-57860230</v>
      </c>
      <c r="E368" s="78">
        <v>-62448403.914999999</v>
      </c>
      <c r="F368" s="78">
        <v>-81868647.080495</v>
      </c>
    </row>
    <row r="369" spans="1:6">
      <c r="A369" s="83" t="s">
        <v>1741</v>
      </c>
      <c r="B369" s="78">
        <v>11456554</v>
      </c>
      <c r="C369" s="78">
        <v>0</v>
      </c>
      <c r="D369" s="87">
        <v>40634747</v>
      </c>
      <c r="E369" s="78">
        <v>39761110.085000001</v>
      </c>
      <c r="F369" s="78">
        <v>24254013.919505</v>
      </c>
    </row>
    <row r="370" spans="1:6">
      <c r="A370" s="84" t="s">
        <v>1742</v>
      </c>
      <c r="B370" s="78">
        <v>11456554</v>
      </c>
      <c r="C370" s="78">
        <v>0</v>
      </c>
      <c r="D370" s="87">
        <v>40634747</v>
      </c>
      <c r="E370" s="78">
        <v>39761110.085000001</v>
      </c>
      <c r="F370" s="78">
        <v>24254013.919505</v>
      </c>
    </row>
    <row r="371" spans="1:6">
      <c r="A371" s="83" t="s">
        <v>1861</v>
      </c>
      <c r="B371" s="78">
        <v>0</v>
      </c>
      <c r="C371" s="78">
        <v>0</v>
      </c>
      <c r="D371" s="87">
        <v>0</v>
      </c>
      <c r="E371" s="78">
        <v>0</v>
      </c>
      <c r="F371" s="78">
        <v>0</v>
      </c>
    </row>
    <row r="372" spans="1:6">
      <c r="A372" s="84" t="s">
        <v>1862</v>
      </c>
      <c r="B372" s="78">
        <v>0</v>
      </c>
      <c r="C372" s="78">
        <v>0</v>
      </c>
      <c r="D372" s="87">
        <v>0</v>
      </c>
      <c r="E372" s="78">
        <v>0</v>
      </c>
      <c r="F372" s="78">
        <v>0</v>
      </c>
    </row>
    <row r="373" spans="1:6">
      <c r="A373" s="83" t="s">
        <v>1704</v>
      </c>
      <c r="B373" s="78">
        <v>-94912965</v>
      </c>
      <c r="C373" s="78">
        <v>0</v>
      </c>
      <c r="D373" s="87">
        <v>-98494977</v>
      </c>
      <c r="E373" s="78">
        <v>-102209514</v>
      </c>
      <c r="F373" s="78">
        <v>-106122661</v>
      </c>
    </row>
    <row r="374" spans="1:6">
      <c r="A374" s="84" t="s">
        <v>1723</v>
      </c>
      <c r="B374" s="78">
        <v>0</v>
      </c>
      <c r="C374" s="78">
        <v>0</v>
      </c>
      <c r="D374" s="87">
        <v>0</v>
      </c>
      <c r="E374" s="78">
        <v>0</v>
      </c>
      <c r="F374" s="78">
        <v>0</v>
      </c>
    </row>
    <row r="375" spans="1:6">
      <c r="A375" s="84" t="s">
        <v>1705</v>
      </c>
      <c r="B375" s="78">
        <v>-94912965</v>
      </c>
      <c r="C375" s="78">
        <v>0</v>
      </c>
      <c r="D375" s="78">
        <v>-98494977</v>
      </c>
      <c r="E375" s="78">
        <v>-102209514</v>
      </c>
      <c r="F375" s="78">
        <v>-106122661</v>
      </c>
    </row>
    <row r="376" spans="1:6">
      <c r="A376" s="84" t="s">
        <v>1716</v>
      </c>
      <c r="B376" s="78">
        <v>0</v>
      </c>
      <c r="C376" s="78">
        <v>0</v>
      </c>
      <c r="D376" s="78">
        <v>0</v>
      </c>
      <c r="E376" s="78">
        <v>0</v>
      </c>
      <c r="F376" s="78">
        <v>0</v>
      </c>
    </row>
    <row r="377" spans="1:6">
      <c r="A377" s="82" t="s">
        <v>1871</v>
      </c>
      <c r="B377" s="78"/>
      <c r="C377" s="78"/>
      <c r="D377" s="78"/>
      <c r="E377" s="78"/>
      <c r="F377" s="78"/>
    </row>
    <row r="378" spans="1:6">
      <c r="A378" s="82" t="s">
        <v>1345</v>
      </c>
      <c r="B378" s="78">
        <v>2</v>
      </c>
      <c r="C378" s="78">
        <v>-112764886.78000028</v>
      </c>
      <c r="D378" s="78">
        <v>0</v>
      </c>
      <c r="E378" s="78">
        <v>1.0749999582767487</v>
      </c>
      <c r="F378" s="78">
        <v>0.35997502505779266</v>
      </c>
    </row>
    <row r="379" spans="1:6">
      <c r="B379"/>
      <c r="C379"/>
    </row>
    <row r="380" spans="1:6">
      <c r="B380"/>
      <c r="C380"/>
    </row>
    <row r="381" spans="1:6">
      <c r="B381"/>
      <c r="C381"/>
    </row>
    <row r="382" spans="1:6">
      <c r="B382"/>
      <c r="C382"/>
    </row>
    <row r="383" spans="1:6">
      <c r="B383"/>
      <c r="C383"/>
    </row>
    <row r="384" spans="1:6">
      <c r="B384"/>
      <c r="C384"/>
    </row>
    <row r="385" spans="2:3">
      <c r="B385"/>
      <c r="C385"/>
    </row>
    <row r="386" spans="2:3">
      <c r="B386"/>
      <c r="C386"/>
    </row>
    <row r="387" spans="2:3">
      <c r="B387"/>
      <c r="C387"/>
    </row>
    <row r="388" spans="2:3">
      <c r="B388"/>
      <c r="C388"/>
    </row>
    <row r="389" spans="2:3">
      <c r="B389"/>
      <c r="C389"/>
    </row>
    <row r="390" spans="2:3">
      <c r="B390"/>
      <c r="C390"/>
    </row>
    <row r="391" spans="2:3">
      <c r="B391"/>
      <c r="C391"/>
    </row>
    <row r="392" spans="2:3">
      <c r="B392"/>
      <c r="C392"/>
    </row>
    <row r="393" spans="2:3">
      <c r="B393"/>
      <c r="C393"/>
    </row>
    <row r="394" spans="2:3">
      <c r="B394"/>
      <c r="C394"/>
    </row>
    <row r="395" spans="2:3">
      <c r="B395"/>
      <c r="C395"/>
    </row>
    <row r="396" spans="2:3">
      <c r="B396"/>
      <c r="C396"/>
    </row>
    <row r="397" spans="2:3">
      <c r="B397"/>
      <c r="C397"/>
    </row>
    <row r="398" spans="2:3">
      <c r="B398"/>
      <c r="C398"/>
    </row>
    <row r="399" spans="2:3">
      <c r="B399"/>
      <c r="C399"/>
    </row>
    <row r="400" spans="2:3">
      <c r="B400"/>
      <c r="C400"/>
    </row>
    <row r="401" spans="2:3">
      <c r="B401"/>
      <c r="C401"/>
    </row>
    <row r="402" spans="2:3">
      <c r="B402"/>
      <c r="C402"/>
    </row>
    <row r="403" spans="2:3">
      <c r="B403"/>
      <c r="C403"/>
    </row>
    <row r="404" spans="2:3">
      <c r="B404"/>
      <c r="C404"/>
    </row>
  </sheetData>
  <pageMargins left="0.70866141732283472" right="0.70866141732283472" top="0.74803149606299213" bottom="0.74803149606299213" header="0.31496062992125984" footer="0.31496062992125984"/>
  <pageSetup paperSize="8" scale="22" orientation="portrait" horizontalDpi="300" verticalDpi="300"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3:H14"/>
  <sheetViews>
    <sheetView workbookViewId="0">
      <selection activeCell="A8" sqref="A8"/>
    </sheetView>
  </sheetViews>
  <sheetFormatPr defaultRowHeight="12.75"/>
  <cols>
    <col min="1" max="1" width="66.140625" customWidth="1"/>
    <col min="2" max="2" width="24.5703125" style="78" customWidth="1"/>
    <col min="3" max="3" width="30.140625" style="78" bestFit="1" customWidth="1"/>
    <col min="4" max="4" width="24.5703125" style="78" bestFit="1" customWidth="1"/>
    <col min="5" max="6" width="24" style="78" bestFit="1" customWidth="1"/>
  </cols>
  <sheetData>
    <row r="3" spans="1:8">
      <c r="B3" s="86" t="s">
        <v>1537</v>
      </c>
    </row>
    <row r="4" spans="1:8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8">
      <c r="A5" s="82" t="s">
        <v>1325</v>
      </c>
      <c r="B5" s="78">
        <v>-81500000</v>
      </c>
      <c r="C5" s="78">
        <v>-48642711.549999997</v>
      </c>
      <c r="D5" s="78">
        <v>-86583274</v>
      </c>
      <c r="E5" s="78">
        <v>-91345354.069999993</v>
      </c>
      <c r="F5" s="78">
        <v>-96186657.835709989</v>
      </c>
    </row>
    <row r="6" spans="1:8">
      <c r="A6" s="83" t="s">
        <v>1590</v>
      </c>
      <c r="B6" s="78">
        <v>-77000000</v>
      </c>
      <c r="C6" s="78">
        <v>-45811713.109999999</v>
      </c>
      <c r="D6" s="78">
        <v>-81583274</v>
      </c>
      <c r="E6" s="78">
        <v>-86070354.069999993</v>
      </c>
      <c r="F6" s="78">
        <v>-90632082.835709989</v>
      </c>
    </row>
    <row r="7" spans="1:8">
      <c r="A7" s="84" t="s">
        <v>1710</v>
      </c>
      <c r="B7" s="78">
        <v>-77000000</v>
      </c>
      <c r="C7" s="78">
        <v>-45811713.109999999</v>
      </c>
      <c r="D7" s="78">
        <v>-81583274</v>
      </c>
      <c r="E7" s="78">
        <v>-86070354.069999993</v>
      </c>
      <c r="F7" s="78">
        <v>-90632082.835709989</v>
      </c>
    </row>
    <row r="8" spans="1:8">
      <c r="A8" s="85" t="s">
        <v>1606</v>
      </c>
      <c r="B8" s="78">
        <v>-77000000</v>
      </c>
      <c r="C8" s="78">
        <v>-45811713.109999999</v>
      </c>
      <c r="D8" s="78">
        <v>-81583274</v>
      </c>
      <c r="E8" s="78">
        <v>-86070354.069999993</v>
      </c>
      <c r="F8" s="78">
        <v>-90632082.835709989</v>
      </c>
    </row>
    <row r="9" spans="1:8">
      <c r="A9" s="83" t="s">
        <v>1591</v>
      </c>
      <c r="B9" s="78">
        <v>-4500000</v>
      </c>
      <c r="C9" s="78">
        <v>-2830998.44</v>
      </c>
      <c r="D9" s="78">
        <v>-5000000</v>
      </c>
      <c r="E9" s="78">
        <v>-5275000</v>
      </c>
      <c r="F9" s="78">
        <v>-5554575</v>
      </c>
    </row>
    <row r="10" spans="1:8">
      <c r="A10" s="84" t="s">
        <v>1724</v>
      </c>
      <c r="B10" s="78">
        <v>-4500000</v>
      </c>
      <c r="C10" s="78">
        <v>-2830998.44</v>
      </c>
      <c r="D10" s="78">
        <v>-5000000</v>
      </c>
      <c r="E10" s="78">
        <v>-5275000</v>
      </c>
      <c r="F10" s="78">
        <v>-5554575</v>
      </c>
    </row>
    <row r="11" spans="1:8">
      <c r="A11" s="82" t="s">
        <v>1345</v>
      </c>
      <c r="B11" s="78">
        <v>-81500000</v>
      </c>
      <c r="C11" s="78">
        <v>-48642711.549999997</v>
      </c>
      <c r="D11" s="78">
        <v>-86583274</v>
      </c>
      <c r="E11" s="78">
        <v>-91345354.069999993</v>
      </c>
      <c r="F11" s="78">
        <v>-96186657.835709989</v>
      </c>
    </row>
    <row r="14" spans="1:8">
      <c r="H14" s="78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3:F27"/>
  <sheetViews>
    <sheetView workbookViewId="0">
      <selection activeCell="A8" sqref="A8"/>
    </sheetView>
  </sheetViews>
  <sheetFormatPr defaultRowHeight="12.75"/>
  <cols>
    <col min="1" max="1" width="62.5703125" bestFit="1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1325</v>
      </c>
      <c r="B5" s="78">
        <v>-458857743</v>
      </c>
      <c r="C5" s="78">
        <v>-237792188.40000001</v>
      </c>
      <c r="D5" s="78">
        <v>-516820054</v>
      </c>
      <c r="E5" s="78">
        <v>-545245156.97000003</v>
      </c>
      <c r="F5" s="78">
        <v>-574143150.28941011</v>
      </c>
    </row>
    <row r="6" spans="1:6">
      <c r="A6" s="83" t="s">
        <v>1592</v>
      </c>
      <c r="B6" s="78">
        <v>-458857743</v>
      </c>
      <c r="C6" s="78">
        <v>-237792188.40000001</v>
      </c>
      <c r="D6" s="78">
        <v>-516820054</v>
      </c>
      <c r="E6" s="78">
        <v>-545245156.97000003</v>
      </c>
      <c r="F6" s="78">
        <v>-574143150.28941011</v>
      </c>
    </row>
    <row r="7" spans="1:6">
      <c r="A7" s="84" t="s">
        <v>1845</v>
      </c>
      <c r="B7" s="78">
        <v>-384472803</v>
      </c>
      <c r="C7" s="78">
        <v>-206209067.62</v>
      </c>
      <c r="D7" s="78">
        <v>-437469114</v>
      </c>
      <c r="E7" s="78">
        <v>-461529915.27000004</v>
      </c>
      <c r="F7" s="78">
        <v>-485991000.77931005</v>
      </c>
    </row>
    <row r="8" spans="1:6">
      <c r="A8" s="85" t="s">
        <v>1610</v>
      </c>
      <c r="B8" s="78">
        <v>-384472803</v>
      </c>
      <c r="C8" s="78">
        <v>-206209067.62</v>
      </c>
      <c r="D8" s="78">
        <v>-437469114</v>
      </c>
      <c r="E8" s="78">
        <v>-461529915.27000004</v>
      </c>
      <c r="F8" s="78">
        <v>-485991000.77931005</v>
      </c>
    </row>
    <row r="9" spans="1:6">
      <c r="A9" s="84" t="s">
        <v>1846</v>
      </c>
      <c r="B9" s="78">
        <v>-3000000</v>
      </c>
      <c r="C9" s="78">
        <v>-1570498.92</v>
      </c>
      <c r="D9" s="78">
        <v>-3000000</v>
      </c>
      <c r="E9" s="78">
        <v>-3165000</v>
      </c>
      <c r="F9" s="78">
        <v>-3332745</v>
      </c>
    </row>
    <row r="10" spans="1:6">
      <c r="A10" s="84" t="s">
        <v>1847</v>
      </c>
      <c r="B10" s="78">
        <v>-1000000</v>
      </c>
      <c r="C10" s="78">
        <v>-934428</v>
      </c>
      <c r="D10" s="78">
        <v>-1000000</v>
      </c>
      <c r="E10" s="78">
        <v>-1055000</v>
      </c>
      <c r="F10" s="78">
        <v>-1110915</v>
      </c>
    </row>
    <row r="11" spans="1:6">
      <c r="A11" s="84" t="s">
        <v>1854</v>
      </c>
      <c r="B11" s="78">
        <v>-2300000</v>
      </c>
      <c r="C11" s="78">
        <v>0</v>
      </c>
      <c r="D11" s="78">
        <v>-2300000</v>
      </c>
      <c r="E11" s="78">
        <v>-2426500</v>
      </c>
      <c r="F11" s="78">
        <v>-2555104.5</v>
      </c>
    </row>
    <row r="12" spans="1:6">
      <c r="A12" s="84" t="s">
        <v>1855</v>
      </c>
      <c r="B12" s="78">
        <v>-1000</v>
      </c>
      <c r="C12" s="78">
        <v>0</v>
      </c>
      <c r="D12" s="78">
        <v>-1000</v>
      </c>
      <c r="E12" s="78">
        <v>-1055</v>
      </c>
      <c r="F12" s="78">
        <v>-1110.915</v>
      </c>
    </row>
    <row r="13" spans="1:6">
      <c r="A13" s="84" t="s">
        <v>1848</v>
      </c>
      <c r="B13" s="78">
        <v>-15000000</v>
      </c>
      <c r="C13" s="78">
        <v>0</v>
      </c>
      <c r="D13" s="78">
        <v>-15000000</v>
      </c>
      <c r="E13" s="78">
        <v>-15825000</v>
      </c>
      <c r="F13" s="78">
        <v>-16663725</v>
      </c>
    </row>
    <row r="14" spans="1:6">
      <c r="A14" s="84" t="s">
        <v>1819</v>
      </c>
      <c r="B14" s="78">
        <v>-22500000</v>
      </c>
      <c r="C14" s="78">
        <v>-11539757.300000001</v>
      </c>
      <c r="D14" s="78">
        <v>-23850000</v>
      </c>
      <c r="E14" s="78">
        <v>-25161750</v>
      </c>
      <c r="F14" s="78">
        <v>-26495322.75</v>
      </c>
    </row>
    <row r="15" spans="1:6">
      <c r="A15" s="84" t="s">
        <v>1812</v>
      </c>
      <c r="B15" s="78">
        <v>244000</v>
      </c>
      <c r="C15" s="78">
        <v>-137240</v>
      </c>
      <c r="D15" s="78">
        <v>-244000</v>
      </c>
      <c r="E15" s="78">
        <v>-257420</v>
      </c>
      <c r="F15" s="78">
        <v>-271063.26</v>
      </c>
    </row>
    <row r="16" spans="1:6">
      <c r="A16" s="84" t="s">
        <v>1813</v>
      </c>
      <c r="B16" s="78">
        <v>900000</v>
      </c>
      <c r="C16" s="78">
        <v>-748574</v>
      </c>
      <c r="D16" s="78">
        <v>-900000</v>
      </c>
      <c r="E16" s="78">
        <v>-949500</v>
      </c>
      <c r="F16" s="78">
        <v>-999823.5</v>
      </c>
    </row>
    <row r="17" spans="1:6">
      <c r="A17" s="84" t="s">
        <v>1822</v>
      </c>
      <c r="B17" s="78">
        <v>-6750000</v>
      </c>
      <c r="C17" s="78">
        <v>-3065761.5</v>
      </c>
      <c r="D17" s="78">
        <v>-6900000</v>
      </c>
      <c r="E17" s="78">
        <v>-7279500</v>
      </c>
      <c r="F17" s="78">
        <v>-7665313.5</v>
      </c>
    </row>
    <row r="18" spans="1:6">
      <c r="A18" s="84" t="s">
        <v>1823</v>
      </c>
      <c r="B18" s="78">
        <v>-100</v>
      </c>
      <c r="C18" s="78">
        <v>0</v>
      </c>
      <c r="D18" s="78">
        <v>-100</v>
      </c>
      <c r="E18" s="78">
        <v>-105.5</v>
      </c>
      <c r="F18" s="78">
        <v>-111.0915</v>
      </c>
    </row>
    <row r="19" spans="1:6">
      <c r="A19" s="84" t="s">
        <v>1622</v>
      </c>
      <c r="B19" s="78">
        <v>-21412000</v>
      </c>
      <c r="C19" s="78">
        <v>-11942171.48</v>
      </c>
      <c r="D19" s="78">
        <v>-22600000</v>
      </c>
      <c r="E19" s="78">
        <v>-23843000</v>
      </c>
      <c r="F19" s="78">
        <v>-25106679</v>
      </c>
    </row>
    <row r="20" spans="1:6">
      <c r="A20" s="84" t="s">
        <v>1623</v>
      </c>
      <c r="B20" s="78">
        <v>-200000</v>
      </c>
      <c r="C20" s="78">
        <v>-176402</v>
      </c>
      <c r="D20" s="78">
        <v>-200000</v>
      </c>
      <c r="E20" s="78">
        <v>-211000</v>
      </c>
      <c r="F20" s="78">
        <v>-222183</v>
      </c>
    </row>
    <row r="21" spans="1:6">
      <c r="A21" s="84" t="s">
        <v>1624</v>
      </c>
      <c r="B21" s="78">
        <v>-2000000</v>
      </c>
      <c r="C21" s="78">
        <v>-1335500</v>
      </c>
      <c r="D21" s="78">
        <v>-2000000</v>
      </c>
      <c r="E21" s="78">
        <v>-2110000</v>
      </c>
      <c r="F21" s="78">
        <v>-2221830</v>
      </c>
    </row>
    <row r="22" spans="1:6">
      <c r="A22" s="84" t="s">
        <v>1616</v>
      </c>
      <c r="B22" s="78">
        <v>-93840</v>
      </c>
      <c r="C22" s="78">
        <v>-24632</v>
      </c>
      <c r="D22" s="78">
        <v>-93840</v>
      </c>
      <c r="E22" s="78">
        <v>-99001.2</v>
      </c>
      <c r="F22" s="78">
        <v>-104248.26359999999</v>
      </c>
    </row>
    <row r="23" spans="1:6">
      <c r="A23" s="84" t="s">
        <v>1613</v>
      </c>
      <c r="B23" s="78">
        <v>-2000</v>
      </c>
      <c r="C23" s="78">
        <v>-3520</v>
      </c>
      <c r="D23" s="78">
        <v>-2000</v>
      </c>
      <c r="E23" s="78">
        <v>-2110</v>
      </c>
      <c r="F23" s="78">
        <v>-2221.83</v>
      </c>
    </row>
    <row r="24" spans="1:6">
      <c r="A24" s="84" t="s">
        <v>1614</v>
      </c>
      <c r="B24" s="78">
        <v>-60000</v>
      </c>
      <c r="C24" s="78">
        <v>-21678</v>
      </c>
      <c r="D24" s="78">
        <v>-50000</v>
      </c>
      <c r="E24" s="78">
        <v>-52750</v>
      </c>
      <c r="F24" s="78">
        <v>-55545.75</v>
      </c>
    </row>
    <row r="25" spans="1:6">
      <c r="A25" s="84" t="s">
        <v>1725</v>
      </c>
      <c r="B25" s="78">
        <v>-1000000</v>
      </c>
      <c r="C25" s="78">
        <v>0</v>
      </c>
      <c r="D25" s="78">
        <v>-1000000</v>
      </c>
      <c r="E25" s="78">
        <v>-1055000</v>
      </c>
      <c r="F25" s="78">
        <v>-1110915</v>
      </c>
    </row>
    <row r="26" spans="1:6">
      <c r="A26" s="84" t="s">
        <v>1726</v>
      </c>
      <c r="B26" s="78">
        <v>-210000</v>
      </c>
      <c r="C26" s="78">
        <v>-82957.579999999987</v>
      </c>
      <c r="D26" s="78">
        <v>-210000</v>
      </c>
      <c r="E26" s="78">
        <v>-221550</v>
      </c>
      <c r="F26" s="78">
        <v>-233292.15</v>
      </c>
    </row>
    <row r="27" spans="1:6">
      <c r="A27" s="82" t="s">
        <v>1345</v>
      </c>
      <c r="B27" s="78">
        <v>-458857743</v>
      </c>
      <c r="C27" s="78">
        <v>-237792188.40000001</v>
      </c>
      <c r="D27" s="78">
        <v>-516820054</v>
      </c>
      <c r="E27" s="78">
        <v>-545245156.97000003</v>
      </c>
      <c r="F27" s="78">
        <v>-574143150.28941011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3:F13"/>
  <sheetViews>
    <sheetView workbookViewId="0">
      <selection activeCell="A8" sqref="A8"/>
    </sheetView>
  </sheetViews>
  <sheetFormatPr defaultRowHeight="12.75"/>
  <cols>
    <col min="1" max="1" width="44.85546875" customWidth="1"/>
    <col min="2" max="2" width="24.5703125" style="78" customWidth="1"/>
    <col min="3" max="3" width="30.140625" style="78" customWidth="1"/>
    <col min="4" max="4" width="24.5703125" style="78" customWidth="1"/>
    <col min="5" max="6" width="24" style="78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1325</v>
      </c>
      <c r="B5" s="78">
        <v>-3210136</v>
      </c>
      <c r="C5" s="78">
        <v>-2067763.8800000001</v>
      </c>
      <c r="D5" s="78">
        <v>-3705136</v>
      </c>
      <c r="E5" s="78">
        <v>-3908918.48</v>
      </c>
      <c r="F5" s="78">
        <v>-4116091.1594400001</v>
      </c>
    </row>
    <row r="6" spans="1:6">
      <c r="A6" s="83" t="s">
        <v>1595</v>
      </c>
      <c r="B6" s="78">
        <v>-3210136</v>
      </c>
      <c r="C6" s="78">
        <v>-2067763.8800000001</v>
      </c>
      <c r="D6" s="78">
        <v>-3705136</v>
      </c>
      <c r="E6" s="78">
        <v>-3908918.48</v>
      </c>
      <c r="F6" s="78">
        <v>-4116091.1594400001</v>
      </c>
    </row>
    <row r="7" spans="1:6">
      <c r="A7" s="84" t="s">
        <v>1619</v>
      </c>
      <c r="B7" s="78">
        <v>-10000</v>
      </c>
      <c r="C7" s="78">
        <v>-712</v>
      </c>
      <c r="D7" s="78">
        <v>-5000</v>
      </c>
      <c r="E7" s="78">
        <v>-5275</v>
      </c>
      <c r="F7" s="78">
        <v>-5554.5749999999998</v>
      </c>
    </row>
    <row r="8" spans="1:6">
      <c r="A8" s="85" t="s">
        <v>1609</v>
      </c>
      <c r="B8" s="78">
        <v>-10000</v>
      </c>
      <c r="C8" s="78">
        <v>-712</v>
      </c>
      <c r="D8" s="78">
        <v>-5000</v>
      </c>
      <c r="E8" s="78">
        <v>-5275</v>
      </c>
      <c r="F8" s="78">
        <v>-5554.5749999999998</v>
      </c>
    </row>
    <row r="9" spans="1:6">
      <c r="A9" s="84" t="s">
        <v>1620</v>
      </c>
      <c r="B9" s="78">
        <v>-36</v>
      </c>
      <c r="C9" s="78">
        <v>0</v>
      </c>
      <c r="D9" s="78">
        <v>-36</v>
      </c>
      <c r="E9" s="78">
        <v>-37.979999999999997</v>
      </c>
      <c r="F9" s="78">
        <v>-39.992939999999997</v>
      </c>
    </row>
    <row r="10" spans="1:6">
      <c r="A10" s="84" t="s">
        <v>1767</v>
      </c>
      <c r="B10" s="78">
        <v>-100</v>
      </c>
      <c r="C10" s="78">
        <v>0</v>
      </c>
      <c r="D10" s="78">
        <v>-100</v>
      </c>
      <c r="E10" s="78">
        <v>-105.5</v>
      </c>
      <c r="F10" s="78">
        <v>-111.0915</v>
      </c>
    </row>
    <row r="11" spans="1:6">
      <c r="A11" s="84" t="s">
        <v>1728</v>
      </c>
      <c r="B11" s="78">
        <v>-200000</v>
      </c>
      <c r="C11" s="78">
        <v>-268403.71999999997</v>
      </c>
      <c r="D11" s="78">
        <v>-400000</v>
      </c>
      <c r="E11" s="78">
        <v>-422000</v>
      </c>
      <c r="F11" s="78">
        <v>-444366</v>
      </c>
    </row>
    <row r="12" spans="1:6">
      <c r="A12" s="84" t="s">
        <v>1636</v>
      </c>
      <c r="B12" s="78">
        <v>-3000000</v>
      </c>
      <c r="C12" s="78">
        <v>-1798648.1600000001</v>
      </c>
      <c r="D12" s="78">
        <v>-3300000</v>
      </c>
      <c r="E12" s="78">
        <v>-3481500</v>
      </c>
      <c r="F12" s="78">
        <v>-3666019.5</v>
      </c>
    </row>
    <row r="13" spans="1:6">
      <c r="A13" s="82" t="s">
        <v>1345</v>
      </c>
      <c r="B13" s="78">
        <v>-3210136</v>
      </c>
      <c r="C13" s="78">
        <v>-2067763.8800000001</v>
      </c>
      <c r="D13" s="78">
        <v>-3705136</v>
      </c>
      <c r="E13" s="78">
        <v>-3908918.48</v>
      </c>
      <c r="F13" s="78">
        <v>-4116091.1594400001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3:G16"/>
  <sheetViews>
    <sheetView workbookViewId="0">
      <selection activeCell="A11" sqref="A11"/>
    </sheetView>
  </sheetViews>
  <sheetFormatPr defaultRowHeight="12.75"/>
  <cols>
    <col min="1" max="1" width="57" customWidth="1"/>
    <col min="2" max="2" width="24.5703125" style="78" customWidth="1"/>
    <col min="3" max="3" width="30.140625" style="78" customWidth="1"/>
    <col min="4" max="4" width="24.5703125" style="78" customWidth="1"/>
    <col min="5" max="6" width="24" style="78" customWidth="1"/>
    <col min="7" max="7" width="9.140625" style="78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1325</v>
      </c>
      <c r="B5" s="78">
        <v>-497138</v>
      </c>
      <c r="C5" s="78">
        <v>-374659.25</v>
      </c>
      <c r="D5" s="78">
        <v>-647138</v>
      </c>
      <c r="E5" s="78">
        <v>-682730.59</v>
      </c>
      <c r="F5" s="78">
        <v>-718915.31127000006</v>
      </c>
    </row>
    <row r="6" spans="1:6">
      <c r="A6" s="83" t="s">
        <v>1589</v>
      </c>
      <c r="B6" s="78">
        <v>-497138</v>
      </c>
      <c r="C6" s="78">
        <v>-374659.25</v>
      </c>
      <c r="D6" s="78">
        <v>-647138</v>
      </c>
      <c r="E6" s="78">
        <v>-682730.59</v>
      </c>
      <c r="F6" s="78">
        <v>-718915.31127000006</v>
      </c>
    </row>
    <row r="7" spans="1:6">
      <c r="A7" s="84" t="s">
        <v>1627</v>
      </c>
      <c r="B7" s="78">
        <v>0</v>
      </c>
      <c r="C7" s="78">
        <v>0</v>
      </c>
      <c r="D7" s="78">
        <v>0</v>
      </c>
      <c r="E7" s="78">
        <v>0</v>
      </c>
      <c r="F7" s="78">
        <v>0</v>
      </c>
    </row>
    <row r="8" spans="1:6">
      <c r="A8" s="85" t="s">
        <v>1609</v>
      </c>
      <c r="B8" s="78">
        <v>0</v>
      </c>
      <c r="C8" s="78">
        <v>0</v>
      </c>
      <c r="D8" s="78">
        <v>0</v>
      </c>
      <c r="E8" s="78">
        <v>0</v>
      </c>
      <c r="F8" s="78">
        <v>0</v>
      </c>
    </row>
    <row r="9" spans="1:6">
      <c r="A9" s="84" t="s">
        <v>1628</v>
      </c>
      <c r="B9" s="78">
        <v>-10000</v>
      </c>
      <c r="C9" s="78">
        <v>-7670</v>
      </c>
      <c r="D9" s="78">
        <v>-10000</v>
      </c>
      <c r="E9" s="78">
        <v>-10550</v>
      </c>
      <c r="F9" s="78">
        <v>-11109.150000000001</v>
      </c>
    </row>
    <row r="10" spans="1:6">
      <c r="A10" s="84" t="s">
        <v>1828</v>
      </c>
      <c r="B10" s="78">
        <v>-300000</v>
      </c>
      <c r="C10" s="78">
        <v>-255139.25</v>
      </c>
      <c r="D10" s="78">
        <v>-450000</v>
      </c>
      <c r="E10" s="78">
        <v>-474750</v>
      </c>
      <c r="F10" s="78">
        <v>-499911.75</v>
      </c>
    </row>
    <row r="11" spans="1:6">
      <c r="A11" s="85" t="s">
        <v>1608</v>
      </c>
      <c r="B11" s="78">
        <v>-300000</v>
      </c>
      <c r="C11" s="78">
        <v>-255139.25</v>
      </c>
      <c r="D11" s="78">
        <v>-450000</v>
      </c>
      <c r="E11" s="78">
        <v>-474750</v>
      </c>
      <c r="F11" s="78">
        <v>-499911.75</v>
      </c>
    </row>
    <row r="12" spans="1:6">
      <c r="A12" s="89" t="s">
        <v>1452</v>
      </c>
      <c r="B12" s="78">
        <v>-300000</v>
      </c>
      <c r="C12" s="78">
        <v>-255139.25</v>
      </c>
      <c r="D12" s="78">
        <v>-450000</v>
      </c>
      <c r="E12" s="78">
        <v>-474750</v>
      </c>
      <c r="F12" s="78">
        <v>-499911.75</v>
      </c>
    </row>
    <row r="13" spans="1:6">
      <c r="A13" s="84" t="s">
        <v>1729</v>
      </c>
      <c r="B13" s="78">
        <v>-75000</v>
      </c>
      <c r="C13" s="78">
        <v>-48246</v>
      </c>
      <c r="D13" s="78">
        <v>-75000</v>
      </c>
      <c r="E13" s="78">
        <v>-79125</v>
      </c>
      <c r="F13" s="78">
        <v>-83318.625</v>
      </c>
    </row>
    <row r="14" spans="1:6">
      <c r="A14" s="84" t="s">
        <v>1678</v>
      </c>
      <c r="B14" s="78">
        <v>-100000</v>
      </c>
      <c r="C14" s="78">
        <v>-61420</v>
      </c>
      <c r="D14" s="78">
        <v>-100000</v>
      </c>
      <c r="E14" s="78">
        <v>-105500</v>
      </c>
      <c r="F14" s="78">
        <v>-111091.5</v>
      </c>
    </row>
    <row r="15" spans="1:6">
      <c r="A15" s="84" t="s">
        <v>1629</v>
      </c>
      <c r="B15" s="78">
        <v>-12138</v>
      </c>
      <c r="C15" s="78">
        <v>-2184</v>
      </c>
      <c r="D15" s="78">
        <v>-12138</v>
      </c>
      <c r="E15" s="78">
        <v>-12805.59</v>
      </c>
      <c r="F15" s="78">
        <v>-13484.286270000001</v>
      </c>
    </row>
    <row r="16" spans="1:6">
      <c r="A16" s="82" t="s">
        <v>1345</v>
      </c>
      <c r="B16" s="78">
        <v>-497138</v>
      </c>
      <c r="C16" s="78">
        <v>-374659.25</v>
      </c>
      <c r="D16" s="78">
        <v>-647138</v>
      </c>
      <c r="E16" s="78">
        <v>-682730.59</v>
      </c>
      <c r="F16" s="78">
        <v>-718915.31127000006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3:F15"/>
  <sheetViews>
    <sheetView workbookViewId="0">
      <selection activeCell="A8" sqref="A8"/>
    </sheetView>
  </sheetViews>
  <sheetFormatPr defaultRowHeight="12.75"/>
  <cols>
    <col min="1" max="1" width="55.28515625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1325</v>
      </c>
      <c r="B5" s="78">
        <v>-42992708</v>
      </c>
      <c r="C5" s="78">
        <v>-22446268.57</v>
      </c>
      <c r="D5" s="78">
        <v>-43192708</v>
      </c>
      <c r="E5" s="78">
        <v>-45568306.939999998</v>
      </c>
      <c r="F5" s="78">
        <v>-47983427.207819998</v>
      </c>
    </row>
    <row r="6" spans="1:6">
      <c r="A6" s="83" t="s">
        <v>1596</v>
      </c>
      <c r="B6" s="78">
        <v>-42992708</v>
      </c>
      <c r="C6" s="78">
        <v>-22446268.57</v>
      </c>
      <c r="D6" s="78">
        <v>-43192708</v>
      </c>
      <c r="E6" s="78">
        <v>-45568306.939999998</v>
      </c>
      <c r="F6" s="78">
        <v>-47983427.207819998</v>
      </c>
    </row>
    <row r="7" spans="1:6">
      <c r="A7" s="84" t="s">
        <v>1630</v>
      </c>
      <c r="B7" s="78">
        <v>-7500000</v>
      </c>
      <c r="C7" s="78">
        <v>-3892450</v>
      </c>
      <c r="D7" s="78">
        <v>-7500000</v>
      </c>
      <c r="E7" s="78">
        <v>-7912500</v>
      </c>
      <c r="F7" s="78">
        <v>-8331862.5</v>
      </c>
    </row>
    <row r="8" spans="1:6">
      <c r="A8" s="85" t="s">
        <v>1609</v>
      </c>
      <c r="B8" s="78">
        <v>-7500000</v>
      </c>
      <c r="C8" s="78">
        <v>-3892450</v>
      </c>
      <c r="D8" s="78">
        <v>-7500000</v>
      </c>
      <c r="E8" s="78">
        <v>-7912500</v>
      </c>
      <c r="F8" s="78">
        <v>-8331862.5</v>
      </c>
    </row>
    <row r="9" spans="1:6">
      <c r="A9" s="84" t="s">
        <v>1631</v>
      </c>
      <c r="B9" s="78">
        <v>-100000</v>
      </c>
      <c r="C9" s="78">
        <v>-23203.45</v>
      </c>
      <c r="D9" s="78">
        <v>-100000</v>
      </c>
      <c r="E9" s="78">
        <v>-105500</v>
      </c>
      <c r="F9" s="78">
        <v>-111091.5</v>
      </c>
    </row>
    <row r="10" spans="1:6">
      <c r="A10" s="84" t="s">
        <v>1632</v>
      </c>
      <c r="B10" s="78">
        <v>-4000000</v>
      </c>
      <c r="C10" s="78">
        <v>-2396859.37</v>
      </c>
      <c r="D10" s="78">
        <v>-4200000</v>
      </c>
      <c r="E10" s="78">
        <v>-4431000</v>
      </c>
      <c r="F10" s="78">
        <v>-4665843</v>
      </c>
    </row>
    <row r="11" spans="1:6">
      <c r="A11" s="84" t="s">
        <v>1633</v>
      </c>
      <c r="B11" s="78">
        <v>-564291</v>
      </c>
      <c r="C11" s="78">
        <v>-307624</v>
      </c>
      <c r="D11" s="78">
        <v>-564291</v>
      </c>
      <c r="E11" s="78">
        <v>-595327.005</v>
      </c>
      <c r="F11" s="78">
        <v>-626879.33626500005</v>
      </c>
    </row>
    <row r="12" spans="1:6">
      <c r="A12" s="84" t="s">
        <v>1634</v>
      </c>
      <c r="B12" s="78">
        <v>0</v>
      </c>
      <c r="C12" s="78">
        <v>0</v>
      </c>
      <c r="D12" s="78">
        <v>0</v>
      </c>
      <c r="E12" s="78">
        <v>0</v>
      </c>
      <c r="F12" s="78">
        <v>0</v>
      </c>
    </row>
    <row r="13" spans="1:6">
      <c r="A13" s="84" t="s">
        <v>1635</v>
      </c>
      <c r="B13" s="78">
        <v>-30828417</v>
      </c>
      <c r="C13" s="78">
        <v>-15826131.75</v>
      </c>
      <c r="D13" s="78">
        <v>-30828417</v>
      </c>
      <c r="E13" s="78">
        <v>-32523979.934999999</v>
      </c>
      <c r="F13" s="78">
        <v>-34247750.871555001</v>
      </c>
    </row>
    <row r="14" spans="1:6">
      <c r="A14" s="84" t="s">
        <v>1730</v>
      </c>
      <c r="B14" s="78">
        <v>0</v>
      </c>
      <c r="C14" s="78">
        <v>0</v>
      </c>
      <c r="D14" s="78">
        <v>0</v>
      </c>
      <c r="E14" s="78">
        <v>0</v>
      </c>
      <c r="F14" s="78">
        <v>0</v>
      </c>
    </row>
    <row r="15" spans="1:6">
      <c r="A15" s="82" t="s">
        <v>1345</v>
      </c>
      <c r="B15" s="78">
        <v>-42992708</v>
      </c>
      <c r="C15" s="78">
        <v>-22446268.57</v>
      </c>
      <c r="D15" s="78">
        <v>-43192708</v>
      </c>
      <c r="E15" s="78">
        <v>-45568306.939999998</v>
      </c>
      <c r="F15" s="78">
        <v>-47983427.207819998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3:F40"/>
  <sheetViews>
    <sheetView workbookViewId="0">
      <selection activeCell="C43" sqref="C43"/>
    </sheetView>
  </sheetViews>
  <sheetFormatPr defaultRowHeight="12.75"/>
  <cols>
    <col min="1" max="1" width="72.5703125" bestFit="1" customWidth="1"/>
    <col min="2" max="2" width="24.5703125" style="78" customWidth="1"/>
    <col min="3" max="3" width="30.140625" style="78" customWidth="1"/>
    <col min="4" max="4" width="24.5703125" style="78" customWidth="1"/>
    <col min="5" max="6" width="24" style="78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1325</v>
      </c>
      <c r="B5" s="78">
        <v>-388776579</v>
      </c>
      <c r="C5" s="78">
        <v>-240313366.84</v>
      </c>
      <c r="D5" s="78">
        <v>-451811331</v>
      </c>
      <c r="E5" s="78">
        <v>-450530554</v>
      </c>
      <c r="F5" s="78">
        <v>-462062544</v>
      </c>
    </row>
    <row r="6" spans="1:6">
      <c r="A6" s="83" t="s">
        <v>1588</v>
      </c>
      <c r="B6" s="78">
        <v>-388776579</v>
      </c>
      <c r="C6" s="78">
        <v>-240313366.84</v>
      </c>
      <c r="D6" s="78">
        <v>-451811331</v>
      </c>
      <c r="E6" s="78">
        <v>-450530554</v>
      </c>
      <c r="F6" s="78">
        <v>-462062544</v>
      </c>
    </row>
    <row r="7" spans="1:6">
      <c r="A7" s="84" t="s">
        <v>1820</v>
      </c>
      <c r="B7" s="78">
        <v>-29431579</v>
      </c>
      <c r="C7" s="78">
        <v>0</v>
      </c>
      <c r="D7" s="78">
        <v>-32531331</v>
      </c>
      <c r="E7" s="78">
        <v>-34320554</v>
      </c>
      <c r="F7" s="78">
        <v>-36139544</v>
      </c>
    </row>
    <row r="8" spans="1:6">
      <c r="A8" s="85" t="s">
        <v>1608</v>
      </c>
      <c r="B8" s="78">
        <v>-29431579</v>
      </c>
      <c r="C8" s="78">
        <v>0</v>
      </c>
      <c r="D8" s="78">
        <v>-32531331</v>
      </c>
      <c r="E8" s="78">
        <v>-34320554</v>
      </c>
      <c r="F8" s="78">
        <v>-36139544</v>
      </c>
    </row>
    <row r="9" spans="1:6">
      <c r="A9" s="89" t="s">
        <v>1468</v>
      </c>
      <c r="B9" s="78">
        <v>-28165805</v>
      </c>
      <c r="C9" s="78">
        <v>0</v>
      </c>
      <c r="D9" s="78">
        <v>-29240164</v>
      </c>
      <c r="E9" s="78">
        <v>-30848373</v>
      </c>
      <c r="F9" s="78">
        <v>-32483337</v>
      </c>
    </row>
    <row r="10" spans="1:6">
      <c r="A10" s="89" t="s">
        <v>1469</v>
      </c>
      <c r="B10" s="78">
        <v>-1265774</v>
      </c>
      <c r="C10" s="78">
        <v>0</v>
      </c>
      <c r="D10" s="78">
        <v>-3291167</v>
      </c>
      <c r="E10" s="78">
        <v>-3472181</v>
      </c>
      <c r="F10" s="78">
        <v>-3656207</v>
      </c>
    </row>
    <row r="11" spans="1:6">
      <c r="A11" s="84" t="s">
        <v>1625</v>
      </c>
      <c r="B11" s="78">
        <v>-235717000</v>
      </c>
      <c r="C11" s="78">
        <v>-155426000</v>
      </c>
      <c r="D11" s="78">
        <v>-288642000</v>
      </c>
      <c r="E11" s="78">
        <v>-293532000</v>
      </c>
      <c r="F11" s="78">
        <v>-292259000</v>
      </c>
    </row>
    <row r="12" spans="1:6">
      <c r="A12" s="85" t="s">
        <v>1606</v>
      </c>
      <c r="B12" s="78">
        <v>-225288320</v>
      </c>
      <c r="C12" s="78">
        <v>-155426000</v>
      </c>
      <c r="D12" s="78">
        <v>-278642000</v>
      </c>
      <c r="E12" s="78">
        <v>-283032000</v>
      </c>
      <c r="F12" s="78">
        <v>-281159000</v>
      </c>
    </row>
    <row r="13" spans="1:6">
      <c r="A13" s="89" t="s">
        <v>1438</v>
      </c>
      <c r="B13" s="78">
        <v>-225288320</v>
      </c>
      <c r="C13" s="78">
        <v>-155426000</v>
      </c>
      <c r="D13" s="78">
        <v>-278642000</v>
      </c>
      <c r="E13" s="78">
        <v>-283032000</v>
      </c>
      <c r="F13" s="78">
        <v>-281159000</v>
      </c>
    </row>
    <row r="14" spans="1:6">
      <c r="A14" s="85" t="s">
        <v>1609</v>
      </c>
      <c r="B14" s="78">
        <v>-10428680</v>
      </c>
      <c r="C14" s="78">
        <v>0</v>
      </c>
      <c r="D14" s="78">
        <v>-10000000</v>
      </c>
      <c r="E14" s="78">
        <v>-10500000</v>
      </c>
      <c r="F14" s="78">
        <v>-11100000</v>
      </c>
    </row>
    <row r="15" spans="1:6">
      <c r="A15" s="89" t="s">
        <v>1456</v>
      </c>
      <c r="B15" s="78">
        <v>-10428680</v>
      </c>
      <c r="C15" s="78">
        <v>0</v>
      </c>
      <c r="D15" s="78">
        <v>-10000000</v>
      </c>
      <c r="E15" s="78">
        <v>-10500000</v>
      </c>
      <c r="F15" s="78">
        <v>-11100000</v>
      </c>
    </row>
    <row r="16" spans="1:6">
      <c r="A16" s="84" t="s">
        <v>1711</v>
      </c>
      <c r="B16" s="78">
        <v>-88017000</v>
      </c>
      <c r="C16" s="78">
        <v>-55746000</v>
      </c>
      <c r="D16" s="78">
        <v>-92121000</v>
      </c>
      <c r="E16" s="78">
        <v>-95868000</v>
      </c>
      <c r="F16" s="78">
        <v>-101519000</v>
      </c>
    </row>
    <row r="17" spans="1:6">
      <c r="A17" s="85" t="s">
        <v>1606</v>
      </c>
      <c r="B17" s="78">
        <v>-934000</v>
      </c>
      <c r="C17" s="78">
        <v>-934000</v>
      </c>
      <c r="D17" s="78">
        <v>-930000</v>
      </c>
      <c r="E17" s="78">
        <v>-957000</v>
      </c>
      <c r="F17" s="78">
        <v>-1033000</v>
      </c>
    </row>
    <row r="18" spans="1:6">
      <c r="A18" s="89" t="s">
        <v>1436</v>
      </c>
      <c r="B18" s="78">
        <v>-934000</v>
      </c>
      <c r="C18" s="78">
        <v>-934000</v>
      </c>
      <c r="D18" s="78">
        <v>-930000</v>
      </c>
      <c r="E18" s="78">
        <v>-957000</v>
      </c>
      <c r="F18" s="78">
        <v>-1033000</v>
      </c>
    </row>
    <row r="19" spans="1:6">
      <c r="A19" s="89" t="s">
        <v>1437</v>
      </c>
      <c r="B19" s="78">
        <v>0</v>
      </c>
      <c r="C19" s="78">
        <v>0</v>
      </c>
      <c r="D19" s="78">
        <v>0</v>
      </c>
      <c r="E19" s="78">
        <v>0</v>
      </c>
      <c r="F19" s="78">
        <v>0</v>
      </c>
    </row>
    <row r="20" spans="1:6">
      <c r="A20" s="85" t="s">
        <v>1608</v>
      </c>
      <c r="B20" s="78">
        <v>-87083000</v>
      </c>
      <c r="C20" s="78">
        <v>-54812000</v>
      </c>
      <c r="D20" s="78">
        <v>-91191000</v>
      </c>
      <c r="E20" s="78">
        <v>-94911000</v>
      </c>
      <c r="F20" s="78">
        <v>-100486000</v>
      </c>
    </row>
    <row r="21" spans="1:6">
      <c r="A21" s="89" t="s">
        <v>1466</v>
      </c>
      <c r="B21" s="78">
        <v>-87083000</v>
      </c>
      <c r="C21" s="78">
        <v>-54812000</v>
      </c>
      <c r="D21" s="78">
        <v>-91191000</v>
      </c>
      <c r="E21" s="78">
        <v>-94911000</v>
      </c>
      <c r="F21" s="78">
        <v>-100486000</v>
      </c>
    </row>
    <row r="22" spans="1:6">
      <c r="A22" s="84" t="s">
        <v>1599</v>
      </c>
      <c r="B22" s="78">
        <v>-12060000</v>
      </c>
      <c r="C22" s="78">
        <v>-5142000</v>
      </c>
      <c r="D22" s="78">
        <v>-36842000</v>
      </c>
      <c r="E22" s="78">
        <v>-25000000</v>
      </c>
      <c r="F22" s="78">
        <v>-30000000</v>
      </c>
    </row>
    <row r="23" spans="1:6">
      <c r="A23" s="85" t="s">
        <v>1608</v>
      </c>
      <c r="B23" s="78">
        <v>0</v>
      </c>
      <c r="C23" s="78">
        <v>0</v>
      </c>
      <c r="D23" s="78">
        <v>0</v>
      </c>
      <c r="E23" s="78">
        <v>0</v>
      </c>
      <c r="F23" s="78">
        <v>0</v>
      </c>
    </row>
    <row r="24" spans="1:6">
      <c r="A24" s="89" t="s">
        <v>1466</v>
      </c>
      <c r="B24" s="78">
        <v>0</v>
      </c>
      <c r="C24" s="78">
        <v>0</v>
      </c>
      <c r="D24" s="78">
        <v>0</v>
      </c>
      <c r="E24" s="78">
        <v>0</v>
      </c>
      <c r="F24" s="78">
        <v>0</v>
      </c>
    </row>
    <row r="25" spans="1:6">
      <c r="A25" s="85" t="s">
        <v>1609</v>
      </c>
      <c r="B25" s="78">
        <v>-2060000</v>
      </c>
      <c r="C25" s="78">
        <v>-1442000</v>
      </c>
      <c r="D25" s="78">
        <v>-1842000</v>
      </c>
      <c r="E25" s="78">
        <v>0</v>
      </c>
      <c r="F25" s="78">
        <v>0</v>
      </c>
    </row>
    <row r="26" spans="1:6">
      <c r="A26" s="89" t="s">
        <v>1456</v>
      </c>
      <c r="B26" s="78">
        <v>-2060000</v>
      </c>
      <c r="C26" s="78">
        <v>-1442000</v>
      </c>
      <c r="D26" s="78">
        <v>-1842000</v>
      </c>
      <c r="E26" s="78">
        <v>0</v>
      </c>
      <c r="F26" s="78">
        <v>0</v>
      </c>
    </row>
    <row r="27" spans="1:6">
      <c r="A27" s="85" t="s">
        <v>1610</v>
      </c>
      <c r="B27" s="78">
        <v>-10000000</v>
      </c>
      <c r="C27" s="78">
        <v>-3700000</v>
      </c>
      <c r="D27" s="78">
        <v>-35000000</v>
      </c>
      <c r="E27" s="78">
        <v>-25000000</v>
      </c>
      <c r="F27" s="78">
        <v>-30000000</v>
      </c>
    </row>
    <row r="28" spans="1:6">
      <c r="A28" s="89" t="s">
        <v>1464</v>
      </c>
      <c r="B28" s="78">
        <v>-6000000</v>
      </c>
      <c r="C28" s="78">
        <v>-3700000</v>
      </c>
      <c r="D28" s="78">
        <v>-30000000</v>
      </c>
      <c r="E28" s="78">
        <v>-20000000</v>
      </c>
      <c r="F28" s="78">
        <v>-25000000</v>
      </c>
    </row>
    <row r="29" spans="1:6">
      <c r="A29" s="89" t="s">
        <v>1465</v>
      </c>
      <c r="B29" s="78">
        <v>-4000000</v>
      </c>
      <c r="C29" s="78">
        <v>0</v>
      </c>
      <c r="D29" s="78">
        <v>-5000000</v>
      </c>
      <c r="E29" s="78">
        <v>-5000000</v>
      </c>
      <c r="F29" s="78">
        <v>-5000000</v>
      </c>
    </row>
    <row r="30" spans="1:6">
      <c r="A30" s="84" t="s">
        <v>1719</v>
      </c>
      <c r="B30" s="78">
        <v>-1600000</v>
      </c>
      <c r="C30" s="78">
        <v>-1600000</v>
      </c>
      <c r="D30" s="78">
        <v>-1675000</v>
      </c>
      <c r="E30" s="78">
        <v>-1810000</v>
      </c>
      <c r="F30" s="78">
        <v>-2145000</v>
      </c>
    </row>
    <row r="31" spans="1:6">
      <c r="A31" s="85" t="s">
        <v>1606</v>
      </c>
      <c r="B31" s="78">
        <v>-1600000</v>
      </c>
      <c r="C31" s="78">
        <v>-1600000</v>
      </c>
      <c r="D31" s="78">
        <v>-1675000</v>
      </c>
      <c r="E31" s="78">
        <v>-1810000</v>
      </c>
      <c r="F31" s="78">
        <v>-2145000</v>
      </c>
    </row>
    <row r="32" spans="1:6">
      <c r="A32" s="89" t="s">
        <v>1437</v>
      </c>
      <c r="B32" s="78">
        <v>-1600000</v>
      </c>
      <c r="C32" s="78">
        <v>-1600000</v>
      </c>
      <c r="D32" s="78">
        <v>-1675000</v>
      </c>
      <c r="E32" s="78">
        <v>-1810000</v>
      </c>
      <c r="F32" s="78">
        <v>-2145000</v>
      </c>
    </row>
    <row r="33" spans="1:6">
      <c r="A33" s="84" t="s">
        <v>1676</v>
      </c>
      <c r="B33" s="78">
        <v>-21951000</v>
      </c>
      <c r="C33" s="78">
        <v>-21951000</v>
      </c>
      <c r="D33" s="78">
        <v>0</v>
      </c>
      <c r="E33" s="78">
        <v>0</v>
      </c>
      <c r="F33" s="78">
        <v>0</v>
      </c>
    </row>
    <row r="34" spans="1:6">
      <c r="A34" s="85" t="s">
        <v>1605</v>
      </c>
      <c r="B34" s="78">
        <v>-21951000</v>
      </c>
      <c r="C34" s="78">
        <v>-21951000</v>
      </c>
      <c r="D34" s="78">
        <v>0</v>
      </c>
      <c r="E34" s="78">
        <v>0</v>
      </c>
      <c r="F34" s="78">
        <v>0</v>
      </c>
    </row>
    <row r="35" spans="1:6">
      <c r="A35" s="89" t="s">
        <v>1431</v>
      </c>
      <c r="B35" s="78">
        <v>-21951000</v>
      </c>
      <c r="C35" s="78">
        <v>-21951000</v>
      </c>
      <c r="D35" s="78">
        <v>0</v>
      </c>
      <c r="E35" s="78">
        <v>0</v>
      </c>
      <c r="F35" s="78">
        <v>0</v>
      </c>
    </row>
    <row r="36" spans="1:6">
      <c r="A36" s="89" t="s">
        <v>1432</v>
      </c>
      <c r="B36" s="78">
        <v>0</v>
      </c>
      <c r="C36" s="78">
        <v>0</v>
      </c>
      <c r="D36" s="78">
        <v>0</v>
      </c>
      <c r="E36" s="78">
        <v>0</v>
      </c>
      <c r="F36" s="78">
        <v>0</v>
      </c>
    </row>
    <row r="37" spans="1:6">
      <c r="A37" s="84" t="s">
        <v>1760</v>
      </c>
      <c r="B37" s="78">
        <v>0</v>
      </c>
      <c r="C37" s="78">
        <v>-448366.83999999997</v>
      </c>
      <c r="D37" s="78">
        <v>0</v>
      </c>
      <c r="E37" s="78">
        <v>0</v>
      </c>
      <c r="F37" s="78">
        <v>0</v>
      </c>
    </row>
    <row r="38" spans="1:6">
      <c r="A38" s="85" t="s">
        <v>1607</v>
      </c>
      <c r="B38" s="78">
        <v>0</v>
      </c>
      <c r="C38" s="78">
        <v>-448366.83999999997</v>
      </c>
      <c r="D38" s="78">
        <v>0</v>
      </c>
      <c r="E38" s="78">
        <v>0</v>
      </c>
      <c r="F38" s="78">
        <v>0</v>
      </c>
    </row>
    <row r="39" spans="1:6">
      <c r="A39" s="89" t="s">
        <v>1445</v>
      </c>
      <c r="B39" s="78">
        <v>0</v>
      </c>
      <c r="C39" s="78">
        <v>-448366.83999999997</v>
      </c>
      <c r="D39" s="78">
        <v>0</v>
      </c>
      <c r="E39" s="78">
        <v>0</v>
      </c>
      <c r="F39" s="78">
        <v>0</v>
      </c>
    </row>
    <row r="40" spans="1:6">
      <c r="A40" s="82" t="s">
        <v>1345</v>
      </c>
      <c r="B40" s="78">
        <v>-388776579</v>
      </c>
      <c r="C40" s="78">
        <v>-240313366.84</v>
      </c>
      <c r="D40" s="78">
        <v>-451811331</v>
      </c>
      <c r="E40" s="78">
        <v>-450530554</v>
      </c>
      <c r="F40" s="78">
        <v>-462062544</v>
      </c>
    </row>
  </sheetData>
  <pageMargins left="0.70866141732283472" right="0.70866141732283472" top="0.74803149606299213" bottom="0.74803149606299213" header="0.31496062992125984" footer="0.31496062992125984"/>
  <pageSetup scale="62" orientation="landscape"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3:F25"/>
  <sheetViews>
    <sheetView workbookViewId="0">
      <selection activeCell="D15" sqref="D15"/>
    </sheetView>
  </sheetViews>
  <sheetFormatPr defaultRowHeight="12.75"/>
  <cols>
    <col min="1" max="1" width="53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1325</v>
      </c>
      <c r="B5" s="78">
        <v>-6030496</v>
      </c>
      <c r="C5" s="78">
        <v>-2807598.88</v>
      </c>
      <c r="D5" s="78">
        <v>-6030496</v>
      </c>
      <c r="E5" s="78">
        <v>-6362173.2799999993</v>
      </c>
      <c r="F5" s="78">
        <v>-6699368.4638400003</v>
      </c>
    </row>
    <row r="6" spans="1:6">
      <c r="A6" s="83" t="s">
        <v>1587</v>
      </c>
      <c r="B6" s="78">
        <v>-6030496</v>
      </c>
      <c r="C6" s="78">
        <v>-2807598.88</v>
      </c>
      <c r="D6" s="78">
        <v>-6030496</v>
      </c>
      <c r="E6" s="78">
        <v>-6362173.2799999993</v>
      </c>
      <c r="F6" s="78">
        <v>-6699368.4638400003</v>
      </c>
    </row>
    <row r="7" spans="1:6">
      <c r="A7" s="84" t="s">
        <v>1621</v>
      </c>
      <c r="B7" s="78">
        <v>-15000</v>
      </c>
      <c r="C7" s="78">
        <v>-4046</v>
      </c>
      <c r="D7" s="78">
        <v>-15000</v>
      </c>
      <c r="E7" s="78">
        <v>-15825</v>
      </c>
      <c r="F7" s="78">
        <v>-16663.724999999999</v>
      </c>
    </row>
    <row r="8" spans="1:6">
      <c r="A8" s="85" t="s">
        <v>1605</v>
      </c>
      <c r="B8" s="78">
        <v>-100</v>
      </c>
      <c r="C8" s="78">
        <v>0</v>
      </c>
      <c r="D8" s="78">
        <v>-100</v>
      </c>
      <c r="E8" s="78">
        <v>-105.5</v>
      </c>
      <c r="F8" s="78">
        <v>-111.0915</v>
      </c>
    </row>
    <row r="9" spans="1:6">
      <c r="A9" s="85" t="s">
        <v>1607</v>
      </c>
      <c r="B9" s="78">
        <v>-207</v>
      </c>
      <c r="C9" s="78">
        <v>0</v>
      </c>
      <c r="D9" s="78">
        <v>-207</v>
      </c>
      <c r="E9" s="78">
        <v>-218.38499999999999</v>
      </c>
      <c r="F9" s="78">
        <v>-229.959405</v>
      </c>
    </row>
    <row r="10" spans="1:6">
      <c r="A10" s="85" t="s">
        <v>1608</v>
      </c>
      <c r="B10" s="78">
        <v>-200</v>
      </c>
      <c r="C10" s="78">
        <v>0</v>
      </c>
      <c r="D10" s="78">
        <v>-200</v>
      </c>
      <c r="E10" s="78">
        <v>-211</v>
      </c>
      <c r="F10" s="78">
        <v>-222.18299999999999</v>
      </c>
    </row>
    <row r="11" spans="1:6">
      <c r="A11" s="85" t="s">
        <v>1609</v>
      </c>
      <c r="B11" s="78">
        <v>-14493</v>
      </c>
      <c r="C11" s="78">
        <v>-4046</v>
      </c>
      <c r="D11" s="78">
        <v>-14493</v>
      </c>
      <c r="E11" s="78">
        <v>-15290.115</v>
      </c>
      <c r="F11" s="78">
        <v>-16100.491094999999</v>
      </c>
    </row>
    <row r="12" spans="1:6">
      <c r="A12" s="84" t="s">
        <v>1731</v>
      </c>
      <c r="B12" s="78">
        <v>0</v>
      </c>
      <c r="C12" s="78">
        <v>0</v>
      </c>
      <c r="D12" s="78">
        <v>0</v>
      </c>
      <c r="E12" s="78">
        <v>0</v>
      </c>
      <c r="F12" s="78">
        <v>0</v>
      </c>
    </row>
    <row r="13" spans="1:6">
      <c r="A13" s="84" t="s">
        <v>1677</v>
      </c>
      <c r="B13" s="78">
        <v>-100</v>
      </c>
      <c r="C13" s="78">
        <v>0</v>
      </c>
      <c r="D13" s="78">
        <v>-100</v>
      </c>
      <c r="E13" s="78">
        <v>-105.5</v>
      </c>
      <c r="F13" s="78">
        <v>-111.0915</v>
      </c>
    </row>
    <row r="14" spans="1:6">
      <c r="A14" s="84" t="s">
        <v>1732</v>
      </c>
      <c r="B14" s="78">
        <v>-1000</v>
      </c>
      <c r="C14" s="78">
        <v>-12232</v>
      </c>
      <c r="D14" s="78">
        <v>-1000</v>
      </c>
      <c r="E14" s="78">
        <v>-1055</v>
      </c>
      <c r="F14" s="78">
        <v>-1110.915</v>
      </c>
    </row>
    <row r="15" spans="1:6">
      <c r="A15" s="84" t="s">
        <v>1720</v>
      </c>
      <c r="B15" s="78">
        <v>-1500000</v>
      </c>
      <c r="C15" s="78">
        <v>-597305.44999999995</v>
      </c>
      <c r="D15" s="78">
        <v>-1500000</v>
      </c>
      <c r="E15" s="78">
        <v>-1582500</v>
      </c>
      <c r="F15" s="78">
        <v>-1666372.5</v>
      </c>
    </row>
    <row r="16" spans="1:6">
      <c r="A16" s="84" t="s">
        <v>1733</v>
      </c>
      <c r="B16" s="78">
        <v>-50000</v>
      </c>
      <c r="C16" s="78">
        <v>-28485</v>
      </c>
      <c r="D16" s="78">
        <v>-50000</v>
      </c>
      <c r="E16" s="78">
        <v>-52750</v>
      </c>
      <c r="F16" s="78">
        <v>-55545.75</v>
      </c>
    </row>
    <row r="17" spans="1:6">
      <c r="A17" s="84" t="s">
        <v>1601</v>
      </c>
      <c r="B17" s="78">
        <v>-30000</v>
      </c>
      <c r="C17" s="78">
        <v>-12274.2</v>
      </c>
      <c r="D17" s="78">
        <v>-30000</v>
      </c>
      <c r="E17" s="78">
        <v>-31650</v>
      </c>
      <c r="F17" s="78">
        <v>-33327.449999999997</v>
      </c>
    </row>
    <row r="18" spans="1:6">
      <c r="A18" s="84" t="s">
        <v>1793</v>
      </c>
      <c r="B18" s="78">
        <v>-150000</v>
      </c>
      <c r="C18" s="78">
        <v>0</v>
      </c>
      <c r="D18" s="78">
        <v>-150000</v>
      </c>
      <c r="E18" s="78">
        <v>-158250</v>
      </c>
      <c r="F18" s="78">
        <v>-166637.25</v>
      </c>
    </row>
    <row r="19" spans="1:6">
      <c r="A19" s="84" t="s">
        <v>1679</v>
      </c>
      <c r="B19" s="78">
        <v>0</v>
      </c>
      <c r="C19" s="78">
        <v>0</v>
      </c>
      <c r="D19" s="78">
        <v>0</v>
      </c>
      <c r="E19" s="78">
        <v>0</v>
      </c>
      <c r="F19" s="78">
        <v>0</v>
      </c>
    </row>
    <row r="20" spans="1:6">
      <c r="A20" s="84" t="s">
        <v>1829</v>
      </c>
      <c r="B20" s="78">
        <v>-100</v>
      </c>
      <c r="C20" s="78">
        <v>0</v>
      </c>
      <c r="D20" s="78">
        <v>-100</v>
      </c>
      <c r="E20" s="78">
        <v>-105.5</v>
      </c>
      <c r="F20" s="78">
        <v>-111.0915</v>
      </c>
    </row>
    <row r="21" spans="1:6">
      <c r="A21" s="84" t="s">
        <v>1712</v>
      </c>
      <c r="B21" s="78">
        <v>-1000000</v>
      </c>
      <c r="C21" s="78">
        <v>-653342.28</v>
      </c>
      <c r="D21" s="78">
        <v>-1000000</v>
      </c>
      <c r="E21" s="78">
        <v>-1055000</v>
      </c>
      <c r="F21" s="78">
        <v>-1110915</v>
      </c>
    </row>
    <row r="22" spans="1:6">
      <c r="A22" s="84" t="s">
        <v>1734</v>
      </c>
      <c r="B22" s="78">
        <v>-100</v>
      </c>
      <c r="C22" s="78">
        <v>-18</v>
      </c>
      <c r="D22" s="78">
        <v>-100</v>
      </c>
      <c r="E22" s="78">
        <v>-105.5</v>
      </c>
      <c r="F22" s="78">
        <v>-111.0915</v>
      </c>
    </row>
    <row r="23" spans="1:6">
      <c r="A23" s="84" t="s">
        <v>1615</v>
      </c>
      <c r="B23" s="78">
        <v>-3284196</v>
      </c>
      <c r="C23" s="78">
        <v>-1499895.95</v>
      </c>
      <c r="D23" s="78">
        <v>-3284196</v>
      </c>
      <c r="E23" s="78">
        <v>-3464826.78</v>
      </c>
      <c r="F23" s="78">
        <v>-3648462.5993400002</v>
      </c>
    </row>
    <row r="24" spans="1:6">
      <c r="A24" s="82" t="s">
        <v>1345</v>
      </c>
      <c r="B24" s="78">
        <v>-6030496</v>
      </c>
      <c r="C24" s="78">
        <v>-2807598.88</v>
      </c>
      <c r="D24" s="78">
        <v>-6030496</v>
      </c>
      <c r="E24" s="78">
        <v>-6362173.2799999993</v>
      </c>
      <c r="F24" s="78">
        <v>-6699368.4638400003</v>
      </c>
    </row>
    <row r="25" spans="1:6">
      <c r="B25"/>
      <c r="C25"/>
      <c r="D25"/>
      <c r="E25"/>
      <c r="F25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3:F33"/>
  <sheetViews>
    <sheetView topLeftCell="A6" workbookViewId="0">
      <selection activeCell="A8" sqref="A8"/>
    </sheetView>
  </sheetViews>
  <sheetFormatPr defaultRowHeight="12.75"/>
  <cols>
    <col min="1" max="1" width="60.5703125" customWidth="1"/>
    <col min="2" max="2" width="24.5703125" style="78" customWidth="1"/>
    <col min="3" max="3" width="30.140625" style="78" customWidth="1"/>
    <col min="4" max="4" width="24.5703125" style="78" customWidth="1"/>
    <col min="5" max="6" width="24" style="78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1326</v>
      </c>
      <c r="B5" s="78">
        <v>274033688</v>
      </c>
      <c r="C5" s="78">
        <v>139821949.85000002</v>
      </c>
      <c r="D5" s="78">
        <v>303207187</v>
      </c>
      <c r="E5" s="78">
        <v>319883582.28499991</v>
      </c>
      <c r="F5" s="78">
        <v>336837412.14610493</v>
      </c>
    </row>
    <row r="6" spans="1:6">
      <c r="A6" s="83" t="s">
        <v>1346</v>
      </c>
      <c r="B6" s="78">
        <v>222378636</v>
      </c>
      <c r="C6" s="78">
        <v>118896962.27</v>
      </c>
      <c r="D6" s="78">
        <v>249711917</v>
      </c>
      <c r="E6" s="78">
        <v>263446072.43499994</v>
      </c>
      <c r="F6" s="78">
        <v>277408714.274055</v>
      </c>
    </row>
    <row r="7" spans="1:6">
      <c r="A7" s="84" t="s">
        <v>1505</v>
      </c>
      <c r="B7" s="78">
        <v>171587026</v>
      </c>
      <c r="C7" s="78">
        <v>78441928.50999999</v>
      </c>
      <c r="D7" s="78">
        <v>175652881</v>
      </c>
      <c r="E7" s="78">
        <v>185313789.45499998</v>
      </c>
      <c r="F7" s="78">
        <v>195135420.29611501</v>
      </c>
    </row>
    <row r="8" spans="1:6">
      <c r="A8" s="85" t="s">
        <v>1604</v>
      </c>
      <c r="B8" s="78">
        <v>6801304</v>
      </c>
      <c r="C8" s="78">
        <v>3195500.1799999997</v>
      </c>
      <c r="D8" s="78">
        <v>6722911</v>
      </c>
      <c r="E8" s="78">
        <v>7092671.1049999995</v>
      </c>
      <c r="F8" s="78">
        <v>7468582.6735650003</v>
      </c>
    </row>
    <row r="9" spans="1:6">
      <c r="A9" s="85" t="s">
        <v>1605</v>
      </c>
      <c r="B9" s="78">
        <v>10206582</v>
      </c>
      <c r="C9" s="78">
        <v>4196216.42</v>
      </c>
      <c r="D9" s="78">
        <v>10172629</v>
      </c>
      <c r="E9" s="78">
        <v>10732123.595000001</v>
      </c>
      <c r="F9" s="78">
        <v>11300926.145535</v>
      </c>
    </row>
    <row r="10" spans="1:6">
      <c r="A10" s="85" t="s">
        <v>1606</v>
      </c>
      <c r="B10" s="78">
        <v>22788818</v>
      </c>
      <c r="C10" s="78">
        <v>9528005.25</v>
      </c>
      <c r="D10" s="78">
        <v>22696819</v>
      </c>
      <c r="E10" s="78">
        <v>23945144.045000002</v>
      </c>
      <c r="F10" s="78">
        <v>25214236.679385003</v>
      </c>
    </row>
    <row r="11" spans="1:6">
      <c r="A11" s="85" t="s">
        <v>1607</v>
      </c>
      <c r="B11" s="78">
        <v>19722362</v>
      </c>
      <c r="C11" s="78">
        <v>9226999.8200000003</v>
      </c>
      <c r="D11" s="78">
        <v>19530411</v>
      </c>
      <c r="E11" s="78">
        <v>20604583.604999997</v>
      </c>
      <c r="F11" s="78">
        <v>21696626.536064997</v>
      </c>
    </row>
    <row r="12" spans="1:6">
      <c r="A12" s="85" t="s">
        <v>1608</v>
      </c>
      <c r="B12" s="78">
        <v>36512330</v>
      </c>
      <c r="C12" s="78">
        <v>16781747.919999998</v>
      </c>
      <c r="D12" s="78">
        <v>39325695</v>
      </c>
      <c r="E12" s="78">
        <v>41488608.225000001</v>
      </c>
      <c r="F12" s="78">
        <v>43687504.460925005</v>
      </c>
    </row>
    <row r="13" spans="1:6">
      <c r="A13" s="85" t="s">
        <v>1609</v>
      </c>
      <c r="B13" s="78">
        <v>51262536</v>
      </c>
      <c r="C13" s="78">
        <v>24608729.069999997</v>
      </c>
      <c r="D13" s="78">
        <v>52960355</v>
      </c>
      <c r="E13" s="78">
        <v>55873174.524999999</v>
      </c>
      <c r="F13" s="78">
        <v>58834452.774824999</v>
      </c>
    </row>
    <row r="14" spans="1:6">
      <c r="A14" s="85" t="s">
        <v>1610</v>
      </c>
      <c r="B14" s="78">
        <v>24293094</v>
      </c>
      <c r="C14" s="78">
        <v>10904729.85</v>
      </c>
      <c r="D14" s="78">
        <v>24244061</v>
      </c>
      <c r="E14" s="78">
        <v>25577484.355</v>
      </c>
      <c r="F14" s="78">
        <v>26933091.025814999</v>
      </c>
    </row>
    <row r="15" spans="1:6">
      <c r="A15" s="84" t="s">
        <v>1506</v>
      </c>
      <c r="B15" s="78">
        <v>12455533</v>
      </c>
      <c r="C15" s="78">
        <v>10577502.159999998</v>
      </c>
      <c r="D15" s="78">
        <v>28428598</v>
      </c>
      <c r="E15" s="78">
        <v>29992170.890000001</v>
      </c>
      <c r="F15" s="78">
        <v>31581755.947169997</v>
      </c>
    </row>
    <row r="16" spans="1:6">
      <c r="A16" s="84" t="s">
        <v>1507</v>
      </c>
      <c r="B16" s="78">
        <v>0</v>
      </c>
      <c r="C16" s="78">
        <v>0</v>
      </c>
      <c r="D16" s="78">
        <v>0</v>
      </c>
      <c r="E16" s="78">
        <v>0</v>
      </c>
      <c r="F16" s="78">
        <v>0</v>
      </c>
    </row>
    <row r="17" spans="1:6">
      <c r="A17" s="84" t="s">
        <v>1508</v>
      </c>
      <c r="B17" s="78">
        <v>13468356</v>
      </c>
      <c r="C17" s="78">
        <v>6227987.2800000003</v>
      </c>
      <c r="D17" s="78">
        <v>14466364</v>
      </c>
      <c r="E17" s="78">
        <v>15262014.019999994</v>
      </c>
      <c r="F17" s="78">
        <v>16070900.763060004</v>
      </c>
    </row>
    <row r="18" spans="1:6">
      <c r="A18" s="84" t="s">
        <v>1637</v>
      </c>
      <c r="B18" s="78">
        <v>1960562</v>
      </c>
      <c r="C18" s="78">
        <v>1044103.95</v>
      </c>
      <c r="D18" s="78">
        <v>2987829</v>
      </c>
      <c r="E18" s="78">
        <v>3152159.5950000002</v>
      </c>
      <c r="F18" s="78">
        <v>3319224.0535350004</v>
      </c>
    </row>
    <row r="19" spans="1:6">
      <c r="A19" s="84" t="s">
        <v>1509</v>
      </c>
      <c r="B19" s="78">
        <v>10408519</v>
      </c>
      <c r="C19" s="78">
        <v>6233223.2800000003</v>
      </c>
      <c r="D19" s="78">
        <v>12282445</v>
      </c>
      <c r="E19" s="78">
        <v>12957979.475</v>
      </c>
      <c r="F19" s="78">
        <v>13644752.387174999</v>
      </c>
    </row>
    <row r="20" spans="1:6">
      <c r="A20" s="84" t="s">
        <v>1510</v>
      </c>
      <c r="B20" s="78">
        <v>1307443</v>
      </c>
      <c r="C20" s="78">
        <v>774893</v>
      </c>
      <c r="D20" s="78">
        <v>1610976</v>
      </c>
      <c r="E20" s="78">
        <v>1699579.6800000004</v>
      </c>
      <c r="F20" s="78">
        <v>1789657.40304</v>
      </c>
    </row>
    <row r="21" spans="1:6">
      <c r="A21" s="84" t="s">
        <v>1511</v>
      </c>
      <c r="B21" s="78">
        <v>10498419</v>
      </c>
      <c r="C21" s="78">
        <v>5000297.4300000016</v>
      </c>
      <c r="D21" s="78">
        <v>11846984</v>
      </c>
      <c r="E21" s="78">
        <v>12498568.120000001</v>
      </c>
      <c r="F21" s="78">
        <v>13160992.230360005</v>
      </c>
    </row>
    <row r="22" spans="1:6">
      <c r="A22" s="84" t="s">
        <v>1761</v>
      </c>
      <c r="B22" s="78">
        <v>20000</v>
      </c>
      <c r="C22" s="78">
        <v>900</v>
      </c>
      <c r="D22" s="78">
        <v>20000</v>
      </c>
      <c r="E22" s="78">
        <v>21100</v>
      </c>
      <c r="F22" s="78">
        <v>22218.3</v>
      </c>
    </row>
    <row r="23" spans="1:6">
      <c r="A23" s="84" t="s">
        <v>1512</v>
      </c>
      <c r="B23" s="78">
        <v>672778</v>
      </c>
      <c r="C23" s="78">
        <v>10596126.660000002</v>
      </c>
      <c r="D23" s="78">
        <v>2415840</v>
      </c>
      <c r="E23" s="78">
        <v>2548711.1999999997</v>
      </c>
      <c r="F23" s="78">
        <v>2683792.8936000001</v>
      </c>
    </row>
    <row r="24" spans="1:6">
      <c r="A24" s="83" t="s">
        <v>1347</v>
      </c>
      <c r="B24" s="78">
        <v>51655052</v>
      </c>
      <c r="C24" s="78">
        <v>20924987.580000002</v>
      </c>
      <c r="D24" s="78">
        <v>53495270</v>
      </c>
      <c r="E24" s="78">
        <v>56437509.849999994</v>
      </c>
      <c r="F24" s="78">
        <v>59428697.872049995</v>
      </c>
    </row>
    <row r="25" spans="1:6">
      <c r="A25" s="84" t="s">
        <v>1513</v>
      </c>
      <c r="B25" s="78">
        <v>12005739</v>
      </c>
      <c r="C25" s="78">
        <v>4507932.34</v>
      </c>
      <c r="D25" s="78">
        <v>13267979</v>
      </c>
      <c r="E25" s="78">
        <v>13997717.844999999</v>
      </c>
      <c r="F25" s="78">
        <v>14739596.890785001</v>
      </c>
    </row>
    <row r="26" spans="1:6">
      <c r="A26" s="84" t="s">
        <v>1514</v>
      </c>
      <c r="B26" s="78">
        <v>30788564</v>
      </c>
      <c r="C26" s="78">
        <v>13208492.330000002</v>
      </c>
      <c r="D26" s="78">
        <v>30877454</v>
      </c>
      <c r="E26" s="78">
        <v>32575713.969999991</v>
      </c>
      <c r="F26" s="78">
        <v>34302226.81041</v>
      </c>
    </row>
    <row r="27" spans="1:6">
      <c r="A27" s="84" t="s">
        <v>1515</v>
      </c>
      <c r="B27" s="78">
        <v>1271533</v>
      </c>
      <c r="C27" s="78">
        <v>559051.43999999994</v>
      </c>
      <c r="D27" s="78">
        <v>1287863</v>
      </c>
      <c r="E27" s="78">
        <v>1358695.4650000001</v>
      </c>
      <c r="F27" s="78">
        <v>1430706.3246450003</v>
      </c>
    </row>
    <row r="28" spans="1:6">
      <c r="A28" s="84" t="s">
        <v>1516</v>
      </c>
      <c r="B28" s="78">
        <v>2637902</v>
      </c>
      <c r="C28" s="78">
        <v>1121708.5500000003</v>
      </c>
      <c r="D28" s="78">
        <v>2704883</v>
      </c>
      <c r="E28" s="78">
        <v>2853651.5649999995</v>
      </c>
      <c r="F28" s="78">
        <v>3004895.0979449986</v>
      </c>
    </row>
    <row r="29" spans="1:6">
      <c r="A29" s="84" t="s">
        <v>1517</v>
      </c>
      <c r="B29" s="78">
        <v>2698225</v>
      </c>
      <c r="C29" s="78">
        <v>434804.04</v>
      </c>
      <c r="D29" s="78">
        <v>2947165</v>
      </c>
      <c r="E29" s="78">
        <v>3109259.0750000011</v>
      </c>
      <c r="F29" s="78">
        <v>3274049.8059749999</v>
      </c>
    </row>
    <row r="30" spans="1:6">
      <c r="A30" s="84" t="s">
        <v>1518</v>
      </c>
      <c r="B30" s="78">
        <v>2190795</v>
      </c>
      <c r="C30" s="78">
        <v>1064840.8</v>
      </c>
      <c r="D30" s="78">
        <v>2341216</v>
      </c>
      <c r="E30" s="78">
        <v>2469982.88</v>
      </c>
      <c r="F30" s="78">
        <v>2600891.9726400003</v>
      </c>
    </row>
    <row r="31" spans="1:6">
      <c r="A31" s="84" t="s">
        <v>1519</v>
      </c>
      <c r="B31" s="78">
        <v>62294</v>
      </c>
      <c r="C31" s="78">
        <v>28158.080000000009</v>
      </c>
      <c r="D31" s="78">
        <v>68710</v>
      </c>
      <c r="E31" s="78">
        <v>72489.05</v>
      </c>
      <c r="F31" s="78">
        <v>76330.96964999997</v>
      </c>
    </row>
    <row r="32" spans="1:6">
      <c r="A32" s="82" t="s">
        <v>1345</v>
      </c>
      <c r="B32" s="78">
        <v>274033688</v>
      </c>
      <c r="C32" s="78">
        <v>139821949.85000002</v>
      </c>
      <c r="D32" s="78">
        <v>303207187</v>
      </c>
      <c r="E32" s="78">
        <v>319883582.28499991</v>
      </c>
      <c r="F32" s="78">
        <v>336837412.14610493</v>
      </c>
    </row>
    <row r="33" spans="2:6">
      <c r="B33"/>
      <c r="C33"/>
      <c r="D33"/>
      <c r="E33"/>
      <c r="F33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3:F14"/>
  <sheetViews>
    <sheetView workbookViewId="0">
      <selection activeCell="A8" sqref="A8"/>
    </sheetView>
  </sheetViews>
  <sheetFormatPr defaultRowHeight="12.75"/>
  <cols>
    <col min="1" max="1" width="49.28515625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1326</v>
      </c>
      <c r="B5" s="78">
        <v>20672678</v>
      </c>
      <c r="C5" s="78">
        <v>9634967.4400000013</v>
      </c>
      <c r="D5" s="78">
        <v>21852856</v>
      </c>
      <c r="E5" s="78">
        <v>23054763.079999998</v>
      </c>
      <c r="F5" s="78">
        <v>24276665.523239996</v>
      </c>
    </row>
    <row r="6" spans="1:6">
      <c r="A6" s="83" t="s">
        <v>1562</v>
      </c>
      <c r="B6" s="78">
        <v>20672678</v>
      </c>
      <c r="C6" s="78">
        <v>9634967.4400000013</v>
      </c>
      <c r="D6" s="78">
        <v>21852856</v>
      </c>
      <c r="E6" s="78">
        <v>23054763.079999998</v>
      </c>
      <c r="F6" s="78">
        <v>24276665.523239996</v>
      </c>
    </row>
    <row r="7" spans="1:6">
      <c r="A7" s="84" t="s">
        <v>1768</v>
      </c>
      <c r="B7" s="78">
        <v>568652</v>
      </c>
      <c r="C7" s="78">
        <v>6561836.4500000002</v>
      </c>
      <c r="D7" s="78">
        <v>608188</v>
      </c>
      <c r="E7" s="78">
        <v>641638.34</v>
      </c>
      <c r="F7" s="78">
        <v>675645.17201999994</v>
      </c>
    </row>
    <row r="8" spans="1:6">
      <c r="A8" s="85" t="s">
        <v>1607</v>
      </c>
      <c r="B8" s="78">
        <v>568652</v>
      </c>
      <c r="C8" s="78">
        <v>6561836.4500000002</v>
      </c>
      <c r="D8" s="78">
        <v>608188</v>
      </c>
      <c r="E8" s="78">
        <v>641638.34</v>
      </c>
      <c r="F8" s="78">
        <v>675645.17201999994</v>
      </c>
    </row>
    <row r="9" spans="1:6">
      <c r="A9" s="84" t="s">
        <v>1769</v>
      </c>
      <c r="B9" s="78">
        <v>3020406</v>
      </c>
      <c r="C9" s="78">
        <v>0</v>
      </c>
      <c r="D9" s="78">
        <v>3229945</v>
      </c>
      <c r="E9" s="78">
        <v>3407591.9750000001</v>
      </c>
      <c r="F9" s="78">
        <v>3588194.3496750002</v>
      </c>
    </row>
    <row r="10" spans="1:6">
      <c r="A10" s="84" t="s">
        <v>1770</v>
      </c>
      <c r="B10" s="78">
        <v>1184161</v>
      </c>
      <c r="C10" s="78">
        <v>0</v>
      </c>
      <c r="D10" s="78">
        <v>1265703</v>
      </c>
      <c r="E10" s="78">
        <v>1335316.665</v>
      </c>
      <c r="F10" s="78">
        <v>1406088.4482450001</v>
      </c>
    </row>
    <row r="11" spans="1:6">
      <c r="A11" s="84" t="s">
        <v>1771</v>
      </c>
      <c r="B11" s="78">
        <v>9531052</v>
      </c>
      <c r="C11" s="78">
        <v>709512</v>
      </c>
      <c r="D11" s="78">
        <v>10183390</v>
      </c>
      <c r="E11" s="78">
        <v>10743476.449999999</v>
      </c>
      <c r="F11" s="78">
        <v>11312880.701849999</v>
      </c>
    </row>
    <row r="12" spans="1:6">
      <c r="A12" s="84" t="s">
        <v>1772</v>
      </c>
      <c r="B12" s="78">
        <v>6299134</v>
      </c>
      <c r="C12" s="78">
        <v>2310479.36</v>
      </c>
      <c r="D12" s="78">
        <v>6472150</v>
      </c>
      <c r="E12" s="78">
        <v>6828118.25</v>
      </c>
      <c r="F12" s="78">
        <v>7190008.5172499996</v>
      </c>
    </row>
    <row r="13" spans="1:6">
      <c r="A13" s="84" t="s">
        <v>1773</v>
      </c>
      <c r="B13" s="78">
        <v>69273</v>
      </c>
      <c r="C13" s="78">
        <v>53139.630000000005</v>
      </c>
      <c r="D13" s="78">
        <v>93480</v>
      </c>
      <c r="E13" s="78">
        <v>98621.4</v>
      </c>
      <c r="F13" s="78">
        <v>103848.3342</v>
      </c>
    </row>
    <row r="14" spans="1:6">
      <c r="A14" s="82" t="s">
        <v>1345</v>
      </c>
      <c r="B14" s="78">
        <v>20672678</v>
      </c>
      <c r="C14" s="78">
        <v>9634967.4400000013</v>
      </c>
      <c r="D14" s="78">
        <v>21852856</v>
      </c>
      <c r="E14" s="78">
        <v>23054763.079999998</v>
      </c>
      <c r="F14" s="78">
        <v>24276665.523239996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3:F12"/>
  <sheetViews>
    <sheetView workbookViewId="0">
      <selection activeCell="A8" sqref="A8"/>
    </sheetView>
  </sheetViews>
  <sheetFormatPr defaultRowHeight="12.75"/>
  <cols>
    <col min="1" max="1" width="38.42578125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1326</v>
      </c>
      <c r="B5" s="78">
        <v>24123459</v>
      </c>
      <c r="C5" s="78">
        <v>0</v>
      </c>
      <c r="D5" s="78">
        <v>28383459</v>
      </c>
      <c r="E5" s="78">
        <v>29944549.245000001</v>
      </c>
      <c r="F5" s="78">
        <v>31531610.354984999</v>
      </c>
    </row>
    <row r="6" spans="1:6">
      <c r="A6" s="83" t="s">
        <v>1540</v>
      </c>
      <c r="B6" s="78">
        <v>24123459</v>
      </c>
      <c r="C6" s="78">
        <v>0</v>
      </c>
      <c r="D6" s="78">
        <v>28383459</v>
      </c>
      <c r="E6" s="78">
        <v>29944549.245000001</v>
      </c>
      <c r="F6" s="78">
        <v>31531610.354984999</v>
      </c>
    </row>
    <row r="7" spans="1:6">
      <c r="A7" s="84" t="s">
        <v>1541</v>
      </c>
      <c r="B7" s="78">
        <v>24123459</v>
      </c>
      <c r="C7" s="78">
        <v>0</v>
      </c>
      <c r="D7" s="78">
        <v>28383459</v>
      </c>
      <c r="E7" s="78">
        <v>29944549.245000001</v>
      </c>
      <c r="F7" s="78">
        <v>31531610.354984999</v>
      </c>
    </row>
    <row r="8" spans="1:6">
      <c r="A8" s="85" t="s">
        <v>1606</v>
      </c>
      <c r="B8" s="78">
        <v>9783459</v>
      </c>
      <c r="C8" s="78">
        <v>0</v>
      </c>
      <c r="D8" s="78">
        <v>11783459</v>
      </c>
      <c r="E8" s="78">
        <v>12431549.245000001</v>
      </c>
      <c r="F8" s="78">
        <v>13090421.354985001</v>
      </c>
    </row>
    <row r="9" spans="1:6">
      <c r="A9" s="85" t="s">
        <v>1608</v>
      </c>
      <c r="B9" s="78">
        <v>7640000</v>
      </c>
      <c r="C9" s="78">
        <v>0</v>
      </c>
      <c r="D9" s="78">
        <v>7800000</v>
      </c>
      <c r="E9" s="78">
        <v>8229000</v>
      </c>
      <c r="F9" s="78">
        <v>8665137</v>
      </c>
    </row>
    <row r="10" spans="1:6">
      <c r="A10" s="85" t="s">
        <v>1609</v>
      </c>
      <c r="B10" s="78">
        <v>3100000</v>
      </c>
      <c r="C10" s="78">
        <v>0</v>
      </c>
      <c r="D10" s="78">
        <v>3600000</v>
      </c>
      <c r="E10" s="78">
        <v>3798000</v>
      </c>
      <c r="F10" s="78">
        <v>3999294</v>
      </c>
    </row>
    <row r="11" spans="1:6">
      <c r="A11" s="85" t="s">
        <v>1610</v>
      </c>
      <c r="B11" s="78">
        <v>3600000</v>
      </c>
      <c r="C11" s="78">
        <v>0</v>
      </c>
      <c r="D11" s="78">
        <v>5200000</v>
      </c>
      <c r="E11" s="78">
        <v>5486000</v>
      </c>
      <c r="F11" s="78">
        <v>5776758</v>
      </c>
    </row>
    <row r="12" spans="1:6">
      <c r="A12" s="82" t="s">
        <v>1345</v>
      </c>
      <c r="B12" s="78">
        <v>24123459</v>
      </c>
      <c r="C12" s="78">
        <v>0</v>
      </c>
      <c r="D12" s="78">
        <v>28383459</v>
      </c>
      <c r="E12" s="78">
        <v>29944549.245000001</v>
      </c>
      <c r="F12" s="78">
        <v>31531610.354984999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F197"/>
  <sheetViews>
    <sheetView tabSelected="1" workbookViewId="0">
      <selection activeCell="A6" sqref="A6"/>
    </sheetView>
  </sheetViews>
  <sheetFormatPr defaultRowHeight="12.75"/>
  <cols>
    <col min="1" max="1" width="66.7109375" customWidth="1"/>
    <col min="2" max="2" width="24.5703125" style="3" customWidth="1"/>
    <col min="3" max="3" width="30.140625" style="3" hidden="1" customWidth="1"/>
    <col min="4" max="4" width="24.5703125" customWidth="1"/>
    <col min="5" max="6" width="24" customWidth="1"/>
  </cols>
  <sheetData>
    <row r="2" spans="1:6" ht="15.75">
      <c r="A2" s="98" t="s">
        <v>1913</v>
      </c>
    </row>
    <row r="3" spans="1:6">
      <c r="B3" s="86" t="s">
        <v>1537</v>
      </c>
      <c r="C3" s="78"/>
      <c r="D3" s="78"/>
      <c r="E3" s="78"/>
      <c r="F3" s="78"/>
    </row>
    <row r="4" spans="1:6">
      <c r="A4" s="81" t="s">
        <v>1344</v>
      </c>
      <c r="B4" s="77" t="s">
        <v>1872</v>
      </c>
      <c r="C4" s="78" t="s">
        <v>1539</v>
      </c>
      <c r="D4" s="77" t="s">
        <v>1873</v>
      </c>
      <c r="E4" s="77" t="s">
        <v>1874</v>
      </c>
      <c r="F4" s="77" t="s">
        <v>1875</v>
      </c>
    </row>
    <row r="5" spans="1:6">
      <c r="A5" s="82" t="s">
        <v>1325</v>
      </c>
      <c r="B5" s="78">
        <v>-933112221</v>
      </c>
      <c r="C5" s="78">
        <v>-540310706.52999997</v>
      </c>
      <c r="D5" s="78">
        <v>-1044824806</v>
      </c>
      <c r="E5" s="78">
        <v>-1076157270.3299999</v>
      </c>
      <c r="F5" s="78">
        <v>-1120860075.6574903</v>
      </c>
    </row>
    <row r="6" spans="1:6">
      <c r="A6" s="83" t="s">
        <v>1590</v>
      </c>
      <c r="B6" s="78">
        <v>-77000000</v>
      </c>
      <c r="C6" s="78">
        <v>-45811713.109999999</v>
      </c>
      <c r="D6" s="78">
        <v>-81583274</v>
      </c>
      <c r="E6" s="78">
        <v>-86070354.069999993</v>
      </c>
      <c r="F6" s="78">
        <v>-90632082.835709989</v>
      </c>
    </row>
    <row r="7" spans="1:6">
      <c r="A7" s="83" t="s">
        <v>1591</v>
      </c>
      <c r="B7" s="78">
        <v>-4500000</v>
      </c>
      <c r="C7" s="78">
        <v>-2830998.44</v>
      </c>
      <c r="D7" s="78">
        <v>-5000000</v>
      </c>
      <c r="E7" s="78">
        <v>-5275000</v>
      </c>
      <c r="F7" s="78">
        <v>-5554575</v>
      </c>
    </row>
    <row r="8" spans="1:6">
      <c r="A8" s="83" t="s">
        <v>1592</v>
      </c>
      <c r="B8" s="78">
        <v>-430751643</v>
      </c>
      <c r="C8" s="78">
        <v>-222300855.59999999</v>
      </c>
      <c r="D8" s="78">
        <v>-484925954</v>
      </c>
      <c r="E8" s="78">
        <v>-511596881.47000003</v>
      </c>
      <c r="F8" s="78">
        <v>-538711516.18791008</v>
      </c>
    </row>
    <row r="9" spans="1:6">
      <c r="A9" s="83" t="s">
        <v>1600</v>
      </c>
      <c r="B9" s="78">
        <v>-759100</v>
      </c>
      <c r="C9" s="78">
        <v>-587221.32000000007</v>
      </c>
      <c r="D9" s="78">
        <v>-959100</v>
      </c>
      <c r="E9" s="78">
        <v>-1011850.5</v>
      </c>
      <c r="F9" s="78">
        <v>-1065478.5765000002</v>
      </c>
    </row>
    <row r="10" spans="1:6">
      <c r="A10" s="83" t="s">
        <v>1593</v>
      </c>
      <c r="B10" s="78">
        <v>-2001000</v>
      </c>
      <c r="C10" s="78">
        <v>-713642.85</v>
      </c>
      <c r="D10" s="78">
        <v>-1801000</v>
      </c>
      <c r="E10" s="78">
        <v>-1900055</v>
      </c>
      <c r="F10" s="78">
        <v>-2000757.915</v>
      </c>
    </row>
    <row r="11" spans="1:6">
      <c r="A11" s="83" t="s">
        <v>1594</v>
      </c>
      <c r="B11" s="78">
        <v>-11800000</v>
      </c>
      <c r="C11" s="78">
        <v>-9614268.8099999987</v>
      </c>
      <c r="D11" s="78">
        <v>-11400000</v>
      </c>
      <c r="E11" s="78">
        <v>-12027000</v>
      </c>
      <c r="F11" s="78">
        <v>-12664431</v>
      </c>
    </row>
    <row r="12" spans="1:6">
      <c r="A12" s="83" t="s">
        <v>1595</v>
      </c>
      <c r="B12" s="78">
        <v>-3210136</v>
      </c>
      <c r="C12" s="78">
        <v>-2067763.8800000001</v>
      </c>
      <c r="D12" s="78">
        <v>-3705136</v>
      </c>
      <c r="E12" s="78">
        <v>-3908918.48</v>
      </c>
      <c r="F12" s="78">
        <v>-4116091.1594400001</v>
      </c>
    </row>
    <row r="13" spans="1:6">
      <c r="A13" s="83" t="s">
        <v>1589</v>
      </c>
      <c r="B13" s="78">
        <v>-497138</v>
      </c>
      <c r="C13" s="78">
        <v>-374659.25</v>
      </c>
      <c r="D13" s="78">
        <v>-647138</v>
      </c>
      <c r="E13" s="78">
        <v>-682730.59</v>
      </c>
      <c r="F13" s="78">
        <v>-718915.31127000006</v>
      </c>
    </row>
    <row r="14" spans="1:6">
      <c r="A14" s="83" t="s">
        <v>1596</v>
      </c>
      <c r="B14" s="78">
        <v>-42992708</v>
      </c>
      <c r="C14" s="78">
        <v>-22446268.57</v>
      </c>
      <c r="D14" s="78">
        <v>-43192708</v>
      </c>
      <c r="E14" s="78">
        <v>-45568306.939999998</v>
      </c>
      <c r="F14" s="78">
        <v>-47983427.207819998</v>
      </c>
    </row>
    <row r="15" spans="1:6">
      <c r="A15" s="83" t="s">
        <v>1588</v>
      </c>
      <c r="B15" s="78">
        <v>-364845000</v>
      </c>
      <c r="C15" s="78">
        <v>-240313366.84</v>
      </c>
      <c r="D15" s="78">
        <v>-424780000</v>
      </c>
      <c r="E15" s="78">
        <v>-421710000</v>
      </c>
      <c r="F15" s="78">
        <v>-431423000</v>
      </c>
    </row>
    <row r="16" spans="1:6">
      <c r="A16" s="83" t="s">
        <v>1587</v>
      </c>
      <c r="B16" s="78">
        <v>-7030496</v>
      </c>
      <c r="C16" s="78">
        <v>-2807598.88</v>
      </c>
      <c r="D16" s="78">
        <v>-6030496</v>
      </c>
      <c r="E16" s="78">
        <v>-6662173.2800000003</v>
      </c>
      <c r="F16" s="78">
        <v>-7319368.4638400003</v>
      </c>
    </row>
    <row r="17" spans="1:6">
      <c r="A17" s="83" t="s">
        <v>1597</v>
      </c>
      <c r="B17" s="78">
        <v>-2300000</v>
      </c>
      <c r="C17" s="78">
        <v>-1750</v>
      </c>
      <c r="D17" s="78">
        <v>-2300000</v>
      </c>
      <c r="E17" s="78">
        <v>-2426500</v>
      </c>
      <c r="F17" s="78">
        <v>-2555104.5</v>
      </c>
    </row>
    <row r="18" spans="1:6">
      <c r="A18" s="83" t="s">
        <v>1598</v>
      </c>
      <c r="B18" s="78">
        <v>14575000</v>
      </c>
      <c r="C18" s="78">
        <v>9559401.0199999996</v>
      </c>
      <c r="D18" s="78">
        <v>21500000</v>
      </c>
      <c r="E18" s="78">
        <v>22682500</v>
      </c>
      <c r="F18" s="78">
        <v>23884672.5</v>
      </c>
    </row>
    <row r="19" spans="1:6">
      <c r="A19" s="82" t="s">
        <v>1326</v>
      </c>
      <c r="B19" s="78">
        <v>851014351.00999987</v>
      </c>
      <c r="C19" s="78">
        <v>356204787.04000008</v>
      </c>
      <c r="D19" s="78">
        <v>965232589.8599999</v>
      </c>
      <c r="E19" s="78">
        <v>1006396559.7600001</v>
      </c>
      <c r="F19" s="78">
        <v>1063769292.6502899</v>
      </c>
    </row>
    <row r="20" spans="1:6">
      <c r="A20" s="83" t="s">
        <v>1346</v>
      </c>
      <c r="B20" s="78">
        <v>203989956.13</v>
      </c>
      <c r="C20" s="78">
        <v>99394347.960000008</v>
      </c>
      <c r="D20" s="78">
        <v>224533524.57999998</v>
      </c>
      <c r="E20" s="78">
        <v>236926300.93000007</v>
      </c>
      <c r="F20" s="78">
        <v>249535977.30196008</v>
      </c>
    </row>
    <row r="21" spans="1:6">
      <c r="A21" s="83" t="s">
        <v>1347</v>
      </c>
      <c r="B21" s="78">
        <v>47241055.939999998</v>
      </c>
      <c r="C21" s="78">
        <v>18467249.32</v>
      </c>
      <c r="D21" s="78">
        <v>48754710.75</v>
      </c>
      <c r="E21" s="78">
        <v>51447086.869999982</v>
      </c>
      <c r="F21" s="78">
        <v>54186960.56143</v>
      </c>
    </row>
    <row r="22" spans="1:6">
      <c r="A22" s="83" t="s">
        <v>1560</v>
      </c>
      <c r="B22" s="78">
        <v>-7969778</v>
      </c>
      <c r="C22" s="78">
        <v>0</v>
      </c>
      <c r="D22" s="78">
        <v>-9515771</v>
      </c>
      <c r="E22" s="78">
        <v>-10039138.404999999</v>
      </c>
      <c r="F22" s="78">
        <v>-10571212.740465</v>
      </c>
    </row>
    <row r="23" spans="1:6">
      <c r="A23" s="83" t="s">
        <v>1561</v>
      </c>
      <c r="B23" s="78">
        <v>-94946210</v>
      </c>
      <c r="C23" s="78">
        <v>-7369701.1699999999</v>
      </c>
      <c r="D23" s="78">
        <v>-101576219</v>
      </c>
      <c r="E23" s="78">
        <v>-107162911.045</v>
      </c>
      <c r="F23" s="78">
        <v>-112842545.33038501</v>
      </c>
    </row>
    <row r="24" spans="1:6">
      <c r="A24" s="83" t="s">
        <v>1562</v>
      </c>
      <c r="B24" s="78">
        <v>21028678</v>
      </c>
      <c r="C24" s="78">
        <v>9634967.4400000013</v>
      </c>
      <c r="D24" s="78">
        <v>22180856</v>
      </c>
      <c r="E24" s="78">
        <v>23416763.079999998</v>
      </c>
      <c r="F24" s="78">
        <v>24664665.523239996</v>
      </c>
    </row>
    <row r="25" spans="1:6">
      <c r="A25" s="83" t="s">
        <v>1540</v>
      </c>
      <c r="B25" s="78">
        <v>16483459</v>
      </c>
      <c r="C25" s="78">
        <v>0</v>
      </c>
      <c r="D25" s="78">
        <v>20583459</v>
      </c>
      <c r="E25" s="78">
        <v>21715549.245000001</v>
      </c>
      <c r="F25" s="78">
        <v>22866473.354984999</v>
      </c>
    </row>
    <row r="26" spans="1:6">
      <c r="A26" s="83" t="s">
        <v>1563</v>
      </c>
      <c r="B26" s="78">
        <v>200000</v>
      </c>
      <c r="C26" s="78">
        <v>201442.19</v>
      </c>
      <c r="D26" s="78">
        <v>200000</v>
      </c>
      <c r="E26" s="78">
        <v>211000</v>
      </c>
      <c r="F26" s="78">
        <v>222183</v>
      </c>
    </row>
    <row r="27" spans="1:6">
      <c r="A27" s="83" t="s">
        <v>1564</v>
      </c>
      <c r="B27" s="78">
        <v>0</v>
      </c>
      <c r="C27" s="78">
        <v>0</v>
      </c>
      <c r="D27" s="78">
        <v>0</v>
      </c>
      <c r="E27" s="78">
        <v>0</v>
      </c>
      <c r="F27" s="78">
        <v>0</v>
      </c>
    </row>
    <row r="28" spans="1:6">
      <c r="A28" s="83" t="s">
        <v>1348</v>
      </c>
      <c r="B28" s="78">
        <v>120057710</v>
      </c>
      <c r="C28" s="78">
        <v>0</v>
      </c>
      <c r="D28" s="78">
        <v>123290464</v>
      </c>
      <c r="E28" s="78">
        <v>129981682</v>
      </c>
      <c r="F28" s="78">
        <v>137032995</v>
      </c>
    </row>
    <row r="29" spans="1:6">
      <c r="A29" s="83" t="s">
        <v>1353</v>
      </c>
      <c r="B29" s="78">
        <v>125270894</v>
      </c>
      <c r="C29" s="78">
        <v>19743611.840000007</v>
      </c>
      <c r="D29" s="78">
        <v>134968777</v>
      </c>
      <c r="E29" s="78">
        <v>142404110.10499996</v>
      </c>
      <c r="F29" s="78">
        <v>149926515.19896498</v>
      </c>
    </row>
    <row r="30" spans="1:6">
      <c r="A30" s="83" t="s">
        <v>1349</v>
      </c>
      <c r="B30" s="78">
        <v>10223304</v>
      </c>
      <c r="C30" s="78">
        <v>5283009.74</v>
      </c>
      <c r="D30" s="78">
        <v>9177237</v>
      </c>
      <c r="E30" s="78">
        <v>9685073.5350000001</v>
      </c>
      <c r="F30" s="78">
        <v>10196467.752355</v>
      </c>
    </row>
    <row r="31" spans="1:6">
      <c r="A31" s="83" t="s">
        <v>1565</v>
      </c>
      <c r="B31" s="78">
        <v>268820574</v>
      </c>
      <c r="C31" s="78">
        <v>128841545.29000001</v>
      </c>
      <c r="D31" s="78">
        <v>307100624</v>
      </c>
      <c r="E31" s="78">
        <v>323991158.31999999</v>
      </c>
      <c r="F31" s="78">
        <v>341162689.71096003</v>
      </c>
    </row>
    <row r="32" spans="1:6">
      <c r="A32" s="83" t="s">
        <v>1351</v>
      </c>
      <c r="B32" s="78">
        <v>35782692.670000002</v>
      </c>
      <c r="C32" s="78">
        <v>20588568.129999999</v>
      </c>
      <c r="D32" s="78">
        <v>43865637</v>
      </c>
      <c r="E32" s="78">
        <v>46276350.419999994</v>
      </c>
      <c r="F32" s="78">
        <v>48728263.747879997</v>
      </c>
    </row>
    <row r="33" spans="1:6">
      <c r="A33" s="83" t="s">
        <v>1547</v>
      </c>
      <c r="B33" s="78">
        <v>10620000</v>
      </c>
      <c r="C33" s="78">
        <v>12410539.08</v>
      </c>
      <c r="D33" s="78">
        <v>34473000</v>
      </c>
      <c r="E33" s="78">
        <v>22794430</v>
      </c>
      <c r="F33" s="78">
        <v>28206883.789999999</v>
      </c>
    </row>
    <row r="34" spans="1:6">
      <c r="A34" s="83" t="s">
        <v>1566</v>
      </c>
      <c r="B34" s="78">
        <v>6908499</v>
      </c>
      <c r="C34" s="78">
        <v>1112412.8500000001</v>
      </c>
      <c r="D34" s="78">
        <v>7588499</v>
      </c>
      <c r="E34" s="78">
        <v>8005866.4450000003</v>
      </c>
      <c r="F34" s="78">
        <v>8430177.3665850013</v>
      </c>
    </row>
    <row r="35" spans="1:6">
      <c r="A35" s="83" t="s">
        <v>1350</v>
      </c>
      <c r="B35" s="78">
        <v>87303516.269999996</v>
      </c>
      <c r="C35" s="78">
        <v>47896794.370000035</v>
      </c>
      <c r="D35" s="78">
        <v>99607791.530000001</v>
      </c>
      <c r="E35" s="78">
        <v>106743238.26000008</v>
      </c>
      <c r="F35" s="78">
        <v>112022798.4127799</v>
      </c>
    </row>
    <row r="36" spans="1:6">
      <c r="A36" s="82" t="s">
        <v>1327</v>
      </c>
      <c r="B36" s="78">
        <v>-5374686</v>
      </c>
      <c r="C36" s="78">
        <v>1857062.2999999998</v>
      </c>
      <c r="D36" s="78">
        <v>-7232033</v>
      </c>
      <c r="E36" s="78">
        <v>-7629794.815000087</v>
      </c>
      <c r="F36" s="78">
        <v>-8034173.9401948452</v>
      </c>
    </row>
    <row r="37" spans="1:6">
      <c r="A37" s="83" t="s">
        <v>1687</v>
      </c>
      <c r="B37" s="78">
        <v>-152782195</v>
      </c>
      <c r="C37" s="78">
        <v>-1675209.4299999997</v>
      </c>
      <c r="D37" s="78">
        <v>-169684772</v>
      </c>
      <c r="E37" s="78">
        <v>-179017434.46000001</v>
      </c>
      <c r="F37" s="78">
        <v>-188505358.48638001</v>
      </c>
    </row>
    <row r="38" spans="1:6">
      <c r="A38" s="83" t="s">
        <v>1689</v>
      </c>
      <c r="B38" s="78">
        <v>147407509</v>
      </c>
      <c r="C38" s="78">
        <v>3532271.7299999995</v>
      </c>
      <c r="D38" s="78">
        <v>162452739</v>
      </c>
      <c r="E38" s="78">
        <v>171387639.64499992</v>
      </c>
      <c r="F38" s="78">
        <v>180471184.54618517</v>
      </c>
    </row>
    <row r="39" spans="1:6">
      <c r="A39" s="82" t="s">
        <v>1328</v>
      </c>
      <c r="B39" s="78">
        <v>170928969.99000001</v>
      </c>
      <c r="C39" s="78">
        <v>53014545.099999994</v>
      </c>
      <c r="D39" s="78">
        <v>144684479</v>
      </c>
      <c r="E39" s="78">
        <v>139838910</v>
      </c>
      <c r="F39" s="78">
        <v>146993604</v>
      </c>
    </row>
    <row r="40" spans="1:6">
      <c r="A40" s="83" t="s">
        <v>1806</v>
      </c>
      <c r="B40" s="78">
        <v>116196420</v>
      </c>
      <c r="C40" s="78">
        <v>49431141.939999998</v>
      </c>
      <c r="D40" s="78">
        <v>132976079</v>
      </c>
      <c r="E40" s="78">
        <v>137933910</v>
      </c>
      <c r="F40" s="78">
        <v>137706856</v>
      </c>
    </row>
    <row r="41" spans="1:6">
      <c r="A41" s="83" t="s">
        <v>1693</v>
      </c>
      <c r="B41" s="78">
        <v>49006090</v>
      </c>
      <c r="C41" s="78">
        <v>3348000</v>
      </c>
      <c r="D41" s="78">
        <v>3750000</v>
      </c>
      <c r="E41" s="78">
        <v>200000</v>
      </c>
      <c r="F41" s="78">
        <v>5281748</v>
      </c>
    </row>
    <row r="42" spans="1:6">
      <c r="A42" s="83" t="s">
        <v>1696</v>
      </c>
      <c r="B42" s="78">
        <v>0</v>
      </c>
      <c r="C42" s="78">
        <v>0</v>
      </c>
      <c r="D42" s="78"/>
      <c r="E42" s="78"/>
      <c r="F42" s="78"/>
    </row>
    <row r="43" spans="1:6">
      <c r="A43" s="83" t="s">
        <v>1698</v>
      </c>
      <c r="B43" s="78">
        <v>5726459.9900000002</v>
      </c>
      <c r="C43" s="78">
        <v>235403.16</v>
      </c>
      <c r="D43" s="78">
        <v>7958400</v>
      </c>
      <c r="E43" s="78">
        <v>1705000</v>
      </c>
      <c r="F43" s="78">
        <v>4005000</v>
      </c>
    </row>
    <row r="44" spans="1:6">
      <c r="A44" s="83" t="s">
        <v>1792</v>
      </c>
      <c r="B44" s="78">
        <v>0</v>
      </c>
      <c r="C44" s="78">
        <v>0</v>
      </c>
      <c r="D44" s="78"/>
      <c r="E44" s="78"/>
      <c r="F44" s="78"/>
    </row>
    <row r="45" spans="1:6">
      <c r="A45" s="82" t="s">
        <v>1329</v>
      </c>
      <c r="B45" s="78">
        <v>-83456411</v>
      </c>
      <c r="C45" s="78">
        <v>0</v>
      </c>
      <c r="D45" s="78">
        <v>-57860230</v>
      </c>
      <c r="E45" s="78">
        <v>-62448403.914999999</v>
      </c>
      <c r="F45" s="78">
        <v>-81868647.080495</v>
      </c>
    </row>
    <row r="46" spans="1:6">
      <c r="A46" s="83" t="s">
        <v>1741</v>
      </c>
      <c r="B46" s="78">
        <v>11456554</v>
      </c>
      <c r="C46" s="78">
        <v>0</v>
      </c>
      <c r="D46" s="78">
        <v>40634747</v>
      </c>
      <c r="E46" s="78">
        <v>39761110.085000001</v>
      </c>
      <c r="F46" s="78">
        <v>24254013.919505</v>
      </c>
    </row>
    <row r="47" spans="1:6">
      <c r="A47" s="83" t="s">
        <v>1861</v>
      </c>
      <c r="B47" s="78">
        <v>0</v>
      </c>
      <c r="C47" s="78">
        <v>0</v>
      </c>
      <c r="D47" s="78">
        <v>0</v>
      </c>
      <c r="E47" s="78">
        <v>0</v>
      </c>
      <c r="F47" s="78">
        <v>0</v>
      </c>
    </row>
    <row r="48" spans="1:6">
      <c r="A48" s="83" t="s">
        <v>1704</v>
      </c>
      <c r="B48" s="78">
        <v>-94912965</v>
      </c>
      <c r="C48" s="78">
        <v>0</v>
      </c>
      <c r="D48" s="78">
        <v>-98494977</v>
      </c>
      <c r="E48" s="78">
        <v>-102209514</v>
      </c>
      <c r="F48" s="78">
        <v>-106122661</v>
      </c>
    </row>
    <row r="49" spans="1:6">
      <c r="A49" s="82" t="s">
        <v>1345</v>
      </c>
      <c r="B49" s="78">
        <v>2.999999925494194</v>
      </c>
      <c r="C49" s="78">
        <v>-129234312.08999988</v>
      </c>
      <c r="D49" s="78">
        <v>-0.14000007510185242</v>
      </c>
      <c r="E49" s="78">
        <v>0.70000022649765015</v>
      </c>
      <c r="F49" s="78">
        <v>-2.7890235185623169E-2</v>
      </c>
    </row>
    <row r="50" spans="1:6">
      <c r="B50"/>
      <c r="C50"/>
    </row>
    <row r="51" spans="1:6">
      <c r="B51"/>
      <c r="C51"/>
    </row>
    <row r="52" spans="1:6">
      <c r="B52"/>
      <c r="C52"/>
    </row>
    <row r="53" spans="1:6">
      <c r="B53"/>
      <c r="C53"/>
    </row>
    <row r="54" spans="1:6">
      <c r="B54"/>
      <c r="C54"/>
    </row>
    <row r="55" spans="1:6">
      <c r="B55"/>
      <c r="C55"/>
    </row>
    <row r="56" spans="1:6">
      <c r="B56"/>
      <c r="C56"/>
    </row>
    <row r="57" spans="1:6">
      <c r="B57"/>
      <c r="C57"/>
    </row>
    <row r="58" spans="1:6">
      <c r="B58"/>
      <c r="C58"/>
    </row>
    <row r="59" spans="1:6">
      <c r="B59"/>
      <c r="C59"/>
    </row>
    <row r="60" spans="1:6">
      <c r="B60"/>
      <c r="C60"/>
    </row>
    <row r="61" spans="1:6">
      <c r="B61"/>
      <c r="C61"/>
    </row>
    <row r="62" spans="1:6">
      <c r="B62"/>
      <c r="C62"/>
    </row>
    <row r="63" spans="1:6">
      <c r="B63"/>
      <c r="C63"/>
    </row>
    <row r="64" spans="1:6">
      <c r="B64"/>
      <c r="C64"/>
    </row>
    <row r="65" spans="2:3">
      <c r="B65"/>
      <c r="C65"/>
    </row>
    <row r="66" spans="2:3">
      <c r="B66"/>
      <c r="C66"/>
    </row>
    <row r="67" spans="2:3">
      <c r="B67"/>
      <c r="C67"/>
    </row>
    <row r="68" spans="2:3">
      <c r="B68"/>
      <c r="C68"/>
    </row>
    <row r="69" spans="2:3">
      <c r="B69"/>
      <c r="C69"/>
    </row>
    <row r="70" spans="2:3">
      <c r="B70"/>
      <c r="C70"/>
    </row>
    <row r="71" spans="2:3">
      <c r="B71"/>
      <c r="C71"/>
    </row>
    <row r="72" spans="2:3">
      <c r="B72"/>
      <c r="C72"/>
    </row>
    <row r="73" spans="2:3">
      <c r="B73"/>
      <c r="C73"/>
    </row>
    <row r="74" spans="2:3">
      <c r="B74"/>
      <c r="C74"/>
    </row>
    <row r="75" spans="2:3">
      <c r="B75"/>
      <c r="C75"/>
    </row>
    <row r="76" spans="2:3">
      <c r="B76"/>
      <c r="C76"/>
    </row>
    <row r="77" spans="2:3">
      <c r="B77"/>
      <c r="C77"/>
    </row>
    <row r="78" spans="2:3">
      <c r="B78"/>
      <c r="C78"/>
    </row>
    <row r="79" spans="2:3">
      <c r="B79"/>
      <c r="C79"/>
    </row>
    <row r="80" spans="2:3">
      <c r="B80"/>
      <c r="C80"/>
    </row>
    <row r="81" spans="2:3">
      <c r="B81"/>
      <c r="C81"/>
    </row>
    <row r="82" spans="2:3">
      <c r="B82"/>
      <c r="C82"/>
    </row>
    <row r="83" spans="2:3">
      <c r="B83"/>
      <c r="C83"/>
    </row>
    <row r="84" spans="2:3">
      <c r="B84"/>
      <c r="C84"/>
    </row>
    <row r="85" spans="2:3">
      <c r="B85"/>
      <c r="C85"/>
    </row>
    <row r="86" spans="2:3">
      <c r="B86"/>
      <c r="C86"/>
    </row>
    <row r="87" spans="2:3">
      <c r="B87"/>
      <c r="C87"/>
    </row>
    <row r="88" spans="2:3">
      <c r="B88"/>
      <c r="C88"/>
    </row>
    <row r="89" spans="2:3">
      <c r="B89"/>
      <c r="C89"/>
    </row>
    <row r="90" spans="2:3">
      <c r="B90"/>
      <c r="C90"/>
    </row>
    <row r="91" spans="2:3">
      <c r="B91"/>
      <c r="C91"/>
    </row>
    <row r="92" spans="2:3">
      <c r="B92"/>
      <c r="C92"/>
    </row>
    <row r="93" spans="2:3">
      <c r="B93"/>
      <c r="C93"/>
    </row>
    <row r="94" spans="2:3">
      <c r="B94"/>
      <c r="C94"/>
    </row>
    <row r="95" spans="2:3">
      <c r="B95"/>
      <c r="C95"/>
    </row>
    <row r="96" spans="2:3">
      <c r="B96"/>
      <c r="C96"/>
    </row>
    <row r="97" spans="2:3">
      <c r="B97"/>
      <c r="C97"/>
    </row>
    <row r="98" spans="2:3">
      <c r="B98"/>
      <c r="C98"/>
    </row>
    <row r="99" spans="2:3">
      <c r="B99"/>
      <c r="C99"/>
    </row>
    <row r="100" spans="2:3">
      <c r="B100"/>
      <c r="C100"/>
    </row>
    <row r="101" spans="2:3">
      <c r="B101"/>
      <c r="C101"/>
    </row>
    <row r="102" spans="2:3">
      <c r="B102"/>
      <c r="C102"/>
    </row>
    <row r="103" spans="2:3">
      <c r="B103"/>
      <c r="C103"/>
    </row>
    <row r="104" spans="2:3">
      <c r="B104"/>
      <c r="C104"/>
    </row>
    <row r="105" spans="2:3">
      <c r="B105"/>
      <c r="C105"/>
    </row>
    <row r="106" spans="2:3">
      <c r="B106"/>
      <c r="C106"/>
    </row>
    <row r="107" spans="2:3">
      <c r="B107"/>
      <c r="C107"/>
    </row>
    <row r="108" spans="2:3">
      <c r="B108"/>
      <c r="C108"/>
    </row>
    <row r="109" spans="2:3">
      <c r="B109"/>
      <c r="C109"/>
    </row>
    <row r="110" spans="2:3">
      <c r="B110"/>
      <c r="C110"/>
    </row>
    <row r="111" spans="2:3">
      <c r="B111"/>
      <c r="C111"/>
    </row>
    <row r="112" spans="2:3">
      <c r="B112"/>
      <c r="C112"/>
    </row>
    <row r="113" spans="2:3">
      <c r="B113"/>
      <c r="C113"/>
    </row>
    <row r="114" spans="2:3">
      <c r="B114"/>
      <c r="C114"/>
    </row>
    <row r="115" spans="2:3">
      <c r="B115"/>
      <c r="C115"/>
    </row>
    <row r="116" spans="2:3">
      <c r="B116"/>
      <c r="C116"/>
    </row>
    <row r="117" spans="2:3">
      <c r="B117"/>
      <c r="C117"/>
    </row>
    <row r="118" spans="2:3">
      <c r="B118"/>
      <c r="C118"/>
    </row>
    <row r="119" spans="2:3">
      <c r="B119"/>
      <c r="C119"/>
    </row>
    <row r="120" spans="2:3">
      <c r="B120"/>
      <c r="C120"/>
    </row>
    <row r="121" spans="2:3">
      <c r="B121"/>
      <c r="C121"/>
    </row>
    <row r="122" spans="2:3">
      <c r="B122"/>
      <c r="C122"/>
    </row>
    <row r="123" spans="2:3">
      <c r="B123"/>
      <c r="C123"/>
    </row>
    <row r="124" spans="2:3">
      <c r="B124"/>
      <c r="C124"/>
    </row>
    <row r="125" spans="2:3">
      <c r="B125"/>
      <c r="C125"/>
    </row>
    <row r="126" spans="2:3">
      <c r="B126"/>
      <c r="C126"/>
    </row>
    <row r="127" spans="2:3">
      <c r="B127"/>
      <c r="C127"/>
    </row>
    <row r="128" spans="2:3">
      <c r="B128"/>
      <c r="C128"/>
    </row>
    <row r="129" spans="2:3">
      <c r="B129"/>
      <c r="C129"/>
    </row>
    <row r="130" spans="2:3">
      <c r="B130"/>
      <c r="C130"/>
    </row>
    <row r="131" spans="2:3">
      <c r="B131"/>
      <c r="C131"/>
    </row>
    <row r="132" spans="2:3">
      <c r="B132"/>
      <c r="C132"/>
    </row>
    <row r="133" spans="2:3">
      <c r="B133"/>
      <c r="C133"/>
    </row>
    <row r="134" spans="2:3">
      <c r="B134"/>
      <c r="C134"/>
    </row>
    <row r="135" spans="2:3">
      <c r="B135"/>
      <c r="C135"/>
    </row>
    <row r="136" spans="2:3">
      <c r="B136"/>
      <c r="C136"/>
    </row>
    <row r="137" spans="2:3">
      <c r="B137"/>
      <c r="C137"/>
    </row>
    <row r="138" spans="2:3">
      <c r="B138"/>
      <c r="C138"/>
    </row>
    <row r="139" spans="2:3">
      <c r="B139"/>
      <c r="C139"/>
    </row>
    <row r="140" spans="2:3">
      <c r="B140"/>
      <c r="C140"/>
    </row>
    <row r="141" spans="2:3">
      <c r="B141"/>
      <c r="C141"/>
    </row>
    <row r="142" spans="2:3">
      <c r="B142"/>
      <c r="C142"/>
    </row>
    <row r="143" spans="2:3">
      <c r="B143"/>
      <c r="C143"/>
    </row>
    <row r="144" spans="2:3">
      <c r="B144"/>
      <c r="C144"/>
    </row>
    <row r="145" spans="2:3">
      <c r="B145"/>
      <c r="C145"/>
    </row>
    <row r="146" spans="2:3">
      <c r="B146"/>
      <c r="C146"/>
    </row>
    <row r="147" spans="2:3">
      <c r="B147"/>
      <c r="C147"/>
    </row>
    <row r="148" spans="2:3">
      <c r="B148"/>
      <c r="C148"/>
    </row>
    <row r="149" spans="2:3">
      <c r="B149"/>
      <c r="C149"/>
    </row>
    <row r="150" spans="2:3">
      <c r="B150"/>
      <c r="C150"/>
    </row>
    <row r="151" spans="2:3">
      <c r="B151"/>
      <c r="C151"/>
    </row>
    <row r="152" spans="2:3">
      <c r="B152"/>
      <c r="C152"/>
    </row>
    <row r="153" spans="2:3">
      <c r="B153"/>
      <c r="C153"/>
    </row>
    <row r="154" spans="2:3">
      <c r="B154"/>
      <c r="C154"/>
    </row>
    <row r="155" spans="2:3">
      <c r="B155"/>
      <c r="C155"/>
    </row>
    <row r="156" spans="2:3">
      <c r="B156"/>
      <c r="C156"/>
    </row>
    <row r="157" spans="2:3">
      <c r="B157"/>
      <c r="C157"/>
    </row>
    <row r="158" spans="2:3">
      <c r="B158"/>
      <c r="C158"/>
    </row>
    <row r="159" spans="2:3">
      <c r="B159"/>
      <c r="C159"/>
    </row>
    <row r="160" spans="2:3">
      <c r="B160"/>
      <c r="C160"/>
    </row>
    <row r="161" spans="2:3">
      <c r="B161"/>
      <c r="C161"/>
    </row>
    <row r="162" spans="2:3">
      <c r="B162"/>
      <c r="C162"/>
    </row>
    <row r="163" spans="2:3">
      <c r="B163"/>
      <c r="C163"/>
    </row>
    <row r="164" spans="2:3">
      <c r="B164"/>
      <c r="C164"/>
    </row>
    <row r="165" spans="2:3">
      <c r="B165"/>
      <c r="C165"/>
    </row>
    <row r="166" spans="2:3">
      <c r="B166"/>
      <c r="C166"/>
    </row>
    <row r="167" spans="2:3">
      <c r="B167"/>
      <c r="C167"/>
    </row>
    <row r="168" spans="2:3">
      <c r="B168"/>
      <c r="C168"/>
    </row>
    <row r="169" spans="2:3">
      <c r="B169"/>
      <c r="C169"/>
    </row>
    <row r="170" spans="2:3">
      <c r="B170"/>
      <c r="C170"/>
    </row>
    <row r="171" spans="2:3">
      <c r="B171"/>
      <c r="C171"/>
    </row>
    <row r="172" spans="2:3">
      <c r="B172"/>
      <c r="C172"/>
    </row>
    <row r="173" spans="2:3">
      <c r="B173"/>
      <c r="C173"/>
    </row>
    <row r="174" spans="2:3">
      <c r="B174"/>
      <c r="C174"/>
    </row>
    <row r="175" spans="2:3">
      <c r="B175"/>
      <c r="C175"/>
    </row>
    <row r="176" spans="2:3">
      <c r="B176"/>
      <c r="C176"/>
    </row>
    <row r="177" spans="2:3">
      <c r="B177"/>
      <c r="C177"/>
    </row>
    <row r="178" spans="2:3">
      <c r="B178"/>
      <c r="C178"/>
    </row>
    <row r="179" spans="2:3">
      <c r="B179"/>
      <c r="C179"/>
    </row>
    <row r="180" spans="2:3">
      <c r="B180"/>
      <c r="C180"/>
    </row>
    <row r="181" spans="2:3">
      <c r="B181"/>
      <c r="C181"/>
    </row>
    <row r="182" spans="2:3">
      <c r="B182"/>
      <c r="C182"/>
    </row>
    <row r="183" spans="2:3">
      <c r="B183"/>
      <c r="C183"/>
    </row>
    <row r="184" spans="2:3">
      <c r="B184"/>
      <c r="C184"/>
    </row>
    <row r="185" spans="2:3">
      <c r="B185"/>
      <c r="C185"/>
    </row>
    <row r="186" spans="2:3">
      <c r="B186"/>
      <c r="C186"/>
    </row>
    <row r="187" spans="2:3">
      <c r="B187"/>
      <c r="C187"/>
    </row>
    <row r="188" spans="2:3">
      <c r="B188"/>
      <c r="C188"/>
    </row>
    <row r="189" spans="2:3">
      <c r="B189"/>
      <c r="C189"/>
    </row>
    <row r="190" spans="2:3">
      <c r="B190"/>
      <c r="C190"/>
    </row>
    <row r="191" spans="2:3">
      <c r="B191"/>
      <c r="C191"/>
    </row>
    <row r="192" spans="2:3">
      <c r="B192"/>
      <c r="C192"/>
    </row>
    <row r="193" spans="2:3">
      <c r="B193"/>
      <c r="C193"/>
    </row>
    <row r="194" spans="2:3">
      <c r="B194"/>
      <c r="C194"/>
    </row>
    <row r="195" spans="2:3">
      <c r="B195"/>
      <c r="C195"/>
    </row>
    <row r="196" spans="2:3">
      <c r="B196"/>
      <c r="C196"/>
    </row>
    <row r="197" spans="2:3">
      <c r="B197"/>
      <c r="C197"/>
    </row>
  </sheetData>
  <pageMargins left="0.70866141732283472" right="0.70866141732283472" top="0.74803149606299213" bottom="0.74803149606299213" header="0.31496062992125984" footer="0.31496062992125984"/>
  <pageSetup paperSize="8" scale="76" orientation="landscape"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3:F10"/>
  <sheetViews>
    <sheetView workbookViewId="0">
      <selection activeCell="A7" sqref="A7"/>
    </sheetView>
  </sheetViews>
  <sheetFormatPr defaultRowHeight="12.75"/>
  <cols>
    <col min="1" max="1" width="44.5703125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1326</v>
      </c>
      <c r="B5" s="78">
        <v>200000</v>
      </c>
      <c r="C5" s="78">
        <v>201442.19</v>
      </c>
      <c r="D5" s="78">
        <v>200000</v>
      </c>
      <c r="E5" s="78">
        <v>211000</v>
      </c>
      <c r="F5" s="78">
        <v>222183</v>
      </c>
    </row>
    <row r="6" spans="1:6">
      <c r="A6" s="83" t="s">
        <v>1563</v>
      </c>
      <c r="B6" s="78">
        <v>200000</v>
      </c>
      <c r="C6" s="78">
        <v>201442.19</v>
      </c>
      <c r="D6" s="78">
        <v>200000</v>
      </c>
      <c r="E6" s="78">
        <v>211000</v>
      </c>
      <c r="F6" s="78">
        <v>222183</v>
      </c>
    </row>
    <row r="7" spans="1:6">
      <c r="A7" s="84" t="s">
        <v>1735</v>
      </c>
      <c r="B7" s="78">
        <v>600000</v>
      </c>
      <c r="C7" s="78">
        <v>258142.54</v>
      </c>
      <c r="D7" s="78">
        <v>600000</v>
      </c>
      <c r="E7" s="78">
        <v>633000</v>
      </c>
      <c r="F7" s="78">
        <v>666549</v>
      </c>
    </row>
    <row r="8" spans="1:6">
      <c r="A8" s="84" t="s">
        <v>1736</v>
      </c>
      <c r="B8" s="78">
        <v>-400000</v>
      </c>
      <c r="C8" s="78">
        <v>-56700.350000000006</v>
      </c>
      <c r="D8" s="78">
        <v>-400000</v>
      </c>
      <c r="E8" s="78">
        <v>-422000</v>
      </c>
      <c r="F8" s="78">
        <v>-444366</v>
      </c>
    </row>
    <row r="9" spans="1:6">
      <c r="A9" s="82" t="s">
        <v>1345</v>
      </c>
      <c r="B9" s="78">
        <v>200000</v>
      </c>
      <c r="C9" s="78">
        <v>201442.19</v>
      </c>
      <c r="D9" s="78">
        <v>200000</v>
      </c>
      <c r="E9" s="78">
        <v>211000</v>
      </c>
      <c r="F9" s="78">
        <v>222183</v>
      </c>
    </row>
    <row r="10" spans="1:6">
      <c r="B10"/>
      <c r="C10"/>
      <c r="D10"/>
      <c r="E10"/>
      <c r="F10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3:F10"/>
  <sheetViews>
    <sheetView workbookViewId="0">
      <selection activeCell="A8" sqref="A8"/>
    </sheetView>
  </sheetViews>
  <sheetFormatPr defaultRowHeight="12.75"/>
  <cols>
    <col min="1" max="1" width="34.85546875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1326</v>
      </c>
      <c r="B5" s="78">
        <v>0</v>
      </c>
      <c r="C5" s="78">
        <v>0</v>
      </c>
      <c r="D5" s="78">
        <v>0</v>
      </c>
      <c r="E5" s="78">
        <v>0</v>
      </c>
      <c r="F5" s="78">
        <v>0</v>
      </c>
    </row>
    <row r="6" spans="1:6">
      <c r="A6" s="83" t="s">
        <v>1564</v>
      </c>
      <c r="B6" s="78">
        <v>0</v>
      </c>
      <c r="C6" s="78">
        <v>0</v>
      </c>
      <c r="D6" s="78">
        <v>0</v>
      </c>
      <c r="E6" s="78">
        <v>0</v>
      </c>
      <c r="F6" s="78">
        <v>0</v>
      </c>
    </row>
    <row r="7" spans="1:6">
      <c r="A7" s="84" t="s">
        <v>1747</v>
      </c>
      <c r="B7" s="78">
        <v>-5000</v>
      </c>
      <c r="C7" s="78">
        <v>0</v>
      </c>
      <c r="D7" s="78">
        <v>-5000</v>
      </c>
      <c r="E7" s="78">
        <v>-5275</v>
      </c>
      <c r="F7" s="78">
        <v>-5554.5749999999998</v>
      </c>
    </row>
    <row r="8" spans="1:6">
      <c r="A8" s="85" t="s">
        <v>1606</v>
      </c>
      <c r="B8" s="78">
        <v>-5000</v>
      </c>
      <c r="C8" s="78">
        <v>0</v>
      </c>
      <c r="D8" s="78">
        <v>-5000</v>
      </c>
      <c r="E8" s="78">
        <v>-5275</v>
      </c>
      <c r="F8" s="78">
        <v>-5554.5749999999998</v>
      </c>
    </row>
    <row r="9" spans="1:6">
      <c r="A9" s="84" t="s">
        <v>1748</v>
      </c>
      <c r="B9" s="78">
        <v>5000</v>
      </c>
      <c r="C9" s="78">
        <v>0</v>
      </c>
      <c r="D9" s="78">
        <v>5000</v>
      </c>
      <c r="E9" s="78">
        <v>5275</v>
      </c>
      <c r="F9" s="78">
        <v>5554.5749999999998</v>
      </c>
    </row>
    <row r="10" spans="1:6">
      <c r="A10" s="82" t="s">
        <v>1345</v>
      </c>
      <c r="B10" s="78">
        <v>0</v>
      </c>
      <c r="C10" s="78">
        <v>0</v>
      </c>
      <c r="D10" s="78">
        <v>0</v>
      </c>
      <c r="E10" s="78">
        <v>0</v>
      </c>
      <c r="F10" s="78"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3:F52"/>
  <sheetViews>
    <sheetView topLeftCell="A31" workbookViewId="0">
      <selection activeCell="A7" sqref="A7"/>
    </sheetView>
  </sheetViews>
  <sheetFormatPr defaultRowHeight="12.75"/>
  <cols>
    <col min="1" max="1" width="70.7109375" bestFit="1" customWidth="1"/>
    <col min="2" max="2" width="24.5703125" style="78" customWidth="1"/>
    <col min="3" max="3" width="30.140625" style="78" customWidth="1"/>
    <col min="4" max="4" width="24.5703125" style="78" customWidth="1"/>
    <col min="5" max="6" width="24" style="78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1326</v>
      </c>
      <c r="B5" s="78">
        <v>120057710</v>
      </c>
      <c r="C5" s="78">
        <v>0</v>
      </c>
      <c r="D5" s="78">
        <v>123228464</v>
      </c>
      <c r="E5" s="78">
        <v>129925682</v>
      </c>
      <c r="F5" s="78">
        <v>136982995</v>
      </c>
    </row>
    <row r="6" spans="1:6">
      <c r="A6" s="83" t="s">
        <v>1520</v>
      </c>
      <c r="B6" s="78">
        <v>120057710</v>
      </c>
      <c r="C6" s="78">
        <v>0</v>
      </c>
      <c r="D6" s="78">
        <v>123228464</v>
      </c>
      <c r="E6" s="78">
        <v>129925682</v>
      </c>
      <c r="F6" s="78">
        <v>136982995</v>
      </c>
    </row>
    <row r="7" spans="1:6">
      <c r="A7" s="84" t="s">
        <v>1425</v>
      </c>
      <c r="B7" s="78">
        <v>142312</v>
      </c>
      <c r="C7" s="78">
        <v>0</v>
      </c>
      <c r="D7" s="78">
        <v>33240</v>
      </c>
      <c r="E7" s="78">
        <v>33240</v>
      </c>
      <c r="F7" s="78">
        <v>33240</v>
      </c>
    </row>
    <row r="8" spans="1:6">
      <c r="A8" s="84" t="s">
        <v>1426</v>
      </c>
      <c r="B8" s="78">
        <v>519</v>
      </c>
      <c r="C8" s="78">
        <v>0</v>
      </c>
      <c r="D8" s="78">
        <v>519</v>
      </c>
      <c r="E8" s="78">
        <v>519</v>
      </c>
      <c r="F8" s="78">
        <v>519</v>
      </c>
    </row>
    <row r="9" spans="1:6">
      <c r="A9" s="84" t="s">
        <v>1427</v>
      </c>
      <c r="B9" s="78">
        <v>56265</v>
      </c>
      <c r="C9" s="78">
        <v>0</v>
      </c>
      <c r="D9" s="78">
        <v>16265</v>
      </c>
      <c r="E9" s="78">
        <v>16265</v>
      </c>
      <c r="F9" s="78">
        <v>16265</v>
      </c>
    </row>
    <row r="10" spans="1:6">
      <c r="A10" s="84" t="s">
        <v>1428</v>
      </c>
      <c r="B10" s="78">
        <v>48917</v>
      </c>
      <c r="C10" s="78">
        <v>0</v>
      </c>
      <c r="D10" s="78">
        <v>18917</v>
      </c>
      <c r="E10" s="78">
        <v>18917</v>
      </c>
      <c r="F10" s="78">
        <v>18917</v>
      </c>
    </row>
    <row r="11" spans="1:6">
      <c r="A11" s="84" t="s">
        <v>1429</v>
      </c>
      <c r="B11" s="78">
        <v>23288</v>
      </c>
      <c r="C11" s="78">
        <v>0</v>
      </c>
      <c r="D11" s="78">
        <v>23288</v>
      </c>
      <c r="E11" s="78">
        <v>23288</v>
      </c>
      <c r="F11" s="78">
        <v>23288</v>
      </c>
    </row>
    <row r="12" spans="1:6">
      <c r="A12" s="84" t="s">
        <v>1431</v>
      </c>
      <c r="B12" s="78">
        <v>294425</v>
      </c>
      <c r="C12" s="78">
        <v>0</v>
      </c>
      <c r="D12" s="78">
        <v>398755</v>
      </c>
      <c r="E12" s="78">
        <v>398755</v>
      </c>
      <c r="F12" s="78">
        <v>398755</v>
      </c>
    </row>
    <row r="13" spans="1:6">
      <c r="A13" s="84" t="s">
        <v>1432</v>
      </c>
      <c r="B13" s="78">
        <v>1880</v>
      </c>
      <c r="C13" s="78">
        <v>0</v>
      </c>
      <c r="D13" s="78">
        <v>1880</v>
      </c>
      <c r="E13" s="78">
        <v>1880</v>
      </c>
      <c r="F13" s="78">
        <v>1880</v>
      </c>
    </row>
    <row r="14" spans="1:6">
      <c r="A14" s="84" t="s">
        <v>1433</v>
      </c>
      <c r="B14" s="78">
        <v>8330</v>
      </c>
      <c r="C14" s="78">
        <v>0</v>
      </c>
      <c r="D14" s="78">
        <v>8330</v>
      </c>
      <c r="E14" s="78">
        <v>8330</v>
      </c>
      <c r="F14" s="78">
        <v>8330</v>
      </c>
    </row>
    <row r="15" spans="1:6">
      <c r="A15" s="84" t="s">
        <v>1434</v>
      </c>
      <c r="B15" s="78">
        <v>8199</v>
      </c>
      <c r="C15" s="78">
        <v>0</v>
      </c>
      <c r="D15" s="78">
        <v>84865</v>
      </c>
      <c r="E15" s="78">
        <v>84865</v>
      </c>
      <c r="F15" s="78">
        <v>84865</v>
      </c>
    </row>
    <row r="16" spans="1:6">
      <c r="A16" s="84" t="s">
        <v>1502</v>
      </c>
      <c r="B16" s="78">
        <v>0</v>
      </c>
      <c r="C16" s="78">
        <v>0</v>
      </c>
      <c r="D16" s="78">
        <v>0</v>
      </c>
      <c r="E16" s="78">
        <v>0</v>
      </c>
      <c r="F16" s="78">
        <v>0</v>
      </c>
    </row>
    <row r="17" spans="1:6">
      <c r="A17" s="84" t="s">
        <v>1435</v>
      </c>
      <c r="B17" s="78">
        <v>0</v>
      </c>
      <c r="C17" s="78">
        <v>0</v>
      </c>
      <c r="D17" s="78">
        <v>0</v>
      </c>
      <c r="E17" s="78">
        <v>0</v>
      </c>
      <c r="F17" s="78">
        <v>0</v>
      </c>
    </row>
    <row r="18" spans="1:6">
      <c r="A18" s="84" t="s">
        <v>1436</v>
      </c>
      <c r="B18" s="78">
        <v>103212</v>
      </c>
      <c r="C18" s="78">
        <v>0</v>
      </c>
      <c r="D18" s="78">
        <v>3212</v>
      </c>
      <c r="E18" s="78">
        <v>3212</v>
      </c>
      <c r="F18" s="78">
        <v>3212</v>
      </c>
    </row>
    <row r="19" spans="1:6">
      <c r="A19" s="84" t="s">
        <v>1437</v>
      </c>
      <c r="B19" s="78">
        <v>399101</v>
      </c>
      <c r="C19" s="78">
        <v>0</v>
      </c>
      <c r="D19" s="78">
        <v>405229</v>
      </c>
      <c r="E19" s="78">
        <v>405229</v>
      </c>
      <c r="F19" s="78">
        <v>405229</v>
      </c>
    </row>
    <row r="20" spans="1:6">
      <c r="A20" s="84" t="s">
        <v>1438</v>
      </c>
      <c r="B20" s="78">
        <v>96811</v>
      </c>
      <c r="C20" s="78">
        <v>0</v>
      </c>
      <c r="D20" s="78">
        <v>96811</v>
      </c>
      <c r="E20" s="78">
        <v>96811</v>
      </c>
      <c r="F20" s="78">
        <v>96811</v>
      </c>
    </row>
    <row r="21" spans="1:6">
      <c r="A21" s="84" t="s">
        <v>1439</v>
      </c>
      <c r="B21" s="78">
        <v>39053</v>
      </c>
      <c r="C21" s="78">
        <v>0</v>
      </c>
      <c r="D21" s="78">
        <v>39053</v>
      </c>
      <c r="E21" s="78">
        <v>39053</v>
      </c>
      <c r="F21" s="78">
        <v>39053</v>
      </c>
    </row>
    <row r="22" spans="1:6">
      <c r="A22" s="84" t="s">
        <v>1440</v>
      </c>
      <c r="B22" s="78">
        <v>6712</v>
      </c>
      <c r="C22" s="78">
        <v>0</v>
      </c>
      <c r="D22" s="78">
        <v>6712</v>
      </c>
      <c r="E22" s="78">
        <v>6712</v>
      </c>
      <c r="F22" s="78">
        <v>6712</v>
      </c>
    </row>
    <row r="23" spans="1:6">
      <c r="A23" s="84" t="s">
        <v>1441</v>
      </c>
      <c r="B23" s="78">
        <v>8721516</v>
      </c>
      <c r="C23" s="78">
        <v>0</v>
      </c>
      <c r="D23" s="78">
        <v>8721516</v>
      </c>
      <c r="E23" s="78">
        <v>8721516</v>
      </c>
      <c r="F23" s="78">
        <v>8721516</v>
      </c>
    </row>
    <row r="24" spans="1:6">
      <c r="A24" s="84" t="s">
        <v>1442</v>
      </c>
      <c r="B24" s="78">
        <v>156041</v>
      </c>
      <c r="C24" s="78">
        <v>0</v>
      </c>
      <c r="D24" s="78">
        <v>156041</v>
      </c>
      <c r="E24" s="78">
        <v>156041</v>
      </c>
      <c r="F24" s="78">
        <v>156041</v>
      </c>
    </row>
    <row r="25" spans="1:6">
      <c r="A25" s="84" t="s">
        <v>1443</v>
      </c>
      <c r="B25" s="78">
        <v>21571</v>
      </c>
      <c r="C25" s="78">
        <v>0</v>
      </c>
      <c r="D25" s="78">
        <v>21571</v>
      </c>
      <c r="E25" s="78">
        <v>21571</v>
      </c>
      <c r="F25" s="78">
        <v>21571</v>
      </c>
    </row>
    <row r="26" spans="1:6">
      <c r="A26" s="84" t="s">
        <v>1444</v>
      </c>
      <c r="B26" s="78">
        <v>209419</v>
      </c>
      <c r="C26" s="78">
        <v>0</v>
      </c>
      <c r="D26" s="78">
        <v>9419</v>
      </c>
      <c r="E26" s="78">
        <v>9419</v>
      </c>
      <c r="F26" s="78">
        <v>9419</v>
      </c>
    </row>
    <row r="27" spans="1:6">
      <c r="A27" s="84" t="s">
        <v>1445</v>
      </c>
      <c r="B27" s="78">
        <v>3018</v>
      </c>
      <c r="C27" s="78">
        <v>0</v>
      </c>
      <c r="D27" s="78">
        <v>3018</v>
      </c>
      <c r="E27" s="78">
        <v>3018</v>
      </c>
      <c r="F27" s="78">
        <v>3018</v>
      </c>
    </row>
    <row r="28" spans="1:6">
      <c r="A28" s="84" t="s">
        <v>1446</v>
      </c>
      <c r="B28" s="78">
        <v>0</v>
      </c>
      <c r="C28" s="78">
        <v>0</v>
      </c>
      <c r="D28" s="78">
        <v>0</v>
      </c>
      <c r="E28" s="78">
        <v>0</v>
      </c>
      <c r="F28" s="78">
        <v>0</v>
      </c>
    </row>
    <row r="29" spans="1:6">
      <c r="A29" s="84" t="s">
        <v>1447</v>
      </c>
      <c r="B29" s="78">
        <v>591815</v>
      </c>
      <c r="C29" s="78">
        <v>0</v>
      </c>
      <c r="D29" s="78">
        <v>658036</v>
      </c>
      <c r="E29" s="78">
        <v>658036</v>
      </c>
      <c r="F29" s="78">
        <v>658036</v>
      </c>
    </row>
    <row r="30" spans="1:6">
      <c r="A30" s="84" t="s">
        <v>1448</v>
      </c>
      <c r="B30" s="78">
        <v>19311</v>
      </c>
      <c r="C30" s="78">
        <v>0</v>
      </c>
      <c r="D30" s="78">
        <v>7306</v>
      </c>
      <c r="E30" s="78">
        <v>7306</v>
      </c>
      <c r="F30" s="78">
        <v>7306</v>
      </c>
    </row>
    <row r="31" spans="1:6">
      <c r="A31" s="84" t="s">
        <v>1449</v>
      </c>
      <c r="B31" s="78">
        <v>0</v>
      </c>
      <c r="C31" s="78">
        <v>0</v>
      </c>
      <c r="D31" s="78">
        <v>0</v>
      </c>
      <c r="E31" s="78">
        <v>0</v>
      </c>
      <c r="F31" s="78">
        <v>0</v>
      </c>
    </row>
    <row r="32" spans="1:6">
      <c r="A32" s="84" t="s">
        <v>1450</v>
      </c>
      <c r="B32" s="78">
        <v>2598951</v>
      </c>
      <c r="C32" s="78">
        <v>0</v>
      </c>
      <c r="D32" s="78">
        <v>2498951</v>
      </c>
      <c r="E32" s="78">
        <v>2498951</v>
      </c>
      <c r="F32" s="78">
        <v>2498951</v>
      </c>
    </row>
    <row r="33" spans="1:6">
      <c r="A33" s="84" t="s">
        <v>1451</v>
      </c>
      <c r="B33" s="78">
        <v>57557760</v>
      </c>
      <c r="C33" s="78">
        <v>0</v>
      </c>
      <c r="D33" s="78">
        <v>61154820</v>
      </c>
      <c r="E33" s="78">
        <v>67152040</v>
      </c>
      <c r="F33" s="78">
        <v>73429355</v>
      </c>
    </row>
    <row r="34" spans="1:6">
      <c r="A34" s="84" t="s">
        <v>1452</v>
      </c>
      <c r="B34" s="78">
        <v>2536248</v>
      </c>
      <c r="C34" s="78">
        <v>0</v>
      </c>
      <c r="D34" s="78">
        <v>2659581</v>
      </c>
      <c r="E34" s="78">
        <v>2659581</v>
      </c>
      <c r="F34" s="78">
        <v>2706247</v>
      </c>
    </row>
    <row r="35" spans="1:6">
      <c r="A35" s="84" t="s">
        <v>1453</v>
      </c>
      <c r="B35" s="78">
        <v>1527523</v>
      </c>
      <c r="C35" s="78">
        <v>0</v>
      </c>
      <c r="D35" s="78">
        <v>1527523</v>
      </c>
      <c r="E35" s="78">
        <v>1527523</v>
      </c>
      <c r="F35" s="78">
        <v>1527523</v>
      </c>
    </row>
    <row r="36" spans="1:6">
      <c r="A36" s="84" t="s">
        <v>1454</v>
      </c>
      <c r="B36" s="78">
        <v>220951</v>
      </c>
      <c r="C36" s="78">
        <v>0</v>
      </c>
      <c r="D36" s="78">
        <v>200951</v>
      </c>
      <c r="E36" s="78">
        <v>200951</v>
      </c>
      <c r="F36" s="78">
        <v>200951</v>
      </c>
    </row>
    <row r="37" spans="1:6">
      <c r="A37" s="84" t="s">
        <v>1470</v>
      </c>
      <c r="B37" s="78">
        <v>54916</v>
      </c>
      <c r="C37" s="78">
        <v>0</v>
      </c>
      <c r="D37" s="78">
        <v>54916</v>
      </c>
      <c r="E37" s="78">
        <v>54916</v>
      </c>
      <c r="F37" s="78">
        <v>54916</v>
      </c>
    </row>
    <row r="38" spans="1:6">
      <c r="A38" s="84" t="s">
        <v>1471</v>
      </c>
      <c r="B38" s="78">
        <v>434110</v>
      </c>
      <c r="C38" s="78">
        <v>0</v>
      </c>
      <c r="D38" s="78">
        <v>434110</v>
      </c>
      <c r="E38" s="78">
        <v>434110</v>
      </c>
      <c r="F38" s="78">
        <v>434110</v>
      </c>
    </row>
    <row r="39" spans="1:6">
      <c r="A39" s="84" t="s">
        <v>1455</v>
      </c>
      <c r="B39" s="78">
        <v>136470</v>
      </c>
      <c r="C39" s="78">
        <v>0</v>
      </c>
      <c r="D39" s="78">
        <v>136470</v>
      </c>
      <c r="E39" s="78">
        <v>136470</v>
      </c>
      <c r="F39" s="78">
        <v>136470</v>
      </c>
    </row>
    <row r="40" spans="1:6">
      <c r="A40" s="84" t="s">
        <v>1456</v>
      </c>
      <c r="B40" s="78">
        <v>1699751</v>
      </c>
      <c r="C40" s="78">
        <v>0</v>
      </c>
      <c r="D40" s="78">
        <v>1548501</v>
      </c>
      <c r="E40" s="78">
        <v>1548501</v>
      </c>
      <c r="F40" s="78">
        <v>1548501</v>
      </c>
    </row>
    <row r="41" spans="1:6">
      <c r="A41" s="84" t="s">
        <v>1457</v>
      </c>
      <c r="B41" s="78">
        <v>0</v>
      </c>
      <c r="C41" s="78">
        <v>0</v>
      </c>
      <c r="D41" s="78">
        <v>0</v>
      </c>
      <c r="E41" s="78">
        <v>0</v>
      </c>
      <c r="F41" s="78">
        <v>0</v>
      </c>
    </row>
    <row r="42" spans="1:6">
      <c r="A42" s="84" t="s">
        <v>1458</v>
      </c>
      <c r="B42" s="78">
        <v>181999</v>
      </c>
      <c r="C42" s="78">
        <v>0</v>
      </c>
      <c r="D42" s="78">
        <v>1999</v>
      </c>
      <c r="E42" s="78">
        <v>1999</v>
      </c>
      <c r="F42" s="78">
        <v>1999</v>
      </c>
    </row>
    <row r="43" spans="1:6">
      <c r="A43" s="84" t="s">
        <v>1459</v>
      </c>
      <c r="B43" s="78">
        <v>126470</v>
      </c>
      <c r="C43" s="78">
        <v>0</v>
      </c>
      <c r="D43" s="78">
        <v>26470</v>
      </c>
      <c r="E43" s="78">
        <v>26470</v>
      </c>
      <c r="F43" s="78">
        <v>26470</v>
      </c>
    </row>
    <row r="44" spans="1:6">
      <c r="A44" s="84" t="s">
        <v>1460</v>
      </c>
      <c r="B44" s="78">
        <v>59491</v>
      </c>
      <c r="C44" s="78">
        <v>0</v>
      </c>
      <c r="D44" s="78">
        <v>59491</v>
      </c>
      <c r="E44" s="78">
        <v>59491</v>
      </c>
      <c r="F44" s="78">
        <v>59491</v>
      </c>
    </row>
    <row r="45" spans="1:6">
      <c r="A45" s="84" t="s">
        <v>1461</v>
      </c>
      <c r="B45" s="78">
        <v>2945209</v>
      </c>
      <c r="C45" s="78">
        <v>0</v>
      </c>
      <c r="D45" s="78">
        <v>3499102</v>
      </c>
      <c r="E45" s="78">
        <v>3499102</v>
      </c>
      <c r="F45" s="78">
        <v>3499102</v>
      </c>
    </row>
    <row r="46" spans="1:6">
      <c r="A46" s="84" t="s">
        <v>1462</v>
      </c>
      <c r="B46" s="78">
        <v>3951</v>
      </c>
      <c r="C46" s="78">
        <v>0</v>
      </c>
      <c r="D46" s="78">
        <v>3951</v>
      </c>
      <c r="E46" s="78">
        <v>3951</v>
      </c>
      <c r="F46" s="78">
        <v>3951</v>
      </c>
    </row>
    <row r="47" spans="1:6">
      <c r="A47" s="84" t="s">
        <v>1463</v>
      </c>
      <c r="B47" s="78">
        <v>32407931</v>
      </c>
      <c r="C47" s="78">
        <v>0</v>
      </c>
      <c r="D47" s="78">
        <v>32564411</v>
      </c>
      <c r="E47" s="78">
        <v>32581077</v>
      </c>
      <c r="F47" s="78">
        <v>32601077</v>
      </c>
    </row>
    <row r="48" spans="1:6">
      <c r="A48" s="84" t="s">
        <v>1464</v>
      </c>
      <c r="B48" s="78">
        <v>3775325</v>
      </c>
      <c r="C48" s="78">
        <v>0</v>
      </c>
      <c r="D48" s="78">
        <v>3913083</v>
      </c>
      <c r="E48" s="78">
        <v>4049749</v>
      </c>
      <c r="F48" s="78">
        <v>4186415</v>
      </c>
    </row>
    <row r="49" spans="1:6">
      <c r="A49" s="84" t="s">
        <v>1465</v>
      </c>
      <c r="B49" s="78">
        <v>2838939</v>
      </c>
      <c r="C49" s="78">
        <v>0</v>
      </c>
      <c r="D49" s="78">
        <v>2230151</v>
      </c>
      <c r="E49" s="78">
        <v>2776817</v>
      </c>
      <c r="F49" s="78">
        <v>3353483</v>
      </c>
    </row>
    <row r="50" spans="1:6">
      <c r="A50" s="84" t="s">
        <v>1466</v>
      </c>
      <c r="B50" s="78">
        <v>0</v>
      </c>
      <c r="C50" s="78">
        <v>0</v>
      </c>
      <c r="D50" s="78">
        <v>0</v>
      </c>
      <c r="E50" s="78">
        <v>0</v>
      </c>
      <c r="F50" s="78">
        <v>0</v>
      </c>
    </row>
    <row r="51" spans="1:6">
      <c r="A51" s="82" t="s">
        <v>1345</v>
      </c>
      <c r="B51" s="78">
        <v>120057710</v>
      </c>
      <c r="C51" s="78">
        <v>0</v>
      </c>
      <c r="D51" s="78">
        <v>123228464</v>
      </c>
      <c r="E51" s="78">
        <v>129925682</v>
      </c>
      <c r="F51" s="78">
        <v>136982995</v>
      </c>
    </row>
    <row r="52" spans="1:6">
      <c r="B52"/>
      <c r="C52"/>
      <c r="D52"/>
      <c r="E52"/>
      <c r="F52"/>
    </row>
  </sheetData>
  <pageMargins left="0.70866141732283472" right="0.70866141732283472" top="0.74803149606299213" bottom="0.74803149606299213" header="0.31496062992125984" footer="0.31496062992125984"/>
  <pageSetup paperSize="8" orientation="landscape"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3:F44"/>
  <sheetViews>
    <sheetView topLeftCell="A17" workbookViewId="0">
      <selection activeCell="A9" sqref="A9"/>
    </sheetView>
  </sheetViews>
  <sheetFormatPr defaultRowHeight="12.75"/>
  <cols>
    <col min="1" max="1" width="74.42578125" bestFit="1" customWidth="1"/>
    <col min="2" max="2" width="24.5703125" style="78" customWidth="1"/>
    <col min="3" max="3" width="30.140625" style="78" customWidth="1"/>
    <col min="4" max="4" width="24.5703125" style="78" customWidth="1"/>
    <col min="5" max="6" width="24" style="78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1329</v>
      </c>
      <c r="B5" s="78">
        <v>-94912965</v>
      </c>
      <c r="C5" s="78">
        <v>0</v>
      </c>
      <c r="D5" s="78">
        <v>-98494977</v>
      </c>
      <c r="E5" s="78">
        <v>-102209514</v>
      </c>
      <c r="F5" s="78">
        <v>-106122661</v>
      </c>
    </row>
    <row r="6" spans="1:6">
      <c r="A6" s="83" t="s">
        <v>1704</v>
      </c>
      <c r="B6" s="78">
        <v>-94912965</v>
      </c>
      <c r="C6" s="78">
        <v>0</v>
      </c>
      <c r="D6" s="78">
        <v>-98494977</v>
      </c>
      <c r="E6" s="78">
        <v>-102209514</v>
      </c>
      <c r="F6" s="78">
        <v>-106122661</v>
      </c>
    </row>
    <row r="7" spans="1:6">
      <c r="A7" s="84" t="s">
        <v>1705</v>
      </c>
      <c r="B7" s="78">
        <v>-94912965</v>
      </c>
      <c r="C7" s="78">
        <v>0</v>
      </c>
      <c r="D7" s="78">
        <v>-98494977</v>
      </c>
      <c r="E7" s="78">
        <v>-102209514</v>
      </c>
      <c r="F7" s="78">
        <v>-106122661</v>
      </c>
    </row>
    <row r="8" spans="1:6">
      <c r="A8" s="85" t="s">
        <v>1425</v>
      </c>
      <c r="B8" s="78">
        <v>-9282</v>
      </c>
      <c r="C8" s="78">
        <v>0</v>
      </c>
      <c r="D8" s="78">
        <v>-9282</v>
      </c>
      <c r="E8" s="78">
        <v>-9282</v>
      </c>
      <c r="F8" s="78">
        <v>-9282</v>
      </c>
    </row>
    <row r="9" spans="1:6">
      <c r="A9" s="89" t="s">
        <v>1604</v>
      </c>
      <c r="B9" s="78">
        <v>-9282</v>
      </c>
      <c r="C9" s="78">
        <v>0</v>
      </c>
      <c r="D9" s="78">
        <v>-9282</v>
      </c>
      <c r="E9" s="78">
        <v>-9282</v>
      </c>
      <c r="F9" s="78">
        <v>-9282</v>
      </c>
    </row>
    <row r="10" spans="1:6">
      <c r="A10" s="85" t="s">
        <v>1426</v>
      </c>
      <c r="B10" s="78">
        <v>-60</v>
      </c>
      <c r="C10" s="78">
        <v>0</v>
      </c>
      <c r="D10" s="78">
        <v>-60</v>
      </c>
      <c r="E10" s="78">
        <v>-60</v>
      </c>
      <c r="F10" s="78">
        <v>-60</v>
      </c>
    </row>
    <row r="11" spans="1:6">
      <c r="A11" s="85" t="s">
        <v>1427</v>
      </c>
      <c r="B11" s="78">
        <v>-7374</v>
      </c>
      <c r="C11" s="78">
        <v>0</v>
      </c>
      <c r="D11" s="78">
        <v>-7374</v>
      </c>
      <c r="E11" s="78">
        <v>-7374</v>
      </c>
      <c r="F11" s="78">
        <v>-7374</v>
      </c>
    </row>
    <row r="12" spans="1:6">
      <c r="A12" s="85" t="s">
        <v>1428</v>
      </c>
      <c r="B12" s="78">
        <v>-2859</v>
      </c>
      <c r="C12" s="78">
        <v>0</v>
      </c>
      <c r="D12" s="78">
        <v>-2859</v>
      </c>
      <c r="E12" s="78">
        <v>-2859</v>
      </c>
      <c r="F12" s="78">
        <v>-2859</v>
      </c>
    </row>
    <row r="13" spans="1:6">
      <c r="A13" s="85" t="s">
        <v>1429</v>
      </c>
      <c r="B13" s="78">
        <v>-5321</v>
      </c>
      <c r="C13" s="78">
        <v>0</v>
      </c>
      <c r="D13" s="78">
        <v>-5321</v>
      </c>
      <c r="E13" s="78">
        <v>-5321</v>
      </c>
      <c r="F13" s="78">
        <v>-5321</v>
      </c>
    </row>
    <row r="14" spans="1:6">
      <c r="A14" s="85" t="s">
        <v>1431</v>
      </c>
      <c r="B14" s="78">
        <v>-472202</v>
      </c>
      <c r="C14" s="78">
        <v>0</v>
      </c>
      <c r="D14" s="78">
        <v>-472202</v>
      </c>
      <c r="E14" s="78">
        <v>-472202</v>
      </c>
      <c r="F14" s="78">
        <v>-472202</v>
      </c>
    </row>
    <row r="15" spans="1:6">
      <c r="A15" s="85" t="s">
        <v>1432</v>
      </c>
      <c r="B15" s="78">
        <v>0</v>
      </c>
      <c r="C15" s="78">
        <v>0</v>
      </c>
      <c r="D15" s="78">
        <v>0</v>
      </c>
      <c r="E15" s="78">
        <v>0</v>
      </c>
      <c r="F15" s="78">
        <v>0</v>
      </c>
    </row>
    <row r="16" spans="1:6">
      <c r="A16" s="85" t="s">
        <v>1433</v>
      </c>
      <c r="B16" s="78">
        <v>-3983</v>
      </c>
      <c r="C16" s="78">
        <v>0</v>
      </c>
      <c r="D16" s="78">
        <v>-3983</v>
      </c>
      <c r="E16" s="78">
        <v>-3983</v>
      </c>
      <c r="F16" s="78">
        <v>-3983</v>
      </c>
    </row>
    <row r="17" spans="1:6">
      <c r="A17" s="85" t="s">
        <v>1434</v>
      </c>
      <c r="B17" s="78">
        <v>-5307</v>
      </c>
      <c r="C17" s="78">
        <v>0</v>
      </c>
      <c r="D17" s="78">
        <v>-5307</v>
      </c>
      <c r="E17" s="78">
        <v>-5307</v>
      </c>
      <c r="F17" s="78">
        <v>-5307</v>
      </c>
    </row>
    <row r="18" spans="1:6">
      <c r="A18" s="85" t="s">
        <v>1436</v>
      </c>
      <c r="B18" s="78">
        <v>0</v>
      </c>
      <c r="C18" s="78">
        <v>0</v>
      </c>
      <c r="D18" s="78">
        <v>0</v>
      </c>
      <c r="E18" s="78">
        <v>0</v>
      </c>
      <c r="F18" s="78">
        <v>0</v>
      </c>
    </row>
    <row r="19" spans="1:6">
      <c r="A19" s="85" t="s">
        <v>1437</v>
      </c>
      <c r="B19" s="78">
        <v>-6574</v>
      </c>
      <c r="C19" s="78">
        <v>0</v>
      </c>
      <c r="D19" s="78">
        <v>-6574</v>
      </c>
      <c r="E19" s="78">
        <v>-6574</v>
      </c>
      <c r="F19" s="78">
        <v>-6574</v>
      </c>
    </row>
    <row r="20" spans="1:6">
      <c r="A20" s="85" t="s">
        <v>1438</v>
      </c>
      <c r="B20" s="78">
        <v>-45849</v>
      </c>
      <c r="C20" s="78">
        <v>0</v>
      </c>
      <c r="D20" s="78">
        <v>-45849</v>
      </c>
      <c r="E20" s="78">
        <v>-45849</v>
      </c>
      <c r="F20" s="78">
        <v>-45849</v>
      </c>
    </row>
    <row r="21" spans="1:6">
      <c r="A21" s="85" t="s">
        <v>1439</v>
      </c>
      <c r="B21" s="78">
        <v>-7528</v>
      </c>
      <c r="C21" s="78">
        <v>0</v>
      </c>
      <c r="D21" s="78">
        <v>-7528</v>
      </c>
      <c r="E21" s="78">
        <v>-7528</v>
      </c>
      <c r="F21" s="78">
        <v>-7528</v>
      </c>
    </row>
    <row r="22" spans="1:6">
      <c r="A22" s="85" t="s">
        <v>1441</v>
      </c>
      <c r="B22" s="78">
        <v>-366</v>
      </c>
      <c r="C22" s="78">
        <v>0</v>
      </c>
      <c r="D22" s="78">
        <v>-366</v>
      </c>
      <c r="E22" s="78">
        <v>-366</v>
      </c>
      <c r="F22" s="78">
        <v>-366</v>
      </c>
    </row>
    <row r="23" spans="1:6">
      <c r="A23" s="85" t="s">
        <v>1442</v>
      </c>
      <c r="B23" s="78">
        <v>-39447</v>
      </c>
      <c r="C23" s="78">
        <v>0</v>
      </c>
      <c r="D23" s="78">
        <v>-39447</v>
      </c>
      <c r="E23" s="78">
        <v>-39447</v>
      </c>
      <c r="F23" s="78">
        <v>-39447</v>
      </c>
    </row>
    <row r="24" spans="1:6">
      <c r="A24" s="85" t="s">
        <v>1443</v>
      </c>
      <c r="B24" s="78">
        <v>-9826</v>
      </c>
      <c r="C24" s="78">
        <v>0</v>
      </c>
      <c r="D24" s="78">
        <v>-9826</v>
      </c>
      <c r="E24" s="78">
        <v>-9826</v>
      </c>
      <c r="F24" s="78">
        <v>-9826</v>
      </c>
    </row>
    <row r="25" spans="1:6">
      <c r="A25" s="85" t="s">
        <v>1445</v>
      </c>
      <c r="B25" s="78">
        <v>-2311</v>
      </c>
      <c r="C25" s="78">
        <v>0</v>
      </c>
      <c r="D25" s="78">
        <v>-2311</v>
      </c>
      <c r="E25" s="78">
        <v>-2311</v>
      </c>
      <c r="F25" s="78">
        <v>-2311</v>
      </c>
    </row>
    <row r="26" spans="1:6">
      <c r="A26" s="85" t="s">
        <v>1447</v>
      </c>
      <c r="B26" s="78">
        <v>-42020</v>
      </c>
      <c r="C26" s="78">
        <v>0</v>
      </c>
      <c r="D26" s="78">
        <v>-42020</v>
      </c>
      <c r="E26" s="78">
        <v>-42020</v>
      </c>
      <c r="F26" s="78">
        <v>-42020</v>
      </c>
    </row>
    <row r="27" spans="1:6">
      <c r="A27" s="85" t="s">
        <v>1448</v>
      </c>
      <c r="B27" s="78">
        <v>-7729</v>
      </c>
      <c r="C27" s="78">
        <v>0</v>
      </c>
      <c r="D27" s="78">
        <v>-7729</v>
      </c>
      <c r="E27" s="78">
        <v>-7729</v>
      </c>
      <c r="F27" s="78">
        <v>-7729</v>
      </c>
    </row>
    <row r="28" spans="1:6">
      <c r="A28" s="85" t="s">
        <v>1450</v>
      </c>
      <c r="B28" s="78">
        <v>-375665</v>
      </c>
      <c r="C28" s="78">
        <v>0</v>
      </c>
      <c r="D28" s="78">
        <v>-375665</v>
      </c>
      <c r="E28" s="78">
        <v>-375665</v>
      </c>
      <c r="F28" s="78">
        <v>-375665</v>
      </c>
    </row>
    <row r="29" spans="1:6">
      <c r="A29" s="85" t="s">
        <v>1451</v>
      </c>
      <c r="B29" s="78">
        <v>-55410608</v>
      </c>
      <c r="C29" s="78">
        <v>0</v>
      </c>
      <c r="D29" s="78">
        <v>-57856261</v>
      </c>
      <c r="E29" s="78">
        <v>-61237465</v>
      </c>
      <c r="F29" s="78">
        <v>-64817279</v>
      </c>
    </row>
    <row r="30" spans="1:6">
      <c r="A30" s="85" t="s">
        <v>1452</v>
      </c>
      <c r="B30" s="78">
        <v>-2285468</v>
      </c>
      <c r="C30" s="78">
        <v>0</v>
      </c>
      <c r="D30" s="78">
        <v>-2285468</v>
      </c>
      <c r="E30" s="78">
        <v>-2285468</v>
      </c>
      <c r="F30" s="78">
        <v>-2285468</v>
      </c>
    </row>
    <row r="31" spans="1:6">
      <c r="A31" s="85" t="s">
        <v>1453</v>
      </c>
      <c r="B31" s="78">
        <v>-1468771</v>
      </c>
      <c r="C31" s="78">
        <v>0</v>
      </c>
      <c r="D31" s="78">
        <v>-1468771</v>
      </c>
      <c r="E31" s="78">
        <v>-1468771</v>
      </c>
      <c r="F31" s="78">
        <v>-1468771</v>
      </c>
    </row>
    <row r="32" spans="1:6">
      <c r="A32" s="85" t="s">
        <v>1454</v>
      </c>
      <c r="B32" s="78">
        <v>-62534</v>
      </c>
      <c r="C32" s="78">
        <v>0</v>
      </c>
      <c r="D32" s="78">
        <v>-62534</v>
      </c>
      <c r="E32" s="78">
        <v>-62534</v>
      </c>
      <c r="F32" s="78">
        <v>-62534</v>
      </c>
    </row>
    <row r="33" spans="1:6">
      <c r="A33" s="85" t="s">
        <v>1470</v>
      </c>
      <c r="B33" s="78">
        <v>-23024</v>
      </c>
      <c r="C33" s="78">
        <v>0</v>
      </c>
      <c r="D33" s="78">
        <v>-23024</v>
      </c>
      <c r="E33" s="78">
        <v>-23024</v>
      </c>
      <c r="F33" s="78">
        <v>-23024</v>
      </c>
    </row>
    <row r="34" spans="1:6">
      <c r="A34" s="85" t="s">
        <v>1471</v>
      </c>
      <c r="B34" s="78">
        <v>-417650</v>
      </c>
      <c r="C34" s="78">
        <v>0</v>
      </c>
      <c r="D34" s="78">
        <v>-417650</v>
      </c>
      <c r="E34" s="78">
        <v>-417650</v>
      </c>
      <c r="F34" s="78">
        <v>-417650</v>
      </c>
    </row>
    <row r="35" spans="1:6">
      <c r="A35" s="85" t="s">
        <v>1455</v>
      </c>
      <c r="B35" s="78">
        <v>-15206</v>
      </c>
      <c r="C35" s="78">
        <v>0</v>
      </c>
      <c r="D35" s="78">
        <v>-15206</v>
      </c>
      <c r="E35" s="78">
        <v>-15206</v>
      </c>
      <c r="F35" s="78">
        <v>-15206</v>
      </c>
    </row>
    <row r="36" spans="1:6">
      <c r="A36" s="85" t="s">
        <v>1456</v>
      </c>
      <c r="B36" s="78">
        <v>-744154</v>
      </c>
      <c r="C36" s="78">
        <v>0</v>
      </c>
      <c r="D36" s="78">
        <v>-744154</v>
      </c>
      <c r="E36" s="78">
        <v>-744154</v>
      </c>
      <c r="F36" s="78">
        <v>-744154</v>
      </c>
    </row>
    <row r="37" spans="1:6">
      <c r="A37" s="85" t="s">
        <v>1459</v>
      </c>
      <c r="B37" s="78">
        <v>-5061</v>
      </c>
      <c r="C37" s="78">
        <v>0</v>
      </c>
      <c r="D37" s="78">
        <v>-5061</v>
      </c>
      <c r="E37" s="78">
        <v>-5061</v>
      </c>
      <c r="F37" s="78">
        <v>-5061</v>
      </c>
    </row>
    <row r="38" spans="1:6">
      <c r="A38" s="85" t="s">
        <v>1460</v>
      </c>
      <c r="B38" s="78">
        <v>-22734</v>
      </c>
      <c r="C38" s="78">
        <v>0</v>
      </c>
      <c r="D38" s="78">
        <v>-22734</v>
      </c>
      <c r="E38" s="78">
        <v>-22734</v>
      </c>
      <c r="F38" s="78">
        <v>-22734</v>
      </c>
    </row>
    <row r="39" spans="1:6">
      <c r="A39" s="85" t="s">
        <v>1461</v>
      </c>
      <c r="B39" s="78">
        <v>-1075688</v>
      </c>
      <c r="C39" s="78">
        <v>0</v>
      </c>
      <c r="D39" s="78">
        <v>-1075688</v>
      </c>
      <c r="E39" s="78">
        <v>-1075688</v>
      </c>
      <c r="F39" s="78">
        <v>-1075688</v>
      </c>
    </row>
    <row r="40" spans="1:6">
      <c r="A40" s="85" t="s">
        <v>1463</v>
      </c>
      <c r="B40" s="78">
        <v>-32088364</v>
      </c>
      <c r="C40" s="78">
        <v>0</v>
      </c>
      <c r="D40" s="78">
        <v>-32088364</v>
      </c>
      <c r="E40" s="78">
        <v>-32088364</v>
      </c>
      <c r="F40" s="78">
        <v>-32088364</v>
      </c>
    </row>
    <row r="41" spans="1:6">
      <c r="A41" s="85" t="s">
        <v>1464</v>
      </c>
      <c r="B41" s="78">
        <v>0</v>
      </c>
      <c r="C41" s="78">
        <v>0</v>
      </c>
      <c r="D41" s="78">
        <v>0</v>
      </c>
      <c r="E41" s="78">
        <v>0</v>
      </c>
      <c r="F41" s="78">
        <v>0</v>
      </c>
    </row>
    <row r="42" spans="1:6">
      <c r="A42" s="85" t="s">
        <v>1465</v>
      </c>
      <c r="B42" s="78">
        <v>-250000</v>
      </c>
      <c r="C42" s="78">
        <v>0</v>
      </c>
      <c r="D42" s="78">
        <v>-583333</v>
      </c>
      <c r="E42" s="78">
        <v>-916666</v>
      </c>
      <c r="F42" s="78">
        <v>-1249999</v>
      </c>
    </row>
    <row r="43" spans="1:6">
      <c r="A43" s="85" t="s">
        <v>1466</v>
      </c>
      <c r="B43" s="78">
        <v>0</v>
      </c>
      <c r="C43" s="78">
        <v>0</v>
      </c>
      <c r="D43" s="78">
        <v>-803026</v>
      </c>
      <c r="E43" s="78">
        <v>-803026</v>
      </c>
      <c r="F43" s="78">
        <v>-803026</v>
      </c>
    </row>
    <row r="44" spans="1:6">
      <c r="A44" s="82" t="s">
        <v>1345</v>
      </c>
      <c r="B44" s="78">
        <v>-94912965</v>
      </c>
      <c r="C44" s="78">
        <v>0</v>
      </c>
      <c r="D44" s="78">
        <v>-98494977</v>
      </c>
      <c r="E44" s="78">
        <v>-102209514</v>
      </c>
      <c r="F44" s="78">
        <v>-106122661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3:F51"/>
  <sheetViews>
    <sheetView workbookViewId="0">
      <selection activeCell="A9" sqref="A9"/>
    </sheetView>
  </sheetViews>
  <sheetFormatPr defaultRowHeight="12.75"/>
  <cols>
    <col min="1" max="1" width="75.85546875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1326</v>
      </c>
      <c r="B5" s="78">
        <v>62291652</v>
      </c>
      <c r="C5" s="78">
        <v>22208983.029999997</v>
      </c>
      <c r="D5" s="78">
        <v>69281592</v>
      </c>
      <c r="E5" s="78">
        <v>73092079.560000002</v>
      </c>
      <c r="F5" s="78">
        <v>76965959.776680008</v>
      </c>
    </row>
    <row r="6" spans="1:6">
      <c r="A6" s="83" t="s">
        <v>1353</v>
      </c>
      <c r="B6" s="78">
        <v>62291652</v>
      </c>
      <c r="C6" s="78">
        <v>22208983.029999997</v>
      </c>
      <c r="D6" s="78">
        <v>69281592</v>
      </c>
      <c r="E6" s="78">
        <v>73092079.560000002</v>
      </c>
      <c r="F6" s="78">
        <v>76965959.776680008</v>
      </c>
    </row>
    <row r="7" spans="1:6">
      <c r="A7" s="84" t="s">
        <v>1529</v>
      </c>
      <c r="B7" s="78">
        <v>93151</v>
      </c>
      <c r="C7" s="78">
        <v>5445.0099999999993</v>
      </c>
      <c r="D7" s="78">
        <v>93151</v>
      </c>
      <c r="E7" s="78">
        <v>98274.305000000008</v>
      </c>
      <c r="F7" s="78">
        <v>103482.84316499994</v>
      </c>
    </row>
    <row r="8" spans="1:6">
      <c r="A8" s="84" t="s">
        <v>1752</v>
      </c>
      <c r="B8" s="78">
        <v>371000</v>
      </c>
      <c r="C8" s="78">
        <v>102442.71999999999</v>
      </c>
      <c r="D8" s="78">
        <v>371000</v>
      </c>
      <c r="E8" s="78">
        <v>391405</v>
      </c>
      <c r="F8" s="78">
        <v>412149.46500000003</v>
      </c>
    </row>
    <row r="9" spans="1:6">
      <c r="A9" s="84" t="s">
        <v>1536</v>
      </c>
      <c r="B9" s="78">
        <v>1068421</v>
      </c>
      <c r="C9" s="78">
        <v>163536.34000000003</v>
      </c>
      <c r="D9" s="78">
        <v>1068421</v>
      </c>
      <c r="E9" s="78">
        <v>1127184.155</v>
      </c>
      <c r="F9" s="78">
        <v>1186924.9152150003</v>
      </c>
    </row>
    <row r="10" spans="1:6">
      <c r="A10" s="84" t="s">
        <v>1814</v>
      </c>
      <c r="B10" s="78">
        <v>1275787</v>
      </c>
      <c r="C10" s="78">
        <v>127589.01999999999</v>
      </c>
      <c r="D10" s="78">
        <v>3823010</v>
      </c>
      <c r="E10" s="78">
        <v>4033275.55</v>
      </c>
      <c r="F10" s="78">
        <v>4247039.1541499998</v>
      </c>
    </row>
    <row r="11" spans="1:6">
      <c r="A11" s="84" t="s">
        <v>1815</v>
      </c>
      <c r="B11" s="78">
        <v>53643</v>
      </c>
      <c r="C11" s="78">
        <v>0</v>
      </c>
      <c r="D11" s="78">
        <v>980616</v>
      </c>
      <c r="E11" s="78">
        <v>1034549.88</v>
      </c>
      <c r="F11" s="78">
        <v>1089381.02364</v>
      </c>
    </row>
    <row r="12" spans="1:6">
      <c r="A12" s="84" t="s">
        <v>1784</v>
      </c>
      <c r="B12" s="78">
        <v>360000</v>
      </c>
      <c r="C12" s="78">
        <v>14644.94</v>
      </c>
      <c r="D12" s="78">
        <v>360000</v>
      </c>
      <c r="E12" s="78">
        <v>379800</v>
      </c>
      <c r="F12" s="78">
        <v>399929.4</v>
      </c>
    </row>
    <row r="13" spans="1:6">
      <c r="A13" s="84" t="s">
        <v>1555</v>
      </c>
      <c r="B13" s="78">
        <v>54900</v>
      </c>
      <c r="C13" s="78">
        <v>0</v>
      </c>
      <c r="D13" s="78">
        <v>54900</v>
      </c>
      <c r="E13" s="78">
        <v>57919.5</v>
      </c>
      <c r="F13" s="78">
        <v>60989.233500000002</v>
      </c>
    </row>
    <row r="14" spans="1:6">
      <c r="A14" s="84" t="s">
        <v>1641</v>
      </c>
      <c r="B14" s="78">
        <v>8695603</v>
      </c>
      <c r="C14" s="78">
        <v>2932642.54</v>
      </c>
      <c r="D14" s="78">
        <v>12395603</v>
      </c>
      <c r="E14" s="78">
        <v>13077361.165000001</v>
      </c>
      <c r="F14" s="78">
        <v>13770461.306745002</v>
      </c>
    </row>
    <row r="15" spans="1:6">
      <c r="A15" s="84" t="s">
        <v>1796</v>
      </c>
      <c r="B15" s="78">
        <v>150000</v>
      </c>
      <c r="C15" s="78">
        <v>3320</v>
      </c>
      <c r="D15" s="78">
        <v>150000</v>
      </c>
      <c r="E15" s="78">
        <v>158250</v>
      </c>
      <c r="F15" s="78">
        <v>166637.25</v>
      </c>
    </row>
    <row r="16" spans="1:6">
      <c r="A16" s="84" t="s">
        <v>1849</v>
      </c>
      <c r="B16" s="78">
        <v>879000</v>
      </c>
      <c r="C16" s="78">
        <v>0</v>
      </c>
      <c r="D16" s="78">
        <v>879000</v>
      </c>
      <c r="E16" s="78">
        <v>927345</v>
      </c>
      <c r="F16" s="78">
        <v>976494.28500000003</v>
      </c>
    </row>
    <row r="17" spans="1:6">
      <c r="A17" s="84" t="s">
        <v>1797</v>
      </c>
      <c r="B17" s="78">
        <v>2530432</v>
      </c>
      <c r="C17" s="78">
        <v>1409440.4200000002</v>
      </c>
      <c r="D17" s="78">
        <v>2530432</v>
      </c>
      <c r="E17" s="78">
        <v>2669605.7599999998</v>
      </c>
      <c r="F17" s="78">
        <v>2811094.8652799996</v>
      </c>
    </row>
    <row r="18" spans="1:6">
      <c r="A18" s="84" t="s">
        <v>1799</v>
      </c>
      <c r="B18" s="78">
        <v>6675697</v>
      </c>
      <c r="C18" s="78">
        <v>4618412.58</v>
      </c>
      <c r="D18" s="78">
        <v>8675697</v>
      </c>
      <c r="E18" s="78">
        <v>9152860.3350000009</v>
      </c>
      <c r="F18" s="78">
        <v>9637961.9327550009</v>
      </c>
    </row>
    <row r="19" spans="1:6">
      <c r="A19" s="84" t="s">
        <v>1801</v>
      </c>
      <c r="B19" s="78">
        <v>6270313</v>
      </c>
      <c r="C19" s="78">
        <v>4097981</v>
      </c>
      <c r="D19" s="78">
        <v>8270313</v>
      </c>
      <c r="E19" s="78">
        <v>8725180.2149999999</v>
      </c>
      <c r="F19" s="78">
        <v>9187614.7663949989</v>
      </c>
    </row>
    <row r="20" spans="1:6">
      <c r="A20" s="84" t="s">
        <v>1803</v>
      </c>
      <c r="B20" s="78">
        <v>24845</v>
      </c>
      <c r="C20" s="78">
        <v>0</v>
      </c>
      <c r="D20" s="78">
        <v>24845</v>
      </c>
      <c r="E20" s="78">
        <v>26211.474999999999</v>
      </c>
      <c r="F20" s="78">
        <v>27600.683174999998</v>
      </c>
    </row>
    <row r="21" spans="1:6">
      <c r="A21" s="84" t="s">
        <v>1662</v>
      </c>
      <c r="B21" s="78">
        <v>21064</v>
      </c>
      <c r="C21" s="78">
        <v>114.04</v>
      </c>
      <c r="D21" s="78">
        <v>21064</v>
      </c>
      <c r="E21" s="78">
        <v>22222.52</v>
      </c>
      <c r="F21" s="78">
        <v>23400.313560000002</v>
      </c>
    </row>
    <row r="22" spans="1:6">
      <c r="A22" s="84" t="s">
        <v>1663</v>
      </c>
      <c r="B22" s="78">
        <v>20000</v>
      </c>
      <c r="C22" s="78">
        <v>2192.92</v>
      </c>
      <c r="D22" s="78">
        <v>20000</v>
      </c>
      <c r="E22" s="78">
        <v>21100</v>
      </c>
      <c r="F22" s="78">
        <v>22218.3</v>
      </c>
    </row>
    <row r="23" spans="1:6">
      <c r="A23" s="84" t="s">
        <v>1856</v>
      </c>
      <c r="B23" s="78">
        <v>257123</v>
      </c>
      <c r="C23" s="78">
        <v>46206.19</v>
      </c>
      <c r="D23" s="78">
        <v>257123</v>
      </c>
      <c r="E23" s="78">
        <v>271264.76500000001</v>
      </c>
      <c r="F23" s="78">
        <v>285641.79754500004</v>
      </c>
    </row>
    <row r="24" spans="1:6">
      <c r="A24" s="84" t="s">
        <v>1542</v>
      </c>
      <c r="B24" s="78">
        <v>1114003</v>
      </c>
      <c r="C24" s="78">
        <v>28847.83</v>
      </c>
      <c r="D24" s="78">
        <v>1114003</v>
      </c>
      <c r="E24" s="78">
        <v>1175273.165</v>
      </c>
      <c r="F24" s="78">
        <v>1237562.6427449998</v>
      </c>
    </row>
    <row r="25" spans="1:6">
      <c r="A25" s="84" t="s">
        <v>1557</v>
      </c>
      <c r="B25" s="78">
        <v>1820108</v>
      </c>
      <c r="C25" s="78">
        <v>169400.52999999997</v>
      </c>
      <c r="D25" s="78">
        <v>2120108</v>
      </c>
      <c r="E25" s="78">
        <v>2236713.9400000004</v>
      </c>
      <c r="F25" s="78">
        <v>2355259.7788200006</v>
      </c>
    </row>
    <row r="26" spans="1:6">
      <c r="A26" s="84" t="s">
        <v>1785</v>
      </c>
      <c r="B26" s="78">
        <v>1807010</v>
      </c>
      <c r="C26" s="78">
        <v>993763.28000000014</v>
      </c>
      <c r="D26" s="78">
        <v>2500334</v>
      </c>
      <c r="E26" s="78">
        <v>2637852.37</v>
      </c>
      <c r="F26" s="78">
        <v>2777658.5456099999</v>
      </c>
    </row>
    <row r="27" spans="1:6">
      <c r="A27" s="84" t="s">
        <v>1786</v>
      </c>
      <c r="B27" s="78">
        <v>995610</v>
      </c>
      <c r="C27" s="78">
        <v>24290.300000000003</v>
      </c>
      <c r="D27" s="78">
        <v>996301</v>
      </c>
      <c r="E27" s="78">
        <v>1051097.5549999999</v>
      </c>
      <c r="F27" s="78">
        <v>1106805.725415</v>
      </c>
    </row>
    <row r="28" spans="1:6">
      <c r="A28" s="84" t="s">
        <v>1521</v>
      </c>
      <c r="B28" s="78">
        <v>27387592</v>
      </c>
      <c r="C28" s="78">
        <v>7369701.1699999999</v>
      </c>
      <c r="D28" s="78">
        <v>22209321</v>
      </c>
      <c r="E28" s="78">
        <v>23430833.655000001</v>
      </c>
      <c r="F28" s="78">
        <v>24672667.838714998</v>
      </c>
    </row>
    <row r="29" spans="1:6">
      <c r="A29" s="84" t="s">
        <v>1788</v>
      </c>
      <c r="B29" s="78">
        <v>32810</v>
      </c>
      <c r="C29" s="78">
        <v>7900.5</v>
      </c>
      <c r="D29" s="78">
        <v>32810</v>
      </c>
      <c r="E29" s="78">
        <v>34614.550000000003</v>
      </c>
      <c r="F29" s="78">
        <v>36449.121150000006</v>
      </c>
    </row>
    <row r="30" spans="1:6">
      <c r="A30" s="84" t="s">
        <v>1543</v>
      </c>
      <c r="B30" s="78">
        <v>333540</v>
      </c>
      <c r="C30" s="78">
        <v>91111.7</v>
      </c>
      <c r="D30" s="78">
        <v>333540</v>
      </c>
      <c r="E30" s="78">
        <v>351884.7</v>
      </c>
      <c r="F30" s="78">
        <v>370534.58909999998</v>
      </c>
    </row>
    <row r="31" spans="1:6">
      <c r="A31" s="82" t="s">
        <v>1345</v>
      </c>
      <c r="B31" s="78">
        <v>62291652</v>
      </c>
      <c r="C31" s="78">
        <v>22208983.029999997</v>
      </c>
      <c r="D31" s="78">
        <v>69281592</v>
      </c>
      <c r="E31" s="78">
        <v>73092079.560000002</v>
      </c>
      <c r="F31" s="78">
        <v>76965959.776680008</v>
      </c>
    </row>
    <row r="32" spans="1:6">
      <c r="B32"/>
      <c r="C32"/>
      <c r="D32"/>
      <c r="E32"/>
      <c r="F32"/>
    </row>
    <row r="33" spans="2:6">
      <c r="B33"/>
      <c r="C33"/>
      <c r="D33"/>
      <c r="E33"/>
      <c r="F33"/>
    </row>
    <row r="34" spans="2:6">
      <c r="B34"/>
      <c r="C34"/>
      <c r="D34"/>
      <c r="E34"/>
      <c r="F34"/>
    </row>
    <row r="35" spans="2:6">
      <c r="B35"/>
      <c r="C35"/>
      <c r="D35"/>
      <c r="E35"/>
      <c r="F35"/>
    </row>
    <row r="36" spans="2:6">
      <c r="B36"/>
      <c r="C36"/>
      <c r="D36"/>
      <c r="E36"/>
      <c r="F36"/>
    </row>
    <row r="37" spans="2:6">
      <c r="B37"/>
      <c r="C37"/>
      <c r="D37"/>
      <c r="E37"/>
      <c r="F37"/>
    </row>
    <row r="38" spans="2:6">
      <c r="B38"/>
      <c r="C38"/>
      <c r="D38"/>
      <c r="E38"/>
      <c r="F38"/>
    </row>
    <row r="39" spans="2:6">
      <c r="B39"/>
      <c r="C39"/>
      <c r="D39"/>
      <c r="E39"/>
      <c r="F39"/>
    </row>
    <row r="40" spans="2:6">
      <c r="B40"/>
      <c r="C40"/>
      <c r="D40"/>
      <c r="E40"/>
      <c r="F40"/>
    </row>
    <row r="41" spans="2:6">
      <c r="B41"/>
      <c r="C41"/>
      <c r="D41"/>
      <c r="E41"/>
      <c r="F41"/>
    </row>
    <row r="42" spans="2:6">
      <c r="B42"/>
      <c r="C42"/>
      <c r="D42"/>
      <c r="E42"/>
      <c r="F42"/>
    </row>
    <row r="43" spans="2:6">
      <c r="B43"/>
      <c r="C43"/>
      <c r="D43"/>
      <c r="E43"/>
      <c r="F43"/>
    </row>
    <row r="44" spans="2:6">
      <c r="B44"/>
      <c r="C44"/>
      <c r="D44"/>
      <c r="E44"/>
      <c r="F44"/>
    </row>
    <row r="45" spans="2:6">
      <c r="B45"/>
      <c r="C45"/>
      <c r="D45"/>
      <c r="E45"/>
      <c r="F45"/>
    </row>
    <row r="46" spans="2:6">
      <c r="B46"/>
      <c r="C46"/>
      <c r="D46"/>
      <c r="E46"/>
      <c r="F46"/>
    </row>
    <row r="47" spans="2:6">
      <c r="B47"/>
      <c r="C47"/>
      <c r="D47"/>
      <c r="E47"/>
      <c r="F47"/>
    </row>
    <row r="48" spans="2:6">
      <c r="B48"/>
      <c r="C48"/>
      <c r="D48"/>
      <c r="E48"/>
      <c r="F48"/>
    </row>
    <row r="49" spans="2:6">
      <c r="B49"/>
      <c r="C49"/>
      <c r="D49"/>
      <c r="E49"/>
      <c r="F49"/>
    </row>
    <row r="50" spans="2:6">
      <c r="B50"/>
      <c r="C50"/>
      <c r="D50"/>
      <c r="E50"/>
      <c r="F50"/>
    </row>
    <row r="51" spans="2:6">
      <c r="B51"/>
      <c r="C51"/>
      <c r="D51"/>
      <c r="E51"/>
      <c r="F51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3:F10"/>
  <sheetViews>
    <sheetView workbookViewId="0">
      <selection activeCell="A8" sqref="A8"/>
    </sheetView>
  </sheetViews>
  <sheetFormatPr defaultRowHeight="12.75"/>
  <cols>
    <col min="1" max="1" width="43.140625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1326</v>
      </c>
      <c r="B5" s="78">
        <v>271495952</v>
      </c>
      <c r="C5" s="78">
        <v>130197878.61</v>
      </c>
      <c r="D5" s="78">
        <v>309776002</v>
      </c>
      <c r="E5" s="78">
        <v>326813682.11000001</v>
      </c>
      <c r="F5" s="78">
        <v>344134807.26183003</v>
      </c>
    </row>
    <row r="6" spans="1:6">
      <c r="A6" s="83" t="s">
        <v>1565</v>
      </c>
      <c r="B6" s="78">
        <v>271495952</v>
      </c>
      <c r="C6" s="78">
        <v>130197878.61</v>
      </c>
      <c r="D6" s="78">
        <v>309776002</v>
      </c>
      <c r="E6" s="78">
        <v>326813682.11000001</v>
      </c>
      <c r="F6" s="78">
        <v>344134807.26183003</v>
      </c>
    </row>
    <row r="7" spans="1:6">
      <c r="A7" s="84" t="s">
        <v>1850</v>
      </c>
      <c r="B7" s="78">
        <v>268820574</v>
      </c>
      <c r="C7" s="78">
        <v>128841545.29000001</v>
      </c>
      <c r="D7" s="78">
        <v>307100624</v>
      </c>
      <c r="E7" s="78">
        <v>323991158.31999999</v>
      </c>
      <c r="F7" s="78">
        <v>341162689.71096003</v>
      </c>
    </row>
    <row r="8" spans="1:6">
      <c r="A8" s="85" t="s">
        <v>1610</v>
      </c>
      <c r="B8" s="78">
        <v>268820574</v>
      </c>
      <c r="C8" s="78">
        <v>128841545.29000001</v>
      </c>
      <c r="D8" s="78">
        <v>307100624</v>
      </c>
      <c r="E8" s="78">
        <v>323991158.31999999</v>
      </c>
      <c r="F8" s="78">
        <v>341162689.71096003</v>
      </c>
    </row>
    <row r="9" spans="1:6">
      <c r="A9" s="84" t="s">
        <v>1821</v>
      </c>
      <c r="B9" s="78">
        <v>2675378</v>
      </c>
      <c r="C9" s="78">
        <v>1356333.3199999998</v>
      </c>
      <c r="D9" s="78">
        <v>2675378</v>
      </c>
      <c r="E9" s="78">
        <v>2822523.79</v>
      </c>
      <c r="F9" s="78">
        <v>2972117.5508699999</v>
      </c>
    </row>
    <row r="10" spans="1:6">
      <c r="A10" s="82" t="s">
        <v>1345</v>
      </c>
      <c r="B10" s="78">
        <v>271495952</v>
      </c>
      <c r="C10" s="78">
        <v>130197878.61</v>
      </c>
      <c r="D10" s="78">
        <v>309776002</v>
      </c>
      <c r="E10" s="78">
        <v>326813682.11000001</v>
      </c>
      <c r="F10" s="78">
        <v>344134807.26183003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3:F23"/>
  <sheetViews>
    <sheetView workbookViewId="0">
      <selection activeCell="A8" sqref="A8"/>
    </sheetView>
  </sheetViews>
  <sheetFormatPr defaultRowHeight="12.75"/>
  <cols>
    <col min="1" max="1" width="63.5703125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1326</v>
      </c>
      <c r="B5" s="78">
        <v>42335532</v>
      </c>
      <c r="C5" s="78">
        <v>24920266.129999999</v>
      </c>
      <c r="D5" s="78">
        <v>50335532</v>
      </c>
      <c r="E5" s="78">
        <v>53103986.25999999</v>
      </c>
      <c r="F5" s="78">
        <v>55918497.531779997</v>
      </c>
    </row>
    <row r="6" spans="1:6">
      <c r="A6" s="83" t="s">
        <v>1351</v>
      </c>
      <c r="B6" s="78">
        <v>42335532</v>
      </c>
      <c r="C6" s="78">
        <v>24920266.129999999</v>
      </c>
      <c r="D6" s="78">
        <v>50335532</v>
      </c>
      <c r="E6" s="78">
        <v>53103986.25999999</v>
      </c>
      <c r="F6" s="78">
        <v>55918497.531779997</v>
      </c>
    </row>
    <row r="7" spans="1:6">
      <c r="A7" s="84" t="s">
        <v>1753</v>
      </c>
      <c r="B7" s="78">
        <v>500000</v>
      </c>
      <c r="C7" s="78">
        <v>220199.52000000002</v>
      </c>
      <c r="D7" s="78">
        <v>500000</v>
      </c>
      <c r="E7" s="78">
        <v>527500</v>
      </c>
      <c r="F7" s="78">
        <v>555457.5</v>
      </c>
    </row>
    <row r="8" spans="1:6">
      <c r="A8" s="85" t="s">
        <v>1607</v>
      </c>
      <c r="B8" s="78">
        <v>500000</v>
      </c>
      <c r="C8" s="78">
        <v>220199.52000000002</v>
      </c>
      <c r="D8" s="78">
        <v>500000</v>
      </c>
      <c r="E8" s="78">
        <v>527500</v>
      </c>
      <c r="F8" s="78">
        <v>555457.5</v>
      </c>
    </row>
    <row r="9" spans="1:6">
      <c r="A9" s="84" t="s">
        <v>1737</v>
      </c>
      <c r="B9" s="78">
        <v>1562314</v>
      </c>
      <c r="C9" s="78">
        <v>891984.78</v>
      </c>
      <c r="D9" s="78">
        <v>1762314</v>
      </c>
      <c r="E9" s="78">
        <v>1859241.27</v>
      </c>
      <c r="F9" s="78">
        <v>1957781.0573100001</v>
      </c>
    </row>
    <row r="10" spans="1:6">
      <c r="A10" s="84" t="s">
        <v>1665</v>
      </c>
      <c r="B10" s="78">
        <v>8798179</v>
      </c>
      <c r="C10" s="78">
        <v>6868298.6999999993</v>
      </c>
      <c r="D10" s="78">
        <v>9798179</v>
      </c>
      <c r="E10" s="78">
        <v>10337078.844999999</v>
      </c>
      <c r="F10" s="78">
        <v>10884944.023784999</v>
      </c>
    </row>
    <row r="11" spans="1:6">
      <c r="A11" s="84" t="s">
        <v>1545</v>
      </c>
      <c r="B11" s="78">
        <v>7250000</v>
      </c>
      <c r="C11" s="78">
        <v>3842849.1100000003</v>
      </c>
      <c r="D11" s="78">
        <v>9250000</v>
      </c>
      <c r="E11" s="78">
        <v>9758750</v>
      </c>
      <c r="F11" s="78">
        <v>10275963.75</v>
      </c>
    </row>
    <row r="12" spans="1:6">
      <c r="A12" s="84" t="s">
        <v>1556</v>
      </c>
      <c r="B12" s="78">
        <v>9283118</v>
      </c>
      <c r="C12" s="78">
        <v>5786160.2899999991</v>
      </c>
      <c r="D12" s="78">
        <v>11283118</v>
      </c>
      <c r="E12" s="78">
        <v>11903689.49</v>
      </c>
      <c r="F12" s="78">
        <v>12534585.03297</v>
      </c>
    </row>
    <row r="13" spans="1:6">
      <c r="A13" s="84" t="s">
        <v>1686</v>
      </c>
      <c r="B13" s="78">
        <v>2500000</v>
      </c>
      <c r="C13" s="78">
        <v>8693.64</v>
      </c>
      <c r="D13" s="78">
        <v>2500000</v>
      </c>
      <c r="E13" s="78">
        <v>2637500</v>
      </c>
      <c r="F13" s="78">
        <v>2777287.5</v>
      </c>
    </row>
    <row r="14" spans="1:6">
      <c r="A14" s="84" t="s">
        <v>1685</v>
      </c>
      <c r="B14" s="78">
        <v>989150</v>
      </c>
      <c r="C14" s="78">
        <v>3549.29</v>
      </c>
      <c r="D14" s="78">
        <v>1489150</v>
      </c>
      <c r="E14" s="78">
        <v>1571053.25</v>
      </c>
      <c r="F14" s="78">
        <v>1654319.07225</v>
      </c>
    </row>
    <row r="15" spans="1:6">
      <c r="A15" s="84" t="s">
        <v>1805</v>
      </c>
      <c r="B15" s="78">
        <v>165632</v>
      </c>
      <c r="C15" s="78">
        <v>0</v>
      </c>
      <c r="D15" s="78">
        <v>165632</v>
      </c>
      <c r="E15" s="78">
        <v>174741.76000000001</v>
      </c>
      <c r="F15" s="78">
        <v>184003.07328000001</v>
      </c>
    </row>
    <row r="16" spans="1:6">
      <c r="A16" s="84" t="s">
        <v>1671</v>
      </c>
      <c r="B16" s="78">
        <v>10000</v>
      </c>
      <c r="C16" s="78">
        <v>0</v>
      </c>
      <c r="D16" s="78">
        <v>10000</v>
      </c>
      <c r="E16" s="78">
        <v>10550</v>
      </c>
      <c r="F16" s="78">
        <v>11109.15</v>
      </c>
    </row>
    <row r="17" spans="1:6">
      <c r="A17" s="84" t="s">
        <v>1816</v>
      </c>
      <c r="B17" s="78">
        <v>6876660</v>
      </c>
      <c r="C17" s="78">
        <v>4331698</v>
      </c>
      <c r="D17" s="78">
        <v>6876660</v>
      </c>
      <c r="E17" s="78">
        <v>7254876.2999999998</v>
      </c>
      <c r="F17" s="78">
        <v>7639384.7439000001</v>
      </c>
    </row>
    <row r="18" spans="1:6">
      <c r="A18" s="84" t="s">
        <v>1546</v>
      </c>
      <c r="B18" s="78">
        <v>0</v>
      </c>
      <c r="C18" s="78">
        <v>0</v>
      </c>
      <c r="D18" s="78">
        <v>2000000</v>
      </c>
      <c r="E18" s="78">
        <v>2110000</v>
      </c>
      <c r="F18" s="78">
        <v>2221830</v>
      </c>
    </row>
    <row r="19" spans="1:6">
      <c r="A19" s="84" t="s">
        <v>1738</v>
      </c>
      <c r="B19" s="78">
        <v>2600000</v>
      </c>
      <c r="C19" s="78">
        <v>2600000</v>
      </c>
      <c r="D19" s="78">
        <v>2900000</v>
      </c>
      <c r="E19" s="78">
        <v>3059500</v>
      </c>
      <c r="F19" s="78">
        <v>3221653.5</v>
      </c>
    </row>
    <row r="20" spans="1:6">
      <c r="A20" s="84" t="s">
        <v>1644</v>
      </c>
      <c r="B20" s="78">
        <v>1800479</v>
      </c>
      <c r="C20" s="78">
        <v>366832.8</v>
      </c>
      <c r="D20" s="78">
        <v>1800479</v>
      </c>
      <c r="E20" s="78">
        <v>1899505.345</v>
      </c>
      <c r="F20" s="78">
        <v>2000179.1282849999</v>
      </c>
    </row>
    <row r="21" spans="1:6">
      <c r="A21" s="82" t="s">
        <v>1345</v>
      </c>
      <c r="B21" s="78">
        <v>42335532</v>
      </c>
      <c r="C21" s="78">
        <v>24920266.129999999</v>
      </c>
      <c r="D21" s="78">
        <v>50335532</v>
      </c>
      <c r="E21" s="78">
        <v>53103986.25999999</v>
      </c>
      <c r="F21" s="78">
        <v>55918497.531779997</v>
      </c>
    </row>
    <row r="22" spans="1:6">
      <c r="B22"/>
      <c r="C22"/>
      <c r="D22"/>
      <c r="E22"/>
      <c r="F22"/>
    </row>
    <row r="23" spans="1:6">
      <c r="B23"/>
      <c r="C23"/>
      <c r="D23"/>
      <c r="E23"/>
      <c r="F23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pageSetUpPr fitToPage="1"/>
  </sheetPr>
  <dimension ref="A3:F69"/>
  <sheetViews>
    <sheetView topLeftCell="A31" workbookViewId="0">
      <selection activeCell="A66" sqref="A66"/>
    </sheetView>
  </sheetViews>
  <sheetFormatPr defaultRowHeight="12.75"/>
  <cols>
    <col min="1" max="1" width="72.5703125" bestFit="1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1326</v>
      </c>
      <c r="B5" s="78">
        <v>17528499</v>
      </c>
      <c r="C5" s="78">
        <v>13522951.93</v>
      </c>
      <c r="D5" s="78">
        <v>42061499</v>
      </c>
      <c r="E5" s="78">
        <v>30800296.445</v>
      </c>
      <c r="F5" s="78">
        <v>36637061.156584993</v>
      </c>
    </row>
    <row r="6" spans="1:6">
      <c r="A6" s="83" t="s">
        <v>1547</v>
      </c>
      <c r="B6" s="78">
        <v>10620000</v>
      </c>
      <c r="C6" s="78">
        <v>12410539.08</v>
      </c>
      <c r="D6" s="78">
        <v>34473000</v>
      </c>
      <c r="E6" s="78">
        <v>22794430</v>
      </c>
      <c r="F6" s="78">
        <v>28206883.789999999</v>
      </c>
    </row>
    <row r="7" spans="1:6">
      <c r="A7" s="84" t="s">
        <v>1645</v>
      </c>
      <c r="B7" s="78">
        <v>0</v>
      </c>
      <c r="C7" s="78">
        <v>0</v>
      </c>
      <c r="D7" s="78">
        <v>0</v>
      </c>
      <c r="E7" s="78">
        <v>0</v>
      </c>
      <c r="F7" s="78">
        <v>0</v>
      </c>
    </row>
    <row r="8" spans="1:6">
      <c r="A8" s="85" t="s">
        <v>1607</v>
      </c>
      <c r="B8" s="78">
        <v>0</v>
      </c>
      <c r="C8" s="78">
        <v>0</v>
      </c>
      <c r="D8" s="78">
        <v>0</v>
      </c>
      <c r="E8" s="78">
        <v>0</v>
      </c>
      <c r="F8" s="78">
        <v>0</v>
      </c>
    </row>
    <row r="9" spans="1:6">
      <c r="A9" s="89" t="s">
        <v>1444</v>
      </c>
      <c r="B9" s="78">
        <v>0</v>
      </c>
      <c r="C9" s="78">
        <v>0</v>
      </c>
      <c r="D9" s="78">
        <v>0</v>
      </c>
      <c r="E9" s="78">
        <v>0</v>
      </c>
      <c r="F9" s="78">
        <v>0</v>
      </c>
    </row>
    <row r="10" spans="1:6">
      <c r="A10" s="84" t="s">
        <v>1646</v>
      </c>
      <c r="B10" s="78">
        <v>0</v>
      </c>
      <c r="C10" s="78">
        <v>0</v>
      </c>
      <c r="D10" s="78">
        <v>0</v>
      </c>
      <c r="E10" s="78">
        <v>0</v>
      </c>
      <c r="F10" s="78">
        <v>0</v>
      </c>
    </row>
    <row r="11" spans="1:6">
      <c r="A11" s="85" t="s">
        <v>1607</v>
      </c>
      <c r="B11" s="78">
        <v>0</v>
      </c>
      <c r="C11" s="78">
        <v>0</v>
      </c>
      <c r="D11" s="78">
        <v>0</v>
      </c>
      <c r="E11" s="78">
        <v>0</v>
      </c>
      <c r="F11" s="78">
        <v>0</v>
      </c>
    </row>
    <row r="12" spans="1:6">
      <c r="A12" s="89" t="s">
        <v>1444</v>
      </c>
      <c r="B12" s="78">
        <v>0</v>
      </c>
      <c r="C12" s="78">
        <v>0</v>
      </c>
      <c r="D12" s="78">
        <v>0</v>
      </c>
      <c r="E12" s="78">
        <v>0</v>
      </c>
      <c r="F12" s="78">
        <v>0</v>
      </c>
    </row>
    <row r="13" spans="1:6">
      <c r="A13" s="84" t="s">
        <v>1647</v>
      </c>
      <c r="B13" s="78">
        <v>0</v>
      </c>
      <c r="C13" s="78">
        <v>0</v>
      </c>
      <c r="D13" s="78">
        <v>0</v>
      </c>
      <c r="E13" s="78">
        <v>0</v>
      </c>
      <c r="F13" s="78">
        <v>0</v>
      </c>
    </row>
    <row r="14" spans="1:6">
      <c r="A14" s="85" t="s">
        <v>1607</v>
      </c>
      <c r="B14" s="78">
        <v>0</v>
      </c>
      <c r="C14" s="78">
        <v>0</v>
      </c>
      <c r="D14" s="78">
        <v>0</v>
      </c>
      <c r="E14" s="78">
        <v>0</v>
      </c>
      <c r="F14" s="78">
        <v>0</v>
      </c>
    </row>
    <row r="15" spans="1:6">
      <c r="A15" s="89" t="s">
        <v>1444</v>
      </c>
      <c r="B15" s="78">
        <v>0</v>
      </c>
      <c r="C15" s="78">
        <v>0</v>
      </c>
      <c r="D15" s="78">
        <v>0</v>
      </c>
      <c r="E15" s="78">
        <v>0</v>
      </c>
      <c r="F15" s="78">
        <v>0</v>
      </c>
    </row>
    <row r="16" spans="1:6">
      <c r="A16" s="84" t="s">
        <v>1774</v>
      </c>
      <c r="B16" s="78">
        <v>0</v>
      </c>
      <c r="C16" s="78">
        <v>0</v>
      </c>
      <c r="D16" s="78">
        <v>0</v>
      </c>
      <c r="E16" s="78">
        <v>0</v>
      </c>
      <c r="F16" s="78">
        <v>0</v>
      </c>
    </row>
    <row r="17" spans="1:6">
      <c r="A17" s="84" t="s">
        <v>1775</v>
      </c>
      <c r="B17" s="78">
        <v>0</v>
      </c>
      <c r="C17" s="78">
        <v>0</v>
      </c>
      <c r="D17" s="78">
        <v>0</v>
      </c>
      <c r="E17" s="78">
        <v>0</v>
      </c>
      <c r="F17" s="78">
        <v>0</v>
      </c>
    </row>
    <row r="18" spans="1:6">
      <c r="A18" s="85" t="s">
        <v>1607</v>
      </c>
      <c r="B18" s="78">
        <v>0</v>
      </c>
      <c r="C18" s="78">
        <v>0</v>
      </c>
      <c r="D18" s="78">
        <v>0</v>
      </c>
      <c r="E18" s="78">
        <v>0</v>
      </c>
      <c r="F18" s="78">
        <v>0</v>
      </c>
    </row>
    <row r="19" spans="1:6">
      <c r="A19" s="89" t="s">
        <v>1448</v>
      </c>
      <c r="B19" s="78">
        <v>0</v>
      </c>
      <c r="C19" s="78">
        <v>0</v>
      </c>
      <c r="D19" s="78">
        <v>0</v>
      </c>
      <c r="E19" s="78">
        <v>0</v>
      </c>
      <c r="F19" s="78">
        <v>0</v>
      </c>
    </row>
    <row r="20" spans="1:6">
      <c r="A20" s="84" t="s">
        <v>1776</v>
      </c>
      <c r="B20" s="78">
        <v>0</v>
      </c>
      <c r="C20" s="78">
        <v>0</v>
      </c>
      <c r="D20" s="78">
        <v>0</v>
      </c>
      <c r="E20" s="78">
        <v>0</v>
      </c>
      <c r="F20" s="78">
        <v>0</v>
      </c>
    </row>
    <row r="21" spans="1:6">
      <c r="A21" s="85" t="s">
        <v>1607</v>
      </c>
      <c r="B21" s="78">
        <v>0</v>
      </c>
      <c r="C21" s="78">
        <v>0</v>
      </c>
      <c r="D21" s="78">
        <v>0</v>
      </c>
      <c r="E21" s="78">
        <v>0</v>
      </c>
      <c r="F21" s="78">
        <v>0</v>
      </c>
    </row>
    <row r="22" spans="1:6">
      <c r="A22" s="89" t="s">
        <v>1448</v>
      </c>
      <c r="B22" s="78">
        <v>0</v>
      </c>
      <c r="C22" s="78">
        <v>0</v>
      </c>
      <c r="D22" s="78">
        <v>0</v>
      </c>
      <c r="E22" s="78">
        <v>0</v>
      </c>
      <c r="F22" s="78">
        <v>0</v>
      </c>
    </row>
    <row r="23" spans="1:6">
      <c r="A23" s="84" t="s">
        <v>1739</v>
      </c>
      <c r="B23" s="78">
        <v>0</v>
      </c>
      <c r="C23" s="78">
        <v>0</v>
      </c>
      <c r="D23" s="78">
        <v>0</v>
      </c>
      <c r="E23" s="78">
        <v>0</v>
      </c>
      <c r="F23" s="78">
        <v>0</v>
      </c>
    </row>
    <row r="24" spans="1:6">
      <c r="A24" s="85" t="s">
        <v>1606</v>
      </c>
      <c r="B24" s="78">
        <v>0</v>
      </c>
      <c r="C24" s="78">
        <v>0</v>
      </c>
      <c r="D24" s="78">
        <v>0</v>
      </c>
      <c r="E24" s="78">
        <v>0</v>
      </c>
      <c r="F24" s="78">
        <v>0</v>
      </c>
    </row>
    <row r="25" spans="1:6">
      <c r="A25" s="84" t="s">
        <v>1683</v>
      </c>
      <c r="B25" s="78">
        <v>0</v>
      </c>
      <c r="C25" s="78">
        <v>0</v>
      </c>
      <c r="D25" s="78">
        <v>0</v>
      </c>
      <c r="E25" s="78">
        <v>0</v>
      </c>
      <c r="F25" s="78">
        <v>0</v>
      </c>
    </row>
    <row r="26" spans="1:6">
      <c r="A26" s="85" t="s">
        <v>1605</v>
      </c>
      <c r="B26" s="78">
        <v>0</v>
      </c>
      <c r="C26" s="78">
        <v>0</v>
      </c>
      <c r="D26" s="78">
        <v>0</v>
      </c>
      <c r="E26" s="78">
        <v>0</v>
      </c>
      <c r="F26" s="78">
        <v>0</v>
      </c>
    </row>
    <row r="27" spans="1:6">
      <c r="A27" s="89" t="s">
        <v>1432</v>
      </c>
      <c r="B27" s="78">
        <v>0</v>
      </c>
      <c r="C27" s="78">
        <v>0</v>
      </c>
      <c r="D27" s="78">
        <v>0</v>
      </c>
      <c r="E27" s="78">
        <v>0</v>
      </c>
      <c r="F27" s="78">
        <v>0</v>
      </c>
    </row>
    <row r="28" spans="1:6">
      <c r="A28" s="84" t="s">
        <v>1714</v>
      </c>
      <c r="B28" s="78">
        <v>934000</v>
      </c>
      <c r="C28" s="78">
        <v>531425.51</v>
      </c>
      <c r="D28" s="78">
        <v>930000</v>
      </c>
      <c r="E28" s="78">
        <v>957000</v>
      </c>
      <c r="F28" s="78">
        <v>1033000</v>
      </c>
    </row>
    <row r="29" spans="1:6">
      <c r="A29" s="84" t="s">
        <v>1680</v>
      </c>
      <c r="B29" s="78">
        <v>0</v>
      </c>
      <c r="C29" s="78">
        <v>5211095.95</v>
      </c>
      <c r="D29" s="78">
        <v>0</v>
      </c>
      <c r="E29" s="78">
        <v>0</v>
      </c>
      <c r="F29" s="78">
        <v>0</v>
      </c>
    </row>
    <row r="30" spans="1:6">
      <c r="A30" s="84" t="s">
        <v>1762</v>
      </c>
      <c r="B30" s="78">
        <v>26000</v>
      </c>
      <c r="C30" s="78">
        <v>19659.82</v>
      </c>
      <c r="D30" s="78">
        <v>26000</v>
      </c>
      <c r="E30" s="78">
        <v>27430</v>
      </c>
      <c r="F30" s="78">
        <v>28883.79</v>
      </c>
    </row>
    <row r="31" spans="1:6">
      <c r="A31" s="84" t="s">
        <v>1548</v>
      </c>
      <c r="B31" s="78">
        <v>9660000</v>
      </c>
      <c r="C31" s="78">
        <v>6648357.7999999998</v>
      </c>
      <c r="D31" s="78">
        <v>33517000</v>
      </c>
      <c r="E31" s="78">
        <v>21810000</v>
      </c>
      <c r="F31" s="78">
        <v>27145000</v>
      </c>
    </row>
    <row r="32" spans="1:6">
      <c r="A32" s="85" t="s">
        <v>1605</v>
      </c>
      <c r="B32" s="78">
        <v>0</v>
      </c>
      <c r="C32" s="78">
        <v>0</v>
      </c>
      <c r="D32" s="78">
        <v>0</v>
      </c>
      <c r="E32" s="78">
        <v>0</v>
      </c>
      <c r="F32" s="78">
        <v>0</v>
      </c>
    </row>
    <row r="33" spans="1:6">
      <c r="A33" s="89" t="s">
        <v>1432</v>
      </c>
      <c r="B33" s="78">
        <v>0</v>
      </c>
      <c r="C33" s="78">
        <v>0</v>
      </c>
      <c r="D33" s="78">
        <v>0</v>
      </c>
      <c r="E33" s="78">
        <v>0</v>
      </c>
      <c r="F33" s="78">
        <v>0</v>
      </c>
    </row>
    <row r="34" spans="1:6">
      <c r="A34" s="85" t="s">
        <v>1606</v>
      </c>
      <c r="B34" s="78">
        <v>1600000</v>
      </c>
      <c r="C34" s="78">
        <v>772983.42999999993</v>
      </c>
      <c r="D34" s="78">
        <v>1675000</v>
      </c>
      <c r="E34" s="78">
        <v>1810000</v>
      </c>
      <c r="F34" s="78">
        <v>2145000</v>
      </c>
    </row>
    <row r="35" spans="1:6">
      <c r="A35" s="85" t="s">
        <v>1608</v>
      </c>
      <c r="B35" s="78">
        <v>0</v>
      </c>
      <c r="C35" s="78">
        <v>0</v>
      </c>
      <c r="D35" s="78">
        <v>0</v>
      </c>
      <c r="E35" s="78">
        <v>0</v>
      </c>
      <c r="F35" s="78">
        <v>0</v>
      </c>
    </row>
    <row r="36" spans="1:6">
      <c r="A36" s="85" t="s">
        <v>1609</v>
      </c>
      <c r="B36" s="78">
        <v>2060000</v>
      </c>
      <c r="C36" s="78">
        <v>1442071.12</v>
      </c>
      <c r="D36" s="78">
        <v>1842000</v>
      </c>
      <c r="E36" s="78">
        <v>0</v>
      </c>
      <c r="F36" s="78">
        <v>0</v>
      </c>
    </row>
    <row r="37" spans="1:6">
      <c r="A37" s="89" t="s">
        <v>1453</v>
      </c>
      <c r="B37" s="78">
        <v>0</v>
      </c>
      <c r="C37" s="78">
        <v>0</v>
      </c>
      <c r="D37" s="78">
        <v>0</v>
      </c>
      <c r="E37" s="78">
        <v>0</v>
      </c>
      <c r="F37" s="78">
        <v>0</v>
      </c>
    </row>
    <row r="38" spans="1:6">
      <c r="A38" s="89" t="s">
        <v>1456</v>
      </c>
      <c r="B38" s="78">
        <v>2060000</v>
      </c>
      <c r="C38" s="78">
        <v>1442071.12</v>
      </c>
      <c r="D38" s="78">
        <v>1842000</v>
      </c>
      <c r="E38" s="78">
        <v>0</v>
      </c>
      <c r="F38" s="78">
        <v>0</v>
      </c>
    </row>
    <row r="39" spans="1:6">
      <c r="A39" s="85" t="s">
        <v>1610</v>
      </c>
      <c r="B39" s="78">
        <v>6000000</v>
      </c>
      <c r="C39" s="78">
        <v>4433303.25</v>
      </c>
      <c r="D39" s="78">
        <v>30000000</v>
      </c>
      <c r="E39" s="78">
        <v>20000000</v>
      </c>
      <c r="F39" s="78">
        <v>25000000</v>
      </c>
    </row>
    <row r="40" spans="1:6">
      <c r="A40" s="89" t="s">
        <v>1464</v>
      </c>
      <c r="B40" s="78">
        <v>6000000</v>
      </c>
      <c r="C40" s="78">
        <v>4433303.25</v>
      </c>
      <c r="D40" s="78">
        <v>30000000</v>
      </c>
      <c r="E40" s="78">
        <v>20000000</v>
      </c>
      <c r="F40" s="78">
        <v>25000000</v>
      </c>
    </row>
    <row r="41" spans="1:6">
      <c r="A41" s="83" t="s">
        <v>1566</v>
      </c>
      <c r="B41" s="78">
        <v>6908499</v>
      </c>
      <c r="C41" s="78">
        <v>1112412.8500000001</v>
      </c>
      <c r="D41" s="78">
        <v>7588499</v>
      </c>
      <c r="E41" s="78">
        <v>8005866.4450000003</v>
      </c>
      <c r="F41" s="78">
        <v>8430177.3665849995</v>
      </c>
    </row>
    <row r="42" spans="1:6">
      <c r="A42" s="84" t="s">
        <v>1645</v>
      </c>
      <c r="B42" s="78">
        <v>33326</v>
      </c>
      <c r="C42" s="78">
        <v>16663.02</v>
      </c>
      <c r="D42" s="78">
        <v>33326</v>
      </c>
      <c r="E42" s="78">
        <v>35158.93</v>
      </c>
      <c r="F42" s="78">
        <v>37022.353289999999</v>
      </c>
    </row>
    <row r="43" spans="1:6">
      <c r="A43" s="85" t="s">
        <v>1607</v>
      </c>
      <c r="B43" s="78">
        <v>0</v>
      </c>
      <c r="C43" s="78">
        <v>0</v>
      </c>
      <c r="D43" s="78">
        <v>0</v>
      </c>
      <c r="E43" s="78">
        <v>0</v>
      </c>
      <c r="F43" s="78">
        <v>0</v>
      </c>
    </row>
    <row r="44" spans="1:6">
      <c r="A44" s="89" t="s">
        <v>1444</v>
      </c>
      <c r="B44" s="78">
        <v>0</v>
      </c>
      <c r="C44" s="78">
        <v>0</v>
      </c>
      <c r="D44" s="78">
        <v>0</v>
      </c>
      <c r="E44" s="78">
        <v>0</v>
      </c>
      <c r="F44" s="78">
        <v>0</v>
      </c>
    </row>
    <row r="45" spans="1:6">
      <c r="A45" s="85" t="s">
        <v>1609</v>
      </c>
      <c r="B45" s="78">
        <v>33326</v>
      </c>
      <c r="C45" s="78">
        <v>16663.02</v>
      </c>
      <c r="D45" s="78">
        <v>33326</v>
      </c>
      <c r="E45" s="78">
        <v>35158.93</v>
      </c>
      <c r="F45" s="78">
        <v>37022.353289999999</v>
      </c>
    </row>
    <row r="46" spans="1:6">
      <c r="A46" s="89" t="s">
        <v>1453</v>
      </c>
      <c r="B46" s="78">
        <v>33326</v>
      </c>
      <c r="C46" s="78">
        <v>16663.02</v>
      </c>
      <c r="D46" s="78">
        <v>33326</v>
      </c>
      <c r="E46" s="78">
        <v>35158.93</v>
      </c>
      <c r="F46" s="78">
        <v>37022.353289999999</v>
      </c>
    </row>
    <row r="47" spans="1:6">
      <c r="A47" s="84" t="s">
        <v>1646</v>
      </c>
      <c r="B47" s="78">
        <v>106644</v>
      </c>
      <c r="C47" s="78">
        <v>53322</v>
      </c>
      <c r="D47" s="78">
        <v>106644</v>
      </c>
      <c r="E47" s="78">
        <v>112509.42</v>
      </c>
      <c r="F47" s="78">
        <v>118472.41926</v>
      </c>
    </row>
    <row r="48" spans="1:6">
      <c r="A48" s="85" t="s">
        <v>1607</v>
      </c>
      <c r="B48" s="78">
        <v>0</v>
      </c>
      <c r="C48" s="78">
        <v>0</v>
      </c>
      <c r="D48" s="78">
        <v>0</v>
      </c>
      <c r="E48" s="78">
        <v>0</v>
      </c>
      <c r="F48" s="78">
        <v>0</v>
      </c>
    </row>
    <row r="49" spans="1:6">
      <c r="A49" s="89" t="s">
        <v>1444</v>
      </c>
      <c r="B49" s="78">
        <v>0</v>
      </c>
      <c r="C49" s="78">
        <v>0</v>
      </c>
      <c r="D49" s="78">
        <v>0</v>
      </c>
      <c r="E49" s="78">
        <v>0</v>
      </c>
      <c r="F49" s="78">
        <v>0</v>
      </c>
    </row>
    <row r="50" spans="1:6">
      <c r="A50" s="85" t="s">
        <v>1609</v>
      </c>
      <c r="B50" s="78">
        <v>106644</v>
      </c>
      <c r="C50" s="78">
        <v>53322</v>
      </c>
      <c r="D50" s="78">
        <v>106644</v>
      </c>
      <c r="E50" s="78">
        <v>112509.42</v>
      </c>
      <c r="F50" s="78">
        <v>118472.41926</v>
      </c>
    </row>
    <row r="51" spans="1:6">
      <c r="A51" s="89" t="s">
        <v>1453</v>
      </c>
      <c r="B51" s="78">
        <v>106644</v>
      </c>
      <c r="C51" s="78">
        <v>53322</v>
      </c>
      <c r="D51" s="78">
        <v>106644</v>
      </c>
      <c r="E51" s="78">
        <v>112509.42</v>
      </c>
      <c r="F51" s="78">
        <v>118472.41926</v>
      </c>
    </row>
    <row r="52" spans="1:6">
      <c r="A52" s="84" t="s">
        <v>1647</v>
      </c>
      <c r="B52" s="78">
        <v>102500</v>
      </c>
      <c r="C52" s="78">
        <v>51250.02</v>
      </c>
      <c r="D52" s="78">
        <v>102500</v>
      </c>
      <c r="E52" s="78">
        <v>108137.5</v>
      </c>
      <c r="F52" s="78">
        <v>113868.78750000001</v>
      </c>
    </row>
    <row r="53" spans="1:6">
      <c r="A53" s="85" t="s">
        <v>1607</v>
      </c>
      <c r="B53" s="78">
        <v>0</v>
      </c>
      <c r="C53" s="78">
        <v>0</v>
      </c>
      <c r="D53" s="78">
        <v>0</v>
      </c>
      <c r="E53" s="78">
        <v>0</v>
      </c>
      <c r="F53" s="78">
        <v>0</v>
      </c>
    </row>
    <row r="54" spans="1:6">
      <c r="A54" s="89" t="s">
        <v>1444</v>
      </c>
      <c r="B54" s="78">
        <v>0</v>
      </c>
      <c r="C54" s="78">
        <v>0</v>
      </c>
      <c r="D54" s="78">
        <v>0</v>
      </c>
      <c r="E54" s="78">
        <v>0</v>
      </c>
      <c r="F54" s="78">
        <v>0</v>
      </c>
    </row>
    <row r="55" spans="1:6">
      <c r="A55" s="85" t="s">
        <v>1609</v>
      </c>
      <c r="B55" s="78">
        <v>102500</v>
      </c>
      <c r="C55" s="78">
        <v>51250.02</v>
      </c>
      <c r="D55" s="78">
        <v>102500</v>
      </c>
      <c r="E55" s="78">
        <v>108137.5</v>
      </c>
      <c r="F55" s="78">
        <v>113868.78750000001</v>
      </c>
    </row>
    <row r="56" spans="1:6">
      <c r="A56" s="89" t="s">
        <v>1453</v>
      </c>
      <c r="B56" s="78">
        <v>102500</v>
      </c>
      <c r="C56" s="78">
        <v>51250.02</v>
      </c>
      <c r="D56" s="78">
        <v>102500</v>
      </c>
      <c r="E56" s="78">
        <v>108137.5</v>
      </c>
      <c r="F56" s="78">
        <v>113868.78750000001</v>
      </c>
    </row>
    <row r="57" spans="1:6">
      <c r="A57" s="84" t="s">
        <v>1774</v>
      </c>
      <c r="B57" s="78">
        <v>24217</v>
      </c>
      <c r="C57" s="78">
        <v>0</v>
      </c>
      <c r="D57" s="78">
        <v>24217</v>
      </c>
      <c r="E57" s="78">
        <v>25548.935000000001</v>
      </c>
      <c r="F57" s="78">
        <v>26903.028555000001</v>
      </c>
    </row>
    <row r="58" spans="1:6">
      <c r="A58" s="84" t="s">
        <v>1775</v>
      </c>
      <c r="B58" s="78">
        <v>120000</v>
      </c>
      <c r="C58" s="78">
        <v>45030</v>
      </c>
      <c r="D58" s="78">
        <v>300000</v>
      </c>
      <c r="E58" s="78">
        <v>316500</v>
      </c>
      <c r="F58" s="78">
        <v>333274.5</v>
      </c>
    </row>
    <row r="59" spans="1:6">
      <c r="A59" s="85" t="s">
        <v>1607</v>
      </c>
      <c r="B59" s="78">
        <v>120000</v>
      </c>
      <c r="C59" s="78">
        <v>45030</v>
      </c>
      <c r="D59" s="78">
        <v>300000</v>
      </c>
      <c r="E59" s="78">
        <v>316500</v>
      </c>
      <c r="F59" s="78">
        <v>333274.5</v>
      </c>
    </row>
    <row r="60" spans="1:6">
      <c r="A60" s="89" t="s">
        <v>1448</v>
      </c>
      <c r="B60" s="78">
        <v>120000</v>
      </c>
      <c r="C60" s="78">
        <v>45030</v>
      </c>
      <c r="D60" s="78">
        <v>300000</v>
      </c>
      <c r="E60" s="78">
        <v>316500</v>
      </c>
      <c r="F60" s="78">
        <v>333274.5</v>
      </c>
    </row>
    <row r="61" spans="1:6">
      <c r="A61" s="84" t="s">
        <v>1776</v>
      </c>
      <c r="B61" s="78">
        <v>800000</v>
      </c>
      <c r="C61" s="78">
        <v>5000</v>
      </c>
      <c r="D61" s="78">
        <v>800000</v>
      </c>
      <c r="E61" s="78">
        <v>844000</v>
      </c>
      <c r="F61" s="78">
        <v>888732</v>
      </c>
    </row>
    <row r="62" spans="1:6">
      <c r="A62" s="85" t="s">
        <v>1607</v>
      </c>
      <c r="B62" s="78">
        <v>800000</v>
      </c>
      <c r="C62" s="78">
        <v>5000</v>
      </c>
      <c r="D62" s="78">
        <v>800000</v>
      </c>
      <c r="E62" s="78">
        <v>844000</v>
      </c>
      <c r="F62" s="78">
        <v>888732</v>
      </c>
    </row>
    <row r="63" spans="1:6">
      <c r="A63" s="89" t="s">
        <v>1448</v>
      </c>
      <c r="B63" s="78">
        <v>800000</v>
      </c>
      <c r="C63" s="78">
        <v>5000</v>
      </c>
      <c r="D63" s="78">
        <v>800000</v>
      </c>
      <c r="E63" s="78">
        <v>844000</v>
      </c>
      <c r="F63" s="78">
        <v>888732</v>
      </c>
    </row>
    <row r="64" spans="1:6">
      <c r="A64" s="84" t="s">
        <v>1739</v>
      </c>
      <c r="B64" s="78">
        <v>3500000</v>
      </c>
      <c r="C64" s="78">
        <v>941147.81</v>
      </c>
      <c r="D64" s="78">
        <v>4000000</v>
      </c>
      <c r="E64" s="78">
        <v>4220000</v>
      </c>
      <c r="F64" s="78">
        <v>4443660</v>
      </c>
    </row>
    <row r="65" spans="1:6">
      <c r="A65" s="85" t="s">
        <v>1606</v>
      </c>
      <c r="B65" s="78">
        <v>3500000</v>
      </c>
      <c r="C65" s="78">
        <v>941147.81</v>
      </c>
      <c r="D65" s="78">
        <v>4000000</v>
      </c>
      <c r="E65" s="78">
        <v>4220000</v>
      </c>
      <c r="F65" s="78">
        <v>4443660</v>
      </c>
    </row>
    <row r="66" spans="1:6">
      <c r="A66" s="84" t="s">
        <v>1548</v>
      </c>
      <c r="B66" s="78">
        <v>2221812</v>
      </c>
      <c r="C66" s="78">
        <v>0</v>
      </c>
      <c r="D66" s="78">
        <v>2221812</v>
      </c>
      <c r="E66" s="78">
        <v>2344011.66</v>
      </c>
      <c r="F66" s="78">
        <v>2468244.2779800002</v>
      </c>
    </row>
    <row r="67" spans="1:6">
      <c r="A67" s="85" t="s">
        <v>1610</v>
      </c>
      <c r="B67" s="78">
        <v>2221812</v>
      </c>
      <c r="C67" s="78">
        <v>0</v>
      </c>
      <c r="D67" s="78">
        <v>2221812</v>
      </c>
      <c r="E67" s="78">
        <v>2344011.66</v>
      </c>
      <c r="F67" s="78">
        <v>2468244.2779800002</v>
      </c>
    </row>
    <row r="68" spans="1:6">
      <c r="A68" s="89" t="s">
        <v>1464</v>
      </c>
      <c r="B68" s="78">
        <v>2221812</v>
      </c>
      <c r="C68" s="78">
        <v>0</v>
      </c>
      <c r="D68" s="78">
        <v>2221812</v>
      </c>
      <c r="E68" s="78">
        <v>2344011.66</v>
      </c>
      <c r="F68" s="78">
        <v>2468244.2779800002</v>
      </c>
    </row>
    <row r="69" spans="1:6">
      <c r="A69" s="82" t="s">
        <v>1345</v>
      </c>
      <c r="B69" s="78">
        <v>17528499</v>
      </c>
      <c r="C69" s="78">
        <v>13522951.93</v>
      </c>
      <c r="D69" s="78">
        <v>42061499</v>
      </c>
      <c r="E69" s="78">
        <v>30800296.445</v>
      </c>
      <c r="F69" s="78">
        <v>36637061.156584993</v>
      </c>
    </row>
  </sheetData>
  <pageMargins left="0.70866141732283472" right="0.70866141732283472" top="0.74803149606299213" bottom="0.74803149606299213" header="0.31496062992125984" footer="0.31496062992125984"/>
  <pageSetup paperSize="8" scale="85" orientation="landscape"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A3:G85"/>
  <sheetViews>
    <sheetView topLeftCell="A43" workbookViewId="0">
      <selection activeCell="E9" sqref="E9"/>
    </sheetView>
  </sheetViews>
  <sheetFormatPr defaultRowHeight="12.75"/>
  <cols>
    <col min="1" max="1" width="66.7109375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  <col min="7" max="7" width="9.140625" style="78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1326</v>
      </c>
      <c r="B5" s="78">
        <v>87423478</v>
      </c>
      <c r="C5" s="78">
        <v>48152862.25</v>
      </c>
      <c r="D5" s="78">
        <v>100678046</v>
      </c>
      <c r="E5" s="78">
        <v>107951838.53000003</v>
      </c>
      <c r="F5" s="78">
        <v>113318535.97209001</v>
      </c>
    </row>
    <row r="6" spans="1:6">
      <c r="A6" s="83" t="s">
        <v>1350</v>
      </c>
      <c r="B6" s="78">
        <v>87423478</v>
      </c>
      <c r="C6" s="78">
        <v>48152862.25</v>
      </c>
      <c r="D6" s="78">
        <v>100678046</v>
      </c>
      <c r="E6" s="78">
        <v>107951838.53000003</v>
      </c>
      <c r="F6" s="78">
        <v>113318535.97209001</v>
      </c>
    </row>
    <row r="7" spans="1:6">
      <c r="A7" s="84" t="s">
        <v>1549</v>
      </c>
      <c r="B7" s="78">
        <v>476898</v>
      </c>
      <c r="C7" s="78">
        <v>91462.409999999989</v>
      </c>
      <c r="D7" s="78">
        <v>776898</v>
      </c>
      <c r="E7" s="78">
        <v>819627.39000000013</v>
      </c>
      <c r="F7" s="78">
        <v>863067.64167000004</v>
      </c>
    </row>
    <row r="8" spans="1:6">
      <c r="A8" s="84" t="s">
        <v>1763</v>
      </c>
      <c r="B8" s="78">
        <v>165760</v>
      </c>
      <c r="C8" s="78">
        <v>49579.28</v>
      </c>
      <c r="D8" s="78">
        <v>165760</v>
      </c>
      <c r="E8" s="78">
        <v>174876.79999999999</v>
      </c>
      <c r="F8" s="78">
        <v>184145.27039999998</v>
      </c>
    </row>
    <row r="9" spans="1:6">
      <c r="A9" s="84" t="s">
        <v>1715</v>
      </c>
      <c r="B9" s="78">
        <v>2405304</v>
      </c>
      <c r="C9" s="78">
        <v>1064490.8500000001</v>
      </c>
      <c r="D9" s="78">
        <v>2405304</v>
      </c>
      <c r="E9" s="78">
        <v>2537595.7200000002</v>
      </c>
      <c r="F9" s="78">
        <v>2672088.2931600004</v>
      </c>
    </row>
    <row r="10" spans="1:6">
      <c r="A10" s="84" t="s">
        <v>1743</v>
      </c>
      <c r="B10" s="78">
        <v>11606</v>
      </c>
      <c r="C10" s="78">
        <v>0</v>
      </c>
      <c r="D10" s="78">
        <v>11606</v>
      </c>
      <c r="E10" s="78">
        <v>12244.33</v>
      </c>
      <c r="F10" s="78">
        <v>12893.279490000001</v>
      </c>
    </row>
    <row r="11" spans="1:6">
      <c r="A11" s="84" t="s">
        <v>1653</v>
      </c>
      <c r="B11" s="78">
        <v>34789</v>
      </c>
      <c r="C11" s="78">
        <v>6245.41</v>
      </c>
      <c r="D11" s="78">
        <v>34789</v>
      </c>
      <c r="E11" s="78">
        <v>36702.394999999997</v>
      </c>
      <c r="F11" s="78">
        <v>38647.621934999996</v>
      </c>
    </row>
    <row r="12" spans="1:6">
      <c r="A12" s="84" t="s">
        <v>1744</v>
      </c>
      <c r="B12" s="78">
        <v>1200000</v>
      </c>
      <c r="C12" s="78">
        <v>622607.13</v>
      </c>
      <c r="D12" s="78">
        <v>1400000</v>
      </c>
      <c r="E12" s="78">
        <v>1477000</v>
      </c>
      <c r="F12" s="78">
        <v>1555281</v>
      </c>
    </row>
    <row r="13" spans="1:6">
      <c r="A13" s="84" t="s">
        <v>1522</v>
      </c>
      <c r="B13" s="78">
        <v>433888</v>
      </c>
      <c r="C13" s="78">
        <v>176555.5</v>
      </c>
      <c r="D13" s="78">
        <v>433888</v>
      </c>
      <c r="E13" s="78">
        <v>457751.84000000008</v>
      </c>
      <c r="F13" s="78">
        <v>482012.68751999998</v>
      </c>
    </row>
    <row r="14" spans="1:6">
      <c r="A14" s="84" t="s">
        <v>1681</v>
      </c>
      <c r="B14" s="78">
        <v>33201</v>
      </c>
      <c r="C14" s="78">
        <v>0</v>
      </c>
      <c r="D14" s="78">
        <v>33201</v>
      </c>
      <c r="E14" s="78">
        <v>35027.055</v>
      </c>
      <c r="F14" s="78">
        <v>36883.488915000002</v>
      </c>
    </row>
    <row r="15" spans="1:6">
      <c r="A15" s="84" t="s">
        <v>1550</v>
      </c>
      <c r="B15" s="78">
        <v>5855287</v>
      </c>
      <c r="C15" s="78">
        <v>4194043.8</v>
      </c>
      <c r="D15" s="78">
        <v>7655287</v>
      </c>
      <c r="E15" s="78">
        <v>10076327.785</v>
      </c>
      <c r="F15" s="78">
        <v>10610373.157605002</v>
      </c>
    </row>
    <row r="16" spans="1:6">
      <c r="A16" s="84" t="s">
        <v>1533</v>
      </c>
      <c r="B16" s="78">
        <v>699082</v>
      </c>
      <c r="C16" s="78">
        <v>489996.72999999992</v>
      </c>
      <c r="D16" s="78">
        <v>699082</v>
      </c>
      <c r="E16" s="78">
        <v>737531.51000000013</v>
      </c>
      <c r="F16" s="78">
        <v>776620.68003000028</v>
      </c>
    </row>
    <row r="17" spans="1:6">
      <c r="A17" s="84" t="s">
        <v>1750</v>
      </c>
      <c r="B17" s="78">
        <v>21230</v>
      </c>
      <c r="C17" s="78">
        <v>0</v>
      </c>
      <c r="D17" s="78">
        <v>21230</v>
      </c>
      <c r="E17" s="78">
        <v>22397.65</v>
      </c>
      <c r="F17" s="78">
        <v>23584.725450000002</v>
      </c>
    </row>
    <row r="18" spans="1:6">
      <c r="A18" s="84" t="s">
        <v>1745</v>
      </c>
      <c r="B18" s="78">
        <v>100</v>
      </c>
      <c r="C18" s="78">
        <v>965443.71</v>
      </c>
      <c r="D18" s="78">
        <v>100</v>
      </c>
      <c r="E18" s="78">
        <v>105.5</v>
      </c>
      <c r="F18" s="78">
        <v>111.0915</v>
      </c>
    </row>
    <row r="19" spans="1:6">
      <c r="A19" s="84" t="s">
        <v>1740</v>
      </c>
      <c r="B19" s="78">
        <v>24684</v>
      </c>
      <c r="C19" s="78">
        <v>0</v>
      </c>
      <c r="D19" s="78">
        <v>24684</v>
      </c>
      <c r="E19" s="78">
        <v>26041.62</v>
      </c>
      <c r="F19" s="78">
        <v>27421.825859999997</v>
      </c>
    </row>
    <row r="20" spans="1:6">
      <c r="A20" s="84" t="s">
        <v>1666</v>
      </c>
      <c r="B20" s="78">
        <v>77163</v>
      </c>
      <c r="C20" s="78">
        <v>26597.399999999998</v>
      </c>
      <c r="D20" s="78">
        <v>77163</v>
      </c>
      <c r="E20" s="78">
        <v>81406.964999999997</v>
      </c>
      <c r="F20" s="78">
        <v>85721.534144999983</v>
      </c>
    </row>
    <row r="21" spans="1:6">
      <c r="A21" s="84" t="s">
        <v>1674</v>
      </c>
      <c r="B21" s="78">
        <v>400000</v>
      </c>
      <c r="C21" s="78">
        <v>404756.87</v>
      </c>
      <c r="D21" s="78">
        <v>600000</v>
      </c>
      <c r="E21" s="78">
        <v>633000</v>
      </c>
      <c r="F21" s="78">
        <v>666549</v>
      </c>
    </row>
    <row r="22" spans="1:6">
      <c r="A22" s="84" t="s">
        <v>1777</v>
      </c>
      <c r="B22" s="78">
        <v>3195</v>
      </c>
      <c r="C22" s="78">
        <v>0</v>
      </c>
      <c r="D22" s="78">
        <v>3195</v>
      </c>
      <c r="E22" s="78">
        <v>3370.7249999999999</v>
      </c>
      <c r="F22" s="78">
        <v>3549.3734249999998</v>
      </c>
    </row>
    <row r="23" spans="1:6">
      <c r="A23" s="84" t="s">
        <v>1778</v>
      </c>
      <c r="B23" s="78">
        <v>14316</v>
      </c>
      <c r="C23" s="78">
        <v>5716.7199999999993</v>
      </c>
      <c r="D23" s="78">
        <v>14316</v>
      </c>
      <c r="E23" s="78">
        <v>15103.38</v>
      </c>
      <c r="F23" s="78">
        <v>15903.859139999999</v>
      </c>
    </row>
    <row r="24" spans="1:6">
      <c r="A24" s="84" t="s">
        <v>1523</v>
      </c>
      <c r="B24" s="78">
        <v>108625</v>
      </c>
      <c r="C24" s="78">
        <v>47898.25</v>
      </c>
      <c r="D24" s="78">
        <v>106400</v>
      </c>
      <c r="E24" s="78">
        <v>112252</v>
      </c>
      <c r="F24" s="78">
        <v>118201.35600000004</v>
      </c>
    </row>
    <row r="25" spans="1:6">
      <c r="A25" s="84" t="s">
        <v>1667</v>
      </c>
      <c r="B25" s="78">
        <v>836917</v>
      </c>
      <c r="C25" s="78">
        <v>307048.05</v>
      </c>
      <c r="D25" s="78">
        <v>836917</v>
      </c>
      <c r="E25" s="78">
        <v>882947.43500000006</v>
      </c>
      <c r="F25" s="78">
        <v>929743.64905500016</v>
      </c>
    </row>
    <row r="26" spans="1:6">
      <c r="A26" s="84" t="s">
        <v>1648</v>
      </c>
      <c r="B26" s="78">
        <v>336477</v>
      </c>
      <c r="C26" s="78">
        <v>235820.61</v>
      </c>
      <c r="D26" s="78">
        <v>653308</v>
      </c>
      <c r="E26" s="78">
        <v>689239.94</v>
      </c>
      <c r="F26" s="78">
        <v>725769.65682000003</v>
      </c>
    </row>
    <row r="27" spans="1:6">
      <c r="A27" s="84" t="s">
        <v>1766</v>
      </c>
      <c r="B27" s="78">
        <v>44788</v>
      </c>
      <c r="C27" s="78">
        <v>27706.309999999998</v>
      </c>
      <c r="D27" s="78">
        <v>104788</v>
      </c>
      <c r="E27" s="78">
        <v>110551.34</v>
      </c>
      <c r="F27" s="78">
        <v>116410.56101999999</v>
      </c>
    </row>
    <row r="28" spans="1:6">
      <c r="A28" s="84" t="s">
        <v>1649</v>
      </c>
      <c r="B28" s="78">
        <v>7094251</v>
      </c>
      <c r="C28" s="78">
        <v>3071403.5300000003</v>
      </c>
      <c r="D28" s="78">
        <v>7460574</v>
      </c>
      <c r="E28" s="78">
        <v>7870905.5700000003</v>
      </c>
      <c r="F28" s="78">
        <v>8288063.5652100006</v>
      </c>
    </row>
    <row r="29" spans="1:6">
      <c r="A29" s="84" t="s">
        <v>1651</v>
      </c>
      <c r="B29" s="78">
        <v>2579</v>
      </c>
      <c r="C29" s="78">
        <v>0</v>
      </c>
      <c r="D29" s="78">
        <v>2579</v>
      </c>
      <c r="E29" s="78">
        <v>2720.8449999999998</v>
      </c>
      <c r="F29" s="78">
        <v>2865.0497849999997</v>
      </c>
    </row>
    <row r="30" spans="1:6">
      <c r="A30" s="84" t="s">
        <v>1535</v>
      </c>
      <c r="B30" s="78">
        <v>4947733</v>
      </c>
      <c r="C30" s="78">
        <v>4385.96</v>
      </c>
      <c r="D30" s="78">
        <v>5229632</v>
      </c>
      <c r="E30" s="78">
        <v>5517261.7600000007</v>
      </c>
      <c r="F30" s="78">
        <v>5809676.6332799988</v>
      </c>
    </row>
    <row r="31" spans="1:6">
      <c r="A31" s="84" t="s">
        <v>1779</v>
      </c>
      <c r="B31" s="78">
        <v>10480</v>
      </c>
      <c r="C31" s="78">
        <v>0</v>
      </c>
      <c r="D31" s="78">
        <v>10480</v>
      </c>
      <c r="E31" s="78">
        <v>11056.4</v>
      </c>
      <c r="F31" s="78">
        <v>11642.3892</v>
      </c>
    </row>
    <row r="32" spans="1:6">
      <c r="A32" s="84" t="s">
        <v>1721</v>
      </c>
      <c r="B32" s="78">
        <v>2000000</v>
      </c>
      <c r="C32" s="78">
        <v>211037.09</v>
      </c>
      <c r="D32" s="78">
        <v>2495000</v>
      </c>
      <c r="E32" s="78">
        <v>2632225</v>
      </c>
      <c r="F32" s="78">
        <v>2771732.9249999998</v>
      </c>
    </row>
    <row r="33" spans="1:6">
      <c r="A33" s="84" t="s">
        <v>1722</v>
      </c>
      <c r="B33" s="78">
        <v>3000000</v>
      </c>
      <c r="C33" s="78">
        <v>2859589.02</v>
      </c>
      <c r="D33" s="78">
        <v>3000000</v>
      </c>
      <c r="E33" s="78">
        <v>3165000</v>
      </c>
      <c r="F33" s="78">
        <v>3332745</v>
      </c>
    </row>
    <row r="34" spans="1:6">
      <c r="A34" s="84" t="s">
        <v>1789</v>
      </c>
      <c r="B34" s="78">
        <v>1300000</v>
      </c>
      <c r="C34" s="78">
        <v>578156.38</v>
      </c>
      <c r="D34" s="78">
        <v>1300000</v>
      </c>
      <c r="E34" s="78">
        <v>1371500</v>
      </c>
      <c r="F34" s="78">
        <v>1444189.5</v>
      </c>
    </row>
    <row r="35" spans="1:6">
      <c r="A35" s="84" t="s">
        <v>1551</v>
      </c>
      <c r="B35" s="78">
        <v>530468</v>
      </c>
      <c r="C35" s="78">
        <v>407812.9</v>
      </c>
      <c r="D35" s="78">
        <v>1130468</v>
      </c>
      <c r="E35" s="78">
        <v>1192643.74</v>
      </c>
      <c r="F35" s="78">
        <v>1255853.8582200001</v>
      </c>
    </row>
    <row r="36" spans="1:6">
      <c r="A36" s="84" t="s">
        <v>1654</v>
      </c>
      <c r="B36" s="78">
        <v>6363223</v>
      </c>
      <c r="C36" s="78">
        <v>8609368.6799999997</v>
      </c>
      <c r="D36" s="78">
        <v>9072545</v>
      </c>
      <c r="E36" s="78">
        <v>9571534.9749999996</v>
      </c>
      <c r="F36" s="78">
        <v>10078826.328675</v>
      </c>
    </row>
    <row r="37" spans="1:6">
      <c r="A37" s="84" t="s">
        <v>1657</v>
      </c>
      <c r="B37" s="78">
        <v>13000</v>
      </c>
      <c r="C37" s="78">
        <v>488.24</v>
      </c>
      <c r="D37" s="78">
        <v>13000</v>
      </c>
      <c r="E37" s="78">
        <v>13715</v>
      </c>
      <c r="F37" s="78">
        <v>14441.895</v>
      </c>
    </row>
    <row r="38" spans="1:6">
      <c r="A38" s="84" t="s">
        <v>1790</v>
      </c>
      <c r="B38" s="78">
        <v>303610</v>
      </c>
      <c r="C38" s="78">
        <v>164450.6</v>
      </c>
      <c r="D38" s="78">
        <v>324430</v>
      </c>
      <c r="E38" s="78">
        <v>342273.65</v>
      </c>
      <c r="F38" s="78">
        <v>360414.15345000004</v>
      </c>
    </row>
    <row r="39" spans="1:6">
      <c r="A39" s="84" t="s">
        <v>1530</v>
      </c>
      <c r="B39" s="78">
        <v>462637</v>
      </c>
      <c r="C39" s="78">
        <v>336047.3</v>
      </c>
      <c r="D39" s="78">
        <v>462637</v>
      </c>
      <c r="E39" s="78">
        <v>488082.03499999997</v>
      </c>
      <c r="F39" s="78">
        <v>513950.38285499997</v>
      </c>
    </row>
    <row r="40" spans="1:6">
      <c r="A40" s="84" t="s">
        <v>1764</v>
      </c>
      <c r="B40" s="78">
        <v>13093</v>
      </c>
      <c r="C40" s="78">
        <v>8000</v>
      </c>
      <c r="D40" s="78">
        <v>13093</v>
      </c>
      <c r="E40" s="78">
        <v>13813.115</v>
      </c>
      <c r="F40" s="78">
        <v>14545.210095</v>
      </c>
    </row>
    <row r="41" spans="1:6">
      <c r="A41" s="84" t="s">
        <v>1552</v>
      </c>
      <c r="B41" s="78">
        <v>10965</v>
      </c>
      <c r="C41" s="78">
        <v>4040.35</v>
      </c>
      <c r="D41" s="78">
        <v>10965</v>
      </c>
      <c r="E41" s="78">
        <v>11568.074999999999</v>
      </c>
      <c r="F41" s="78">
        <v>12181.182975000002</v>
      </c>
    </row>
    <row r="42" spans="1:6">
      <c r="A42" s="84" t="s">
        <v>1524</v>
      </c>
      <c r="B42" s="78">
        <v>2598004</v>
      </c>
      <c r="C42" s="78">
        <v>0</v>
      </c>
      <c r="D42" s="78">
        <v>2884775</v>
      </c>
      <c r="E42" s="78">
        <v>3043437.6249999995</v>
      </c>
      <c r="F42" s="78">
        <v>3204739.8191250009</v>
      </c>
    </row>
    <row r="43" spans="1:6">
      <c r="A43" s="84" t="s">
        <v>1668</v>
      </c>
      <c r="B43" s="78">
        <v>0</v>
      </c>
      <c r="C43" s="78">
        <v>0</v>
      </c>
      <c r="D43" s="78">
        <v>0</v>
      </c>
      <c r="E43" s="78">
        <v>0</v>
      </c>
      <c r="F43" s="78">
        <v>0</v>
      </c>
    </row>
    <row r="44" spans="1:6">
      <c r="A44" s="84" t="s">
        <v>1658</v>
      </c>
      <c r="B44" s="78">
        <v>113115</v>
      </c>
      <c r="C44" s="78">
        <v>9997.5299999999988</v>
      </c>
      <c r="D44" s="78">
        <v>113115</v>
      </c>
      <c r="E44" s="78">
        <v>119336.325</v>
      </c>
      <c r="F44" s="78">
        <v>125661.15022499999</v>
      </c>
    </row>
    <row r="45" spans="1:6">
      <c r="A45" s="84" t="s">
        <v>1525</v>
      </c>
      <c r="B45" s="78">
        <v>669111</v>
      </c>
      <c r="C45" s="78">
        <v>91832.659999999974</v>
      </c>
      <c r="D45" s="78">
        <v>669111</v>
      </c>
      <c r="E45" s="78">
        <v>705912.10499999998</v>
      </c>
      <c r="F45" s="78">
        <v>743325.44656499987</v>
      </c>
    </row>
    <row r="46" spans="1:6">
      <c r="A46" s="84" t="s">
        <v>1751</v>
      </c>
      <c r="B46" s="78">
        <v>100000</v>
      </c>
      <c r="C46" s="78">
        <v>16280.699999999999</v>
      </c>
      <c r="D46" s="78">
        <v>100000</v>
      </c>
      <c r="E46" s="78">
        <v>105500</v>
      </c>
      <c r="F46" s="78">
        <v>111091.5</v>
      </c>
    </row>
    <row r="47" spans="1:6">
      <c r="A47" s="84" t="s">
        <v>1531</v>
      </c>
      <c r="B47" s="78">
        <v>1039696</v>
      </c>
      <c r="C47" s="78">
        <v>333675.93</v>
      </c>
      <c r="D47" s="78">
        <v>1039696</v>
      </c>
      <c r="E47" s="78">
        <v>1096879.28</v>
      </c>
      <c r="F47" s="78">
        <v>1155013.8818399997</v>
      </c>
    </row>
    <row r="48" spans="1:6">
      <c r="A48" s="84" t="s">
        <v>1526</v>
      </c>
      <c r="B48" s="78">
        <v>1257178</v>
      </c>
      <c r="C48" s="78">
        <v>525937.96</v>
      </c>
      <c r="D48" s="78">
        <v>1265401</v>
      </c>
      <c r="E48" s="78">
        <v>1334998.0550000002</v>
      </c>
      <c r="F48" s="78">
        <v>1405752.9519149999</v>
      </c>
    </row>
    <row r="49" spans="1:6">
      <c r="A49" s="84" t="s">
        <v>1659</v>
      </c>
      <c r="B49" s="78">
        <v>170000</v>
      </c>
      <c r="C49" s="78">
        <v>0</v>
      </c>
      <c r="D49" s="78">
        <v>170000</v>
      </c>
      <c r="E49" s="78">
        <v>179350</v>
      </c>
      <c r="F49" s="78">
        <v>188855.55</v>
      </c>
    </row>
    <row r="50" spans="1:6">
      <c r="A50" s="84" t="s">
        <v>1534</v>
      </c>
      <c r="B50" s="78">
        <v>866864</v>
      </c>
      <c r="C50" s="78">
        <v>87002.73</v>
      </c>
      <c r="D50" s="78">
        <v>866864</v>
      </c>
      <c r="E50" s="78">
        <v>914541.5199999999</v>
      </c>
      <c r="F50" s="78">
        <v>963012.22056000028</v>
      </c>
    </row>
    <row r="51" spans="1:6">
      <c r="A51" s="84" t="s">
        <v>1660</v>
      </c>
      <c r="B51" s="78">
        <v>21682000</v>
      </c>
      <c r="C51" s="78">
        <v>13662098.43</v>
      </c>
      <c r="D51" s="78">
        <v>21682000</v>
      </c>
      <c r="E51" s="78">
        <v>22874510</v>
      </c>
      <c r="F51" s="78">
        <v>24086859.030000001</v>
      </c>
    </row>
    <row r="52" spans="1:6">
      <c r="A52" s="84" t="s">
        <v>1553</v>
      </c>
      <c r="B52" s="78">
        <v>32668</v>
      </c>
      <c r="C52" s="78">
        <v>6225</v>
      </c>
      <c r="D52" s="78">
        <v>32668</v>
      </c>
      <c r="E52" s="78">
        <v>34464.74</v>
      </c>
      <c r="F52" s="78">
        <v>36291.371220000001</v>
      </c>
    </row>
    <row r="53" spans="1:6">
      <c r="A53" s="84" t="s">
        <v>1684</v>
      </c>
      <c r="B53" s="78">
        <v>2795455</v>
      </c>
      <c r="C53" s="78">
        <v>1700443.8499999999</v>
      </c>
      <c r="D53" s="78">
        <v>5797263</v>
      </c>
      <c r="E53" s="78">
        <v>5852612.4649999999</v>
      </c>
      <c r="F53" s="78">
        <v>5808050.9256450003</v>
      </c>
    </row>
    <row r="54" spans="1:6">
      <c r="A54" s="84" t="s">
        <v>1652</v>
      </c>
      <c r="B54" s="78">
        <v>165249</v>
      </c>
      <c r="C54" s="78">
        <v>15678</v>
      </c>
      <c r="D54" s="78">
        <v>165249</v>
      </c>
      <c r="E54" s="78">
        <v>174337.69500000001</v>
      </c>
      <c r="F54" s="78">
        <v>183577.59283500002</v>
      </c>
    </row>
    <row r="55" spans="1:6">
      <c r="A55" s="84" t="s">
        <v>1682</v>
      </c>
      <c r="B55" s="78">
        <v>77772</v>
      </c>
      <c r="C55" s="78">
        <v>0</v>
      </c>
      <c r="D55" s="78">
        <v>77772</v>
      </c>
      <c r="E55" s="78">
        <v>82049.459999999992</v>
      </c>
      <c r="F55" s="78">
        <v>86398.081380000003</v>
      </c>
    </row>
    <row r="56" spans="1:6">
      <c r="A56" s="84" t="s">
        <v>1661</v>
      </c>
      <c r="B56" s="78">
        <v>674383</v>
      </c>
      <c r="C56" s="78">
        <v>0</v>
      </c>
      <c r="D56" s="78">
        <v>674383</v>
      </c>
      <c r="E56" s="78">
        <v>711474.06499999994</v>
      </c>
      <c r="F56" s="78">
        <v>749182.19044499996</v>
      </c>
    </row>
    <row r="57" spans="1:6">
      <c r="A57" s="84" t="s">
        <v>1669</v>
      </c>
      <c r="B57" s="78">
        <v>1458</v>
      </c>
      <c r="C57" s="78">
        <v>332</v>
      </c>
      <c r="D57" s="78">
        <v>1458</v>
      </c>
      <c r="E57" s="78">
        <v>1538.19</v>
      </c>
      <c r="F57" s="78">
        <v>1619.71407</v>
      </c>
    </row>
    <row r="58" spans="1:6">
      <c r="A58" s="84" t="s">
        <v>1754</v>
      </c>
      <c r="B58" s="78">
        <v>728161</v>
      </c>
      <c r="C58" s="78">
        <v>104241.48</v>
      </c>
      <c r="D58" s="78">
        <v>728161</v>
      </c>
      <c r="E58" s="78">
        <v>768209.85499999998</v>
      </c>
      <c r="F58" s="78">
        <v>808924.97731500003</v>
      </c>
    </row>
    <row r="59" spans="1:6">
      <c r="A59" s="84" t="s">
        <v>1755</v>
      </c>
      <c r="B59" s="78">
        <v>2396594</v>
      </c>
      <c r="C59" s="78">
        <v>738664.39999999991</v>
      </c>
      <c r="D59" s="78">
        <v>2396594</v>
      </c>
      <c r="E59" s="78">
        <v>2528406.67</v>
      </c>
      <c r="F59" s="78">
        <v>2662412.2235099999</v>
      </c>
    </row>
    <row r="60" spans="1:6">
      <c r="A60" s="84" t="s">
        <v>1670</v>
      </c>
      <c r="B60" s="78">
        <v>19978</v>
      </c>
      <c r="C60" s="78">
        <v>560</v>
      </c>
      <c r="D60" s="78">
        <v>19978</v>
      </c>
      <c r="E60" s="78">
        <v>21076.79</v>
      </c>
      <c r="F60" s="78">
        <v>22193.85987</v>
      </c>
    </row>
    <row r="61" spans="1:6">
      <c r="A61" s="84" t="s">
        <v>1532</v>
      </c>
      <c r="B61" s="78">
        <v>135241</v>
      </c>
      <c r="C61" s="78">
        <v>66896.58</v>
      </c>
      <c r="D61" s="78">
        <v>135241</v>
      </c>
      <c r="E61" s="78">
        <v>142679.255</v>
      </c>
      <c r="F61" s="78">
        <v>150241.255515</v>
      </c>
    </row>
    <row r="62" spans="1:6">
      <c r="A62" s="84" t="s">
        <v>1527</v>
      </c>
      <c r="B62" s="78">
        <v>6903140</v>
      </c>
      <c r="C62" s="78">
        <v>3693533.5700000003</v>
      </c>
      <c r="D62" s="78">
        <v>7585355</v>
      </c>
      <c r="E62" s="78">
        <v>8002549.5250000004</v>
      </c>
      <c r="F62" s="78">
        <v>8426684.6498249993</v>
      </c>
    </row>
    <row r="63" spans="1:6">
      <c r="A63" s="84" t="s">
        <v>1655</v>
      </c>
      <c r="B63" s="78">
        <v>12896</v>
      </c>
      <c r="C63" s="78">
        <v>0</v>
      </c>
      <c r="D63" s="78">
        <v>12896</v>
      </c>
      <c r="E63" s="78">
        <v>13605.28</v>
      </c>
      <c r="F63" s="78">
        <v>14326.359840000001</v>
      </c>
    </row>
    <row r="64" spans="1:6">
      <c r="A64" s="84" t="s">
        <v>1528</v>
      </c>
      <c r="B64" s="78">
        <v>1091178</v>
      </c>
      <c r="C64" s="78">
        <v>599918.5</v>
      </c>
      <c r="D64" s="78">
        <v>2018759</v>
      </c>
      <c r="E64" s="78">
        <v>2129790.7449999992</v>
      </c>
      <c r="F64" s="78">
        <v>2242669.6544849994</v>
      </c>
    </row>
    <row r="65" spans="1:6">
      <c r="A65" s="84" t="s">
        <v>1554</v>
      </c>
      <c r="B65" s="78">
        <v>418688</v>
      </c>
      <c r="C65" s="78">
        <v>84104.97</v>
      </c>
      <c r="D65" s="78">
        <v>418688</v>
      </c>
      <c r="E65" s="78">
        <v>441715.84000000008</v>
      </c>
      <c r="F65" s="78">
        <v>465126.77952000004</v>
      </c>
    </row>
    <row r="66" spans="1:6">
      <c r="A66" s="84" t="s">
        <v>1656</v>
      </c>
      <c r="B66" s="78">
        <v>1736238</v>
      </c>
      <c r="C66" s="78">
        <v>595830.67000000004</v>
      </c>
      <c r="D66" s="78">
        <v>2736238</v>
      </c>
      <c r="E66" s="78">
        <v>2886731.09</v>
      </c>
      <c r="F66" s="78">
        <v>3039727.8377700001</v>
      </c>
    </row>
    <row r="67" spans="1:6">
      <c r="A67" s="84" t="s">
        <v>1765</v>
      </c>
      <c r="B67" s="78">
        <v>10480</v>
      </c>
      <c r="C67" s="78">
        <v>0</v>
      </c>
      <c r="D67" s="78">
        <v>10480</v>
      </c>
      <c r="E67" s="78">
        <v>11056.4</v>
      </c>
      <c r="F67" s="78">
        <v>11642.3892</v>
      </c>
    </row>
    <row r="68" spans="1:6">
      <c r="A68" s="84" t="s">
        <v>1672</v>
      </c>
      <c r="B68" s="78">
        <v>250000</v>
      </c>
      <c r="C68" s="78">
        <v>62411.600000000006</v>
      </c>
      <c r="D68" s="78">
        <v>250000</v>
      </c>
      <c r="E68" s="78">
        <v>263750</v>
      </c>
      <c r="F68" s="78">
        <v>277728.75</v>
      </c>
    </row>
    <row r="69" spans="1:6">
      <c r="A69" s="84" t="s">
        <v>1780</v>
      </c>
      <c r="B69" s="78">
        <v>14197</v>
      </c>
      <c r="C69" s="78">
        <v>0</v>
      </c>
      <c r="D69" s="78">
        <v>14197</v>
      </c>
      <c r="E69" s="78">
        <v>14977.834999999999</v>
      </c>
      <c r="F69" s="78">
        <v>15771.660255000001</v>
      </c>
    </row>
    <row r="70" spans="1:6">
      <c r="A70" s="84" t="s">
        <v>1673</v>
      </c>
      <c r="B70" s="78">
        <v>350001</v>
      </c>
      <c r="C70" s="78">
        <v>61147.65</v>
      </c>
      <c r="D70" s="78">
        <v>350001</v>
      </c>
      <c r="E70" s="78">
        <v>369251.05499999999</v>
      </c>
      <c r="F70" s="78">
        <v>388821.36091499997</v>
      </c>
    </row>
    <row r="71" spans="1:6">
      <c r="A71" s="84" t="s">
        <v>1817</v>
      </c>
      <c r="B71" s="78">
        <v>392384</v>
      </c>
      <c r="C71" s="78">
        <v>327.46000000000004</v>
      </c>
      <c r="D71" s="78">
        <v>392384</v>
      </c>
      <c r="E71" s="78">
        <v>413965.12</v>
      </c>
      <c r="F71" s="78">
        <v>435905.27136000001</v>
      </c>
    </row>
    <row r="72" spans="1:6">
      <c r="A72" s="84" t="s">
        <v>1650</v>
      </c>
      <c r="B72" s="78">
        <v>1486000</v>
      </c>
      <c r="C72" s="78">
        <v>724971.5</v>
      </c>
      <c r="D72" s="78">
        <v>1486000</v>
      </c>
      <c r="E72" s="78">
        <v>1567730</v>
      </c>
      <c r="F72" s="78">
        <v>1650819.69</v>
      </c>
    </row>
    <row r="73" spans="1:6">
      <c r="A73" s="82" t="s">
        <v>1345</v>
      </c>
      <c r="B73" s="78">
        <v>87423478</v>
      </c>
      <c r="C73" s="78">
        <v>48152862.25</v>
      </c>
      <c r="D73" s="78">
        <v>100678046</v>
      </c>
      <c r="E73" s="78">
        <v>107951838.53000003</v>
      </c>
      <c r="F73" s="78">
        <v>113318535.97209001</v>
      </c>
    </row>
    <row r="74" spans="1:6">
      <c r="B74"/>
      <c r="C74"/>
      <c r="D74"/>
      <c r="E74"/>
      <c r="F74"/>
    </row>
    <row r="75" spans="1:6">
      <c r="B75"/>
      <c r="C75"/>
      <c r="D75"/>
      <c r="E75"/>
      <c r="F75"/>
    </row>
    <row r="76" spans="1:6">
      <c r="B76"/>
      <c r="C76"/>
      <c r="D76"/>
      <c r="E76"/>
      <c r="F76"/>
    </row>
    <row r="77" spans="1:6">
      <c r="B77"/>
      <c r="C77"/>
      <c r="D77"/>
      <c r="E77"/>
      <c r="F77"/>
    </row>
    <row r="78" spans="1:6">
      <c r="B78"/>
      <c r="C78"/>
      <c r="D78"/>
      <c r="E78"/>
      <c r="F78"/>
    </row>
    <row r="79" spans="1:6">
      <c r="B79"/>
      <c r="C79"/>
      <c r="D79"/>
      <c r="E79"/>
      <c r="F79"/>
    </row>
    <row r="80" spans="1:6">
      <c r="B80"/>
      <c r="C80"/>
      <c r="D80"/>
      <c r="E80"/>
      <c r="F80"/>
    </row>
    <row r="81" spans="2:6">
      <c r="B81"/>
      <c r="C81"/>
      <c r="D81"/>
      <c r="E81"/>
      <c r="F81"/>
    </row>
    <row r="82" spans="2:6">
      <c r="B82"/>
      <c r="C82"/>
      <c r="D82"/>
      <c r="E82"/>
      <c r="F82"/>
    </row>
    <row r="83" spans="2:6">
      <c r="B83"/>
      <c r="C83"/>
      <c r="D83"/>
      <c r="E83"/>
      <c r="F83"/>
    </row>
    <row r="84" spans="2:6">
      <c r="B84"/>
      <c r="C84"/>
      <c r="D84"/>
      <c r="E84"/>
      <c r="F84"/>
    </row>
    <row r="85" spans="2:6">
      <c r="B85"/>
      <c r="C85"/>
      <c r="D85"/>
      <c r="E85"/>
      <c r="F85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3:F28"/>
  <sheetViews>
    <sheetView workbookViewId="0">
      <selection activeCell="A8" sqref="A8"/>
    </sheetView>
  </sheetViews>
  <sheetFormatPr defaultRowHeight="12.75"/>
  <cols>
    <col min="1" max="1" width="66.5703125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1327</v>
      </c>
      <c r="B5" s="78">
        <v>0</v>
      </c>
      <c r="C5" s="78">
        <v>2485437.4499999997</v>
      </c>
      <c r="D5" s="78">
        <v>0</v>
      </c>
      <c r="E5" s="78">
        <v>-8.754432201385498E-8</v>
      </c>
      <c r="F5" s="78">
        <v>1.3387762010097504E-8</v>
      </c>
    </row>
    <row r="6" spans="1:6">
      <c r="A6" s="83" t="s">
        <v>1687</v>
      </c>
      <c r="B6" s="78">
        <v>-153703195</v>
      </c>
      <c r="C6" s="78">
        <v>-2078343.5199999998</v>
      </c>
      <c r="D6" s="78">
        <v>-170539772</v>
      </c>
      <c r="E6" s="78">
        <v>-179919459.46000001</v>
      </c>
      <c r="F6" s="78">
        <v>-189455190.81138003</v>
      </c>
    </row>
    <row r="7" spans="1:6">
      <c r="A7" s="84" t="s">
        <v>1688</v>
      </c>
      <c r="B7" s="78">
        <v>-126789918</v>
      </c>
      <c r="C7" s="78">
        <v>0</v>
      </c>
      <c r="D7" s="78">
        <v>-139641097</v>
      </c>
      <c r="E7" s="78">
        <v>-147321357.33500001</v>
      </c>
      <c r="F7" s="78">
        <v>-155129389.27375501</v>
      </c>
    </row>
    <row r="8" spans="1:6">
      <c r="A8" s="85" t="s">
        <v>1604</v>
      </c>
      <c r="B8" s="78">
        <v>-13212311</v>
      </c>
      <c r="C8" s="78">
        <v>0</v>
      </c>
      <c r="D8" s="78">
        <v>-14229518</v>
      </c>
      <c r="E8" s="78">
        <v>-15012141.489999998</v>
      </c>
      <c r="F8" s="78">
        <v>-15807784.988969998</v>
      </c>
    </row>
    <row r="9" spans="1:6">
      <c r="A9" s="85" t="s">
        <v>1605</v>
      </c>
      <c r="B9" s="78">
        <v>-22350558</v>
      </c>
      <c r="C9" s="78">
        <v>0</v>
      </c>
      <c r="D9" s="78">
        <v>-22306938</v>
      </c>
      <c r="E9" s="78">
        <v>-23533819.59</v>
      </c>
      <c r="F9" s="78">
        <v>-24781112.028270002</v>
      </c>
    </row>
    <row r="10" spans="1:6">
      <c r="A10" s="85" t="s">
        <v>1606</v>
      </c>
      <c r="B10" s="78">
        <v>-18084437</v>
      </c>
      <c r="C10" s="78">
        <v>0</v>
      </c>
      <c r="D10" s="78">
        <v>-22008939</v>
      </c>
      <c r="E10" s="78">
        <v>-23219430.645000003</v>
      </c>
      <c r="F10" s="78">
        <v>-24450060.469185002</v>
      </c>
    </row>
    <row r="11" spans="1:6">
      <c r="A11" s="85" t="s">
        <v>1607</v>
      </c>
      <c r="B11" s="78">
        <v>-73142612</v>
      </c>
      <c r="C11" s="78">
        <v>0</v>
      </c>
      <c r="D11" s="78">
        <v>-81095702</v>
      </c>
      <c r="E11" s="78">
        <v>-85555965.609999999</v>
      </c>
      <c r="F11" s="78">
        <v>-90090431.787330002</v>
      </c>
    </row>
    <row r="12" spans="1:6">
      <c r="A12" s="84" t="s">
        <v>1756</v>
      </c>
      <c r="B12" s="78">
        <v>-7368065</v>
      </c>
      <c r="C12" s="78">
        <v>0</v>
      </c>
      <c r="D12" s="78">
        <v>-10180426</v>
      </c>
      <c r="E12" s="78">
        <v>-10740349.43</v>
      </c>
      <c r="F12" s="78">
        <v>-11309587.949789999</v>
      </c>
    </row>
    <row r="13" spans="1:6">
      <c r="A13" s="84" t="s">
        <v>1831</v>
      </c>
      <c r="B13" s="78">
        <v>-14564212</v>
      </c>
      <c r="C13" s="78">
        <v>0</v>
      </c>
      <c r="D13" s="78">
        <v>-15478249</v>
      </c>
      <c r="E13" s="78">
        <v>-16329552.695</v>
      </c>
      <c r="F13" s="78">
        <v>-17195018.987835001</v>
      </c>
    </row>
    <row r="14" spans="1:6">
      <c r="A14" s="84" t="s">
        <v>1857</v>
      </c>
      <c r="B14" s="78">
        <v>-2900000</v>
      </c>
      <c r="C14" s="78">
        <v>-1552703.0099999998</v>
      </c>
      <c r="D14" s="78">
        <v>-3600000</v>
      </c>
      <c r="E14" s="78">
        <v>-3798000</v>
      </c>
      <c r="F14" s="78">
        <v>-3999294</v>
      </c>
    </row>
    <row r="15" spans="1:6">
      <c r="A15" s="84" t="s">
        <v>1858</v>
      </c>
      <c r="B15" s="78">
        <v>-800000</v>
      </c>
      <c r="C15" s="78">
        <v>0</v>
      </c>
      <c r="D15" s="78">
        <v>-400000</v>
      </c>
      <c r="E15" s="78">
        <v>-422000</v>
      </c>
      <c r="F15" s="78">
        <v>-444366</v>
      </c>
    </row>
    <row r="16" spans="1:6">
      <c r="A16" s="84" t="s">
        <v>1824</v>
      </c>
      <c r="B16" s="78">
        <v>-34000</v>
      </c>
      <c r="C16" s="78">
        <v>-17791.98</v>
      </c>
      <c r="D16" s="78">
        <v>-35000</v>
      </c>
      <c r="E16" s="78">
        <v>-36925</v>
      </c>
      <c r="F16" s="78">
        <v>-38882.025000000001</v>
      </c>
    </row>
    <row r="17" spans="1:6">
      <c r="A17" s="84" t="s">
        <v>1818</v>
      </c>
      <c r="B17" s="78">
        <v>-887000</v>
      </c>
      <c r="C17" s="78">
        <v>-385342.11000000004</v>
      </c>
      <c r="D17" s="78">
        <v>-820000</v>
      </c>
      <c r="E17" s="78">
        <v>-865100</v>
      </c>
      <c r="F17" s="78">
        <v>-910950.3</v>
      </c>
    </row>
    <row r="18" spans="1:6">
      <c r="A18" s="84" t="s">
        <v>1841</v>
      </c>
      <c r="B18" s="78">
        <v>-360000</v>
      </c>
      <c r="C18" s="78">
        <v>-122506.42000000001</v>
      </c>
      <c r="D18" s="78">
        <v>-385000</v>
      </c>
      <c r="E18" s="78">
        <v>-406175</v>
      </c>
      <c r="F18" s="78">
        <v>-427702.27500000002</v>
      </c>
    </row>
    <row r="19" spans="1:6">
      <c r="A19" s="83" t="s">
        <v>1689</v>
      </c>
      <c r="B19" s="78">
        <v>153703195</v>
      </c>
      <c r="C19" s="78">
        <v>4563780.97</v>
      </c>
      <c r="D19" s="78">
        <v>170539772</v>
      </c>
      <c r="E19" s="78">
        <v>179919459.45999992</v>
      </c>
      <c r="F19" s="78">
        <v>189455190.81138006</v>
      </c>
    </row>
    <row r="20" spans="1:6">
      <c r="A20" s="84" t="s">
        <v>1690</v>
      </c>
      <c r="B20" s="78">
        <v>126789918</v>
      </c>
      <c r="C20" s="78">
        <v>0</v>
      </c>
      <c r="D20" s="78">
        <v>139641097</v>
      </c>
      <c r="E20" s="78">
        <v>147321357.33499992</v>
      </c>
      <c r="F20" s="78">
        <v>155129389.27375504</v>
      </c>
    </row>
    <row r="21" spans="1:6">
      <c r="A21" s="84" t="s">
        <v>1691</v>
      </c>
      <c r="B21" s="78">
        <v>7368065</v>
      </c>
      <c r="C21" s="78">
        <v>0</v>
      </c>
      <c r="D21" s="78">
        <v>10180427</v>
      </c>
      <c r="E21" s="78">
        <v>10740350.485000003</v>
      </c>
      <c r="F21" s="78">
        <v>11309589.060705002</v>
      </c>
    </row>
    <row r="22" spans="1:6">
      <c r="A22" s="84" t="s">
        <v>1692</v>
      </c>
      <c r="B22" s="78">
        <v>14564212</v>
      </c>
      <c r="C22" s="78">
        <v>37340.299999999996</v>
      </c>
      <c r="D22" s="78">
        <v>15478248</v>
      </c>
      <c r="E22" s="78">
        <v>16329551.639999999</v>
      </c>
      <c r="F22" s="78">
        <v>17195017.876919996</v>
      </c>
    </row>
    <row r="23" spans="1:6">
      <c r="A23" s="84" t="s">
        <v>1749</v>
      </c>
      <c r="B23" s="78">
        <v>3700000</v>
      </c>
      <c r="C23" s="78">
        <v>2140154.2599999998</v>
      </c>
      <c r="D23" s="78">
        <v>4000000</v>
      </c>
      <c r="E23" s="78">
        <v>4220000</v>
      </c>
      <c r="F23" s="78">
        <v>4443660</v>
      </c>
    </row>
    <row r="24" spans="1:6">
      <c r="A24" s="84" t="s">
        <v>1859</v>
      </c>
      <c r="B24" s="78">
        <v>0</v>
      </c>
      <c r="C24" s="78">
        <v>870226.54</v>
      </c>
      <c r="D24" s="78">
        <v>0</v>
      </c>
      <c r="E24" s="78">
        <v>0</v>
      </c>
      <c r="F24" s="78">
        <v>0</v>
      </c>
    </row>
    <row r="25" spans="1:6">
      <c r="A25" s="84" t="s">
        <v>1832</v>
      </c>
      <c r="B25" s="78">
        <v>34000</v>
      </c>
      <c r="C25" s="78">
        <v>21923.440000000002</v>
      </c>
      <c r="D25" s="78">
        <v>35000</v>
      </c>
      <c r="E25" s="78">
        <v>36925</v>
      </c>
      <c r="F25" s="78">
        <v>38882.024999999994</v>
      </c>
    </row>
    <row r="26" spans="1:6">
      <c r="A26" s="84" t="s">
        <v>1825</v>
      </c>
      <c r="B26" s="78">
        <v>887000</v>
      </c>
      <c r="C26" s="78">
        <v>1313507.1499999999</v>
      </c>
      <c r="D26" s="78">
        <v>820000</v>
      </c>
      <c r="E26" s="78">
        <v>865100</v>
      </c>
      <c r="F26" s="78">
        <v>910950.3</v>
      </c>
    </row>
    <row r="27" spans="1:6">
      <c r="A27" s="84" t="s">
        <v>1791</v>
      </c>
      <c r="B27" s="78">
        <v>360000</v>
      </c>
      <c r="C27" s="78">
        <v>180629.28</v>
      </c>
      <c r="D27" s="78">
        <v>385000</v>
      </c>
      <c r="E27" s="78">
        <v>406175</v>
      </c>
      <c r="F27" s="78">
        <v>427702.27500000002</v>
      </c>
    </row>
    <row r="28" spans="1:6">
      <c r="A28" s="82" t="s">
        <v>1345</v>
      </c>
      <c r="B28" s="78">
        <v>0</v>
      </c>
      <c r="C28" s="78">
        <v>2485437.4499999997</v>
      </c>
      <c r="D28" s="78">
        <v>0</v>
      </c>
      <c r="E28" s="78">
        <v>-8.754432201385498E-8</v>
      </c>
      <c r="F28" s="78">
        <v>1.3387762010097504E-8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3:F198"/>
  <sheetViews>
    <sheetView workbookViewId="0">
      <selection activeCell="A20" sqref="A20"/>
    </sheetView>
  </sheetViews>
  <sheetFormatPr defaultRowHeight="12.75"/>
  <cols>
    <col min="1" max="1" width="60.5703125" customWidth="1"/>
    <col min="2" max="2" width="24.5703125" style="3" customWidth="1"/>
    <col min="3" max="3" width="30.140625" style="3" customWidth="1"/>
    <col min="4" max="4" width="24.5703125" customWidth="1"/>
    <col min="5" max="6" width="24" customWidth="1"/>
  </cols>
  <sheetData>
    <row r="3" spans="1:6">
      <c r="B3" s="86" t="s">
        <v>1537</v>
      </c>
      <c r="C3" s="78"/>
      <c r="D3" s="78"/>
      <c r="E3" s="78"/>
      <c r="F3" s="78"/>
    </row>
    <row r="4" spans="1:6">
      <c r="A4" s="81" t="s">
        <v>1344</v>
      </c>
      <c r="B4" s="78" t="s">
        <v>1872</v>
      </c>
      <c r="C4" s="78" t="s">
        <v>1539</v>
      </c>
      <c r="D4" s="77" t="s">
        <v>1873</v>
      </c>
      <c r="E4" s="77" t="s">
        <v>1874</v>
      </c>
      <c r="F4" s="77" t="s">
        <v>1875</v>
      </c>
    </row>
    <row r="5" spans="1:6">
      <c r="A5" s="82" t="s">
        <v>1325</v>
      </c>
      <c r="B5" s="78">
        <v>-6500000</v>
      </c>
      <c r="C5" s="78"/>
      <c r="D5" s="78">
        <v>-5500000</v>
      </c>
      <c r="E5" s="78">
        <v>-5800000</v>
      </c>
      <c r="F5" s="78">
        <v>-6120000</v>
      </c>
    </row>
    <row r="6" spans="1:6">
      <c r="A6" s="83" t="s">
        <v>1588</v>
      </c>
      <c r="B6" s="78">
        <v>-5500000</v>
      </c>
      <c r="C6" s="78"/>
      <c r="D6" s="78">
        <v>-5500000</v>
      </c>
      <c r="E6" s="78">
        <v>-5500000</v>
      </c>
      <c r="F6" s="78">
        <v>-5500000</v>
      </c>
    </row>
    <row r="7" spans="1:6">
      <c r="A7" s="83" t="s">
        <v>1587</v>
      </c>
      <c r="B7" s="78">
        <v>-1000000</v>
      </c>
      <c r="C7" s="78"/>
      <c r="D7" s="78">
        <v>0</v>
      </c>
      <c r="E7" s="78">
        <v>-300000</v>
      </c>
      <c r="F7" s="78">
        <v>-620000</v>
      </c>
    </row>
    <row r="8" spans="1:6">
      <c r="A8" s="82" t="s">
        <v>1326</v>
      </c>
      <c r="B8" s="78">
        <v>6475000.0099999998</v>
      </c>
      <c r="C8" s="78"/>
      <c r="D8" s="78">
        <v>5497999.8600000003</v>
      </c>
      <c r="E8" s="78">
        <v>5794999.8300000001</v>
      </c>
      <c r="F8" s="78">
        <v>6114999.1900000004</v>
      </c>
    </row>
    <row r="9" spans="1:6">
      <c r="A9" s="83" t="s">
        <v>1346</v>
      </c>
      <c r="B9" s="78">
        <v>3561217.13</v>
      </c>
      <c r="C9" s="78"/>
      <c r="D9" s="78">
        <v>2835500.58</v>
      </c>
      <c r="E9" s="78">
        <v>3034885.61</v>
      </c>
      <c r="F9" s="78">
        <v>3248316.97</v>
      </c>
    </row>
    <row r="10" spans="1:6">
      <c r="A10" s="83" t="s">
        <v>1347</v>
      </c>
      <c r="B10" s="78">
        <v>320958.94</v>
      </c>
      <c r="C10" s="78"/>
      <c r="D10" s="78">
        <v>724468.75</v>
      </c>
      <c r="E10" s="78">
        <v>775181.56</v>
      </c>
      <c r="F10" s="78">
        <v>829444.27</v>
      </c>
    </row>
    <row r="11" spans="1:6">
      <c r="A11" s="83" t="s">
        <v>1562</v>
      </c>
      <c r="B11" s="78">
        <v>356000</v>
      </c>
      <c r="C11" s="78"/>
      <c r="D11" s="78">
        <v>328000</v>
      </c>
      <c r="E11" s="78">
        <v>362000</v>
      </c>
      <c r="F11" s="78">
        <v>388000</v>
      </c>
    </row>
    <row r="12" spans="1:6">
      <c r="A12" s="83" t="s">
        <v>1348</v>
      </c>
      <c r="B12" s="78">
        <v>0</v>
      </c>
      <c r="C12" s="78"/>
      <c r="D12" s="78">
        <v>62000</v>
      </c>
      <c r="E12" s="78">
        <v>56000</v>
      </c>
      <c r="F12" s="78">
        <v>50000</v>
      </c>
    </row>
    <row r="13" spans="1:6">
      <c r="A13" s="83" t="s">
        <v>1353</v>
      </c>
      <c r="B13" s="78">
        <v>33106</v>
      </c>
      <c r="C13" s="78"/>
      <c r="D13" s="78">
        <v>83106</v>
      </c>
      <c r="E13" s="78">
        <v>99727.2</v>
      </c>
      <c r="F13" s="78">
        <v>80000</v>
      </c>
    </row>
    <row r="14" spans="1:6">
      <c r="A14" s="83" t="s">
        <v>1349</v>
      </c>
      <c r="B14" s="78">
        <v>0</v>
      </c>
      <c r="C14" s="78"/>
      <c r="D14" s="78">
        <v>21300</v>
      </c>
      <c r="E14" s="78">
        <v>25560</v>
      </c>
      <c r="F14" s="78">
        <v>25000</v>
      </c>
    </row>
    <row r="15" spans="1:6">
      <c r="A15" s="83" t="s">
        <v>1351</v>
      </c>
      <c r="B15" s="78">
        <v>323820.67</v>
      </c>
      <c r="C15" s="78"/>
      <c r="D15" s="78">
        <v>406765</v>
      </c>
      <c r="E15" s="78">
        <v>427240.46</v>
      </c>
      <c r="F15" s="78">
        <v>449150.96</v>
      </c>
    </row>
    <row r="16" spans="1:6">
      <c r="A16" s="83" t="s">
        <v>1350</v>
      </c>
      <c r="B16" s="78">
        <v>1879897.27</v>
      </c>
      <c r="C16" s="78"/>
      <c r="D16" s="78">
        <v>1036859.53</v>
      </c>
      <c r="E16" s="78">
        <v>1014405</v>
      </c>
      <c r="F16" s="78">
        <v>1045086.99</v>
      </c>
    </row>
    <row r="17" spans="1:6">
      <c r="A17" s="82" t="s">
        <v>1328</v>
      </c>
      <c r="B17" s="78">
        <v>24999.990000000202</v>
      </c>
      <c r="C17" s="78"/>
      <c r="D17" s="78">
        <v>2000</v>
      </c>
      <c r="E17" s="78">
        <v>5000</v>
      </c>
      <c r="F17" s="78">
        <v>5000</v>
      </c>
    </row>
    <row r="18" spans="1:6">
      <c r="A18" s="83" t="s">
        <v>1698</v>
      </c>
      <c r="B18" s="78">
        <v>24999.990000000202</v>
      </c>
      <c r="C18" s="78"/>
      <c r="D18" s="78">
        <v>2000</v>
      </c>
      <c r="E18" s="78">
        <v>5000</v>
      </c>
      <c r="F18" s="78">
        <v>5000</v>
      </c>
    </row>
    <row r="19" spans="1:6">
      <c r="A19" s="84" t="s">
        <v>1911</v>
      </c>
      <c r="B19" s="78">
        <v>24999.990000000202</v>
      </c>
      <c r="C19" s="78"/>
      <c r="D19" s="78">
        <v>2000</v>
      </c>
      <c r="E19" s="78">
        <v>5000</v>
      </c>
      <c r="F19" s="78">
        <v>5000</v>
      </c>
    </row>
    <row r="20" spans="1:6">
      <c r="A20" s="85" t="s">
        <v>1700</v>
      </c>
      <c r="B20" s="78">
        <v>24999.990000000202</v>
      </c>
      <c r="C20" s="78"/>
      <c r="D20" s="78">
        <v>2000</v>
      </c>
      <c r="E20" s="78">
        <v>5000</v>
      </c>
      <c r="F20" s="78">
        <v>5000</v>
      </c>
    </row>
    <row r="21" spans="1:6">
      <c r="A21" s="82" t="s">
        <v>1345</v>
      </c>
      <c r="B21" s="78">
        <v>-2.1827872842550278E-11</v>
      </c>
      <c r="C21" s="78"/>
      <c r="D21" s="78">
        <v>-0.13999999989755452</v>
      </c>
      <c r="E21" s="78">
        <v>-0.17000000015832484</v>
      </c>
      <c r="F21" s="78">
        <v>-0.80999999982304871</v>
      </c>
    </row>
    <row r="22" spans="1:6">
      <c r="B22"/>
      <c r="C22"/>
    </row>
    <row r="23" spans="1:6">
      <c r="B23"/>
      <c r="C23"/>
    </row>
    <row r="24" spans="1:6">
      <c r="B24"/>
      <c r="C24"/>
    </row>
    <row r="25" spans="1:6">
      <c r="B25"/>
      <c r="C25"/>
    </row>
    <row r="26" spans="1:6">
      <c r="B26"/>
      <c r="C26"/>
    </row>
    <row r="27" spans="1:6">
      <c r="B27"/>
      <c r="C27"/>
    </row>
    <row r="28" spans="1:6">
      <c r="B28"/>
      <c r="C28"/>
    </row>
    <row r="29" spans="1:6">
      <c r="B29"/>
      <c r="C29"/>
    </row>
    <row r="30" spans="1:6">
      <c r="B30"/>
      <c r="C30"/>
    </row>
    <row r="31" spans="1:6">
      <c r="B31"/>
      <c r="C31"/>
    </row>
    <row r="32" spans="1:6">
      <c r="B32"/>
      <c r="C32"/>
    </row>
    <row r="33" spans="2:3">
      <c r="B33"/>
      <c r="C33"/>
    </row>
    <row r="34" spans="2:3">
      <c r="B34"/>
      <c r="C34"/>
    </row>
    <row r="35" spans="2:3">
      <c r="B35"/>
      <c r="C35"/>
    </row>
    <row r="36" spans="2:3">
      <c r="B36"/>
      <c r="C36"/>
    </row>
    <row r="37" spans="2:3">
      <c r="B37"/>
      <c r="C37"/>
    </row>
    <row r="38" spans="2:3">
      <c r="B38"/>
      <c r="C38"/>
    </row>
    <row r="39" spans="2:3">
      <c r="B39"/>
      <c r="C39"/>
    </row>
    <row r="40" spans="2:3">
      <c r="B40"/>
      <c r="C40"/>
    </row>
    <row r="41" spans="2:3">
      <c r="B41"/>
      <c r="C41"/>
    </row>
    <row r="42" spans="2:3">
      <c r="B42"/>
      <c r="C42"/>
    </row>
    <row r="43" spans="2:3">
      <c r="B43"/>
      <c r="C43"/>
    </row>
    <row r="44" spans="2:3">
      <c r="B44"/>
      <c r="C44"/>
    </row>
    <row r="45" spans="2:3">
      <c r="B45"/>
      <c r="C45"/>
    </row>
    <row r="46" spans="2:3">
      <c r="B46"/>
      <c r="C46"/>
    </row>
    <row r="47" spans="2:3">
      <c r="B47"/>
      <c r="C47"/>
    </row>
    <row r="48" spans="2:3">
      <c r="B48"/>
      <c r="C48"/>
    </row>
    <row r="49" spans="2:3">
      <c r="B49"/>
      <c r="C49"/>
    </row>
    <row r="50" spans="2:3">
      <c r="B50"/>
      <c r="C50"/>
    </row>
    <row r="51" spans="2:3">
      <c r="B51"/>
      <c r="C51"/>
    </row>
    <row r="52" spans="2:3">
      <c r="B52"/>
      <c r="C52"/>
    </row>
    <row r="53" spans="2:3">
      <c r="B53"/>
      <c r="C53"/>
    </row>
    <row r="54" spans="2:3">
      <c r="B54"/>
      <c r="C54"/>
    </row>
    <row r="55" spans="2:3">
      <c r="B55"/>
      <c r="C55"/>
    </row>
    <row r="56" spans="2:3">
      <c r="B56"/>
      <c r="C56"/>
    </row>
    <row r="57" spans="2:3">
      <c r="B57"/>
      <c r="C57"/>
    </row>
    <row r="58" spans="2:3">
      <c r="B58"/>
      <c r="C58"/>
    </row>
    <row r="59" spans="2:3">
      <c r="B59"/>
      <c r="C59"/>
    </row>
    <row r="60" spans="2:3">
      <c r="B60"/>
      <c r="C60"/>
    </row>
    <row r="61" spans="2:3">
      <c r="B61"/>
      <c r="C61"/>
    </row>
    <row r="62" spans="2:3">
      <c r="B62"/>
      <c r="C62"/>
    </row>
    <row r="63" spans="2:3">
      <c r="B63"/>
      <c r="C63"/>
    </row>
    <row r="64" spans="2:3">
      <c r="B64"/>
      <c r="C64"/>
    </row>
    <row r="65" spans="2:3">
      <c r="B65"/>
      <c r="C65"/>
    </row>
    <row r="66" spans="2:3">
      <c r="B66"/>
      <c r="C66"/>
    </row>
    <row r="67" spans="2:3">
      <c r="B67"/>
      <c r="C67"/>
    </row>
    <row r="68" spans="2:3">
      <c r="B68"/>
      <c r="C68"/>
    </row>
    <row r="69" spans="2:3">
      <c r="B69"/>
      <c r="C69"/>
    </row>
    <row r="70" spans="2:3">
      <c r="B70"/>
      <c r="C70"/>
    </row>
    <row r="71" spans="2:3">
      <c r="B71"/>
      <c r="C71"/>
    </row>
    <row r="72" spans="2:3">
      <c r="B72"/>
      <c r="C72"/>
    </row>
    <row r="73" spans="2:3">
      <c r="B73"/>
      <c r="C73"/>
    </row>
    <row r="74" spans="2:3">
      <c r="B74"/>
      <c r="C74"/>
    </row>
    <row r="75" spans="2:3">
      <c r="B75"/>
      <c r="C75"/>
    </row>
    <row r="76" spans="2:3">
      <c r="B76"/>
      <c r="C76"/>
    </row>
    <row r="77" spans="2:3">
      <c r="B77"/>
      <c r="C77"/>
    </row>
    <row r="78" spans="2:3">
      <c r="B78"/>
      <c r="C78"/>
    </row>
    <row r="79" spans="2:3">
      <c r="B79"/>
      <c r="C79"/>
    </row>
    <row r="80" spans="2:3">
      <c r="B80"/>
      <c r="C80"/>
    </row>
    <row r="81" spans="2:3">
      <c r="B81"/>
      <c r="C81"/>
    </row>
    <row r="82" spans="2:3">
      <c r="B82"/>
      <c r="C82"/>
    </row>
    <row r="83" spans="2:3">
      <c r="B83"/>
      <c r="C83"/>
    </row>
    <row r="84" spans="2:3">
      <c r="B84"/>
      <c r="C84"/>
    </row>
    <row r="85" spans="2:3">
      <c r="B85"/>
      <c r="C85"/>
    </row>
    <row r="86" spans="2:3">
      <c r="B86"/>
      <c r="C86"/>
    </row>
    <row r="87" spans="2:3">
      <c r="B87"/>
      <c r="C87"/>
    </row>
    <row r="88" spans="2:3">
      <c r="B88"/>
      <c r="C88"/>
    </row>
    <row r="89" spans="2:3">
      <c r="B89"/>
      <c r="C89"/>
    </row>
    <row r="90" spans="2:3">
      <c r="B90"/>
      <c r="C90"/>
    </row>
    <row r="91" spans="2:3">
      <c r="B91"/>
      <c r="C91"/>
    </row>
    <row r="92" spans="2:3">
      <c r="B92"/>
      <c r="C92"/>
    </row>
    <row r="93" spans="2:3">
      <c r="B93"/>
      <c r="C93"/>
    </row>
    <row r="94" spans="2:3">
      <c r="B94"/>
      <c r="C94"/>
    </row>
    <row r="95" spans="2:3">
      <c r="B95"/>
      <c r="C95"/>
    </row>
    <row r="96" spans="2:3">
      <c r="B96"/>
      <c r="C96"/>
    </row>
    <row r="97" spans="2:3">
      <c r="B97"/>
      <c r="C97"/>
    </row>
    <row r="98" spans="2:3">
      <c r="B98"/>
      <c r="C98"/>
    </row>
    <row r="99" spans="2:3">
      <c r="B99"/>
      <c r="C99"/>
    </row>
    <row r="100" spans="2:3">
      <c r="B100"/>
      <c r="C100"/>
    </row>
    <row r="101" spans="2:3">
      <c r="B101"/>
      <c r="C101"/>
    </row>
    <row r="102" spans="2:3">
      <c r="B102"/>
      <c r="C102"/>
    </row>
    <row r="103" spans="2:3">
      <c r="B103"/>
      <c r="C103"/>
    </row>
    <row r="104" spans="2:3">
      <c r="B104"/>
      <c r="C104"/>
    </row>
    <row r="105" spans="2:3">
      <c r="B105"/>
      <c r="C105"/>
    </row>
    <row r="106" spans="2:3">
      <c r="B106"/>
      <c r="C106"/>
    </row>
    <row r="107" spans="2:3">
      <c r="B107"/>
      <c r="C107"/>
    </row>
    <row r="108" spans="2:3">
      <c r="B108"/>
      <c r="C108"/>
    </row>
    <row r="109" spans="2:3">
      <c r="B109"/>
      <c r="C109"/>
    </row>
    <row r="110" spans="2:3">
      <c r="B110"/>
      <c r="C110"/>
    </row>
    <row r="111" spans="2:3">
      <c r="B111"/>
      <c r="C111"/>
    </row>
    <row r="112" spans="2:3">
      <c r="B112"/>
      <c r="C112"/>
    </row>
    <row r="113" spans="2:3">
      <c r="B113"/>
      <c r="C113"/>
    </row>
    <row r="114" spans="2:3">
      <c r="B114"/>
      <c r="C114"/>
    </row>
    <row r="115" spans="2:3">
      <c r="B115"/>
      <c r="C115"/>
    </row>
    <row r="116" spans="2:3">
      <c r="B116"/>
      <c r="C116"/>
    </row>
    <row r="117" spans="2:3">
      <c r="B117"/>
      <c r="C117"/>
    </row>
    <row r="118" spans="2:3">
      <c r="B118"/>
      <c r="C118"/>
    </row>
    <row r="119" spans="2:3">
      <c r="B119"/>
      <c r="C119"/>
    </row>
    <row r="120" spans="2:3">
      <c r="B120"/>
      <c r="C120"/>
    </row>
    <row r="121" spans="2:3">
      <c r="B121"/>
      <c r="C121"/>
    </row>
    <row r="122" spans="2:3">
      <c r="B122"/>
      <c r="C122"/>
    </row>
    <row r="123" spans="2:3">
      <c r="B123"/>
      <c r="C123"/>
    </row>
    <row r="124" spans="2:3">
      <c r="B124"/>
      <c r="C124"/>
    </row>
    <row r="125" spans="2:3">
      <c r="B125"/>
      <c r="C125"/>
    </row>
    <row r="126" spans="2:3">
      <c r="B126"/>
      <c r="C126"/>
    </row>
    <row r="127" spans="2:3">
      <c r="B127"/>
      <c r="C127"/>
    </row>
    <row r="128" spans="2:3">
      <c r="B128"/>
      <c r="C128"/>
    </row>
    <row r="129" spans="2:3">
      <c r="B129"/>
      <c r="C129"/>
    </row>
    <row r="130" spans="2:3">
      <c r="B130"/>
      <c r="C130"/>
    </row>
    <row r="131" spans="2:3">
      <c r="B131"/>
      <c r="C131"/>
    </row>
    <row r="132" spans="2:3">
      <c r="B132"/>
      <c r="C132"/>
    </row>
    <row r="133" spans="2:3">
      <c r="B133"/>
      <c r="C133"/>
    </row>
    <row r="134" spans="2:3">
      <c r="B134"/>
      <c r="C134"/>
    </row>
    <row r="135" spans="2:3">
      <c r="B135"/>
      <c r="C135"/>
    </row>
    <row r="136" spans="2:3">
      <c r="B136"/>
      <c r="C136"/>
    </row>
    <row r="137" spans="2:3">
      <c r="B137"/>
      <c r="C137"/>
    </row>
    <row r="138" spans="2:3">
      <c r="B138"/>
      <c r="C138"/>
    </row>
    <row r="139" spans="2:3">
      <c r="B139"/>
      <c r="C139"/>
    </row>
    <row r="140" spans="2:3">
      <c r="B140"/>
      <c r="C140"/>
    </row>
    <row r="141" spans="2:3">
      <c r="B141"/>
      <c r="C141"/>
    </row>
    <row r="142" spans="2:3">
      <c r="B142"/>
      <c r="C142"/>
    </row>
    <row r="143" spans="2:3">
      <c r="B143"/>
      <c r="C143"/>
    </row>
    <row r="144" spans="2:3">
      <c r="B144"/>
      <c r="C144"/>
    </row>
    <row r="145" spans="2:3">
      <c r="B145"/>
      <c r="C145"/>
    </row>
    <row r="146" spans="2:3">
      <c r="B146"/>
      <c r="C146"/>
    </row>
    <row r="147" spans="2:3">
      <c r="B147"/>
      <c r="C147"/>
    </row>
    <row r="148" spans="2:3">
      <c r="B148"/>
      <c r="C148"/>
    </row>
    <row r="149" spans="2:3">
      <c r="B149"/>
      <c r="C149"/>
    </row>
    <row r="150" spans="2:3">
      <c r="B150"/>
      <c r="C150"/>
    </row>
    <row r="151" spans="2:3">
      <c r="B151"/>
      <c r="C151"/>
    </row>
    <row r="152" spans="2:3">
      <c r="B152"/>
      <c r="C152"/>
    </row>
    <row r="153" spans="2:3">
      <c r="B153"/>
      <c r="C153"/>
    </row>
    <row r="154" spans="2:3">
      <c r="B154"/>
      <c r="C154"/>
    </row>
    <row r="155" spans="2:3">
      <c r="B155"/>
      <c r="C155"/>
    </row>
    <row r="156" spans="2:3">
      <c r="B156"/>
      <c r="C156"/>
    </row>
    <row r="157" spans="2:3">
      <c r="B157"/>
      <c r="C157"/>
    </row>
    <row r="158" spans="2:3">
      <c r="B158"/>
      <c r="C158"/>
    </row>
    <row r="159" spans="2:3">
      <c r="B159"/>
      <c r="C159"/>
    </row>
    <row r="160" spans="2:3">
      <c r="B160"/>
      <c r="C160"/>
    </row>
    <row r="161" spans="2:3">
      <c r="B161"/>
      <c r="C161"/>
    </row>
    <row r="162" spans="2:3">
      <c r="B162"/>
      <c r="C162"/>
    </row>
    <row r="163" spans="2:3">
      <c r="B163"/>
      <c r="C163"/>
    </row>
    <row r="164" spans="2:3">
      <c r="B164"/>
      <c r="C164"/>
    </row>
    <row r="165" spans="2:3">
      <c r="B165"/>
      <c r="C165"/>
    </row>
    <row r="166" spans="2:3">
      <c r="B166"/>
      <c r="C166"/>
    </row>
    <row r="167" spans="2:3">
      <c r="B167"/>
      <c r="C167"/>
    </row>
    <row r="168" spans="2:3">
      <c r="B168"/>
      <c r="C168"/>
    </row>
    <row r="169" spans="2:3">
      <c r="B169"/>
      <c r="C169"/>
    </row>
    <row r="170" spans="2:3">
      <c r="B170"/>
      <c r="C170"/>
    </row>
    <row r="171" spans="2:3">
      <c r="B171"/>
      <c r="C171"/>
    </row>
    <row r="172" spans="2:3">
      <c r="B172"/>
      <c r="C172"/>
    </row>
    <row r="173" spans="2:3">
      <c r="B173"/>
      <c r="C173"/>
    </row>
    <row r="174" spans="2:3">
      <c r="B174"/>
      <c r="C174"/>
    </row>
    <row r="175" spans="2:3">
      <c r="B175"/>
      <c r="C175"/>
    </row>
    <row r="176" spans="2:3">
      <c r="B176"/>
      <c r="C176"/>
    </row>
    <row r="177" spans="2:3">
      <c r="B177"/>
      <c r="C177"/>
    </row>
    <row r="178" spans="2:3">
      <c r="B178"/>
      <c r="C178"/>
    </row>
    <row r="179" spans="2:3">
      <c r="B179"/>
      <c r="C179"/>
    </row>
    <row r="180" spans="2:3">
      <c r="B180"/>
      <c r="C180"/>
    </row>
    <row r="181" spans="2:3">
      <c r="B181"/>
      <c r="C181"/>
    </row>
    <row r="182" spans="2:3">
      <c r="B182"/>
      <c r="C182"/>
    </row>
    <row r="183" spans="2:3">
      <c r="B183"/>
      <c r="C183"/>
    </row>
    <row r="184" spans="2:3">
      <c r="B184"/>
      <c r="C184"/>
    </row>
    <row r="185" spans="2:3">
      <c r="B185"/>
      <c r="C185"/>
    </row>
    <row r="186" spans="2:3">
      <c r="B186"/>
      <c r="C186"/>
    </row>
    <row r="187" spans="2:3">
      <c r="B187"/>
      <c r="C187"/>
    </row>
    <row r="188" spans="2:3">
      <c r="B188"/>
      <c r="C188"/>
    </row>
    <row r="189" spans="2:3">
      <c r="B189"/>
      <c r="C189"/>
    </row>
    <row r="190" spans="2:3">
      <c r="B190"/>
      <c r="C190"/>
    </row>
    <row r="191" spans="2:3">
      <c r="B191"/>
      <c r="C191"/>
    </row>
    <row r="192" spans="2:3">
      <c r="B192"/>
      <c r="C192"/>
    </row>
    <row r="193" spans="2:3">
      <c r="B193"/>
      <c r="C193"/>
    </row>
    <row r="194" spans="2:3">
      <c r="B194"/>
      <c r="C194"/>
    </row>
    <row r="195" spans="2:3">
      <c r="B195"/>
      <c r="C195"/>
    </row>
    <row r="196" spans="2:3">
      <c r="B196"/>
      <c r="C196"/>
    </row>
    <row r="197" spans="2:3">
      <c r="B197"/>
      <c r="C197"/>
    </row>
    <row r="198" spans="2:3">
      <c r="B198"/>
      <c r="C198"/>
    </row>
  </sheetData>
  <pageMargins left="0.70866141732283472" right="0.70866141732283472" top="0.74803149606299213" bottom="0.74803149606299213" header="0.31496062992125984" footer="0.31496062992125984"/>
  <pageSetup orientation="landscape" r:id="rId2"/>
</worksheet>
</file>

<file path=xl/worksheets/sheet30.xml><?xml version="1.0" encoding="utf-8"?>
<worksheet xmlns="http://schemas.openxmlformats.org/spreadsheetml/2006/main" xmlns:r="http://schemas.openxmlformats.org/officeDocument/2006/relationships">
  <dimension ref="A3:F47"/>
  <sheetViews>
    <sheetView topLeftCell="A13" workbookViewId="0">
      <selection activeCell="D41" sqref="D41"/>
    </sheetView>
  </sheetViews>
  <sheetFormatPr defaultRowHeight="12.75"/>
  <cols>
    <col min="1" max="1" width="74.42578125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1326</v>
      </c>
      <c r="B5" s="78">
        <v>108625</v>
      </c>
      <c r="C5" s="78">
        <v>47898.250000000007</v>
      </c>
      <c r="D5" s="78">
        <v>106400</v>
      </c>
      <c r="E5" s="78">
        <v>112252</v>
      </c>
      <c r="F5" s="78">
        <v>118201.35600000004</v>
      </c>
    </row>
    <row r="6" spans="1:6">
      <c r="A6" s="83" t="s">
        <v>1350</v>
      </c>
      <c r="B6" s="78">
        <v>108625</v>
      </c>
      <c r="C6" s="78">
        <v>47898.250000000007</v>
      </c>
      <c r="D6" s="78">
        <v>106400</v>
      </c>
      <c r="E6" s="78">
        <v>112252</v>
      </c>
      <c r="F6" s="78">
        <v>118201.35600000004</v>
      </c>
    </row>
    <row r="7" spans="1:6">
      <c r="A7" s="84" t="s">
        <v>1523</v>
      </c>
      <c r="B7" s="78">
        <v>108625</v>
      </c>
      <c r="C7" s="78">
        <v>47898.250000000007</v>
      </c>
      <c r="D7" s="78">
        <v>106400</v>
      </c>
      <c r="E7" s="78">
        <v>112252</v>
      </c>
      <c r="F7" s="78">
        <v>118201.35600000004</v>
      </c>
    </row>
    <row r="8" spans="1:6">
      <c r="A8" s="85" t="s">
        <v>1425</v>
      </c>
      <c r="B8" s="78">
        <v>16245</v>
      </c>
      <c r="C8" s="78">
        <v>14588.910000000002</v>
      </c>
      <c r="D8" s="78">
        <v>16000</v>
      </c>
      <c r="E8" s="78">
        <v>16880</v>
      </c>
      <c r="F8" s="78">
        <v>17774.64</v>
      </c>
    </row>
    <row r="9" spans="1:6">
      <c r="A9" s="85" t="s">
        <v>1426</v>
      </c>
      <c r="B9" s="78">
        <v>2000</v>
      </c>
      <c r="C9" s="78">
        <v>0</v>
      </c>
      <c r="D9" s="78">
        <v>2000</v>
      </c>
      <c r="E9" s="78">
        <v>2110</v>
      </c>
      <c r="F9" s="78">
        <v>2221.83</v>
      </c>
    </row>
    <row r="10" spans="1:6">
      <c r="A10" s="85" t="s">
        <v>1427</v>
      </c>
      <c r="B10" s="78">
        <v>2000</v>
      </c>
      <c r="C10" s="78">
        <v>92.42</v>
      </c>
      <c r="D10" s="78">
        <v>2000</v>
      </c>
      <c r="E10" s="78">
        <v>2110</v>
      </c>
      <c r="F10" s="78">
        <v>2221.83</v>
      </c>
    </row>
    <row r="11" spans="1:6">
      <c r="A11" s="85" t="s">
        <v>1428</v>
      </c>
      <c r="B11" s="78">
        <v>2000</v>
      </c>
      <c r="C11" s="78">
        <v>0</v>
      </c>
      <c r="D11" s="78">
        <v>2000</v>
      </c>
      <c r="E11" s="78">
        <v>2110</v>
      </c>
      <c r="F11" s="78">
        <v>2221.83</v>
      </c>
    </row>
    <row r="12" spans="1:6">
      <c r="A12" s="85" t="s">
        <v>1429</v>
      </c>
      <c r="B12" s="78">
        <v>2000</v>
      </c>
      <c r="C12" s="78">
        <v>0</v>
      </c>
      <c r="D12" s="78">
        <v>2000</v>
      </c>
      <c r="E12" s="78">
        <v>2110</v>
      </c>
      <c r="F12" s="78">
        <v>2221.83</v>
      </c>
    </row>
    <row r="13" spans="1:6">
      <c r="A13" s="85" t="s">
        <v>1430</v>
      </c>
      <c r="B13" s="78">
        <v>9980</v>
      </c>
      <c r="C13" s="78">
        <v>9309.2000000000007</v>
      </c>
      <c r="D13" s="78">
        <v>8000</v>
      </c>
      <c r="E13" s="78">
        <v>8440</v>
      </c>
      <c r="F13" s="78">
        <v>8887.32</v>
      </c>
    </row>
    <row r="14" spans="1:6">
      <c r="A14" s="85" t="s">
        <v>1431</v>
      </c>
      <c r="B14" s="78">
        <v>2000</v>
      </c>
      <c r="C14" s="78">
        <v>856.3</v>
      </c>
      <c r="D14" s="78">
        <v>2000</v>
      </c>
      <c r="E14" s="78">
        <v>2110</v>
      </c>
      <c r="F14" s="78">
        <v>2221.83</v>
      </c>
    </row>
    <row r="15" spans="1:6">
      <c r="A15" s="85" t="s">
        <v>1432</v>
      </c>
      <c r="B15" s="78">
        <v>2000</v>
      </c>
      <c r="C15" s="78">
        <v>0</v>
      </c>
      <c r="D15" s="78">
        <v>2000</v>
      </c>
      <c r="E15" s="78">
        <v>2110</v>
      </c>
      <c r="F15" s="78">
        <v>2221.83</v>
      </c>
    </row>
    <row r="16" spans="1:6">
      <c r="A16" s="85" t="s">
        <v>1433</v>
      </c>
      <c r="B16" s="78">
        <v>2000</v>
      </c>
      <c r="C16" s="78">
        <v>1700</v>
      </c>
      <c r="D16" s="78">
        <v>2000</v>
      </c>
      <c r="E16" s="78">
        <v>2110</v>
      </c>
      <c r="F16" s="78">
        <v>2221.83</v>
      </c>
    </row>
    <row r="17" spans="1:6">
      <c r="A17" s="85" t="s">
        <v>1434</v>
      </c>
      <c r="B17" s="78">
        <v>2000</v>
      </c>
      <c r="C17" s="78">
        <v>0</v>
      </c>
      <c r="D17" s="78">
        <v>2000</v>
      </c>
      <c r="E17" s="78">
        <v>2110</v>
      </c>
      <c r="F17" s="78">
        <v>2221.83</v>
      </c>
    </row>
    <row r="18" spans="1:6">
      <c r="A18" s="85" t="s">
        <v>1436</v>
      </c>
      <c r="B18" s="78">
        <v>2000</v>
      </c>
      <c r="C18" s="78">
        <v>1853.52</v>
      </c>
      <c r="D18" s="78">
        <v>2000</v>
      </c>
      <c r="E18" s="78">
        <v>2110</v>
      </c>
      <c r="F18" s="78">
        <v>2221.83</v>
      </c>
    </row>
    <row r="19" spans="1:6">
      <c r="A19" s="85" t="s">
        <v>1437</v>
      </c>
      <c r="B19" s="78">
        <v>2000</v>
      </c>
      <c r="C19" s="78">
        <v>0</v>
      </c>
      <c r="D19" s="78">
        <v>2000</v>
      </c>
      <c r="E19" s="78">
        <v>2110</v>
      </c>
      <c r="F19" s="78">
        <v>2221.83</v>
      </c>
    </row>
    <row r="20" spans="1:6">
      <c r="A20" s="85" t="s">
        <v>1438</v>
      </c>
      <c r="B20" s="78">
        <v>2000</v>
      </c>
      <c r="C20" s="78">
        <v>1040</v>
      </c>
      <c r="D20" s="78">
        <v>2000</v>
      </c>
      <c r="E20" s="78">
        <v>2110</v>
      </c>
      <c r="F20" s="78">
        <v>2221.83</v>
      </c>
    </row>
    <row r="21" spans="1:6">
      <c r="A21" s="85" t="s">
        <v>1439</v>
      </c>
      <c r="B21" s="78">
        <v>2000</v>
      </c>
      <c r="C21" s="78">
        <v>173</v>
      </c>
      <c r="D21" s="78">
        <v>2000</v>
      </c>
      <c r="E21" s="78">
        <v>2110</v>
      </c>
      <c r="F21" s="78">
        <v>2221.83</v>
      </c>
    </row>
    <row r="22" spans="1:6">
      <c r="A22" s="85" t="s">
        <v>1441</v>
      </c>
      <c r="B22" s="78">
        <v>2000</v>
      </c>
      <c r="C22" s="78">
        <v>0</v>
      </c>
      <c r="D22" s="78">
        <v>2000</v>
      </c>
      <c r="E22" s="78">
        <v>2110</v>
      </c>
      <c r="F22" s="78">
        <v>2221.83</v>
      </c>
    </row>
    <row r="23" spans="1:6">
      <c r="A23" s="85" t="s">
        <v>1442</v>
      </c>
      <c r="B23" s="78">
        <v>2000</v>
      </c>
      <c r="C23" s="78">
        <v>0</v>
      </c>
      <c r="D23" s="78">
        <v>2000</v>
      </c>
      <c r="E23" s="78">
        <v>2110</v>
      </c>
      <c r="F23" s="78">
        <v>2221.83</v>
      </c>
    </row>
    <row r="24" spans="1:6">
      <c r="A24" s="85" t="s">
        <v>1443</v>
      </c>
      <c r="B24" s="78">
        <v>2000</v>
      </c>
      <c r="C24" s="78">
        <v>0</v>
      </c>
      <c r="D24" s="78">
        <v>2000</v>
      </c>
      <c r="E24" s="78">
        <v>2110</v>
      </c>
      <c r="F24" s="78">
        <v>2221.83</v>
      </c>
    </row>
    <row r="25" spans="1:6">
      <c r="A25" s="85" t="s">
        <v>1444</v>
      </c>
      <c r="B25" s="78">
        <v>2000</v>
      </c>
      <c r="C25" s="78">
        <v>276.3</v>
      </c>
      <c r="D25" s="78">
        <v>2000</v>
      </c>
      <c r="E25" s="78">
        <v>2110</v>
      </c>
      <c r="F25" s="78">
        <v>2221.83</v>
      </c>
    </row>
    <row r="26" spans="1:6">
      <c r="A26" s="85" t="s">
        <v>1445</v>
      </c>
      <c r="B26" s="78">
        <v>2000</v>
      </c>
      <c r="C26" s="78">
        <v>1948</v>
      </c>
      <c r="D26" s="78">
        <v>2000</v>
      </c>
      <c r="E26" s="78">
        <v>2110</v>
      </c>
      <c r="F26" s="78">
        <v>2221.83</v>
      </c>
    </row>
    <row r="27" spans="1:6">
      <c r="A27" s="85" t="s">
        <v>1447</v>
      </c>
      <c r="B27" s="78">
        <v>2000</v>
      </c>
      <c r="C27" s="78">
        <v>472.2</v>
      </c>
      <c r="D27" s="78">
        <v>2000</v>
      </c>
      <c r="E27" s="78">
        <v>2110</v>
      </c>
      <c r="F27" s="78">
        <v>2221.83</v>
      </c>
    </row>
    <row r="28" spans="1:6">
      <c r="A28" s="85" t="s">
        <v>1449</v>
      </c>
      <c r="B28" s="78">
        <v>2000</v>
      </c>
      <c r="C28" s="78">
        <v>0</v>
      </c>
      <c r="D28" s="78">
        <v>2000</v>
      </c>
      <c r="E28" s="78">
        <v>2110</v>
      </c>
      <c r="F28" s="78">
        <v>2221.83</v>
      </c>
    </row>
    <row r="29" spans="1:6">
      <c r="A29" s="85" t="s">
        <v>1450</v>
      </c>
      <c r="B29" s="78">
        <v>2000</v>
      </c>
      <c r="C29" s="78">
        <v>276.3</v>
      </c>
      <c r="D29" s="78">
        <v>2000</v>
      </c>
      <c r="E29" s="78">
        <v>2110</v>
      </c>
      <c r="F29" s="78">
        <v>2221.83</v>
      </c>
    </row>
    <row r="30" spans="1:6">
      <c r="A30" s="85" t="s">
        <v>1451</v>
      </c>
      <c r="B30" s="78">
        <v>2000</v>
      </c>
      <c r="C30" s="78">
        <v>0</v>
      </c>
      <c r="D30" s="78">
        <v>2000</v>
      </c>
      <c r="E30" s="78">
        <v>2110</v>
      </c>
      <c r="F30" s="78">
        <v>2221.83</v>
      </c>
    </row>
    <row r="31" spans="1:6">
      <c r="A31" s="85" t="s">
        <v>1467</v>
      </c>
      <c r="B31" s="78">
        <v>2000</v>
      </c>
      <c r="C31" s="78">
        <v>0</v>
      </c>
      <c r="D31" s="78">
        <v>2000</v>
      </c>
      <c r="E31" s="78">
        <v>2110</v>
      </c>
      <c r="F31" s="78">
        <v>2221.83</v>
      </c>
    </row>
    <row r="32" spans="1:6">
      <c r="A32" s="85" t="s">
        <v>1452</v>
      </c>
      <c r="B32" s="78">
        <v>2000</v>
      </c>
      <c r="C32" s="78">
        <v>0</v>
      </c>
      <c r="D32" s="78">
        <v>2000</v>
      </c>
      <c r="E32" s="78">
        <v>2110</v>
      </c>
      <c r="F32" s="78">
        <v>2221.83</v>
      </c>
    </row>
    <row r="33" spans="1:6">
      <c r="A33" s="85" t="s">
        <v>1453</v>
      </c>
      <c r="B33" s="78">
        <v>2000</v>
      </c>
      <c r="C33" s="78">
        <v>0</v>
      </c>
      <c r="D33" s="78">
        <v>2000</v>
      </c>
      <c r="E33" s="78">
        <v>2110</v>
      </c>
      <c r="F33" s="78">
        <v>2221.83</v>
      </c>
    </row>
    <row r="34" spans="1:6">
      <c r="A34" s="85" t="s">
        <v>1454</v>
      </c>
      <c r="B34" s="78">
        <v>0</v>
      </c>
      <c r="C34" s="78">
        <v>0</v>
      </c>
      <c r="D34" s="78">
        <v>0</v>
      </c>
      <c r="E34" s="78">
        <v>0</v>
      </c>
      <c r="F34" s="78">
        <v>0</v>
      </c>
    </row>
    <row r="35" spans="1:6">
      <c r="A35" s="85" t="s">
        <v>1470</v>
      </c>
      <c r="B35" s="78">
        <v>2000</v>
      </c>
      <c r="C35" s="78">
        <v>0</v>
      </c>
      <c r="D35" s="78">
        <v>2000</v>
      </c>
      <c r="E35" s="78">
        <v>2110</v>
      </c>
      <c r="F35" s="78">
        <v>2221.83</v>
      </c>
    </row>
    <row r="36" spans="1:6">
      <c r="A36" s="85" t="s">
        <v>1455</v>
      </c>
      <c r="B36" s="78">
        <v>2000</v>
      </c>
      <c r="C36" s="78">
        <v>194.8</v>
      </c>
      <c r="D36" s="78">
        <v>2000</v>
      </c>
      <c r="E36" s="78">
        <v>2110</v>
      </c>
      <c r="F36" s="78">
        <v>2221.83</v>
      </c>
    </row>
    <row r="37" spans="1:6">
      <c r="A37" s="85" t="s">
        <v>1456</v>
      </c>
      <c r="B37" s="78">
        <v>2000</v>
      </c>
      <c r="C37" s="78">
        <v>1244.5</v>
      </c>
      <c r="D37" s="78">
        <v>2000</v>
      </c>
      <c r="E37" s="78">
        <v>2110</v>
      </c>
      <c r="F37" s="78">
        <v>2221.83</v>
      </c>
    </row>
    <row r="38" spans="1:6">
      <c r="A38" s="85" t="s">
        <v>1459</v>
      </c>
      <c r="B38" s="78">
        <v>2000</v>
      </c>
      <c r="C38" s="78">
        <v>1608.9</v>
      </c>
      <c r="D38" s="78">
        <v>2000</v>
      </c>
      <c r="E38" s="78">
        <v>2110</v>
      </c>
      <c r="F38" s="78">
        <v>2221.83</v>
      </c>
    </row>
    <row r="39" spans="1:6">
      <c r="A39" s="85" t="s">
        <v>1460</v>
      </c>
      <c r="B39" s="78">
        <v>4400</v>
      </c>
      <c r="C39" s="78">
        <v>4400</v>
      </c>
      <c r="D39" s="78">
        <v>4400</v>
      </c>
      <c r="E39" s="78">
        <v>4642</v>
      </c>
      <c r="F39" s="78">
        <v>4888.0259999999998</v>
      </c>
    </row>
    <row r="40" spans="1:6">
      <c r="A40" s="85" t="s">
        <v>1461</v>
      </c>
      <c r="B40" s="78">
        <v>2000</v>
      </c>
      <c r="C40" s="78">
        <v>387.6</v>
      </c>
      <c r="D40" s="78">
        <v>2000</v>
      </c>
      <c r="E40" s="78">
        <v>2110</v>
      </c>
      <c r="F40" s="78">
        <v>2221.83</v>
      </c>
    </row>
    <row r="41" spans="1:6">
      <c r="A41" s="85" t="s">
        <v>1462</v>
      </c>
      <c r="B41" s="78">
        <v>12000</v>
      </c>
      <c r="C41" s="78">
        <v>7200</v>
      </c>
      <c r="D41" s="78">
        <v>12000</v>
      </c>
      <c r="E41" s="78">
        <v>12660</v>
      </c>
      <c r="F41" s="78">
        <v>13330.98</v>
      </c>
    </row>
    <row r="42" spans="1:6">
      <c r="A42" s="85" t="s">
        <v>1463</v>
      </c>
      <c r="B42" s="78">
        <v>4000</v>
      </c>
      <c r="C42" s="78">
        <v>276.3</v>
      </c>
      <c r="D42" s="78">
        <v>4000</v>
      </c>
      <c r="E42" s="78">
        <v>4220</v>
      </c>
      <c r="F42" s="78">
        <v>4443.66</v>
      </c>
    </row>
    <row r="43" spans="1:6">
      <c r="A43" s="85" t="s">
        <v>1464</v>
      </c>
      <c r="B43" s="78">
        <v>2000</v>
      </c>
      <c r="C43" s="78">
        <v>0</v>
      </c>
      <c r="D43" s="78">
        <v>2000</v>
      </c>
      <c r="E43" s="78">
        <v>2110</v>
      </c>
      <c r="F43" s="78">
        <v>2221.83</v>
      </c>
    </row>
    <row r="44" spans="1:6">
      <c r="A44" s="85" t="s">
        <v>1465</v>
      </c>
      <c r="B44" s="78">
        <v>2000</v>
      </c>
      <c r="C44" s="78">
        <v>0</v>
      </c>
      <c r="D44" s="78">
        <v>2000</v>
      </c>
      <c r="E44" s="78">
        <v>2110</v>
      </c>
      <c r="F44" s="78">
        <v>2221.83</v>
      </c>
    </row>
    <row r="45" spans="1:6">
      <c r="A45" s="82" t="s">
        <v>1345</v>
      </c>
      <c r="B45" s="78">
        <v>108625</v>
      </c>
      <c r="C45" s="78">
        <v>47898.250000000007</v>
      </c>
      <c r="D45" s="78">
        <v>106400</v>
      </c>
      <c r="E45" s="78">
        <v>112252</v>
      </c>
      <c r="F45" s="78">
        <v>118201.35600000004</v>
      </c>
    </row>
    <row r="46" spans="1:6">
      <c r="B46"/>
      <c r="C46"/>
      <c r="D46"/>
      <c r="E46"/>
      <c r="F46"/>
    </row>
    <row r="47" spans="1:6">
      <c r="B47"/>
      <c r="C47"/>
      <c r="D47"/>
      <c r="E47"/>
      <c r="F47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3:F18"/>
  <sheetViews>
    <sheetView workbookViewId="0">
      <selection activeCell="A6" sqref="A6"/>
    </sheetView>
  </sheetViews>
  <sheetFormatPr defaultRowHeight="12.75"/>
  <cols>
    <col min="1" max="1" width="70.28515625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1326</v>
      </c>
      <c r="B5" s="78">
        <v>836917</v>
      </c>
      <c r="C5" s="78">
        <v>307048.05</v>
      </c>
      <c r="D5" s="78">
        <v>836917</v>
      </c>
      <c r="E5" s="78">
        <v>882947.43500000006</v>
      </c>
      <c r="F5" s="78">
        <v>929743.64905500016</v>
      </c>
    </row>
    <row r="6" spans="1:6">
      <c r="A6" s="83" t="s">
        <v>1350</v>
      </c>
      <c r="B6" s="78">
        <v>836917</v>
      </c>
      <c r="C6" s="78">
        <v>307048.05</v>
      </c>
      <c r="D6" s="78">
        <v>836917</v>
      </c>
      <c r="E6" s="78">
        <v>882947.43500000006</v>
      </c>
      <c r="F6" s="78">
        <v>929743.64905500016</v>
      </c>
    </row>
    <row r="7" spans="1:6">
      <c r="A7" s="84" t="s">
        <v>1667</v>
      </c>
      <c r="B7" s="78">
        <v>836917</v>
      </c>
      <c r="C7" s="78">
        <v>307048.05</v>
      </c>
      <c r="D7" s="78">
        <v>836917</v>
      </c>
      <c r="E7" s="78">
        <v>882947.43500000006</v>
      </c>
      <c r="F7" s="78">
        <v>929743.64905500016</v>
      </c>
    </row>
    <row r="8" spans="1:6">
      <c r="A8" s="85" t="s">
        <v>1426</v>
      </c>
      <c r="B8" s="78">
        <v>50000</v>
      </c>
      <c r="C8" s="78">
        <v>919.1</v>
      </c>
      <c r="D8" s="78">
        <v>50000</v>
      </c>
      <c r="E8" s="78">
        <v>52750</v>
      </c>
      <c r="F8" s="78">
        <v>55545.75</v>
      </c>
    </row>
    <row r="9" spans="1:6">
      <c r="A9" s="85" t="s">
        <v>1428</v>
      </c>
      <c r="B9" s="78">
        <v>67000</v>
      </c>
      <c r="C9" s="78">
        <v>22145</v>
      </c>
      <c r="D9" s="78">
        <v>67000</v>
      </c>
      <c r="E9" s="78">
        <v>70685</v>
      </c>
      <c r="F9" s="78">
        <v>74431.304999999993</v>
      </c>
    </row>
    <row r="10" spans="1:6">
      <c r="A10" s="85" t="s">
        <v>1429</v>
      </c>
      <c r="B10" s="78">
        <v>310000</v>
      </c>
      <c r="C10" s="78">
        <v>149810</v>
      </c>
      <c r="D10" s="78">
        <v>310000</v>
      </c>
      <c r="E10" s="78">
        <v>327050</v>
      </c>
      <c r="F10" s="78">
        <v>344383.65</v>
      </c>
    </row>
    <row r="11" spans="1:6">
      <c r="A11" s="85" t="s">
        <v>1432</v>
      </c>
      <c r="B11" s="78">
        <v>5250</v>
      </c>
      <c r="C11" s="78">
        <v>0</v>
      </c>
      <c r="D11" s="78">
        <v>5250</v>
      </c>
      <c r="E11" s="78">
        <v>5538.75</v>
      </c>
      <c r="F11" s="78">
        <v>5832.30375</v>
      </c>
    </row>
    <row r="12" spans="1:6">
      <c r="A12" s="85" t="s">
        <v>1433</v>
      </c>
      <c r="B12" s="78">
        <v>5000</v>
      </c>
      <c r="C12" s="78">
        <v>3450</v>
      </c>
      <c r="D12" s="78">
        <v>5000</v>
      </c>
      <c r="E12" s="78">
        <v>5275</v>
      </c>
      <c r="F12" s="78">
        <v>5554.5749999999998</v>
      </c>
    </row>
    <row r="13" spans="1:6">
      <c r="A13" s="85" t="s">
        <v>1434</v>
      </c>
      <c r="B13" s="78">
        <v>28500</v>
      </c>
      <c r="C13" s="78">
        <v>0</v>
      </c>
      <c r="D13" s="78">
        <v>28500</v>
      </c>
      <c r="E13" s="78">
        <v>30067.5</v>
      </c>
      <c r="F13" s="78">
        <v>31661.077499999999</v>
      </c>
    </row>
    <row r="14" spans="1:6">
      <c r="A14" s="85" t="s">
        <v>1448</v>
      </c>
      <c r="B14" s="78">
        <v>292000</v>
      </c>
      <c r="C14" s="78">
        <v>97634.83</v>
      </c>
      <c r="D14" s="78">
        <v>292000</v>
      </c>
      <c r="E14" s="78">
        <v>308060</v>
      </c>
      <c r="F14" s="78">
        <v>324387.18</v>
      </c>
    </row>
    <row r="15" spans="1:6">
      <c r="A15" s="85" t="s">
        <v>1461</v>
      </c>
      <c r="B15" s="78">
        <v>59167</v>
      </c>
      <c r="C15" s="78">
        <v>27718.62</v>
      </c>
      <c r="D15" s="78">
        <v>59167</v>
      </c>
      <c r="E15" s="78">
        <v>62421.184999999998</v>
      </c>
      <c r="F15" s="78">
        <v>65729.507805000001</v>
      </c>
    </row>
    <row r="16" spans="1:6">
      <c r="A16" s="85" t="s">
        <v>1466</v>
      </c>
      <c r="B16" s="78">
        <v>20000</v>
      </c>
      <c r="C16" s="78">
        <v>5370.5</v>
      </c>
      <c r="D16" s="78">
        <v>20000</v>
      </c>
      <c r="E16" s="78">
        <v>21100</v>
      </c>
      <c r="F16" s="78">
        <v>22218.3</v>
      </c>
    </row>
    <row r="17" spans="1:6">
      <c r="A17" s="82" t="s">
        <v>1345</v>
      </c>
      <c r="B17" s="78">
        <v>836917</v>
      </c>
      <c r="C17" s="78">
        <v>307048.05</v>
      </c>
      <c r="D17" s="78">
        <v>836917</v>
      </c>
      <c r="E17" s="78">
        <v>882947.43500000006</v>
      </c>
      <c r="F17" s="78">
        <v>929743.64905500016</v>
      </c>
    </row>
    <row r="18" spans="1:6">
      <c r="B18"/>
      <c r="C18"/>
      <c r="D18"/>
      <c r="E18"/>
      <c r="F18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3:P52"/>
  <sheetViews>
    <sheetView topLeftCell="A3" workbookViewId="0">
      <selection activeCell="E14" sqref="E14"/>
    </sheetView>
  </sheetViews>
  <sheetFormatPr defaultRowHeight="12.75"/>
  <cols>
    <col min="1" max="1" width="67.5703125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  <col min="7" max="16" width="9.140625" style="78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1326</v>
      </c>
      <c r="B5" s="78">
        <v>5855287</v>
      </c>
      <c r="C5" s="78">
        <v>4194043.8</v>
      </c>
      <c r="D5" s="78">
        <v>7655287</v>
      </c>
      <c r="E5" s="78">
        <v>10076327.785</v>
      </c>
      <c r="F5" s="78">
        <v>10610373.157605</v>
      </c>
    </row>
    <row r="6" spans="1:6">
      <c r="A6" s="83" t="s">
        <v>1550</v>
      </c>
      <c r="B6" s="78">
        <v>5855287</v>
      </c>
      <c r="C6" s="78">
        <v>4194043.8</v>
      </c>
      <c r="D6" s="78">
        <v>7655287</v>
      </c>
      <c r="E6" s="78">
        <v>10076327.785</v>
      </c>
      <c r="F6" s="78">
        <v>10610373.157605</v>
      </c>
    </row>
    <row r="7" spans="1:6">
      <c r="A7" s="84" t="s">
        <v>1426</v>
      </c>
      <c r="B7" s="78">
        <v>7168</v>
      </c>
      <c r="C7" s="78">
        <v>0</v>
      </c>
      <c r="D7" s="78">
        <v>7168</v>
      </c>
      <c r="E7" s="78">
        <v>7562.24</v>
      </c>
      <c r="F7" s="78">
        <v>7963.0387199999996</v>
      </c>
    </row>
    <row r="8" spans="1:6">
      <c r="A8" s="84" t="s">
        <v>1427</v>
      </c>
      <c r="B8" s="78">
        <v>295000</v>
      </c>
      <c r="C8" s="78">
        <v>166345.91999999998</v>
      </c>
      <c r="D8" s="78">
        <v>445000</v>
      </c>
      <c r="E8" s="78">
        <v>469475</v>
      </c>
      <c r="F8" s="78">
        <v>494357.17499999999</v>
      </c>
    </row>
    <row r="9" spans="1:6">
      <c r="A9" s="84" t="s">
        <v>1428</v>
      </c>
      <c r="B9" s="78">
        <v>231000</v>
      </c>
      <c r="C9" s="78">
        <v>0</v>
      </c>
      <c r="D9" s="78">
        <v>531000</v>
      </c>
      <c r="E9" s="78">
        <v>560205</v>
      </c>
      <c r="F9" s="78">
        <v>589895.86499999999</v>
      </c>
    </row>
    <row r="10" spans="1:6">
      <c r="A10" s="84" t="s">
        <v>1429</v>
      </c>
      <c r="B10" s="78">
        <v>0</v>
      </c>
      <c r="C10" s="78">
        <v>0</v>
      </c>
      <c r="D10" s="78">
        <v>0</v>
      </c>
      <c r="E10" s="78">
        <v>0</v>
      </c>
      <c r="F10" s="78">
        <v>0</v>
      </c>
    </row>
    <row r="11" spans="1:6">
      <c r="A11" s="84" t="s">
        <v>1431</v>
      </c>
      <c r="B11" s="78">
        <v>2200</v>
      </c>
      <c r="C11" s="78">
        <v>0</v>
      </c>
      <c r="D11" s="78">
        <v>2200</v>
      </c>
      <c r="E11" s="78">
        <v>2321</v>
      </c>
      <c r="F11" s="78">
        <v>2444.0129999999999</v>
      </c>
    </row>
    <row r="12" spans="1:6">
      <c r="A12" s="84" t="s">
        <v>1432</v>
      </c>
      <c r="B12" s="78">
        <v>53432</v>
      </c>
      <c r="C12" s="78">
        <v>0</v>
      </c>
      <c r="D12" s="78">
        <v>53432</v>
      </c>
      <c r="E12" s="78">
        <v>56370.76</v>
      </c>
      <c r="F12" s="78">
        <v>59358.410280000004</v>
      </c>
    </row>
    <row r="13" spans="1:6">
      <c r="A13" s="84" t="s">
        <v>1434</v>
      </c>
      <c r="B13" s="78">
        <v>285000</v>
      </c>
      <c r="C13" s="78">
        <v>119000.95</v>
      </c>
      <c r="D13" s="78">
        <v>285000</v>
      </c>
      <c r="E13" s="78">
        <v>300675</v>
      </c>
      <c r="F13" s="78">
        <v>316610.77500000002</v>
      </c>
    </row>
    <row r="14" spans="1:6">
      <c r="A14" s="84" t="s">
        <v>1436</v>
      </c>
      <c r="B14" s="78">
        <v>3797000</v>
      </c>
      <c r="C14" s="78">
        <v>3397062.8899999997</v>
      </c>
      <c r="D14" s="78">
        <v>5147000</v>
      </c>
      <c r="E14" s="78">
        <v>7430085</v>
      </c>
      <c r="F14" s="78">
        <v>7823879.5049999999</v>
      </c>
    </row>
    <row r="15" spans="1:6">
      <c r="A15" s="84" t="s">
        <v>1438</v>
      </c>
      <c r="B15" s="78">
        <v>20000</v>
      </c>
      <c r="C15" s="78">
        <v>2734.04</v>
      </c>
      <c r="D15" s="78">
        <v>20000</v>
      </c>
      <c r="E15" s="78">
        <v>21100</v>
      </c>
      <c r="F15" s="78">
        <v>22218.3</v>
      </c>
    </row>
    <row r="16" spans="1:6">
      <c r="A16" s="84" t="s">
        <v>1439</v>
      </c>
      <c r="B16" s="78">
        <v>800</v>
      </c>
      <c r="C16" s="78">
        <v>0</v>
      </c>
      <c r="D16" s="78">
        <v>800</v>
      </c>
      <c r="E16" s="78">
        <v>844</v>
      </c>
      <c r="F16" s="78">
        <v>888.73199999999997</v>
      </c>
    </row>
    <row r="17" spans="1:6">
      <c r="A17" s="84" t="s">
        <v>1445</v>
      </c>
      <c r="B17" s="78">
        <v>29534</v>
      </c>
      <c r="C17" s="78">
        <v>2900</v>
      </c>
      <c r="D17" s="78">
        <v>29534</v>
      </c>
      <c r="E17" s="78">
        <v>31158.37</v>
      </c>
      <c r="F17" s="78">
        <v>32809.763610000002</v>
      </c>
    </row>
    <row r="18" spans="1:6">
      <c r="A18" s="84" t="s">
        <v>1446</v>
      </c>
      <c r="B18" s="78">
        <v>1183</v>
      </c>
      <c r="C18" s="78">
        <v>0</v>
      </c>
      <c r="D18" s="78">
        <v>1183</v>
      </c>
      <c r="E18" s="78">
        <v>1248.0650000000001</v>
      </c>
      <c r="F18" s="78">
        <v>1314.2124450000001</v>
      </c>
    </row>
    <row r="19" spans="1:6">
      <c r="A19" s="84" t="s">
        <v>1447</v>
      </c>
      <c r="B19" s="78">
        <v>48</v>
      </c>
      <c r="C19" s="78">
        <v>0</v>
      </c>
      <c r="D19" s="78">
        <v>48</v>
      </c>
      <c r="E19" s="78">
        <v>50.64</v>
      </c>
      <c r="F19" s="78">
        <v>53.323920000000001</v>
      </c>
    </row>
    <row r="20" spans="1:6">
      <c r="A20" s="84" t="s">
        <v>1448</v>
      </c>
      <c r="B20" s="78">
        <v>2318</v>
      </c>
      <c r="C20" s="78">
        <v>0</v>
      </c>
      <c r="D20" s="78">
        <v>2318</v>
      </c>
      <c r="E20" s="78">
        <v>2445.4899999999998</v>
      </c>
      <c r="F20" s="78">
        <v>2575.10097</v>
      </c>
    </row>
    <row r="21" spans="1:6">
      <c r="A21" s="84" t="s">
        <v>1449</v>
      </c>
      <c r="B21" s="78">
        <v>376</v>
      </c>
      <c r="C21" s="78">
        <v>0</v>
      </c>
      <c r="D21" s="78">
        <v>376</v>
      </c>
      <c r="E21" s="78">
        <v>396.68</v>
      </c>
      <c r="F21" s="78">
        <v>417.70404000000002</v>
      </c>
    </row>
    <row r="22" spans="1:6">
      <c r="A22" s="84" t="s">
        <v>1451</v>
      </c>
      <c r="B22" s="78">
        <v>50000</v>
      </c>
      <c r="C22" s="78">
        <v>0</v>
      </c>
      <c r="D22" s="78">
        <v>50000</v>
      </c>
      <c r="E22" s="78">
        <v>52750</v>
      </c>
      <c r="F22" s="78">
        <v>55545.75</v>
      </c>
    </row>
    <row r="23" spans="1:6">
      <c r="A23" s="84" t="s">
        <v>1452</v>
      </c>
      <c r="B23" s="78">
        <v>5000</v>
      </c>
      <c r="C23" s="78">
        <v>0</v>
      </c>
      <c r="D23" s="78">
        <v>5000</v>
      </c>
      <c r="E23" s="78">
        <v>5275</v>
      </c>
      <c r="F23" s="78">
        <v>5554.5749999999998</v>
      </c>
    </row>
    <row r="24" spans="1:6">
      <c r="A24" s="84" t="s">
        <v>1453</v>
      </c>
      <c r="B24" s="78">
        <v>200000</v>
      </c>
      <c r="C24" s="78">
        <v>0</v>
      </c>
      <c r="D24" s="78">
        <v>200000</v>
      </c>
      <c r="E24" s="78">
        <v>211000</v>
      </c>
      <c r="F24" s="78">
        <v>222183</v>
      </c>
    </row>
    <row r="25" spans="1:6">
      <c r="A25" s="84" t="s">
        <v>1470</v>
      </c>
      <c r="B25" s="78">
        <v>129</v>
      </c>
      <c r="C25" s="78">
        <v>0</v>
      </c>
      <c r="D25" s="78">
        <v>129</v>
      </c>
      <c r="E25" s="78">
        <v>136.095</v>
      </c>
      <c r="F25" s="78">
        <v>143.30803499999999</v>
      </c>
    </row>
    <row r="26" spans="1:6">
      <c r="A26" s="84" t="s">
        <v>1471</v>
      </c>
      <c r="B26" s="78">
        <v>63000</v>
      </c>
      <c r="C26" s="78">
        <v>0</v>
      </c>
      <c r="D26" s="78">
        <v>63000</v>
      </c>
      <c r="E26" s="78">
        <v>66465</v>
      </c>
      <c r="F26" s="78">
        <v>69987.645000000004</v>
      </c>
    </row>
    <row r="27" spans="1:6">
      <c r="A27" s="84" t="s">
        <v>1456</v>
      </c>
      <c r="B27" s="78">
        <v>12099</v>
      </c>
      <c r="C27" s="78">
        <v>0</v>
      </c>
      <c r="D27" s="78">
        <v>12099</v>
      </c>
      <c r="E27" s="78">
        <v>12764.445</v>
      </c>
      <c r="F27" s="78">
        <v>13440.960584999999</v>
      </c>
    </row>
    <row r="28" spans="1:6">
      <c r="A28" s="84" t="s">
        <v>1463</v>
      </c>
      <c r="B28" s="78">
        <v>800000</v>
      </c>
      <c r="C28" s="78">
        <v>506000</v>
      </c>
      <c r="D28" s="78">
        <v>800000</v>
      </c>
      <c r="E28" s="78">
        <v>844000</v>
      </c>
      <c r="F28" s="78">
        <v>888732</v>
      </c>
    </row>
    <row r="29" spans="1:6">
      <c r="A29" s="82" t="s">
        <v>1345</v>
      </c>
      <c r="B29" s="78">
        <v>5855287</v>
      </c>
      <c r="C29" s="78">
        <v>4194043.8</v>
      </c>
      <c r="D29" s="78">
        <v>7655287</v>
      </c>
      <c r="E29" s="78">
        <v>10076327.785</v>
      </c>
      <c r="F29" s="78">
        <v>10610373.157605</v>
      </c>
    </row>
    <row r="30" spans="1:6">
      <c r="B30"/>
      <c r="C30"/>
      <c r="D30"/>
      <c r="E30"/>
      <c r="F30"/>
    </row>
    <row r="31" spans="1:6">
      <c r="B31"/>
      <c r="C31"/>
      <c r="D31"/>
      <c r="E31"/>
      <c r="F31"/>
    </row>
    <row r="32" spans="1:6">
      <c r="B32"/>
      <c r="C32"/>
      <c r="D32"/>
      <c r="E32"/>
      <c r="F32"/>
    </row>
    <row r="33" spans="2:6">
      <c r="B33"/>
      <c r="C33"/>
      <c r="D33"/>
      <c r="E33"/>
      <c r="F33"/>
    </row>
    <row r="34" spans="2:6">
      <c r="B34"/>
      <c r="C34"/>
      <c r="D34"/>
      <c r="E34"/>
      <c r="F34"/>
    </row>
    <row r="35" spans="2:6">
      <c r="B35"/>
      <c r="C35"/>
      <c r="D35"/>
      <c r="E35"/>
      <c r="F35"/>
    </row>
    <row r="36" spans="2:6">
      <c r="B36"/>
      <c r="C36"/>
      <c r="D36"/>
      <c r="E36"/>
      <c r="F36"/>
    </row>
    <row r="37" spans="2:6">
      <c r="B37"/>
      <c r="C37"/>
      <c r="D37"/>
      <c r="E37"/>
      <c r="F37"/>
    </row>
    <row r="38" spans="2:6">
      <c r="B38"/>
      <c r="C38"/>
      <c r="D38"/>
      <c r="E38"/>
      <c r="F38"/>
    </row>
    <row r="39" spans="2:6">
      <c r="B39"/>
      <c r="C39"/>
      <c r="D39"/>
      <c r="E39"/>
      <c r="F39"/>
    </row>
    <row r="40" spans="2:6">
      <c r="B40"/>
      <c r="C40"/>
      <c r="D40"/>
      <c r="E40"/>
      <c r="F40"/>
    </row>
    <row r="41" spans="2:6">
      <c r="B41"/>
      <c r="C41"/>
      <c r="D41"/>
      <c r="E41"/>
      <c r="F41"/>
    </row>
    <row r="42" spans="2:6">
      <c r="B42"/>
      <c r="C42"/>
      <c r="D42"/>
      <c r="E42"/>
      <c r="F42"/>
    </row>
    <row r="43" spans="2:6">
      <c r="B43"/>
      <c r="C43"/>
      <c r="D43"/>
      <c r="E43"/>
      <c r="F43"/>
    </row>
    <row r="44" spans="2:6">
      <c r="B44"/>
      <c r="C44"/>
      <c r="D44"/>
      <c r="E44"/>
      <c r="F44"/>
    </row>
    <row r="45" spans="2:6">
      <c r="B45"/>
      <c r="C45"/>
      <c r="D45"/>
      <c r="E45"/>
      <c r="F45"/>
    </row>
    <row r="46" spans="2:6">
      <c r="B46"/>
      <c r="C46"/>
      <c r="D46"/>
      <c r="E46"/>
      <c r="F46"/>
    </row>
    <row r="47" spans="2:6">
      <c r="B47"/>
      <c r="C47"/>
      <c r="D47"/>
      <c r="E47"/>
      <c r="F47"/>
    </row>
    <row r="48" spans="2:6">
      <c r="B48"/>
      <c r="C48"/>
      <c r="D48"/>
      <c r="E48"/>
      <c r="F48"/>
    </row>
    <row r="49" spans="2:6">
      <c r="B49"/>
      <c r="C49"/>
      <c r="D49"/>
      <c r="E49"/>
      <c r="F49"/>
    </row>
    <row r="50" spans="2:6">
      <c r="B50"/>
      <c r="C50"/>
      <c r="D50"/>
      <c r="E50"/>
      <c r="F50"/>
    </row>
    <row r="51" spans="2:6">
      <c r="B51"/>
      <c r="C51"/>
      <c r="D51"/>
      <c r="E51"/>
      <c r="F51"/>
    </row>
    <row r="52" spans="2:6">
      <c r="B52"/>
      <c r="C52"/>
      <c r="D52"/>
      <c r="E52"/>
      <c r="F52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3:F40"/>
  <sheetViews>
    <sheetView workbookViewId="0">
      <selection activeCell="E33" sqref="E33"/>
    </sheetView>
  </sheetViews>
  <sheetFormatPr defaultRowHeight="12.75"/>
  <cols>
    <col min="1" max="1" width="67.5703125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1326</v>
      </c>
      <c r="B5" s="78">
        <v>10747625</v>
      </c>
      <c r="C5" s="78">
        <v>5565681.5</v>
      </c>
      <c r="D5" s="78">
        <v>9522644</v>
      </c>
      <c r="E5" s="78">
        <v>10046389.420000002</v>
      </c>
      <c r="F5" s="78">
        <v>10578848.05926</v>
      </c>
    </row>
    <row r="6" spans="1:6">
      <c r="A6" s="83" t="s">
        <v>1544</v>
      </c>
      <c r="B6" s="78">
        <v>10747625</v>
      </c>
      <c r="C6" s="78">
        <v>5565681.5</v>
      </c>
      <c r="D6" s="78">
        <v>9522644</v>
      </c>
      <c r="E6" s="78">
        <v>10046389.420000002</v>
      </c>
      <c r="F6" s="78">
        <v>10578848.05926</v>
      </c>
    </row>
    <row r="7" spans="1:6">
      <c r="A7" s="84" t="s">
        <v>1425</v>
      </c>
      <c r="B7" s="78">
        <v>0</v>
      </c>
      <c r="C7" s="78">
        <v>0</v>
      </c>
      <c r="D7" s="78">
        <v>0</v>
      </c>
      <c r="E7" s="78">
        <v>0</v>
      </c>
      <c r="F7" s="78">
        <v>0</v>
      </c>
    </row>
    <row r="8" spans="1:6">
      <c r="A8" s="84" t="s">
        <v>1426</v>
      </c>
      <c r="B8" s="78">
        <v>0</v>
      </c>
      <c r="C8" s="78">
        <v>0</v>
      </c>
      <c r="D8" s="78">
        <v>0</v>
      </c>
      <c r="E8" s="78">
        <v>0</v>
      </c>
      <c r="F8" s="78">
        <v>0</v>
      </c>
    </row>
    <row r="9" spans="1:6">
      <c r="A9" s="84" t="s">
        <v>1431</v>
      </c>
      <c r="B9" s="78">
        <v>0</v>
      </c>
      <c r="C9" s="78">
        <v>0</v>
      </c>
      <c r="D9" s="78">
        <v>0</v>
      </c>
      <c r="E9" s="78">
        <v>0</v>
      </c>
      <c r="F9" s="78">
        <v>0</v>
      </c>
    </row>
    <row r="10" spans="1:6">
      <c r="A10" s="84" t="s">
        <v>1432</v>
      </c>
      <c r="B10" s="78">
        <v>43936</v>
      </c>
      <c r="C10" s="78">
        <v>22984.04</v>
      </c>
      <c r="D10" s="78">
        <v>36903</v>
      </c>
      <c r="E10" s="78">
        <v>38932.665000000001</v>
      </c>
      <c r="F10" s="78">
        <v>40996.096245000001</v>
      </c>
    </row>
    <row r="11" spans="1:6">
      <c r="A11" s="84" t="s">
        <v>1433</v>
      </c>
      <c r="B11" s="78">
        <v>0</v>
      </c>
      <c r="C11" s="78">
        <v>0</v>
      </c>
      <c r="D11" s="78">
        <v>0</v>
      </c>
      <c r="E11" s="78">
        <v>0</v>
      </c>
      <c r="F11" s="78">
        <v>0</v>
      </c>
    </row>
    <row r="12" spans="1:6">
      <c r="A12" s="84" t="s">
        <v>1436</v>
      </c>
      <c r="B12" s="78">
        <v>0</v>
      </c>
      <c r="C12" s="78">
        <v>0</v>
      </c>
      <c r="D12" s="78">
        <v>0</v>
      </c>
      <c r="E12" s="78">
        <v>0</v>
      </c>
      <c r="F12" s="78">
        <v>0</v>
      </c>
    </row>
    <row r="13" spans="1:6">
      <c r="A13" s="84" t="s">
        <v>1438</v>
      </c>
      <c r="B13" s="78">
        <v>43936</v>
      </c>
      <c r="C13" s="78">
        <v>22984.04</v>
      </c>
      <c r="D13" s="78">
        <v>36903</v>
      </c>
      <c r="E13" s="78">
        <v>38932.665000000001</v>
      </c>
      <c r="F13" s="78">
        <v>40996.096245000001</v>
      </c>
    </row>
    <row r="14" spans="1:6">
      <c r="A14" s="84" t="s">
        <v>1439</v>
      </c>
      <c r="B14" s="78">
        <v>0</v>
      </c>
      <c r="C14" s="78">
        <v>0</v>
      </c>
      <c r="D14" s="78">
        <v>0</v>
      </c>
      <c r="E14" s="78">
        <v>0</v>
      </c>
      <c r="F14" s="78">
        <v>0</v>
      </c>
    </row>
    <row r="15" spans="1:6">
      <c r="A15" s="84" t="s">
        <v>1441</v>
      </c>
      <c r="B15" s="78">
        <v>43936</v>
      </c>
      <c r="C15" s="78">
        <v>22984.04</v>
      </c>
      <c r="D15" s="78">
        <v>36903</v>
      </c>
      <c r="E15" s="78">
        <v>38932.665000000001</v>
      </c>
      <c r="F15" s="78">
        <v>40996.096245000001</v>
      </c>
    </row>
    <row r="16" spans="1:6">
      <c r="A16" s="84" t="s">
        <v>1442</v>
      </c>
      <c r="B16" s="78">
        <v>50358</v>
      </c>
      <c r="C16" s="78">
        <v>25622.080000000002</v>
      </c>
      <c r="D16" s="78">
        <v>50358</v>
      </c>
      <c r="E16" s="78">
        <v>53127.69</v>
      </c>
      <c r="F16" s="78">
        <v>55943.457569999999</v>
      </c>
    </row>
    <row r="17" spans="1:6">
      <c r="A17" s="84" t="s">
        <v>1444</v>
      </c>
      <c r="B17" s="78">
        <v>0</v>
      </c>
      <c r="C17" s="78">
        <v>0</v>
      </c>
      <c r="D17" s="78">
        <v>0</v>
      </c>
      <c r="E17" s="78">
        <v>0</v>
      </c>
      <c r="F17" s="78">
        <v>0</v>
      </c>
    </row>
    <row r="18" spans="1:6">
      <c r="A18" s="84" t="s">
        <v>1448</v>
      </c>
      <c r="B18" s="78">
        <v>11368</v>
      </c>
      <c r="C18" s="78">
        <v>6174.16</v>
      </c>
      <c r="D18" s="78">
        <v>7630</v>
      </c>
      <c r="E18" s="78">
        <v>8049.65</v>
      </c>
      <c r="F18" s="78">
        <v>8476.2814500000004</v>
      </c>
    </row>
    <row r="19" spans="1:6">
      <c r="A19" s="84" t="s">
        <v>1450</v>
      </c>
      <c r="B19" s="78">
        <v>0</v>
      </c>
      <c r="C19" s="78">
        <v>0</v>
      </c>
      <c r="D19" s="78">
        <v>0</v>
      </c>
      <c r="E19" s="78">
        <v>0</v>
      </c>
      <c r="F19" s="78">
        <v>0</v>
      </c>
    </row>
    <row r="20" spans="1:6">
      <c r="A20" s="84" t="s">
        <v>1451</v>
      </c>
      <c r="B20" s="78">
        <v>2682411</v>
      </c>
      <c r="C20" s="78">
        <v>1422187.0899999999</v>
      </c>
      <c r="D20" s="78">
        <v>2082161</v>
      </c>
      <c r="E20" s="78">
        <v>2196679.855</v>
      </c>
      <c r="F20" s="78">
        <v>2313103.8873149999</v>
      </c>
    </row>
    <row r="21" spans="1:6">
      <c r="A21" s="84" t="s">
        <v>1467</v>
      </c>
      <c r="B21" s="78">
        <v>276239</v>
      </c>
      <c r="C21" s="78">
        <v>145490.49</v>
      </c>
      <c r="D21" s="78">
        <v>223729</v>
      </c>
      <c r="E21" s="78">
        <v>236034.095</v>
      </c>
      <c r="F21" s="78">
        <v>248543.90203500001</v>
      </c>
    </row>
    <row r="22" spans="1:6">
      <c r="A22" s="84" t="s">
        <v>1468</v>
      </c>
      <c r="B22" s="78">
        <v>29100</v>
      </c>
      <c r="C22" s="78">
        <v>15223.19</v>
      </c>
      <c r="D22" s="78">
        <v>24443</v>
      </c>
      <c r="E22" s="78">
        <v>25787.365000000002</v>
      </c>
      <c r="F22" s="78">
        <v>27154.095345000002</v>
      </c>
    </row>
    <row r="23" spans="1:6">
      <c r="A23" s="84" t="s">
        <v>1469</v>
      </c>
      <c r="B23" s="78">
        <v>218982</v>
      </c>
      <c r="C23" s="78">
        <v>121958.08</v>
      </c>
      <c r="D23" s="78">
        <v>118535</v>
      </c>
      <c r="E23" s="78">
        <v>125054.425</v>
      </c>
      <c r="F23" s="78">
        <v>131682.30952499999</v>
      </c>
    </row>
    <row r="24" spans="1:6">
      <c r="A24" s="84" t="s">
        <v>1452</v>
      </c>
      <c r="B24" s="78">
        <v>412080</v>
      </c>
      <c r="C24" s="78">
        <v>216690.6</v>
      </c>
      <c r="D24" s="78">
        <v>336344</v>
      </c>
      <c r="E24" s="78">
        <v>354842.92</v>
      </c>
      <c r="F24" s="78">
        <v>373649.59476000001</v>
      </c>
    </row>
    <row r="25" spans="1:6">
      <c r="A25" s="84" t="s">
        <v>1453</v>
      </c>
      <c r="B25" s="78">
        <v>147024</v>
      </c>
      <c r="C25" s="78">
        <v>76911.960000000006</v>
      </c>
      <c r="D25" s="78">
        <v>123491</v>
      </c>
      <c r="E25" s="78">
        <v>130283.005</v>
      </c>
      <c r="F25" s="78">
        <v>137188.004265</v>
      </c>
    </row>
    <row r="26" spans="1:6">
      <c r="A26" s="84" t="s">
        <v>1454</v>
      </c>
      <c r="B26" s="78">
        <v>0</v>
      </c>
      <c r="C26" s="78">
        <v>0</v>
      </c>
      <c r="D26" s="78">
        <v>0</v>
      </c>
      <c r="E26" s="78">
        <v>0</v>
      </c>
      <c r="F26" s="78">
        <v>0</v>
      </c>
    </row>
    <row r="27" spans="1:6">
      <c r="A27" s="84" t="s">
        <v>1455</v>
      </c>
      <c r="B27" s="78">
        <v>0</v>
      </c>
      <c r="C27" s="78">
        <v>0</v>
      </c>
      <c r="D27" s="78">
        <v>0</v>
      </c>
      <c r="E27" s="78">
        <v>0</v>
      </c>
      <c r="F27" s="78">
        <v>0</v>
      </c>
    </row>
    <row r="28" spans="1:6">
      <c r="A28" s="84" t="s">
        <v>1456</v>
      </c>
      <c r="B28" s="78">
        <v>315775</v>
      </c>
      <c r="C28" s="78">
        <v>169379.47</v>
      </c>
      <c r="D28" s="78">
        <v>229880</v>
      </c>
      <c r="E28" s="78">
        <v>242523.4</v>
      </c>
      <c r="F28" s="78">
        <v>255377.14019999999</v>
      </c>
    </row>
    <row r="29" spans="1:6">
      <c r="A29" s="84" t="s">
        <v>1458</v>
      </c>
      <c r="B29" s="78">
        <v>0</v>
      </c>
      <c r="C29" s="78">
        <v>0</v>
      </c>
      <c r="D29" s="78">
        <v>0</v>
      </c>
      <c r="E29" s="78">
        <v>0</v>
      </c>
      <c r="F29" s="78">
        <v>0</v>
      </c>
    </row>
    <row r="30" spans="1:6">
      <c r="A30" s="84" t="s">
        <v>1460</v>
      </c>
      <c r="B30" s="78">
        <v>0</v>
      </c>
      <c r="C30" s="78">
        <v>0</v>
      </c>
      <c r="D30" s="78">
        <v>0</v>
      </c>
      <c r="E30" s="78">
        <v>0</v>
      </c>
      <c r="F30" s="78">
        <v>0</v>
      </c>
    </row>
    <row r="31" spans="1:6">
      <c r="A31" s="84" t="s">
        <v>1463</v>
      </c>
      <c r="B31" s="78">
        <v>0</v>
      </c>
      <c r="C31" s="78">
        <v>0</v>
      </c>
      <c r="D31" s="78">
        <v>0</v>
      </c>
      <c r="E31" s="78">
        <v>0</v>
      </c>
      <c r="F31" s="78">
        <v>0</v>
      </c>
    </row>
    <row r="32" spans="1:6">
      <c r="A32" s="84" t="s">
        <v>1464</v>
      </c>
      <c r="B32" s="78">
        <v>2240377</v>
      </c>
      <c r="C32" s="78">
        <v>1145185.76</v>
      </c>
      <c r="D32" s="78">
        <v>2109862</v>
      </c>
      <c r="E32" s="78">
        <v>2225904.41</v>
      </c>
      <c r="F32" s="78">
        <v>2343877.3437300003</v>
      </c>
    </row>
    <row r="33" spans="1:6">
      <c r="A33" s="84" t="s">
        <v>1465</v>
      </c>
      <c r="B33" s="78">
        <v>4232103</v>
      </c>
      <c r="C33" s="78">
        <v>2151906.5</v>
      </c>
      <c r="D33" s="78">
        <v>4105502</v>
      </c>
      <c r="E33" s="78">
        <v>4331304.6100000003</v>
      </c>
      <c r="F33" s="78">
        <v>4560863.7543299999</v>
      </c>
    </row>
    <row r="34" spans="1:6">
      <c r="A34" s="83" t="s">
        <v>1664</v>
      </c>
      <c r="B34" s="78">
        <v>0</v>
      </c>
      <c r="C34" s="78">
        <v>0</v>
      </c>
      <c r="D34" s="78">
        <v>0</v>
      </c>
      <c r="E34" s="78">
        <v>0</v>
      </c>
      <c r="F34" s="78">
        <v>0</v>
      </c>
    </row>
    <row r="35" spans="1:6">
      <c r="A35" s="84" t="s">
        <v>1441</v>
      </c>
      <c r="B35" s="78">
        <v>0</v>
      </c>
      <c r="C35" s="78">
        <v>0</v>
      </c>
      <c r="D35" s="78">
        <v>0</v>
      </c>
      <c r="E35" s="78">
        <v>0</v>
      </c>
      <c r="F35" s="78">
        <v>0</v>
      </c>
    </row>
    <row r="36" spans="1:6">
      <c r="A36" s="84" t="s">
        <v>1444</v>
      </c>
      <c r="B36" s="78">
        <v>0</v>
      </c>
      <c r="C36" s="78">
        <v>0</v>
      </c>
      <c r="D36" s="78">
        <v>0</v>
      </c>
      <c r="E36" s="78">
        <v>0</v>
      </c>
      <c r="F36" s="78">
        <v>0</v>
      </c>
    </row>
    <row r="37" spans="1:6">
      <c r="A37" s="84" t="s">
        <v>1461</v>
      </c>
      <c r="B37" s="78">
        <v>0</v>
      </c>
      <c r="C37" s="78">
        <v>0</v>
      </c>
      <c r="D37" s="78">
        <v>0</v>
      </c>
      <c r="E37" s="78">
        <v>0</v>
      </c>
      <c r="F37" s="78">
        <v>0</v>
      </c>
    </row>
    <row r="38" spans="1:6">
      <c r="A38" s="82" t="s">
        <v>1345</v>
      </c>
      <c r="B38" s="78">
        <v>10747625</v>
      </c>
      <c r="C38" s="78">
        <v>5565681.5</v>
      </c>
      <c r="D38" s="78">
        <v>9522644</v>
      </c>
      <c r="E38" s="78">
        <v>10046389.420000002</v>
      </c>
      <c r="F38" s="78">
        <v>10578848.05926</v>
      </c>
    </row>
    <row r="39" spans="1:6">
      <c r="B39"/>
      <c r="C39"/>
      <c r="D39"/>
      <c r="E39"/>
      <c r="F39"/>
    </row>
    <row r="40" spans="1:6">
      <c r="B40"/>
      <c r="C40"/>
      <c r="D40"/>
      <c r="E40"/>
      <c r="F40"/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3:F198"/>
  <sheetViews>
    <sheetView topLeftCell="A67" workbookViewId="0">
      <selection activeCell="A106" sqref="A106"/>
    </sheetView>
  </sheetViews>
  <sheetFormatPr defaultRowHeight="12.75"/>
  <cols>
    <col min="1" max="1" width="74.7109375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1325</v>
      </c>
      <c r="B5" s="78">
        <v>-34525680</v>
      </c>
      <c r="C5" s="78">
        <v>-14307342.16</v>
      </c>
      <c r="D5" s="78">
        <v>-35142000</v>
      </c>
      <c r="E5" s="78">
        <v>-35081500</v>
      </c>
      <c r="F5" s="78">
        <v>-36984319.5</v>
      </c>
    </row>
    <row r="6" spans="1:6">
      <c r="A6" s="83" t="s">
        <v>1592</v>
      </c>
      <c r="B6" s="78">
        <v>-23612000</v>
      </c>
      <c r="C6" s="78">
        <v>-13454073.48</v>
      </c>
      <c r="D6" s="78">
        <v>-24800000</v>
      </c>
      <c r="E6" s="78">
        <v>-26164000</v>
      </c>
      <c r="F6" s="78">
        <v>-27550692</v>
      </c>
    </row>
    <row r="7" spans="1:6">
      <c r="A7" s="84" t="s">
        <v>1456</v>
      </c>
      <c r="B7" s="78">
        <v>-23612000</v>
      </c>
      <c r="C7" s="78">
        <v>-13454073.48</v>
      </c>
      <c r="D7" s="78">
        <v>-24800000</v>
      </c>
      <c r="E7" s="78">
        <v>-26164000</v>
      </c>
      <c r="F7" s="78">
        <v>-27550692</v>
      </c>
    </row>
    <row r="8" spans="1:6">
      <c r="A8" s="85" t="s">
        <v>1622</v>
      </c>
      <c r="B8" s="78">
        <v>-21412000</v>
      </c>
      <c r="C8" s="78">
        <v>-11942171.48</v>
      </c>
      <c r="D8" s="78">
        <v>-22600000</v>
      </c>
      <c r="E8" s="78">
        <v>-23843000</v>
      </c>
      <c r="F8" s="78">
        <v>-25106679</v>
      </c>
    </row>
    <row r="9" spans="1:6">
      <c r="A9" s="85" t="s">
        <v>1623</v>
      </c>
      <c r="B9" s="78">
        <v>-200000</v>
      </c>
      <c r="C9" s="78">
        <v>-176402</v>
      </c>
      <c r="D9" s="78">
        <v>-200000</v>
      </c>
      <c r="E9" s="78">
        <v>-211000</v>
      </c>
      <c r="F9" s="78">
        <v>-222183</v>
      </c>
    </row>
    <row r="10" spans="1:6">
      <c r="A10" s="85" t="s">
        <v>1624</v>
      </c>
      <c r="B10" s="78">
        <v>-2000000</v>
      </c>
      <c r="C10" s="78">
        <v>-1335500</v>
      </c>
      <c r="D10" s="78">
        <v>-2000000</v>
      </c>
      <c r="E10" s="78">
        <v>-2110000</v>
      </c>
      <c r="F10" s="78">
        <v>-2221830</v>
      </c>
    </row>
    <row r="11" spans="1:6">
      <c r="A11" s="83" t="s">
        <v>1588</v>
      </c>
      <c r="B11" s="78">
        <v>-12488680</v>
      </c>
      <c r="C11" s="78">
        <v>-1442000</v>
      </c>
      <c r="D11" s="78">
        <v>-11842000</v>
      </c>
      <c r="E11" s="78">
        <v>-10500000</v>
      </c>
      <c r="F11" s="78">
        <v>-11100000</v>
      </c>
    </row>
    <row r="12" spans="1:6">
      <c r="A12" s="84" t="s">
        <v>1456</v>
      </c>
      <c r="B12" s="78">
        <v>-12488680</v>
      </c>
      <c r="C12" s="78">
        <v>-1442000</v>
      </c>
      <c r="D12" s="78">
        <v>-11842000</v>
      </c>
      <c r="E12" s="78">
        <v>-10500000</v>
      </c>
      <c r="F12" s="78">
        <v>-11100000</v>
      </c>
    </row>
    <row r="13" spans="1:6">
      <c r="A13" s="85" t="s">
        <v>1625</v>
      </c>
      <c r="B13" s="78">
        <v>-10428680</v>
      </c>
      <c r="C13" s="78">
        <v>0</v>
      </c>
      <c r="D13" s="78">
        <v>-10000000</v>
      </c>
      <c r="E13" s="78">
        <v>-10500000</v>
      </c>
      <c r="F13" s="78">
        <v>-11100000</v>
      </c>
    </row>
    <row r="14" spans="1:6">
      <c r="A14" s="85" t="s">
        <v>1599</v>
      </c>
      <c r="B14" s="78">
        <v>-2060000</v>
      </c>
      <c r="C14" s="78">
        <v>-1442000</v>
      </c>
      <c r="D14" s="78">
        <v>-1842000</v>
      </c>
      <c r="E14" s="78">
        <v>0</v>
      </c>
      <c r="F14" s="78">
        <v>0</v>
      </c>
    </row>
    <row r="15" spans="1:6">
      <c r="A15" s="83" t="s">
        <v>1598</v>
      </c>
      <c r="B15" s="78">
        <v>1575000</v>
      </c>
      <c r="C15" s="78">
        <v>588731.31999999995</v>
      </c>
      <c r="D15" s="78">
        <v>1500000</v>
      </c>
      <c r="E15" s="78">
        <v>1582500</v>
      </c>
      <c r="F15" s="78">
        <v>1666372.5</v>
      </c>
    </row>
    <row r="16" spans="1:6">
      <c r="A16" s="84" t="s">
        <v>1456</v>
      </c>
      <c r="B16" s="78">
        <v>1575000</v>
      </c>
      <c r="C16" s="78">
        <v>588731.31999999995</v>
      </c>
      <c r="D16" s="78">
        <v>1500000</v>
      </c>
      <c r="E16" s="78">
        <v>1582500</v>
      </c>
      <c r="F16" s="78">
        <v>1666372.5</v>
      </c>
    </row>
    <row r="17" spans="1:6">
      <c r="A17" s="85" t="s">
        <v>1602</v>
      </c>
      <c r="B17" s="78">
        <v>1575000</v>
      </c>
      <c r="C17" s="78">
        <v>588731.31999999995</v>
      </c>
      <c r="D17" s="78">
        <v>1500000</v>
      </c>
      <c r="E17" s="78">
        <v>1582500</v>
      </c>
      <c r="F17" s="78">
        <v>1666372.5</v>
      </c>
    </row>
    <row r="18" spans="1:6">
      <c r="A18" s="82" t="s">
        <v>1326</v>
      </c>
      <c r="B18" s="78">
        <v>30648789</v>
      </c>
      <c r="C18" s="78">
        <v>12555528.050000003</v>
      </c>
      <c r="D18" s="78">
        <v>38846462</v>
      </c>
      <c r="E18" s="78">
        <v>38954539.854999997</v>
      </c>
      <c r="F18" s="78">
        <v>40937059.914315</v>
      </c>
    </row>
    <row r="19" spans="1:6">
      <c r="A19" s="83" t="s">
        <v>1346</v>
      </c>
      <c r="B19" s="78">
        <v>10008836</v>
      </c>
      <c r="C19" s="78">
        <v>5171830.62</v>
      </c>
      <c r="D19" s="78">
        <v>14189854</v>
      </c>
      <c r="E19" s="78">
        <v>14970295.969999999</v>
      </c>
      <c r="F19" s="78">
        <v>15763721.656409997</v>
      </c>
    </row>
    <row r="20" spans="1:6">
      <c r="A20" s="84" t="s">
        <v>1456</v>
      </c>
      <c r="B20" s="78">
        <v>10008836</v>
      </c>
      <c r="C20" s="78">
        <v>5171830.62</v>
      </c>
      <c r="D20" s="78">
        <v>14189854</v>
      </c>
      <c r="E20" s="78">
        <v>14970295.969999999</v>
      </c>
      <c r="F20" s="78">
        <v>15763721.656409997</v>
      </c>
    </row>
    <row r="21" spans="1:6">
      <c r="A21" s="85" t="s">
        <v>1505</v>
      </c>
      <c r="B21" s="78">
        <v>7416459</v>
      </c>
      <c r="C21" s="78">
        <v>3264743.12</v>
      </c>
      <c r="D21" s="78">
        <v>7473803</v>
      </c>
      <c r="E21" s="78">
        <v>7884862.165</v>
      </c>
      <c r="F21" s="78">
        <v>8302759.8597449996</v>
      </c>
    </row>
    <row r="22" spans="1:6">
      <c r="A22" s="85" t="s">
        <v>1506</v>
      </c>
      <c r="B22" s="78">
        <v>1089348</v>
      </c>
      <c r="C22" s="78">
        <v>1117410.67</v>
      </c>
      <c r="D22" s="78">
        <v>4800723</v>
      </c>
      <c r="E22" s="78">
        <v>5064762.7649999997</v>
      </c>
      <c r="F22" s="78">
        <v>5333195.1915449994</v>
      </c>
    </row>
    <row r="23" spans="1:6">
      <c r="A23" s="85" t="s">
        <v>1507</v>
      </c>
      <c r="B23" s="78">
        <v>0</v>
      </c>
      <c r="C23" s="78">
        <v>0</v>
      </c>
      <c r="D23" s="78">
        <v>0</v>
      </c>
      <c r="E23" s="78">
        <v>0</v>
      </c>
      <c r="F23" s="78">
        <v>0</v>
      </c>
    </row>
    <row r="24" spans="1:6">
      <c r="A24" s="85" t="s">
        <v>1508</v>
      </c>
      <c r="B24" s="78">
        <v>617034</v>
      </c>
      <c r="C24" s="78">
        <v>350491.23</v>
      </c>
      <c r="D24" s="78">
        <v>622282</v>
      </c>
      <c r="E24" s="78">
        <v>656507.51</v>
      </c>
      <c r="F24" s="78">
        <v>691302.40803000005</v>
      </c>
    </row>
    <row r="25" spans="1:6">
      <c r="A25" s="85" t="s">
        <v>1509</v>
      </c>
      <c r="B25" s="78">
        <v>567416</v>
      </c>
      <c r="C25" s="78">
        <v>228818.9</v>
      </c>
      <c r="D25" s="78">
        <v>777050</v>
      </c>
      <c r="E25" s="78">
        <v>819787.75</v>
      </c>
      <c r="F25" s="78">
        <v>863236.50075000001</v>
      </c>
    </row>
    <row r="26" spans="1:6">
      <c r="A26" s="85" t="s">
        <v>1510</v>
      </c>
      <c r="B26" s="78">
        <v>28325</v>
      </c>
      <c r="C26" s="78">
        <v>5736</v>
      </c>
      <c r="D26" s="78">
        <v>12275</v>
      </c>
      <c r="E26" s="78">
        <v>12950.125</v>
      </c>
      <c r="F26" s="78">
        <v>13636.481625</v>
      </c>
    </row>
    <row r="27" spans="1:6">
      <c r="A27" s="85" t="s">
        <v>1511</v>
      </c>
      <c r="B27" s="78">
        <v>290254</v>
      </c>
      <c r="C27" s="78">
        <v>178680.7</v>
      </c>
      <c r="D27" s="78">
        <v>395432</v>
      </c>
      <c r="E27" s="78">
        <v>417180.76</v>
      </c>
      <c r="F27" s="78">
        <v>439291.34028</v>
      </c>
    </row>
    <row r="28" spans="1:6">
      <c r="A28" s="85" t="s">
        <v>1512</v>
      </c>
      <c r="B28" s="78">
        <v>0</v>
      </c>
      <c r="C28" s="78">
        <v>25950</v>
      </c>
      <c r="D28" s="78">
        <v>108289</v>
      </c>
      <c r="E28" s="78">
        <v>114244.895</v>
      </c>
      <c r="F28" s="78">
        <v>120299.87443500001</v>
      </c>
    </row>
    <row r="29" spans="1:6">
      <c r="A29" s="83" t="s">
        <v>1347</v>
      </c>
      <c r="B29" s="78">
        <v>2087118</v>
      </c>
      <c r="C29" s="78">
        <v>859606.17</v>
      </c>
      <c r="D29" s="78">
        <v>2381852</v>
      </c>
      <c r="E29" s="78">
        <v>2512853.8600000003</v>
      </c>
      <c r="F29" s="78">
        <v>2646035.1145800003</v>
      </c>
    </row>
    <row r="30" spans="1:6">
      <c r="A30" s="84" t="s">
        <v>1456</v>
      </c>
      <c r="B30" s="78">
        <v>2087118</v>
      </c>
      <c r="C30" s="78">
        <v>859606.17</v>
      </c>
      <c r="D30" s="78">
        <v>2381852</v>
      </c>
      <c r="E30" s="78">
        <v>2512853.8600000003</v>
      </c>
      <c r="F30" s="78">
        <v>2646035.1145800003</v>
      </c>
    </row>
    <row r="31" spans="1:6">
      <c r="A31" s="85" t="s">
        <v>1513</v>
      </c>
      <c r="B31" s="78">
        <v>413428</v>
      </c>
      <c r="C31" s="78">
        <v>120936.65999999999</v>
      </c>
      <c r="D31" s="78">
        <v>508133</v>
      </c>
      <c r="E31" s="78">
        <v>536080.31499999994</v>
      </c>
      <c r="F31" s="78">
        <v>564492.57169499993</v>
      </c>
    </row>
    <row r="32" spans="1:6">
      <c r="A32" s="85" t="s">
        <v>1514</v>
      </c>
      <c r="B32" s="78">
        <v>1373212</v>
      </c>
      <c r="C32" s="78">
        <v>603695.58000000007</v>
      </c>
      <c r="D32" s="78">
        <v>1377017</v>
      </c>
      <c r="E32" s="78">
        <v>1452752.9350000001</v>
      </c>
      <c r="F32" s="78">
        <v>1529748.8405550001</v>
      </c>
    </row>
    <row r="33" spans="1:6">
      <c r="A33" s="85" t="s">
        <v>1515</v>
      </c>
      <c r="B33" s="78">
        <v>71865</v>
      </c>
      <c r="C33" s="78">
        <v>32563.99</v>
      </c>
      <c r="D33" s="78">
        <v>79964</v>
      </c>
      <c r="E33" s="78">
        <v>84362.02</v>
      </c>
      <c r="F33" s="78">
        <v>88833.207060000001</v>
      </c>
    </row>
    <row r="34" spans="1:6">
      <c r="A34" s="85" t="s">
        <v>1516</v>
      </c>
      <c r="B34" s="78">
        <v>118963</v>
      </c>
      <c r="C34" s="78">
        <v>50836.640000000014</v>
      </c>
      <c r="D34" s="78">
        <v>118245</v>
      </c>
      <c r="E34" s="78">
        <v>124748.47500000001</v>
      </c>
      <c r="F34" s="78">
        <v>131360.14417499999</v>
      </c>
    </row>
    <row r="35" spans="1:6">
      <c r="A35" s="85" t="s">
        <v>1517</v>
      </c>
      <c r="B35" s="78">
        <v>0</v>
      </c>
      <c r="C35" s="78">
        <v>0</v>
      </c>
      <c r="D35" s="78">
        <v>152851</v>
      </c>
      <c r="E35" s="78">
        <v>161257.80499999999</v>
      </c>
      <c r="F35" s="78">
        <v>169804.46866499999</v>
      </c>
    </row>
    <row r="36" spans="1:6">
      <c r="A36" s="85" t="s">
        <v>1518</v>
      </c>
      <c r="B36" s="78">
        <v>106063</v>
      </c>
      <c r="C36" s="78">
        <v>49946.100000000006</v>
      </c>
      <c r="D36" s="78">
        <v>141812</v>
      </c>
      <c r="E36" s="78">
        <v>149611.66</v>
      </c>
      <c r="F36" s="78">
        <v>157541.07798</v>
      </c>
    </row>
    <row r="37" spans="1:6">
      <c r="A37" s="85" t="s">
        <v>1519</v>
      </c>
      <c r="B37" s="78">
        <v>3587</v>
      </c>
      <c r="C37" s="78">
        <v>1627.2</v>
      </c>
      <c r="D37" s="78">
        <v>3830</v>
      </c>
      <c r="E37" s="78">
        <v>4040.65</v>
      </c>
      <c r="F37" s="78">
        <v>4254.8044499999996</v>
      </c>
    </row>
    <row r="38" spans="1:6">
      <c r="A38" s="83" t="s">
        <v>1540</v>
      </c>
      <c r="B38" s="78">
        <v>3100000</v>
      </c>
      <c r="C38" s="78">
        <v>0</v>
      </c>
      <c r="D38" s="78">
        <v>3600000</v>
      </c>
      <c r="E38" s="78">
        <v>3798000</v>
      </c>
      <c r="F38" s="78">
        <v>3999294</v>
      </c>
    </row>
    <row r="39" spans="1:6">
      <c r="A39" s="84" t="s">
        <v>1456</v>
      </c>
      <c r="B39" s="78">
        <v>3100000</v>
      </c>
      <c r="C39" s="78">
        <v>0</v>
      </c>
      <c r="D39" s="78">
        <v>3600000</v>
      </c>
      <c r="E39" s="78">
        <v>3798000</v>
      </c>
      <c r="F39" s="78">
        <v>3999294</v>
      </c>
    </row>
    <row r="40" spans="1:6">
      <c r="A40" s="85" t="s">
        <v>1541</v>
      </c>
      <c r="B40" s="78">
        <v>3100000</v>
      </c>
      <c r="C40" s="78">
        <v>0</v>
      </c>
      <c r="D40" s="78">
        <v>3600000</v>
      </c>
      <c r="E40" s="78">
        <v>3798000</v>
      </c>
      <c r="F40" s="78">
        <v>3999294</v>
      </c>
    </row>
    <row r="41" spans="1:6">
      <c r="A41" s="83" t="s">
        <v>1348</v>
      </c>
      <c r="B41" s="78">
        <v>1699751</v>
      </c>
      <c r="C41" s="78">
        <v>0</v>
      </c>
      <c r="D41" s="78">
        <v>1548501</v>
      </c>
      <c r="E41" s="78">
        <v>1548501</v>
      </c>
      <c r="F41" s="78">
        <v>1548501</v>
      </c>
    </row>
    <row r="42" spans="1:6">
      <c r="A42" s="84" t="s">
        <v>1456</v>
      </c>
      <c r="B42" s="78">
        <v>1699751</v>
      </c>
      <c r="C42" s="78">
        <v>0</v>
      </c>
      <c r="D42" s="78">
        <v>1548501</v>
      </c>
      <c r="E42" s="78">
        <v>1548501</v>
      </c>
      <c r="F42" s="78">
        <v>1548501</v>
      </c>
    </row>
    <row r="43" spans="1:6">
      <c r="A43" s="85" t="s">
        <v>1520</v>
      </c>
      <c r="B43" s="78">
        <v>1699751</v>
      </c>
      <c r="C43" s="78">
        <v>0</v>
      </c>
      <c r="D43" s="78">
        <v>1548501</v>
      </c>
      <c r="E43" s="78">
        <v>1548501</v>
      </c>
      <c r="F43" s="78">
        <v>1548501</v>
      </c>
    </row>
    <row r="44" spans="1:6">
      <c r="A44" s="83" t="s">
        <v>1353</v>
      </c>
      <c r="B44" s="78">
        <v>3831071</v>
      </c>
      <c r="C44" s="78">
        <v>1005940.93</v>
      </c>
      <c r="D44" s="78">
        <v>3446044</v>
      </c>
      <c r="E44" s="78">
        <v>3635576.42</v>
      </c>
      <c r="F44" s="78">
        <v>3828261.9702599999</v>
      </c>
    </row>
    <row r="45" spans="1:6">
      <c r="A45" s="84" t="s">
        <v>1456</v>
      </c>
      <c r="B45" s="78">
        <v>3831071</v>
      </c>
      <c r="C45" s="78">
        <v>1005940.93</v>
      </c>
      <c r="D45" s="78">
        <v>3446044</v>
      </c>
      <c r="E45" s="78">
        <v>3635576.42</v>
      </c>
      <c r="F45" s="78">
        <v>3828261.9702599999</v>
      </c>
    </row>
    <row r="46" spans="1:6">
      <c r="A46" s="85" t="s">
        <v>1529</v>
      </c>
      <c r="B46" s="78">
        <v>10000</v>
      </c>
      <c r="C46" s="78">
        <v>0</v>
      </c>
      <c r="D46" s="78">
        <v>10000</v>
      </c>
      <c r="E46" s="78">
        <v>10550</v>
      </c>
      <c r="F46" s="78">
        <v>11109.15</v>
      </c>
    </row>
    <row r="47" spans="1:6">
      <c r="A47" s="85" t="s">
        <v>1536</v>
      </c>
      <c r="B47" s="78">
        <v>4800</v>
      </c>
      <c r="C47" s="78">
        <v>0</v>
      </c>
      <c r="D47" s="78">
        <v>4800</v>
      </c>
      <c r="E47" s="78">
        <v>5064</v>
      </c>
      <c r="F47" s="78">
        <v>5332.3919999999998</v>
      </c>
    </row>
    <row r="48" spans="1:6">
      <c r="A48" s="85" t="s">
        <v>1542</v>
      </c>
      <c r="B48" s="78">
        <v>209000</v>
      </c>
      <c r="C48" s="78">
        <v>0</v>
      </c>
      <c r="D48" s="78">
        <v>209000</v>
      </c>
      <c r="E48" s="78">
        <v>220495</v>
      </c>
      <c r="F48" s="78">
        <v>232181.23499999999</v>
      </c>
    </row>
    <row r="49" spans="1:6">
      <c r="A49" s="85" t="s">
        <v>1521</v>
      </c>
      <c r="B49" s="78">
        <v>3456621</v>
      </c>
      <c r="C49" s="78">
        <v>1005940.93</v>
      </c>
      <c r="D49" s="78">
        <v>3071594</v>
      </c>
      <c r="E49" s="78">
        <v>3240531.67</v>
      </c>
      <c r="F49" s="78">
        <v>3412279.8485099999</v>
      </c>
    </row>
    <row r="50" spans="1:6">
      <c r="A50" s="85" t="s">
        <v>1543</v>
      </c>
      <c r="B50" s="78">
        <v>150650</v>
      </c>
      <c r="C50" s="78">
        <v>0</v>
      </c>
      <c r="D50" s="78">
        <v>150650</v>
      </c>
      <c r="E50" s="78">
        <v>158935.75</v>
      </c>
      <c r="F50" s="78">
        <v>167359.34474999999</v>
      </c>
    </row>
    <row r="51" spans="1:6">
      <c r="A51" s="83" t="s">
        <v>1349</v>
      </c>
      <c r="B51" s="78">
        <v>315775</v>
      </c>
      <c r="C51" s="78">
        <v>169379.47</v>
      </c>
      <c r="D51" s="78">
        <v>229880</v>
      </c>
      <c r="E51" s="78">
        <v>242523.4</v>
      </c>
      <c r="F51" s="78">
        <v>255377.14019999999</v>
      </c>
    </row>
    <row r="52" spans="1:6">
      <c r="A52" s="84" t="s">
        <v>1456</v>
      </c>
      <c r="B52" s="78">
        <v>315775</v>
      </c>
      <c r="C52" s="78">
        <v>169379.47</v>
      </c>
      <c r="D52" s="78">
        <v>229880</v>
      </c>
      <c r="E52" s="78">
        <v>242523.4</v>
      </c>
      <c r="F52" s="78">
        <v>255377.14019999999</v>
      </c>
    </row>
    <row r="53" spans="1:6">
      <c r="A53" s="85" t="s">
        <v>1544</v>
      </c>
      <c r="B53" s="78">
        <v>315775</v>
      </c>
      <c r="C53" s="78">
        <v>169379.47</v>
      </c>
      <c r="D53" s="78">
        <v>229880</v>
      </c>
      <c r="E53" s="78">
        <v>242523.4</v>
      </c>
      <c r="F53" s="78">
        <v>255377.14019999999</v>
      </c>
    </row>
    <row r="54" spans="1:6">
      <c r="A54" s="83" t="s">
        <v>1351</v>
      </c>
      <c r="B54" s="78">
        <v>7250000</v>
      </c>
      <c r="C54" s="78">
        <v>3842849.1100000003</v>
      </c>
      <c r="D54" s="78">
        <v>11250000</v>
      </c>
      <c r="E54" s="78">
        <v>11868750</v>
      </c>
      <c r="F54" s="78">
        <v>12497793.75</v>
      </c>
    </row>
    <row r="55" spans="1:6">
      <c r="A55" s="84" t="s">
        <v>1456</v>
      </c>
      <c r="B55" s="78">
        <v>7250000</v>
      </c>
      <c r="C55" s="78">
        <v>3842849.1100000003</v>
      </c>
      <c r="D55" s="78">
        <v>11250000</v>
      </c>
      <c r="E55" s="78">
        <v>11868750</v>
      </c>
      <c r="F55" s="78">
        <v>12497793.75</v>
      </c>
    </row>
    <row r="56" spans="1:6">
      <c r="A56" s="85" t="s">
        <v>1545</v>
      </c>
      <c r="B56" s="78">
        <v>7250000</v>
      </c>
      <c r="C56" s="78">
        <v>3842849.1100000003</v>
      </c>
      <c r="D56" s="78">
        <v>9250000</v>
      </c>
      <c r="E56" s="78">
        <v>9758750</v>
      </c>
      <c r="F56" s="78">
        <v>10275963.75</v>
      </c>
    </row>
    <row r="57" spans="1:6">
      <c r="A57" s="85" t="s">
        <v>1546</v>
      </c>
      <c r="B57" s="78">
        <v>0</v>
      </c>
      <c r="C57" s="78">
        <v>0</v>
      </c>
      <c r="D57" s="78">
        <v>2000000</v>
      </c>
      <c r="E57" s="78">
        <v>2110000</v>
      </c>
      <c r="F57" s="78">
        <v>2221830</v>
      </c>
    </row>
    <row r="58" spans="1:6">
      <c r="A58" s="83" t="s">
        <v>1547</v>
      </c>
      <c r="B58" s="78">
        <v>2060000</v>
      </c>
      <c r="C58" s="78">
        <v>1442071.12</v>
      </c>
      <c r="D58" s="78">
        <v>1842000</v>
      </c>
      <c r="E58" s="78">
        <v>0</v>
      </c>
      <c r="F58" s="78">
        <v>0</v>
      </c>
    </row>
    <row r="59" spans="1:6">
      <c r="A59" s="84" t="s">
        <v>1456</v>
      </c>
      <c r="B59" s="78">
        <v>2060000</v>
      </c>
      <c r="C59" s="78">
        <v>1442071.12</v>
      </c>
      <c r="D59" s="78">
        <v>1842000</v>
      </c>
      <c r="E59" s="78">
        <v>0</v>
      </c>
      <c r="F59" s="78">
        <v>0</v>
      </c>
    </row>
    <row r="60" spans="1:6">
      <c r="A60" s="85" t="s">
        <v>1548</v>
      </c>
      <c r="B60" s="78">
        <v>2060000</v>
      </c>
      <c r="C60" s="78">
        <v>1442071.12</v>
      </c>
      <c r="D60" s="78">
        <v>1842000</v>
      </c>
      <c r="E60" s="78">
        <v>0</v>
      </c>
      <c r="F60" s="78">
        <v>0</v>
      </c>
    </row>
    <row r="61" spans="1:6">
      <c r="A61" s="83" t="s">
        <v>1350</v>
      </c>
      <c r="B61" s="78">
        <v>296238</v>
      </c>
      <c r="C61" s="78">
        <v>63850.630000000005</v>
      </c>
      <c r="D61" s="78">
        <v>358331</v>
      </c>
      <c r="E61" s="78">
        <v>378039.20499999996</v>
      </c>
      <c r="F61" s="78">
        <v>398075.28286500002</v>
      </c>
    </row>
    <row r="62" spans="1:6">
      <c r="A62" s="84" t="s">
        <v>1456</v>
      </c>
      <c r="B62" s="78">
        <v>296238</v>
      </c>
      <c r="C62" s="78">
        <v>63850.630000000005</v>
      </c>
      <c r="D62" s="78">
        <v>358331</v>
      </c>
      <c r="E62" s="78">
        <v>378039.20499999996</v>
      </c>
      <c r="F62" s="78">
        <v>398075.28286500002</v>
      </c>
    </row>
    <row r="63" spans="1:6">
      <c r="A63" s="85" t="s">
        <v>1549</v>
      </c>
      <c r="B63" s="78">
        <v>3298</v>
      </c>
      <c r="C63" s="78">
        <v>0</v>
      </c>
      <c r="D63" s="78">
        <v>3298</v>
      </c>
      <c r="E63" s="78">
        <v>3479.39</v>
      </c>
      <c r="F63" s="78">
        <v>3663.7976699999999</v>
      </c>
    </row>
    <row r="64" spans="1:6">
      <c r="A64" s="85" t="s">
        <v>1522</v>
      </c>
      <c r="B64" s="78">
        <v>4709</v>
      </c>
      <c r="C64" s="78">
        <v>50</v>
      </c>
      <c r="D64" s="78">
        <v>4709</v>
      </c>
      <c r="E64" s="78">
        <v>4967.9949999999999</v>
      </c>
      <c r="F64" s="78">
        <v>5231.2987350000003</v>
      </c>
    </row>
    <row r="65" spans="1:6">
      <c r="A65" s="85" t="s">
        <v>1550</v>
      </c>
      <c r="B65" s="78">
        <v>12099</v>
      </c>
      <c r="C65" s="78">
        <v>0</v>
      </c>
      <c r="D65" s="78">
        <v>12099</v>
      </c>
      <c r="E65" s="78">
        <v>12764.445</v>
      </c>
      <c r="F65" s="78">
        <v>13440.960584999999</v>
      </c>
    </row>
    <row r="66" spans="1:6">
      <c r="A66" s="85" t="s">
        <v>1533</v>
      </c>
      <c r="B66" s="78">
        <v>5767</v>
      </c>
      <c r="C66" s="78">
        <v>3105.4799999999996</v>
      </c>
      <c r="D66" s="78">
        <v>5767</v>
      </c>
      <c r="E66" s="78">
        <v>6084.1850000000004</v>
      </c>
      <c r="F66" s="78">
        <v>6406.6468050000003</v>
      </c>
    </row>
    <row r="67" spans="1:6">
      <c r="A67" s="85" t="s">
        <v>1523</v>
      </c>
      <c r="B67" s="78">
        <v>2000</v>
      </c>
      <c r="C67" s="78">
        <v>1244.5</v>
      </c>
      <c r="D67" s="78">
        <v>2000</v>
      </c>
      <c r="E67" s="78">
        <v>2110</v>
      </c>
      <c r="F67" s="78">
        <v>2221.83</v>
      </c>
    </row>
    <row r="68" spans="1:6">
      <c r="A68" s="85" t="s">
        <v>1551</v>
      </c>
      <c r="B68" s="78">
        <v>3598</v>
      </c>
      <c r="C68" s="78">
        <v>0</v>
      </c>
      <c r="D68" s="78">
        <v>3598</v>
      </c>
      <c r="E68" s="78">
        <v>3795.89</v>
      </c>
      <c r="F68" s="78">
        <v>3997.0721699999999</v>
      </c>
    </row>
    <row r="69" spans="1:6">
      <c r="A69" s="85" t="s">
        <v>1530</v>
      </c>
      <c r="B69" s="78">
        <v>1125</v>
      </c>
      <c r="C69" s="78">
        <v>816</v>
      </c>
      <c r="D69" s="78">
        <v>1125</v>
      </c>
      <c r="E69" s="78">
        <v>1186.875</v>
      </c>
      <c r="F69" s="78">
        <v>1249.7793750000001</v>
      </c>
    </row>
    <row r="70" spans="1:6">
      <c r="A70" s="85" t="s">
        <v>1552</v>
      </c>
      <c r="B70" s="78">
        <v>2358</v>
      </c>
      <c r="C70" s="78">
        <v>964.91</v>
      </c>
      <c r="D70" s="78">
        <v>2358</v>
      </c>
      <c r="E70" s="78">
        <v>2487.69</v>
      </c>
      <c r="F70" s="78">
        <v>2619.53757</v>
      </c>
    </row>
    <row r="71" spans="1:6">
      <c r="A71" s="85" t="s">
        <v>1524</v>
      </c>
      <c r="B71" s="78">
        <v>108963</v>
      </c>
      <c r="C71" s="78">
        <v>0</v>
      </c>
      <c r="D71" s="78">
        <v>147920</v>
      </c>
      <c r="E71" s="78">
        <v>156055.6</v>
      </c>
      <c r="F71" s="78">
        <v>164326.54680000001</v>
      </c>
    </row>
    <row r="72" spans="1:6">
      <c r="A72" s="85" t="s">
        <v>1525</v>
      </c>
      <c r="B72" s="78">
        <v>13000</v>
      </c>
      <c r="C72" s="78">
        <v>0</v>
      </c>
      <c r="D72" s="78">
        <v>13000</v>
      </c>
      <c r="E72" s="78">
        <v>13715</v>
      </c>
      <c r="F72" s="78">
        <v>14441.895</v>
      </c>
    </row>
    <row r="73" spans="1:6">
      <c r="A73" s="85" t="s">
        <v>1531</v>
      </c>
      <c r="B73" s="78">
        <v>1334</v>
      </c>
      <c r="C73" s="78">
        <v>0</v>
      </c>
      <c r="D73" s="78">
        <v>1334</v>
      </c>
      <c r="E73" s="78">
        <v>1407.37</v>
      </c>
      <c r="F73" s="78">
        <v>1481.9606099999999</v>
      </c>
    </row>
    <row r="74" spans="1:6">
      <c r="A74" s="85" t="s">
        <v>1526</v>
      </c>
      <c r="B74" s="78">
        <v>5000</v>
      </c>
      <c r="C74" s="78">
        <v>4208.1099999999997</v>
      </c>
      <c r="D74" s="78">
        <v>5000</v>
      </c>
      <c r="E74" s="78">
        <v>5275</v>
      </c>
      <c r="F74" s="78">
        <v>5554.5749999999998</v>
      </c>
    </row>
    <row r="75" spans="1:6">
      <c r="A75" s="85" t="s">
        <v>1534</v>
      </c>
      <c r="B75" s="78">
        <v>48125</v>
      </c>
      <c r="C75" s="78">
        <v>5563.26</v>
      </c>
      <c r="D75" s="78">
        <v>48125</v>
      </c>
      <c r="E75" s="78">
        <v>50771.875</v>
      </c>
      <c r="F75" s="78">
        <v>53462.784375000003</v>
      </c>
    </row>
    <row r="76" spans="1:6">
      <c r="A76" s="85" t="s">
        <v>1553</v>
      </c>
      <c r="B76" s="78">
        <v>6195</v>
      </c>
      <c r="C76" s="78">
        <v>450</v>
      </c>
      <c r="D76" s="78">
        <v>6195</v>
      </c>
      <c r="E76" s="78">
        <v>6535.7250000000004</v>
      </c>
      <c r="F76" s="78">
        <v>6882.1184250000006</v>
      </c>
    </row>
    <row r="77" spans="1:6">
      <c r="A77" s="85" t="s">
        <v>1532</v>
      </c>
      <c r="B77" s="78">
        <v>412</v>
      </c>
      <c r="C77" s="78">
        <v>350.88</v>
      </c>
      <c r="D77" s="78">
        <v>412</v>
      </c>
      <c r="E77" s="78">
        <v>434.66</v>
      </c>
      <c r="F77" s="78">
        <v>457.69698000000005</v>
      </c>
    </row>
    <row r="78" spans="1:6">
      <c r="A78" s="85" t="s">
        <v>1527</v>
      </c>
      <c r="B78" s="78">
        <v>16000</v>
      </c>
      <c r="C78" s="78">
        <v>12969.69</v>
      </c>
      <c r="D78" s="78">
        <v>16000</v>
      </c>
      <c r="E78" s="78">
        <v>16880</v>
      </c>
      <c r="F78" s="78">
        <v>17774.64</v>
      </c>
    </row>
    <row r="79" spans="1:6">
      <c r="A79" s="85" t="s">
        <v>1528</v>
      </c>
      <c r="B79" s="78">
        <v>33433</v>
      </c>
      <c r="C79" s="78">
        <v>17769.16</v>
      </c>
      <c r="D79" s="78">
        <v>56569</v>
      </c>
      <c r="E79" s="78">
        <v>59680.294999999998</v>
      </c>
      <c r="F79" s="78">
        <v>62843.350634999995</v>
      </c>
    </row>
    <row r="80" spans="1:6">
      <c r="A80" s="85" t="s">
        <v>1554</v>
      </c>
      <c r="B80" s="78">
        <v>28822</v>
      </c>
      <c r="C80" s="78">
        <v>16358.64</v>
      </c>
      <c r="D80" s="78">
        <v>28822</v>
      </c>
      <c r="E80" s="78">
        <v>30407.21</v>
      </c>
      <c r="F80" s="78">
        <v>32018.792129999998</v>
      </c>
    </row>
    <row r="81" spans="1:6">
      <c r="A81" s="82" t="s">
        <v>1327</v>
      </c>
      <c r="B81" s="78">
        <v>928045</v>
      </c>
      <c r="C81" s="78">
        <v>-122506.42000000001</v>
      </c>
      <c r="D81" s="78">
        <v>1083197</v>
      </c>
      <c r="E81" s="78">
        <v>1142772.835</v>
      </c>
      <c r="F81" s="78">
        <v>1203339.7952549998</v>
      </c>
    </row>
    <row r="82" spans="1:6">
      <c r="A82" s="83" t="s">
        <v>1687</v>
      </c>
      <c r="B82" s="78">
        <v>-360000</v>
      </c>
      <c r="C82" s="78">
        <v>-122506.42000000001</v>
      </c>
      <c r="D82" s="78">
        <v>-385000</v>
      </c>
      <c r="E82" s="78">
        <v>-406175</v>
      </c>
      <c r="F82" s="78">
        <v>-427702.27500000002</v>
      </c>
    </row>
    <row r="83" spans="1:6">
      <c r="A83" s="84" t="s">
        <v>1456</v>
      </c>
      <c r="B83" s="78">
        <v>-360000</v>
      </c>
      <c r="C83" s="78">
        <v>-122506.42000000001</v>
      </c>
      <c r="D83" s="78">
        <v>-385000</v>
      </c>
      <c r="E83" s="78">
        <v>-406175</v>
      </c>
      <c r="F83" s="78">
        <v>-427702.27500000002</v>
      </c>
    </row>
    <row r="84" spans="1:6">
      <c r="A84" s="85" t="s">
        <v>1841</v>
      </c>
      <c r="B84" s="78">
        <v>-360000</v>
      </c>
      <c r="C84" s="78">
        <v>-122506.42000000001</v>
      </c>
      <c r="D84" s="78">
        <v>-385000</v>
      </c>
      <c r="E84" s="78">
        <v>-406175</v>
      </c>
      <c r="F84" s="78">
        <v>-427702.27500000002</v>
      </c>
    </row>
    <row r="85" spans="1:6">
      <c r="A85" s="83" t="s">
        <v>1689</v>
      </c>
      <c r="B85" s="78">
        <v>1288045</v>
      </c>
      <c r="C85" s="78">
        <v>0</v>
      </c>
      <c r="D85" s="78">
        <v>1468197</v>
      </c>
      <c r="E85" s="78">
        <v>1548947.835</v>
      </c>
      <c r="F85" s="78">
        <v>1631042.0702549999</v>
      </c>
    </row>
    <row r="86" spans="1:6">
      <c r="A86" s="84" t="s">
        <v>1456</v>
      </c>
      <c r="B86" s="78">
        <v>1288045</v>
      </c>
      <c r="C86" s="78">
        <v>0</v>
      </c>
      <c r="D86" s="78">
        <v>1468197</v>
      </c>
      <c r="E86" s="78">
        <v>1548947.835</v>
      </c>
      <c r="F86" s="78">
        <v>1631042.0702549999</v>
      </c>
    </row>
    <row r="87" spans="1:6">
      <c r="A87" s="85" t="s">
        <v>1690</v>
      </c>
      <c r="B87" s="78">
        <v>835073</v>
      </c>
      <c r="C87" s="78">
        <v>0</v>
      </c>
      <c r="D87" s="78">
        <v>922415</v>
      </c>
      <c r="E87" s="78">
        <v>973147.82499999995</v>
      </c>
      <c r="F87" s="78">
        <v>1024724.6597249999</v>
      </c>
    </row>
    <row r="88" spans="1:6">
      <c r="A88" s="85" t="s">
        <v>1691</v>
      </c>
      <c r="B88" s="78">
        <v>201865</v>
      </c>
      <c r="C88" s="78">
        <v>0</v>
      </c>
      <c r="D88" s="78">
        <v>278916</v>
      </c>
      <c r="E88" s="78">
        <v>294256.38</v>
      </c>
      <c r="F88" s="78">
        <v>309851.96814000001</v>
      </c>
    </row>
    <row r="89" spans="1:6">
      <c r="A89" s="85" t="s">
        <v>1692</v>
      </c>
      <c r="B89" s="78">
        <v>251107</v>
      </c>
      <c r="C89" s="78">
        <v>0</v>
      </c>
      <c r="D89" s="78">
        <v>266866</v>
      </c>
      <c r="E89" s="78">
        <v>281543.63</v>
      </c>
      <c r="F89" s="78">
        <v>296465.44238999998</v>
      </c>
    </row>
    <row r="90" spans="1:6">
      <c r="A90" s="82" t="s">
        <v>1328</v>
      </c>
      <c r="B90" s="78">
        <v>1625000</v>
      </c>
      <c r="C90" s="78">
        <v>0</v>
      </c>
    </row>
    <row r="91" spans="1:6">
      <c r="A91" s="83" t="s">
        <v>1806</v>
      </c>
      <c r="B91" s="78">
        <v>100000</v>
      </c>
      <c r="C91" s="78">
        <v>0</v>
      </c>
    </row>
    <row r="92" spans="1:6">
      <c r="A92" s="84" t="s">
        <v>1456</v>
      </c>
      <c r="B92" s="78">
        <v>100000</v>
      </c>
      <c r="C92" s="78">
        <v>0</v>
      </c>
    </row>
    <row r="93" spans="1:6">
      <c r="A93" s="85" t="s">
        <v>1807</v>
      </c>
      <c r="B93" s="78">
        <v>0</v>
      </c>
      <c r="C93" s="78">
        <v>0</v>
      </c>
    </row>
    <row r="94" spans="1:6">
      <c r="A94" s="85" t="s">
        <v>1842</v>
      </c>
      <c r="B94" s="78">
        <v>0</v>
      </c>
      <c r="C94" s="78">
        <v>0</v>
      </c>
    </row>
    <row r="95" spans="1:6">
      <c r="A95" s="85" t="s">
        <v>1699</v>
      </c>
      <c r="B95" s="78">
        <v>100000</v>
      </c>
      <c r="C95" s="78">
        <v>0</v>
      </c>
    </row>
    <row r="96" spans="1:6">
      <c r="A96" s="83" t="s">
        <v>1693</v>
      </c>
      <c r="B96" s="78">
        <v>1125000</v>
      </c>
      <c r="C96" s="78">
        <v>0</v>
      </c>
    </row>
    <row r="97" spans="1:6">
      <c r="A97" s="84" t="s">
        <v>1456</v>
      </c>
      <c r="B97" s="78">
        <v>1125000</v>
      </c>
      <c r="C97" s="78">
        <v>0</v>
      </c>
    </row>
    <row r="98" spans="1:6">
      <c r="A98" s="85" t="s">
        <v>1842</v>
      </c>
      <c r="B98" s="78">
        <v>125000</v>
      </c>
      <c r="C98" s="78">
        <v>0</v>
      </c>
    </row>
    <row r="99" spans="1:6">
      <c r="A99" s="85" t="s">
        <v>1808</v>
      </c>
      <c r="B99" s="78">
        <v>1000000</v>
      </c>
      <c r="C99" s="78">
        <v>0</v>
      </c>
    </row>
    <row r="100" spans="1:6">
      <c r="A100" s="83" t="s">
        <v>1698</v>
      </c>
      <c r="B100" s="78">
        <v>400000</v>
      </c>
      <c r="C100" s="78">
        <v>0</v>
      </c>
    </row>
    <row r="101" spans="1:6">
      <c r="A101" s="84" t="s">
        <v>1456</v>
      </c>
      <c r="B101" s="78">
        <v>400000</v>
      </c>
      <c r="C101" s="78">
        <v>0</v>
      </c>
    </row>
    <row r="102" spans="1:6">
      <c r="A102" s="85" t="s">
        <v>1842</v>
      </c>
      <c r="B102" s="78">
        <v>0</v>
      </c>
      <c r="C102" s="78">
        <v>0</v>
      </c>
    </row>
    <row r="103" spans="1:6">
      <c r="A103" s="85" t="s">
        <v>1757</v>
      </c>
      <c r="B103" s="78">
        <v>220000</v>
      </c>
      <c r="C103" s="78">
        <v>0</v>
      </c>
    </row>
    <row r="104" spans="1:6">
      <c r="A104" s="85" t="s">
        <v>1707</v>
      </c>
      <c r="B104" s="78">
        <v>180000</v>
      </c>
      <c r="C104" s="78">
        <v>0</v>
      </c>
    </row>
    <row r="105" spans="1:6">
      <c r="A105" s="82" t="s">
        <v>1329</v>
      </c>
      <c r="B105" s="78">
        <v>-744154</v>
      </c>
      <c r="C105" s="78">
        <v>0</v>
      </c>
      <c r="D105" s="78">
        <v>-744154</v>
      </c>
      <c r="E105" s="78">
        <v>-744154</v>
      </c>
      <c r="F105" s="78">
        <v>-744154</v>
      </c>
    </row>
    <row r="106" spans="1:6">
      <c r="A106" s="83" t="s">
        <v>1704</v>
      </c>
      <c r="B106" s="78">
        <v>-744154</v>
      </c>
      <c r="C106" s="78">
        <v>0</v>
      </c>
      <c r="D106" s="78">
        <v>-744154</v>
      </c>
      <c r="E106" s="78">
        <v>-744154</v>
      </c>
      <c r="F106" s="78">
        <v>-744154</v>
      </c>
    </row>
    <row r="107" spans="1:6">
      <c r="A107" s="84" t="s">
        <v>1456</v>
      </c>
      <c r="B107" s="78">
        <v>-744154</v>
      </c>
      <c r="C107" s="78">
        <v>0</v>
      </c>
      <c r="D107" s="78">
        <v>-744154</v>
      </c>
      <c r="E107" s="78">
        <v>-744154</v>
      </c>
      <c r="F107" s="78">
        <v>-744154</v>
      </c>
    </row>
    <row r="108" spans="1:6">
      <c r="A108" s="85" t="s">
        <v>1705</v>
      </c>
      <c r="B108" s="78">
        <v>-744154</v>
      </c>
      <c r="C108" s="78">
        <v>0</v>
      </c>
      <c r="D108" s="78">
        <v>-744154</v>
      </c>
      <c r="E108" s="78">
        <v>-744154</v>
      </c>
      <c r="F108" s="78">
        <v>-744154</v>
      </c>
    </row>
    <row r="109" spans="1:6">
      <c r="A109" s="82" t="s">
        <v>1345</v>
      </c>
      <c r="B109" s="78">
        <v>-2068000</v>
      </c>
      <c r="C109" s="78">
        <v>-1874320.5299999996</v>
      </c>
      <c r="D109" s="78">
        <v>4043505</v>
      </c>
      <c r="E109" s="78">
        <v>4271658.6900000023</v>
      </c>
      <c r="F109" s="78">
        <v>4411926.2095700037</v>
      </c>
    </row>
    <row r="110" spans="1:6">
      <c r="B110"/>
      <c r="C110"/>
      <c r="D110"/>
      <c r="E110"/>
      <c r="F110"/>
    </row>
    <row r="111" spans="1:6">
      <c r="B111"/>
      <c r="C111"/>
      <c r="D111"/>
      <c r="E111"/>
      <c r="F111"/>
    </row>
    <row r="112" spans="1:6">
      <c r="B112"/>
      <c r="C112"/>
      <c r="D112"/>
      <c r="E112"/>
      <c r="F112"/>
    </row>
    <row r="113" spans="2:6">
      <c r="B113"/>
      <c r="C113"/>
      <c r="D113"/>
      <c r="E113"/>
      <c r="F113"/>
    </row>
    <row r="114" spans="2:6">
      <c r="B114"/>
      <c r="C114"/>
      <c r="D114"/>
      <c r="E114"/>
      <c r="F114"/>
    </row>
    <row r="115" spans="2:6">
      <c r="B115"/>
      <c r="C115"/>
      <c r="D115"/>
      <c r="E115"/>
      <c r="F115"/>
    </row>
    <row r="116" spans="2:6">
      <c r="B116"/>
      <c r="C116"/>
      <c r="D116"/>
      <c r="E116"/>
      <c r="F116"/>
    </row>
    <row r="117" spans="2:6">
      <c r="B117"/>
      <c r="C117"/>
      <c r="D117"/>
      <c r="E117"/>
      <c r="F117"/>
    </row>
    <row r="118" spans="2:6">
      <c r="B118"/>
      <c r="C118"/>
      <c r="D118"/>
      <c r="E118"/>
      <c r="F118"/>
    </row>
    <row r="119" spans="2:6">
      <c r="B119"/>
      <c r="C119"/>
      <c r="D119"/>
      <c r="E119"/>
      <c r="F119"/>
    </row>
    <row r="120" spans="2:6">
      <c r="B120"/>
      <c r="C120"/>
      <c r="D120"/>
      <c r="E120"/>
      <c r="F120"/>
    </row>
    <row r="121" spans="2:6">
      <c r="B121"/>
      <c r="C121"/>
      <c r="D121"/>
      <c r="E121"/>
      <c r="F121"/>
    </row>
    <row r="122" spans="2:6">
      <c r="B122"/>
      <c r="C122"/>
      <c r="D122"/>
      <c r="E122"/>
      <c r="F122"/>
    </row>
    <row r="123" spans="2:6">
      <c r="B123"/>
      <c r="C123"/>
      <c r="D123"/>
      <c r="E123"/>
      <c r="F123"/>
    </row>
    <row r="124" spans="2:6">
      <c r="B124"/>
      <c r="C124"/>
      <c r="D124"/>
      <c r="E124"/>
      <c r="F124"/>
    </row>
    <row r="125" spans="2:6">
      <c r="B125"/>
      <c r="C125"/>
      <c r="D125"/>
      <c r="E125"/>
      <c r="F125"/>
    </row>
    <row r="126" spans="2:6">
      <c r="B126"/>
      <c r="C126"/>
      <c r="D126"/>
      <c r="E126"/>
      <c r="F126"/>
    </row>
    <row r="127" spans="2:6">
      <c r="B127"/>
      <c r="C127"/>
      <c r="D127"/>
      <c r="E127"/>
      <c r="F127"/>
    </row>
    <row r="128" spans="2:6">
      <c r="B128"/>
      <c r="C128"/>
      <c r="D128"/>
      <c r="E128"/>
      <c r="F128"/>
    </row>
    <row r="129" spans="2:6">
      <c r="B129"/>
      <c r="C129"/>
      <c r="D129"/>
      <c r="E129"/>
      <c r="F129"/>
    </row>
    <row r="130" spans="2:6">
      <c r="B130"/>
      <c r="C130"/>
      <c r="D130"/>
      <c r="E130"/>
      <c r="F130"/>
    </row>
    <row r="131" spans="2:6">
      <c r="B131"/>
      <c r="C131"/>
      <c r="D131"/>
      <c r="E131"/>
      <c r="F131"/>
    </row>
    <row r="132" spans="2:6">
      <c r="B132"/>
      <c r="C132"/>
      <c r="D132"/>
      <c r="E132"/>
      <c r="F132"/>
    </row>
    <row r="133" spans="2:6">
      <c r="B133"/>
      <c r="C133"/>
      <c r="D133"/>
      <c r="E133"/>
      <c r="F133"/>
    </row>
    <row r="134" spans="2:6">
      <c r="B134"/>
      <c r="C134"/>
      <c r="D134"/>
      <c r="E134"/>
      <c r="F134"/>
    </row>
    <row r="135" spans="2:6">
      <c r="B135"/>
      <c r="C135"/>
      <c r="D135"/>
      <c r="E135"/>
      <c r="F135"/>
    </row>
    <row r="136" spans="2:6">
      <c r="B136"/>
      <c r="C136"/>
      <c r="D136"/>
      <c r="E136"/>
      <c r="F136"/>
    </row>
    <row r="137" spans="2:6">
      <c r="B137"/>
      <c r="C137"/>
      <c r="D137"/>
      <c r="E137"/>
      <c r="F137"/>
    </row>
    <row r="138" spans="2:6">
      <c r="B138"/>
      <c r="C138"/>
      <c r="D138"/>
      <c r="E138"/>
      <c r="F138"/>
    </row>
    <row r="139" spans="2:6">
      <c r="B139"/>
      <c r="C139"/>
      <c r="D139"/>
      <c r="E139"/>
      <c r="F139"/>
    </row>
    <row r="140" spans="2:6">
      <c r="B140"/>
      <c r="C140"/>
      <c r="D140"/>
      <c r="E140"/>
      <c r="F140"/>
    </row>
    <row r="141" spans="2:6">
      <c r="B141"/>
      <c r="C141"/>
      <c r="D141"/>
      <c r="E141"/>
      <c r="F141"/>
    </row>
    <row r="142" spans="2:6">
      <c r="B142"/>
      <c r="C142"/>
      <c r="D142"/>
      <c r="E142"/>
      <c r="F142"/>
    </row>
    <row r="143" spans="2:6">
      <c r="B143"/>
      <c r="C143"/>
      <c r="D143"/>
      <c r="E143"/>
      <c r="F143"/>
    </row>
    <row r="144" spans="2:6">
      <c r="B144"/>
      <c r="C144"/>
      <c r="D144"/>
      <c r="E144"/>
      <c r="F144"/>
    </row>
    <row r="145" spans="2:6">
      <c r="B145"/>
      <c r="C145"/>
      <c r="D145"/>
      <c r="E145"/>
      <c r="F145"/>
    </row>
    <row r="146" spans="2:6">
      <c r="B146"/>
      <c r="C146"/>
      <c r="D146"/>
      <c r="E146"/>
      <c r="F146"/>
    </row>
    <row r="147" spans="2:6">
      <c r="B147"/>
      <c r="C147"/>
      <c r="D147"/>
      <c r="E147"/>
      <c r="F147"/>
    </row>
    <row r="148" spans="2:6">
      <c r="B148"/>
      <c r="C148"/>
      <c r="D148"/>
      <c r="E148"/>
      <c r="F148"/>
    </row>
    <row r="149" spans="2:6">
      <c r="B149"/>
      <c r="C149"/>
      <c r="D149"/>
      <c r="E149"/>
      <c r="F149"/>
    </row>
    <row r="150" spans="2:6">
      <c r="B150"/>
      <c r="C150"/>
      <c r="D150"/>
      <c r="E150"/>
      <c r="F150"/>
    </row>
    <row r="151" spans="2:6">
      <c r="B151"/>
      <c r="C151"/>
      <c r="D151"/>
      <c r="E151"/>
      <c r="F151"/>
    </row>
    <row r="152" spans="2:6">
      <c r="B152"/>
      <c r="C152"/>
      <c r="D152"/>
      <c r="E152"/>
      <c r="F152"/>
    </row>
    <row r="153" spans="2:6">
      <c r="B153"/>
      <c r="C153"/>
      <c r="D153"/>
      <c r="E153"/>
      <c r="F153"/>
    </row>
    <row r="154" spans="2:6">
      <c r="B154"/>
      <c r="C154"/>
      <c r="D154"/>
      <c r="E154"/>
      <c r="F154"/>
    </row>
    <row r="155" spans="2:6">
      <c r="B155"/>
      <c r="C155"/>
      <c r="D155"/>
      <c r="E155"/>
      <c r="F155"/>
    </row>
    <row r="156" spans="2:6">
      <c r="B156"/>
      <c r="C156"/>
      <c r="D156"/>
      <c r="E156"/>
      <c r="F156"/>
    </row>
    <row r="157" spans="2:6">
      <c r="B157"/>
      <c r="C157"/>
      <c r="D157"/>
      <c r="E157"/>
      <c r="F157"/>
    </row>
    <row r="158" spans="2:6">
      <c r="B158"/>
      <c r="C158"/>
      <c r="D158"/>
      <c r="E158"/>
      <c r="F158"/>
    </row>
    <row r="159" spans="2:6">
      <c r="B159"/>
      <c r="C159"/>
      <c r="D159"/>
      <c r="E159"/>
      <c r="F159"/>
    </row>
    <row r="160" spans="2:6">
      <c r="B160"/>
      <c r="C160"/>
      <c r="D160"/>
      <c r="E160"/>
      <c r="F160"/>
    </row>
    <row r="161" spans="2:6">
      <c r="B161"/>
      <c r="C161"/>
      <c r="D161"/>
      <c r="E161"/>
      <c r="F161"/>
    </row>
    <row r="162" spans="2:6">
      <c r="B162"/>
      <c r="C162"/>
      <c r="D162"/>
      <c r="E162"/>
      <c r="F162"/>
    </row>
    <row r="163" spans="2:6">
      <c r="B163"/>
      <c r="C163"/>
      <c r="D163"/>
      <c r="E163"/>
      <c r="F163"/>
    </row>
    <row r="164" spans="2:6">
      <c r="B164"/>
      <c r="C164"/>
      <c r="D164"/>
      <c r="E164"/>
      <c r="F164"/>
    </row>
    <row r="165" spans="2:6">
      <c r="B165"/>
      <c r="C165"/>
      <c r="D165"/>
      <c r="E165"/>
      <c r="F165"/>
    </row>
    <row r="166" spans="2:6">
      <c r="B166"/>
      <c r="C166"/>
      <c r="D166"/>
      <c r="E166"/>
      <c r="F166"/>
    </row>
    <row r="167" spans="2:6">
      <c r="B167"/>
      <c r="C167"/>
      <c r="D167"/>
      <c r="E167"/>
      <c r="F167"/>
    </row>
    <row r="168" spans="2:6">
      <c r="B168"/>
      <c r="C168"/>
      <c r="D168"/>
      <c r="E168"/>
      <c r="F168"/>
    </row>
    <row r="169" spans="2:6">
      <c r="B169"/>
      <c r="C169"/>
      <c r="D169"/>
      <c r="E169"/>
      <c r="F169"/>
    </row>
    <row r="170" spans="2:6">
      <c r="B170"/>
      <c r="C170"/>
      <c r="D170"/>
      <c r="E170"/>
      <c r="F170"/>
    </row>
    <row r="171" spans="2:6">
      <c r="B171"/>
      <c r="C171"/>
      <c r="D171"/>
      <c r="E171"/>
      <c r="F171"/>
    </row>
    <row r="172" spans="2:6">
      <c r="B172"/>
      <c r="C172"/>
      <c r="D172"/>
      <c r="E172"/>
      <c r="F172"/>
    </row>
    <row r="173" spans="2:6">
      <c r="B173"/>
      <c r="C173"/>
      <c r="D173"/>
      <c r="E173"/>
      <c r="F173"/>
    </row>
    <row r="174" spans="2:6">
      <c r="B174"/>
      <c r="C174"/>
      <c r="D174"/>
      <c r="E174"/>
      <c r="F174"/>
    </row>
    <row r="175" spans="2:6">
      <c r="B175"/>
      <c r="C175"/>
      <c r="D175"/>
      <c r="E175"/>
      <c r="F175"/>
    </row>
    <row r="176" spans="2:6">
      <c r="B176"/>
      <c r="C176"/>
      <c r="D176"/>
      <c r="E176"/>
      <c r="F176"/>
    </row>
    <row r="177" spans="2:6">
      <c r="B177"/>
      <c r="C177"/>
      <c r="D177"/>
      <c r="E177"/>
      <c r="F177"/>
    </row>
    <row r="178" spans="2:6">
      <c r="B178"/>
      <c r="C178"/>
      <c r="D178"/>
      <c r="E178"/>
      <c r="F178"/>
    </row>
    <row r="179" spans="2:6">
      <c r="B179"/>
      <c r="C179"/>
      <c r="D179"/>
      <c r="E179"/>
      <c r="F179"/>
    </row>
    <row r="180" spans="2:6">
      <c r="B180"/>
      <c r="C180"/>
      <c r="D180"/>
      <c r="E180"/>
      <c r="F180"/>
    </row>
    <row r="181" spans="2:6">
      <c r="B181"/>
      <c r="C181"/>
      <c r="D181"/>
      <c r="E181"/>
      <c r="F181"/>
    </row>
    <row r="182" spans="2:6">
      <c r="B182"/>
      <c r="C182"/>
      <c r="D182"/>
      <c r="E182"/>
      <c r="F182"/>
    </row>
    <row r="183" spans="2:6">
      <c r="B183"/>
      <c r="C183"/>
      <c r="D183"/>
      <c r="E183"/>
      <c r="F183"/>
    </row>
    <row r="184" spans="2:6">
      <c r="B184"/>
      <c r="C184"/>
      <c r="D184"/>
      <c r="E184"/>
      <c r="F184"/>
    </row>
    <row r="185" spans="2:6">
      <c r="B185"/>
      <c r="C185"/>
      <c r="D185"/>
      <c r="E185"/>
      <c r="F185"/>
    </row>
    <row r="186" spans="2:6">
      <c r="B186"/>
      <c r="C186"/>
      <c r="D186"/>
      <c r="E186"/>
      <c r="F186"/>
    </row>
    <row r="187" spans="2:6">
      <c r="B187"/>
      <c r="C187"/>
      <c r="D187"/>
      <c r="E187"/>
      <c r="F187"/>
    </row>
    <row r="188" spans="2:6">
      <c r="B188"/>
      <c r="C188"/>
      <c r="D188"/>
      <c r="E188"/>
      <c r="F188"/>
    </row>
    <row r="189" spans="2:6">
      <c r="B189"/>
      <c r="C189"/>
      <c r="D189"/>
      <c r="E189"/>
      <c r="F189"/>
    </row>
    <row r="190" spans="2:6">
      <c r="B190"/>
      <c r="C190"/>
      <c r="D190"/>
      <c r="E190"/>
      <c r="F190"/>
    </row>
    <row r="191" spans="2:6">
      <c r="B191"/>
      <c r="C191"/>
      <c r="D191"/>
      <c r="E191"/>
      <c r="F191"/>
    </row>
    <row r="192" spans="2:6">
      <c r="B192"/>
      <c r="C192"/>
      <c r="D192"/>
      <c r="E192"/>
      <c r="F192"/>
    </row>
    <row r="193" spans="2:6">
      <c r="B193"/>
      <c r="C193"/>
      <c r="D193"/>
      <c r="E193"/>
      <c r="F193"/>
    </row>
    <row r="194" spans="2:6">
      <c r="B194"/>
      <c r="C194"/>
      <c r="D194"/>
      <c r="E194"/>
      <c r="F194"/>
    </row>
    <row r="195" spans="2:6">
      <c r="B195"/>
      <c r="C195"/>
      <c r="D195"/>
      <c r="E195"/>
      <c r="F195"/>
    </row>
    <row r="196" spans="2:6">
      <c r="B196"/>
      <c r="C196"/>
      <c r="D196"/>
      <c r="E196"/>
      <c r="F196"/>
    </row>
    <row r="197" spans="2:6">
      <c r="B197"/>
      <c r="C197"/>
      <c r="D197"/>
      <c r="E197"/>
      <c r="F197"/>
    </row>
    <row r="198" spans="2:6">
      <c r="B198"/>
      <c r="C198"/>
      <c r="D198"/>
      <c r="E198"/>
      <c r="F198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3:F59"/>
  <sheetViews>
    <sheetView workbookViewId="0">
      <selection activeCell="A39" sqref="A39"/>
    </sheetView>
  </sheetViews>
  <sheetFormatPr defaultRowHeight="12.75"/>
  <cols>
    <col min="1" max="1" width="60.5703125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1325</v>
      </c>
      <c r="B5" s="78">
        <v>-25000</v>
      </c>
      <c r="C5" s="78">
        <v>-12274.2</v>
      </c>
      <c r="D5" s="78">
        <v>-25000</v>
      </c>
      <c r="E5" s="78">
        <v>-26375</v>
      </c>
      <c r="F5" s="78">
        <v>-27772.875</v>
      </c>
    </row>
    <row r="6" spans="1:6">
      <c r="A6" s="83" t="s">
        <v>1587</v>
      </c>
      <c r="B6" s="78">
        <v>-25000</v>
      </c>
      <c r="C6" s="78">
        <v>-12274.2</v>
      </c>
      <c r="D6" s="78">
        <v>-25000</v>
      </c>
      <c r="E6" s="78">
        <v>-26375</v>
      </c>
      <c r="F6" s="78">
        <v>-27772.875</v>
      </c>
    </row>
    <row r="7" spans="1:6">
      <c r="A7" s="84" t="s">
        <v>1471</v>
      </c>
      <c r="B7" s="78">
        <v>-25000</v>
      </c>
      <c r="C7" s="78">
        <v>-12274.2</v>
      </c>
      <c r="D7" s="78">
        <v>-25000</v>
      </c>
      <c r="E7" s="78">
        <v>-26375</v>
      </c>
      <c r="F7" s="78">
        <v>-27772.875</v>
      </c>
    </row>
    <row r="8" spans="1:6">
      <c r="A8" s="82" t="s">
        <v>1326</v>
      </c>
      <c r="B8" s="78">
        <v>7254246</v>
      </c>
      <c r="C8" s="78">
        <v>5648064.2800000012</v>
      </c>
      <c r="D8" s="78">
        <v>7631685</v>
      </c>
      <c r="E8" s="78">
        <v>8027551.6249999991</v>
      </c>
      <c r="F8" s="78">
        <v>8430004.0311249997</v>
      </c>
    </row>
    <row r="9" spans="1:6">
      <c r="A9" s="83" t="s">
        <v>1346</v>
      </c>
      <c r="B9" s="78">
        <v>5284239</v>
      </c>
      <c r="C9" s="78">
        <v>4918342.290000001</v>
      </c>
      <c r="D9" s="78">
        <v>5493334</v>
      </c>
      <c r="E9" s="78">
        <v>5795467.3699999992</v>
      </c>
      <c r="F9" s="78">
        <v>6102627.1406100001</v>
      </c>
    </row>
    <row r="10" spans="1:6">
      <c r="A10" s="84" t="s">
        <v>1471</v>
      </c>
      <c r="B10" s="78">
        <v>5284239</v>
      </c>
      <c r="C10" s="78">
        <v>4918342.290000001</v>
      </c>
      <c r="D10" s="78">
        <v>5493334</v>
      </c>
      <c r="E10" s="78">
        <v>5795467.3699999992</v>
      </c>
      <c r="F10" s="78">
        <v>6102627.1406100001</v>
      </c>
    </row>
    <row r="11" spans="1:6">
      <c r="A11" s="83" t="s">
        <v>1347</v>
      </c>
      <c r="B11" s="78">
        <v>1074046</v>
      </c>
      <c r="C11" s="78">
        <v>591118.30000000005</v>
      </c>
      <c r="D11" s="78">
        <v>1211544</v>
      </c>
      <c r="E11" s="78">
        <v>1278178.92</v>
      </c>
      <c r="F11" s="78">
        <v>1345922.40276</v>
      </c>
    </row>
    <row r="12" spans="1:6">
      <c r="A12" s="84" t="s">
        <v>1471</v>
      </c>
      <c r="B12" s="78">
        <v>1074046</v>
      </c>
      <c r="C12" s="78">
        <v>591118.30000000005</v>
      </c>
      <c r="D12" s="78">
        <v>1211544</v>
      </c>
      <c r="E12" s="78">
        <v>1278178.92</v>
      </c>
      <c r="F12" s="78">
        <v>1345922.40276</v>
      </c>
    </row>
    <row r="13" spans="1:6">
      <c r="A13" s="83" t="s">
        <v>1348</v>
      </c>
      <c r="B13" s="78">
        <v>434110</v>
      </c>
      <c r="C13" s="78">
        <v>0</v>
      </c>
      <c r="D13" s="78">
        <v>434110</v>
      </c>
      <c r="E13" s="78">
        <v>434110</v>
      </c>
      <c r="F13" s="78">
        <v>434110</v>
      </c>
    </row>
    <row r="14" spans="1:6">
      <c r="A14" s="84" t="s">
        <v>1471</v>
      </c>
      <c r="B14" s="78">
        <v>434110</v>
      </c>
      <c r="C14" s="78">
        <v>0</v>
      </c>
      <c r="D14" s="78">
        <v>434110</v>
      </c>
      <c r="E14" s="78">
        <v>434110</v>
      </c>
      <c r="F14" s="78">
        <v>434110</v>
      </c>
    </row>
    <row r="15" spans="1:6">
      <c r="A15" s="83" t="s">
        <v>1353</v>
      </c>
      <c r="B15" s="78">
        <v>26228</v>
      </c>
      <c r="C15" s="78">
        <v>0</v>
      </c>
      <c r="D15" s="78">
        <v>26228</v>
      </c>
      <c r="E15" s="78">
        <v>27670.54</v>
      </c>
      <c r="F15" s="78">
        <v>29137.07862</v>
      </c>
    </row>
    <row r="16" spans="1:6">
      <c r="A16" s="84" t="s">
        <v>1471</v>
      </c>
      <c r="B16" s="78">
        <v>26228</v>
      </c>
      <c r="C16" s="78">
        <v>0</v>
      </c>
      <c r="D16" s="78">
        <v>26228</v>
      </c>
      <c r="E16" s="78">
        <v>27670.54</v>
      </c>
      <c r="F16" s="78">
        <v>29137.07862</v>
      </c>
    </row>
    <row r="17" spans="1:6">
      <c r="A17" s="83" t="s">
        <v>1350</v>
      </c>
      <c r="B17" s="78">
        <v>435623</v>
      </c>
      <c r="C17" s="78">
        <v>138603.69</v>
      </c>
      <c r="D17" s="78">
        <v>466469</v>
      </c>
      <c r="E17" s="78">
        <v>492124.7950000001</v>
      </c>
      <c r="F17" s="78">
        <v>518207.40913499997</v>
      </c>
    </row>
    <row r="18" spans="1:6">
      <c r="A18" s="84" t="s">
        <v>1471</v>
      </c>
      <c r="B18" s="78">
        <v>435623</v>
      </c>
      <c r="C18" s="78">
        <v>138603.69</v>
      </c>
      <c r="D18" s="78">
        <v>466469</v>
      </c>
      <c r="E18" s="78">
        <v>492124.7950000001</v>
      </c>
      <c r="F18" s="78">
        <v>518207.40913499997</v>
      </c>
    </row>
    <row r="19" spans="1:6">
      <c r="A19" s="82" t="s">
        <v>1327</v>
      </c>
      <c r="B19" s="78">
        <v>501142</v>
      </c>
      <c r="C19" s="78">
        <v>0</v>
      </c>
      <c r="D19" s="78">
        <v>541054</v>
      </c>
      <c r="E19" s="78">
        <v>570811.97</v>
      </c>
      <c r="F19" s="78">
        <v>601065.00441000005</v>
      </c>
    </row>
    <row r="20" spans="1:6">
      <c r="A20" s="83" t="s">
        <v>1689</v>
      </c>
      <c r="B20" s="78">
        <v>501142</v>
      </c>
      <c r="C20" s="78">
        <v>0</v>
      </c>
      <c r="D20" s="78">
        <v>541054</v>
      </c>
      <c r="E20" s="78">
        <v>570811.97</v>
      </c>
      <c r="F20" s="78">
        <v>601065.00441000005</v>
      </c>
    </row>
    <row r="21" spans="1:6">
      <c r="A21" s="84" t="s">
        <v>1471</v>
      </c>
      <c r="B21" s="78">
        <v>501142</v>
      </c>
      <c r="C21" s="78">
        <v>0</v>
      </c>
      <c r="D21" s="78">
        <v>541054</v>
      </c>
      <c r="E21" s="78">
        <v>570811.97</v>
      </c>
      <c r="F21" s="78">
        <v>601065.00441000005</v>
      </c>
    </row>
    <row r="22" spans="1:6">
      <c r="A22" s="82" t="s">
        <v>1329</v>
      </c>
      <c r="B22" s="78">
        <v>-417650</v>
      </c>
      <c r="C22" s="78">
        <v>0</v>
      </c>
      <c r="D22" s="78">
        <v>-417650</v>
      </c>
      <c r="E22" s="78">
        <v>-417650</v>
      </c>
      <c r="F22" s="78">
        <v>-417650</v>
      </c>
    </row>
    <row r="23" spans="1:6">
      <c r="A23" s="83" t="s">
        <v>1704</v>
      </c>
      <c r="B23" s="78">
        <v>-417650</v>
      </c>
      <c r="C23" s="78">
        <v>0</v>
      </c>
      <c r="D23" s="78">
        <v>-417650</v>
      </c>
      <c r="E23" s="78">
        <v>-417650</v>
      </c>
      <c r="F23" s="78">
        <v>-417650</v>
      </c>
    </row>
    <row r="24" spans="1:6">
      <c r="A24" s="84" t="s">
        <v>1471</v>
      </c>
      <c r="B24" s="78">
        <v>-417650</v>
      </c>
      <c r="C24" s="78">
        <v>0</v>
      </c>
      <c r="D24" s="78">
        <v>-417650</v>
      </c>
      <c r="E24" s="78">
        <v>-417650</v>
      </c>
      <c r="F24" s="78">
        <v>-417650</v>
      </c>
    </row>
    <row r="25" spans="1:6">
      <c r="A25" s="82" t="s">
        <v>1345</v>
      </c>
      <c r="B25" s="78">
        <v>7312738</v>
      </c>
      <c r="C25" s="78">
        <v>5635790.080000001</v>
      </c>
      <c r="D25" s="78">
        <v>7730089</v>
      </c>
      <c r="E25" s="78">
        <v>8154338.5949999988</v>
      </c>
      <c r="F25" s="78">
        <v>8585646.1605350003</v>
      </c>
    </row>
    <row r="26" spans="1:6">
      <c r="B26"/>
      <c r="C26"/>
      <c r="D26"/>
      <c r="E26"/>
      <c r="F26"/>
    </row>
    <row r="27" spans="1:6">
      <c r="B27"/>
      <c r="C27"/>
      <c r="D27"/>
      <c r="E27"/>
      <c r="F27"/>
    </row>
    <row r="28" spans="1:6">
      <c r="B28"/>
      <c r="C28"/>
      <c r="D28"/>
      <c r="E28"/>
      <c r="F28"/>
    </row>
    <row r="29" spans="1:6">
      <c r="B29"/>
      <c r="C29"/>
      <c r="D29"/>
      <c r="E29"/>
      <c r="F29"/>
    </row>
    <row r="30" spans="1:6">
      <c r="B30"/>
      <c r="C30"/>
      <c r="D30"/>
      <c r="E30"/>
      <c r="F30"/>
    </row>
    <row r="31" spans="1:6">
      <c r="B31"/>
      <c r="C31"/>
      <c r="D31"/>
      <c r="E31"/>
      <c r="F31"/>
    </row>
    <row r="32" spans="1:6">
      <c r="B32"/>
      <c r="C32"/>
      <c r="D32"/>
      <c r="E32"/>
      <c r="F32"/>
    </row>
    <row r="33" spans="2:6">
      <c r="B33"/>
      <c r="C33"/>
      <c r="D33"/>
      <c r="E33"/>
      <c r="F33"/>
    </row>
    <row r="34" spans="2:6">
      <c r="B34"/>
      <c r="C34"/>
      <c r="D34"/>
      <c r="E34"/>
      <c r="F34"/>
    </row>
    <row r="35" spans="2:6">
      <c r="B35"/>
      <c r="C35"/>
      <c r="D35"/>
      <c r="E35"/>
      <c r="F35"/>
    </row>
    <row r="36" spans="2:6">
      <c r="B36"/>
      <c r="C36"/>
      <c r="D36"/>
      <c r="E36"/>
      <c r="F36"/>
    </row>
    <row r="37" spans="2:6">
      <c r="B37"/>
      <c r="C37"/>
      <c r="D37"/>
      <c r="E37"/>
      <c r="F37"/>
    </row>
    <row r="38" spans="2:6">
      <c r="B38"/>
      <c r="C38"/>
      <c r="D38"/>
      <c r="E38"/>
      <c r="F38"/>
    </row>
    <row r="39" spans="2:6">
      <c r="B39"/>
      <c r="C39"/>
      <c r="D39"/>
      <c r="E39"/>
      <c r="F39"/>
    </row>
    <row r="40" spans="2:6">
      <c r="B40"/>
      <c r="C40"/>
      <c r="D40"/>
      <c r="E40"/>
      <c r="F40"/>
    </row>
    <row r="41" spans="2:6">
      <c r="B41"/>
      <c r="C41"/>
      <c r="D41"/>
      <c r="E41"/>
      <c r="F41"/>
    </row>
    <row r="42" spans="2:6">
      <c r="B42"/>
      <c r="C42"/>
      <c r="D42"/>
      <c r="E42"/>
      <c r="F42"/>
    </row>
    <row r="43" spans="2:6">
      <c r="B43"/>
      <c r="C43"/>
      <c r="D43"/>
      <c r="E43"/>
      <c r="F43"/>
    </row>
    <row r="44" spans="2:6">
      <c r="B44"/>
      <c r="C44"/>
      <c r="D44"/>
      <c r="E44"/>
      <c r="F44"/>
    </row>
    <row r="45" spans="2:6">
      <c r="B45"/>
      <c r="C45"/>
      <c r="D45"/>
      <c r="E45"/>
      <c r="F45"/>
    </row>
    <row r="46" spans="2:6">
      <c r="B46"/>
      <c r="C46"/>
      <c r="D46"/>
      <c r="E46"/>
      <c r="F46"/>
    </row>
    <row r="47" spans="2:6">
      <c r="B47"/>
      <c r="C47"/>
      <c r="D47"/>
      <c r="E47"/>
      <c r="F47"/>
    </row>
    <row r="48" spans="2:6">
      <c r="B48"/>
      <c r="C48"/>
      <c r="D48"/>
      <c r="E48"/>
      <c r="F48"/>
    </row>
    <row r="49" spans="2:6">
      <c r="B49"/>
      <c r="C49"/>
      <c r="D49"/>
      <c r="E49"/>
      <c r="F49"/>
    </row>
    <row r="50" spans="2:6">
      <c r="B50"/>
      <c r="C50"/>
      <c r="D50"/>
      <c r="E50"/>
      <c r="F50"/>
    </row>
    <row r="51" spans="2:6">
      <c r="B51"/>
      <c r="C51"/>
      <c r="D51"/>
      <c r="E51"/>
      <c r="F51"/>
    </row>
    <row r="52" spans="2:6">
      <c r="B52"/>
      <c r="C52"/>
      <c r="D52"/>
      <c r="E52"/>
      <c r="F52"/>
    </row>
    <row r="53" spans="2:6">
      <c r="B53"/>
      <c r="C53"/>
      <c r="D53"/>
      <c r="E53"/>
      <c r="F53"/>
    </row>
    <row r="54" spans="2:6">
      <c r="B54"/>
      <c r="C54"/>
      <c r="D54"/>
      <c r="E54"/>
      <c r="F54"/>
    </row>
    <row r="55" spans="2:6">
      <c r="B55"/>
      <c r="C55"/>
      <c r="D55"/>
      <c r="E55"/>
      <c r="F55"/>
    </row>
    <row r="56" spans="2:6">
      <c r="B56"/>
      <c r="C56"/>
      <c r="D56"/>
      <c r="E56"/>
      <c r="F56"/>
    </row>
    <row r="57" spans="2:6">
      <c r="B57"/>
      <c r="C57"/>
      <c r="D57"/>
      <c r="E57"/>
      <c r="F57"/>
    </row>
    <row r="58" spans="2:6">
      <c r="B58"/>
      <c r="C58"/>
      <c r="D58"/>
      <c r="E58"/>
      <c r="F58"/>
    </row>
    <row r="59" spans="2:6">
      <c r="B59"/>
      <c r="C59"/>
      <c r="D59"/>
      <c r="E59"/>
      <c r="F59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3:F20"/>
  <sheetViews>
    <sheetView workbookViewId="0">
      <selection activeCell="C41" sqref="C40:C41"/>
    </sheetView>
  </sheetViews>
  <sheetFormatPr defaultRowHeight="12.75"/>
  <cols>
    <col min="1" max="1" width="60.5703125" customWidth="1"/>
    <col min="2" max="2" width="24.5703125" style="78" customWidth="1"/>
    <col min="3" max="3" width="30.140625" style="78" customWidth="1"/>
    <col min="4" max="4" width="24.5703125" style="78" customWidth="1"/>
    <col min="5" max="6" width="24" style="78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1326</v>
      </c>
      <c r="B5" s="78">
        <v>12531775</v>
      </c>
      <c r="C5" s="78">
        <v>5786784.9699999997</v>
      </c>
      <c r="D5" s="78">
        <v>13270709</v>
      </c>
      <c r="E5" s="78">
        <v>13996617.48</v>
      </c>
      <c r="F5" s="78">
        <v>14734602.437439997</v>
      </c>
    </row>
    <row r="6" spans="1:6">
      <c r="A6" s="83" t="s">
        <v>1346</v>
      </c>
      <c r="B6" s="78">
        <v>8586423</v>
      </c>
      <c r="C6" s="78">
        <v>4263159.3</v>
      </c>
      <c r="D6" s="78">
        <v>8839535</v>
      </c>
      <c r="E6" s="78">
        <v>9325709.4250000007</v>
      </c>
      <c r="F6" s="78">
        <v>9819972.0245249961</v>
      </c>
    </row>
    <row r="7" spans="1:6">
      <c r="A7" s="83" t="s">
        <v>1347</v>
      </c>
      <c r="B7" s="78">
        <v>1433550</v>
      </c>
      <c r="C7" s="78">
        <v>554790.58000000007</v>
      </c>
      <c r="D7" s="78">
        <v>1413342</v>
      </c>
      <c r="E7" s="78">
        <v>1491075.8100000003</v>
      </c>
      <c r="F7" s="78">
        <v>1570102.8279300004</v>
      </c>
    </row>
    <row r="8" spans="1:6">
      <c r="A8" s="83" t="s">
        <v>1348</v>
      </c>
      <c r="B8" s="78">
        <v>251445</v>
      </c>
      <c r="C8" s="78">
        <v>0</v>
      </c>
      <c r="D8" s="78">
        <v>72373</v>
      </c>
      <c r="E8" s="78">
        <v>72373</v>
      </c>
      <c r="F8" s="78">
        <v>72373</v>
      </c>
    </row>
    <row r="9" spans="1:6">
      <c r="A9" s="83" t="s">
        <v>1353</v>
      </c>
      <c r="B9" s="78">
        <v>2006</v>
      </c>
      <c r="C9" s="78">
        <v>0</v>
      </c>
      <c r="D9" s="78">
        <v>2006</v>
      </c>
      <c r="E9" s="78">
        <v>2116.33</v>
      </c>
      <c r="F9" s="78">
        <v>2228.4954900000002</v>
      </c>
    </row>
    <row r="10" spans="1:6">
      <c r="A10" s="83" t="s">
        <v>1349</v>
      </c>
      <c r="B10" s="78">
        <v>0</v>
      </c>
      <c r="C10" s="78">
        <v>0</v>
      </c>
      <c r="D10" s="78">
        <v>0</v>
      </c>
      <c r="E10" s="78">
        <v>0</v>
      </c>
      <c r="F10" s="78">
        <v>0</v>
      </c>
    </row>
    <row r="11" spans="1:6">
      <c r="A11" s="83" t="s">
        <v>1351</v>
      </c>
      <c r="B11" s="78">
        <v>10000</v>
      </c>
      <c r="C11" s="78">
        <v>0</v>
      </c>
      <c r="D11" s="78">
        <v>10000</v>
      </c>
      <c r="E11" s="78">
        <v>10550</v>
      </c>
      <c r="F11" s="78">
        <v>11109.15</v>
      </c>
    </row>
    <row r="12" spans="1:6">
      <c r="A12" s="83" t="s">
        <v>1350</v>
      </c>
      <c r="B12" s="78">
        <v>2248351</v>
      </c>
      <c r="C12" s="78">
        <v>968835.0900000002</v>
      </c>
      <c r="D12" s="78">
        <v>2933453</v>
      </c>
      <c r="E12" s="78">
        <v>3094792.915</v>
      </c>
      <c r="F12" s="78">
        <v>3258816.9394950005</v>
      </c>
    </row>
    <row r="13" spans="1:6">
      <c r="A13" s="82" t="s">
        <v>1327</v>
      </c>
      <c r="B13" s="78">
        <v>-11990863</v>
      </c>
      <c r="C13" s="78">
        <v>0</v>
      </c>
      <c r="D13" s="78">
        <v>-12870378</v>
      </c>
      <c r="E13" s="78">
        <v>-13578248.789999999</v>
      </c>
      <c r="F13" s="78">
        <v>-14297895.975869998</v>
      </c>
    </row>
    <row r="14" spans="1:6">
      <c r="A14" s="83" t="s">
        <v>1687</v>
      </c>
      <c r="B14" s="78">
        <v>-13212311</v>
      </c>
      <c r="C14" s="78">
        <v>0</v>
      </c>
      <c r="D14" s="78">
        <v>-14229518</v>
      </c>
      <c r="E14" s="78">
        <v>-15012141.489999998</v>
      </c>
      <c r="F14" s="78">
        <v>-15807784.988969998</v>
      </c>
    </row>
    <row r="15" spans="1:6">
      <c r="A15" s="83" t="s">
        <v>1689</v>
      </c>
      <c r="B15" s="78">
        <v>1221448</v>
      </c>
      <c r="C15" s="78">
        <v>0</v>
      </c>
      <c r="D15" s="78">
        <v>1359140</v>
      </c>
      <c r="E15" s="78">
        <v>1433892.7000000002</v>
      </c>
      <c r="F15" s="78">
        <v>1509889.0130999996</v>
      </c>
    </row>
    <row r="16" spans="1:6">
      <c r="A16" s="82" t="s">
        <v>1328</v>
      </c>
      <c r="B16" s="78">
        <v>300000</v>
      </c>
      <c r="C16" s="78">
        <v>0</v>
      </c>
    </row>
    <row r="17" spans="1:6">
      <c r="A17" s="83" t="s">
        <v>1698</v>
      </c>
      <c r="B17" s="78">
        <v>300000</v>
      </c>
      <c r="C17" s="78">
        <v>0</v>
      </c>
    </row>
    <row r="18" spans="1:6">
      <c r="A18" s="82" t="s">
        <v>1329</v>
      </c>
      <c r="B18" s="78">
        <v>-19515</v>
      </c>
      <c r="C18" s="78">
        <v>0</v>
      </c>
      <c r="D18" s="78">
        <v>-19515</v>
      </c>
      <c r="E18" s="78">
        <v>-19515</v>
      </c>
      <c r="F18" s="78">
        <v>-19515</v>
      </c>
    </row>
    <row r="19" spans="1:6">
      <c r="A19" s="83" t="s">
        <v>1704</v>
      </c>
      <c r="B19" s="78">
        <v>-19515</v>
      </c>
      <c r="C19" s="78">
        <v>0</v>
      </c>
      <c r="D19" s="78">
        <v>-19515</v>
      </c>
      <c r="E19" s="78">
        <v>-19515</v>
      </c>
      <c r="F19" s="78">
        <v>-19515</v>
      </c>
    </row>
    <row r="20" spans="1:6">
      <c r="A20" s="82" t="s">
        <v>1345</v>
      </c>
      <c r="B20" s="78">
        <v>821397</v>
      </c>
      <c r="C20" s="78">
        <v>5786784.9699999997</v>
      </c>
      <c r="D20" s="78">
        <v>380816</v>
      </c>
      <c r="E20" s="78">
        <v>398853.69000000227</v>
      </c>
      <c r="F20" s="78">
        <v>417191.46156999795</v>
      </c>
    </row>
  </sheetData>
  <pageMargins left="0.7" right="0.7" top="0.75" bottom="0.75" header="0.3" footer="0.3"/>
  <pageSetup orientation="portrait" r:id="rId2"/>
</worksheet>
</file>

<file path=xl/worksheets/sheet37.xml><?xml version="1.0" encoding="utf-8"?>
<worksheet xmlns="http://schemas.openxmlformats.org/spreadsheetml/2006/main" xmlns:r="http://schemas.openxmlformats.org/officeDocument/2006/relationships">
  <dimension ref="A3:F198"/>
  <sheetViews>
    <sheetView topLeftCell="A16" workbookViewId="0">
      <selection activeCell="D36" sqref="D36"/>
    </sheetView>
  </sheetViews>
  <sheetFormatPr defaultRowHeight="12.75"/>
  <cols>
    <col min="1" max="1" width="72.5703125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1325</v>
      </c>
      <c r="B5" s="78">
        <v>-22464555</v>
      </c>
      <c r="C5" s="78">
        <v>-22012420</v>
      </c>
      <c r="D5" s="78">
        <v>-513555</v>
      </c>
      <c r="E5" s="78">
        <v>-541800.52500000002</v>
      </c>
      <c r="F5" s="78">
        <v>-570515.95282500004</v>
      </c>
    </row>
    <row r="6" spans="1:6">
      <c r="A6" s="83" t="s">
        <v>1589</v>
      </c>
      <c r="B6" s="78">
        <v>-100000</v>
      </c>
      <c r="C6" s="78">
        <v>-61420</v>
      </c>
      <c r="D6" s="78">
        <v>-100000</v>
      </c>
      <c r="E6" s="78">
        <v>-105500</v>
      </c>
      <c r="F6" s="78">
        <v>-111091.5</v>
      </c>
    </row>
    <row r="7" spans="1:6">
      <c r="A7" s="83" t="s">
        <v>1588</v>
      </c>
      <c r="B7" s="78">
        <v>-21951000</v>
      </c>
      <c r="C7" s="78">
        <v>-21951000</v>
      </c>
      <c r="D7" s="78">
        <v>0</v>
      </c>
      <c r="E7" s="78">
        <v>0</v>
      </c>
      <c r="F7" s="78">
        <v>0</v>
      </c>
    </row>
    <row r="8" spans="1:6">
      <c r="A8" s="83" t="s">
        <v>1587</v>
      </c>
      <c r="B8" s="78">
        <v>-413555</v>
      </c>
      <c r="C8" s="78">
        <v>0</v>
      </c>
      <c r="D8" s="78">
        <v>-413555</v>
      </c>
      <c r="E8" s="78">
        <v>-436300.52500000002</v>
      </c>
      <c r="F8" s="78">
        <v>-459424.45282500004</v>
      </c>
    </row>
    <row r="9" spans="1:6">
      <c r="A9" s="82" t="s">
        <v>1326</v>
      </c>
      <c r="B9" s="78">
        <v>20648550</v>
      </c>
      <c r="C9" s="78">
        <v>13624612.32</v>
      </c>
      <c r="D9" s="78">
        <v>24886442</v>
      </c>
      <c r="E9" s="78">
        <v>25964535.660000008</v>
      </c>
      <c r="F9" s="78">
        <v>26959733.059980001</v>
      </c>
    </row>
    <row r="10" spans="1:6">
      <c r="A10" s="83" t="s">
        <v>1346</v>
      </c>
      <c r="B10" s="78">
        <v>12811112</v>
      </c>
      <c r="C10" s="78">
        <v>5472502.46</v>
      </c>
      <c r="D10" s="78">
        <v>13310780</v>
      </c>
      <c r="E10" s="78">
        <v>14042872.900000004</v>
      </c>
      <c r="F10" s="78">
        <v>14787145.163699999</v>
      </c>
    </row>
    <row r="11" spans="1:6">
      <c r="A11" s="83" t="s">
        <v>1347</v>
      </c>
      <c r="B11" s="78">
        <v>2160516</v>
      </c>
      <c r="C11" s="78">
        <v>902467.6</v>
      </c>
      <c r="D11" s="78">
        <v>2171561</v>
      </c>
      <c r="E11" s="78">
        <v>2290996.8550000004</v>
      </c>
      <c r="F11" s="78">
        <v>2412419.688314999</v>
      </c>
    </row>
    <row r="12" spans="1:6">
      <c r="A12" s="83" t="s">
        <v>1348</v>
      </c>
      <c r="B12" s="78">
        <v>312834</v>
      </c>
      <c r="C12" s="78">
        <v>0</v>
      </c>
      <c r="D12" s="78">
        <v>493830</v>
      </c>
      <c r="E12" s="78">
        <v>493830</v>
      </c>
      <c r="F12" s="78">
        <v>493830</v>
      </c>
    </row>
    <row r="13" spans="1:6">
      <c r="A13" s="83" t="s">
        <v>1353</v>
      </c>
      <c r="B13" s="78">
        <v>241670</v>
      </c>
      <c r="C13" s="78">
        <v>300.27999999999997</v>
      </c>
      <c r="D13" s="78">
        <v>204707</v>
      </c>
      <c r="E13" s="78">
        <v>215965.88500000001</v>
      </c>
      <c r="F13" s="78">
        <v>227412.07690500002</v>
      </c>
    </row>
    <row r="14" spans="1:6">
      <c r="A14" s="83" t="s">
        <v>1349</v>
      </c>
      <c r="B14" s="78">
        <v>43936</v>
      </c>
      <c r="C14" s="78">
        <v>22984.04</v>
      </c>
      <c r="D14" s="78">
        <v>36903</v>
      </c>
      <c r="E14" s="78">
        <v>38932.665000000001</v>
      </c>
      <c r="F14" s="78">
        <v>40996.096245000001</v>
      </c>
    </row>
    <row r="15" spans="1:6">
      <c r="A15" s="83" t="s">
        <v>1351</v>
      </c>
      <c r="B15" s="78">
        <v>989150</v>
      </c>
      <c r="C15" s="78">
        <v>3549.29</v>
      </c>
      <c r="D15" s="78">
        <v>1489150</v>
      </c>
      <c r="E15" s="78">
        <v>1571053.25</v>
      </c>
      <c r="F15" s="78">
        <v>1654319.07225</v>
      </c>
    </row>
    <row r="16" spans="1:6">
      <c r="A16" s="83" t="s">
        <v>1547</v>
      </c>
      <c r="B16" s="78">
        <v>0</v>
      </c>
      <c r="C16" s="78">
        <v>5211095.95</v>
      </c>
      <c r="D16" s="78">
        <v>0</v>
      </c>
      <c r="E16" s="78">
        <v>0</v>
      </c>
      <c r="F16" s="78">
        <v>0</v>
      </c>
    </row>
    <row r="17" spans="1:6">
      <c r="A17" s="83" t="s">
        <v>1350</v>
      </c>
      <c r="B17" s="78">
        <v>4089332</v>
      </c>
      <c r="C17" s="78">
        <v>2011712.6999999997</v>
      </c>
      <c r="D17" s="78">
        <v>7179511</v>
      </c>
      <c r="E17" s="78">
        <v>7310884.1049999995</v>
      </c>
      <c r="F17" s="78">
        <v>7343610.9625649992</v>
      </c>
    </row>
    <row r="18" spans="1:6">
      <c r="A18" s="84" t="s">
        <v>1605</v>
      </c>
      <c r="B18" s="78">
        <v>4089332</v>
      </c>
      <c r="C18" s="78">
        <v>2011712.6999999997</v>
      </c>
      <c r="D18" s="78">
        <v>7179511</v>
      </c>
      <c r="E18" s="78">
        <v>7310884.1049999995</v>
      </c>
      <c r="F18" s="78">
        <v>7343610.9625649992</v>
      </c>
    </row>
    <row r="19" spans="1:6">
      <c r="A19" s="85" t="s">
        <v>1549</v>
      </c>
      <c r="B19" s="78">
        <v>93669</v>
      </c>
      <c r="C19" s="78">
        <v>17850.2</v>
      </c>
      <c r="D19" s="78">
        <v>93669</v>
      </c>
      <c r="E19" s="78">
        <v>98820.794999999998</v>
      </c>
      <c r="F19" s="78">
        <v>104058.29713499999</v>
      </c>
    </row>
    <row r="20" spans="1:6">
      <c r="A20" s="85" t="s">
        <v>1522</v>
      </c>
      <c r="B20" s="78">
        <v>33909</v>
      </c>
      <c r="C20" s="78">
        <v>0</v>
      </c>
      <c r="D20" s="78">
        <v>33909</v>
      </c>
      <c r="E20" s="78">
        <v>35773.994999999995</v>
      </c>
      <c r="F20" s="78">
        <v>37670.016734999997</v>
      </c>
    </row>
    <row r="21" spans="1:6">
      <c r="A21" s="85" t="s">
        <v>1681</v>
      </c>
      <c r="B21" s="78">
        <v>7201</v>
      </c>
      <c r="C21" s="78">
        <v>0</v>
      </c>
      <c r="D21" s="78">
        <v>7201</v>
      </c>
      <c r="E21" s="78">
        <v>7597.0550000000003</v>
      </c>
      <c r="F21" s="78">
        <v>7999.6989149999999</v>
      </c>
    </row>
    <row r="22" spans="1:6">
      <c r="A22" s="85" t="s">
        <v>1550</v>
      </c>
      <c r="B22" s="78">
        <v>340632</v>
      </c>
      <c r="C22" s="78">
        <v>119000.95</v>
      </c>
      <c r="D22" s="78">
        <v>340632</v>
      </c>
      <c r="E22" s="78">
        <v>359366.76</v>
      </c>
      <c r="F22" s="78">
        <v>378413.19828000001</v>
      </c>
    </row>
    <row r="23" spans="1:6">
      <c r="A23" s="85" t="s">
        <v>1533</v>
      </c>
      <c r="B23" s="78">
        <v>17579</v>
      </c>
      <c r="C23" s="78">
        <v>3113.4</v>
      </c>
      <c r="D23" s="78">
        <v>17579</v>
      </c>
      <c r="E23" s="78">
        <v>18545.845000000001</v>
      </c>
      <c r="F23" s="78">
        <v>19528.774784999998</v>
      </c>
    </row>
    <row r="24" spans="1:6">
      <c r="A24" s="85" t="s">
        <v>1666</v>
      </c>
      <c r="B24" s="78">
        <v>46663</v>
      </c>
      <c r="C24" s="78">
        <v>15958.439999999999</v>
      </c>
      <c r="D24" s="78">
        <v>46663</v>
      </c>
      <c r="E24" s="78">
        <v>49229.464999999997</v>
      </c>
      <c r="F24" s="78">
        <v>51838.626644999997</v>
      </c>
    </row>
    <row r="25" spans="1:6">
      <c r="A25" s="85" t="s">
        <v>1523</v>
      </c>
      <c r="B25" s="78">
        <v>8000</v>
      </c>
      <c r="C25" s="78">
        <v>2556.3000000000002</v>
      </c>
      <c r="D25" s="78">
        <v>8000</v>
      </c>
      <c r="E25" s="78">
        <v>8440</v>
      </c>
      <c r="F25" s="78">
        <v>8887.32</v>
      </c>
    </row>
    <row r="26" spans="1:6">
      <c r="A26" s="85" t="s">
        <v>1667</v>
      </c>
      <c r="B26" s="78">
        <v>38750</v>
      </c>
      <c r="C26" s="78">
        <v>3450</v>
      </c>
      <c r="D26" s="78">
        <v>38750</v>
      </c>
      <c r="E26" s="78">
        <v>40881.25</v>
      </c>
      <c r="F26" s="78">
        <v>43047.956249999996</v>
      </c>
    </row>
    <row r="27" spans="1:6">
      <c r="A27" s="85" t="s">
        <v>1535</v>
      </c>
      <c r="B27" s="78">
        <v>97535</v>
      </c>
      <c r="C27" s="78">
        <v>0</v>
      </c>
      <c r="D27" s="78">
        <v>97535</v>
      </c>
      <c r="E27" s="78">
        <v>102899.425</v>
      </c>
      <c r="F27" s="78">
        <v>108353.09452500001</v>
      </c>
    </row>
    <row r="28" spans="1:6">
      <c r="A28" s="85" t="s">
        <v>1654</v>
      </c>
      <c r="B28" s="78">
        <v>38563</v>
      </c>
      <c r="C28" s="78">
        <v>4880.7</v>
      </c>
      <c r="D28" s="78">
        <v>38563</v>
      </c>
      <c r="E28" s="78">
        <v>40683.964999999997</v>
      </c>
      <c r="F28" s="78">
        <v>42840.215144999995</v>
      </c>
    </row>
    <row r="29" spans="1:6">
      <c r="A29" s="85" t="s">
        <v>1552</v>
      </c>
      <c r="B29" s="78">
        <v>4847</v>
      </c>
      <c r="C29" s="78">
        <v>3075.44</v>
      </c>
      <c r="D29" s="78">
        <v>4847</v>
      </c>
      <c r="E29" s="78">
        <v>5113.585</v>
      </c>
      <c r="F29" s="78">
        <v>5384.6050049999994</v>
      </c>
    </row>
    <row r="30" spans="1:6">
      <c r="A30" s="85" t="s">
        <v>1524</v>
      </c>
      <c r="B30" s="78">
        <v>135230</v>
      </c>
      <c r="C30" s="78">
        <v>0</v>
      </c>
      <c r="D30" s="78">
        <v>138700</v>
      </c>
      <c r="E30" s="78">
        <v>146328.5</v>
      </c>
      <c r="F30" s="78">
        <v>154083.9105</v>
      </c>
    </row>
    <row r="31" spans="1:6">
      <c r="A31" s="85" t="s">
        <v>1525</v>
      </c>
      <c r="B31" s="78">
        <v>14464</v>
      </c>
      <c r="C31" s="78">
        <v>0</v>
      </c>
      <c r="D31" s="78">
        <v>14464</v>
      </c>
      <c r="E31" s="78">
        <v>15259.52</v>
      </c>
      <c r="F31" s="78">
        <v>16068.274560000002</v>
      </c>
    </row>
    <row r="32" spans="1:6">
      <c r="A32" s="85" t="s">
        <v>1531</v>
      </c>
      <c r="B32" s="78">
        <v>8402</v>
      </c>
      <c r="C32" s="78">
        <v>0</v>
      </c>
      <c r="D32" s="78">
        <v>8402</v>
      </c>
      <c r="E32" s="78">
        <v>8864.11</v>
      </c>
      <c r="F32" s="78">
        <v>9333.9078299999983</v>
      </c>
    </row>
    <row r="33" spans="1:6">
      <c r="A33" s="85" t="s">
        <v>1526</v>
      </c>
      <c r="B33" s="78">
        <v>76054</v>
      </c>
      <c r="C33" s="78">
        <v>12757.71</v>
      </c>
      <c r="D33" s="78">
        <v>76054</v>
      </c>
      <c r="E33" s="78">
        <v>80236.97</v>
      </c>
      <c r="F33" s="78">
        <v>84489.529410000003</v>
      </c>
    </row>
    <row r="34" spans="1:6">
      <c r="A34" s="85" t="s">
        <v>1534</v>
      </c>
      <c r="B34" s="78">
        <v>22132</v>
      </c>
      <c r="C34" s="78">
        <v>0</v>
      </c>
      <c r="D34" s="78">
        <v>22132</v>
      </c>
      <c r="E34" s="78">
        <v>23349.26</v>
      </c>
      <c r="F34" s="78">
        <v>24586.770779999999</v>
      </c>
    </row>
    <row r="35" spans="1:6">
      <c r="A35" s="85" t="s">
        <v>1684</v>
      </c>
      <c r="B35" s="78">
        <v>2698192</v>
      </c>
      <c r="C35" s="78">
        <v>1621277.13</v>
      </c>
      <c r="D35" s="78">
        <v>5700000</v>
      </c>
      <c r="E35" s="78">
        <v>5750000</v>
      </c>
      <c r="F35" s="78">
        <v>5700000</v>
      </c>
    </row>
    <row r="36" spans="1:6">
      <c r="A36" s="89" t="s">
        <v>1432</v>
      </c>
      <c r="B36" s="78">
        <v>2698192</v>
      </c>
      <c r="C36" s="78">
        <v>1621277.13</v>
      </c>
      <c r="D36" s="78">
        <v>5700000</v>
      </c>
      <c r="E36" s="78">
        <v>5750000</v>
      </c>
      <c r="F36" s="78">
        <v>5700000</v>
      </c>
    </row>
    <row r="37" spans="1:6">
      <c r="A37" s="85" t="s">
        <v>1682</v>
      </c>
      <c r="B37" s="78">
        <v>50000</v>
      </c>
      <c r="C37" s="78">
        <v>0</v>
      </c>
      <c r="D37" s="78">
        <v>50000</v>
      </c>
      <c r="E37" s="78">
        <v>52750</v>
      </c>
      <c r="F37" s="78">
        <v>55545.75</v>
      </c>
    </row>
    <row r="38" spans="1:6">
      <c r="A38" s="85" t="s">
        <v>1532</v>
      </c>
      <c r="B38" s="78">
        <v>1395</v>
      </c>
      <c r="C38" s="78">
        <v>0</v>
      </c>
      <c r="D38" s="78">
        <v>1395</v>
      </c>
      <c r="E38" s="78">
        <v>1471.7249999999999</v>
      </c>
      <c r="F38" s="78">
        <v>1549.7264249999998</v>
      </c>
    </row>
    <row r="39" spans="1:6">
      <c r="A39" s="85" t="s">
        <v>1527</v>
      </c>
      <c r="B39" s="78">
        <v>266066</v>
      </c>
      <c r="C39" s="78">
        <v>162227.13999999998</v>
      </c>
      <c r="D39" s="78">
        <v>266066</v>
      </c>
      <c r="E39" s="78">
        <v>280699.63</v>
      </c>
      <c r="F39" s="78">
        <v>295576.71038999996</v>
      </c>
    </row>
    <row r="40" spans="1:6">
      <c r="A40" s="85" t="s">
        <v>1528</v>
      </c>
      <c r="B40" s="78">
        <v>90049</v>
      </c>
      <c r="C40" s="78">
        <v>45565.29</v>
      </c>
      <c r="D40" s="78">
        <v>174950</v>
      </c>
      <c r="E40" s="78">
        <v>184572.25</v>
      </c>
      <c r="F40" s="78">
        <v>194354.57925000001</v>
      </c>
    </row>
    <row r="41" spans="1:6">
      <c r="A41" s="85" t="s">
        <v>1672</v>
      </c>
      <c r="B41" s="78">
        <v>0</v>
      </c>
      <c r="C41" s="78">
        <v>0</v>
      </c>
      <c r="D41" s="78">
        <v>0</v>
      </c>
      <c r="E41" s="78">
        <v>0</v>
      </c>
      <c r="F41" s="78">
        <v>0</v>
      </c>
    </row>
    <row r="42" spans="1:6">
      <c r="A42" s="82" t="s">
        <v>1327</v>
      </c>
      <c r="B42" s="78">
        <v>-17814701</v>
      </c>
      <c r="C42" s="78">
        <v>0</v>
      </c>
      <c r="D42" s="78">
        <v>-17096284</v>
      </c>
      <c r="E42" s="78">
        <v>-18036579.620000001</v>
      </c>
      <c r="F42" s="78">
        <v>-18992518.33986</v>
      </c>
    </row>
    <row r="43" spans="1:6">
      <c r="A43" s="83" t="s">
        <v>1687</v>
      </c>
      <c r="B43" s="78">
        <v>-22350558</v>
      </c>
      <c r="C43" s="78">
        <v>0</v>
      </c>
      <c r="D43" s="78">
        <v>-22306938</v>
      </c>
      <c r="E43" s="78">
        <v>-23533819.59</v>
      </c>
      <c r="F43" s="78">
        <v>-24781112.028270002</v>
      </c>
    </row>
    <row r="44" spans="1:6">
      <c r="A44" s="83" t="s">
        <v>1689</v>
      </c>
      <c r="B44" s="78">
        <v>4535857</v>
      </c>
      <c r="C44" s="78">
        <v>0</v>
      </c>
      <c r="D44" s="78">
        <v>5210654</v>
      </c>
      <c r="E44" s="78">
        <v>5497239.9699999997</v>
      </c>
      <c r="F44" s="78">
        <v>5788593.6884100009</v>
      </c>
    </row>
    <row r="45" spans="1:6">
      <c r="A45" s="82" t="s">
        <v>1328</v>
      </c>
      <c r="B45" s="78">
        <v>26751000</v>
      </c>
      <c r="C45" s="78">
        <v>3348000</v>
      </c>
      <c r="D45" s="78">
        <v>1150000</v>
      </c>
    </row>
    <row r="46" spans="1:6">
      <c r="A46" s="83" t="s">
        <v>1693</v>
      </c>
      <c r="B46" s="78">
        <v>26451000</v>
      </c>
      <c r="C46" s="78">
        <v>3348000</v>
      </c>
      <c r="D46" s="78">
        <v>1150000</v>
      </c>
    </row>
    <row r="47" spans="1:6">
      <c r="A47" s="83" t="s">
        <v>1696</v>
      </c>
      <c r="B47" s="78">
        <v>0</v>
      </c>
      <c r="C47" s="78">
        <v>0</v>
      </c>
    </row>
    <row r="48" spans="1:6">
      <c r="A48" s="83" t="s">
        <v>1698</v>
      </c>
      <c r="B48" s="78">
        <v>300000</v>
      </c>
      <c r="C48" s="78">
        <v>0</v>
      </c>
    </row>
    <row r="49" spans="1:6">
      <c r="A49" s="82" t="s">
        <v>1329</v>
      </c>
      <c r="B49" s="78">
        <v>-481492</v>
      </c>
      <c r="C49" s="78">
        <v>0</v>
      </c>
      <c r="D49" s="78">
        <v>-481492</v>
      </c>
      <c r="E49" s="78">
        <v>-481492</v>
      </c>
      <c r="F49" s="78">
        <v>-481492</v>
      </c>
    </row>
    <row r="50" spans="1:6">
      <c r="A50" s="83" t="s">
        <v>1704</v>
      </c>
      <c r="B50" s="78">
        <v>-481492</v>
      </c>
      <c r="C50" s="78">
        <v>0</v>
      </c>
      <c r="D50" s="78">
        <v>-481492</v>
      </c>
      <c r="E50" s="78">
        <v>-481492</v>
      </c>
      <c r="F50" s="78">
        <v>-481492</v>
      </c>
    </row>
    <row r="51" spans="1:6">
      <c r="A51" s="82" t="s">
        <v>1345</v>
      </c>
      <c r="B51" s="78">
        <v>6638802</v>
      </c>
      <c r="C51" s="78">
        <v>-5039807.6800000025</v>
      </c>
      <c r="D51" s="78">
        <v>7945111</v>
      </c>
      <c r="E51" s="78">
        <v>6904663.5150000053</v>
      </c>
      <c r="F51" s="78">
        <v>6915206.7672949973</v>
      </c>
    </row>
    <row r="52" spans="1:6">
      <c r="B52"/>
      <c r="C52"/>
      <c r="D52"/>
      <c r="E52"/>
      <c r="F52"/>
    </row>
    <row r="53" spans="1:6">
      <c r="B53"/>
      <c r="C53"/>
      <c r="D53"/>
      <c r="E53"/>
      <c r="F53"/>
    </row>
    <row r="54" spans="1:6">
      <c r="B54"/>
      <c r="C54"/>
      <c r="D54"/>
      <c r="E54"/>
      <c r="F54"/>
    </row>
    <row r="55" spans="1:6">
      <c r="B55"/>
      <c r="C55"/>
      <c r="D55"/>
      <c r="E55"/>
      <c r="F55"/>
    </row>
    <row r="56" spans="1:6">
      <c r="B56"/>
      <c r="C56"/>
      <c r="D56"/>
      <c r="E56"/>
      <c r="F56"/>
    </row>
    <row r="57" spans="1:6">
      <c r="B57"/>
      <c r="C57"/>
      <c r="D57"/>
      <c r="E57"/>
      <c r="F57"/>
    </row>
    <row r="58" spans="1:6">
      <c r="B58"/>
      <c r="C58"/>
      <c r="D58"/>
      <c r="E58"/>
      <c r="F58"/>
    </row>
    <row r="59" spans="1:6">
      <c r="B59"/>
      <c r="C59"/>
      <c r="D59"/>
      <c r="E59"/>
      <c r="F59"/>
    </row>
    <row r="60" spans="1:6">
      <c r="B60"/>
      <c r="C60"/>
      <c r="D60"/>
      <c r="E60"/>
      <c r="F60"/>
    </row>
    <row r="61" spans="1:6">
      <c r="B61"/>
      <c r="C61"/>
      <c r="D61"/>
      <c r="E61"/>
      <c r="F61"/>
    </row>
    <row r="62" spans="1:6">
      <c r="B62"/>
      <c r="C62"/>
      <c r="D62"/>
      <c r="E62"/>
      <c r="F62"/>
    </row>
    <row r="63" spans="1:6">
      <c r="B63"/>
      <c r="C63"/>
      <c r="D63"/>
      <c r="E63"/>
      <c r="F63"/>
    </row>
    <row r="64" spans="1:6">
      <c r="B64"/>
      <c r="C64"/>
      <c r="D64"/>
      <c r="E64"/>
      <c r="F64"/>
    </row>
    <row r="65" spans="2:6">
      <c r="B65"/>
      <c r="C65"/>
      <c r="D65"/>
      <c r="E65"/>
      <c r="F65"/>
    </row>
    <row r="66" spans="2:6">
      <c r="B66"/>
      <c r="C66"/>
      <c r="D66"/>
      <c r="E66"/>
      <c r="F66"/>
    </row>
    <row r="67" spans="2:6">
      <c r="B67"/>
      <c r="C67"/>
      <c r="D67"/>
      <c r="E67"/>
      <c r="F67"/>
    </row>
    <row r="68" spans="2:6">
      <c r="B68"/>
      <c r="C68"/>
      <c r="D68"/>
      <c r="E68"/>
      <c r="F68"/>
    </row>
    <row r="69" spans="2:6">
      <c r="B69"/>
      <c r="C69"/>
      <c r="D69"/>
      <c r="E69"/>
      <c r="F69"/>
    </row>
    <row r="70" spans="2:6">
      <c r="B70"/>
      <c r="C70"/>
      <c r="D70"/>
      <c r="E70"/>
      <c r="F70"/>
    </row>
    <row r="71" spans="2:6">
      <c r="B71"/>
      <c r="C71"/>
      <c r="D71"/>
      <c r="E71"/>
      <c r="F71"/>
    </row>
    <row r="72" spans="2:6">
      <c r="B72"/>
      <c r="C72"/>
      <c r="D72"/>
      <c r="E72"/>
      <c r="F72"/>
    </row>
    <row r="73" spans="2:6">
      <c r="B73"/>
      <c r="C73"/>
      <c r="D73"/>
      <c r="E73"/>
      <c r="F73"/>
    </row>
    <row r="74" spans="2:6">
      <c r="B74"/>
      <c r="C74"/>
      <c r="D74"/>
      <c r="E74"/>
      <c r="F74"/>
    </row>
    <row r="75" spans="2:6">
      <c r="B75"/>
      <c r="C75"/>
      <c r="D75"/>
      <c r="E75"/>
      <c r="F75"/>
    </row>
    <row r="76" spans="2:6">
      <c r="B76"/>
      <c r="C76"/>
      <c r="D76"/>
      <c r="E76"/>
      <c r="F76"/>
    </row>
    <row r="77" spans="2:6">
      <c r="B77"/>
      <c r="C77"/>
      <c r="D77"/>
      <c r="E77"/>
      <c r="F77"/>
    </row>
    <row r="78" spans="2:6">
      <c r="B78"/>
      <c r="C78"/>
      <c r="D78"/>
      <c r="E78"/>
      <c r="F78"/>
    </row>
    <row r="79" spans="2:6">
      <c r="B79"/>
      <c r="C79"/>
      <c r="D79"/>
      <c r="E79"/>
      <c r="F79"/>
    </row>
    <row r="80" spans="2:6">
      <c r="B80"/>
      <c r="C80"/>
      <c r="D80"/>
      <c r="E80"/>
      <c r="F80"/>
    </row>
    <row r="81" spans="2:6">
      <c r="B81"/>
      <c r="C81"/>
      <c r="D81"/>
      <c r="E81"/>
      <c r="F81"/>
    </row>
    <row r="82" spans="2:6">
      <c r="B82"/>
      <c r="C82"/>
      <c r="D82"/>
      <c r="E82"/>
      <c r="F82"/>
    </row>
    <row r="83" spans="2:6">
      <c r="B83"/>
      <c r="C83"/>
      <c r="D83"/>
      <c r="E83"/>
      <c r="F83"/>
    </row>
    <row r="84" spans="2:6">
      <c r="B84"/>
      <c r="C84"/>
      <c r="D84"/>
      <c r="E84"/>
      <c r="F84"/>
    </row>
    <row r="85" spans="2:6">
      <c r="B85"/>
      <c r="C85"/>
      <c r="D85"/>
      <c r="E85"/>
      <c r="F85"/>
    </row>
    <row r="86" spans="2:6">
      <c r="B86"/>
      <c r="C86"/>
      <c r="D86"/>
      <c r="E86"/>
      <c r="F86"/>
    </row>
    <row r="87" spans="2:6">
      <c r="B87"/>
      <c r="C87"/>
      <c r="D87"/>
      <c r="E87"/>
      <c r="F87"/>
    </row>
    <row r="88" spans="2:6">
      <c r="B88"/>
      <c r="C88"/>
      <c r="D88"/>
      <c r="E88"/>
      <c r="F88"/>
    </row>
    <row r="89" spans="2:6">
      <c r="B89"/>
      <c r="C89"/>
      <c r="D89"/>
      <c r="E89"/>
      <c r="F89"/>
    </row>
    <row r="90" spans="2:6">
      <c r="B90"/>
      <c r="C90"/>
      <c r="D90"/>
      <c r="E90"/>
      <c r="F90"/>
    </row>
    <row r="91" spans="2:6">
      <c r="B91"/>
      <c r="C91"/>
      <c r="D91"/>
      <c r="E91"/>
      <c r="F91"/>
    </row>
    <row r="92" spans="2:6">
      <c r="B92"/>
      <c r="C92"/>
      <c r="D92"/>
      <c r="E92"/>
      <c r="F92"/>
    </row>
    <row r="93" spans="2:6">
      <c r="B93"/>
      <c r="C93"/>
      <c r="D93"/>
      <c r="E93"/>
      <c r="F93"/>
    </row>
    <row r="94" spans="2:6">
      <c r="B94"/>
      <c r="C94"/>
      <c r="D94"/>
      <c r="E94"/>
      <c r="F94"/>
    </row>
    <row r="95" spans="2:6">
      <c r="B95"/>
      <c r="C95"/>
      <c r="D95"/>
      <c r="E95"/>
      <c r="F95"/>
    </row>
    <row r="96" spans="2:6">
      <c r="B96"/>
      <c r="C96"/>
      <c r="D96"/>
      <c r="E96"/>
      <c r="F96"/>
    </row>
    <row r="97" spans="2:6">
      <c r="B97"/>
      <c r="C97"/>
      <c r="D97"/>
      <c r="E97"/>
      <c r="F97"/>
    </row>
    <row r="98" spans="2:6">
      <c r="B98"/>
      <c r="C98"/>
      <c r="D98"/>
      <c r="E98"/>
      <c r="F98"/>
    </row>
    <row r="99" spans="2:6">
      <c r="B99"/>
      <c r="C99"/>
      <c r="D99"/>
      <c r="E99"/>
      <c r="F99"/>
    </row>
    <row r="100" spans="2:6">
      <c r="B100"/>
      <c r="C100"/>
      <c r="D100"/>
      <c r="E100"/>
      <c r="F100"/>
    </row>
    <row r="101" spans="2:6">
      <c r="B101"/>
      <c r="C101"/>
      <c r="D101"/>
      <c r="E101"/>
      <c r="F101"/>
    </row>
    <row r="102" spans="2:6">
      <c r="B102"/>
      <c r="C102"/>
      <c r="D102"/>
      <c r="E102"/>
      <c r="F102"/>
    </row>
    <row r="103" spans="2:6">
      <c r="B103"/>
      <c r="C103"/>
      <c r="D103"/>
      <c r="E103"/>
      <c r="F103"/>
    </row>
    <row r="104" spans="2:6">
      <c r="B104"/>
      <c r="C104"/>
      <c r="D104"/>
      <c r="E104"/>
      <c r="F104"/>
    </row>
    <row r="105" spans="2:6">
      <c r="B105"/>
      <c r="C105"/>
      <c r="D105"/>
      <c r="E105"/>
      <c r="F105"/>
    </row>
    <row r="106" spans="2:6">
      <c r="B106"/>
      <c r="C106"/>
      <c r="D106"/>
      <c r="E106"/>
      <c r="F106"/>
    </row>
    <row r="107" spans="2:6">
      <c r="B107"/>
      <c r="C107"/>
      <c r="D107"/>
      <c r="E107"/>
      <c r="F107"/>
    </row>
    <row r="108" spans="2:6">
      <c r="B108"/>
      <c r="C108"/>
      <c r="D108"/>
      <c r="E108"/>
      <c r="F108"/>
    </row>
    <row r="109" spans="2:6">
      <c r="B109"/>
      <c r="C109"/>
      <c r="D109"/>
      <c r="E109"/>
      <c r="F109"/>
    </row>
    <row r="110" spans="2:6">
      <c r="B110"/>
      <c r="C110"/>
      <c r="D110"/>
      <c r="E110"/>
      <c r="F110"/>
    </row>
    <row r="111" spans="2:6">
      <c r="B111"/>
      <c r="C111"/>
      <c r="D111"/>
      <c r="E111"/>
      <c r="F111"/>
    </row>
    <row r="112" spans="2:6">
      <c r="B112"/>
      <c r="C112"/>
      <c r="D112"/>
      <c r="E112"/>
      <c r="F112"/>
    </row>
    <row r="113" spans="2:6">
      <c r="B113"/>
      <c r="C113"/>
      <c r="D113"/>
      <c r="E113"/>
      <c r="F113"/>
    </row>
    <row r="114" spans="2:6">
      <c r="B114"/>
      <c r="C114"/>
      <c r="D114"/>
      <c r="E114"/>
      <c r="F114"/>
    </row>
    <row r="115" spans="2:6">
      <c r="B115"/>
      <c r="C115"/>
      <c r="D115"/>
      <c r="E115"/>
      <c r="F115"/>
    </row>
    <row r="116" spans="2:6">
      <c r="B116"/>
      <c r="C116"/>
      <c r="D116"/>
      <c r="E116"/>
      <c r="F116"/>
    </row>
    <row r="117" spans="2:6">
      <c r="B117"/>
      <c r="C117"/>
      <c r="D117"/>
      <c r="E117"/>
      <c r="F117"/>
    </row>
    <row r="118" spans="2:6">
      <c r="B118"/>
      <c r="C118"/>
      <c r="D118"/>
      <c r="E118"/>
      <c r="F118"/>
    </row>
    <row r="119" spans="2:6">
      <c r="B119"/>
      <c r="C119"/>
      <c r="D119"/>
      <c r="E119"/>
      <c r="F119"/>
    </row>
    <row r="120" spans="2:6">
      <c r="B120"/>
      <c r="C120"/>
      <c r="D120"/>
      <c r="E120"/>
      <c r="F120"/>
    </row>
    <row r="121" spans="2:6">
      <c r="B121"/>
      <c r="C121"/>
      <c r="D121"/>
      <c r="E121"/>
      <c r="F121"/>
    </row>
    <row r="122" spans="2:6">
      <c r="B122"/>
      <c r="C122"/>
      <c r="D122"/>
      <c r="E122"/>
      <c r="F122"/>
    </row>
    <row r="123" spans="2:6">
      <c r="B123"/>
      <c r="C123"/>
      <c r="D123"/>
      <c r="E123"/>
      <c r="F123"/>
    </row>
    <row r="124" spans="2:6">
      <c r="B124"/>
      <c r="C124"/>
      <c r="D124"/>
      <c r="E124"/>
      <c r="F124"/>
    </row>
    <row r="125" spans="2:6">
      <c r="B125"/>
      <c r="C125"/>
      <c r="D125"/>
      <c r="E125"/>
      <c r="F125"/>
    </row>
    <row r="126" spans="2:6">
      <c r="B126"/>
      <c r="C126"/>
      <c r="D126"/>
      <c r="E126"/>
      <c r="F126"/>
    </row>
    <row r="127" spans="2:6">
      <c r="B127"/>
      <c r="C127"/>
      <c r="D127"/>
      <c r="E127"/>
      <c r="F127"/>
    </row>
    <row r="128" spans="2:6">
      <c r="B128"/>
      <c r="C128"/>
      <c r="D128"/>
      <c r="E128"/>
      <c r="F128"/>
    </row>
    <row r="129" spans="2:6">
      <c r="B129"/>
      <c r="C129"/>
      <c r="D129"/>
      <c r="E129"/>
      <c r="F129"/>
    </row>
    <row r="130" spans="2:6">
      <c r="B130"/>
      <c r="C130"/>
      <c r="D130"/>
      <c r="E130"/>
      <c r="F130"/>
    </row>
    <row r="131" spans="2:6">
      <c r="B131"/>
      <c r="C131"/>
      <c r="D131"/>
      <c r="E131"/>
      <c r="F131"/>
    </row>
    <row r="132" spans="2:6">
      <c r="B132"/>
      <c r="C132"/>
      <c r="D132"/>
      <c r="E132"/>
      <c r="F132"/>
    </row>
    <row r="133" spans="2:6">
      <c r="B133"/>
      <c r="C133"/>
      <c r="D133"/>
      <c r="E133"/>
      <c r="F133"/>
    </row>
    <row r="134" spans="2:6">
      <c r="B134"/>
      <c r="C134"/>
      <c r="D134"/>
      <c r="E134"/>
      <c r="F134"/>
    </row>
    <row r="135" spans="2:6">
      <c r="B135"/>
      <c r="C135"/>
      <c r="D135"/>
      <c r="E135"/>
      <c r="F135"/>
    </row>
    <row r="136" spans="2:6">
      <c r="B136"/>
      <c r="C136"/>
      <c r="D136"/>
      <c r="E136"/>
      <c r="F136"/>
    </row>
    <row r="137" spans="2:6">
      <c r="B137"/>
      <c r="C137"/>
      <c r="D137"/>
      <c r="E137"/>
      <c r="F137"/>
    </row>
    <row r="138" spans="2:6">
      <c r="B138"/>
      <c r="C138"/>
      <c r="D138"/>
      <c r="E138"/>
      <c r="F138"/>
    </row>
    <row r="139" spans="2:6">
      <c r="B139"/>
      <c r="C139"/>
      <c r="D139"/>
      <c r="E139"/>
      <c r="F139"/>
    </row>
    <row r="140" spans="2:6">
      <c r="B140"/>
      <c r="C140"/>
      <c r="D140"/>
      <c r="E140"/>
      <c r="F140"/>
    </row>
    <row r="141" spans="2:6">
      <c r="B141"/>
      <c r="C141"/>
      <c r="D141"/>
      <c r="E141"/>
      <c r="F141"/>
    </row>
    <row r="142" spans="2:6">
      <c r="B142"/>
      <c r="C142"/>
      <c r="D142"/>
      <c r="E142"/>
      <c r="F142"/>
    </row>
    <row r="143" spans="2:6">
      <c r="B143"/>
      <c r="C143"/>
      <c r="D143"/>
      <c r="E143"/>
      <c r="F143"/>
    </row>
    <row r="144" spans="2:6">
      <c r="B144"/>
      <c r="C144"/>
      <c r="D144"/>
      <c r="E144"/>
      <c r="F144"/>
    </row>
    <row r="145" spans="2:6">
      <c r="B145"/>
      <c r="C145"/>
      <c r="D145"/>
      <c r="E145"/>
      <c r="F145"/>
    </row>
    <row r="146" spans="2:6">
      <c r="B146"/>
      <c r="C146"/>
      <c r="D146"/>
      <c r="E146"/>
      <c r="F146"/>
    </row>
    <row r="147" spans="2:6">
      <c r="B147"/>
      <c r="C147"/>
      <c r="D147"/>
      <c r="E147"/>
      <c r="F147"/>
    </row>
    <row r="148" spans="2:6">
      <c r="B148"/>
      <c r="C148"/>
      <c r="D148"/>
      <c r="E148"/>
      <c r="F148"/>
    </row>
    <row r="149" spans="2:6">
      <c r="B149"/>
      <c r="C149"/>
      <c r="D149"/>
      <c r="E149"/>
      <c r="F149"/>
    </row>
    <row r="150" spans="2:6">
      <c r="B150"/>
      <c r="C150"/>
      <c r="D150"/>
      <c r="E150"/>
      <c r="F150"/>
    </row>
    <row r="151" spans="2:6">
      <c r="B151"/>
      <c r="C151"/>
      <c r="D151"/>
      <c r="E151"/>
      <c r="F151"/>
    </row>
    <row r="152" spans="2:6">
      <c r="B152"/>
      <c r="C152"/>
      <c r="D152"/>
      <c r="E152"/>
      <c r="F152"/>
    </row>
    <row r="153" spans="2:6">
      <c r="B153"/>
      <c r="C153"/>
      <c r="D153"/>
      <c r="E153"/>
      <c r="F153"/>
    </row>
    <row r="154" spans="2:6">
      <c r="B154"/>
      <c r="C154"/>
      <c r="D154"/>
      <c r="E154"/>
      <c r="F154"/>
    </row>
    <row r="155" spans="2:6">
      <c r="B155"/>
      <c r="C155"/>
      <c r="D155"/>
      <c r="E155"/>
      <c r="F155"/>
    </row>
    <row r="156" spans="2:6">
      <c r="B156"/>
      <c r="C156"/>
      <c r="D156"/>
      <c r="E156"/>
      <c r="F156"/>
    </row>
    <row r="157" spans="2:6">
      <c r="B157"/>
      <c r="C157"/>
      <c r="D157"/>
      <c r="E157"/>
      <c r="F157"/>
    </row>
    <row r="158" spans="2:6">
      <c r="B158"/>
      <c r="C158"/>
      <c r="D158"/>
      <c r="E158"/>
      <c r="F158"/>
    </row>
    <row r="159" spans="2:6">
      <c r="B159"/>
      <c r="C159"/>
      <c r="D159"/>
      <c r="E159"/>
      <c r="F159"/>
    </row>
    <row r="160" spans="2:6">
      <c r="B160"/>
      <c r="C160"/>
      <c r="D160"/>
      <c r="E160"/>
      <c r="F160"/>
    </row>
    <row r="161" spans="2:6">
      <c r="B161"/>
      <c r="C161"/>
      <c r="D161"/>
      <c r="E161"/>
      <c r="F161"/>
    </row>
    <row r="162" spans="2:6">
      <c r="B162"/>
      <c r="C162"/>
      <c r="D162"/>
      <c r="E162"/>
      <c r="F162"/>
    </row>
    <row r="163" spans="2:6">
      <c r="B163"/>
      <c r="C163"/>
      <c r="D163"/>
      <c r="E163"/>
      <c r="F163"/>
    </row>
    <row r="164" spans="2:6">
      <c r="B164"/>
      <c r="C164"/>
      <c r="D164"/>
      <c r="E164"/>
      <c r="F164"/>
    </row>
    <row r="165" spans="2:6">
      <c r="B165"/>
      <c r="C165"/>
      <c r="D165"/>
      <c r="E165"/>
      <c r="F165"/>
    </row>
    <row r="166" spans="2:6">
      <c r="B166"/>
      <c r="C166"/>
      <c r="D166"/>
      <c r="E166"/>
      <c r="F166"/>
    </row>
    <row r="167" spans="2:6">
      <c r="B167"/>
      <c r="C167"/>
      <c r="D167"/>
      <c r="E167"/>
      <c r="F167"/>
    </row>
    <row r="168" spans="2:6">
      <c r="B168"/>
      <c r="C168"/>
      <c r="D168"/>
      <c r="E168"/>
      <c r="F168"/>
    </row>
    <row r="169" spans="2:6">
      <c r="B169"/>
      <c r="C169"/>
      <c r="D169"/>
      <c r="E169"/>
      <c r="F169"/>
    </row>
    <row r="170" spans="2:6">
      <c r="B170"/>
      <c r="C170"/>
      <c r="D170"/>
      <c r="E170"/>
      <c r="F170"/>
    </row>
    <row r="171" spans="2:6">
      <c r="B171"/>
      <c r="C171"/>
      <c r="D171"/>
      <c r="E171"/>
      <c r="F171"/>
    </row>
    <row r="172" spans="2:6">
      <c r="B172"/>
      <c r="C172"/>
      <c r="D172"/>
      <c r="E172"/>
      <c r="F172"/>
    </row>
    <row r="173" spans="2:6">
      <c r="B173"/>
      <c r="C173"/>
      <c r="D173"/>
      <c r="E173"/>
      <c r="F173"/>
    </row>
    <row r="174" spans="2:6">
      <c r="B174"/>
      <c r="C174"/>
      <c r="D174"/>
      <c r="E174"/>
      <c r="F174"/>
    </row>
    <row r="175" spans="2:6">
      <c r="B175"/>
      <c r="C175"/>
      <c r="D175"/>
      <c r="E175"/>
      <c r="F175"/>
    </row>
    <row r="176" spans="2:6">
      <c r="B176"/>
      <c r="C176"/>
      <c r="D176"/>
      <c r="E176"/>
      <c r="F176"/>
    </row>
    <row r="177" spans="2:6">
      <c r="B177"/>
      <c r="C177"/>
      <c r="D177"/>
      <c r="E177"/>
      <c r="F177"/>
    </row>
    <row r="178" spans="2:6">
      <c r="B178"/>
      <c r="C178"/>
      <c r="D178"/>
      <c r="E178"/>
      <c r="F178"/>
    </row>
    <row r="179" spans="2:6">
      <c r="B179"/>
      <c r="C179"/>
      <c r="D179"/>
      <c r="E179"/>
      <c r="F179"/>
    </row>
    <row r="180" spans="2:6">
      <c r="B180"/>
      <c r="C180"/>
      <c r="D180"/>
      <c r="E180"/>
      <c r="F180"/>
    </row>
    <row r="181" spans="2:6">
      <c r="B181"/>
      <c r="C181"/>
      <c r="D181"/>
      <c r="E181"/>
      <c r="F181"/>
    </row>
    <row r="182" spans="2:6">
      <c r="B182"/>
      <c r="C182"/>
      <c r="D182"/>
      <c r="E182"/>
      <c r="F182"/>
    </row>
    <row r="183" spans="2:6">
      <c r="B183"/>
      <c r="C183"/>
      <c r="D183"/>
      <c r="E183"/>
      <c r="F183"/>
    </row>
    <row r="184" spans="2:6">
      <c r="B184"/>
      <c r="C184"/>
      <c r="D184"/>
      <c r="E184"/>
      <c r="F184"/>
    </row>
    <row r="185" spans="2:6">
      <c r="B185"/>
      <c r="C185"/>
      <c r="D185"/>
      <c r="E185"/>
      <c r="F185"/>
    </row>
    <row r="186" spans="2:6">
      <c r="B186"/>
      <c r="C186"/>
      <c r="D186"/>
      <c r="E186"/>
      <c r="F186"/>
    </row>
    <row r="187" spans="2:6">
      <c r="B187"/>
      <c r="C187"/>
      <c r="D187"/>
      <c r="E187"/>
      <c r="F187"/>
    </row>
    <row r="188" spans="2:6">
      <c r="B188"/>
      <c r="C188"/>
      <c r="D188"/>
      <c r="E188"/>
      <c r="F188"/>
    </row>
    <row r="189" spans="2:6">
      <c r="B189"/>
      <c r="C189"/>
      <c r="D189"/>
      <c r="E189"/>
      <c r="F189"/>
    </row>
    <row r="190" spans="2:6">
      <c r="B190"/>
      <c r="C190"/>
      <c r="D190"/>
      <c r="E190"/>
      <c r="F190"/>
    </row>
    <row r="191" spans="2:6">
      <c r="B191"/>
      <c r="C191"/>
      <c r="D191"/>
      <c r="E191"/>
      <c r="F191"/>
    </row>
    <row r="192" spans="2:6">
      <c r="B192"/>
      <c r="C192"/>
      <c r="D192"/>
      <c r="E192"/>
      <c r="F192"/>
    </row>
    <row r="193" spans="2:6">
      <c r="B193"/>
      <c r="C193"/>
      <c r="D193"/>
      <c r="E193"/>
      <c r="F193"/>
    </row>
    <row r="194" spans="2:6">
      <c r="B194"/>
      <c r="C194"/>
      <c r="D194"/>
      <c r="E194"/>
      <c r="F194"/>
    </row>
    <row r="195" spans="2:6">
      <c r="B195"/>
      <c r="C195"/>
      <c r="D195"/>
      <c r="E195"/>
      <c r="F195"/>
    </row>
    <row r="196" spans="2:6">
      <c r="B196"/>
      <c r="C196"/>
      <c r="D196"/>
      <c r="E196"/>
      <c r="F196"/>
    </row>
    <row r="197" spans="2:6">
      <c r="B197"/>
      <c r="C197"/>
      <c r="D197"/>
      <c r="E197"/>
      <c r="F197"/>
    </row>
    <row r="198" spans="2:6">
      <c r="B198"/>
      <c r="C198"/>
      <c r="D198"/>
      <c r="E198"/>
      <c r="F198"/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3:F198"/>
  <sheetViews>
    <sheetView topLeftCell="A34" workbookViewId="0">
      <selection activeCell="A38" sqref="A38"/>
    </sheetView>
  </sheetViews>
  <sheetFormatPr defaultRowHeight="12.75"/>
  <cols>
    <col min="1" max="1" width="69.7109375" customWidth="1"/>
    <col min="2" max="2" width="24.5703125" style="78" customWidth="1"/>
    <col min="3" max="3" width="30.140625" style="78" customWidth="1"/>
    <col min="4" max="4" width="24.5703125" style="78" customWidth="1"/>
    <col min="5" max="6" width="24" style="78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1325</v>
      </c>
      <c r="B5" s="78">
        <v>-318879420</v>
      </c>
      <c r="C5" s="78">
        <v>-211152589.49000001</v>
      </c>
      <c r="D5" s="78">
        <v>-369987374</v>
      </c>
      <c r="E5" s="78">
        <v>-379420094.56999999</v>
      </c>
      <c r="F5" s="78">
        <v>-382920012.58221</v>
      </c>
    </row>
    <row r="6" spans="1:6">
      <c r="A6" s="83" t="s">
        <v>1590</v>
      </c>
      <c r="B6" s="78">
        <v>-77000000</v>
      </c>
      <c r="C6" s="78">
        <v>-45811713.109999999</v>
      </c>
      <c r="D6" s="78">
        <v>-81583274</v>
      </c>
      <c r="E6" s="78">
        <v>-86070354.069999993</v>
      </c>
      <c r="F6" s="78">
        <v>-90632082.835709989</v>
      </c>
    </row>
    <row r="7" spans="1:6">
      <c r="A7" s="83" t="s">
        <v>1591</v>
      </c>
      <c r="B7" s="78">
        <v>-4500000</v>
      </c>
      <c r="C7" s="78">
        <v>-2830998.44</v>
      </c>
      <c r="D7" s="78">
        <v>-5000000</v>
      </c>
      <c r="E7" s="78">
        <v>-5275000</v>
      </c>
      <c r="F7" s="78">
        <v>-5554575</v>
      </c>
    </row>
    <row r="8" spans="1:6">
      <c r="A8" s="83" t="s">
        <v>1592</v>
      </c>
      <c r="B8" s="78">
        <v>-1210000</v>
      </c>
      <c r="C8" s="78">
        <v>-82957.579999999987</v>
      </c>
      <c r="D8" s="78">
        <v>-1210000</v>
      </c>
      <c r="E8" s="78">
        <v>-1276550</v>
      </c>
      <c r="F8" s="78">
        <v>-1344207.15</v>
      </c>
    </row>
    <row r="9" spans="1:6">
      <c r="A9" s="83" t="s">
        <v>1593</v>
      </c>
      <c r="B9" s="78">
        <v>-2001000</v>
      </c>
      <c r="C9" s="78">
        <v>-713642.85</v>
      </c>
      <c r="D9" s="78">
        <v>-1801000</v>
      </c>
      <c r="E9" s="78">
        <v>-1900055</v>
      </c>
      <c r="F9" s="78">
        <v>-2000757.915</v>
      </c>
    </row>
    <row r="10" spans="1:6">
      <c r="A10" s="83" t="s">
        <v>1594</v>
      </c>
      <c r="B10" s="78">
        <v>-11800000</v>
      </c>
      <c r="C10" s="78">
        <v>-9614268.8099999987</v>
      </c>
      <c r="D10" s="78">
        <v>-11400000</v>
      </c>
      <c r="E10" s="78">
        <v>-12027000</v>
      </c>
      <c r="F10" s="78">
        <v>-12664431</v>
      </c>
    </row>
    <row r="11" spans="1:6">
      <c r="A11" s="83" t="s">
        <v>1595</v>
      </c>
      <c r="B11" s="78">
        <v>-200000</v>
      </c>
      <c r="C11" s="78">
        <v>-268403.71999999997</v>
      </c>
      <c r="D11" s="78">
        <v>-400000</v>
      </c>
      <c r="E11" s="78">
        <v>-422000</v>
      </c>
      <c r="F11" s="78">
        <v>-444366</v>
      </c>
    </row>
    <row r="12" spans="1:6">
      <c r="A12" s="83" t="s">
        <v>1589</v>
      </c>
      <c r="B12" s="78">
        <v>-75000</v>
      </c>
      <c r="C12" s="78">
        <v>-48246</v>
      </c>
      <c r="D12" s="78">
        <v>-75000</v>
      </c>
      <c r="E12" s="78">
        <v>-79125</v>
      </c>
      <c r="F12" s="78">
        <v>-83318.625</v>
      </c>
    </row>
    <row r="13" spans="1:6">
      <c r="A13" s="83" t="s">
        <v>1596</v>
      </c>
      <c r="B13" s="78">
        <v>0</v>
      </c>
      <c r="C13" s="78">
        <v>0</v>
      </c>
      <c r="D13" s="78">
        <v>0</v>
      </c>
      <c r="E13" s="78">
        <v>0</v>
      </c>
      <c r="F13" s="78">
        <v>0</v>
      </c>
    </row>
    <row r="14" spans="1:6">
      <c r="A14" s="83" t="s">
        <v>1588</v>
      </c>
      <c r="B14" s="78">
        <v>-227822320</v>
      </c>
      <c r="C14" s="78">
        <v>-157960000</v>
      </c>
      <c r="D14" s="78">
        <v>-281247000</v>
      </c>
      <c r="E14" s="78">
        <v>-285799000</v>
      </c>
      <c r="F14" s="78">
        <v>-284337000</v>
      </c>
    </row>
    <row r="15" spans="1:6">
      <c r="A15" s="83" t="s">
        <v>1587</v>
      </c>
      <c r="B15" s="78">
        <v>-4971100</v>
      </c>
      <c r="C15" s="78">
        <v>-2791278.6799999997</v>
      </c>
      <c r="D15" s="78">
        <v>-4971100</v>
      </c>
      <c r="E15" s="78">
        <v>-5244510.5</v>
      </c>
      <c r="F15" s="78">
        <v>-5522469.5564999999</v>
      </c>
    </row>
    <row r="16" spans="1:6">
      <c r="A16" s="83" t="s">
        <v>1597</v>
      </c>
      <c r="B16" s="78">
        <v>-2300000</v>
      </c>
      <c r="C16" s="78">
        <v>-1750</v>
      </c>
      <c r="D16" s="78">
        <v>-2300000</v>
      </c>
      <c r="E16" s="78">
        <v>-2426500</v>
      </c>
      <c r="F16" s="78">
        <v>-2555104.5</v>
      </c>
    </row>
    <row r="17" spans="1:6">
      <c r="A17" s="83" t="s">
        <v>1598</v>
      </c>
      <c r="B17" s="78">
        <v>13000000</v>
      </c>
      <c r="C17" s="78">
        <v>8970669.6999999993</v>
      </c>
      <c r="D17" s="78">
        <v>20000000</v>
      </c>
      <c r="E17" s="78">
        <v>21100000</v>
      </c>
      <c r="F17" s="78">
        <v>22218300</v>
      </c>
    </row>
    <row r="18" spans="1:6">
      <c r="A18" s="82" t="s">
        <v>1326</v>
      </c>
      <c r="B18" s="78">
        <v>71209451</v>
      </c>
      <c r="C18" s="78">
        <v>29358370.170000002</v>
      </c>
      <c r="D18" s="78">
        <v>77692817</v>
      </c>
      <c r="E18" s="78">
        <v>83953154.595000029</v>
      </c>
      <c r="F18" s="78">
        <v>88636673.624534994</v>
      </c>
    </row>
    <row r="19" spans="1:6">
      <c r="A19" s="83" t="s">
        <v>1346</v>
      </c>
      <c r="B19" s="78">
        <v>26920193</v>
      </c>
      <c r="C19" s="78">
        <v>11407602.159999998</v>
      </c>
      <c r="D19" s="78">
        <v>27725030</v>
      </c>
      <c r="E19" s="78">
        <v>29249906.649999999</v>
      </c>
      <c r="F19" s="78">
        <v>30800151.702450003</v>
      </c>
    </row>
    <row r="20" spans="1:6">
      <c r="A20" s="83" t="s">
        <v>1347</v>
      </c>
      <c r="B20" s="78">
        <v>5899954</v>
      </c>
      <c r="C20" s="78">
        <v>2120298.46</v>
      </c>
      <c r="D20" s="78">
        <v>6235853</v>
      </c>
      <c r="E20" s="78">
        <v>6578824.9149999991</v>
      </c>
      <c r="F20" s="78">
        <v>6927502.6354950005</v>
      </c>
    </row>
    <row r="21" spans="1:6">
      <c r="A21" s="83" t="s">
        <v>1540</v>
      </c>
      <c r="B21" s="78">
        <v>9783459</v>
      </c>
      <c r="C21" s="78">
        <v>0</v>
      </c>
      <c r="D21" s="78">
        <v>11783459</v>
      </c>
      <c r="E21" s="78">
        <v>12431549.245000001</v>
      </c>
      <c r="F21" s="78">
        <v>13090421.354985001</v>
      </c>
    </row>
    <row r="22" spans="1:6">
      <c r="A22" s="83" t="s">
        <v>1563</v>
      </c>
      <c r="B22" s="78">
        <v>200000</v>
      </c>
      <c r="C22" s="78">
        <v>201442.19</v>
      </c>
      <c r="D22" s="78">
        <v>200000</v>
      </c>
      <c r="E22" s="78">
        <v>211000</v>
      </c>
      <c r="F22" s="78">
        <v>222183</v>
      </c>
    </row>
    <row r="23" spans="1:6">
      <c r="A23" s="83" t="s">
        <v>1564</v>
      </c>
      <c r="B23" s="78">
        <v>0</v>
      </c>
      <c r="C23" s="78">
        <v>0</v>
      </c>
      <c r="D23" s="78">
        <v>0</v>
      </c>
      <c r="E23" s="78">
        <v>0</v>
      </c>
      <c r="F23" s="78">
        <v>0</v>
      </c>
    </row>
    <row r="24" spans="1:6">
      <c r="A24" s="83" t="s">
        <v>1348</v>
      </c>
      <c r="B24" s="78">
        <v>666460</v>
      </c>
      <c r="C24" s="78">
        <v>0</v>
      </c>
      <c r="D24" s="78">
        <v>572588</v>
      </c>
      <c r="E24" s="78">
        <v>572588</v>
      </c>
      <c r="F24" s="78">
        <v>572588</v>
      </c>
    </row>
    <row r="25" spans="1:6">
      <c r="A25" s="83" t="s">
        <v>1353</v>
      </c>
      <c r="B25" s="78">
        <v>249979</v>
      </c>
      <c r="C25" s="78">
        <v>2856.71</v>
      </c>
      <c r="D25" s="78">
        <v>213845</v>
      </c>
      <c r="E25" s="78">
        <v>225606.47499999998</v>
      </c>
      <c r="F25" s="78">
        <v>237563.61817499998</v>
      </c>
    </row>
    <row r="26" spans="1:6">
      <c r="A26" s="83" t="s">
        <v>1349</v>
      </c>
      <c r="B26" s="78">
        <v>43936</v>
      </c>
      <c r="C26" s="78">
        <v>22984.04</v>
      </c>
      <c r="D26" s="78">
        <v>36903</v>
      </c>
      <c r="E26" s="78">
        <v>38932.665000000001</v>
      </c>
      <c r="F26" s="78">
        <v>40996.096245000001</v>
      </c>
    </row>
    <row r="27" spans="1:6">
      <c r="A27" s="83" t="s">
        <v>1351</v>
      </c>
      <c r="B27" s="78">
        <v>6568196</v>
      </c>
      <c r="C27" s="78">
        <v>3500678.42</v>
      </c>
      <c r="D27" s="78">
        <v>7068196</v>
      </c>
      <c r="E27" s="78">
        <v>7456946.7800000003</v>
      </c>
      <c r="F27" s="78">
        <v>7852164.9593400005</v>
      </c>
    </row>
    <row r="28" spans="1:6">
      <c r="A28" s="83" t="s">
        <v>1547</v>
      </c>
      <c r="B28" s="78">
        <v>2534000</v>
      </c>
      <c r="C28" s="78">
        <v>1304408.94</v>
      </c>
      <c r="D28" s="78">
        <v>2605000</v>
      </c>
      <c r="E28" s="78">
        <v>2767000</v>
      </c>
      <c r="F28" s="78">
        <v>3178000</v>
      </c>
    </row>
    <row r="29" spans="1:6">
      <c r="A29" s="83" t="s">
        <v>1566</v>
      </c>
      <c r="B29" s="78">
        <v>3500000</v>
      </c>
      <c r="C29" s="78">
        <v>941147.81</v>
      </c>
      <c r="D29" s="78">
        <v>4000000</v>
      </c>
      <c r="E29" s="78">
        <v>4220000</v>
      </c>
      <c r="F29" s="78">
        <v>4443660</v>
      </c>
    </row>
    <row r="30" spans="1:6">
      <c r="A30" s="83" t="s">
        <v>1350</v>
      </c>
      <c r="B30" s="78">
        <v>14843274</v>
      </c>
      <c r="C30" s="78">
        <v>9856951.4399999976</v>
      </c>
      <c r="D30" s="78">
        <v>17251943</v>
      </c>
      <c r="E30" s="78">
        <v>20200799.864999995</v>
      </c>
      <c r="F30" s="78">
        <v>21271442.257845003</v>
      </c>
    </row>
    <row r="31" spans="1:6">
      <c r="A31" s="84" t="s">
        <v>1606</v>
      </c>
      <c r="B31" s="78">
        <v>14843274</v>
      </c>
      <c r="C31" s="78">
        <v>9856951.4399999976</v>
      </c>
      <c r="D31" s="78">
        <v>17251943</v>
      </c>
      <c r="E31" s="78">
        <v>20200799.864999995</v>
      </c>
      <c r="F31" s="78">
        <v>21271442.257845003</v>
      </c>
    </row>
    <row r="32" spans="1:6">
      <c r="A32" s="85" t="s">
        <v>1549</v>
      </c>
      <c r="B32" s="78">
        <v>325367</v>
      </c>
      <c r="C32" s="78">
        <v>63528.21</v>
      </c>
      <c r="D32" s="78">
        <v>525367</v>
      </c>
      <c r="E32" s="78">
        <v>554262.18500000006</v>
      </c>
      <c r="F32" s="78">
        <v>583638.08080500003</v>
      </c>
    </row>
    <row r="33" spans="1:6">
      <c r="A33" s="85" t="s">
        <v>1715</v>
      </c>
      <c r="B33" s="78">
        <v>2405304</v>
      </c>
      <c r="C33" s="78">
        <v>1064490.8500000001</v>
      </c>
      <c r="D33" s="78">
        <v>2405304</v>
      </c>
      <c r="E33" s="78">
        <v>2537595.7200000002</v>
      </c>
      <c r="F33" s="78">
        <v>2672088.2931600004</v>
      </c>
    </row>
    <row r="34" spans="1:6">
      <c r="A34" s="85" t="s">
        <v>1743</v>
      </c>
      <c r="B34" s="78">
        <v>11606</v>
      </c>
      <c r="C34" s="78">
        <v>0</v>
      </c>
      <c r="D34" s="78">
        <v>11606</v>
      </c>
      <c r="E34" s="78">
        <v>12244.33</v>
      </c>
      <c r="F34" s="78">
        <v>12893.279490000001</v>
      </c>
    </row>
    <row r="35" spans="1:6">
      <c r="A35" s="85" t="s">
        <v>1744</v>
      </c>
      <c r="B35" s="78">
        <v>1200000</v>
      </c>
      <c r="C35" s="78">
        <v>622607.13</v>
      </c>
      <c r="D35" s="78">
        <v>1400000</v>
      </c>
      <c r="E35" s="78">
        <v>1477000</v>
      </c>
      <c r="F35" s="78">
        <v>1555281</v>
      </c>
    </row>
    <row r="36" spans="1:6">
      <c r="A36" s="85" t="s">
        <v>1522</v>
      </c>
      <c r="B36" s="78">
        <v>33556</v>
      </c>
      <c r="C36" s="78">
        <v>19584.5</v>
      </c>
      <c r="D36" s="78">
        <v>33556</v>
      </c>
      <c r="E36" s="78">
        <v>35401.58</v>
      </c>
      <c r="F36" s="78">
        <v>37277.863740000001</v>
      </c>
    </row>
    <row r="37" spans="1:6">
      <c r="A37" s="85" t="s">
        <v>1550</v>
      </c>
      <c r="B37" s="78">
        <v>3817800</v>
      </c>
      <c r="C37" s="78">
        <v>3399796.9299999997</v>
      </c>
      <c r="D37" s="78">
        <v>5167800</v>
      </c>
      <c r="E37" s="78">
        <v>7452029</v>
      </c>
      <c r="F37" s="78">
        <v>7846986.5369999995</v>
      </c>
    </row>
    <row r="38" spans="1:6">
      <c r="A38" s="89" t="s">
        <v>1436</v>
      </c>
      <c r="B38" s="78">
        <v>3797000</v>
      </c>
      <c r="C38" s="78">
        <v>3397062.8899999997</v>
      </c>
      <c r="D38" s="78">
        <v>5147000</v>
      </c>
      <c r="E38" s="78">
        <v>7430085</v>
      </c>
      <c r="F38" s="78">
        <v>7823879.5049999999</v>
      </c>
    </row>
    <row r="39" spans="1:6">
      <c r="A39" s="89" t="s">
        <v>1438</v>
      </c>
      <c r="B39" s="78">
        <v>20000</v>
      </c>
      <c r="C39" s="78">
        <v>2734.04</v>
      </c>
      <c r="D39" s="78">
        <v>20000</v>
      </c>
      <c r="E39" s="78">
        <v>21100</v>
      </c>
      <c r="F39" s="78">
        <v>22218.3</v>
      </c>
    </row>
    <row r="40" spans="1:6">
      <c r="A40" s="89" t="s">
        <v>1439</v>
      </c>
      <c r="B40" s="78">
        <v>800</v>
      </c>
      <c r="C40" s="78">
        <v>0</v>
      </c>
      <c r="D40" s="78">
        <v>800</v>
      </c>
      <c r="E40" s="78">
        <v>844</v>
      </c>
      <c r="F40" s="78">
        <v>888.73199999999997</v>
      </c>
    </row>
    <row r="41" spans="1:6">
      <c r="A41" s="85" t="s">
        <v>1533</v>
      </c>
      <c r="B41" s="78">
        <v>16921</v>
      </c>
      <c r="C41" s="78">
        <v>5498.75</v>
      </c>
      <c r="D41" s="78">
        <v>16921</v>
      </c>
      <c r="E41" s="78">
        <v>17851.655000000002</v>
      </c>
      <c r="F41" s="78">
        <v>18797.792715</v>
      </c>
    </row>
    <row r="42" spans="1:6">
      <c r="A42" s="85" t="s">
        <v>1745</v>
      </c>
      <c r="B42" s="78">
        <v>100</v>
      </c>
      <c r="C42" s="78">
        <v>965443.71</v>
      </c>
      <c r="D42" s="78">
        <v>100</v>
      </c>
      <c r="E42" s="78">
        <v>105.5</v>
      </c>
      <c r="F42" s="78">
        <v>111.0915</v>
      </c>
    </row>
    <row r="43" spans="1:6">
      <c r="A43" s="85" t="s">
        <v>1740</v>
      </c>
      <c r="B43" s="78">
        <v>24684</v>
      </c>
      <c r="C43" s="78">
        <v>0</v>
      </c>
      <c r="D43" s="78">
        <v>24684</v>
      </c>
      <c r="E43" s="78">
        <v>26041.62</v>
      </c>
      <c r="F43" s="78">
        <v>27421.825859999997</v>
      </c>
    </row>
    <row r="44" spans="1:6">
      <c r="A44" s="85" t="s">
        <v>1666</v>
      </c>
      <c r="B44" s="78">
        <v>30000</v>
      </c>
      <c r="C44" s="78">
        <v>10638.96</v>
      </c>
      <c r="D44" s="78">
        <v>30000</v>
      </c>
      <c r="E44" s="78">
        <v>31650</v>
      </c>
      <c r="F44" s="78">
        <v>33327.449999999997</v>
      </c>
    </row>
    <row r="45" spans="1:6">
      <c r="A45" s="85" t="s">
        <v>1523</v>
      </c>
      <c r="B45" s="78">
        <v>10000</v>
      </c>
      <c r="C45" s="78">
        <v>3066.52</v>
      </c>
      <c r="D45" s="78">
        <v>10000</v>
      </c>
      <c r="E45" s="78">
        <v>10550</v>
      </c>
      <c r="F45" s="78">
        <v>11109.15</v>
      </c>
    </row>
    <row r="46" spans="1:6">
      <c r="A46" s="85" t="s">
        <v>1535</v>
      </c>
      <c r="B46" s="78">
        <v>209848</v>
      </c>
      <c r="C46" s="78">
        <v>0</v>
      </c>
      <c r="D46" s="78">
        <v>209848</v>
      </c>
      <c r="E46" s="78">
        <v>221389.64</v>
      </c>
      <c r="F46" s="78">
        <v>233123.29092</v>
      </c>
    </row>
    <row r="47" spans="1:6">
      <c r="A47" s="85" t="s">
        <v>1721</v>
      </c>
      <c r="B47" s="78">
        <v>2000000</v>
      </c>
      <c r="C47" s="78">
        <v>211037.09</v>
      </c>
      <c r="D47" s="78">
        <v>2495000</v>
      </c>
      <c r="E47" s="78">
        <v>2632225</v>
      </c>
      <c r="F47" s="78">
        <v>2771732.9249999998</v>
      </c>
    </row>
    <row r="48" spans="1:6">
      <c r="A48" s="85" t="s">
        <v>1722</v>
      </c>
      <c r="B48" s="78">
        <v>3000000</v>
      </c>
      <c r="C48" s="78">
        <v>2859589.02</v>
      </c>
      <c r="D48" s="78">
        <v>3000000</v>
      </c>
      <c r="E48" s="78">
        <v>3165000</v>
      </c>
      <c r="F48" s="78">
        <v>3332745</v>
      </c>
    </row>
    <row r="49" spans="1:6">
      <c r="A49" s="85" t="s">
        <v>1654</v>
      </c>
      <c r="B49" s="78">
        <v>32880</v>
      </c>
      <c r="C49" s="78">
        <v>0</v>
      </c>
      <c r="D49" s="78">
        <v>32880</v>
      </c>
      <c r="E49" s="78">
        <v>34688.400000000001</v>
      </c>
      <c r="F49" s="78">
        <v>36526.885200000004</v>
      </c>
    </row>
    <row r="50" spans="1:6">
      <c r="A50" s="85" t="s">
        <v>1530</v>
      </c>
      <c r="B50" s="78">
        <v>11</v>
      </c>
      <c r="C50" s="78">
        <v>0</v>
      </c>
      <c r="D50" s="78">
        <v>11</v>
      </c>
      <c r="E50" s="78">
        <v>11.605</v>
      </c>
      <c r="F50" s="78">
        <v>12.220065</v>
      </c>
    </row>
    <row r="51" spans="1:6">
      <c r="A51" s="85" t="s">
        <v>1524</v>
      </c>
      <c r="B51" s="78">
        <v>295952</v>
      </c>
      <c r="C51" s="78">
        <v>0</v>
      </c>
      <c r="D51" s="78">
        <v>302957</v>
      </c>
      <c r="E51" s="78">
        <v>319619.63500000001</v>
      </c>
      <c r="F51" s="78">
        <v>336559.47565499996</v>
      </c>
    </row>
    <row r="52" spans="1:6">
      <c r="A52" s="85" t="s">
        <v>1525</v>
      </c>
      <c r="B52" s="78">
        <v>70350</v>
      </c>
      <c r="C52" s="78">
        <v>4244.6899999999996</v>
      </c>
      <c r="D52" s="78">
        <v>70350</v>
      </c>
      <c r="E52" s="78">
        <v>74219.25</v>
      </c>
      <c r="F52" s="78">
        <v>78152.870249999993</v>
      </c>
    </row>
    <row r="53" spans="1:6">
      <c r="A53" s="85" t="s">
        <v>1531</v>
      </c>
      <c r="B53" s="78">
        <v>733356</v>
      </c>
      <c r="C53" s="78">
        <v>289137.18999999994</v>
      </c>
      <c r="D53" s="78">
        <v>733356</v>
      </c>
      <c r="E53" s="78">
        <v>773690.58</v>
      </c>
      <c r="F53" s="78">
        <v>814696.18073999998</v>
      </c>
    </row>
    <row r="54" spans="1:6">
      <c r="A54" s="85" t="s">
        <v>1526</v>
      </c>
      <c r="B54" s="78">
        <v>215241</v>
      </c>
      <c r="C54" s="78">
        <v>78717.83</v>
      </c>
      <c r="D54" s="78">
        <v>220241</v>
      </c>
      <c r="E54" s="78">
        <v>232354.255</v>
      </c>
      <c r="F54" s="78">
        <v>244669.03051499996</v>
      </c>
    </row>
    <row r="55" spans="1:6">
      <c r="A55" s="85" t="s">
        <v>1534</v>
      </c>
      <c r="B55" s="78">
        <v>19080</v>
      </c>
      <c r="C55" s="78">
        <v>1992.42</v>
      </c>
      <c r="D55" s="78">
        <v>19080</v>
      </c>
      <c r="E55" s="78">
        <v>20129.400000000001</v>
      </c>
      <c r="F55" s="78">
        <v>21196.2582</v>
      </c>
    </row>
    <row r="56" spans="1:6">
      <c r="A56" s="85" t="s">
        <v>1532</v>
      </c>
      <c r="B56" s="78">
        <v>12402</v>
      </c>
      <c r="C56" s="78">
        <v>7553.1</v>
      </c>
      <c r="D56" s="78">
        <v>12402</v>
      </c>
      <c r="E56" s="78">
        <v>13084.109999999999</v>
      </c>
      <c r="F56" s="78">
        <v>13777.56783</v>
      </c>
    </row>
    <row r="57" spans="1:6">
      <c r="A57" s="85" t="s">
        <v>1527</v>
      </c>
      <c r="B57" s="78">
        <v>255443</v>
      </c>
      <c r="C57" s="78">
        <v>182142.52</v>
      </c>
      <c r="D57" s="78">
        <v>284440</v>
      </c>
      <c r="E57" s="78">
        <v>300084.2</v>
      </c>
      <c r="F57" s="78">
        <v>315988.66259999998</v>
      </c>
    </row>
    <row r="58" spans="1:6">
      <c r="A58" s="85" t="s">
        <v>1528</v>
      </c>
      <c r="B58" s="78">
        <v>123373</v>
      </c>
      <c r="C58" s="78">
        <v>67882.02</v>
      </c>
      <c r="D58" s="78">
        <v>246040</v>
      </c>
      <c r="E58" s="78">
        <v>259572.2</v>
      </c>
      <c r="F58" s="78">
        <v>273329.52659999998</v>
      </c>
    </row>
    <row r="59" spans="1:6">
      <c r="A59" s="82" t="s">
        <v>1327</v>
      </c>
      <c r="B59" s="78">
        <v>-11470816</v>
      </c>
      <c r="C59" s="78">
        <v>42866.52</v>
      </c>
      <c r="D59" s="78">
        <v>-14282633</v>
      </c>
      <c r="E59" s="78">
        <v>-15068177.815000001</v>
      </c>
      <c r="F59" s="78">
        <v>-15866791.239195</v>
      </c>
    </row>
    <row r="60" spans="1:6">
      <c r="A60" s="83" t="s">
        <v>1687</v>
      </c>
      <c r="B60" s="78">
        <v>-18084437</v>
      </c>
      <c r="C60" s="78">
        <v>0</v>
      </c>
      <c r="D60" s="78">
        <v>-22008939</v>
      </c>
      <c r="E60" s="78">
        <v>-23219430.645000003</v>
      </c>
      <c r="F60" s="78">
        <v>-24450060.469185002</v>
      </c>
    </row>
    <row r="61" spans="1:6">
      <c r="A61" s="83" t="s">
        <v>1689</v>
      </c>
      <c r="B61" s="78">
        <v>6613621</v>
      </c>
      <c r="C61" s="78">
        <v>42866.52</v>
      </c>
      <c r="D61" s="78">
        <v>7726306</v>
      </c>
      <c r="E61" s="78">
        <v>8151252.830000001</v>
      </c>
      <c r="F61" s="78">
        <v>8583269.2299900018</v>
      </c>
    </row>
    <row r="62" spans="1:6">
      <c r="A62" s="82" t="s">
        <v>1328</v>
      </c>
      <c r="B62" s="78">
        <v>300000</v>
      </c>
      <c r="C62" s="78">
        <v>2678.57</v>
      </c>
    </row>
    <row r="63" spans="1:6">
      <c r="A63" s="83" t="s">
        <v>1698</v>
      </c>
      <c r="B63" s="78">
        <v>300000</v>
      </c>
      <c r="C63" s="78">
        <v>2678.57</v>
      </c>
    </row>
    <row r="64" spans="1:6">
      <c r="A64" s="82" t="s">
        <v>1329</v>
      </c>
      <c r="B64" s="78">
        <v>11386777</v>
      </c>
      <c r="C64" s="78">
        <v>0</v>
      </c>
      <c r="D64" s="78">
        <v>40564970</v>
      </c>
      <c r="E64" s="78">
        <v>39691333.085000001</v>
      </c>
      <c r="F64" s="78">
        <v>24184236.919505</v>
      </c>
    </row>
    <row r="65" spans="1:6">
      <c r="A65" s="83" t="s">
        <v>1741</v>
      </c>
      <c r="B65" s="78">
        <v>11456554</v>
      </c>
      <c r="C65" s="78">
        <v>0</v>
      </c>
      <c r="D65" s="78">
        <v>40634747</v>
      </c>
      <c r="E65" s="78">
        <v>39761110.085000001</v>
      </c>
      <c r="F65" s="78">
        <v>24254013.919505</v>
      </c>
    </row>
    <row r="66" spans="1:6">
      <c r="A66" s="83" t="s">
        <v>1704</v>
      </c>
      <c r="B66" s="78">
        <v>-69777</v>
      </c>
      <c r="C66" s="78">
        <v>0</v>
      </c>
      <c r="D66" s="78">
        <v>-69777</v>
      </c>
      <c r="E66" s="78">
        <v>-69777</v>
      </c>
      <c r="F66" s="78">
        <v>-69777</v>
      </c>
    </row>
    <row r="67" spans="1:6">
      <c r="A67" s="82" t="s">
        <v>1345</v>
      </c>
      <c r="B67" s="78">
        <v>-247454008</v>
      </c>
      <c r="C67" s="78">
        <v>-181748674.22999999</v>
      </c>
      <c r="D67" s="78">
        <v>-266012220</v>
      </c>
      <c r="E67" s="78">
        <v>-270843784.7050001</v>
      </c>
      <c r="F67" s="78">
        <v>-285965893.27736491</v>
      </c>
    </row>
    <row r="68" spans="1:6">
      <c r="B68"/>
      <c r="C68"/>
      <c r="D68"/>
      <c r="E68"/>
      <c r="F68"/>
    </row>
    <row r="69" spans="1:6">
      <c r="B69"/>
      <c r="C69"/>
      <c r="D69"/>
      <c r="E69"/>
      <c r="F69"/>
    </row>
    <row r="70" spans="1:6">
      <c r="B70"/>
      <c r="C70"/>
      <c r="D70"/>
      <c r="E70"/>
      <c r="F70"/>
    </row>
    <row r="71" spans="1:6">
      <c r="B71"/>
      <c r="C71"/>
      <c r="D71"/>
      <c r="E71"/>
      <c r="F71"/>
    </row>
    <row r="72" spans="1:6">
      <c r="B72"/>
      <c r="C72"/>
      <c r="D72"/>
      <c r="E72"/>
      <c r="F72"/>
    </row>
    <row r="73" spans="1:6">
      <c r="B73"/>
      <c r="C73"/>
      <c r="D73"/>
      <c r="E73"/>
      <c r="F73"/>
    </row>
    <row r="74" spans="1:6">
      <c r="B74"/>
      <c r="C74"/>
      <c r="D74"/>
      <c r="E74"/>
      <c r="F74"/>
    </row>
    <row r="75" spans="1:6">
      <c r="B75"/>
      <c r="C75"/>
      <c r="D75"/>
      <c r="E75"/>
      <c r="F75"/>
    </row>
    <row r="76" spans="1:6">
      <c r="B76"/>
      <c r="C76"/>
      <c r="D76"/>
      <c r="E76"/>
      <c r="F76"/>
    </row>
    <row r="77" spans="1:6">
      <c r="B77"/>
      <c r="C77"/>
      <c r="D77"/>
      <c r="E77"/>
      <c r="F77"/>
    </row>
    <row r="78" spans="1:6">
      <c r="B78"/>
      <c r="C78"/>
      <c r="D78"/>
      <c r="E78"/>
      <c r="F78"/>
    </row>
    <row r="79" spans="1:6">
      <c r="B79"/>
      <c r="C79"/>
      <c r="D79"/>
      <c r="E79"/>
      <c r="F79"/>
    </row>
    <row r="80" spans="1:6">
      <c r="B80"/>
      <c r="C80"/>
      <c r="D80"/>
      <c r="E80"/>
      <c r="F80"/>
    </row>
    <row r="81" spans="2:6">
      <c r="B81"/>
      <c r="C81"/>
      <c r="D81"/>
      <c r="E81"/>
      <c r="F81"/>
    </row>
    <row r="82" spans="2:6">
      <c r="B82"/>
      <c r="C82"/>
      <c r="D82"/>
      <c r="E82"/>
      <c r="F82"/>
    </row>
    <row r="83" spans="2:6">
      <c r="B83"/>
      <c r="C83"/>
      <c r="D83"/>
      <c r="E83"/>
      <c r="F83"/>
    </row>
    <row r="84" spans="2:6">
      <c r="B84"/>
      <c r="C84"/>
      <c r="D84"/>
      <c r="E84"/>
      <c r="F84"/>
    </row>
    <row r="85" spans="2:6">
      <c r="B85"/>
      <c r="C85"/>
      <c r="D85"/>
      <c r="E85"/>
      <c r="F85"/>
    </row>
    <row r="86" spans="2:6">
      <c r="B86"/>
      <c r="C86"/>
      <c r="D86"/>
      <c r="E86"/>
      <c r="F86"/>
    </row>
    <row r="87" spans="2:6">
      <c r="B87"/>
      <c r="C87"/>
      <c r="D87"/>
      <c r="E87"/>
      <c r="F87"/>
    </row>
    <row r="88" spans="2:6">
      <c r="B88"/>
      <c r="C88"/>
      <c r="D88"/>
      <c r="E88"/>
      <c r="F88"/>
    </row>
    <row r="89" spans="2:6">
      <c r="B89"/>
      <c r="C89"/>
      <c r="D89"/>
      <c r="E89"/>
      <c r="F89"/>
    </row>
    <row r="90" spans="2:6">
      <c r="B90"/>
      <c r="C90"/>
      <c r="D90"/>
      <c r="E90"/>
      <c r="F90"/>
    </row>
    <row r="91" spans="2:6">
      <c r="B91"/>
      <c r="C91"/>
      <c r="D91"/>
      <c r="E91"/>
      <c r="F91"/>
    </row>
    <row r="92" spans="2:6">
      <c r="B92"/>
      <c r="C92"/>
      <c r="D92"/>
      <c r="E92"/>
      <c r="F92"/>
    </row>
    <row r="93" spans="2:6">
      <c r="B93"/>
      <c r="C93"/>
      <c r="D93"/>
      <c r="E93"/>
      <c r="F93"/>
    </row>
    <row r="94" spans="2:6">
      <c r="B94"/>
      <c r="C94"/>
      <c r="D94"/>
      <c r="E94"/>
      <c r="F94"/>
    </row>
    <row r="95" spans="2:6">
      <c r="B95"/>
      <c r="C95"/>
      <c r="D95"/>
      <c r="E95"/>
      <c r="F95"/>
    </row>
    <row r="96" spans="2:6">
      <c r="B96"/>
      <c r="C96"/>
      <c r="D96"/>
      <c r="E96"/>
      <c r="F96"/>
    </row>
    <row r="97" spans="2:6">
      <c r="B97"/>
      <c r="C97"/>
      <c r="D97"/>
      <c r="E97"/>
      <c r="F97"/>
    </row>
    <row r="98" spans="2:6">
      <c r="B98"/>
      <c r="C98"/>
      <c r="D98"/>
      <c r="E98"/>
      <c r="F98"/>
    </row>
    <row r="99" spans="2:6">
      <c r="B99"/>
      <c r="C99"/>
      <c r="D99"/>
      <c r="E99"/>
      <c r="F99"/>
    </row>
    <row r="100" spans="2:6">
      <c r="B100"/>
      <c r="C100"/>
      <c r="D100"/>
      <c r="E100"/>
      <c r="F100"/>
    </row>
    <row r="101" spans="2:6">
      <c r="B101"/>
      <c r="C101"/>
      <c r="D101"/>
      <c r="E101"/>
      <c r="F101"/>
    </row>
    <row r="102" spans="2:6">
      <c r="B102"/>
      <c r="C102"/>
      <c r="D102"/>
      <c r="E102"/>
      <c r="F102"/>
    </row>
    <row r="103" spans="2:6">
      <c r="B103"/>
      <c r="C103"/>
      <c r="D103"/>
      <c r="E103"/>
      <c r="F103"/>
    </row>
    <row r="104" spans="2:6">
      <c r="B104"/>
      <c r="C104"/>
      <c r="D104"/>
      <c r="E104"/>
      <c r="F104"/>
    </row>
    <row r="105" spans="2:6">
      <c r="B105"/>
      <c r="C105"/>
      <c r="D105"/>
      <c r="E105"/>
      <c r="F105"/>
    </row>
    <row r="106" spans="2:6">
      <c r="B106"/>
      <c r="C106"/>
      <c r="D106"/>
      <c r="E106"/>
      <c r="F106"/>
    </row>
    <row r="107" spans="2:6">
      <c r="B107"/>
      <c r="C107"/>
      <c r="D107"/>
      <c r="E107"/>
      <c r="F107"/>
    </row>
    <row r="108" spans="2:6">
      <c r="B108"/>
      <c r="C108"/>
      <c r="D108"/>
      <c r="E108"/>
      <c r="F108"/>
    </row>
    <row r="109" spans="2:6">
      <c r="B109"/>
      <c r="C109"/>
      <c r="D109"/>
      <c r="E109"/>
      <c r="F109"/>
    </row>
    <row r="110" spans="2:6">
      <c r="B110"/>
      <c r="C110"/>
      <c r="D110"/>
      <c r="E110"/>
      <c r="F110"/>
    </row>
    <row r="111" spans="2:6">
      <c r="B111"/>
      <c r="C111"/>
      <c r="D111"/>
      <c r="E111"/>
      <c r="F111"/>
    </row>
    <row r="112" spans="2:6">
      <c r="B112"/>
      <c r="C112"/>
      <c r="D112"/>
      <c r="E112"/>
      <c r="F112"/>
    </row>
    <row r="113" spans="2:6">
      <c r="B113"/>
      <c r="C113"/>
      <c r="D113"/>
      <c r="E113"/>
      <c r="F113"/>
    </row>
    <row r="114" spans="2:6">
      <c r="B114"/>
      <c r="C114"/>
      <c r="D114"/>
      <c r="E114"/>
      <c r="F114"/>
    </row>
    <row r="115" spans="2:6">
      <c r="B115"/>
      <c r="C115"/>
      <c r="D115"/>
      <c r="E115"/>
      <c r="F115"/>
    </row>
    <row r="116" spans="2:6">
      <c r="B116"/>
      <c r="C116"/>
      <c r="D116"/>
      <c r="E116"/>
      <c r="F116"/>
    </row>
    <row r="117" spans="2:6">
      <c r="B117"/>
      <c r="C117"/>
      <c r="D117"/>
      <c r="E117"/>
      <c r="F117"/>
    </row>
    <row r="118" spans="2:6">
      <c r="B118"/>
      <c r="C118"/>
      <c r="D118"/>
      <c r="E118"/>
      <c r="F118"/>
    </row>
    <row r="119" spans="2:6">
      <c r="B119"/>
      <c r="C119"/>
      <c r="D119"/>
      <c r="E119"/>
      <c r="F119"/>
    </row>
    <row r="120" spans="2:6">
      <c r="B120"/>
      <c r="C120"/>
      <c r="D120"/>
      <c r="E120"/>
      <c r="F120"/>
    </row>
    <row r="121" spans="2:6">
      <c r="B121"/>
      <c r="C121"/>
      <c r="D121"/>
      <c r="E121"/>
      <c r="F121"/>
    </row>
    <row r="122" spans="2:6">
      <c r="B122"/>
      <c r="C122"/>
      <c r="D122"/>
      <c r="E122"/>
      <c r="F122"/>
    </row>
    <row r="123" spans="2:6">
      <c r="B123"/>
      <c r="C123"/>
      <c r="D123"/>
      <c r="E123"/>
      <c r="F123"/>
    </row>
    <row r="124" spans="2:6">
      <c r="B124"/>
      <c r="C124"/>
      <c r="D124"/>
      <c r="E124"/>
      <c r="F124"/>
    </row>
    <row r="125" spans="2:6">
      <c r="B125"/>
      <c r="C125"/>
      <c r="D125"/>
      <c r="E125"/>
      <c r="F125"/>
    </row>
    <row r="126" spans="2:6">
      <c r="B126"/>
      <c r="C126"/>
      <c r="D126"/>
      <c r="E126"/>
      <c r="F126"/>
    </row>
    <row r="127" spans="2:6">
      <c r="B127"/>
      <c r="C127"/>
      <c r="D127"/>
      <c r="E127"/>
      <c r="F127"/>
    </row>
    <row r="128" spans="2:6">
      <c r="B128"/>
      <c r="C128"/>
      <c r="D128"/>
      <c r="E128"/>
      <c r="F128"/>
    </row>
    <row r="129" spans="2:6">
      <c r="B129"/>
      <c r="C129"/>
      <c r="D129"/>
      <c r="E129"/>
      <c r="F129"/>
    </row>
    <row r="130" spans="2:6">
      <c r="B130"/>
      <c r="C130"/>
      <c r="D130"/>
      <c r="E130"/>
      <c r="F130"/>
    </row>
    <row r="131" spans="2:6">
      <c r="B131"/>
      <c r="C131"/>
      <c r="D131"/>
      <c r="E131"/>
      <c r="F131"/>
    </row>
    <row r="132" spans="2:6">
      <c r="B132"/>
      <c r="C132"/>
      <c r="D132"/>
      <c r="E132"/>
      <c r="F132"/>
    </row>
    <row r="133" spans="2:6">
      <c r="B133"/>
      <c r="C133"/>
      <c r="D133"/>
      <c r="E133"/>
      <c r="F133"/>
    </row>
    <row r="134" spans="2:6">
      <c r="B134"/>
      <c r="C134"/>
      <c r="D134"/>
      <c r="E134"/>
      <c r="F134"/>
    </row>
    <row r="135" spans="2:6">
      <c r="B135"/>
      <c r="C135"/>
      <c r="D135"/>
      <c r="E135"/>
      <c r="F135"/>
    </row>
    <row r="136" spans="2:6">
      <c r="B136"/>
      <c r="C136"/>
      <c r="D136"/>
      <c r="E136"/>
      <c r="F136"/>
    </row>
    <row r="137" spans="2:6">
      <c r="B137"/>
      <c r="C137"/>
      <c r="D137"/>
      <c r="E137"/>
      <c r="F137"/>
    </row>
    <row r="138" spans="2:6">
      <c r="B138"/>
      <c r="C138"/>
      <c r="D138"/>
      <c r="E138"/>
      <c r="F138"/>
    </row>
    <row r="139" spans="2:6">
      <c r="B139"/>
      <c r="C139"/>
      <c r="D139"/>
      <c r="E139"/>
      <c r="F139"/>
    </row>
    <row r="140" spans="2:6">
      <c r="B140"/>
      <c r="C140"/>
      <c r="D140"/>
      <c r="E140"/>
      <c r="F140"/>
    </row>
    <row r="141" spans="2:6">
      <c r="B141"/>
      <c r="C141"/>
      <c r="D141"/>
      <c r="E141"/>
      <c r="F141"/>
    </row>
    <row r="142" spans="2:6">
      <c r="B142"/>
      <c r="C142"/>
      <c r="D142"/>
      <c r="E142"/>
      <c r="F142"/>
    </row>
    <row r="143" spans="2:6">
      <c r="B143"/>
      <c r="C143"/>
      <c r="D143"/>
      <c r="E143"/>
      <c r="F143"/>
    </row>
    <row r="144" spans="2:6">
      <c r="B144"/>
      <c r="C144"/>
      <c r="D144"/>
      <c r="E144"/>
      <c r="F144"/>
    </row>
    <row r="145" spans="2:6">
      <c r="B145"/>
      <c r="C145"/>
      <c r="D145"/>
      <c r="E145"/>
      <c r="F145"/>
    </row>
    <row r="146" spans="2:6">
      <c r="B146"/>
      <c r="C146"/>
      <c r="D146"/>
      <c r="E146"/>
      <c r="F146"/>
    </row>
    <row r="147" spans="2:6">
      <c r="B147"/>
      <c r="C147"/>
      <c r="D147"/>
      <c r="E147"/>
      <c r="F147"/>
    </row>
    <row r="148" spans="2:6">
      <c r="B148"/>
      <c r="C148"/>
      <c r="D148"/>
      <c r="E148"/>
      <c r="F148"/>
    </row>
    <row r="149" spans="2:6">
      <c r="B149"/>
      <c r="C149"/>
      <c r="D149"/>
      <c r="E149"/>
      <c r="F149"/>
    </row>
    <row r="150" spans="2:6">
      <c r="B150"/>
      <c r="C150"/>
      <c r="D150"/>
      <c r="E150"/>
      <c r="F150"/>
    </row>
    <row r="151" spans="2:6">
      <c r="B151"/>
      <c r="C151"/>
      <c r="D151"/>
      <c r="E151"/>
      <c r="F151"/>
    </row>
    <row r="152" spans="2:6">
      <c r="B152"/>
      <c r="C152"/>
      <c r="D152"/>
      <c r="E152"/>
      <c r="F152"/>
    </row>
    <row r="153" spans="2:6">
      <c r="B153"/>
      <c r="C153"/>
      <c r="D153"/>
      <c r="E153"/>
      <c r="F153"/>
    </row>
    <row r="154" spans="2:6">
      <c r="B154"/>
      <c r="C154"/>
      <c r="D154"/>
      <c r="E154"/>
      <c r="F154"/>
    </row>
    <row r="155" spans="2:6">
      <c r="B155"/>
      <c r="C155"/>
      <c r="D155"/>
      <c r="E155"/>
      <c r="F155"/>
    </row>
    <row r="156" spans="2:6">
      <c r="B156"/>
      <c r="C156"/>
      <c r="D156"/>
      <c r="E156"/>
      <c r="F156"/>
    </row>
    <row r="157" spans="2:6">
      <c r="B157"/>
      <c r="C157"/>
      <c r="D157"/>
      <c r="E157"/>
      <c r="F157"/>
    </row>
    <row r="158" spans="2:6">
      <c r="B158"/>
      <c r="C158"/>
      <c r="D158"/>
      <c r="E158"/>
      <c r="F158"/>
    </row>
    <row r="159" spans="2:6">
      <c r="B159"/>
      <c r="C159"/>
      <c r="D159"/>
      <c r="E159"/>
      <c r="F159"/>
    </row>
    <row r="160" spans="2:6">
      <c r="B160"/>
      <c r="C160"/>
      <c r="D160"/>
      <c r="E160"/>
      <c r="F160"/>
    </row>
    <row r="161" spans="2:6">
      <c r="B161"/>
      <c r="C161"/>
      <c r="D161"/>
      <c r="E161"/>
      <c r="F161"/>
    </row>
    <row r="162" spans="2:6">
      <c r="B162"/>
      <c r="C162"/>
      <c r="D162"/>
      <c r="E162"/>
      <c r="F162"/>
    </row>
    <row r="163" spans="2:6">
      <c r="B163"/>
      <c r="C163"/>
      <c r="D163"/>
      <c r="E163"/>
      <c r="F163"/>
    </row>
    <row r="164" spans="2:6">
      <c r="B164"/>
      <c r="C164"/>
      <c r="D164"/>
      <c r="E164"/>
      <c r="F164"/>
    </row>
    <row r="165" spans="2:6">
      <c r="B165"/>
      <c r="C165"/>
      <c r="D165"/>
      <c r="E165"/>
      <c r="F165"/>
    </row>
    <row r="166" spans="2:6">
      <c r="B166"/>
      <c r="C166"/>
      <c r="D166"/>
      <c r="E166"/>
      <c r="F166"/>
    </row>
    <row r="167" spans="2:6">
      <c r="B167"/>
      <c r="C167"/>
      <c r="D167"/>
      <c r="E167"/>
      <c r="F167"/>
    </row>
    <row r="168" spans="2:6">
      <c r="B168"/>
      <c r="C168"/>
      <c r="D168"/>
      <c r="E168"/>
      <c r="F168"/>
    </row>
    <row r="169" spans="2:6">
      <c r="B169"/>
      <c r="C169"/>
      <c r="D169"/>
      <c r="E169"/>
      <c r="F169"/>
    </row>
    <row r="170" spans="2:6">
      <c r="B170"/>
      <c r="C170"/>
      <c r="D170"/>
      <c r="E170"/>
      <c r="F170"/>
    </row>
    <row r="171" spans="2:6">
      <c r="B171"/>
      <c r="C171"/>
      <c r="D171"/>
      <c r="E171"/>
      <c r="F171"/>
    </row>
    <row r="172" spans="2:6">
      <c r="B172"/>
      <c r="C172"/>
      <c r="D172"/>
      <c r="E172"/>
      <c r="F172"/>
    </row>
    <row r="173" spans="2:6">
      <c r="B173"/>
      <c r="C173"/>
      <c r="D173"/>
      <c r="E173"/>
      <c r="F173"/>
    </row>
    <row r="174" spans="2:6">
      <c r="B174"/>
      <c r="C174"/>
      <c r="D174"/>
      <c r="E174"/>
      <c r="F174"/>
    </row>
    <row r="175" spans="2:6">
      <c r="B175"/>
      <c r="C175"/>
      <c r="D175"/>
      <c r="E175"/>
      <c r="F175"/>
    </row>
    <row r="176" spans="2:6">
      <c r="B176"/>
      <c r="C176"/>
      <c r="D176"/>
      <c r="E176"/>
      <c r="F176"/>
    </row>
    <row r="177" spans="2:6">
      <c r="B177"/>
      <c r="C177"/>
      <c r="D177"/>
      <c r="E177"/>
      <c r="F177"/>
    </row>
    <row r="178" spans="2:6">
      <c r="B178"/>
      <c r="C178"/>
      <c r="D178"/>
      <c r="E178"/>
      <c r="F178"/>
    </row>
    <row r="179" spans="2:6">
      <c r="B179"/>
      <c r="C179"/>
      <c r="D179"/>
      <c r="E179"/>
      <c r="F179"/>
    </row>
    <row r="180" spans="2:6">
      <c r="B180"/>
      <c r="C180"/>
      <c r="D180"/>
      <c r="E180"/>
      <c r="F180"/>
    </row>
    <row r="181" spans="2:6">
      <c r="B181"/>
      <c r="C181"/>
      <c r="D181"/>
      <c r="E181"/>
      <c r="F181"/>
    </row>
    <row r="182" spans="2:6">
      <c r="B182"/>
      <c r="C182"/>
      <c r="D182"/>
      <c r="E182"/>
      <c r="F182"/>
    </row>
    <row r="183" spans="2:6">
      <c r="B183"/>
      <c r="C183"/>
      <c r="D183"/>
      <c r="E183"/>
      <c r="F183"/>
    </row>
    <row r="184" spans="2:6">
      <c r="B184"/>
      <c r="C184"/>
      <c r="D184"/>
      <c r="E184"/>
      <c r="F184"/>
    </row>
    <row r="185" spans="2:6">
      <c r="B185"/>
      <c r="C185"/>
      <c r="D185"/>
      <c r="E185"/>
      <c r="F185"/>
    </row>
    <row r="186" spans="2:6">
      <c r="B186"/>
      <c r="C186"/>
      <c r="D186"/>
      <c r="E186"/>
      <c r="F186"/>
    </row>
    <row r="187" spans="2:6">
      <c r="B187"/>
      <c r="C187"/>
      <c r="D187"/>
      <c r="E187"/>
      <c r="F187"/>
    </row>
    <row r="188" spans="2:6">
      <c r="B188"/>
      <c r="C188"/>
      <c r="D188"/>
      <c r="E188"/>
      <c r="F188"/>
    </row>
    <row r="189" spans="2:6">
      <c r="B189"/>
      <c r="C189"/>
      <c r="D189"/>
      <c r="E189"/>
      <c r="F189"/>
    </row>
    <row r="190" spans="2:6">
      <c r="B190"/>
      <c r="C190"/>
      <c r="D190"/>
      <c r="E190"/>
      <c r="F190"/>
    </row>
    <row r="191" spans="2:6">
      <c r="B191"/>
      <c r="C191"/>
      <c r="D191"/>
      <c r="E191"/>
      <c r="F191"/>
    </row>
    <row r="192" spans="2:6">
      <c r="B192"/>
      <c r="C192"/>
      <c r="D192"/>
      <c r="E192"/>
      <c r="F192"/>
    </row>
    <row r="193" spans="2:6">
      <c r="B193"/>
      <c r="C193"/>
      <c r="D193"/>
      <c r="E193"/>
      <c r="F193"/>
    </row>
    <row r="194" spans="2:6">
      <c r="B194"/>
      <c r="C194"/>
      <c r="D194"/>
      <c r="E194"/>
      <c r="F194"/>
    </row>
    <row r="195" spans="2:6">
      <c r="B195"/>
      <c r="C195"/>
      <c r="D195"/>
      <c r="E195"/>
      <c r="F195"/>
    </row>
    <row r="196" spans="2:6">
      <c r="B196"/>
      <c r="C196"/>
      <c r="D196"/>
      <c r="E196"/>
      <c r="F196"/>
    </row>
    <row r="197" spans="2:6">
      <c r="B197"/>
      <c r="C197"/>
      <c r="D197"/>
      <c r="E197"/>
      <c r="F197"/>
    </row>
    <row r="198" spans="2:6">
      <c r="B198"/>
      <c r="C198"/>
      <c r="D198"/>
      <c r="E198"/>
      <c r="F198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3:F75"/>
  <sheetViews>
    <sheetView workbookViewId="0">
      <selection activeCell="A20" sqref="A20"/>
    </sheetView>
  </sheetViews>
  <sheetFormatPr defaultRowHeight="12.75"/>
  <cols>
    <col min="1" max="1" width="60.5703125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1325</v>
      </c>
      <c r="B5" s="78">
        <v>-1357</v>
      </c>
      <c r="C5" s="78">
        <v>-448366.83999999997</v>
      </c>
      <c r="D5" s="78">
        <v>-1357</v>
      </c>
      <c r="E5" s="78">
        <v>-1431.635</v>
      </c>
      <c r="F5" s="78">
        <v>-1507.511655</v>
      </c>
    </row>
    <row r="6" spans="1:6">
      <c r="A6" s="83" t="s">
        <v>1595</v>
      </c>
      <c r="B6" s="78">
        <v>-100</v>
      </c>
      <c r="C6" s="78">
        <v>0</v>
      </c>
      <c r="D6" s="78">
        <v>-100</v>
      </c>
      <c r="E6" s="78">
        <v>-105.5</v>
      </c>
      <c r="F6" s="78">
        <v>-111.0915</v>
      </c>
    </row>
    <row r="7" spans="1:6">
      <c r="A7" s="83" t="s">
        <v>1589</v>
      </c>
      <c r="B7" s="78">
        <v>-1000</v>
      </c>
      <c r="C7" s="78">
        <v>0</v>
      </c>
      <c r="D7" s="78">
        <v>-1000</v>
      </c>
      <c r="E7" s="78">
        <v>-1055</v>
      </c>
      <c r="F7" s="78">
        <v>-1110.915</v>
      </c>
    </row>
    <row r="8" spans="1:6">
      <c r="A8" s="83" t="s">
        <v>1588</v>
      </c>
      <c r="B8" s="78">
        <v>0</v>
      </c>
      <c r="C8" s="78">
        <v>-448366.83999999997</v>
      </c>
      <c r="D8" s="78">
        <v>0</v>
      </c>
      <c r="E8" s="78">
        <v>0</v>
      </c>
      <c r="F8" s="78">
        <v>0</v>
      </c>
    </row>
    <row r="9" spans="1:6">
      <c r="A9" s="83" t="s">
        <v>1587</v>
      </c>
      <c r="B9" s="78">
        <v>-257</v>
      </c>
      <c r="C9" s="78">
        <v>0</v>
      </c>
      <c r="D9" s="78">
        <v>-257</v>
      </c>
      <c r="E9" s="78">
        <v>-271.13499999999999</v>
      </c>
      <c r="F9" s="78">
        <v>-285.505155</v>
      </c>
    </row>
    <row r="10" spans="1:6">
      <c r="A10" s="82" t="s">
        <v>1326</v>
      </c>
      <c r="B10" s="78">
        <v>81899663</v>
      </c>
      <c r="C10" s="78">
        <v>40611700.219999999</v>
      </c>
      <c r="D10" s="78">
        <v>86116576</v>
      </c>
      <c r="E10" s="78">
        <v>90805818.195000008</v>
      </c>
      <c r="F10" s="78">
        <v>95573072.328334972</v>
      </c>
    </row>
    <row r="11" spans="1:6">
      <c r="A11" s="83" t="s">
        <v>1346</v>
      </c>
      <c r="B11" s="78">
        <v>25471735</v>
      </c>
      <c r="C11" s="78">
        <v>12719438.210000001</v>
      </c>
      <c r="D11" s="78">
        <v>26589371</v>
      </c>
      <c r="E11" s="78">
        <v>28051786.404999997</v>
      </c>
      <c r="F11" s="78">
        <v>29538531.084464997</v>
      </c>
    </row>
    <row r="12" spans="1:6">
      <c r="A12" s="83" t="s">
        <v>1347</v>
      </c>
      <c r="B12" s="78">
        <v>10523817</v>
      </c>
      <c r="C12" s="78">
        <v>2961007.9000000008</v>
      </c>
      <c r="D12" s="78">
        <v>8222797</v>
      </c>
      <c r="E12" s="78">
        <v>8675050.834999999</v>
      </c>
      <c r="F12" s="78">
        <v>9134828.5292550009</v>
      </c>
    </row>
    <row r="13" spans="1:6">
      <c r="A13" s="83" t="s">
        <v>1562</v>
      </c>
      <c r="B13" s="78">
        <v>20672678</v>
      </c>
      <c r="C13" s="78">
        <v>9634967.4399999995</v>
      </c>
      <c r="D13" s="78">
        <v>21852856</v>
      </c>
      <c r="E13" s="78">
        <v>23054763.080000002</v>
      </c>
      <c r="F13" s="78">
        <v>24276665.52324</v>
      </c>
    </row>
    <row r="14" spans="1:6">
      <c r="A14" s="83" t="s">
        <v>1348</v>
      </c>
      <c r="B14" s="78">
        <v>1003411</v>
      </c>
      <c r="C14" s="78">
        <v>0</v>
      </c>
      <c r="D14" s="78">
        <v>857627</v>
      </c>
      <c r="E14" s="78">
        <v>857627</v>
      </c>
      <c r="F14" s="78">
        <v>857627</v>
      </c>
    </row>
    <row r="15" spans="1:6">
      <c r="A15" s="83" t="s">
        <v>1353</v>
      </c>
      <c r="B15" s="78">
        <v>1734472</v>
      </c>
      <c r="C15" s="78">
        <v>366507.43999999994</v>
      </c>
      <c r="D15" s="78">
        <v>1627734</v>
      </c>
      <c r="E15" s="78">
        <v>1717259.37</v>
      </c>
      <c r="F15" s="78">
        <v>1808274.1166099999</v>
      </c>
    </row>
    <row r="16" spans="1:6">
      <c r="A16" s="83" t="s">
        <v>1349</v>
      </c>
      <c r="B16" s="78">
        <v>61726</v>
      </c>
      <c r="C16" s="78">
        <v>31796.240000000002</v>
      </c>
      <c r="D16" s="78">
        <v>57988</v>
      </c>
      <c r="E16" s="78">
        <v>61177.340000000004</v>
      </c>
      <c r="F16" s="78">
        <v>64419.739020000001</v>
      </c>
    </row>
    <row r="17" spans="1:6">
      <c r="A17" s="83" t="s">
        <v>1351</v>
      </c>
      <c r="B17" s="78">
        <v>500000</v>
      </c>
      <c r="C17" s="78">
        <v>220199.52000000002</v>
      </c>
      <c r="D17" s="78">
        <v>500000</v>
      </c>
      <c r="E17" s="78">
        <v>527500</v>
      </c>
      <c r="F17" s="78">
        <v>555457.5</v>
      </c>
    </row>
    <row r="18" spans="1:6">
      <c r="A18" s="83" t="s">
        <v>1547</v>
      </c>
      <c r="B18" s="78">
        <v>26000</v>
      </c>
      <c r="C18" s="78">
        <v>19659.82</v>
      </c>
      <c r="D18" s="78">
        <v>26000</v>
      </c>
      <c r="E18" s="78">
        <v>27430</v>
      </c>
      <c r="F18" s="78">
        <v>28883.79</v>
      </c>
    </row>
    <row r="19" spans="1:6">
      <c r="A19" s="83" t="s">
        <v>1566</v>
      </c>
      <c r="B19" s="78">
        <v>944217</v>
      </c>
      <c r="C19" s="78">
        <v>50030</v>
      </c>
      <c r="D19" s="78">
        <v>1124217</v>
      </c>
      <c r="E19" s="78">
        <v>1186048.9350000001</v>
      </c>
      <c r="F19" s="78">
        <v>1248909.528555</v>
      </c>
    </row>
    <row r="20" spans="1:6">
      <c r="A20" s="83" t="s">
        <v>1350</v>
      </c>
      <c r="B20" s="78">
        <v>20961607</v>
      </c>
      <c r="C20" s="78">
        <v>14608093.650000002</v>
      </c>
      <c r="D20" s="78">
        <v>25257986</v>
      </c>
      <c r="E20" s="78">
        <v>26647175.230000008</v>
      </c>
      <c r="F20" s="78">
        <v>28059475.517189983</v>
      </c>
    </row>
    <row r="21" spans="1:6">
      <c r="A21" s="82" t="s">
        <v>1327</v>
      </c>
      <c r="B21" s="78">
        <v>-70475045</v>
      </c>
      <c r="C21" s="78">
        <v>0</v>
      </c>
      <c r="D21" s="78">
        <v>-80280041</v>
      </c>
      <c r="E21" s="78">
        <v>-84695443.254999995</v>
      </c>
      <c r="F21" s="78">
        <v>-89184301.747515008</v>
      </c>
    </row>
    <row r="22" spans="1:6">
      <c r="A22" s="83" t="s">
        <v>1687</v>
      </c>
      <c r="B22" s="78">
        <v>-80510677</v>
      </c>
      <c r="C22" s="78">
        <v>0</v>
      </c>
      <c r="D22" s="78">
        <v>-91276128</v>
      </c>
      <c r="E22" s="78">
        <v>-96296315.039999992</v>
      </c>
      <c r="F22" s="78">
        <v>-101400019.73712</v>
      </c>
    </row>
    <row r="23" spans="1:6">
      <c r="A23" s="83" t="s">
        <v>1689</v>
      </c>
      <c r="B23" s="78">
        <v>10035632</v>
      </c>
      <c r="C23" s="78">
        <v>0</v>
      </c>
      <c r="D23" s="78">
        <v>10996087</v>
      </c>
      <c r="E23" s="78">
        <v>11600871.785000002</v>
      </c>
      <c r="F23" s="78">
        <v>12215717.989605</v>
      </c>
    </row>
    <row r="24" spans="1:6">
      <c r="A24" s="82" t="s">
        <v>1328</v>
      </c>
      <c r="B24" s="78">
        <v>950000</v>
      </c>
      <c r="C24" s="78">
        <v>38170.06</v>
      </c>
    </row>
    <row r="25" spans="1:6">
      <c r="A25" s="83" t="s">
        <v>1698</v>
      </c>
      <c r="B25" s="78">
        <v>950000</v>
      </c>
      <c r="C25" s="78">
        <v>38170.06</v>
      </c>
    </row>
    <row r="26" spans="1:6">
      <c r="A26" s="82" t="s">
        <v>1329</v>
      </c>
      <c r="B26" s="78">
        <v>-96888</v>
      </c>
      <c r="C26" s="78">
        <v>0</v>
      </c>
      <c r="D26" s="78">
        <v>-96888</v>
      </c>
      <c r="E26" s="78">
        <v>-96888</v>
      </c>
      <c r="F26" s="78">
        <v>-96888</v>
      </c>
    </row>
    <row r="27" spans="1:6">
      <c r="A27" s="83" t="s">
        <v>1704</v>
      </c>
      <c r="B27" s="78">
        <v>-96888</v>
      </c>
      <c r="C27" s="78">
        <v>0</v>
      </c>
      <c r="D27" s="78">
        <v>-96888</v>
      </c>
      <c r="E27" s="78">
        <v>-96888</v>
      </c>
      <c r="F27" s="78">
        <v>-96888</v>
      </c>
    </row>
    <row r="28" spans="1:6">
      <c r="A28" s="82" t="s">
        <v>1345</v>
      </c>
      <c r="B28" s="78">
        <v>12276373</v>
      </c>
      <c r="C28" s="78">
        <v>40201503.440000005</v>
      </c>
      <c r="D28" s="78">
        <v>5738290</v>
      </c>
      <c r="E28" s="78">
        <v>6012055.3050000276</v>
      </c>
      <c r="F28" s="78">
        <v>6290375.0691649672</v>
      </c>
    </row>
    <row r="29" spans="1:6">
      <c r="B29"/>
      <c r="C29"/>
      <c r="D29"/>
      <c r="E29"/>
      <c r="F29"/>
    </row>
    <row r="30" spans="1:6">
      <c r="B30"/>
      <c r="C30"/>
      <c r="D30"/>
      <c r="E30"/>
      <c r="F30"/>
    </row>
    <row r="31" spans="1:6">
      <c r="B31"/>
      <c r="C31"/>
      <c r="D31"/>
      <c r="E31"/>
      <c r="F31"/>
    </row>
    <row r="32" spans="1:6">
      <c r="B32"/>
      <c r="C32"/>
      <c r="D32"/>
      <c r="E32"/>
      <c r="F32"/>
    </row>
    <row r="33" spans="2:6">
      <c r="B33"/>
      <c r="C33"/>
      <c r="D33"/>
      <c r="E33"/>
      <c r="F33"/>
    </row>
    <row r="34" spans="2:6">
      <c r="B34"/>
      <c r="C34"/>
      <c r="D34"/>
      <c r="E34"/>
      <c r="F34"/>
    </row>
    <row r="35" spans="2:6">
      <c r="B35"/>
      <c r="C35"/>
      <c r="D35"/>
      <c r="E35"/>
      <c r="F35"/>
    </row>
    <row r="36" spans="2:6">
      <c r="B36"/>
      <c r="C36"/>
      <c r="D36"/>
      <c r="E36"/>
      <c r="F36"/>
    </row>
    <row r="37" spans="2:6">
      <c r="B37"/>
      <c r="C37"/>
      <c r="D37"/>
      <c r="E37"/>
      <c r="F37"/>
    </row>
    <row r="38" spans="2:6">
      <c r="B38"/>
      <c r="C38"/>
      <c r="D38"/>
      <c r="E38"/>
      <c r="F38"/>
    </row>
    <row r="39" spans="2:6">
      <c r="B39"/>
      <c r="C39"/>
      <c r="D39"/>
      <c r="E39"/>
      <c r="F39"/>
    </row>
    <row r="40" spans="2:6">
      <c r="B40"/>
      <c r="C40"/>
      <c r="D40"/>
      <c r="E40"/>
      <c r="F40"/>
    </row>
    <row r="41" spans="2:6">
      <c r="B41"/>
      <c r="C41"/>
      <c r="D41"/>
      <c r="E41"/>
      <c r="F41"/>
    </row>
    <row r="42" spans="2:6">
      <c r="B42"/>
      <c r="C42"/>
      <c r="D42"/>
      <c r="E42"/>
      <c r="F42"/>
    </row>
    <row r="43" spans="2:6">
      <c r="B43"/>
      <c r="C43"/>
      <c r="D43"/>
      <c r="E43"/>
      <c r="F43"/>
    </row>
    <row r="44" spans="2:6">
      <c r="B44"/>
      <c r="C44"/>
      <c r="D44"/>
      <c r="E44"/>
      <c r="F44"/>
    </row>
    <row r="45" spans="2:6">
      <c r="B45"/>
      <c r="C45"/>
      <c r="D45"/>
      <c r="E45"/>
      <c r="F45"/>
    </row>
    <row r="46" spans="2:6">
      <c r="B46"/>
      <c r="C46"/>
      <c r="D46"/>
      <c r="E46"/>
      <c r="F46"/>
    </row>
    <row r="47" spans="2:6">
      <c r="B47"/>
      <c r="C47"/>
      <c r="D47"/>
      <c r="E47"/>
      <c r="F47"/>
    </row>
    <row r="48" spans="2:6">
      <c r="B48"/>
      <c r="C48"/>
      <c r="D48"/>
      <c r="E48"/>
      <c r="F48"/>
    </row>
    <row r="49" spans="2:6">
      <c r="B49"/>
      <c r="C49"/>
      <c r="D49"/>
      <c r="E49"/>
      <c r="F49"/>
    </row>
    <row r="50" spans="2:6">
      <c r="B50"/>
      <c r="C50"/>
      <c r="D50"/>
      <c r="E50"/>
      <c r="F50"/>
    </row>
    <row r="51" spans="2:6">
      <c r="B51"/>
      <c r="C51"/>
      <c r="D51"/>
      <c r="E51"/>
      <c r="F51"/>
    </row>
    <row r="52" spans="2:6">
      <c r="B52"/>
      <c r="C52"/>
      <c r="D52"/>
      <c r="E52"/>
      <c r="F52"/>
    </row>
    <row r="53" spans="2:6">
      <c r="B53"/>
      <c r="C53"/>
      <c r="D53"/>
      <c r="E53"/>
      <c r="F53"/>
    </row>
    <row r="54" spans="2:6">
      <c r="B54"/>
      <c r="C54"/>
      <c r="D54"/>
      <c r="E54"/>
      <c r="F54"/>
    </row>
    <row r="55" spans="2:6">
      <c r="B55"/>
      <c r="C55"/>
      <c r="D55"/>
      <c r="E55"/>
      <c r="F55"/>
    </row>
    <row r="56" spans="2:6">
      <c r="B56"/>
      <c r="C56"/>
      <c r="D56"/>
      <c r="E56"/>
      <c r="F56"/>
    </row>
    <row r="57" spans="2:6">
      <c r="B57"/>
      <c r="C57"/>
      <c r="D57"/>
      <c r="E57"/>
      <c r="F57"/>
    </row>
    <row r="58" spans="2:6">
      <c r="B58"/>
      <c r="C58"/>
      <c r="D58"/>
      <c r="E58"/>
      <c r="F58"/>
    </row>
    <row r="59" spans="2:6">
      <c r="B59"/>
      <c r="C59"/>
      <c r="D59"/>
      <c r="E59"/>
      <c r="F59"/>
    </row>
    <row r="60" spans="2:6">
      <c r="B60"/>
      <c r="C60"/>
      <c r="D60"/>
      <c r="E60"/>
      <c r="F60"/>
    </row>
    <row r="61" spans="2:6">
      <c r="B61"/>
      <c r="C61"/>
      <c r="D61"/>
      <c r="E61"/>
      <c r="F61"/>
    </row>
    <row r="62" spans="2:6">
      <c r="B62"/>
      <c r="C62"/>
      <c r="D62"/>
      <c r="E62"/>
      <c r="F62"/>
    </row>
    <row r="63" spans="2:6">
      <c r="B63"/>
      <c r="C63"/>
      <c r="D63"/>
      <c r="E63"/>
      <c r="F63"/>
    </row>
    <row r="64" spans="2:6">
      <c r="B64"/>
      <c r="C64"/>
      <c r="D64"/>
      <c r="E64"/>
      <c r="F64"/>
    </row>
    <row r="65" spans="2:6">
      <c r="B65"/>
      <c r="C65"/>
      <c r="D65"/>
      <c r="E65"/>
      <c r="F65"/>
    </row>
    <row r="66" spans="2:6">
      <c r="B66"/>
      <c r="C66"/>
      <c r="D66"/>
      <c r="E66"/>
      <c r="F66"/>
    </row>
    <row r="67" spans="2:6">
      <c r="B67"/>
      <c r="C67"/>
      <c r="D67"/>
      <c r="E67"/>
      <c r="F67"/>
    </row>
    <row r="68" spans="2:6">
      <c r="B68"/>
      <c r="C68"/>
      <c r="D68"/>
      <c r="E68"/>
      <c r="F68"/>
    </row>
    <row r="69" spans="2:6">
      <c r="B69"/>
      <c r="C69"/>
      <c r="D69"/>
      <c r="E69"/>
      <c r="F69"/>
    </row>
    <row r="70" spans="2:6">
      <c r="B70"/>
      <c r="C70"/>
      <c r="D70"/>
      <c r="E70"/>
      <c r="F70"/>
    </row>
    <row r="71" spans="2:6">
      <c r="B71"/>
      <c r="C71"/>
      <c r="D71"/>
      <c r="E71"/>
      <c r="F71"/>
    </row>
    <row r="72" spans="2:6">
      <c r="B72"/>
      <c r="C72"/>
      <c r="D72"/>
      <c r="E72"/>
      <c r="F72"/>
    </row>
    <row r="73" spans="2:6">
      <c r="B73"/>
      <c r="C73"/>
      <c r="D73"/>
      <c r="E73"/>
      <c r="F73"/>
    </row>
    <row r="74" spans="2:6">
      <c r="B74"/>
      <c r="C74"/>
      <c r="D74"/>
      <c r="E74"/>
      <c r="F74"/>
    </row>
    <row r="75" spans="2:6">
      <c r="B75"/>
      <c r="C75"/>
      <c r="D75"/>
      <c r="E75"/>
      <c r="F75"/>
    </row>
  </sheetData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3:F958"/>
  <sheetViews>
    <sheetView topLeftCell="A28" workbookViewId="0">
      <selection activeCell="A66" sqref="A66"/>
    </sheetView>
  </sheetViews>
  <sheetFormatPr defaultRowHeight="12.75"/>
  <cols>
    <col min="1" max="1" width="66.7109375" customWidth="1"/>
    <col min="2" max="2" width="24.5703125" style="3" bestFit="1" customWidth="1"/>
    <col min="3" max="3" width="30.140625" style="3" customWidth="1"/>
    <col min="4" max="4" width="24.5703125" customWidth="1"/>
    <col min="5" max="6" width="24" customWidth="1"/>
  </cols>
  <sheetData>
    <row r="3" spans="1:6">
      <c r="B3" s="86" t="s">
        <v>1537</v>
      </c>
      <c r="C3" s="78"/>
      <c r="D3" s="78"/>
      <c r="E3" s="78"/>
      <c r="F3" s="78"/>
    </row>
    <row r="4" spans="1:6">
      <c r="A4" s="81" t="s">
        <v>1344</v>
      </c>
      <c r="B4" s="78" t="s">
        <v>1872</v>
      </c>
      <c r="C4" s="78" t="s">
        <v>1539</v>
      </c>
      <c r="D4" s="77" t="s">
        <v>1873</v>
      </c>
      <c r="E4" s="77" t="s">
        <v>1874</v>
      </c>
      <c r="F4" s="77" t="s">
        <v>1875</v>
      </c>
    </row>
    <row r="5" spans="1:6">
      <c r="A5" s="82" t="s">
        <v>1325</v>
      </c>
      <c r="B5" s="78">
        <v>-6500000</v>
      </c>
      <c r="C5" s="78"/>
      <c r="D5" s="78">
        <v>-5500000</v>
      </c>
      <c r="E5" s="78">
        <v>-5800000</v>
      </c>
      <c r="F5" s="78">
        <v>-6120000</v>
      </c>
    </row>
    <row r="6" spans="1:6">
      <c r="A6" s="83" t="s">
        <v>1588</v>
      </c>
      <c r="B6" s="78">
        <v>-5500000</v>
      </c>
      <c r="C6" s="78"/>
      <c r="D6" s="78">
        <v>-5500000</v>
      </c>
      <c r="E6" s="78">
        <v>-5500000</v>
      </c>
      <c r="F6" s="78">
        <v>-5500000</v>
      </c>
    </row>
    <row r="7" spans="1:6">
      <c r="A7" s="84" t="s">
        <v>1888</v>
      </c>
      <c r="B7" s="78">
        <v>-3000000</v>
      </c>
      <c r="C7" s="78"/>
      <c r="D7" s="78">
        <v>0</v>
      </c>
      <c r="E7" s="78">
        <v>0</v>
      </c>
      <c r="F7" s="78">
        <v>0</v>
      </c>
    </row>
    <row r="8" spans="1:6">
      <c r="A8" s="84" t="s">
        <v>1885</v>
      </c>
      <c r="B8" s="78">
        <v>-2500000</v>
      </c>
      <c r="C8" s="78"/>
      <c r="D8" s="78">
        <v>-5500000</v>
      </c>
      <c r="E8" s="78">
        <v>-5500000</v>
      </c>
      <c r="F8" s="78">
        <v>-5500000</v>
      </c>
    </row>
    <row r="9" spans="1:6">
      <c r="A9" s="83" t="s">
        <v>1587</v>
      </c>
      <c r="B9" s="78">
        <v>-1000000</v>
      </c>
      <c r="C9" s="78"/>
      <c r="D9" s="78">
        <v>0</v>
      </c>
      <c r="E9" s="78">
        <v>-300000</v>
      </c>
      <c r="F9" s="78">
        <v>-620000</v>
      </c>
    </row>
    <row r="10" spans="1:6">
      <c r="A10" s="84" t="s">
        <v>1880</v>
      </c>
      <c r="B10" s="78">
        <v>-1000000</v>
      </c>
      <c r="C10" s="78"/>
      <c r="D10" s="78">
        <v>0</v>
      </c>
      <c r="E10" s="78">
        <v>-300000</v>
      </c>
      <c r="F10" s="78">
        <v>-620000</v>
      </c>
    </row>
    <row r="11" spans="1:6">
      <c r="A11" s="82" t="s">
        <v>1326</v>
      </c>
      <c r="B11" s="78">
        <v>6475000.0099999998</v>
      </c>
      <c r="C11" s="78"/>
      <c r="D11" s="78">
        <v>5497999.8600000003</v>
      </c>
      <c r="E11" s="78">
        <v>5794999.8300000001</v>
      </c>
      <c r="F11" s="78">
        <v>6114999.1900000004</v>
      </c>
    </row>
    <row r="12" spans="1:6">
      <c r="A12" s="83" t="s">
        <v>1346</v>
      </c>
      <c r="B12" s="78">
        <v>3561217.13</v>
      </c>
      <c r="C12" s="78"/>
      <c r="D12" s="78">
        <v>2835500.58</v>
      </c>
      <c r="E12" s="78">
        <v>3034885.61</v>
      </c>
      <c r="F12" s="78">
        <v>3248316.97</v>
      </c>
    </row>
    <row r="13" spans="1:6">
      <c r="A13" s="84" t="s">
        <v>1505</v>
      </c>
      <c r="B13" s="78">
        <v>3166081.17</v>
      </c>
      <c r="C13" s="78"/>
      <c r="D13" s="78">
        <v>2517900.5</v>
      </c>
      <c r="E13" s="78">
        <v>2694153.54</v>
      </c>
      <c r="F13" s="78">
        <v>2882744.29</v>
      </c>
    </row>
    <row r="14" spans="1:6">
      <c r="A14" s="84" t="s">
        <v>1506</v>
      </c>
      <c r="B14" s="78">
        <v>55000</v>
      </c>
      <c r="C14" s="78"/>
      <c r="D14" s="78">
        <v>30000</v>
      </c>
      <c r="E14" s="78">
        <v>33000</v>
      </c>
      <c r="F14" s="78">
        <v>36300</v>
      </c>
    </row>
    <row r="15" spans="1:6">
      <c r="A15" s="84" t="s">
        <v>1508</v>
      </c>
      <c r="B15" s="78">
        <v>182360.8</v>
      </c>
      <c r="C15" s="78"/>
      <c r="D15" s="78">
        <v>183186</v>
      </c>
      <c r="E15" s="78">
        <v>196009</v>
      </c>
      <c r="F15" s="78">
        <v>209729</v>
      </c>
    </row>
    <row r="16" spans="1:6">
      <c r="A16" s="84" t="s">
        <v>1509</v>
      </c>
      <c r="B16" s="78">
        <v>60000</v>
      </c>
      <c r="C16" s="78"/>
      <c r="D16" s="78">
        <v>0</v>
      </c>
      <c r="E16" s="78">
        <v>0</v>
      </c>
      <c r="F16" s="78">
        <v>0</v>
      </c>
    </row>
    <row r="17" spans="1:6">
      <c r="A17" s="84" t="s">
        <v>1510</v>
      </c>
      <c r="B17" s="78">
        <v>0</v>
      </c>
      <c r="C17" s="78"/>
      <c r="D17" s="78">
        <v>0</v>
      </c>
      <c r="E17" s="78">
        <v>0</v>
      </c>
      <c r="F17" s="78">
        <v>0</v>
      </c>
    </row>
    <row r="18" spans="1:6">
      <c r="A18" s="84" t="s">
        <v>1512</v>
      </c>
      <c r="B18" s="78">
        <v>97775.16</v>
      </c>
      <c r="C18" s="78"/>
      <c r="D18" s="78">
        <v>104414.08</v>
      </c>
      <c r="E18" s="78">
        <v>111723.07</v>
      </c>
      <c r="F18" s="78">
        <v>119543.67999999999</v>
      </c>
    </row>
    <row r="19" spans="1:6">
      <c r="A19" s="83" t="s">
        <v>1347</v>
      </c>
      <c r="B19" s="78">
        <v>320958.94</v>
      </c>
      <c r="C19" s="78"/>
      <c r="D19" s="78">
        <v>724468.75</v>
      </c>
      <c r="E19" s="78">
        <v>775181.56</v>
      </c>
      <c r="F19" s="78">
        <v>829444.27</v>
      </c>
    </row>
    <row r="20" spans="1:6">
      <c r="A20" s="84" t="s">
        <v>1513</v>
      </c>
      <c r="B20" s="78">
        <v>137406.57</v>
      </c>
      <c r="C20" s="78"/>
      <c r="D20" s="78">
        <v>0</v>
      </c>
      <c r="E20" s="78">
        <v>0</v>
      </c>
      <c r="F20" s="78">
        <v>0</v>
      </c>
    </row>
    <row r="21" spans="1:6">
      <c r="A21" s="84" t="s">
        <v>1514</v>
      </c>
      <c r="B21" s="78">
        <v>120230.75</v>
      </c>
      <c r="C21" s="78"/>
      <c r="D21" s="78">
        <v>0</v>
      </c>
      <c r="E21" s="78">
        <v>0</v>
      </c>
      <c r="F21" s="78">
        <v>0</v>
      </c>
    </row>
    <row r="22" spans="1:6">
      <c r="A22" s="84" t="s">
        <v>1515</v>
      </c>
      <c r="B22" s="78">
        <v>63321.62</v>
      </c>
      <c r="C22" s="78"/>
      <c r="D22" s="78">
        <v>724468.75</v>
      </c>
      <c r="E22" s="78">
        <v>775181.56</v>
      </c>
      <c r="F22" s="78">
        <v>829444.27</v>
      </c>
    </row>
    <row r="23" spans="1:6">
      <c r="A23" s="83" t="s">
        <v>1562</v>
      </c>
      <c r="B23" s="78">
        <v>356000</v>
      </c>
      <c r="C23" s="78"/>
      <c r="D23" s="78">
        <v>328000</v>
      </c>
      <c r="E23" s="78">
        <v>362000</v>
      </c>
      <c r="F23" s="78">
        <v>388000</v>
      </c>
    </row>
    <row r="24" spans="1:6">
      <c r="A24" s="84" t="s">
        <v>1770</v>
      </c>
      <c r="B24" s="78">
        <v>268000</v>
      </c>
      <c r="C24" s="78"/>
      <c r="D24" s="78">
        <v>230000</v>
      </c>
      <c r="E24" s="78">
        <v>250000</v>
      </c>
      <c r="F24" s="78">
        <v>267500</v>
      </c>
    </row>
    <row r="25" spans="1:6">
      <c r="A25" s="84" t="s">
        <v>1771</v>
      </c>
      <c r="B25" s="78">
        <v>0</v>
      </c>
      <c r="C25" s="78"/>
      <c r="D25" s="78">
        <v>20000</v>
      </c>
      <c r="E25" s="78">
        <v>22000</v>
      </c>
      <c r="F25" s="78">
        <v>24200</v>
      </c>
    </row>
    <row r="26" spans="1:6">
      <c r="A26" s="84" t="s">
        <v>1772</v>
      </c>
      <c r="B26" s="78">
        <v>88000</v>
      </c>
      <c r="C26" s="78"/>
      <c r="D26" s="78">
        <v>78000</v>
      </c>
      <c r="E26" s="78">
        <v>90000</v>
      </c>
      <c r="F26" s="78">
        <v>96300</v>
      </c>
    </row>
    <row r="27" spans="1:6">
      <c r="A27" s="83" t="s">
        <v>1348</v>
      </c>
      <c r="B27" s="78">
        <v>0</v>
      </c>
      <c r="C27" s="78"/>
      <c r="D27" s="78">
        <v>62000</v>
      </c>
      <c r="E27" s="78">
        <v>56000</v>
      </c>
      <c r="F27" s="78">
        <v>50000</v>
      </c>
    </row>
    <row r="28" spans="1:6">
      <c r="A28" s="84" t="s">
        <v>1520</v>
      </c>
      <c r="B28" s="78">
        <v>0</v>
      </c>
      <c r="C28" s="78"/>
      <c r="D28" s="78">
        <v>62000</v>
      </c>
      <c r="E28" s="78">
        <v>56000</v>
      </c>
      <c r="F28" s="78">
        <v>50000</v>
      </c>
    </row>
    <row r="29" spans="1:6">
      <c r="A29" s="83" t="s">
        <v>1353</v>
      </c>
      <c r="B29" s="78">
        <v>33106</v>
      </c>
      <c r="C29" s="78"/>
      <c r="D29" s="78">
        <v>83106</v>
      </c>
      <c r="E29" s="78">
        <v>99727.2</v>
      </c>
      <c r="F29" s="78">
        <v>80000</v>
      </c>
    </row>
    <row r="30" spans="1:6">
      <c r="A30" s="84" t="s">
        <v>1529</v>
      </c>
      <c r="B30" s="78">
        <v>33106</v>
      </c>
      <c r="C30" s="78"/>
      <c r="D30" s="78">
        <v>83106</v>
      </c>
      <c r="E30" s="78">
        <v>99727.2</v>
      </c>
      <c r="F30" s="78">
        <v>80000</v>
      </c>
    </row>
    <row r="31" spans="1:6">
      <c r="A31" s="83" t="s">
        <v>1349</v>
      </c>
      <c r="B31" s="78">
        <v>0</v>
      </c>
      <c r="C31" s="78"/>
      <c r="D31" s="78">
        <v>21300</v>
      </c>
      <c r="E31" s="78">
        <v>25560</v>
      </c>
      <c r="F31" s="78">
        <v>25000</v>
      </c>
    </row>
    <row r="32" spans="1:6">
      <c r="A32" s="84" t="s">
        <v>1544</v>
      </c>
      <c r="B32" s="78">
        <v>0</v>
      </c>
      <c r="C32" s="78"/>
      <c r="D32" s="78">
        <v>21300</v>
      </c>
      <c r="E32" s="78">
        <v>25560</v>
      </c>
      <c r="F32" s="78">
        <v>25000</v>
      </c>
    </row>
    <row r="33" spans="1:6">
      <c r="A33" s="83" t="s">
        <v>1351</v>
      </c>
      <c r="B33" s="78">
        <v>323820.67</v>
      </c>
      <c r="C33" s="78"/>
      <c r="D33" s="78">
        <v>406765</v>
      </c>
      <c r="E33" s="78">
        <v>427240.45999999996</v>
      </c>
      <c r="F33" s="78">
        <v>449150.95999999996</v>
      </c>
    </row>
    <row r="34" spans="1:6">
      <c r="A34" s="84" t="s">
        <v>1753</v>
      </c>
      <c r="B34" s="78">
        <v>22990</v>
      </c>
      <c r="C34" s="78"/>
      <c r="D34" s="78">
        <v>25000</v>
      </c>
      <c r="E34" s="78">
        <v>30000</v>
      </c>
      <c r="F34" s="78">
        <v>35000</v>
      </c>
    </row>
    <row r="35" spans="1:6">
      <c r="A35" s="84" t="s">
        <v>1665</v>
      </c>
      <c r="B35" s="78">
        <v>7658.67</v>
      </c>
      <c r="C35" s="78"/>
      <c r="D35" s="78">
        <v>3685</v>
      </c>
      <c r="E35" s="78">
        <v>6000</v>
      </c>
      <c r="F35" s="78">
        <v>6600</v>
      </c>
    </row>
    <row r="36" spans="1:6">
      <c r="A36" s="84" t="s">
        <v>1556</v>
      </c>
      <c r="B36" s="78">
        <v>15972</v>
      </c>
      <c r="C36" s="78"/>
      <c r="D36" s="78">
        <v>5660</v>
      </c>
      <c r="E36" s="78">
        <v>6240.46</v>
      </c>
      <c r="F36" s="78">
        <v>7550.96</v>
      </c>
    </row>
    <row r="37" spans="1:6">
      <c r="A37" s="84" t="s">
        <v>1671</v>
      </c>
      <c r="B37" s="78">
        <v>0</v>
      </c>
      <c r="C37" s="78"/>
      <c r="D37" s="78">
        <v>133500</v>
      </c>
      <c r="E37" s="78">
        <v>140000</v>
      </c>
      <c r="F37" s="78">
        <v>145000</v>
      </c>
    </row>
    <row r="38" spans="1:6">
      <c r="A38" s="84" t="s">
        <v>1892</v>
      </c>
      <c r="B38" s="78">
        <v>277200</v>
      </c>
      <c r="C38" s="78"/>
      <c r="D38" s="78">
        <v>238920</v>
      </c>
      <c r="E38" s="78">
        <v>245000</v>
      </c>
      <c r="F38" s="78">
        <v>255000</v>
      </c>
    </row>
    <row r="39" spans="1:6">
      <c r="A39" s="83" t="s">
        <v>1350</v>
      </c>
      <c r="B39" s="78">
        <v>1879897.27</v>
      </c>
      <c r="C39" s="78"/>
      <c r="D39" s="78">
        <v>1036859.53</v>
      </c>
      <c r="E39" s="78">
        <v>1014405</v>
      </c>
      <c r="F39" s="78">
        <v>1045086.99</v>
      </c>
    </row>
    <row r="40" spans="1:6">
      <c r="A40" s="84" t="s">
        <v>1549</v>
      </c>
      <c r="B40" s="78">
        <v>60000</v>
      </c>
      <c r="C40" s="78"/>
      <c r="D40" s="78">
        <v>90000</v>
      </c>
      <c r="E40" s="78">
        <v>90000</v>
      </c>
      <c r="F40" s="78">
        <v>90000</v>
      </c>
    </row>
    <row r="41" spans="1:6">
      <c r="A41" s="84" t="s">
        <v>1763</v>
      </c>
      <c r="B41" s="78">
        <v>15000</v>
      </c>
      <c r="C41" s="78"/>
      <c r="D41" s="78">
        <v>30000</v>
      </c>
      <c r="E41" s="78">
        <v>25000</v>
      </c>
      <c r="F41" s="78">
        <v>25000</v>
      </c>
    </row>
    <row r="42" spans="1:6">
      <c r="A42" s="84" t="s">
        <v>1715</v>
      </c>
      <c r="B42" s="78">
        <v>220000</v>
      </c>
      <c r="C42" s="78"/>
      <c r="D42" s="78">
        <v>200000</v>
      </c>
      <c r="E42" s="78">
        <v>205000</v>
      </c>
      <c r="F42" s="78">
        <v>205000</v>
      </c>
    </row>
    <row r="43" spans="1:6">
      <c r="A43" s="84" t="s">
        <v>1744</v>
      </c>
      <c r="B43" s="78">
        <v>47524</v>
      </c>
      <c r="C43" s="78"/>
      <c r="D43" s="78">
        <v>11224</v>
      </c>
      <c r="E43" s="78">
        <v>12470</v>
      </c>
      <c r="F43" s="78">
        <v>12470</v>
      </c>
    </row>
    <row r="44" spans="1:6">
      <c r="A44" s="84" t="s">
        <v>1895</v>
      </c>
      <c r="B44" s="78">
        <v>450000</v>
      </c>
      <c r="C44" s="78"/>
      <c r="D44" s="78">
        <v>360000</v>
      </c>
      <c r="E44" s="78">
        <v>360000</v>
      </c>
      <c r="F44" s="78">
        <v>380000</v>
      </c>
    </row>
    <row r="45" spans="1:6">
      <c r="A45" s="84" t="s">
        <v>1550</v>
      </c>
      <c r="B45" s="78">
        <v>50000</v>
      </c>
      <c r="C45" s="78"/>
      <c r="D45" s="78">
        <v>50000</v>
      </c>
      <c r="E45" s="78">
        <v>53000</v>
      </c>
      <c r="F45" s="78">
        <v>53000</v>
      </c>
    </row>
    <row r="46" spans="1:6">
      <c r="A46" s="84" t="s">
        <v>1533</v>
      </c>
      <c r="B46" s="78">
        <v>36895</v>
      </c>
      <c r="C46" s="78"/>
      <c r="D46" s="78">
        <v>1000</v>
      </c>
      <c r="E46" s="78">
        <v>0</v>
      </c>
      <c r="F46" s="78">
        <v>0</v>
      </c>
    </row>
    <row r="47" spans="1:6">
      <c r="A47" s="84" t="s">
        <v>1778</v>
      </c>
      <c r="B47" s="78">
        <v>15000</v>
      </c>
      <c r="C47" s="78"/>
      <c r="D47" s="78">
        <v>7000</v>
      </c>
      <c r="E47" s="78">
        <v>7500</v>
      </c>
      <c r="F47" s="78">
        <v>7500</v>
      </c>
    </row>
    <row r="48" spans="1:6">
      <c r="A48" s="84" t="s">
        <v>1523</v>
      </c>
      <c r="B48" s="78">
        <v>15000</v>
      </c>
      <c r="C48" s="78"/>
      <c r="D48" s="78">
        <v>2000</v>
      </c>
      <c r="E48" s="78">
        <v>2200</v>
      </c>
      <c r="F48" s="78">
        <v>2200</v>
      </c>
    </row>
    <row r="49" spans="1:6">
      <c r="A49" s="84" t="s">
        <v>1766</v>
      </c>
      <c r="B49" s="78">
        <v>12000</v>
      </c>
      <c r="C49" s="78"/>
      <c r="D49" s="78">
        <v>0</v>
      </c>
      <c r="E49" s="78">
        <v>0</v>
      </c>
      <c r="F49" s="78">
        <v>0</v>
      </c>
    </row>
    <row r="50" spans="1:6">
      <c r="A50" s="84" t="s">
        <v>1535</v>
      </c>
      <c r="B50" s="78">
        <v>16000</v>
      </c>
      <c r="C50" s="78"/>
      <c r="D50" s="78">
        <v>11000</v>
      </c>
      <c r="E50" s="78">
        <v>12100</v>
      </c>
      <c r="F50" s="78">
        <v>12100</v>
      </c>
    </row>
    <row r="51" spans="1:6">
      <c r="A51" s="84" t="s">
        <v>1551</v>
      </c>
      <c r="B51" s="78">
        <v>48141</v>
      </c>
      <c r="C51" s="78"/>
      <c r="D51" s="78">
        <v>33142</v>
      </c>
      <c r="E51" s="78">
        <v>34000</v>
      </c>
      <c r="F51" s="78">
        <v>34000</v>
      </c>
    </row>
    <row r="52" spans="1:6">
      <c r="A52" s="84" t="s">
        <v>1654</v>
      </c>
      <c r="B52" s="78">
        <v>50000</v>
      </c>
      <c r="C52" s="78"/>
      <c r="D52" s="78">
        <v>0</v>
      </c>
      <c r="E52" s="78">
        <v>0</v>
      </c>
      <c r="F52" s="78">
        <v>0</v>
      </c>
    </row>
    <row r="53" spans="1:6">
      <c r="A53" s="84" t="s">
        <v>1531</v>
      </c>
      <c r="B53" s="78">
        <v>2795</v>
      </c>
      <c r="C53" s="78"/>
      <c r="D53" s="78">
        <v>595</v>
      </c>
      <c r="E53" s="78">
        <v>600</v>
      </c>
      <c r="F53" s="78">
        <v>600</v>
      </c>
    </row>
    <row r="54" spans="1:6">
      <c r="A54" s="84" t="s">
        <v>1526</v>
      </c>
      <c r="B54" s="78">
        <v>25000</v>
      </c>
      <c r="C54" s="78"/>
      <c r="D54" s="78">
        <v>8500</v>
      </c>
      <c r="E54" s="78">
        <v>9135</v>
      </c>
      <c r="F54" s="78">
        <v>9135</v>
      </c>
    </row>
    <row r="55" spans="1:6">
      <c r="A55" s="84" t="s">
        <v>1532</v>
      </c>
      <c r="B55" s="78">
        <v>25000</v>
      </c>
      <c r="C55" s="78"/>
      <c r="D55" s="78">
        <v>20000</v>
      </c>
      <c r="E55" s="78">
        <v>20000</v>
      </c>
      <c r="F55" s="78">
        <v>20000</v>
      </c>
    </row>
    <row r="56" spans="1:6">
      <c r="A56" s="84" t="s">
        <v>1527</v>
      </c>
      <c r="B56" s="78">
        <v>157500</v>
      </c>
      <c r="C56" s="78"/>
      <c r="D56" s="78">
        <v>67000</v>
      </c>
      <c r="E56" s="78">
        <v>70000</v>
      </c>
      <c r="F56" s="78">
        <v>70000</v>
      </c>
    </row>
    <row r="57" spans="1:6">
      <c r="A57" s="84" t="s">
        <v>1528</v>
      </c>
      <c r="B57" s="78">
        <v>150000</v>
      </c>
      <c r="C57" s="78"/>
      <c r="D57" s="78">
        <v>100000</v>
      </c>
      <c r="E57" s="78">
        <v>80000</v>
      </c>
      <c r="F57" s="78">
        <v>90000</v>
      </c>
    </row>
    <row r="58" spans="1:6">
      <c r="A58" s="84" t="s">
        <v>1656</v>
      </c>
      <c r="B58" s="78">
        <v>135000</v>
      </c>
      <c r="C58" s="78"/>
      <c r="D58" s="78">
        <v>20328.53</v>
      </c>
      <c r="E58" s="78">
        <v>8000</v>
      </c>
      <c r="F58" s="78">
        <v>8681.99</v>
      </c>
    </row>
    <row r="59" spans="1:6">
      <c r="A59" s="84" t="s">
        <v>1901</v>
      </c>
      <c r="B59" s="78">
        <v>38978.269999999997</v>
      </c>
      <c r="C59" s="78"/>
      <c r="D59" s="78">
        <v>0</v>
      </c>
      <c r="E59" s="78">
        <v>0</v>
      </c>
      <c r="F59" s="78">
        <v>0</v>
      </c>
    </row>
    <row r="60" spans="1:6">
      <c r="A60" s="84" t="s">
        <v>1898</v>
      </c>
      <c r="B60" s="78">
        <v>40064</v>
      </c>
      <c r="C60" s="78"/>
      <c r="D60" s="78">
        <v>7070</v>
      </c>
      <c r="E60" s="78">
        <v>7400</v>
      </c>
      <c r="F60" s="78">
        <v>7400</v>
      </c>
    </row>
    <row r="61" spans="1:6">
      <c r="A61" s="84" t="s">
        <v>1904</v>
      </c>
      <c r="B61" s="78">
        <v>70000</v>
      </c>
      <c r="C61" s="78"/>
      <c r="D61" s="78">
        <v>6000</v>
      </c>
      <c r="E61" s="78">
        <v>6000</v>
      </c>
      <c r="F61" s="78">
        <v>6000</v>
      </c>
    </row>
    <row r="62" spans="1:6">
      <c r="A62" s="84" t="s">
        <v>1907</v>
      </c>
      <c r="B62" s="78">
        <v>200000</v>
      </c>
      <c r="C62" s="78"/>
      <c r="D62" s="78">
        <v>12000</v>
      </c>
      <c r="E62" s="78">
        <v>12000</v>
      </c>
      <c r="F62" s="78">
        <v>12000</v>
      </c>
    </row>
    <row r="63" spans="1:6">
      <c r="A63" s="82" t="s">
        <v>1328</v>
      </c>
      <c r="B63" s="78">
        <v>24999.990000000202</v>
      </c>
      <c r="C63" s="78"/>
      <c r="D63" s="78">
        <v>2000</v>
      </c>
      <c r="E63" s="78">
        <v>5000</v>
      </c>
      <c r="F63" s="78">
        <v>5000</v>
      </c>
    </row>
    <row r="64" spans="1:6">
      <c r="A64" s="83" t="s">
        <v>1698</v>
      </c>
      <c r="B64" s="78">
        <v>24999.990000000202</v>
      </c>
      <c r="C64" s="78"/>
      <c r="D64" s="78">
        <v>2000</v>
      </c>
      <c r="E64" s="78">
        <v>5000</v>
      </c>
      <c r="F64" s="78">
        <v>5000</v>
      </c>
    </row>
    <row r="65" spans="1:6">
      <c r="A65" s="84" t="s">
        <v>1700</v>
      </c>
      <c r="B65" s="78">
        <v>24999.990000000202</v>
      </c>
      <c r="C65" s="78"/>
      <c r="D65" s="78">
        <v>2000</v>
      </c>
      <c r="E65" s="78">
        <v>5000</v>
      </c>
      <c r="F65" s="78">
        <v>5000</v>
      </c>
    </row>
    <row r="66" spans="1:6">
      <c r="A66" s="85" t="s">
        <v>1911</v>
      </c>
      <c r="B66" s="78">
        <v>24999.990000000202</v>
      </c>
      <c r="C66" s="78"/>
      <c r="D66" s="78">
        <v>2000</v>
      </c>
      <c r="E66" s="78">
        <v>5000</v>
      </c>
      <c r="F66" s="78">
        <v>5000</v>
      </c>
    </row>
    <row r="67" spans="1:6">
      <c r="A67" s="82" t="s">
        <v>1345</v>
      </c>
      <c r="B67" s="78">
        <v>-2.1827872842550278E-11</v>
      </c>
      <c r="C67" s="78"/>
      <c r="D67" s="78">
        <v>-0.13999999992665835</v>
      </c>
      <c r="E67" s="78">
        <v>-0.17000000015832484</v>
      </c>
      <c r="F67" s="78">
        <v>-0.80999999981577275</v>
      </c>
    </row>
    <row r="68" spans="1:6">
      <c r="B68"/>
      <c r="C68"/>
    </row>
    <row r="69" spans="1:6">
      <c r="B69"/>
      <c r="C69"/>
    </row>
    <row r="70" spans="1:6">
      <c r="B70"/>
      <c r="C70"/>
    </row>
    <row r="71" spans="1:6">
      <c r="B71"/>
      <c r="C71"/>
    </row>
    <row r="72" spans="1:6">
      <c r="B72"/>
      <c r="C72"/>
    </row>
    <row r="73" spans="1:6">
      <c r="B73"/>
      <c r="C73"/>
    </row>
    <row r="74" spans="1:6">
      <c r="B74"/>
      <c r="C74"/>
    </row>
    <row r="75" spans="1:6">
      <c r="B75"/>
      <c r="C75"/>
    </row>
    <row r="76" spans="1:6">
      <c r="B76"/>
      <c r="C76"/>
    </row>
    <row r="77" spans="1:6">
      <c r="B77"/>
      <c r="C77"/>
    </row>
    <row r="78" spans="1:6">
      <c r="B78"/>
      <c r="C78"/>
    </row>
    <row r="79" spans="1:6">
      <c r="B79"/>
      <c r="C79"/>
    </row>
    <row r="80" spans="1:6">
      <c r="B80"/>
      <c r="C80"/>
    </row>
    <row r="81" spans="2:3">
      <c r="B81"/>
      <c r="C81"/>
    </row>
    <row r="82" spans="2:3">
      <c r="B82"/>
      <c r="C82"/>
    </row>
    <row r="83" spans="2:3">
      <c r="B83"/>
      <c r="C83"/>
    </row>
    <row r="84" spans="2:3">
      <c r="B84"/>
      <c r="C84"/>
    </row>
    <row r="85" spans="2:3">
      <c r="B85"/>
      <c r="C85"/>
    </row>
    <row r="86" spans="2:3">
      <c r="B86"/>
      <c r="C86"/>
    </row>
    <row r="87" spans="2:3">
      <c r="B87"/>
      <c r="C87"/>
    </row>
    <row r="88" spans="2:3">
      <c r="B88"/>
      <c r="C88"/>
    </row>
    <row r="89" spans="2:3">
      <c r="B89"/>
      <c r="C89"/>
    </row>
    <row r="90" spans="2:3">
      <c r="B90"/>
      <c r="C90"/>
    </row>
    <row r="91" spans="2:3">
      <c r="B91"/>
      <c r="C91"/>
    </row>
    <row r="92" spans="2:3">
      <c r="B92"/>
      <c r="C92"/>
    </row>
    <row r="93" spans="2:3">
      <c r="B93"/>
      <c r="C93"/>
    </row>
    <row r="94" spans="2:3">
      <c r="B94"/>
      <c r="C94"/>
    </row>
    <row r="95" spans="2:3">
      <c r="B95"/>
      <c r="C95"/>
    </row>
    <row r="96" spans="2:3">
      <c r="B96"/>
      <c r="C96"/>
    </row>
    <row r="97" spans="2:3">
      <c r="B97"/>
      <c r="C97"/>
    </row>
    <row r="98" spans="2:3">
      <c r="B98"/>
      <c r="C98"/>
    </row>
    <row r="99" spans="2:3">
      <c r="B99"/>
      <c r="C99"/>
    </row>
    <row r="100" spans="2:3">
      <c r="B100"/>
      <c r="C100"/>
    </row>
    <row r="101" spans="2:3">
      <c r="B101"/>
      <c r="C101"/>
    </row>
    <row r="102" spans="2:3">
      <c r="B102"/>
      <c r="C102"/>
    </row>
    <row r="103" spans="2:3">
      <c r="B103"/>
      <c r="C103"/>
    </row>
    <row r="104" spans="2:3">
      <c r="B104"/>
      <c r="C104"/>
    </row>
    <row r="105" spans="2:3">
      <c r="B105"/>
      <c r="C105"/>
    </row>
    <row r="106" spans="2:3">
      <c r="B106"/>
      <c r="C106"/>
    </row>
    <row r="107" spans="2:3">
      <c r="B107"/>
      <c r="C107"/>
    </row>
    <row r="108" spans="2:3">
      <c r="B108"/>
      <c r="C108"/>
    </row>
    <row r="109" spans="2:3">
      <c r="B109"/>
      <c r="C109"/>
    </row>
    <row r="110" spans="2:3">
      <c r="B110"/>
      <c r="C110"/>
    </row>
    <row r="111" spans="2:3">
      <c r="B111"/>
      <c r="C111"/>
    </row>
    <row r="112" spans="2:3">
      <c r="B112"/>
      <c r="C112"/>
    </row>
    <row r="113" spans="2:3">
      <c r="B113"/>
      <c r="C113"/>
    </row>
    <row r="114" spans="2:3">
      <c r="B114"/>
      <c r="C114"/>
    </row>
    <row r="115" spans="2:3">
      <c r="B115"/>
      <c r="C115"/>
    </row>
    <row r="116" spans="2:3">
      <c r="B116"/>
      <c r="C116"/>
    </row>
    <row r="117" spans="2:3">
      <c r="B117"/>
      <c r="C117"/>
    </row>
    <row r="118" spans="2:3">
      <c r="B118"/>
      <c r="C118"/>
    </row>
    <row r="119" spans="2:3">
      <c r="B119"/>
      <c r="C119"/>
    </row>
    <row r="120" spans="2:3">
      <c r="B120"/>
      <c r="C120"/>
    </row>
    <row r="121" spans="2:3">
      <c r="B121"/>
      <c r="C121"/>
    </row>
    <row r="122" spans="2:3">
      <c r="B122"/>
      <c r="C122"/>
    </row>
    <row r="123" spans="2:3">
      <c r="B123"/>
      <c r="C123"/>
    </row>
    <row r="124" spans="2:3">
      <c r="B124"/>
      <c r="C124"/>
    </row>
    <row r="125" spans="2:3">
      <c r="B125"/>
      <c r="C125"/>
    </row>
    <row r="126" spans="2:3">
      <c r="B126"/>
      <c r="C126"/>
    </row>
    <row r="127" spans="2:3">
      <c r="B127"/>
      <c r="C127"/>
    </row>
    <row r="128" spans="2:3">
      <c r="B128"/>
      <c r="C128"/>
    </row>
    <row r="129" spans="2:3">
      <c r="B129"/>
      <c r="C129"/>
    </row>
    <row r="130" spans="2:3">
      <c r="B130"/>
      <c r="C130"/>
    </row>
    <row r="131" spans="2:3">
      <c r="B131"/>
      <c r="C131"/>
    </row>
    <row r="132" spans="2:3">
      <c r="B132"/>
      <c r="C132"/>
    </row>
    <row r="133" spans="2:3">
      <c r="B133"/>
      <c r="C133"/>
    </row>
    <row r="134" spans="2:3">
      <c r="B134"/>
      <c r="C134"/>
    </row>
    <row r="135" spans="2:3">
      <c r="B135"/>
      <c r="C135"/>
    </row>
    <row r="136" spans="2:3">
      <c r="B136"/>
      <c r="C136"/>
    </row>
    <row r="137" spans="2:3">
      <c r="B137"/>
      <c r="C137"/>
    </row>
    <row r="138" spans="2:3">
      <c r="B138"/>
      <c r="C138"/>
    </row>
    <row r="139" spans="2:3">
      <c r="B139"/>
      <c r="C139"/>
    </row>
    <row r="140" spans="2:3">
      <c r="B140"/>
      <c r="C140"/>
    </row>
    <row r="141" spans="2:3">
      <c r="B141"/>
      <c r="C141"/>
    </row>
    <row r="142" spans="2:3">
      <c r="B142"/>
      <c r="C142"/>
    </row>
    <row r="143" spans="2:3">
      <c r="B143"/>
      <c r="C143"/>
    </row>
    <row r="144" spans="2:3">
      <c r="B144"/>
      <c r="C144"/>
    </row>
    <row r="145" spans="2:3">
      <c r="B145"/>
      <c r="C145"/>
    </row>
    <row r="146" spans="2:3">
      <c r="B146"/>
      <c r="C146"/>
    </row>
    <row r="147" spans="2:3">
      <c r="B147"/>
      <c r="C147"/>
    </row>
    <row r="148" spans="2:3">
      <c r="B148"/>
      <c r="C148"/>
    </row>
    <row r="149" spans="2:3">
      <c r="B149"/>
      <c r="C149"/>
    </row>
    <row r="150" spans="2:3">
      <c r="B150"/>
      <c r="C150"/>
    </row>
    <row r="151" spans="2:3">
      <c r="B151"/>
      <c r="C151"/>
    </row>
    <row r="152" spans="2:3">
      <c r="B152"/>
      <c r="C152"/>
    </row>
    <row r="153" spans="2:3">
      <c r="B153"/>
      <c r="C153"/>
    </row>
    <row r="154" spans="2:3">
      <c r="B154"/>
      <c r="C154"/>
    </row>
    <row r="155" spans="2:3">
      <c r="B155"/>
      <c r="C155"/>
    </row>
    <row r="156" spans="2:3">
      <c r="B156"/>
      <c r="C156"/>
    </row>
    <row r="157" spans="2:3">
      <c r="B157"/>
      <c r="C157"/>
    </row>
    <row r="158" spans="2:3">
      <c r="B158"/>
      <c r="C158"/>
    </row>
    <row r="159" spans="2:3">
      <c r="B159"/>
      <c r="C159"/>
    </row>
    <row r="160" spans="2:3">
      <c r="B160"/>
      <c r="C160"/>
    </row>
    <row r="161" spans="2:3">
      <c r="B161"/>
      <c r="C161"/>
    </row>
    <row r="162" spans="2:3">
      <c r="B162"/>
      <c r="C162"/>
    </row>
    <row r="163" spans="2:3">
      <c r="B163"/>
      <c r="C163"/>
    </row>
    <row r="164" spans="2:3">
      <c r="B164"/>
      <c r="C164"/>
    </row>
    <row r="165" spans="2:3">
      <c r="B165"/>
      <c r="C165"/>
    </row>
    <row r="166" spans="2:3">
      <c r="B166"/>
      <c r="C166"/>
    </row>
    <row r="167" spans="2:3">
      <c r="B167"/>
      <c r="C167"/>
    </row>
    <row r="168" spans="2:3">
      <c r="B168"/>
      <c r="C168"/>
    </row>
    <row r="169" spans="2:3">
      <c r="B169"/>
      <c r="C169"/>
    </row>
    <row r="170" spans="2:3">
      <c r="B170"/>
      <c r="C170"/>
    </row>
    <row r="171" spans="2:3">
      <c r="B171"/>
      <c r="C171"/>
    </row>
    <row r="172" spans="2:3">
      <c r="B172"/>
      <c r="C172"/>
    </row>
    <row r="173" spans="2:3">
      <c r="B173"/>
      <c r="C173"/>
    </row>
    <row r="174" spans="2:3">
      <c r="B174"/>
      <c r="C174"/>
    </row>
    <row r="175" spans="2:3">
      <c r="B175"/>
      <c r="C175"/>
    </row>
    <row r="176" spans="2:3">
      <c r="B176"/>
      <c r="C176"/>
    </row>
    <row r="177" spans="2:3">
      <c r="B177"/>
      <c r="C177"/>
    </row>
    <row r="178" spans="2:3">
      <c r="B178"/>
      <c r="C178"/>
    </row>
    <row r="179" spans="2:3">
      <c r="B179"/>
      <c r="C179"/>
    </row>
    <row r="180" spans="2:3">
      <c r="B180"/>
      <c r="C180"/>
    </row>
    <row r="181" spans="2:3">
      <c r="B181"/>
      <c r="C181"/>
    </row>
    <row r="182" spans="2:3">
      <c r="B182"/>
      <c r="C182"/>
    </row>
    <row r="183" spans="2:3">
      <c r="B183"/>
      <c r="C183"/>
    </row>
    <row r="184" spans="2:3">
      <c r="B184"/>
      <c r="C184"/>
    </row>
    <row r="185" spans="2:3">
      <c r="B185"/>
      <c r="C185"/>
    </row>
    <row r="186" spans="2:3">
      <c r="B186"/>
      <c r="C186"/>
    </row>
    <row r="187" spans="2:3">
      <c r="B187"/>
      <c r="C187"/>
    </row>
    <row r="188" spans="2:3">
      <c r="B188"/>
      <c r="C188"/>
    </row>
    <row r="189" spans="2:3">
      <c r="B189"/>
      <c r="C189"/>
    </row>
    <row r="190" spans="2:3">
      <c r="B190"/>
      <c r="C190"/>
    </row>
    <row r="191" spans="2:3">
      <c r="B191"/>
      <c r="C191"/>
    </row>
    <row r="192" spans="2:3">
      <c r="B192"/>
      <c r="C192"/>
    </row>
    <row r="193" spans="2:3">
      <c r="B193"/>
      <c r="C193"/>
    </row>
    <row r="194" spans="2:3">
      <c r="B194"/>
      <c r="C194"/>
    </row>
    <row r="195" spans="2:3">
      <c r="B195"/>
      <c r="C195"/>
    </row>
    <row r="196" spans="2:3">
      <c r="B196"/>
      <c r="C196"/>
    </row>
    <row r="197" spans="2:3">
      <c r="B197"/>
      <c r="C197"/>
    </row>
    <row r="198" spans="2:3">
      <c r="B198"/>
      <c r="C198"/>
    </row>
    <row r="199" spans="2:3">
      <c r="B199"/>
      <c r="C199"/>
    </row>
    <row r="200" spans="2:3">
      <c r="B200"/>
      <c r="C200"/>
    </row>
    <row r="201" spans="2:3">
      <c r="B201"/>
      <c r="C201"/>
    </row>
    <row r="202" spans="2:3">
      <c r="B202"/>
      <c r="C202"/>
    </row>
    <row r="203" spans="2:3">
      <c r="B203"/>
      <c r="C203"/>
    </row>
    <row r="204" spans="2:3">
      <c r="B204"/>
      <c r="C204"/>
    </row>
    <row r="205" spans="2:3">
      <c r="B205"/>
      <c r="C205"/>
    </row>
    <row r="206" spans="2:3">
      <c r="B206"/>
      <c r="C206"/>
    </row>
    <row r="207" spans="2:3">
      <c r="B207"/>
      <c r="C207"/>
    </row>
    <row r="208" spans="2:3">
      <c r="B208"/>
      <c r="C208"/>
    </row>
    <row r="209" spans="2:3">
      <c r="B209"/>
      <c r="C209"/>
    </row>
    <row r="210" spans="2:3">
      <c r="B210"/>
      <c r="C210"/>
    </row>
    <row r="211" spans="2:3">
      <c r="B211"/>
      <c r="C211"/>
    </row>
    <row r="212" spans="2:3">
      <c r="B212"/>
      <c r="C212"/>
    </row>
    <row r="213" spans="2:3">
      <c r="B213"/>
      <c r="C213"/>
    </row>
    <row r="214" spans="2:3">
      <c r="B214"/>
      <c r="C214"/>
    </row>
    <row r="215" spans="2:3">
      <c r="B215"/>
      <c r="C215"/>
    </row>
    <row r="216" spans="2:3">
      <c r="B216"/>
      <c r="C216"/>
    </row>
    <row r="217" spans="2:3">
      <c r="B217"/>
      <c r="C217"/>
    </row>
    <row r="218" spans="2:3">
      <c r="B218"/>
      <c r="C218"/>
    </row>
    <row r="219" spans="2:3">
      <c r="B219"/>
      <c r="C219"/>
    </row>
    <row r="220" spans="2:3">
      <c r="B220"/>
      <c r="C220"/>
    </row>
    <row r="221" spans="2:3">
      <c r="B221"/>
      <c r="C221"/>
    </row>
    <row r="222" spans="2:3">
      <c r="B222"/>
      <c r="C222"/>
    </row>
    <row r="223" spans="2:3">
      <c r="B223"/>
      <c r="C223"/>
    </row>
    <row r="224" spans="2:3">
      <c r="B224"/>
      <c r="C224"/>
    </row>
    <row r="225" spans="2:3">
      <c r="B225"/>
      <c r="C225"/>
    </row>
    <row r="226" spans="2:3">
      <c r="B226"/>
      <c r="C226"/>
    </row>
    <row r="227" spans="2:3">
      <c r="B227"/>
      <c r="C227"/>
    </row>
    <row r="228" spans="2:3">
      <c r="B228"/>
      <c r="C228"/>
    </row>
    <row r="229" spans="2:3">
      <c r="B229"/>
      <c r="C229"/>
    </row>
    <row r="230" spans="2:3">
      <c r="B230"/>
      <c r="C230"/>
    </row>
    <row r="231" spans="2:3">
      <c r="B231"/>
      <c r="C231"/>
    </row>
    <row r="232" spans="2:3">
      <c r="B232"/>
      <c r="C232"/>
    </row>
    <row r="233" spans="2:3">
      <c r="B233"/>
      <c r="C233"/>
    </row>
    <row r="234" spans="2:3">
      <c r="B234"/>
      <c r="C234"/>
    </row>
    <row r="235" spans="2:3">
      <c r="B235"/>
      <c r="C235"/>
    </row>
    <row r="236" spans="2:3">
      <c r="B236"/>
      <c r="C236"/>
    </row>
    <row r="237" spans="2:3">
      <c r="B237"/>
      <c r="C237"/>
    </row>
    <row r="238" spans="2:3">
      <c r="B238"/>
      <c r="C238"/>
    </row>
    <row r="239" spans="2:3">
      <c r="B239"/>
      <c r="C239"/>
    </row>
    <row r="240" spans="2:3">
      <c r="B240"/>
      <c r="C240"/>
    </row>
    <row r="241" spans="2:3">
      <c r="B241"/>
      <c r="C241"/>
    </row>
    <row r="242" spans="2:3">
      <c r="B242"/>
      <c r="C242"/>
    </row>
    <row r="243" spans="2:3">
      <c r="B243"/>
      <c r="C243"/>
    </row>
    <row r="244" spans="2:3">
      <c r="B244"/>
      <c r="C244"/>
    </row>
    <row r="245" spans="2:3">
      <c r="B245"/>
      <c r="C245"/>
    </row>
    <row r="246" spans="2:3">
      <c r="B246"/>
      <c r="C246"/>
    </row>
    <row r="247" spans="2:3">
      <c r="B247"/>
      <c r="C247"/>
    </row>
    <row r="248" spans="2:3">
      <c r="B248"/>
      <c r="C248"/>
    </row>
    <row r="249" spans="2:3">
      <c r="B249"/>
      <c r="C249"/>
    </row>
    <row r="250" spans="2:3">
      <c r="B250"/>
      <c r="C250"/>
    </row>
    <row r="251" spans="2:3">
      <c r="B251"/>
      <c r="C251"/>
    </row>
    <row r="252" spans="2:3">
      <c r="B252"/>
      <c r="C252"/>
    </row>
    <row r="253" spans="2:3">
      <c r="B253"/>
      <c r="C253"/>
    </row>
    <row r="254" spans="2:3">
      <c r="B254"/>
      <c r="C254"/>
    </row>
    <row r="255" spans="2:3">
      <c r="B255"/>
      <c r="C255"/>
    </row>
    <row r="256" spans="2:3">
      <c r="B256"/>
      <c r="C256"/>
    </row>
    <row r="257" spans="2:3">
      <c r="B257"/>
      <c r="C257"/>
    </row>
    <row r="258" spans="2:3">
      <c r="B258"/>
      <c r="C258"/>
    </row>
    <row r="259" spans="2:3">
      <c r="B259"/>
      <c r="C259"/>
    </row>
    <row r="260" spans="2:3">
      <c r="B260"/>
      <c r="C260"/>
    </row>
    <row r="261" spans="2:3">
      <c r="B261"/>
      <c r="C261"/>
    </row>
    <row r="262" spans="2:3">
      <c r="B262"/>
      <c r="C262"/>
    </row>
    <row r="263" spans="2:3">
      <c r="B263"/>
      <c r="C263"/>
    </row>
    <row r="264" spans="2:3">
      <c r="B264"/>
      <c r="C264"/>
    </row>
    <row r="265" spans="2:3">
      <c r="B265"/>
      <c r="C265"/>
    </row>
    <row r="266" spans="2:3">
      <c r="B266"/>
      <c r="C266"/>
    </row>
    <row r="267" spans="2:3">
      <c r="B267"/>
      <c r="C267"/>
    </row>
    <row r="268" spans="2:3">
      <c r="B268"/>
      <c r="C268"/>
    </row>
    <row r="269" spans="2:3">
      <c r="B269"/>
      <c r="C269"/>
    </row>
    <row r="270" spans="2:3">
      <c r="B270"/>
      <c r="C270"/>
    </row>
    <row r="271" spans="2:3">
      <c r="B271"/>
      <c r="C271"/>
    </row>
    <row r="272" spans="2:3">
      <c r="B272"/>
      <c r="C272"/>
    </row>
    <row r="273" spans="2:3">
      <c r="B273"/>
      <c r="C273"/>
    </row>
    <row r="274" spans="2:3">
      <c r="B274"/>
      <c r="C274"/>
    </row>
    <row r="275" spans="2:3">
      <c r="B275"/>
      <c r="C275"/>
    </row>
    <row r="276" spans="2:3">
      <c r="B276"/>
      <c r="C276"/>
    </row>
    <row r="277" spans="2:3">
      <c r="B277"/>
      <c r="C277"/>
    </row>
    <row r="278" spans="2:3">
      <c r="B278"/>
      <c r="C278"/>
    </row>
    <row r="279" spans="2:3">
      <c r="B279"/>
      <c r="C279"/>
    </row>
    <row r="280" spans="2:3">
      <c r="B280"/>
      <c r="C280"/>
    </row>
    <row r="281" spans="2:3">
      <c r="B281"/>
      <c r="C281"/>
    </row>
    <row r="282" spans="2:3">
      <c r="B282"/>
      <c r="C282"/>
    </row>
    <row r="283" spans="2:3">
      <c r="B283"/>
      <c r="C283"/>
    </row>
    <row r="284" spans="2:3">
      <c r="B284"/>
      <c r="C284"/>
    </row>
    <row r="285" spans="2:3">
      <c r="B285"/>
      <c r="C285"/>
    </row>
    <row r="286" spans="2:3">
      <c r="B286"/>
      <c r="C286"/>
    </row>
    <row r="287" spans="2:3">
      <c r="B287"/>
      <c r="C287"/>
    </row>
    <row r="288" spans="2:3">
      <c r="B288"/>
      <c r="C288"/>
    </row>
    <row r="289" spans="2:3">
      <c r="B289"/>
      <c r="C289"/>
    </row>
    <row r="290" spans="2:3">
      <c r="B290"/>
      <c r="C290"/>
    </row>
    <row r="291" spans="2:3">
      <c r="B291"/>
      <c r="C291"/>
    </row>
    <row r="292" spans="2:3">
      <c r="B292"/>
      <c r="C292"/>
    </row>
    <row r="293" spans="2:3">
      <c r="B293"/>
      <c r="C293"/>
    </row>
    <row r="294" spans="2:3">
      <c r="B294"/>
      <c r="C294"/>
    </row>
    <row r="295" spans="2:3">
      <c r="B295"/>
      <c r="C295"/>
    </row>
    <row r="296" spans="2:3">
      <c r="B296"/>
      <c r="C296"/>
    </row>
    <row r="297" spans="2:3">
      <c r="B297"/>
      <c r="C297"/>
    </row>
    <row r="298" spans="2:3">
      <c r="B298"/>
      <c r="C298"/>
    </row>
    <row r="299" spans="2:3">
      <c r="B299"/>
      <c r="C299"/>
    </row>
    <row r="300" spans="2:3">
      <c r="B300"/>
      <c r="C300"/>
    </row>
    <row r="301" spans="2:3">
      <c r="B301"/>
      <c r="C301"/>
    </row>
    <row r="302" spans="2:3">
      <c r="B302"/>
      <c r="C302"/>
    </row>
    <row r="303" spans="2:3">
      <c r="B303"/>
      <c r="C303"/>
    </row>
    <row r="304" spans="2:3">
      <c r="B304"/>
      <c r="C304"/>
    </row>
    <row r="305" spans="2:3">
      <c r="B305"/>
      <c r="C305"/>
    </row>
    <row r="306" spans="2:3">
      <c r="B306"/>
      <c r="C306"/>
    </row>
    <row r="307" spans="2:3">
      <c r="B307"/>
      <c r="C307"/>
    </row>
    <row r="308" spans="2:3">
      <c r="B308"/>
      <c r="C308"/>
    </row>
    <row r="309" spans="2:3">
      <c r="B309"/>
      <c r="C309"/>
    </row>
    <row r="310" spans="2:3">
      <c r="B310"/>
      <c r="C310"/>
    </row>
    <row r="311" spans="2:3">
      <c r="B311"/>
      <c r="C311"/>
    </row>
    <row r="312" spans="2:3">
      <c r="B312"/>
      <c r="C312"/>
    </row>
    <row r="313" spans="2:3">
      <c r="B313"/>
      <c r="C313"/>
    </row>
    <row r="314" spans="2:3">
      <c r="B314"/>
      <c r="C314"/>
    </row>
    <row r="315" spans="2:3">
      <c r="B315"/>
      <c r="C315"/>
    </row>
    <row r="316" spans="2:3">
      <c r="B316"/>
      <c r="C316"/>
    </row>
    <row r="317" spans="2:3">
      <c r="B317"/>
      <c r="C317"/>
    </row>
    <row r="318" spans="2:3">
      <c r="B318"/>
      <c r="C318"/>
    </row>
    <row r="319" spans="2:3">
      <c r="B319"/>
      <c r="C319"/>
    </row>
    <row r="320" spans="2:3">
      <c r="B320"/>
      <c r="C320"/>
    </row>
    <row r="321" spans="2:3">
      <c r="B321"/>
      <c r="C321"/>
    </row>
    <row r="322" spans="2:3">
      <c r="B322"/>
      <c r="C322"/>
    </row>
    <row r="323" spans="2:3">
      <c r="B323"/>
      <c r="C323"/>
    </row>
    <row r="324" spans="2:3">
      <c r="B324"/>
      <c r="C324"/>
    </row>
    <row r="325" spans="2:3">
      <c r="B325"/>
      <c r="C325"/>
    </row>
    <row r="326" spans="2:3">
      <c r="B326"/>
      <c r="C326"/>
    </row>
    <row r="327" spans="2:3">
      <c r="B327"/>
      <c r="C327"/>
    </row>
    <row r="328" spans="2:3">
      <c r="B328"/>
      <c r="C328"/>
    </row>
    <row r="329" spans="2:3">
      <c r="B329"/>
      <c r="C329"/>
    </row>
    <row r="330" spans="2:3">
      <c r="B330"/>
      <c r="C330"/>
    </row>
    <row r="331" spans="2:3">
      <c r="B331"/>
      <c r="C331"/>
    </row>
    <row r="332" spans="2:3">
      <c r="B332"/>
      <c r="C332"/>
    </row>
    <row r="333" spans="2:3">
      <c r="B333"/>
      <c r="C333"/>
    </row>
    <row r="334" spans="2:3">
      <c r="B334"/>
      <c r="C334"/>
    </row>
    <row r="335" spans="2:3">
      <c r="B335"/>
      <c r="C335"/>
    </row>
    <row r="336" spans="2:3">
      <c r="B336"/>
      <c r="C336"/>
    </row>
    <row r="337" spans="2:3">
      <c r="B337"/>
      <c r="C337"/>
    </row>
    <row r="338" spans="2:3">
      <c r="B338"/>
      <c r="C338"/>
    </row>
    <row r="339" spans="2:3">
      <c r="B339"/>
      <c r="C339"/>
    </row>
    <row r="340" spans="2:3">
      <c r="B340"/>
      <c r="C340"/>
    </row>
    <row r="341" spans="2:3">
      <c r="B341"/>
      <c r="C341"/>
    </row>
    <row r="342" spans="2:3">
      <c r="B342"/>
      <c r="C342"/>
    </row>
    <row r="343" spans="2:3">
      <c r="B343"/>
      <c r="C343"/>
    </row>
    <row r="344" spans="2:3">
      <c r="B344"/>
      <c r="C344"/>
    </row>
    <row r="345" spans="2:3">
      <c r="B345"/>
      <c r="C345"/>
    </row>
    <row r="346" spans="2:3">
      <c r="B346"/>
      <c r="C346"/>
    </row>
    <row r="347" spans="2:3">
      <c r="B347"/>
      <c r="C347"/>
    </row>
    <row r="348" spans="2:3">
      <c r="B348"/>
      <c r="C348"/>
    </row>
    <row r="349" spans="2:3">
      <c r="B349"/>
      <c r="C349"/>
    </row>
    <row r="350" spans="2:3">
      <c r="B350"/>
      <c r="C350"/>
    </row>
    <row r="351" spans="2:3">
      <c r="B351"/>
      <c r="C351"/>
    </row>
    <row r="352" spans="2:3">
      <c r="B352"/>
      <c r="C352"/>
    </row>
    <row r="353" spans="2:3">
      <c r="B353"/>
      <c r="C353"/>
    </row>
    <row r="354" spans="2:3">
      <c r="B354"/>
      <c r="C354"/>
    </row>
    <row r="355" spans="2:3">
      <c r="B355"/>
      <c r="C355"/>
    </row>
    <row r="356" spans="2:3">
      <c r="B356"/>
      <c r="C356"/>
    </row>
    <row r="357" spans="2:3">
      <c r="B357"/>
      <c r="C357"/>
    </row>
    <row r="358" spans="2:3">
      <c r="B358"/>
      <c r="C358"/>
    </row>
    <row r="359" spans="2:3">
      <c r="B359"/>
      <c r="C359"/>
    </row>
    <row r="360" spans="2:3">
      <c r="B360"/>
      <c r="C360"/>
    </row>
    <row r="361" spans="2:3">
      <c r="B361"/>
      <c r="C361"/>
    </row>
    <row r="362" spans="2:3">
      <c r="B362"/>
      <c r="C362"/>
    </row>
    <row r="363" spans="2:3">
      <c r="B363"/>
      <c r="C363"/>
    </row>
    <row r="364" spans="2:3">
      <c r="B364"/>
      <c r="C364"/>
    </row>
    <row r="365" spans="2:3">
      <c r="B365"/>
      <c r="C365"/>
    </row>
    <row r="366" spans="2:3">
      <c r="B366"/>
      <c r="C366"/>
    </row>
    <row r="367" spans="2:3">
      <c r="B367"/>
      <c r="C367"/>
    </row>
    <row r="368" spans="2:3">
      <c r="B368"/>
      <c r="C368"/>
    </row>
    <row r="369" spans="2:3">
      <c r="B369"/>
      <c r="C369"/>
    </row>
    <row r="370" spans="2:3">
      <c r="B370"/>
      <c r="C370"/>
    </row>
    <row r="371" spans="2:3">
      <c r="B371"/>
      <c r="C371"/>
    </row>
    <row r="372" spans="2:3">
      <c r="B372"/>
      <c r="C372"/>
    </row>
    <row r="373" spans="2:3">
      <c r="B373"/>
      <c r="C373"/>
    </row>
    <row r="374" spans="2:3">
      <c r="B374"/>
      <c r="C374"/>
    </row>
    <row r="375" spans="2:3">
      <c r="B375"/>
      <c r="C375"/>
    </row>
    <row r="376" spans="2:3">
      <c r="B376"/>
      <c r="C376"/>
    </row>
    <row r="377" spans="2:3">
      <c r="B377"/>
      <c r="C377"/>
    </row>
    <row r="378" spans="2:3">
      <c r="B378"/>
      <c r="C378"/>
    </row>
    <row r="379" spans="2:3">
      <c r="B379"/>
      <c r="C379"/>
    </row>
    <row r="380" spans="2:3">
      <c r="B380"/>
      <c r="C380"/>
    </row>
    <row r="381" spans="2:3">
      <c r="B381"/>
      <c r="C381"/>
    </row>
    <row r="382" spans="2:3">
      <c r="B382"/>
      <c r="C382"/>
    </row>
    <row r="383" spans="2:3">
      <c r="B383"/>
      <c r="C383"/>
    </row>
    <row r="384" spans="2:3">
      <c r="B384"/>
      <c r="C384"/>
    </row>
    <row r="385" spans="2:3">
      <c r="B385"/>
      <c r="C385"/>
    </row>
    <row r="386" spans="2:3">
      <c r="B386"/>
      <c r="C386"/>
    </row>
    <row r="387" spans="2:3">
      <c r="B387"/>
      <c r="C387"/>
    </row>
    <row r="388" spans="2:3">
      <c r="B388"/>
      <c r="C388"/>
    </row>
    <row r="389" spans="2:3">
      <c r="B389"/>
      <c r="C389"/>
    </row>
    <row r="390" spans="2:3">
      <c r="B390"/>
      <c r="C390"/>
    </row>
    <row r="391" spans="2:3">
      <c r="B391"/>
      <c r="C391"/>
    </row>
    <row r="392" spans="2:3">
      <c r="B392"/>
      <c r="C392"/>
    </row>
    <row r="393" spans="2:3">
      <c r="B393"/>
      <c r="C393"/>
    </row>
    <row r="394" spans="2:3">
      <c r="B394"/>
      <c r="C394"/>
    </row>
    <row r="395" spans="2:3">
      <c r="B395"/>
      <c r="C395"/>
    </row>
    <row r="396" spans="2:3">
      <c r="B396"/>
      <c r="C396"/>
    </row>
    <row r="397" spans="2:3">
      <c r="B397"/>
      <c r="C397"/>
    </row>
    <row r="398" spans="2:3">
      <c r="B398"/>
      <c r="C398"/>
    </row>
    <row r="399" spans="2:3">
      <c r="B399"/>
      <c r="C399"/>
    </row>
    <row r="400" spans="2:3">
      <c r="B400"/>
      <c r="C400"/>
    </row>
    <row r="401" spans="2:3">
      <c r="B401"/>
      <c r="C401"/>
    </row>
    <row r="402" spans="2:3">
      <c r="B402"/>
      <c r="C402"/>
    </row>
    <row r="403" spans="2:3">
      <c r="B403"/>
      <c r="C403"/>
    </row>
    <row r="404" spans="2:3">
      <c r="B404"/>
      <c r="C404"/>
    </row>
    <row r="405" spans="2:3">
      <c r="B405"/>
      <c r="C405"/>
    </row>
    <row r="406" spans="2:3">
      <c r="B406"/>
      <c r="C406"/>
    </row>
    <row r="407" spans="2:3">
      <c r="B407"/>
      <c r="C407"/>
    </row>
    <row r="408" spans="2:3">
      <c r="B408"/>
      <c r="C408"/>
    </row>
    <row r="409" spans="2:3">
      <c r="B409"/>
      <c r="C409"/>
    </row>
    <row r="410" spans="2:3">
      <c r="B410"/>
      <c r="C410"/>
    </row>
    <row r="411" spans="2:3">
      <c r="B411"/>
      <c r="C411"/>
    </row>
    <row r="412" spans="2:3">
      <c r="B412"/>
      <c r="C412"/>
    </row>
    <row r="413" spans="2:3">
      <c r="B413"/>
      <c r="C413"/>
    </row>
    <row r="414" spans="2:3">
      <c r="B414"/>
      <c r="C414"/>
    </row>
    <row r="415" spans="2:3">
      <c r="B415"/>
      <c r="C415"/>
    </row>
    <row r="416" spans="2:3">
      <c r="B416"/>
      <c r="C416"/>
    </row>
    <row r="417" spans="2:3">
      <c r="B417"/>
      <c r="C417"/>
    </row>
    <row r="418" spans="2:3">
      <c r="B418"/>
      <c r="C418"/>
    </row>
    <row r="419" spans="2:3">
      <c r="B419"/>
      <c r="C419"/>
    </row>
    <row r="420" spans="2:3">
      <c r="B420"/>
      <c r="C420"/>
    </row>
    <row r="421" spans="2:3">
      <c r="B421"/>
      <c r="C421"/>
    </row>
    <row r="422" spans="2:3">
      <c r="B422"/>
      <c r="C422"/>
    </row>
    <row r="423" spans="2:3">
      <c r="B423"/>
      <c r="C423"/>
    </row>
    <row r="424" spans="2:3">
      <c r="B424"/>
      <c r="C424"/>
    </row>
    <row r="425" spans="2:3">
      <c r="B425"/>
      <c r="C425"/>
    </row>
    <row r="426" spans="2:3">
      <c r="B426"/>
      <c r="C426"/>
    </row>
    <row r="427" spans="2:3">
      <c r="B427"/>
      <c r="C427"/>
    </row>
    <row r="428" spans="2:3">
      <c r="B428"/>
      <c r="C428"/>
    </row>
    <row r="429" spans="2:3">
      <c r="B429"/>
      <c r="C429"/>
    </row>
    <row r="430" spans="2:3">
      <c r="B430"/>
      <c r="C430"/>
    </row>
    <row r="431" spans="2:3">
      <c r="B431"/>
      <c r="C431"/>
    </row>
    <row r="432" spans="2:3">
      <c r="B432"/>
      <c r="C432"/>
    </row>
    <row r="433" spans="2:3">
      <c r="B433"/>
      <c r="C433"/>
    </row>
    <row r="434" spans="2:3">
      <c r="B434"/>
      <c r="C434"/>
    </row>
    <row r="435" spans="2:3">
      <c r="B435"/>
      <c r="C435"/>
    </row>
    <row r="436" spans="2:3">
      <c r="B436"/>
      <c r="C436"/>
    </row>
    <row r="437" spans="2:3">
      <c r="B437"/>
      <c r="C437"/>
    </row>
    <row r="438" spans="2:3">
      <c r="B438"/>
      <c r="C438"/>
    </row>
    <row r="439" spans="2:3">
      <c r="B439"/>
      <c r="C439"/>
    </row>
    <row r="440" spans="2:3">
      <c r="B440"/>
      <c r="C440"/>
    </row>
    <row r="441" spans="2:3">
      <c r="B441"/>
      <c r="C441"/>
    </row>
    <row r="442" spans="2:3">
      <c r="B442"/>
      <c r="C442"/>
    </row>
    <row r="443" spans="2:3">
      <c r="B443"/>
      <c r="C443"/>
    </row>
    <row r="444" spans="2:3">
      <c r="B444"/>
      <c r="C444"/>
    </row>
    <row r="445" spans="2:3">
      <c r="B445"/>
      <c r="C445"/>
    </row>
    <row r="446" spans="2:3">
      <c r="B446"/>
      <c r="C446"/>
    </row>
    <row r="447" spans="2:3">
      <c r="B447"/>
      <c r="C447"/>
    </row>
    <row r="448" spans="2:3">
      <c r="B448"/>
      <c r="C448"/>
    </row>
    <row r="449" spans="2:3">
      <c r="B449"/>
      <c r="C449"/>
    </row>
    <row r="450" spans="2:3">
      <c r="B450"/>
      <c r="C450"/>
    </row>
    <row r="451" spans="2:3">
      <c r="B451"/>
      <c r="C451"/>
    </row>
    <row r="452" spans="2:3">
      <c r="B452"/>
      <c r="C452"/>
    </row>
    <row r="453" spans="2:3">
      <c r="B453"/>
      <c r="C453"/>
    </row>
    <row r="454" spans="2:3">
      <c r="B454"/>
      <c r="C454"/>
    </row>
    <row r="455" spans="2:3">
      <c r="B455"/>
      <c r="C455"/>
    </row>
    <row r="456" spans="2:3">
      <c r="B456"/>
      <c r="C456"/>
    </row>
    <row r="457" spans="2:3">
      <c r="B457"/>
      <c r="C457"/>
    </row>
    <row r="458" spans="2:3">
      <c r="B458"/>
      <c r="C458"/>
    </row>
    <row r="459" spans="2:3">
      <c r="B459"/>
      <c r="C459"/>
    </row>
    <row r="460" spans="2:3">
      <c r="B460"/>
      <c r="C460"/>
    </row>
    <row r="461" spans="2:3">
      <c r="B461"/>
      <c r="C461"/>
    </row>
    <row r="462" spans="2:3">
      <c r="B462"/>
      <c r="C462"/>
    </row>
    <row r="463" spans="2:3">
      <c r="B463"/>
      <c r="C463"/>
    </row>
    <row r="464" spans="2:3">
      <c r="B464"/>
      <c r="C464"/>
    </row>
    <row r="465" spans="2:3">
      <c r="B465"/>
      <c r="C465"/>
    </row>
    <row r="466" spans="2:3">
      <c r="B466"/>
      <c r="C466"/>
    </row>
    <row r="467" spans="2:3">
      <c r="B467"/>
      <c r="C467"/>
    </row>
    <row r="468" spans="2:3">
      <c r="B468"/>
      <c r="C468"/>
    </row>
    <row r="469" spans="2:3">
      <c r="B469"/>
      <c r="C469"/>
    </row>
    <row r="470" spans="2:3">
      <c r="B470"/>
      <c r="C470"/>
    </row>
    <row r="471" spans="2:3">
      <c r="B471"/>
      <c r="C471"/>
    </row>
    <row r="472" spans="2:3">
      <c r="B472"/>
      <c r="C472"/>
    </row>
    <row r="473" spans="2:3">
      <c r="B473"/>
      <c r="C473"/>
    </row>
    <row r="474" spans="2:3">
      <c r="B474"/>
      <c r="C474"/>
    </row>
    <row r="475" spans="2:3">
      <c r="B475"/>
      <c r="C475"/>
    </row>
    <row r="476" spans="2:3">
      <c r="B476"/>
      <c r="C476"/>
    </row>
    <row r="477" spans="2:3">
      <c r="B477"/>
      <c r="C477"/>
    </row>
    <row r="478" spans="2:3">
      <c r="B478"/>
      <c r="C478"/>
    </row>
    <row r="479" spans="2:3">
      <c r="B479"/>
      <c r="C479"/>
    </row>
    <row r="480" spans="2:3">
      <c r="B480"/>
      <c r="C480"/>
    </row>
    <row r="481" spans="2:3">
      <c r="B481"/>
      <c r="C481"/>
    </row>
    <row r="482" spans="2:3">
      <c r="B482"/>
      <c r="C482"/>
    </row>
    <row r="483" spans="2:3">
      <c r="B483"/>
      <c r="C483"/>
    </row>
    <row r="484" spans="2:3">
      <c r="B484"/>
      <c r="C484"/>
    </row>
    <row r="485" spans="2:3">
      <c r="B485"/>
      <c r="C485"/>
    </row>
    <row r="486" spans="2:3">
      <c r="B486"/>
      <c r="C486"/>
    </row>
    <row r="487" spans="2:3">
      <c r="B487"/>
      <c r="C487"/>
    </row>
    <row r="488" spans="2:3">
      <c r="B488"/>
      <c r="C488"/>
    </row>
    <row r="489" spans="2:3">
      <c r="B489"/>
      <c r="C489"/>
    </row>
    <row r="490" spans="2:3">
      <c r="B490"/>
      <c r="C490"/>
    </row>
    <row r="491" spans="2:3">
      <c r="B491"/>
      <c r="C491"/>
    </row>
    <row r="492" spans="2:3">
      <c r="B492"/>
      <c r="C492"/>
    </row>
    <row r="493" spans="2:3">
      <c r="B493"/>
      <c r="C493"/>
    </row>
    <row r="494" spans="2:3">
      <c r="B494"/>
      <c r="C494"/>
    </row>
    <row r="495" spans="2:3">
      <c r="B495"/>
      <c r="C495"/>
    </row>
    <row r="496" spans="2:3">
      <c r="B496"/>
      <c r="C496"/>
    </row>
    <row r="497" spans="2:3">
      <c r="B497"/>
      <c r="C497"/>
    </row>
    <row r="498" spans="2:3">
      <c r="B498"/>
      <c r="C498"/>
    </row>
    <row r="499" spans="2:3">
      <c r="B499"/>
      <c r="C499"/>
    </row>
    <row r="500" spans="2:3">
      <c r="B500"/>
      <c r="C500"/>
    </row>
    <row r="501" spans="2:3">
      <c r="B501"/>
      <c r="C501"/>
    </row>
    <row r="502" spans="2:3">
      <c r="B502"/>
      <c r="C502"/>
    </row>
    <row r="503" spans="2:3">
      <c r="B503"/>
      <c r="C503"/>
    </row>
    <row r="504" spans="2:3">
      <c r="B504"/>
      <c r="C504"/>
    </row>
    <row r="505" spans="2:3">
      <c r="B505"/>
      <c r="C505"/>
    </row>
    <row r="506" spans="2:3">
      <c r="B506"/>
      <c r="C506"/>
    </row>
    <row r="507" spans="2:3">
      <c r="B507"/>
      <c r="C507"/>
    </row>
    <row r="508" spans="2:3">
      <c r="B508"/>
      <c r="C508"/>
    </row>
    <row r="509" spans="2:3">
      <c r="B509"/>
      <c r="C509"/>
    </row>
    <row r="510" spans="2:3">
      <c r="B510"/>
      <c r="C510"/>
    </row>
    <row r="511" spans="2:3">
      <c r="B511"/>
      <c r="C511"/>
    </row>
    <row r="512" spans="2:3">
      <c r="B512"/>
      <c r="C512"/>
    </row>
    <row r="513" spans="2:3">
      <c r="B513"/>
      <c r="C513"/>
    </row>
    <row r="514" spans="2:3">
      <c r="B514"/>
      <c r="C514"/>
    </row>
    <row r="515" spans="2:3">
      <c r="B515"/>
      <c r="C515"/>
    </row>
    <row r="516" spans="2:3">
      <c r="B516"/>
      <c r="C516"/>
    </row>
    <row r="517" spans="2:3">
      <c r="B517"/>
      <c r="C517"/>
    </row>
    <row r="518" spans="2:3">
      <c r="B518"/>
      <c r="C518"/>
    </row>
    <row r="519" spans="2:3">
      <c r="B519"/>
      <c r="C519"/>
    </row>
    <row r="520" spans="2:3">
      <c r="B520"/>
      <c r="C520"/>
    </row>
    <row r="521" spans="2:3">
      <c r="B521"/>
      <c r="C521"/>
    </row>
    <row r="522" spans="2:3">
      <c r="B522"/>
      <c r="C522"/>
    </row>
    <row r="523" spans="2:3">
      <c r="B523"/>
      <c r="C523"/>
    </row>
    <row r="524" spans="2:3">
      <c r="B524"/>
      <c r="C524"/>
    </row>
    <row r="525" spans="2:3">
      <c r="B525"/>
      <c r="C525"/>
    </row>
    <row r="526" spans="2:3">
      <c r="B526"/>
      <c r="C526"/>
    </row>
    <row r="527" spans="2:3">
      <c r="B527"/>
      <c r="C527"/>
    </row>
    <row r="528" spans="2:3">
      <c r="B528"/>
      <c r="C528"/>
    </row>
    <row r="529" spans="2:3">
      <c r="B529"/>
      <c r="C529"/>
    </row>
    <row r="530" spans="2:3">
      <c r="B530"/>
      <c r="C530"/>
    </row>
    <row r="531" spans="2:3">
      <c r="B531"/>
      <c r="C531"/>
    </row>
    <row r="532" spans="2:3">
      <c r="B532"/>
      <c r="C532"/>
    </row>
    <row r="533" spans="2:3">
      <c r="B533"/>
      <c r="C533"/>
    </row>
    <row r="534" spans="2:3">
      <c r="B534"/>
      <c r="C534"/>
    </row>
    <row r="535" spans="2:3">
      <c r="B535"/>
      <c r="C535"/>
    </row>
    <row r="536" spans="2:3">
      <c r="B536"/>
      <c r="C536"/>
    </row>
    <row r="537" spans="2:3">
      <c r="B537"/>
      <c r="C537"/>
    </row>
    <row r="538" spans="2:3">
      <c r="B538"/>
      <c r="C538"/>
    </row>
    <row r="539" spans="2:3">
      <c r="B539"/>
      <c r="C539"/>
    </row>
    <row r="540" spans="2:3">
      <c r="B540"/>
      <c r="C540"/>
    </row>
    <row r="541" spans="2:3">
      <c r="B541"/>
      <c r="C541"/>
    </row>
    <row r="542" spans="2:3">
      <c r="B542"/>
      <c r="C542"/>
    </row>
    <row r="543" spans="2:3">
      <c r="B543"/>
      <c r="C543"/>
    </row>
    <row r="544" spans="2:3">
      <c r="B544"/>
      <c r="C544"/>
    </row>
    <row r="545" spans="2:3">
      <c r="B545"/>
      <c r="C545"/>
    </row>
    <row r="546" spans="2:3">
      <c r="B546"/>
      <c r="C546"/>
    </row>
    <row r="547" spans="2:3">
      <c r="B547"/>
      <c r="C547"/>
    </row>
    <row r="548" spans="2:3">
      <c r="B548"/>
      <c r="C548"/>
    </row>
    <row r="549" spans="2:3">
      <c r="B549"/>
      <c r="C549"/>
    </row>
    <row r="550" spans="2:3">
      <c r="B550"/>
      <c r="C550"/>
    </row>
    <row r="551" spans="2:3">
      <c r="B551"/>
      <c r="C551"/>
    </row>
    <row r="552" spans="2:3">
      <c r="B552"/>
      <c r="C552"/>
    </row>
    <row r="553" spans="2:3">
      <c r="B553"/>
      <c r="C553"/>
    </row>
    <row r="554" spans="2:3">
      <c r="B554"/>
      <c r="C554"/>
    </row>
    <row r="555" spans="2:3">
      <c r="B555"/>
      <c r="C555"/>
    </row>
    <row r="556" spans="2:3">
      <c r="B556"/>
      <c r="C556"/>
    </row>
    <row r="557" spans="2:3">
      <c r="B557"/>
      <c r="C557"/>
    </row>
    <row r="558" spans="2:3">
      <c r="B558"/>
      <c r="C558"/>
    </row>
    <row r="559" spans="2:3">
      <c r="B559"/>
      <c r="C559"/>
    </row>
    <row r="560" spans="2:3">
      <c r="B560"/>
      <c r="C560"/>
    </row>
    <row r="561" spans="2:3">
      <c r="B561"/>
      <c r="C561"/>
    </row>
    <row r="562" spans="2:3">
      <c r="B562"/>
      <c r="C562"/>
    </row>
    <row r="563" spans="2:3">
      <c r="B563"/>
      <c r="C563"/>
    </row>
    <row r="564" spans="2:3">
      <c r="B564"/>
      <c r="C564"/>
    </row>
    <row r="565" spans="2:3">
      <c r="B565"/>
      <c r="C565"/>
    </row>
    <row r="566" spans="2:3">
      <c r="B566"/>
      <c r="C566"/>
    </row>
    <row r="567" spans="2:3">
      <c r="B567"/>
      <c r="C567"/>
    </row>
    <row r="568" spans="2:3">
      <c r="B568"/>
      <c r="C568"/>
    </row>
    <row r="569" spans="2:3">
      <c r="B569"/>
      <c r="C569"/>
    </row>
    <row r="570" spans="2:3">
      <c r="B570"/>
      <c r="C570"/>
    </row>
    <row r="571" spans="2:3">
      <c r="B571"/>
      <c r="C571"/>
    </row>
    <row r="572" spans="2:3">
      <c r="B572"/>
      <c r="C572"/>
    </row>
    <row r="573" spans="2:3">
      <c r="B573"/>
      <c r="C573"/>
    </row>
    <row r="574" spans="2:3">
      <c r="B574"/>
      <c r="C574"/>
    </row>
    <row r="575" spans="2:3">
      <c r="B575"/>
      <c r="C575"/>
    </row>
    <row r="576" spans="2:3">
      <c r="B576"/>
      <c r="C576"/>
    </row>
    <row r="577" spans="2:3">
      <c r="B577"/>
      <c r="C577"/>
    </row>
    <row r="578" spans="2:3">
      <c r="B578"/>
      <c r="C578"/>
    </row>
    <row r="579" spans="2:3">
      <c r="B579"/>
      <c r="C579"/>
    </row>
    <row r="580" spans="2:3">
      <c r="B580"/>
      <c r="C580"/>
    </row>
    <row r="581" spans="2:3">
      <c r="B581"/>
      <c r="C581"/>
    </row>
    <row r="582" spans="2:3">
      <c r="B582"/>
      <c r="C582"/>
    </row>
    <row r="583" spans="2:3">
      <c r="B583"/>
      <c r="C583"/>
    </row>
    <row r="584" spans="2:3">
      <c r="B584"/>
      <c r="C584"/>
    </row>
    <row r="585" spans="2:3">
      <c r="B585"/>
      <c r="C585"/>
    </row>
    <row r="586" spans="2:3">
      <c r="B586"/>
      <c r="C586"/>
    </row>
    <row r="587" spans="2:3">
      <c r="B587"/>
      <c r="C587"/>
    </row>
    <row r="588" spans="2:3">
      <c r="B588"/>
      <c r="C588"/>
    </row>
    <row r="589" spans="2:3">
      <c r="B589"/>
      <c r="C589"/>
    </row>
    <row r="590" spans="2:3">
      <c r="B590"/>
      <c r="C590"/>
    </row>
    <row r="591" spans="2:3">
      <c r="B591"/>
      <c r="C591"/>
    </row>
    <row r="592" spans="2:3">
      <c r="B592"/>
      <c r="C592"/>
    </row>
    <row r="593" spans="2:3">
      <c r="B593"/>
      <c r="C593"/>
    </row>
    <row r="594" spans="2:3">
      <c r="B594"/>
      <c r="C594"/>
    </row>
    <row r="595" spans="2:3">
      <c r="B595"/>
      <c r="C595"/>
    </row>
    <row r="596" spans="2:3">
      <c r="B596"/>
      <c r="C596"/>
    </row>
    <row r="597" spans="2:3">
      <c r="B597"/>
      <c r="C597"/>
    </row>
    <row r="598" spans="2:3">
      <c r="B598"/>
      <c r="C598"/>
    </row>
    <row r="599" spans="2:3">
      <c r="B599"/>
      <c r="C599"/>
    </row>
    <row r="600" spans="2:3">
      <c r="B600"/>
      <c r="C600"/>
    </row>
    <row r="601" spans="2:3">
      <c r="B601"/>
      <c r="C601"/>
    </row>
    <row r="602" spans="2:3">
      <c r="B602"/>
      <c r="C602"/>
    </row>
    <row r="603" spans="2:3">
      <c r="B603"/>
      <c r="C603"/>
    </row>
    <row r="604" spans="2:3">
      <c r="B604"/>
      <c r="C604"/>
    </row>
    <row r="605" spans="2:3">
      <c r="B605"/>
      <c r="C605"/>
    </row>
    <row r="606" spans="2:3">
      <c r="B606"/>
      <c r="C606"/>
    </row>
    <row r="607" spans="2:3">
      <c r="B607"/>
      <c r="C607"/>
    </row>
    <row r="608" spans="2:3">
      <c r="B608"/>
      <c r="C608"/>
    </row>
    <row r="609" spans="2:3">
      <c r="B609"/>
      <c r="C609"/>
    </row>
    <row r="610" spans="2:3">
      <c r="B610"/>
      <c r="C610"/>
    </row>
    <row r="611" spans="2:3">
      <c r="B611"/>
      <c r="C611"/>
    </row>
    <row r="612" spans="2:3">
      <c r="B612"/>
      <c r="C612"/>
    </row>
    <row r="613" spans="2:3">
      <c r="B613"/>
      <c r="C613"/>
    </row>
    <row r="614" spans="2:3">
      <c r="B614"/>
      <c r="C614"/>
    </row>
    <row r="615" spans="2:3">
      <c r="B615"/>
      <c r="C615"/>
    </row>
    <row r="616" spans="2:3">
      <c r="B616"/>
      <c r="C616"/>
    </row>
    <row r="617" spans="2:3">
      <c r="B617"/>
      <c r="C617"/>
    </row>
    <row r="618" spans="2:3">
      <c r="B618"/>
      <c r="C618"/>
    </row>
    <row r="619" spans="2:3">
      <c r="B619"/>
      <c r="C619"/>
    </row>
    <row r="620" spans="2:3">
      <c r="B620"/>
      <c r="C620"/>
    </row>
    <row r="621" spans="2:3">
      <c r="B621"/>
      <c r="C621"/>
    </row>
    <row r="622" spans="2:3">
      <c r="B622"/>
      <c r="C622"/>
    </row>
    <row r="623" spans="2:3">
      <c r="B623"/>
      <c r="C623"/>
    </row>
    <row r="624" spans="2:3">
      <c r="B624"/>
      <c r="C624"/>
    </row>
    <row r="625" spans="2:3">
      <c r="B625"/>
      <c r="C625"/>
    </row>
    <row r="626" spans="2:3">
      <c r="B626"/>
      <c r="C626"/>
    </row>
    <row r="627" spans="2:3">
      <c r="B627"/>
      <c r="C627"/>
    </row>
    <row r="628" spans="2:3">
      <c r="B628"/>
      <c r="C628"/>
    </row>
    <row r="629" spans="2:3">
      <c r="B629"/>
      <c r="C629"/>
    </row>
    <row r="630" spans="2:3">
      <c r="B630"/>
      <c r="C630"/>
    </row>
    <row r="631" spans="2:3">
      <c r="B631"/>
      <c r="C631"/>
    </row>
    <row r="632" spans="2:3">
      <c r="B632"/>
      <c r="C632"/>
    </row>
    <row r="633" spans="2:3">
      <c r="B633"/>
      <c r="C633"/>
    </row>
    <row r="634" spans="2:3">
      <c r="B634"/>
      <c r="C634"/>
    </row>
    <row r="635" spans="2:3">
      <c r="B635"/>
      <c r="C635"/>
    </row>
    <row r="636" spans="2:3">
      <c r="B636"/>
      <c r="C636"/>
    </row>
    <row r="637" spans="2:3">
      <c r="B637"/>
      <c r="C637"/>
    </row>
    <row r="638" spans="2:3">
      <c r="B638"/>
      <c r="C638"/>
    </row>
    <row r="639" spans="2:3">
      <c r="B639"/>
      <c r="C639"/>
    </row>
    <row r="640" spans="2:3">
      <c r="B640"/>
      <c r="C640"/>
    </row>
    <row r="641" spans="2:3">
      <c r="B641"/>
      <c r="C641"/>
    </row>
    <row r="642" spans="2:3">
      <c r="B642"/>
      <c r="C642"/>
    </row>
    <row r="643" spans="2:3">
      <c r="B643"/>
      <c r="C643"/>
    </row>
    <row r="644" spans="2:3">
      <c r="B644"/>
      <c r="C644"/>
    </row>
    <row r="645" spans="2:3">
      <c r="B645"/>
      <c r="C645"/>
    </row>
    <row r="646" spans="2:3">
      <c r="B646"/>
      <c r="C646"/>
    </row>
    <row r="647" spans="2:3">
      <c r="B647"/>
      <c r="C647"/>
    </row>
    <row r="648" spans="2:3">
      <c r="B648"/>
      <c r="C648"/>
    </row>
    <row r="649" spans="2:3">
      <c r="B649"/>
      <c r="C649"/>
    </row>
    <row r="650" spans="2:3">
      <c r="B650"/>
      <c r="C650"/>
    </row>
    <row r="651" spans="2:3">
      <c r="B651"/>
      <c r="C651"/>
    </row>
    <row r="652" spans="2:3">
      <c r="B652"/>
      <c r="C652"/>
    </row>
    <row r="653" spans="2:3">
      <c r="B653"/>
      <c r="C653"/>
    </row>
    <row r="654" spans="2:3">
      <c r="B654"/>
      <c r="C654"/>
    </row>
    <row r="655" spans="2:3">
      <c r="B655"/>
      <c r="C655"/>
    </row>
    <row r="656" spans="2:3">
      <c r="B656"/>
      <c r="C656"/>
    </row>
    <row r="657" spans="2:3">
      <c r="B657"/>
      <c r="C657"/>
    </row>
    <row r="658" spans="2:3">
      <c r="B658"/>
      <c r="C658"/>
    </row>
    <row r="659" spans="2:3">
      <c r="B659"/>
      <c r="C659"/>
    </row>
    <row r="660" spans="2:3">
      <c r="B660"/>
      <c r="C660"/>
    </row>
    <row r="661" spans="2:3">
      <c r="B661"/>
      <c r="C661"/>
    </row>
    <row r="662" spans="2:3">
      <c r="B662"/>
      <c r="C662"/>
    </row>
    <row r="663" spans="2:3">
      <c r="B663"/>
      <c r="C663"/>
    </row>
    <row r="664" spans="2:3">
      <c r="B664"/>
      <c r="C664"/>
    </row>
    <row r="665" spans="2:3">
      <c r="B665"/>
      <c r="C665"/>
    </row>
    <row r="666" spans="2:3">
      <c r="B666"/>
      <c r="C666"/>
    </row>
    <row r="667" spans="2:3">
      <c r="B667"/>
      <c r="C667"/>
    </row>
    <row r="668" spans="2:3">
      <c r="B668"/>
      <c r="C668"/>
    </row>
    <row r="669" spans="2:3">
      <c r="B669"/>
      <c r="C669"/>
    </row>
    <row r="670" spans="2:3">
      <c r="B670"/>
      <c r="C670"/>
    </row>
    <row r="671" spans="2:3">
      <c r="B671"/>
      <c r="C671"/>
    </row>
    <row r="672" spans="2:3">
      <c r="B672"/>
      <c r="C672"/>
    </row>
    <row r="673" spans="2:3">
      <c r="B673"/>
      <c r="C673"/>
    </row>
    <row r="674" spans="2:3">
      <c r="B674"/>
      <c r="C674"/>
    </row>
    <row r="675" spans="2:3">
      <c r="B675"/>
      <c r="C675"/>
    </row>
    <row r="676" spans="2:3">
      <c r="B676"/>
      <c r="C676"/>
    </row>
    <row r="677" spans="2:3">
      <c r="B677"/>
      <c r="C677"/>
    </row>
    <row r="678" spans="2:3">
      <c r="B678"/>
      <c r="C678"/>
    </row>
    <row r="679" spans="2:3">
      <c r="B679"/>
      <c r="C679"/>
    </row>
    <row r="680" spans="2:3">
      <c r="B680"/>
      <c r="C680"/>
    </row>
    <row r="681" spans="2:3">
      <c r="B681"/>
      <c r="C681"/>
    </row>
    <row r="682" spans="2:3">
      <c r="B682"/>
      <c r="C682"/>
    </row>
    <row r="683" spans="2:3">
      <c r="B683"/>
      <c r="C683"/>
    </row>
    <row r="684" spans="2:3">
      <c r="B684"/>
      <c r="C684"/>
    </row>
    <row r="685" spans="2:3">
      <c r="B685"/>
      <c r="C685"/>
    </row>
    <row r="686" spans="2:3">
      <c r="B686"/>
      <c r="C686"/>
    </row>
    <row r="687" spans="2:3">
      <c r="B687"/>
      <c r="C687"/>
    </row>
    <row r="688" spans="2:3">
      <c r="B688"/>
      <c r="C688"/>
    </row>
    <row r="689" spans="2:3">
      <c r="B689"/>
      <c r="C689"/>
    </row>
    <row r="690" spans="2:3">
      <c r="B690"/>
      <c r="C690"/>
    </row>
    <row r="691" spans="2:3">
      <c r="B691"/>
      <c r="C691"/>
    </row>
    <row r="692" spans="2:3">
      <c r="B692"/>
      <c r="C692"/>
    </row>
    <row r="693" spans="2:3">
      <c r="B693"/>
      <c r="C693"/>
    </row>
    <row r="694" spans="2:3">
      <c r="B694"/>
      <c r="C694"/>
    </row>
    <row r="695" spans="2:3">
      <c r="B695"/>
      <c r="C695"/>
    </row>
    <row r="696" spans="2:3">
      <c r="B696"/>
      <c r="C696"/>
    </row>
    <row r="697" spans="2:3">
      <c r="B697"/>
      <c r="C697"/>
    </row>
    <row r="698" spans="2:3">
      <c r="B698"/>
      <c r="C698"/>
    </row>
    <row r="699" spans="2:3">
      <c r="B699"/>
      <c r="C699"/>
    </row>
    <row r="700" spans="2:3">
      <c r="B700"/>
      <c r="C700"/>
    </row>
    <row r="701" spans="2:3">
      <c r="B701"/>
      <c r="C701"/>
    </row>
    <row r="702" spans="2:3">
      <c r="B702"/>
      <c r="C702"/>
    </row>
    <row r="703" spans="2:3">
      <c r="B703"/>
      <c r="C703"/>
    </row>
    <row r="704" spans="2:3">
      <c r="B704"/>
      <c r="C704"/>
    </row>
    <row r="705" spans="2:3">
      <c r="B705"/>
      <c r="C705"/>
    </row>
    <row r="706" spans="2:3">
      <c r="B706"/>
      <c r="C706"/>
    </row>
    <row r="707" spans="2:3">
      <c r="B707"/>
      <c r="C707"/>
    </row>
    <row r="708" spans="2:3">
      <c r="B708"/>
      <c r="C708"/>
    </row>
    <row r="709" spans="2:3">
      <c r="B709"/>
      <c r="C709"/>
    </row>
    <row r="710" spans="2:3">
      <c r="B710"/>
      <c r="C710"/>
    </row>
    <row r="711" spans="2:3">
      <c r="B711"/>
      <c r="C711"/>
    </row>
    <row r="712" spans="2:3">
      <c r="B712"/>
      <c r="C712"/>
    </row>
    <row r="713" spans="2:3">
      <c r="B713"/>
      <c r="C713"/>
    </row>
    <row r="714" spans="2:3">
      <c r="B714"/>
      <c r="C714"/>
    </row>
    <row r="715" spans="2:3">
      <c r="B715"/>
      <c r="C715"/>
    </row>
    <row r="716" spans="2:3">
      <c r="B716"/>
      <c r="C716"/>
    </row>
    <row r="717" spans="2:3">
      <c r="B717"/>
      <c r="C717"/>
    </row>
    <row r="718" spans="2:3">
      <c r="B718"/>
      <c r="C718"/>
    </row>
    <row r="719" spans="2:3">
      <c r="B719"/>
      <c r="C719"/>
    </row>
    <row r="720" spans="2:3">
      <c r="B720"/>
      <c r="C720"/>
    </row>
    <row r="721" spans="2:3">
      <c r="B721"/>
      <c r="C721"/>
    </row>
    <row r="722" spans="2:3">
      <c r="B722"/>
      <c r="C722"/>
    </row>
    <row r="723" spans="2:3">
      <c r="B723"/>
      <c r="C723"/>
    </row>
    <row r="724" spans="2:3">
      <c r="B724"/>
      <c r="C724"/>
    </row>
    <row r="725" spans="2:3">
      <c r="B725"/>
      <c r="C725"/>
    </row>
    <row r="726" spans="2:3">
      <c r="B726"/>
      <c r="C726"/>
    </row>
    <row r="727" spans="2:3">
      <c r="B727"/>
      <c r="C727"/>
    </row>
    <row r="728" spans="2:3">
      <c r="B728"/>
      <c r="C728"/>
    </row>
    <row r="729" spans="2:3">
      <c r="B729"/>
      <c r="C729"/>
    </row>
    <row r="730" spans="2:3">
      <c r="B730"/>
      <c r="C730"/>
    </row>
    <row r="731" spans="2:3">
      <c r="B731"/>
      <c r="C731"/>
    </row>
    <row r="732" spans="2:3">
      <c r="B732"/>
      <c r="C732"/>
    </row>
    <row r="733" spans="2:3">
      <c r="B733"/>
      <c r="C733"/>
    </row>
    <row r="734" spans="2:3">
      <c r="B734"/>
      <c r="C734"/>
    </row>
    <row r="735" spans="2:3">
      <c r="B735"/>
      <c r="C735"/>
    </row>
    <row r="736" spans="2:3">
      <c r="B736"/>
      <c r="C736"/>
    </row>
    <row r="737" spans="2:3">
      <c r="B737"/>
      <c r="C737"/>
    </row>
    <row r="738" spans="2:3">
      <c r="B738"/>
      <c r="C738"/>
    </row>
    <row r="739" spans="2:3">
      <c r="B739"/>
      <c r="C739"/>
    </row>
    <row r="740" spans="2:3">
      <c r="B740"/>
      <c r="C740"/>
    </row>
    <row r="741" spans="2:3">
      <c r="B741"/>
      <c r="C741"/>
    </row>
    <row r="742" spans="2:3">
      <c r="B742"/>
      <c r="C742"/>
    </row>
    <row r="743" spans="2:3">
      <c r="B743"/>
      <c r="C743"/>
    </row>
    <row r="744" spans="2:3">
      <c r="B744"/>
      <c r="C744"/>
    </row>
    <row r="745" spans="2:3">
      <c r="B745"/>
      <c r="C745"/>
    </row>
    <row r="746" spans="2:3">
      <c r="B746"/>
      <c r="C746"/>
    </row>
    <row r="747" spans="2:3">
      <c r="B747"/>
      <c r="C747"/>
    </row>
    <row r="748" spans="2:3">
      <c r="B748"/>
      <c r="C748"/>
    </row>
    <row r="749" spans="2:3">
      <c r="B749"/>
      <c r="C749"/>
    </row>
    <row r="750" spans="2:3">
      <c r="B750"/>
      <c r="C750"/>
    </row>
    <row r="751" spans="2:3">
      <c r="B751"/>
      <c r="C751"/>
    </row>
    <row r="752" spans="2:3">
      <c r="B752"/>
      <c r="C752"/>
    </row>
    <row r="753" spans="2:3">
      <c r="B753"/>
      <c r="C753"/>
    </row>
    <row r="754" spans="2:3">
      <c r="B754"/>
      <c r="C754"/>
    </row>
    <row r="755" spans="2:3">
      <c r="B755"/>
      <c r="C755"/>
    </row>
    <row r="756" spans="2:3">
      <c r="B756"/>
      <c r="C756"/>
    </row>
    <row r="757" spans="2:3">
      <c r="B757"/>
      <c r="C757"/>
    </row>
    <row r="758" spans="2:3">
      <c r="B758"/>
      <c r="C758"/>
    </row>
    <row r="759" spans="2:3">
      <c r="B759"/>
      <c r="C759"/>
    </row>
    <row r="760" spans="2:3">
      <c r="B760"/>
      <c r="C760"/>
    </row>
    <row r="761" spans="2:3">
      <c r="B761"/>
      <c r="C761"/>
    </row>
    <row r="762" spans="2:3">
      <c r="B762"/>
      <c r="C762"/>
    </row>
    <row r="763" spans="2:3">
      <c r="B763"/>
      <c r="C763"/>
    </row>
    <row r="764" spans="2:3">
      <c r="B764"/>
      <c r="C764"/>
    </row>
    <row r="765" spans="2:3">
      <c r="B765"/>
      <c r="C765"/>
    </row>
    <row r="766" spans="2:3">
      <c r="B766"/>
      <c r="C766"/>
    </row>
    <row r="767" spans="2:3">
      <c r="B767"/>
      <c r="C767"/>
    </row>
    <row r="768" spans="2:3">
      <c r="B768"/>
      <c r="C768"/>
    </row>
    <row r="769" spans="2:3">
      <c r="B769"/>
      <c r="C769"/>
    </row>
    <row r="770" spans="2:3">
      <c r="B770"/>
      <c r="C770"/>
    </row>
    <row r="771" spans="2:3">
      <c r="B771"/>
      <c r="C771"/>
    </row>
    <row r="772" spans="2:3">
      <c r="B772"/>
      <c r="C772"/>
    </row>
    <row r="773" spans="2:3">
      <c r="B773"/>
      <c r="C773"/>
    </row>
    <row r="774" spans="2:3">
      <c r="B774"/>
      <c r="C774"/>
    </row>
    <row r="775" spans="2:3">
      <c r="B775"/>
      <c r="C775"/>
    </row>
    <row r="776" spans="2:3">
      <c r="B776"/>
      <c r="C776"/>
    </row>
    <row r="777" spans="2:3">
      <c r="B777"/>
      <c r="C777"/>
    </row>
    <row r="778" spans="2:3">
      <c r="B778"/>
      <c r="C778"/>
    </row>
    <row r="779" spans="2:3">
      <c r="B779"/>
      <c r="C779"/>
    </row>
    <row r="780" spans="2:3">
      <c r="B780"/>
      <c r="C780"/>
    </row>
    <row r="781" spans="2:3">
      <c r="B781"/>
      <c r="C781"/>
    </row>
    <row r="782" spans="2:3">
      <c r="B782"/>
      <c r="C782"/>
    </row>
    <row r="783" spans="2:3">
      <c r="B783"/>
      <c r="C783"/>
    </row>
    <row r="784" spans="2:3">
      <c r="B784"/>
      <c r="C784"/>
    </row>
    <row r="785" spans="2:3">
      <c r="B785"/>
      <c r="C785"/>
    </row>
    <row r="786" spans="2:3">
      <c r="B786"/>
      <c r="C786"/>
    </row>
    <row r="787" spans="2:3">
      <c r="B787"/>
      <c r="C787"/>
    </row>
    <row r="788" spans="2:3">
      <c r="B788"/>
      <c r="C788"/>
    </row>
    <row r="789" spans="2:3">
      <c r="B789"/>
      <c r="C789"/>
    </row>
    <row r="790" spans="2:3">
      <c r="B790"/>
      <c r="C790"/>
    </row>
    <row r="791" spans="2:3">
      <c r="B791"/>
      <c r="C791"/>
    </row>
    <row r="792" spans="2:3">
      <c r="B792"/>
      <c r="C792"/>
    </row>
    <row r="793" spans="2:3">
      <c r="B793"/>
      <c r="C793"/>
    </row>
    <row r="794" spans="2:3">
      <c r="B794"/>
      <c r="C794"/>
    </row>
    <row r="795" spans="2:3">
      <c r="B795"/>
      <c r="C795"/>
    </row>
    <row r="796" spans="2:3">
      <c r="B796"/>
      <c r="C796"/>
    </row>
    <row r="797" spans="2:3">
      <c r="B797"/>
      <c r="C797"/>
    </row>
    <row r="798" spans="2:3">
      <c r="B798"/>
      <c r="C798"/>
    </row>
    <row r="799" spans="2:3">
      <c r="B799"/>
      <c r="C799"/>
    </row>
    <row r="800" spans="2:3">
      <c r="B800"/>
      <c r="C800"/>
    </row>
    <row r="801" spans="2:3">
      <c r="B801"/>
      <c r="C801"/>
    </row>
    <row r="802" spans="2:3">
      <c r="B802"/>
      <c r="C802"/>
    </row>
    <row r="803" spans="2:3">
      <c r="B803"/>
      <c r="C803"/>
    </row>
    <row r="804" spans="2:3">
      <c r="B804"/>
      <c r="C804"/>
    </row>
    <row r="805" spans="2:3">
      <c r="B805"/>
      <c r="C805"/>
    </row>
    <row r="806" spans="2:3">
      <c r="B806"/>
      <c r="C806"/>
    </row>
    <row r="807" spans="2:3">
      <c r="B807"/>
      <c r="C807"/>
    </row>
    <row r="808" spans="2:3">
      <c r="B808"/>
      <c r="C808"/>
    </row>
    <row r="809" spans="2:3">
      <c r="B809"/>
      <c r="C809"/>
    </row>
    <row r="810" spans="2:3">
      <c r="B810"/>
      <c r="C810"/>
    </row>
    <row r="811" spans="2:3">
      <c r="B811"/>
      <c r="C811"/>
    </row>
    <row r="812" spans="2:3">
      <c r="B812"/>
      <c r="C812"/>
    </row>
    <row r="813" spans="2:3">
      <c r="B813"/>
      <c r="C813"/>
    </row>
    <row r="814" spans="2:3">
      <c r="B814"/>
      <c r="C814"/>
    </row>
    <row r="815" spans="2:3">
      <c r="B815"/>
      <c r="C815"/>
    </row>
    <row r="816" spans="2:3">
      <c r="B816"/>
      <c r="C816"/>
    </row>
    <row r="817" spans="2:3">
      <c r="B817"/>
      <c r="C817"/>
    </row>
    <row r="818" spans="2:3">
      <c r="B818"/>
      <c r="C818"/>
    </row>
    <row r="819" spans="2:3">
      <c r="B819"/>
      <c r="C819"/>
    </row>
    <row r="820" spans="2:3">
      <c r="B820"/>
      <c r="C820"/>
    </row>
    <row r="821" spans="2:3">
      <c r="B821"/>
      <c r="C821"/>
    </row>
    <row r="822" spans="2:3">
      <c r="B822"/>
      <c r="C822"/>
    </row>
    <row r="823" spans="2:3">
      <c r="B823"/>
      <c r="C823"/>
    </row>
    <row r="824" spans="2:3">
      <c r="B824"/>
      <c r="C824"/>
    </row>
    <row r="825" spans="2:3">
      <c r="B825"/>
      <c r="C825"/>
    </row>
    <row r="826" spans="2:3">
      <c r="B826"/>
      <c r="C826"/>
    </row>
    <row r="827" spans="2:3">
      <c r="B827"/>
      <c r="C827"/>
    </row>
    <row r="828" spans="2:3">
      <c r="B828"/>
      <c r="C828"/>
    </row>
    <row r="829" spans="2:3">
      <c r="B829"/>
      <c r="C829"/>
    </row>
    <row r="830" spans="2:3">
      <c r="B830"/>
      <c r="C830"/>
    </row>
    <row r="831" spans="2:3">
      <c r="B831"/>
      <c r="C831"/>
    </row>
    <row r="832" spans="2:3">
      <c r="B832"/>
      <c r="C832"/>
    </row>
    <row r="833" spans="2:3">
      <c r="B833"/>
      <c r="C833"/>
    </row>
    <row r="834" spans="2:3">
      <c r="B834"/>
      <c r="C834"/>
    </row>
    <row r="835" spans="2:3">
      <c r="B835"/>
      <c r="C835"/>
    </row>
    <row r="836" spans="2:3">
      <c r="B836"/>
      <c r="C836"/>
    </row>
    <row r="837" spans="2:3">
      <c r="B837"/>
      <c r="C837"/>
    </row>
    <row r="838" spans="2:3">
      <c r="B838"/>
      <c r="C838"/>
    </row>
    <row r="839" spans="2:3">
      <c r="B839"/>
      <c r="C839"/>
    </row>
    <row r="840" spans="2:3">
      <c r="B840"/>
      <c r="C840"/>
    </row>
    <row r="841" spans="2:3">
      <c r="B841"/>
      <c r="C841"/>
    </row>
    <row r="842" spans="2:3">
      <c r="B842"/>
      <c r="C842"/>
    </row>
    <row r="843" spans="2:3">
      <c r="B843"/>
      <c r="C843"/>
    </row>
    <row r="844" spans="2:3">
      <c r="B844"/>
      <c r="C844"/>
    </row>
    <row r="845" spans="2:3">
      <c r="B845"/>
      <c r="C845"/>
    </row>
    <row r="846" spans="2:3">
      <c r="B846"/>
      <c r="C846"/>
    </row>
    <row r="847" spans="2:3">
      <c r="B847"/>
      <c r="C847"/>
    </row>
    <row r="848" spans="2:3">
      <c r="B848"/>
      <c r="C848"/>
    </row>
    <row r="849" spans="2:3">
      <c r="B849"/>
      <c r="C849"/>
    </row>
    <row r="850" spans="2:3">
      <c r="B850"/>
      <c r="C850"/>
    </row>
    <row r="851" spans="2:3">
      <c r="B851"/>
      <c r="C851"/>
    </row>
    <row r="852" spans="2:3">
      <c r="B852"/>
      <c r="C852"/>
    </row>
    <row r="853" spans="2:3">
      <c r="B853"/>
      <c r="C853"/>
    </row>
    <row r="854" spans="2:3">
      <c r="B854"/>
      <c r="C854"/>
    </row>
    <row r="855" spans="2:3">
      <c r="B855"/>
      <c r="C855"/>
    </row>
    <row r="856" spans="2:3">
      <c r="B856"/>
      <c r="C856"/>
    </row>
    <row r="857" spans="2:3">
      <c r="B857"/>
      <c r="C857"/>
    </row>
    <row r="858" spans="2:3">
      <c r="B858"/>
      <c r="C858"/>
    </row>
    <row r="859" spans="2:3">
      <c r="B859"/>
      <c r="C859"/>
    </row>
    <row r="860" spans="2:3">
      <c r="B860"/>
      <c r="C860"/>
    </row>
    <row r="861" spans="2:3">
      <c r="B861"/>
      <c r="C861"/>
    </row>
    <row r="862" spans="2:3">
      <c r="B862"/>
      <c r="C862"/>
    </row>
    <row r="863" spans="2:3">
      <c r="B863"/>
      <c r="C863"/>
    </row>
    <row r="864" spans="2:3">
      <c r="B864"/>
      <c r="C864"/>
    </row>
    <row r="865" spans="2:3">
      <c r="B865"/>
      <c r="C865"/>
    </row>
    <row r="866" spans="2:3">
      <c r="B866"/>
      <c r="C866"/>
    </row>
    <row r="867" spans="2:3">
      <c r="B867"/>
      <c r="C867"/>
    </row>
    <row r="868" spans="2:3">
      <c r="B868"/>
      <c r="C868"/>
    </row>
    <row r="869" spans="2:3">
      <c r="B869"/>
      <c r="C869"/>
    </row>
    <row r="870" spans="2:3">
      <c r="B870"/>
      <c r="C870"/>
    </row>
    <row r="871" spans="2:3">
      <c r="B871"/>
      <c r="C871"/>
    </row>
    <row r="872" spans="2:3">
      <c r="B872"/>
      <c r="C872"/>
    </row>
    <row r="873" spans="2:3">
      <c r="B873"/>
      <c r="C873"/>
    </row>
    <row r="874" spans="2:3">
      <c r="B874"/>
      <c r="C874"/>
    </row>
    <row r="875" spans="2:3">
      <c r="B875"/>
      <c r="C875"/>
    </row>
    <row r="876" spans="2:3">
      <c r="B876"/>
      <c r="C876"/>
    </row>
    <row r="877" spans="2:3">
      <c r="B877"/>
      <c r="C877"/>
    </row>
    <row r="878" spans="2:3">
      <c r="B878"/>
      <c r="C878"/>
    </row>
    <row r="879" spans="2:3">
      <c r="B879"/>
      <c r="C879"/>
    </row>
    <row r="880" spans="2:3">
      <c r="B880"/>
      <c r="C880"/>
    </row>
    <row r="881" spans="2:3">
      <c r="B881"/>
      <c r="C881"/>
    </row>
    <row r="882" spans="2:3">
      <c r="B882"/>
      <c r="C882"/>
    </row>
    <row r="883" spans="2:3">
      <c r="B883"/>
      <c r="C883"/>
    </row>
    <row r="884" spans="2:3">
      <c r="B884"/>
      <c r="C884"/>
    </row>
    <row r="885" spans="2:3">
      <c r="B885"/>
      <c r="C885"/>
    </row>
    <row r="886" spans="2:3">
      <c r="B886"/>
      <c r="C886"/>
    </row>
    <row r="887" spans="2:3">
      <c r="B887"/>
      <c r="C887"/>
    </row>
    <row r="888" spans="2:3">
      <c r="B888"/>
      <c r="C888"/>
    </row>
    <row r="889" spans="2:3">
      <c r="B889"/>
      <c r="C889"/>
    </row>
    <row r="890" spans="2:3">
      <c r="B890"/>
      <c r="C890"/>
    </row>
    <row r="891" spans="2:3">
      <c r="B891"/>
      <c r="C891"/>
    </row>
    <row r="892" spans="2:3">
      <c r="B892"/>
      <c r="C892"/>
    </row>
    <row r="893" spans="2:3">
      <c r="B893"/>
      <c r="C893"/>
    </row>
    <row r="894" spans="2:3">
      <c r="B894"/>
      <c r="C894"/>
    </row>
    <row r="895" spans="2:3">
      <c r="B895"/>
      <c r="C895"/>
    </row>
    <row r="896" spans="2:3">
      <c r="B896"/>
      <c r="C896"/>
    </row>
    <row r="897" spans="2:3">
      <c r="B897"/>
      <c r="C897"/>
    </row>
    <row r="898" spans="2:3">
      <c r="B898"/>
      <c r="C898"/>
    </row>
    <row r="899" spans="2:3">
      <c r="B899"/>
      <c r="C899"/>
    </row>
    <row r="900" spans="2:3">
      <c r="B900"/>
      <c r="C900"/>
    </row>
    <row r="901" spans="2:3">
      <c r="B901"/>
      <c r="C901"/>
    </row>
    <row r="902" spans="2:3">
      <c r="B902"/>
      <c r="C902"/>
    </row>
    <row r="903" spans="2:3">
      <c r="B903"/>
      <c r="C903"/>
    </row>
    <row r="904" spans="2:3">
      <c r="B904"/>
      <c r="C904"/>
    </row>
    <row r="905" spans="2:3">
      <c r="B905"/>
      <c r="C905"/>
    </row>
    <row r="906" spans="2:3">
      <c r="B906"/>
      <c r="C906"/>
    </row>
    <row r="907" spans="2:3">
      <c r="B907"/>
      <c r="C907"/>
    </row>
    <row r="908" spans="2:3">
      <c r="B908"/>
      <c r="C908"/>
    </row>
    <row r="909" spans="2:3">
      <c r="B909"/>
      <c r="C909"/>
    </row>
    <row r="910" spans="2:3">
      <c r="B910"/>
      <c r="C910"/>
    </row>
    <row r="911" spans="2:3">
      <c r="B911"/>
      <c r="C911"/>
    </row>
    <row r="912" spans="2:3">
      <c r="B912"/>
      <c r="C912"/>
    </row>
    <row r="913" spans="2:3">
      <c r="B913"/>
      <c r="C913"/>
    </row>
    <row r="914" spans="2:3">
      <c r="B914"/>
      <c r="C914"/>
    </row>
    <row r="915" spans="2:3">
      <c r="B915"/>
      <c r="C915"/>
    </row>
    <row r="916" spans="2:3">
      <c r="B916"/>
      <c r="C916"/>
    </row>
    <row r="917" spans="2:3">
      <c r="B917"/>
      <c r="C917"/>
    </row>
    <row r="918" spans="2:3">
      <c r="B918"/>
      <c r="C918"/>
    </row>
    <row r="919" spans="2:3">
      <c r="B919"/>
      <c r="C919"/>
    </row>
    <row r="920" spans="2:3">
      <c r="B920"/>
      <c r="C920"/>
    </row>
    <row r="921" spans="2:3">
      <c r="B921"/>
      <c r="C921"/>
    </row>
    <row r="922" spans="2:3">
      <c r="B922"/>
      <c r="C922"/>
    </row>
    <row r="923" spans="2:3">
      <c r="B923"/>
      <c r="C923"/>
    </row>
    <row r="924" spans="2:3">
      <c r="B924"/>
      <c r="C924"/>
    </row>
    <row r="925" spans="2:3">
      <c r="B925"/>
      <c r="C925"/>
    </row>
    <row r="926" spans="2:3">
      <c r="B926"/>
      <c r="C926"/>
    </row>
    <row r="927" spans="2:3">
      <c r="B927"/>
      <c r="C927"/>
    </row>
    <row r="928" spans="2:3">
      <c r="B928"/>
      <c r="C928"/>
    </row>
    <row r="929" spans="2:3">
      <c r="B929"/>
      <c r="C929"/>
    </row>
    <row r="930" spans="2:3">
      <c r="B930"/>
      <c r="C930"/>
    </row>
    <row r="931" spans="2:3">
      <c r="B931"/>
      <c r="C931"/>
    </row>
    <row r="932" spans="2:3">
      <c r="B932"/>
      <c r="C932"/>
    </row>
    <row r="933" spans="2:3">
      <c r="B933"/>
      <c r="C933"/>
    </row>
    <row r="934" spans="2:3">
      <c r="B934"/>
      <c r="C934"/>
    </row>
    <row r="935" spans="2:3">
      <c r="B935"/>
      <c r="C935"/>
    </row>
    <row r="936" spans="2:3">
      <c r="B936"/>
      <c r="C936"/>
    </row>
    <row r="937" spans="2:3">
      <c r="B937"/>
      <c r="C937"/>
    </row>
    <row r="938" spans="2:3">
      <c r="B938"/>
      <c r="C938"/>
    </row>
    <row r="939" spans="2:3">
      <c r="B939"/>
      <c r="C939"/>
    </row>
    <row r="940" spans="2:3">
      <c r="B940"/>
      <c r="C940"/>
    </row>
    <row r="941" spans="2:3">
      <c r="B941"/>
      <c r="C941"/>
    </row>
    <row r="942" spans="2:3">
      <c r="B942"/>
      <c r="C942"/>
    </row>
    <row r="943" spans="2:3">
      <c r="B943"/>
      <c r="C943"/>
    </row>
    <row r="944" spans="2:3">
      <c r="B944"/>
      <c r="C944"/>
    </row>
    <row r="945" spans="2:3">
      <c r="B945"/>
      <c r="C945"/>
    </row>
    <row r="946" spans="2:3">
      <c r="B946"/>
      <c r="C946"/>
    </row>
    <row r="947" spans="2:3">
      <c r="B947"/>
      <c r="C947"/>
    </row>
    <row r="948" spans="2:3">
      <c r="B948"/>
      <c r="C948"/>
    </row>
    <row r="949" spans="2:3">
      <c r="B949"/>
      <c r="C949"/>
    </row>
    <row r="950" spans="2:3">
      <c r="B950"/>
      <c r="C950"/>
    </row>
    <row r="951" spans="2:3">
      <c r="B951"/>
      <c r="C951"/>
    </row>
    <row r="952" spans="2:3">
      <c r="B952"/>
      <c r="C952"/>
    </row>
    <row r="953" spans="2:3">
      <c r="B953"/>
      <c r="C953"/>
    </row>
    <row r="954" spans="2:3">
      <c r="B954"/>
      <c r="C954"/>
    </row>
    <row r="955" spans="2:3">
      <c r="B955"/>
      <c r="C955"/>
    </row>
    <row r="956" spans="2:3">
      <c r="B956"/>
      <c r="C956"/>
    </row>
    <row r="957" spans="2:3">
      <c r="B957"/>
      <c r="C957"/>
    </row>
    <row r="958" spans="2:3">
      <c r="B958"/>
      <c r="C958"/>
    </row>
  </sheetData>
  <pageMargins left="0.70866141732283472" right="0.70866141732283472" top="0.74803149606299213" bottom="0.74803149606299213" header="0.31496062992125984" footer="0.31496062992125984"/>
  <pageSetup paperSize="8" orientation="landscape" r:id="rId2"/>
</worksheet>
</file>

<file path=xl/worksheets/sheet40.xml><?xml version="1.0" encoding="utf-8"?>
<worksheet xmlns="http://schemas.openxmlformats.org/spreadsheetml/2006/main" xmlns:r="http://schemas.openxmlformats.org/officeDocument/2006/relationships">
  <dimension ref="A3:F198"/>
  <sheetViews>
    <sheetView topLeftCell="A21" workbookViewId="0">
      <selection activeCell="A25" sqref="A25"/>
    </sheetView>
  </sheetViews>
  <sheetFormatPr defaultRowHeight="12.75"/>
  <cols>
    <col min="1" max="1" width="66.7109375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1325</v>
      </c>
      <c r="B5" s="78">
        <v>-150942004</v>
      </c>
      <c r="C5" s="78">
        <v>-70822199.13000001</v>
      </c>
      <c r="D5" s="78">
        <v>-164092756</v>
      </c>
      <c r="E5" s="78">
        <v>-171822352.375</v>
      </c>
      <c r="F5" s="78">
        <v>-181473654.68887499</v>
      </c>
    </row>
    <row r="6" spans="1:6">
      <c r="A6" s="83" t="s">
        <v>1592</v>
      </c>
      <c r="B6" s="78">
        <v>-28106100</v>
      </c>
      <c r="C6" s="78">
        <v>-15491332.800000001</v>
      </c>
      <c r="D6" s="78">
        <v>-31894100</v>
      </c>
      <c r="E6" s="78">
        <v>-33648275.5</v>
      </c>
      <c r="F6" s="78">
        <v>-35431634.101499997</v>
      </c>
    </row>
    <row r="7" spans="1:6">
      <c r="A7" s="83" t="s">
        <v>1600</v>
      </c>
      <c r="B7" s="78">
        <v>-756000</v>
      </c>
      <c r="C7" s="78">
        <v>-587221.32000000007</v>
      </c>
      <c r="D7" s="78">
        <v>-956000</v>
      </c>
      <c r="E7" s="78">
        <v>-1008580</v>
      </c>
      <c r="F7" s="78">
        <v>-1062034.74</v>
      </c>
    </row>
    <row r="8" spans="1:6">
      <c r="A8" s="83" t="s">
        <v>1594</v>
      </c>
      <c r="B8" s="78">
        <v>-6000000</v>
      </c>
      <c r="C8" s="78">
        <v>0</v>
      </c>
      <c r="D8" s="78">
        <v>-7600000</v>
      </c>
      <c r="E8" s="78">
        <v>-8018000</v>
      </c>
      <c r="F8" s="78">
        <v>-8442954</v>
      </c>
    </row>
    <row r="9" spans="1:6">
      <c r="A9" s="83" t="s">
        <v>1589</v>
      </c>
      <c r="B9" s="78">
        <v>-300000</v>
      </c>
      <c r="C9" s="78">
        <v>-255139.25</v>
      </c>
      <c r="D9" s="78">
        <v>-450000</v>
      </c>
      <c r="E9" s="78">
        <v>-474750</v>
      </c>
      <c r="F9" s="78">
        <v>-499911.75</v>
      </c>
    </row>
    <row r="10" spans="1:6">
      <c r="A10" s="83" t="s">
        <v>1588</v>
      </c>
      <c r="B10" s="78">
        <v>-116514579</v>
      </c>
      <c r="C10" s="78">
        <v>-54812000</v>
      </c>
      <c r="D10" s="78">
        <v>-123722331</v>
      </c>
      <c r="E10" s="78">
        <v>-129231554</v>
      </c>
      <c r="F10" s="78">
        <v>-136625544</v>
      </c>
    </row>
    <row r="11" spans="1:6">
      <c r="A11" s="83" t="s">
        <v>1587</v>
      </c>
      <c r="B11" s="78">
        <v>-155325</v>
      </c>
      <c r="C11" s="78">
        <v>0</v>
      </c>
      <c r="D11" s="78">
        <v>-155325</v>
      </c>
      <c r="E11" s="78">
        <v>-163867.875</v>
      </c>
      <c r="F11" s="78">
        <v>-172552.87237500001</v>
      </c>
    </row>
    <row r="12" spans="1:6">
      <c r="A12" s="83" t="s">
        <v>1598</v>
      </c>
      <c r="B12" s="78">
        <v>890000</v>
      </c>
      <c r="C12" s="78">
        <v>323494.24</v>
      </c>
      <c r="D12" s="78">
        <v>685000</v>
      </c>
      <c r="E12" s="78">
        <v>722675</v>
      </c>
      <c r="F12" s="78">
        <v>760976.77499999991</v>
      </c>
    </row>
    <row r="13" spans="1:6">
      <c r="A13" s="82" t="s">
        <v>1326</v>
      </c>
      <c r="B13" s="78">
        <v>183062249</v>
      </c>
      <c r="C13" s="78">
        <v>57873196.289999992</v>
      </c>
      <c r="D13" s="78">
        <v>197797124</v>
      </c>
      <c r="E13" s="78">
        <v>210546268.07999998</v>
      </c>
      <c r="F13" s="78">
        <v>223734500.62424007</v>
      </c>
    </row>
    <row r="14" spans="1:6">
      <c r="A14" s="83" t="s">
        <v>1346</v>
      </c>
      <c r="B14" s="78">
        <v>48898178</v>
      </c>
      <c r="C14" s="78">
        <v>31751523.099999998</v>
      </c>
      <c r="D14" s="78">
        <v>55699099</v>
      </c>
      <c r="E14" s="78">
        <v>58762549.445</v>
      </c>
      <c r="F14" s="78">
        <v>61876964.565585002</v>
      </c>
    </row>
    <row r="15" spans="1:6">
      <c r="A15" s="83" t="s">
        <v>1347</v>
      </c>
      <c r="B15" s="78">
        <v>10184170</v>
      </c>
      <c r="C15" s="78">
        <v>4743326.6299999971</v>
      </c>
      <c r="D15" s="78">
        <v>11761505</v>
      </c>
      <c r="E15" s="78">
        <v>12408387.775000002</v>
      </c>
      <c r="F15" s="78">
        <v>13066032.327075003</v>
      </c>
    </row>
    <row r="16" spans="1:6">
      <c r="A16" s="83" t="s">
        <v>1560</v>
      </c>
      <c r="B16" s="78">
        <v>-1899645</v>
      </c>
      <c r="C16" s="78">
        <v>0</v>
      </c>
      <c r="D16" s="78">
        <v>-2063970</v>
      </c>
      <c r="E16" s="78">
        <v>-2177488.35</v>
      </c>
      <c r="F16" s="78">
        <v>-2292895.2325500003</v>
      </c>
    </row>
    <row r="17" spans="1:6">
      <c r="A17" s="83" t="s">
        <v>1561</v>
      </c>
      <c r="B17" s="78">
        <v>-77011829</v>
      </c>
      <c r="C17" s="78">
        <v>-7369701.1699999999</v>
      </c>
      <c r="D17" s="78">
        <v>-83153184</v>
      </c>
      <c r="E17" s="78">
        <v>-87726609.120000005</v>
      </c>
      <c r="F17" s="78">
        <v>-92376119.403360009</v>
      </c>
    </row>
    <row r="18" spans="1:6">
      <c r="A18" s="83" t="s">
        <v>1540</v>
      </c>
      <c r="B18" s="78">
        <v>7640000</v>
      </c>
      <c r="C18" s="78">
        <v>0</v>
      </c>
      <c r="D18" s="78">
        <v>7800000</v>
      </c>
      <c r="E18" s="78">
        <v>8229000</v>
      </c>
      <c r="F18" s="78">
        <v>8665137</v>
      </c>
    </row>
    <row r="19" spans="1:6">
      <c r="A19" s="83" t="s">
        <v>1348</v>
      </c>
      <c r="B19" s="78">
        <v>71414475</v>
      </c>
      <c r="C19" s="78">
        <v>0</v>
      </c>
      <c r="D19" s="78">
        <v>75034868</v>
      </c>
      <c r="E19" s="78">
        <v>81032088</v>
      </c>
      <c r="F19" s="78">
        <v>87356069</v>
      </c>
    </row>
    <row r="20" spans="1:6">
      <c r="A20" s="83" t="s">
        <v>1353</v>
      </c>
      <c r="B20" s="78">
        <v>96811980</v>
      </c>
      <c r="C20" s="78">
        <v>16631542.919999998</v>
      </c>
      <c r="D20" s="78">
        <v>104346167</v>
      </c>
      <c r="E20" s="78">
        <v>110085206.185</v>
      </c>
      <c r="F20" s="78">
        <v>115919722.11280505</v>
      </c>
    </row>
    <row r="21" spans="1:6">
      <c r="A21" s="83" t="s">
        <v>1349</v>
      </c>
      <c r="B21" s="78">
        <v>3662748</v>
      </c>
      <c r="C21" s="78">
        <v>1944533.4899999998</v>
      </c>
      <c r="D21" s="78">
        <v>2822115</v>
      </c>
      <c r="E21" s="78">
        <v>2977331.3250000007</v>
      </c>
      <c r="F21" s="78">
        <v>3135129.8852249999</v>
      </c>
    </row>
    <row r="22" spans="1:6">
      <c r="A22" s="83" t="s">
        <v>1565</v>
      </c>
      <c r="B22" s="78">
        <v>2675378</v>
      </c>
      <c r="C22" s="78">
        <v>1356333.3199999998</v>
      </c>
      <c r="D22" s="78">
        <v>2675378</v>
      </c>
      <c r="E22" s="78">
        <v>2822523.79</v>
      </c>
      <c r="F22" s="78">
        <v>2972117.5508699999</v>
      </c>
    </row>
    <row r="23" spans="1:6">
      <c r="A23" s="83" t="s">
        <v>1351</v>
      </c>
      <c r="B23" s="78">
        <v>7042292</v>
      </c>
      <c r="C23" s="78">
        <v>4331698</v>
      </c>
      <c r="D23" s="78">
        <v>7042292</v>
      </c>
      <c r="E23" s="78">
        <v>7429618.0599999996</v>
      </c>
      <c r="F23" s="78">
        <v>7823387.8171800002</v>
      </c>
    </row>
    <row r="24" spans="1:6">
      <c r="A24" s="83" t="s">
        <v>1547</v>
      </c>
      <c r="B24" s="78">
        <v>0</v>
      </c>
      <c r="C24" s="78">
        <v>0</v>
      </c>
      <c r="D24" s="78">
        <v>0</v>
      </c>
      <c r="E24" s="78">
        <v>0</v>
      </c>
      <c r="F24" s="78">
        <v>0</v>
      </c>
    </row>
    <row r="25" spans="1:6">
      <c r="A25" s="83" t="s">
        <v>1350</v>
      </c>
      <c r="B25" s="78">
        <v>13644502</v>
      </c>
      <c r="C25" s="78">
        <v>4483940</v>
      </c>
      <c r="D25" s="78">
        <v>15832854</v>
      </c>
      <c r="E25" s="78">
        <v>16703660.970000001</v>
      </c>
      <c r="F25" s="78">
        <v>17588955.001410004</v>
      </c>
    </row>
    <row r="26" spans="1:6">
      <c r="A26" s="82" t="s">
        <v>1327</v>
      </c>
      <c r="B26" s="78">
        <v>5573346</v>
      </c>
      <c r="C26" s="78">
        <v>3132755.2299999995</v>
      </c>
      <c r="D26" s="78">
        <v>7889844</v>
      </c>
      <c r="E26" s="78">
        <v>8323785.4200000018</v>
      </c>
      <c r="F26" s="78">
        <v>8764946.0472599939</v>
      </c>
    </row>
    <row r="27" spans="1:6">
      <c r="A27" s="83" t="s">
        <v>1687</v>
      </c>
      <c r="B27" s="78">
        <v>-15485212</v>
      </c>
      <c r="C27" s="78">
        <v>-403134.09</v>
      </c>
      <c r="D27" s="78">
        <v>-16333249</v>
      </c>
      <c r="E27" s="78">
        <v>-17231577.695</v>
      </c>
      <c r="F27" s="78">
        <v>-18144851.312835</v>
      </c>
    </row>
    <row r="28" spans="1:6">
      <c r="A28" s="83" t="s">
        <v>1689</v>
      </c>
      <c r="B28" s="78">
        <v>21058558</v>
      </c>
      <c r="C28" s="78">
        <v>3535889.3199999994</v>
      </c>
      <c r="D28" s="78">
        <v>24223093</v>
      </c>
      <c r="E28" s="78">
        <v>25555363.115000002</v>
      </c>
      <c r="F28" s="78">
        <v>26909797.360094994</v>
      </c>
    </row>
    <row r="29" spans="1:6">
      <c r="A29" s="82" t="s">
        <v>1328</v>
      </c>
      <c r="B29" s="78">
        <v>104831510</v>
      </c>
      <c r="C29" s="78">
        <v>42890517.059999995</v>
      </c>
      <c r="D29" s="78">
        <v>107738765</v>
      </c>
      <c r="E29" s="78">
        <v>112499680</v>
      </c>
      <c r="F29" s="78">
        <v>118725152</v>
      </c>
    </row>
    <row r="30" spans="1:6">
      <c r="A30" s="83" t="s">
        <v>1806</v>
      </c>
      <c r="B30" s="78">
        <v>82766420</v>
      </c>
      <c r="C30" s="78">
        <v>42747370.309999995</v>
      </c>
      <c r="D30" s="78">
        <v>104858765</v>
      </c>
      <c r="E30" s="78">
        <v>112499680</v>
      </c>
      <c r="F30" s="78">
        <v>111443404</v>
      </c>
    </row>
    <row r="31" spans="1:6">
      <c r="A31" s="83" t="s">
        <v>1693</v>
      </c>
      <c r="B31" s="78">
        <v>21030090</v>
      </c>
      <c r="C31" s="78">
        <v>0</v>
      </c>
      <c r="D31" s="78">
        <v>2000000</v>
      </c>
      <c r="E31" s="78">
        <v>0</v>
      </c>
      <c r="F31" s="78">
        <v>5281748</v>
      </c>
    </row>
    <row r="32" spans="1:6">
      <c r="A32" s="83" t="s">
        <v>1698</v>
      </c>
      <c r="B32" s="78">
        <v>1035000</v>
      </c>
      <c r="C32" s="78">
        <v>143146.75</v>
      </c>
      <c r="D32" s="78">
        <v>880000</v>
      </c>
      <c r="F32" s="78">
        <v>2000000</v>
      </c>
    </row>
    <row r="33" spans="1:6">
      <c r="A33" s="83" t="s">
        <v>1792</v>
      </c>
      <c r="B33" s="78">
        <v>0</v>
      </c>
      <c r="C33" s="78">
        <v>0</v>
      </c>
    </row>
    <row r="34" spans="1:6">
      <c r="A34" s="82" t="s">
        <v>1329</v>
      </c>
      <c r="B34" s="78">
        <v>-58072107</v>
      </c>
      <c r="C34" s="78">
        <v>0</v>
      </c>
      <c r="D34" s="78">
        <v>-61320786</v>
      </c>
      <c r="E34" s="78">
        <v>-64701990</v>
      </c>
      <c r="F34" s="78">
        <v>-68281804</v>
      </c>
    </row>
    <row r="35" spans="1:6">
      <c r="A35" s="83" t="s">
        <v>1704</v>
      </c>
      <c r="B35" s="78">
        <v>-58072107</v>
      </c>
      <c r="C35" s="78">
        <v>0</v>
      </c>
      <c r="D35" s="78">
        <v>-61320786</v>
      </c>
      <c r="E35" s="78">
        <v>-64701990</v>
      </c>
      <c r="F35" s="78">
        <v>-68281804</v>
      </c>
    </row>
    <row r="36" spans="1:6">
      <c r="A36" s="82" t="s">
        <v>1345</v>
      </c>
      <c r="B36" s="78">
        <v>84452994</v>
      </c>
      <c r="C36" s="78">
        <v>33074269.449999969</v>
      </c>
      <c r="D36" s="78">
        <v>88012191</v>
      </c>
      <c r="E36" s="78">
        <v>94845391.125</v>
      </c>
      <c r="F36" s="78">
        <v>101469139.98262507</v>
      </c>
    </row>
    <row r="37" spans="1:6">
      <c r="B37"/>
      <c r="C37"/>
      <c r="D37"/>
      <c r="E37"/>
      <c r="F37"/>
    </row>
    <row r="38" spans="1:6">
      <c r="B38"/>
      <c r="C38"/>
      <c r="D38"/>
      <c r="E38"/>
      <c r="F38"/>
    </row>
    <row r="39" spans="1:6">
      <c r="B39"/>
      <c r="C39"/>
      <c r="D39"/>
      <c r="E39"/>
      <c r="F39"/>
    </row>
    <row r="40" spans="1:6">
      <c r="B40"/>
      <c r="C40"/>
      <c r="D40"/>
      <c r="E40"/>
      <c r="F40"/>
    </row>
    <row r="41" spans="1:6">
      <c r="B41"/>
      <c r="C41"/>
      <c r="D41"/>
      <c r="E41"/>
      <c r="F41"/>
    </row>
    <row r="42" spans="1:6">
      <c r="B42"/>
      <c r="C42"/>
      <c r="D42"/>
      <c r="E42"/>
      <c r="F42"/>
    </row>
    <row r="43" spans="1:6">
      <c r="B43"/>
      <c r="C43"/>
      <c r="D43"/>
      <c r="E43"/>
      <c r="F43"/>
    </row>
    <row r="44" spans="1:6">
      <c r="B44"/>
      <c r="C44"/>
      <c r="D44"/>
      <c r="E44"/>
      <c r="F44"/>
    </row>
    <row r="45" spans="1:6">
      <c r="B45"/>
      <c r="C45"/>
      <c r="D45"/>
      <c r="E45"/>
      <c r="F45"/>
    </row>
    <row r="46" spans="1:6">
      <c r="B46"/>
      <c r="C46"/>
      <c r="D46"/>
      <c r="E46"/>
      <c r="F46"/>
    </row>
    <row r="47" spans="1:6">
      <c r="B47"/>
      <c r="C47"/>
      <c r="D47"/>
      <c r="E47"/>
      <c r="F47"/>
    </row>
    <row r="48" spans="1:6">
      <c r="B48"/>
      <c r="C48"/>
      <c r="D48"/>
      <c r="E48"/>
      <c r="F48"/>
    </row>
    <row r="49" spans="2:6">
      <c r="B49"/>
      <c r="C49"/>
      <c r="D49"/>
      <c r="E49"/>
      <c r="F49"/>
    </row>
    <row r="50" spans="2:6">
      <c r="B50"/>
      <c r="C50"/>
      <c r="D50"/>
      <c r="E50"/>
      <c r="F50"/>
    </row>
    <row r="51" spans="2:6">
      <c r="B51"/>
      <c r="C51"/>
      <c r="D51"/>
      <c r="E51"/>
      <c r="F51"/>
    </row>
    <row r="52" spans="2:6">
      <c r="B52"/>
      <c r="C52"/>
      <c r="D52"/>
      <c r="E52"/>
      <c r="F52"/>
    </row>
    <row r="53" spans="2:6">
      <c r="B53"/>
      <c r="C53"/>
      <c r="D53"/>
      <c r="E53"/>
      <c r="F53"/>
    </row>
    <row r="54" spans="2:6">
      <c r="B54"/>
      <c r="C54"/>
      <c r="D54"/>
      <c r="E54"/>
      <c r="F54"/>
    </row>
    <row r="55" spans="2:6">
      <c r="B55"/>
      <c r="C55"/>
      <c r="D55"/>
      <c r="E55"/>
      <c r="F55"/>
    </row>
    <row r="56" spans="2:6">
      <c r="B56"/>
      <c r="C56"/>
      <c r="D56"/>
      <c r="E56"/>
      <c r="F56"/>
    </row>
    <row r="57" spans="2:6">
      <c r="B57"/>
      <c r="C57"/>
      <c r="D57"/>
      <c r="E57"/>
      <c r="F57"/>
    </row>
    <row r="58" spans="2:6">
      <c r="B58"/>
      <c r="C58"/>
      <c r="D58"/>
      <c r="E58"/>
      <c r="F58"/>
    </row>
    <row r="59" spans="2:6">
      <c r="B59"/>
      <c r="C59"/>
      <c r="D59"/>
      <c r="E59"/>
      <c r="F59"/>
    </row>
    <row r="60" spans="2:6">
      <c r="B60"/>
      <c r="C60"/>
      <c r="D60"/>
      <c r="E60"/>
      <c r="F60"/>
    </row>
    <row r="61" spans="2:6">
      <c r="B61"/>
      <c r="C61"/>
      <c r="D61"/>
      <c r="E61"/>
      <c r="F61"/>
    </row>
    <row r="62" spans="2:6">
      <c r="B62"/>
      <c r="C62"/>
      <c r="D62"/>
      <c r="E62"/>
      <c r="F62"/>
    </row>
    <row r="63" spans="2:6">
      <c r="B63"/>
      <c r="C63"/>
      <c r="D63"/>
      <c r="E63"/>
      <c r="F63"/>
    </row>
    <row r="64" spans="2:6">
      <c r="B64"/>
      <c r="C64"/>
      <c r="D64"/>
      <c r="E64"/>
      <c r="F64"/>
    </row>
    <row r="65" spans="2:6">
      <c r="B65"/>
      <c r="C65"/>
      <c r="D65"/>
      <c r="E65"/>
      <c r="F65"/>
    </row>
    <row r="66" spans="2:6">
      <c r="B66"/>
      <c r="C66"/>
      <c r="D66"/>
      <c r="E66"/>
      <c r="F66"/>
    </row>
    <row r="67" spans="2:6">
      <c r="B67"/>
      <c r="C67"/>
      <c r="D67"/>
      <c r="E67"/>
      <c r="F67"/>
    </row>
    <row r="68" spans="2:6">
      <c r="B68"/>
      <c r="C68"/>
      <c r="D68"/>
      <c r="E68"/>
      <c r="F68"/>
    </row>
    <row r="69" spans="2:6">
      <c r="B69"/>
      <c r="C69"/>
      <c r="D69"/>
      <c r="E69"/>
      <c r="F69"/>
    </row>
    <row r="70" spans="2:6">
      <c r="B70"/>
      <c r="C70"/>
      <c r="D70"/>
      <c r="E70"/>
      <c r="F70"/>
    </row>
    <row r="71" spans="2:6">
      <c r="B71"/>
      <c r="C71"/>
      <c r="D71"/>
      <c r="E71"/>
      <c r="F71"/>
    </row>
    <row r="72" spans="2:6">
      <c r="B72"/>
      <c r="C72"/>
      <c r="D72"/>
      <c r="E72"/>
      <c r="F72"/>
    </row>
    <row r="73" spans="2:6">
      <c r="B73"/>
      <c r="C73"/>
      <c r="D73"/>
      <c r="E73"/>
      <c r="F73"/>
    </row>
    <row r="74" spans="2:6">
      <c r="B74"/>
      <c r="C74"/>
      <c r="D74"/>
      <c r="E74"/>
      <c r="F74"/>
    </row>
    <row r="75" spans="2:6">
      <c r="B75"/>
      <c r="C75"/>
      <c r="D75"/>
      <c r="E75"/>
      <c r="F75"/>
    </row>
    <row r="76" spans="2:6">
      <c r="B76"/>
      <c r="C76"/>
      <c r="D76"/>
      <c r="E76"/>
      <c r="F76"/>
    </row>
    <row r="77" spans="2:6">
      <c r="B77"/>
      <c r="C77"/>
      <c r="D77"/>
      <c r="E77"/>
      <c r="F77"/>
    </row>
    <row r="78" spans="2:6">
      <c r="B78"/>
      <c r="C78"/>
      <c r="D78"/>
      <c r="E78"/>
      <c r="F78"/>
    </row>
    <row r="79" spans="2:6">
      <c r="B79"/>
      <c r="C79"/>
      <c r="D79"/>
      <c r="E79"/>
      <c r="F79"/>
    </row>
    <row r="80" spans="2:6">
      <c r="B80"/>
      <c r="C80"/>
      <c r="D80"/>
      <c r="E80"/>
      <c r="F80"/>
    </row>
    <row r="81" spans="2:6">
      <c r="B81"/>
      <c r="C81"/>
      <c r="D81"/>
      <c r="E81"/>
      <c r="F81"/>
    </row>
    <row r="82" spans="2:6">
      <c r="B82"/>
      <c r="C82"/>
      <c r="D82"/>
      <c r="E82"/>
      <c r="F82"/>
    </row>
    <row r="83" spans="2:6">
      <c r="B83"/>
      <c r="C83"/>
      <c r="D83"/>
      <c r="E83"/>
      <c r="F83"/>
    </row>
    <row r="84" spans="2:6">
      <c r="B84"/>
      <c r="C84"/>
      <c r="D84"/>
      <c r="E84"/>
      <c r="F84"/>
    </row>
    <row r="85" spans="2:6">
      <c r="B85"/>
      <c r="C85"/>
      <c r="D85"/>
      <c r="E85"/>
      <c r="F85"/>
    </row>
    <row r="86" spans="2:6">
      <c r="B86"/>
      <c r="C86"/>
      <c r="D86"/>
      <c r="E86"/>
      <c r="F86"/>
    </row>
    <row r="87" spans="2:6">
      <c r="B87"/>
      <c r="C87"/>
      <c r="D87"/>
      <c r="E87"/>
      <c r="F87"/>
    </row>
    <row r="88" spans="2:6">
      <c r="B88"/>
      <c r="C88"/>
      <c r="D88"/>
      <c r="E88"/>
      <c r="F88"/>
    </row>
    <row r="89" spans="2:6">
      <c r="B89"/>
      <c r="C89"/>
      <c r="D89"/>
      <c r="E89"/>
      <c r="F89"/>
    </row>
    <row r="90" spans="2:6">
      <c r="B90"/>
      <c r="C90"/>
      <c r="D90"/>
      <c r="E90"/>
      <c r="F90"/>
    </row>
    <row r="91" spans="2:6">
      <c r="B91"/>
      <c r="C91"/>
      <c r="D91"/>
      <c r="E91"/>
      <c r="F91"/>
    </row>
    <row r="92" spans="2:6">
      <c r="B92"/>
      <c r="C92"/>
      <c r="D92"/>
      <c r="E92"/>
      <c r="F92"/>
    </row>
    <row r="93" spans="2:6">
      <c r="B93"/>
      <c r="C93"/>
      <c r="D93"/>
      <c r="E93"/>
      <c r="F93"/>
    </row>
    <row r="94" spans="2:6">
      <c r="B94"/>
      <c r="C94"/>
      <c r="D94"/>
      <c r="E94"/>
      <c r="F94"/>
    </row>
    <row r="95" spans="2:6">
      <c r="B95"/>
      <c r="C95"/>
      <c r="D95"/>
      <c r="E95"/>
      <c r="F95"/>
    </row>
    <row r="96" spans="2:6">
      <c r="B96"/>
      <c r="C96"/>
      <c r="D96"/>
      <c r="E96"/>
      <c r="F96"/>
    </row>
    <row r="97" spans="2:6">
      <c r="B97"/>
      <c r="C97"/>
      <c r="D97"/>
      <c r="E97"/>
      <c r="F97"/>
    </row>
    <row r="98" spans="2:6">
      <c r="B98"/>
      <c r="C98"/>
      <c r="D98"/>
      <c r="E98"/>
      <c r="F98"/>
    </row>
    <row r="99" spans="2:6">
      <c r="B99"/>
      <c r="C99"/>
      <c r="D99"/>
      <c r="E99"/>
      <c r="F99"/>
    </row>
    <row r="100" spans="2:6">
      <c r="B100"/>
      <c r="C100"/>
      <c r="D100"/>
      <c r="E100"/>
      <c r="F100"/>
    </row>
    <row r="101" spans="2:6">
      <c r="B101"/>
      <c r="C101"/>
      <c r="D101"/>
      <c r="E101"/>
      <c r="F101"/>
    </row>
    <row r="102" spans="2:6">
      <c r="B102"/>
      <c r="C102"/>
      <c r="D102"/>
      <c r="E102"/>
      <c r="F102"/>
    </row>
    <row r="103" spans="2:6">
      <c r="B103"/>
      <c r="C103"/>
      <c r="D103"/>
      <c r="E103"/>
      <c r="F103"/>
    </row>
    <row r="104" spans="2:6">
      <c r="B104"/>
      <c r="C104"/>
      <c r="D104"/>
      <c r="E104"/>
      <c r="F104"/>
    </row>
    <row r="105" spans="2:6">
      <c r="B105"/>
      <c r="C105"/>
      <c r="D105"/>
      <c r="E105"/>
      <c r="F105"/>
    </row>
    <row r="106" spans="2:6">
      <c r="B106"/>
      <c r="C106"/>
      <c r="D106"/>
      <c r="E106"/>
      <c r="F106"/>
    </row>
    <row r="107" spans="2:6">
      <c r="B107"/>
      <c r="C107"/>
      <c r="D107"/>
      <c r="E107"/>
      <c r="F107"/>
    </row>
    <row r="108" spans="2:6">
      <c r="B108"/>
      <c r="C108"/>
      <c r="D108"/>
      <c r="E108"/>
      <c r="F108"/>
    </row>
    <row r="109" spans="2:6">
      <c r="B109"/>
      <c r="C109"/>
      <c r="D109"/>
      <c r="E109"/>
      <c r="F109"/>
    </row>
    <row r="110" spans="2:6">
      <c r="B110"/>
      <c r="C110"/>
      <c r="D110"/>
      <c r="E110"/>
      <c r="F110"/>
    </row>
    <row r="111" spans="2:6">
      <c r="B111"/>
      <c r="C111"/>
      <c r="D111"/>
      <c r="E111"/>
      <c r="F111"/>
    </row>
    <row r="112" spans="2:6">
      <c r="B112"/>
      <c r="C112"/>
      <c r="D112"/>
      <c r="E112"/>
      <c r="F112"/>
    </row>
    <row r="113" spans="2:6">
      <c r="B113"/>
      <c r="C113"/>
      <c r="D113"/>
      <c r="E113"/>
      <c r="F113"/>
    </row>
    <row r="114" spans="2:6">
      <c r="B114"/>
      <c r="C114"/>
      <c r="D114"/>
      <c r="E114"/>
      <c r="F114"/>
    </row>
    <row r="115" spans="2:6">
      <c r="B115"/>
      <c r="C115"/>
      <c r="D115"/>
      <c r="E115"/>
      <c r="F115"/>
    </row>
    <row r="116" spans="2:6">
      <c r="B116"/>
      <c r="C116"/>
      <c r="D116"/>
      <c r="E116"/>
      <c r="F116"/>
    </row>
    <row r="117" spans="2:6">
      <c r="B117"/>
      <c r="C117"/>
      <c r="D117"/>
      <c r="E117"/>
      <c r="F117"/>
    </row>
    <row r="118" spans="2:6">
      <c r="B118"/>
      <c r="C118"/>
      <c r="D118"/>
      <c r="E118"/>
      <c r="F118"/>
    </row>
    <row r="119" spans="2:6">
      <c r="B119"/>
      <c r="C119"/>
      <c r="D119"/>
      <c r="E119"/>
      <c r="F119"/>
    </row>
    <row r="120" spans="2:6">
      <c r="B120"/>
      <c r="C120"/>
      <c r="D120"/>
      <c r="E120"/>
      <c r="F120"/>
    </row>
    <row r="121" spans="2:6">
      <c r="B121"/>
      <c r="C121"/>
      <c r="D121"/>
      <c r="E121"/>
      <c r="F121"/>
    </row>
    <row r="122" spans="2:6">
      <c r="B122"/>
      <c r="C122"/>
      <c r="D122"/>
      <c r="E122"/>
      <c r="F122"/>
    </row>
    <row r="123" spans="2:6">
      <c r="B123"/>
      <c r="C123"/>
      <c r="D123"/>
      <c r="E123"/>
      <c r="F123"/>
    </row>
    <row r="124" spans="2:6">
      <c r="B124"/>
      <c r="C124"/>
      <c r="D124"/>
      <c r="E124"/>
      <c r="F124"/>
    </row>
    <row r="125" spans="2:6">
      <c r="B125"/>
      <c r="C125"/>
      <c r="D125"/>
      <c r="E125"/>
      <c r="F125"/>
    </row>
    <row r="126" spans="2:6">
      <c r="B126"/>
      <c r="C126"/>
      <c r="D126"/>
      <c r="E126"/>
      <c r="F126"/>
    </row>
    <row r="127" spans="2:6">
      <c r="B127"/>
      <c r="C127"/>
      <c r="D127"/>
      <c r="E127"/>
      <c r="F127"/>
    </row>
    <row r="128" spans="2:6">
      <c r="B128"/>
      <c r="C128"/>
      <c r="D128"/>
      <c r="E128"/>
      <c r="F128"/>
    </row>
    <row r="129" spans="2:6">
      <c r="B129"/>
      <c r="C129"/>
      <c r="D129"/>
      <c r="E129"/>
      <c r="F129"/>
    </row>
    <row r="130" spans="2:6">
      <c r="B130"/>
      <c r="C130"/>
      <c r="D130"/>
      <c r="E130"/>
      <c r="F130"/>
    </row>
    <row r="131" spans="2:6">
      <c r="B131"/>
      <c r="C131"/>
      <c r="D131"/>
      <c r="E131"/>
      <c r="F131"/>
    </row>
    <row r="132" spans="2:6">
      <c r="B132"/>
      <c r="C132"/>
      <c r="D132"/>
      <c r="E132"/>
      <c r="F132"/>
    </row>
    <row r="133" spans="2:6">
      <c r="B133"/>
      <c r="C133"/>
      <c r="D133"/>
      <c r="E133"/>
      <c r="F133"/>
    </row>
    <row r="134" spans="2:6">
      <c r="B134"/>
      <c r="C134"/>
      <c r="D134"/>
      <c r="E134"/>
      <c r="F134"/>
    </row>
    <row r="135" spans="2:6">
      <c r="B135"/>
      <c r="C135"/>
      <c r="D135"/>
      <c r="E135"/>
      <c r="F135"/>
    </row>
    <row r="136" spans="2:6">
      <c r="B136"/>
      <c r="C136"/>
      <c r="D136"/>
      <c r="E136"/>
      <c r="F136"/>
    </row>
    <row r="137" spans="2:6">
      <c r="B137"/>
      <c r="C137"/>
      <c r="D137"/>
      <c r="E137"/>
      <c r="F137"/>
    </row>
    <row r="138" spans="2:6">
      <c r="B138"/>
      <c r="C138"/>
      <c r="D138"/>
      <c r="E138"/>
      <c r="F138"/>
    </row>
    <row r="139" spans="2:6">
      <c r="B139"/>
      <c r="C139"/>
      <c r="D139"/>
      <c r="E139"/>
      <c r="F139"/>
    </row>
    <row r="140" spans="2:6">
      <c r="B140"/>
      <c r="C140"/>
      <c r="D140"/>
      <c r="E140"/>
      <c r="F140"/>
    </row>
    <row r="141" spans="2:6">
      <c r="B141"/>
      <c r="C141"/>
      <c r="D141"/>
      <c r="E141"/>
      <c r="F141"/>
    </row>
    <row r="142" spans="2:6">
      <c r="B142"/>
      <c r="C142"/>
      <c r="D142"/>
      <c r="E142"/>
      <c r="F142"/>
    </row>
    <row r="143" spans="2:6">
      <c r="B143"/>
      <c r="C143"/>
      <c r="D143"/>
      <c r="E143"/>
      <c r="F143"/>
    </row>
    <row r="144" spans="2:6">
      <c r="B144"/>
      <c r="C144"/>
      <c r="D144"/>
      <c r="E144"/>
      <c r="F144"/>
    </row>
    <row r="145" spans="2:6">
      <c r="B145"/>
      <c r="C145"/>
      <c r="D145"/>
      <c r="E145"/>
      <c r="F145"/>
    </row>
    <row r="146" spans="2:6">
      <c r="B146"/>
      <c r="C146"/>
      <c r="D146"/>
      <c r="E146"/>
      <c r="F146"/>
    </row>
    <row r="147" spans="2:6">
      <c r="B147"/>
      <c r="C147"/>
      <c r="D147"/>
      <c r="E147"/>
      <c r="F147"/>
    </row>
    <row r="148" spans="2:6">
      <c r="B148"/>
      <c r="C148"/>
      <c r="D148"/>
      <c r="E148"/>
      <c r="F148"/>
    </row>
    <row r="149" spans="2:6">
      <c r="B149"/>
      <c r="C149"/>
      <c r="D149"/>
      <c r="E149"/>
      <c r="F149"/>
    </row>
    <row r="150" spans="2:6">
      <c r="B150"/>
      <c r="C150"/>
      <c r="D150"/>
      <c r="E150"/>
      <c r="F150"/>
    </row>
    <row r="151" spans="2:6">
      <c r="B151"/>
      <c r="C151"/>
      <c r="D151"/>
      <c r="E151"/>
      <c r="F151"/>
    </row>
    <row r="152" spans="2:6">
      <c r="B152"/>
      <c r="C152"/>
      <c r="D152"/>
      <c r="E152"/>
      <c r="F152"/>
    </row>
    <row r="153" spans="2:6">
      <c r="B153"/>
      <c r="C153"/>
      <c r="D153"/>
      <c r="E153"/>
      <c r="F153"/>
    </row>
    <row r="154" spans="2:6">
      <c r="B154"/>
      <c r="C154"/>
      <c r="D154"/>
      <c r="E154"/>
      <c r="F154"/>
    </row>
    <row r="155" spans="2:6">
      <c r="B155"/>
      <c r="C155"/>
      <c r="D155"/>
      <c r="E155"/>
      <c r="F155"/>
    </row>
    <row r="156" spans="2:6">
      <c r="B156"/>
      <c r="C156"/>
      <c r="D156"/>
      <c r="E156"/>
      <c r="F156"/>
    </row>
    <row r="157" spans="2:6">
      <c r="B157"/>
      <c r="C157"/>
      <c r="D157"/>
      <c r="E157"/>
      <c r="F157"/>
    </row>
    <row r="158" spans="2:6">
      <c r="B158"/>
      <c r="C158"/>
      <c r="D158"/>
      <c r="E158"/>
      <c r="F158"/>
    </row>
    <row r="159" spans="2:6">
      <c r="B159"/>
      <c r="C159"/>
      <c r="D159"/>
      <c r="E159"/>
      <c r="F159"/>
    </row>
    <row r="160" spans="2:6">
      <c r="B160"/>
      <c r="C160"/>
      <c r="D160"/>
      <c r="E160"/>
      <c r="F160"/>
    </row>
    <row r="161" spans="2:6">
      <c r="B161"/>
      <c r="C161"/>
      <c r="D161"/>
      <c r="E161"/>
      <c r="F161"/>
    </row>
    <row r="162" spans="2:6">
      <c r="B162"/>
      <c r="C162"/>
      <c r="D162"/>
      <c r="E162"/>
      <c r="F162"/>
    </row>
    <row r="163" spans="2:6">
      <c r="B163"/>
      <c r="C163"/>
      <c r="D163"/>
      <c r="E163"/>
      <c r="F163"/>
    </row>
    <row r="164" spans="2:6">
      <c r="B164"/>
      <c r="C164"/>
      <c r="D164"/>
      <c r="E164"/>
      <c r="F164"/>
    </row>
    <row r="165" spans="2:6">
      <c r="B165"/>
      <c r="C165"/>
      <c r="D165"/>
      <c r="E165"/>
      <c r="F165"/>
    </row>
    <row r="166" spans="2:6">
      <c r="B166"/>
      <c r="C166"/>
      <c r="D166"/>
      <c r="E166"/>
      <c r="F166"/>
    </row>
    <row r="167" spans="2:6">
      <c r="B167"/>
      <c r="C167"/>
      <c r="D167"/>
      <c r="E167"/>
      <c r="F167"/>
    </row>
    <row r="168" spans="2:6">
      <c r="B168"/>
      <c r="C168"/>
      <c r="D168"/>
      <c r="E168"/>
      <c r="F168"/>
    </row>
    <row r="169" spans="2:6">
      <c r="B169"/>
      <c r="C169"/>
      <c r="D169"/>
      <c r="E169"/>
      <c r="F169"/>
    </row>
    <row r="170" spans="2:6">
      <c r="B170"/>
      <c r="C170"/>
      <c r="D170"/>
      <c r="E170"/>
      <c r="F170"/>
    </row>
    <row r="171" spans="2:6">
      <c r="B171"/>
      <c r="C171"/>
      <c r="D171"/>
      <c r="E171"/>
      <c r="F171"/>
    </row>
    <row r="172" spans="2:6">
      <c r="B172"/>
      <c r="C172"/>
      <c r="D172"/>
      <c r="E172"/>
      <c r="F172"/>
    </row>
    <row r="173" spans="2:6">
      <c r="B173"/>
      <c r="C173"/>
      <c r="D173"/>
      <c r="E173"/>
      <c r="F173"/>
    </row>
    <row r="174" spans="2:6">
      <c r="B174"/>
      <c r="C174"/>
      <c r="D174"/>
      <c r="E174"/>
      <c r="F174"/>
    </row>
    <row r="175" spans="2:6">
      <c r="B175"/>
      <c r="C175"/>
      <c r="D175"/>
      <c r="E175"/>
      <c r="F175"/>
    </row>
    <row r="176" spans="2:6">
      <c r="B176"/>
      <c r="C176"/>
      <c r="D176"/>
      <c r="E176"/>
      <c r="F176"/>
    </row>
    <row r="177" spans="2:6">
      <c r="B177"/>
      <c r="C177"/>
      <c r="D177"/>
      <c r="E177"/>
      <c r="F177"/>
    </row>
    <row r="178" spans="2:6">
      <c r="B178"/>
      <c r="C178"/>
      <c r="D178"/>
      <c r="E178"/>
      <c r="F178"/>
    </row>
    <row r="179" spans="2:6">
      <c r="B179"/>
      <c r="C179"/>
      <c r="D179"/>
      <c r="E179"/>
      <c r="F179"/>
    </row>
    <row r="180" spans="2:6">
      <c r="B180"/>
      <c r="C180"/>
      <c r="D180"/>
      <c r="E180"/>
      <c r="F180"/>
    </row>
    <row r="181" spans="2:6">
      <c r="B181"/>
      <c r="C181"/>
      <c r="D181"/>
      <c r="E181"/>
      <c r="F181"/>
    </row>
    <row r="182" spans="2:6">
      <c r="B182"/>
      <c r="C182"/>
      <c r="D182"/>
      <c r="E182"/>
      <c r="F182"/>
    </row>
    <row r="183" spans="2:6">
      <c r="B183"/>
      <c r="C183"/>
      <c r="D183"/>
      <c r="E183"/>
      <c r="F183"/>
    </row>
    <row r="184" spans="2:6">
      <c r="B184"/>
      <c r="C184"/>
      <c r="D184"/>
      <c r="E184"/>
      <c r="F184"/>
    </row>
    <row r="185" spans="2:6">
      <c r="B185"/>
      <c r="C185"/>
      <c r="D185"/>
      <c r="E185"/>
      <c r="F185"/>
    </row>
    <row r="186" spans="2:6">
      <c r="B186"/>
      <c r="C186"/>
      <c r="D186"/>
      <c r="E186"/>
      <c r="F186"/>
    </row>
    <row r="187" spans="2:6">
      <c r="B187"/>
      <c r="C187"/>
      <c r="D187"/>
      <c r="E187"/>
      <c r="F187"/>
    </row>
    <row r="188" spans="2:6">
      <c r="B188"/>
      <c r="C188"/>
      <c r="D188"/>
      <c r="E188"/>
      <c r="F188"/>
    </row>
    <row r="189" spans="2:6">
      <c r="B189"/>
      <c r="C189"/>
      <c r="D189"/>
      <c r="E189"/>
      <c r="F189"/>
    </row>
    <row r="190" spans="2:6">
      <c r="B190"/>
      <c r="C190"/>
      <c r="D190"/>
      <c r="E190"/>
      <c r="F190"/>
    </row>
    <row r="191" spans="2:6">
      <c r="B191"/>
      <c r="C191"/>
      <c r="D191"/>
      <c r="E191"/>
      <c r="F191"/>
    </row>
    <row r="192" spans="2:6">
      <c r="B192"/>
      <c r="C192"/>
      <c r="D192"/>
      <c r="E192"/>
      <c r="F192"/>
    </row>
    <row r="193" spans="2:6">
      <c r="B193"/>
      <c r="C193"/>
      <c r="D193"/>
      <c r="E193"/>
      <c r="F193"/>
    </row>
    <row r="194" spans="2:6">
      <c r="B194"/>
      <c r="C194"/>
      <c r="D194"/>
      <c r="E194"/>
      <c r="F194"/>
    </row>
    <row r="195" spans="2:6">
      <c r="B195"/>
      <c r="C195"/>
      <c r="D195"/>
      <c r="E195"/>
      <c r="F195"/>
    </row>
    <row r="196" spans="2:6">
      <c r="B196"/>
      <c r="C196"/>
      <c r="D196"/>
      <c r="E196"/>
      <c r="F196"/>
    </row>
    <row r="197" spans="2:6">
      <c r="B197"/>
      <c r="C197"/>
      <c r="D197"/>
      <c r="E197"/>
      <c r="F197"/>
    </row>
    <row r="198" spans="2:6">
      <c r="B198"/>
      <c r="C198"/>
      <c r="D198"/>
      <c r="E198"/>
      <c r="F19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3:F198"/>
  <sheetViews>
    <sheetView topLeftCell="A19" workbookViewId="0">
      <selection activeCell="A27" sqref="A27"/>
    </sheetView>
  </sheetViews>
  <sheetFormatPr defaultRowHeight="12.75"/>
  <cols>
    <col min="1" max="1" width="66.7109375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1325</v>
      </c>
      <c r="B5" s="78">
        <v>-81198761</v>
      </c>
      <c r="C5" s="78">
        <v>-38628975.090000004</v>
      </c>
      <c r="D5" s="78">
        <v>-82300081</v>
      </c>
      <c r="E5" s="78">
        <v>-84833275.454999998</v>
      </c>
      <c r="F5" s="78">
        <v>-89372939.054114997</v>
      </c>
    </row>
    <row r="6" spans="1:6">
      <c r="A6" s="83" t="s">
        <v>1592</v>
      </c>
      <c r="B6" s="78">
        <v>-23767840</v>
      </c>
      <c r="C6" s="78">
        <v>-13503903.48</v>
      </c>
      <c r="D6" s="78">
        <v>-24945840</v>
      </c>
      <c r="E6" s="78">
        <v>-26317861.199999999</v>
      </c>
      <c r="F6" s="78">
        <v>-27712707.843599997</v>
      </c>
    </row>
    <row r="7" spans="1:6">
      <c r="A7" s="83" t="s">
        <v>1600</v>
      </c>
      <c r="B7" s="78">
        <v>-3100</v>
      </c>
      <c r="C7" s="78">
        <v>0</v>
      </c>
      <c r="D7" s="78">
        <v>-3100</v>
      </c>
      <c r="E7" s="78">
        <v>-3270.5</v>
      </c>
      <c r="F7" s="78">
        <v>-3443.8364999999999</v>
      </c>
    </row>
    <row r="8" spans="1:6">
      <c r="A8" s="83" t="s">
        <v>1595</v>
      </c>
      <c r="B8" s="78">
        <v>-3010036</v>
      </c>
      <c r="C8" s="78">
        <v>-1799360.1600000001</v>
      </c>
      <c r="D8" s="78">
        <v>-3305036</v>
      </c>
      <c r="E8" s="78">
        <v>-3486812.98</v>
      </c>
      <c r="F8" s="78">
        <v>-3671614.06794</v>
      </c>
    </row>
    <row r="9" spans="1:6">
      <c r="A9" s="83" t="s">
        <v>1589</v>
      </c>
      <c r="B9" s="78">
        <v>-21138</v>
      </c>
      <c r="C9" s="78">
        <v>-9854</v>
      </c>
      <c r="D9" s="78">
        <v>-21138</v>
      </c>
      <c r="E9" s="78">
        <v>-22300.59</v>
      </c>
      <c r="F9" s="78">
        <v>-23482.521270000001</v>
      </c>
    </row>
    <row r="10" spans="1:6">
      <c r="A10" s="83" t="s">
        <v>1596</v>
      </c>
      <c r="B10" s="78">
        <v>-42992708</v>
      </c>
      <c r="C10" s="78">
        <v>-22446268.57</v>
      </c>
      <c r="D10" s="78">
        <v>-43192708</v>
      </c>
      <c r="E10" s="78">
        <v>-45568306.939999998</v>
      </c>
      <c r="F10" s="78">
        <v>-47983427.207819998</v>
      </c>
    </row>
    <row r="11" spans="1:6">
      <c r="A11" s="83" t="s">
        <v>1588</v>
      </c>
      <c r="B11" s="78">
        <v>-12488680</v>
      </c>
      <c r="C11" s="78">
        <v>-1442000</v>
      </c>
      <c r="D11" s="78">
        <v>-11842000</v>
      </c>
      <c r="E11" s="78">
        <v>-10500000</v>
      </c>
      <c r="F11" s="78">
        <v>-11100000</v>
      </c>
    </row>
    <row r="12" spans="1:6">
      <c r="A12" s="83" t="s">
        <v>1587</v>
      </c>
      <c r="B12" s="78">
        <v>-490259</v>
      </c>
      <c r="C12" s="78">
        <v>-16320.2</v>
      </c>
      <c r="D12" s="78">
        <v>-490259</v>
      </c>
      <c r="E12" s="78">
        <v>-517223.245</v>
      </c>
      <c r="F12" s="78">
        <v>-544636.07698499993</v>
      </c>
    </row>
    <row r="13" spans="1:6">
      <c r="A13" s="83" t="s">
        <v>1598</v>
      </c>
      <c r="B13" s="78">
        <v>1575000</v>
      </c>
      <c r="C13" s="78">
        <v>588731.31999999995</v>
      </c>
      <c r="D13" s="78">
        <v>1500000</v>
      </c>
      <c r="E13" s="78">
        <v>1582500</v>
      </c>
      <c r="F13" s="78">
        <v>1666372.5</v>
      </c>
    </row>
    <row r="14" spans="1:6">
      <c r="A14" s="82" t="s">
        <v>1326</v>
      </c>
      <c r="B14" s="78">
        <v>157866995</v>
      </c>
      <c r="C14" s="78">
        <v>80719657.549999997</v>
      </c>
      <c r="D14" s="78">
        <v>181957459</v>
      </c>
      <c r="E14" s="78">
        <v>189609884.93000001</v>
      </c>
      <c r="F14" s="78">
        <v>199262263.58228996</v>
      </c>
    </row>
    <row r="15" spans="1:6">
      <c r="A15" s="83" t="s">
        <v>1346</v>
      </c>
      <c r="B15" s="78">
        <v>67430854</v>
      </c>
      <c r="C15" s="78">
        <v>38160509.380000003</v>
      </c>
      <c r="D15" s="78">
        <v>82981945</v>
      </c>
      <c r="E15" s="78">
        <v>87545951.975000009</v>
      </c>
      <c r="F15" s="78">
        <v>92185887.429674998</v>
      </c>
    </row>
    <row r="16" spans="1:6">
      <c r="A16" s="83" t="s">
        <v>1347</v>
      </c>
      <c r="B16" s="78">
        <v>14696453</v>
      </c>
      <c r="C16" s="78">
        <v>6749005.7500000009</v>
      </c>
      <c r="D16" s="78">
        <v>16509887</v>
      </c>
      <c r="E16" s="78">
        <v>17417930.785</v>
      </c>
      <c r="F16" s="78">
        <v>18341081.116604995</v>
      </c>
    </row>
    <row r="17" spans="1:6">
      <c r="A17" s="83" t="s">
        <v>1561</v>
      </c>
      <c r="B17" s="78">
        <v>-14893732</v>
      </c>
      <c r="C17" s="78">
        <v>0</v>
      </c>
      <c r="D17" s="78">
        <v>-16135539</v>
      </c>
      <c r="E17" s="78">
        <v>-17022993.645</v>
      </c>
      <c r="F17" s="78">
        <v>-17925212.308185</v>
      </c>
    </row>
    <row r="18" spans="1:6">
      <c r="A18" s="83" t="s">
        <v>1540</v>
      </c>
      <c r="B18" s="78">
        <v>3100000</v>
      </c>
      <c r="C18" s="78">
        <v>0</v>
      </c>
      <c r="D18" s="78">
        <v>3600000</v>
      </c>
      <c r="E18" s="78">
        <v>3798000</v>
      </c>
      <c r="F18" s="78">
        <v>3999294</v>
      </c>
    </row>
    <row r="19" spans="1:6">
      <c r="A19" s="83" t="s">
        <v>1348</v>
      </c>
      <c r="B19" s="78">
        <v>7386890</v>
      </c>
      <c r="C19" s="78">
        <v>0</v>
      </c>
      <c r="D19" s="78">
        <v>7489533</v>
      </c>
      <c r="E19" s="78">
        <v>7489533</v>
      </c>
      <c r="F19" s="78">
        <v>7489533</v>
      </c>
    </row>
    <row r="20" spans="1:6">
      <c r="A20" s="83" t="s">
        <v>1353</v>
      </c>
      <c r="B20" s="78">
        <v>22455284</v>
      </c>
      <c r="C20" s="78">
        <v>1817093.1699999997</v>
      </c>
      <c r="D20" s="78">
        <v>22817173</v>
      </c>
      <c r="E20" s="78">
        <v>24072117.514999997</v>
      </c>
      <c r="F20" s="78">
        <v>25347939.743294999</v>
      </c>
    </row>
    <row r="21" spans="1:6">
      <c r="A21" s="83" t="s">
        <v>1349</v>
      </c>
      <c r="B21" s="78">
        <v>462799</v>
      </c>
      <c r="C21" s="78">
        <v>246291.43</v>
      </c>
      <c r="D21" s="78">
        <v>353371</v>
      </c>
      <c r="E21" s="78">
        <v>372806.40500000003</v>
      </c>
      <c r="F21" s="78">
        <v>392565.14446500002</v>
      </c>
    </row>
    <row r="22" spans="1:6">
      <c r="A22" s="83" t="s">
        <v>1351</v>
      </c>
      <c r="B22" s="78">
        <v>26540275</v>
      </c>
      <c r="C22" s="78">
        <v>16839584.439999998</v>
      </c>
      <c r="D22" s="78">
        <v>33540275</v>
      </c>
      <c r="E22" s="78">
        <v>35384990.125</v>
      </c>
      <c r="F22" s="78">
        <v>37260394.601624995</v>
      </c>
    </row>
    <row r="23" spans="1:6">
      <c r="A23" s="84" t="s">
        <v>1609</v>
      </c>
      <c r="B23" s="78">
        <v>26540275</v>
      </c>
      <c r="C23" s="78">
        <v>16839584.439999998</v>
      </c>
      <c r="D23" s="78">
        <v>33540275</v>
      </c>
      <c r="E23" s="78">
        <v>35384990.125</v>
      </c>
      <c r="F23" s="78">
        <v>37260394.601624995</v>
      </c>
    </row>
    <row r="24" spans="1:6">
      <c r="A24" s="85" t="s">
        <v>1665</v>
      </c>
      <c r="B24" s="78">
        <v>8789796</v>
      </c>
      <c r="C24" s="78">
        <v>6868298.6999999993</v>
      </c>
      <c r="D24" s="78">
        <v>9789796</v>
      </c>
      <c r="E24" s="78">
        <v>10328234.779999999</v>
      </c>
      <c r="F24" s="78">
        <v>10875631.223339999</v>
      </c>
    </row>
    <row r="25" spans="1:6">
      <c r="A25" s="85" t="s">
        <v>1545</v>
      </c>
      <c r="B25" s="78">
        <v>7250000</v>
      </c>
      <c r="C25" s="78">
        <v>3842849.1100000003</v>
      </c>
      <c r="D25" s="78">
        <v>9250000</v>
      </c>
      <c r="E25" s="78">
        <v>9758750</v>
      </c>
      <c r="F25" s="78">
        <v>10275963.75</v>
      </c>
    </row>
    <row r="26" spans="1:6">
      <c r="A26" s="85" t="s">
        <v>1556</v>
      </c>
      <c r="B26" s="78">
        <v>8700000</v>
      </c>
      <c r="C26" s="78">
        <v>5761603.8299999991</v>
      </c>
      <c r="D26" s="78">
        <v>10700000</v>
      </c>
      <c r="E26" s="78">
        <v>11288500</v>
      </c>
      <c r="F26" s="78">
        <v>11886790.5</v>
      </c>
    </row>
    <row r="27" spans="1:6">
      <c r="A27" s="85" t="s">
        <v>1546</v>
      </c>
      <c r="B27" s="78">
        <v>0</v>
      </c>
      <c r="C27" s="78">
        <v>0</v>
      </c>
      <c r="D27" s="78">
        <v>2000000</v>
      </c>
      <c r="E27" s="78">
        <v>2110000</v>
      </c>
      <c r="F27" s="78">
        <v>2221830</v>
      </c>
    </row>
    <row r="28" spans="1:6">
      <c r="A28" s="89" t="s">
        <v>1456</v>
      </c>
      <c r="B28" s="78">
        <v>0</v>
      </c>
      <c r="C28" s="78">
        <v>0</v>
      </c>
      <c r="D28" s="78">
        <v>2000000</v>
      </c>
      <c r="E28" s="78">
        <v>2110000</v>
      </c>
      <c r="F28" s="78">
        <v>2221830</v>
      </c>
    </row>
    <row r="29" spans="1:6">
      <c r="A29" s="85" t="s">
        <v>1644</v>
      </c>
      <c r="B29" s="78">
        <v>1800479</v>
      </c>
      <c r="C29" s="78">
        <v>366832.8</v>
      </c>
      <c r="D29" s="78">
        <v>1800479</v>
      </c>
      <c r="E29" s="78">
        <v>1899505.345</v>
      </c>
      <c r="F29" s="78">
        <v>2000179.1282849999</v>
      </c>
    </row>
    <row r="30" spans="1:6">
      <c r="A30" s="83" t="s">
        <v>1547</v>
      </c>
      <c r="B30" s="78">
        <v>2060000</v>
      </c>
      <c r="C30" s="78">
        <v>1442071.12</v>
      </c>
      <c r="D30" s="78">
        <v>1842000</v>
      </c>
      <c r="E30" s="78">
        <v>0</v>
      </c>
      <c r="F30" s="78">
        <v>0</v>
      </c>
    </row>
    <row r="31" spans="1:6">
      <c r="A31" s="83" t="s">
        <v>1566</v>
      </c>
      <c r="B31" s="78">
        <v>242470</v>
      </c>
      <c r="C31" s="78">
        <v>121235.04000000001</v>
      </c>
      <c r="D31" s="78">
        <v>242470</v>
      </c>
      <c r="E31" s="78">
        <v>255805.85</v>
      </c>
      <c r="F31" s="78">
        <v>269363.56004999997</v>
      </c>
    </row>
    <row r="32" spans="1:6">
      <c r="A32" s="84" t="s">
        <v>1609</v>
      </c>
      <c r="B32" s="78">
        <v>242470</v>
      </c>
      <c r="C32" s="78">
        <v>121235.04000000001</v>
      </c>
      <c r="D32" s="78">
        <v>242470</v>
      </c>
      <c r="E32" s="78">
        <v>255805.85</v>
      </c>
      <c r="F32" s="78">
        <v>269363.56004999997</v>
      </c>
    </row>
    <row r="33" spans="1:6">
      <c r="A33" s="85" t="s">
        <v>1645</v>
      </c>
      <c r="B33" s="78">
        <v>33326</v>
      </c>
      <c r="C33" s="78">
        <v>16663.02</v>
      </c>
      <c r="D33" s="78">
        <v>33326</v>
      </c>
      <c r="E33" s="78">
        <v>35158.93</v>
      </c>
      <c r="F33" s="78">
        <v>37022.353289999999</v>
      </c>
    </row>
    <row r="34" spans="1:6">
      <c r="A34" s="85" t="s">
        <v>1646</v>
      </c>
      <c r="B34" s="78">
        <v>106644</v>
      </c>
      <c r="C34" s="78">
        <v>53322</v>
      </c>
      <c r="D34" s="78">
        <v>106644</v>
      </c>
      <c r="E34" s="78">
        <v>112509.42</v>
      </c>
      <c r="F34" s="78">
        <v>118472.41926</v>
      </c>
    </row>
    <row r="35" spans="1:6">
      <c r="A35" s="85" t="s">
        <v>1647</v>
      </c>
      <c r="B35" s="78">
        <v>102500</v>
      </c>
      <c r="C35" s="78">
        <v>51250.02</v>
      </c>
      <c r="D35" s="78">
        <v>102500</v>
      </c>
      <c r="E35" s="78">
        <v>108137.5</v>
      </c>
      <c r="F35" s="78">
        <v>113868.78750000001</v>
      </c>
    </row>
    <row r="36" spans="1:6">
      <c r="A36" s="83" t="s">
        <v>1350</v>
      </c>
      <c r="B36" s="78">
        <v>28385702</v>
      </c>
      <c r="C36" s="78">
        <v>15343867.219999997</v>
      </c>
      <c r="D36" s="78">
        <v>28716344</v>
      </c>
      <c r="E36" s="78">
        <v>30295742.920000017</v>
      </c>
      <c r="F36" s="78">
        <v>31901417.294759993</v>
      </c>
    </row>
    <row r="37" spans="1:6">
      <c r="A37" s="82" t="s">
        <v>1327</v>
      </c>
      <c r="B37" s="78">
        <v>9516682</v>
      </c>
      <c r="C37" s="78">
        <v>-56828.700000000012</v>
      </c>
      <c r="D37" s="78">
        <v>10785661</v>
      </c>
      <c r="E37" s="78">
        <v>11378872.355</v>
      </c>
      <c r="F37" s="78">
        <v>11981952.589815</v>
      </c>
    </row>
    <row r="38" spans="1:6">
      <c r="A38" s="83" t="s">
        <v>1687</v>
      </c>
      <c r="B38" s="78">
        <v>-360000</v>
      </c>
      <c r="C38" s="78">
        <v>-122506.42000000001</v>
      </c>
      <c r="D38" s="78">
        <v>-385000</v>
      </c>
      <c r="E38" s="78">
        <v>-406175</v>
      </c>
      <c r="F38" s="78">
        <v>-427702.27500000002</v>
      </c>
    </row>
    <row r="39" spans="1:6">
      <c r="A39" s="83" t="s">
        <v>1689</v>
      </c>
      <c r="B39" s="78">
        <v>9876682</v>
      </c>
      <c r="C39" s="78">
        <v>65677.72</v>
      </c>
      <c r="D39" s="78">
        <v>11170661</v>
      </c>
      <c r="E39" s="78">
        <v>11785047.355</v>
      </c>
      <c r="F39" s="78">
        <v>12409654.864815</v>
      </c>
    </row>
    <row r="40" spans="1:6">
      <c r="A40" s="82" t="s">
        <v>1328</v>
      </c>
      <c r="B40" s="78">
        <v>2325000</v>
      </c>
      <c r="C40" s="78">
        <v>1443.41</v>
      </c>
    </row>
    <row r="41" spans="1:6">
      <c r="A41" s="83" t="s">
        <v>1806</v>
      </c>
      <c r="B41" s="78">
        <v>100000</v>
      </c>
      <c r="C41" s="78">
        <v>0</v>
      </c>
    </row>
    <row r="42" spans="1:6">
      <c r="A42" s="83" t="s">
        <v>1693</v>
      </c>
      <c r="B42" s="78">
        <v>1525000</v>
      </c>
      <c r="C42" s="78">
        <v>0</v>
      </c>
    </row>
    <row r="43" spans="1:6">
      <c r="A43" s="83" t="s">
        <v>1698</v>
      </c>
      <c r="B43" s="78">
        <v>700000</v>
      </c>
      <c r="C43" s="78">
        <v>1443.41</v>
      </c>
    </row>
    <row r="44" spans="1:6">
      <c r="A44" s="82" t="s">
        <v>1329</v>
      </c>
      <c r="B44" s="78">
        <v>-3834822</v>
      </c>
      <c r="C44" s="78">
        <v>0</v>
      </c>
      <c r="D44" s="78">
        <v>-3834822</v>
      </c>
      <c r="E44" s="78">
        <v>-3834822</v>
      </c>
      <c r="F44" s="78">
        <v>-3834822</v>
      </c>
    </row>
    <row r="45" spans="1:6">
      <c r="A45" s="83" t="s">
        <v>1704</v>
      </c>
      <c r="B45" s="78">
        <v>-3834822</v>
      </c>
      <c r="C45" s="78">
        <v>0</v>
      </c>
      <c r="D45" s="78">
        <v>-3834822</v>
      </c>
      <c r="E45" s="78">
        <v>-3834822</v>
      </c>
      <c r="F45" s="78">
        <v>-3834822</v>
      </c>
    </row>
    <row r="46" spans="1:6">
      <c r="A46" s="82" t="s">
        <v>1345</v>
      </c>
      <c r="B46" s="78">
        <v>84675094</v>
      </c>
      <c r="C46" s="78">
        <v>42035297.169999987</v>
      </c>
      <c r="D46" s="78">
        <v>106608217</v>
      </c>
      <c r="E46" s="78">
        <v>112320659.83000004</v>
      </c>
      <c r="F46" s="78">
        <v>118036455.11798997</v>
      </c>
    </row>
    <row r="47" spans="1:6">
      <c r="B47"/>
      <c r="C47"/>
      <c r="D47"/>
      <c r="E47"/>
      <c r="F47"/>
    </row>
    <row r="48" spans="1:6">
      <c r="B48"/>
      <c r="C48"/>
      <c r="D48"/>
      <c r="E48"/>
      <c r="F48"/>
    </row>
    <row r="49" spans="2:6">
      <c r="B49"/>
      <c r="C49"/>
      <c r="D49"/>
      <c r="E49"/>
      <c r="F49"/>
    </row>
    <row r="50" spans="2:6">
      <c r="B50"/>
      <c r="C50"/>
      <c r="D50"/>
      <c r="E50"/>
      <c r="F50"/>
    </row>
    <row r="51" spans="2:6">
      <c r="B51"/>
      <c r="C51"/>
      <c r="D51"/>
      <c r="E51"/>
      <c r="F51"/>
    </row>
    <row r="52" spans="2:6">
      <c r="B52"/>
      <c r="C52"/>
      <c r="D52"/>
      <c r="E52"/>
      <c r="F52"/>
    </row>
    <row r="53" spans="2:6">
      <c r="B53"/>
      <c r="C53"/>
      <c r="D53"/>
      <c r="E53"/>
      <c r="F53"/>
    </row>
    <row r="54" spans="2:6">
      <c r="B54"/>
      <c r="C54"/>
      <c r="D54"/>
      <c r="E54"/>
      <c r="F54"/>
    </row>
    <row r="55" spans="2:6">
      <c r="B55"/>
      <c r="C55"/>
      <c r="D55"/>
      <c r="E55"/>
      <c r="F55"/>
    </row>
    <row r="56" spans="2:6">
      <c r="B56"/>
      <c r="C56"/>
      <c r="D56"/>
      <c r="E56"/>
      <c r="F56"/>
    </row>
    <row r="57" spans="2:6">
      <c r="B57"/>
      <c r="C57"/>
      <c r="D57"/>
      <c r="E57"/>
      <c r="F57"/>
    </row>
    <row r="58" spans="2:6">
      <c r="B58"/>
      <c r="C58"/>
      <c r="D58"/>
      <c r="E58"/>
      <c r="F58"/>
    </row>
    <row r="59" spans="2:6">
      <c r="B59"/>
      <c r="C59"/>
      <c r="D59"/>
      <c r="E59"/>
      <c r="F59"/>
    </row>
    <row r="60" spans="2:6">
      <c r="B60"/>
      <c r="C60"/>
      <c r="D60"/>
      <c r="E60"/>
      <c r="F60"/>
    </row>
    <row r="61" spans="2:6">
      <c r="B61"/>
      <c r="C61"/>
      <c r="D61"/>
      <c r="E61"/>
      <c r="F61"/>
    </row>
    <row r="62" spans="2:6">
      <c r="B62"/>
      <c r="C62"/>
      <c r="D62"/>
      <c r="E62"/>
      <c r="F62"/>
    </row>
    <row r="63" spans="2:6">
      <c r="B63"/>
      <c r="C63"/>
      <c r="D63"/>
      <c r="E63"/>
      <c r="F63"/>
    </row>
    <row r="64" spans="2:6">
      <c r="B64"/>
      <c r="C64"/>
      <c r="D64"/>
      <c r="E64"/>
      <c r="F64"/>
    </row>
    <row r="65" spans="2:6">
      <c r="B65"/>
      <c r="C65"/>
      <c r="D65"/>
      <c r="E65"/>
      <c r="F65"/>
    </row>
    <row r="66" spans="2:6">
      <c r="B66"/>
      <c r="C66"/>
      <c r="D66"/>
      <c r="E66"/>
      <c r="F66"/>
    </row>
    <row r="67" spans="2:6">
      <c r="B67"/>
      <c r="C67"/>
      <c r="D67"/>
      <c r="E67"/>
      <c r="F67"/>
    </row>
    <row r="68" spans="2:6">
      <c r="B68"/>
      <c r="C68"/>
      <c r="D68"/>
      <c r="E68"/>
      <c r="F68"/>
    </row>
    <row r="69" spans="2:6">
      <c r="B69"/>
      <c r="C69"/>
      <c r="D69"/>
      <c r="E69"/>
      <c r="F69"/>
    </row>
    <row r="70" spans="2:6">
      <c r="B70"/>
      <c r="C70"/>
      <c r="D70"/>
      <c r="E70"/>
      <c r="F70"/>
    </row>
    <row r="71" spans="2:6">
      <c r="B71"/>
      <c r="C71"/>
      <c r="D71"/>
      <c r="E71"/>
      <c r="F71"/>
    </row>
    <row r="72" spans="2:6">
      <c r="B72"/>
      <c r="C72"/>
      <c r="D72"/>
      <c r="E72"/>
      <c r="F72"/>
    </row>
    <row r="73" spans="2:6">
      <c r="B73"/>
      <c r="C73"/>
      <c r="D73"/>
      <c r="E73"/>
      <c r="F73"/>
    </row>
    <row r="74" spans="2:6">
      <c r="B74"/>
      <c r="C74"/>
      <c r="D74"/>
      <c r="E74"/>
      <c r="F74"/>
    </row>
    <row r="75" spans="2:6">
      <c r="B75"/>
      <c r="C75"/>
      <c r="D75"/>
      <c r="E75"/>
      <c r="F75"/>
    </row>
    <row r="76" spans="2:6">
      <c r="B76"/>
      <c r="C76"/>
      <c r="D76"/>
      <c r="E76"/>
      <c r="F76"/>
    </row>
    <row r="77" spans="2:6">
      <c r="B77"/>
      <c r="C77"/>
      <c r="D77"/>
      <c r="E77"/>
      <c r="F77"/>
    </row>
    <row r="78" spans="2:6">
      <c r="B78"/>
      <c r="C78"/>
      <c r="D78"/>
      <c r="E78"/>
      <c r="F78"/>
    </row>
    <row r="79" spans="2:6">
      <c r="B79"/>
      <c r="C79"/>
      <c r="D79"/>
      <c r="E79"/>
      <c r="F79"/>
    </row>
    <row r="80" spans="2:6">
      <c r="B80"/>
      <c r="C80"/>
      <c r="D80"/>
      <c r="E80"/>
      <c r="F80"/>
    </row>
    <row r="81" spans="2:6">
      <c r="B81"/>
      <c r="C81"/>
      <c r="D81"/>
      <c r="E81"/>
      <c r="F81"/>
    </row>
    <row r="82" spans="2:6">
      <c r="B82"/>
      <c r="C82"/>
      <c r="D82"/>
      <c r="E82"/>
      <c r="F82"/>
    </row>
    <row r="83" spans="2:6">
      <c r="B83"/>
      <c r="C83"/>
      <c r="D83"/>
      <c r="E83"/>
      <c r="F83"/>
    </row>
    <row r="84" spans="2:6">
      <c r="B84"/>
      <c r="C84"/>
      <c r="D84"/>
      <c r="E84"/>
      <c r="F84"/>
    </row>
    <row r="85" spans="2:6">
      <c r="B85"/>
      <c r="C85"/>
      <c r="D85"/>
      <c r="E85"/>
      <c r="F85"/>
    </row>
    <row r="86" spans="2:6">
      <c r="B86"/>
      <c r="C86"/>
      <c r="D86"/>
      <c r="E86"/>
      <c r="F86"/>
    </row>
    <row r="87" spans="2:6">
      <c r="B87"/>
      <c r="C87"/>
      <c r="D87"/>
      <c r="E87"/>
      <c r="F87"/>
    </row>
    <row r="88" spans="2:6">
      <c r="B88"/>
      <c r="C88"/>
      <c r="D88"/>
      <c r="E88"/>
      <c r="F88"/>
    </row>
    <row r="89" spans="2:6">
      <c r="B89"/>
      <c r="C89"/>
      <c r="D89"/>
      <c r="E89"/>
      <c r="F89"/>
    </row>
    <row r="90" spans="2:6">
      <c r="B90"/>
      <c r="C90"/>
      <c r="D90"/>
      <c r="E90"/>
      <c r="F90"/>
    </row>
    <row r="91" spans="2:6">
      <c r="B91"/>
      <c r="C91"/>
      <c r="D91"/>
      <c r="E91"/>
      <c r="F91"/>
    </row>
    <row r="92" spans="2:6">
      <c r="B92"/>
      <c r="C92"/>
      <c r="D92"/>
      <c r="E92"/>
      <c r="F92"/>
    </row>
    <row r="93" spans="2:6">
      <c r="B93"/>
      <c r="C93"/>
      <c r="D93"/>
      <c r="E93"/>
      <c r="F93"/>
    </row>
    <row r="94" spans="2:6">
      <c r="B94"/>
      <c r="C94"/>
      <c r="D94"/>
      <c r="E94"/>
      <c r="F94"/>
    </row>
    <row r="95" spans="2:6">
      <c r="B95"/>
      <c r="C95"/>
      <c r="D95"/>
      <c r="E95"/>
      <c r="F95"/>
    </row>
    <row r="96" spans="2:6">
      <c r="B96"/>
      <c r="C96"/>
      <c r="D96"/>
      <c r="E96"/>
      <c r="F96"/>
    </row>
    <row r="97" spans="2:6">
      <c r="B97"/>
      <c r="C97"/>
      <c r="D97"/>
      <c r="E97"/>
      <c r="F97"/>
    </row>
    <row r="98" spans="2:6">
      <c r="B98"/>
      <c r="C98"/>
      <c r="D98"/>
      <c r="E98"/>
      <c r="F98"/>
    </row>
    <row r="99" spans="2:6">
      <c r="B99"/>
      <c r="C99"/>
      <c r="D99"/>
      <c r="E99"/>
      <c r="F99"/>
    </row>
    <row r="100" spans="2:6">
      <c r="B100"/>
      <c r="C100"/>
      <c r="D100"/>
      <c r="E100"/>
      <c r="F100"/>
    </row>
    <row r="101" spans="2:6">
      <c r="B101"/>
      <c r="C101"/>
      <c r="D101"/>
      <c r="E101"/>
      <c r="F101"/>
    </row>
    <row r="102" spans="2:6">
      <c r="B102"/>
      <c r="C102"/>
      <c r="D102"/>
      <c r="E102"/>
      <c r="F102"/>
    </row>
    <row r="103" spans="2:6">
      <c r="B103"/>
      <c r="C103"/>
      <c r="D103"/>
      <c r="E103"/>
      <c r="F103"/>
    </row>
    <row r="104" spans="2:6">
      <c r="B104"/>
      <c r="C104"/>
      <c r="D104"/>
      <c r="E104"/>
      <c r="F104"/>
    </row>
    <row r="105" spans="2:6">
      <c r="B105"/>
      <c r="C105"/>
      <c r="D105"/>
      <c r="E105"/>
      <c r="F105"/>
    </row>
    <row r="106" spans="2:6">
      <c r="B106"/>
      <c r="C106"/>
      <c r="D106"/>
      <c r="E106"/>
      <c r="F106"/>
    </row>
    <row r="107" spans="2:6">
      <c r="B107"/>
      <c r="C107"/>
      <c r="D107"/>
      <c r="E107"/>
      <c r="F107"/>
    </row>
    <row r="108" spans="2:6">
      <c r="B108"/>
      <c r="C108"/>
      <c r="D108"/>
      <c r="E108"/>
      <c r="F108"/>
    </row>
    <row r="109" spans="2:6">
      <c r="B109"/>
      <c r="C109"/>
      <c r="D109"/>
      <c r="E109"/>
      <c r="F109"/>
    </row>
    <row r="110" spans="2:6">
      <c r="B110"/>
      <c r="C110"/>
      <c r="D110"/>
      <c r="E110"/>
      <c r="F110"/>
    </row>
    <row r="111" spans="2:6">
      <c r="B111"/>
      <c r="C111"/>
      <c r="D111"/>
      <c r="E111"/>
      <c r="F111"/>
    </row>
    <row r="112" spans="2:6">
      <c r="B112"/>
      <c r="C112"/>
      <c r="D112"/>
      <c r="E112"/>
      <c r="F112"/>
    </row>
    <row r="113" spans="2:6">
      <c r="B113"/>
      <c r="C113"/>
      <c r="D113"/>
      <c r="E113"/>
      <c r="F113"/>
    </row>
    <row r="114" spans="2:6">
      <c r="B114"/>
      <c r="C114"/>
      <c r="D114"/>
      <c r="E114"/>
      <c r="F114"/>
    </row>
    <row r="115" spans="2:6">
      <c r="B115"/>
      <c r="C115"/>
      <c r="D115"/>
      <c r="E115"/>
      <c r="F115"/>
    </row>
    <row r="116" spans="2:6">
      <c r="B116"/>
      <c r="C116"/>
      <c r="D116"/>
      <c r="E116"/>
      <c r="F116"/>
    </row>
    <row r="117" spans="2:6">
      <c r="B117"/>
      <c r="C117"/>
      <c r="D117"/>
      <c r="E117"/>
      <c r="F117"/>
    </row>
    <row r="118" spans="2:6">
      <c r="B118"/>
      <c r="C118"/>
      <c r="D118"/>
      <c r="E118"/>
      <c r="F118"/>
    </row>
    <row r="119" spans="2:6">
      <c r="B119"/>
      <c r="C119"/>
      <c r="D119"/>
      <c r="E119"/>
      <c r="F119"/>
    </row>
    <row r="120" spans="2:6">
      <c r="B120"/>
      <c r="C120"/>
      <c r="D120"/>
      <c r="E120"/>
      <c r="F120"/>
    </row>
    <row r="121" spans="2:6">
      <c r="B121"/>
      <c r="C121"/>
      <c r="D121"/>
      <c r="E121"/>
      <c r="F121"/>
    </row>
    <row r="122" spans="2:6">
      <c r="B122"/>
      <c r="C122"/>
      <c r="D122"/>
      <c r="E122"/>
      <c r="F122"/>
    </row>
    <row r="123" spans="2:6">
      <c r="B123"/>
      <c r="C123"/>
      <c r="D123"/>
      <c r="E123"/>
      <c r="F123"/>
    </row>
    <row r="124" spans="2:6">
      <c r="B124"/>
      <c r="C124"/>
      <c r="D124"/>
      <c r="E124"/>
      <c r="F124"/>
    </row>
    <row r="125" spans="2:6">
      <c r="B125"/>
      <c r="C125"/>
      <c r="D125"/>
      <c r="E125"/>
      <c r="F125"/>
    </row>
    <row r="126" spans="2:6">
      <c r="B126"/>
      <c r="C126"/>
      <c r="D126"/>
      <c r="E126"/>
      <c r="F126"/>
    </row>
    <row r="127" spans="2:6">
      <c r="B127"/>
      <c r="C127"/>
      <c r="D127"/>
      <c r="E127"/>
      <c r="F127"/>
    </row>
    <row r="128" spans="2:6">
      <c r="B128"/>
      <c r="C128"/>
      <c r="D128"/>
      <c r="E128"/>
      <c r="F128"/>
    </row>
    <row r="129" spans="2:6">
      <c r="B129"/>
      <c r="C129"/>
      <c r="D129"/>
      <c r="E129"/>
      <c r="F129"/>
    </row>
    <row r="130" spans="2:6">
      <c r="B130"/>
      <c r="C130"/>
      <c r="D130"/>
      <c r="E130"/>
      <c r="F130"/>
    </row>
    <row r="131" spans="2:6">
      <c r="B131"/>
      <c r="C131"/>
      <c r="D131"/>
      <c r="E131"/>
      <c r="F131"/>
    </row>
    <row r="132" spans="2:6">
      <c r="B132"/>
      <c r="C132"/>
      <c r="D132"/>
      <c r="E132"/>
      <c r="F132"/>
    </row>
    <row r="133" spans="2:6">
      <c r="B133"/>
      <c r="C133"/>
      <c r="D133"/>
      <c r="E133"/>
      <c r="F133"/>
    </row>
    <row r="134" spans="2:6">
      <c r="B134"/>
      <c r="C134"/>
      <c r="D134"/>
      <c r="E134"/>
      <c r="F134"/>
    </row>
    <row r="135" spans="2:6">
      <c r="B135"/>
      <c r="C135"/>
      <c r="D135"/>
      <c r="E135"/>
      <c r="F135"/>
    </row>
    <row r="136" spans="2:6">
      <c r="B136"/>
      <c r="C136"/>
      <c r="D136"/>
      <c r="E136"/>
      <c r="F136"/>
    </row>
    <row r="137" spans="2:6">
      <c r="B137"/>
      <c r="C137"/>
      <c r="D137"/>
      <c r="E137"/>
      <c r="F137"/>
    </row>
    <row r="138" spans="2:6">
      <c r="B138"/>
      <c r="C138"/>
      <c r="D138"/>
      <c r="E138"/>
      <c r="F138"/>
    </row>
    <row r="139" spans="2:6">
      <c r="B139"/>
      <c r="C139"/>
      <c r="D139"/>
      <c r="E139"/>
      <c r="F139"/>
    </row>
    <row r="140" spans="2:6">
      <c r="B140"/>
      <c r="C140"/>
      <c r="D140"/>
      <c r="E140"/>
      <c r="F140"/>
    </row>
    <row r="141" spans="2:6">
      <c r="B141"/>
      <c r="C141"/>
      <c r="D141"/>
      <c r="E141"/>
      <c r="F141"/>
    </row>
    <row r="142" spans="2:6">
      <c r="B142"/>
      <c r="C142"/>
      <c r="D142"/>
      <c r="E142"/>
      <c r="F142"/>
    </row>
    <row r="143" spans="2:6">
      <c r="B143"/>
      <c r="C143"/>
      <c r="D143"/>
      <c r="E143"/>
      <c r="F143"/>
    </row>
    <row r="144" spans="2:6">
      <c r="B144"/>
      <c r="C144"/>
      <c r="D144"/>
      <c r="E144"/>
      <c r="F144"/>
    </row>
    <row r="145" spans="2:6">
      <c r="B145"/>
      <c r="C145"/>
      <c r="D145"/>
      <c r="E145"/>
      <c r="F145"/>
    </row>
    <row r="146" spans="2:6">
      <c r="B146"/>
      <c r="C146"/>
      <c r="D146"/>
      <c r="E146"/>
      <c r="F146"/>
    </row>
    <row r="147" spans="2:6">
      <c r="B147"/>
      <c r="C147"/>
      <c r="D147"/>
      <c r="E147"/>
      <c r="F147"/>
    </row>
    <row r="148" spans="2:6">
      <c r="B148"/>
      <c r="C148"/>
      <c r="D148"/>
      <c r="E148"/>
      <c r="F148"/>
    </row>
    <row r="149" spans="2:6">
      <c r="B149"/>
      <c r="C149"/>
      <c r="D149"/>
      <c r="E149"/>
      <c r="F149"/>
    </row>
    <row r="150" spans="2:6">
      <c r="B150"/>
      <c r="C150"/>
      <c r="D150"/>
      <c r="E150"/>
      <c r="F150"/>
    </row>
    <row r="151" spans="2:6">
      <c r="B151"/>
      <c r="C151"/>
      <c r="D151"/>
      <c r="E151"/>
      <c r="F151"/>
    </row>
    <row r="152" spans="2:6">
      <c r="B152"/>
      <c r="C152"/>
      <c r="D152"/>
      <c r="E152"/>
      <c r="F152"/>
    </row>
    <row r="153" spans="2:6">
      <c r="B153"/>
      <c r="C153"/>
      <c r="D153"/>
      <c r="E153"/>
      <c r="F153"/>
    </row>
    <row r="154" spans="2:6">
      <c r="B154"/>
      <c r="C154"/>
      <c r="D154"/>
      <c r="E154"/>
      <c r="F154"/>
    </row>
    <row r="155" spans="2:6">
      <c r="B155"/>
      <c r="C155"/>
      <c r="D155"/>
      <c r="E155"/>
      <c r="F155"/>
    </row>
    <row r="156" spans="2:6">
      <c r="B156"/>
      <c r="C156"/>
      <c r="D156"/>
      <c r="E156"/>
      <c r="F156"/>
    </row>
    <row r="157" spans="2:6">
      <c r="B157"/>
      <c r="C157"/>
      <c r="D157"/>
      <c r="E157"/>
      <c r="F157"/>
    </row>
    <row r="158" spans="2:6">
      <c r="B158"/>
      <c r="C158"/>
      <c r="D158"/>
      <c r="E158"/>
      <c r="F158"/>
    </row>
    <row r="159" spans="2:6">
      <c r="B159"/>
      <c r="C159"/>
      <c r="D159"/>
      <c r="E159"/>
      <c r="F159"/>
    </row>
    <row r="160" spans="2:6">
      <c r="B160"/>
      <c r="C160"/>
      <c r="D160"/>
      <c r="E160"/>
      <c r="F160"/>
    </row>
    <row r="161" spans="2:6">
      <c r="B161"/>
      <c r="C161"/>
      <c r="D161"/>
      <c r="E161"/>
      <c r="F161"/>
    </row>
    <row r="162" spans="2:6">
      <c r="B162"/>
      <c r="C162"/>
      <c r="D162"/>
      <c r="E162"/>
      <c r="F162"/>
    </row>
    <row r="163" spans="2:6">
      <c r="B163"/>
      <c r="C163"/>
      <c r="D163"/>
      <c r="E163"/>
      <c r="F163"/>
    </row>
    <row r="164" spans="2:6">
      <c r="B164"/>
      <c r="C164"/>
      <c r="D164"/>
      <c r="E164"/>
      <c r="F164"/>
    </row>
    <row r="165" spans="2:6">
      <c r="B165"/>
      <c r="C165"/>
      <c r="D165"/>
      <c r="E165"/>
      <c r="F165"/>
    </row>
    <row r="166" spans="2:6">
      <c r="B166"/>
      <c r="C166"/>
      <c r="D166"/>
      <c r="E166"/>
      <c r="F166"/>
    </row>
    <row r="167" spans="2:6">
      <c r="B167"/>
      <c r="C167"/>
      <c r="D167"/>
      <c r="E167"/>
      <c r="F167"/>
    </row>
    <row r="168" spans="2:6">
      <c r="B168"/>
      <c r="C168"/>
      <c r="D168"/>
      <c r="E168"/>
      <c r="F168"/>
    </row>
    <row r="169" spans="2:6">
      <c r="B169"/>
      <c r="C169"/>
      <c r="D169"/>
      <c r="E169"/>
      <c r="F169"/>
    </row>
    <row r="170" spans="2:6">
      <c r="B170"/>
      <c r="C170"/>
      <c r="D170"/>
      <c r="E170"/>
      <c r="F170"/>
    </row>
    <row r="171" spans="2:6">
      <c r="B171"/>
      <c r="C171"/>
      <c r="D171"/>
      <c r="E171"/>
      <c r="F171"/>
    </row>
    <row r="172" spans="2:6">
      <c r="B172"/>
      <c r="C172"/>
      <c r="D172"/>
      <c r="E172"/>
      <c r="F172"/>
    </row>
    <row r="173" spans="2:6">
      <c r="B173"/>
      <c r="C173"/>
      <c r="D173"/>
      <c r="E173"/>
      <c r="F173"/>
    </row>
    <row r="174" spans="2:6">
      <c r="B174"/>
      <c r="C174"/>
      <c r="D174"/>
      <c r="E174"/>
      <c r="F174"/>
    </row>
    <row r="175" spans="2:6">
      <c r="B175"/>
      <c r="C175"/>
      <c r="D175"/>
      <c r="E175"/>
      <c r="F175"/>
    </row>
    <row r="176" spans="2:6">
      <c r="B176"/>
      <c r="C176"/>
      <c r="D176"/>
      <c r="E176"/>
      <c r="F176"/>
    </row>
    <row r="177" spans="2:6">
      <c r="B177"/>
      <c r="C177"/>
      <c r="D177"/>
      <c r="E177"/>
      <c r="F177"/>
    </row>
    <row r="178" spans="2:6">
      <c r="B178"/>
      <c r="C178"/>
      <c r="D178"/>
      <c r="E178"/>
      <c r="F178"/>
    </row>
    <row r="179" spans="2:6">
      <c r="B179"/>
      <c r="C179"/>
      <c r="D179"/>
      <c r="E179"/>
      <c r="F179"/>
    </row>
    <row r="180" spans="2:6">
      <c r="B180"/>
      <c r="C180"/>
      <c r="D180"/>
      <c r="E180"/>
      <c r="F180"/>
    </row>
    <row r="181" spans="2:6">
      <c r="B181"/>
      <c r="C181"/>
      <c r="D181"/>
      <c r="E181"/>
      <c r="F181"/>
    </row>
    <row r="182" spans="2:6">
      <c r="B182"/>
      <c r="C182"/>
      <c r="D182"/>
      <c r="E182"/>
      <c r="F182"/>
    </row>
    <row r="183" spans="2:6">
      <c r="B183"/>
      <c r="C183"/>
      <c r="D183"/>
      <c r="E183"/>
      <c r="F183"/>
    </row>
    <row r="184" spans="2:6">
      <c r="B184"/>
      <c r="C184"/>
      <c r="D184"/>
      <c r="E184"/>
      <c r="F184"/>
    </row>
    <row r="185" spans="2:6">
      <c r="B185"/>
      <c r="C185"/>
      <c r="D185"/>
      <c r="E185"/>
      <c r="F185"/>
    </row>
    <row r="186" spans="2:6">
      <c r="B186"/>
      <c r="C186"/>
      <c r="D186"/>
      <c r="E186"/>
      <c r="F186"/>
    </row>
    <row r="187" spans="2:6">
      <c r="B187"/>
      <c r="C187"/>
      <c r="D187"/>
      <c r="E187"/>
      <c r="F187"/>
    </row>
    <row r="188" spans="2:6">
      <c r="B188"/>
      <c r="C188"/>
      <c r="D188"/>
      <c r="E188"/>
      <c r="F188"/>
    </row>
    <row r="189" spans="2:6">
      <c r="B189"/>
      <c r="C189"/>
      <c r="D189"/>
      <c r="E189"/>
      <c r="F189"/>
    </row>
    <row r="190" spans="2:6">
      <c r="B190"/>
      <c r="C190"/>
      <c r="D190"/>
      <c r="E190"/>
      <c r="F190"/>
    </row>
    <row r="191" spans="2:6">
      <c r="B191"/>
      <c r="C191"/>
      <c r="D191"/>
      <c r="E191"/>
      <c r="F191"/>
    </row>
    <row r="192" spans="2:6">
      <c r="B192"/>
      <c r="C192"/>
      <c r="D192"/>
      <c r="E192"/>
      <c r="F192"/>
    </row>
    <row r="193" spans="2:6">
      <c r="B193"/>
      <c r="C193"/>
      <c r="D193"/>
      <c r="E193"/>
      <c r="F193"/>
    </row>
    <row r="194" spans="2:6">
      <c r="B194"/>
      <c r="C194"/>
      <c r="D194"/>
      <c r="E194"/>
      <c r="F194"/>
    </row>
    <row r="195" spans="2:6">
      <c r="B195"/>
      <c r="C195"/>
      <c r="D195"/>
      <c r="E195"/>
      <c r="F195"/>
    </row>
    <row r="196" spans="2:6">
      <c r="B196"/>
      <c r="C196"/>
      <c r="D196"/>
      <c r="E196"/>
      <c r="F196"/>
    </row>
    <row r="197" spans="2:6">
      <c r="B197"/>
      <c r="C197"/>
      <c r="D197"/>
      <c r="E197"/>
      <c r="F197"/>
    </row>
    <row r="198" spans="2:6">
      <c r="B198"/>
      <c r="C198"/>
      <c r="D198"/>
      <c r="E198"/>
      <c r="F198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3:F198"/>
  <sheetViews>
    <sheetView topLeftCell="A4" workbookViewId="0">
      <selection activeCell="A22" sqref="A22"/>
    </sheetView>
  </sheetViews>
  <sheetFormatPr defaultRowHeight="12.75"/>
  <cols>
    <col min="1" max="1" width="66.7109375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1325</v>
      </c>
      <c r="B5" s="78">
        <v>-415773803</v>
      </c>
      <c r="C5" s="78">
        <v>-212413994.53999999</v>
      </c>
      <c r="D5" s="78">
        <v>-493770114</v>
      </c>
      <c r="E5" s="78">
        <v>-509002470.27000004</v>
      </c>
      <c r="F5" s="78">
        <v>-539654601.19431007</v>
      </c>
    </row>
    <row r="6" spans="1:6">
      <c r="A6" s="83" t="s">
        <v>1592</v>
      </c>
      <c r="B6" s="78">
        <v>-405773803</v>
      </c>
      <c r="C6" s="78">
        <v>-208713994.53999999</v>
      </c>
      <c r="D6" s="78">
        <v>-458770114</v>
      </c>
      <c r="E6" s="78">
        <v>-484002470.27000004</v>
      </c>
      <c r="F6" s="78">
        <v>-509654601.19431007</v>
      </c>
    </row>
    <row r="7" spans="1:6">
      <c r="A7" s="83" t="s">
        <v>1588</v>
      </c>
      <c r="B7" s="78">
        <v>-10000000</v>
      </c>
      <c r="C7" s="78">
        <v>-3700000</v>
      </c>
      <c r="D7" s="78">
        <v>-35000000</v>
      </c>
      <c r="E7" s="78">
        <v>-25000000</v>
      </c>
      <c r="F7" s="78">
        <v>-30000000</v>
      </c>
    </row>
    <row r="8" spans="1:6">
      <c r="A8" s="83" t="s">
        <v>1587</v>
      </c>
      <c r="B8" s="78">
        <v>0</v>
      </c>
      <c r="C8" s="78">
        <v>0</v>
      </c>
      <c r="D8" s="78">
        <v>0</v>
      </c>
      <c r="E8" s="78">
        <v>0</v>
      </c>
      <c r="F8" s="78">
        <v>0</v>
      </c>
    </row>
    <row r="9" spans="1:6">
      <c r="A9" s="83" t="s">
        <v>1598</v>
      </c>
      <c r="B9" s="78">
        <v>0</v>
      </c>
      <c r="C9" s="78">
        <v>0</v>
      </c>
      <c r="D9" s="78">
        <v>0</v>
      </c>
      <c r="E9" s="78">
        <v>0</v>
      </c>
      <c r="F9" s="78">
        <v>0</v>
      </c>
    </row>
    <row r="10" spans="1:6">
      <c r="A10" s="82" t="s">
        <v>1326</v>
      </c>
      <c r="B10" s="78">
        <v>374593660</v>
      </c>
      <c r="C10" s="78">
        <v>159239354.24000001</v>
      </c>
      <c r="D10" s="78">
        <v>442121861</v>
      </c>
      <c r="E10" s="78">
        <v>453359640.88</v>
      </c>
      <c r="F10" s="78">
        <v>479972428.76764005</v>
      </c>
    </row>
    <row r="11" spans="1:6">
      <c r="A11" s="83" t="s">
        <v>1346</v>
      </c>
      <c r="B11" s="78">
        <v>32260141</v>
      </c>
      <c r="C11" s="78">
        <v>15122227.660000002</v>
      </c>
      <c r="D11" s="78">
        <v>34566157</v>
      </c>
      <c r="E11" s="78">
        <v>36467295.634999998</v>
      </c>
      <c r="F11" s="78">
        <v>38400062.303654999</v>
      </c>
    </row>
    <row r="12" spans="1:6">
      <c r="A12" s="83" t="s">
        <v>1347</v>
      </c>
      <c r="B12" s="78">
        <v>6756592</v>
      </c>
      <c r="C12" s="78">
        <v>2894090.66</v>
      </c>
      <c r="D12" s="78">
        <v>7180325</v>
      </c>
      <c r="E12" s="78">
        <v>7575242.8750000009</v>
      </c>
      <c r="F12" s="78">
        <v>7976730.7473750012</v>
      </c>
    </row>
    <row r="13" spans="1:6">
      <c r="A13" s="83" t="s">
        <v>1560</v>
      </c>
      <c r="B13" s="78">
        <v>-6070133</v>
      </c>
      <c r="C13" s="78">
        <v>0</v>
      </c>
      <c r="D13" s="78">
        <v>-7451801</v>
      </c>
      <c r="E13" s="78">
        <v>-7861650.0549999997</v>
      </c>
      <c r="F13" s="78">
        <v>-8278317.5079149995</v>
      </c>
    </row>
    <row r="14" spans="1:6">
      <c r="A14" s="83" t="s">
        <v>1561</v>
      </c>
      <c r="B14" s="78">
        <v>-32430151</v>
      </c>
      <c r="C14" s="78">
        <v>0</v>
      </c>
      <c r="D14" s="78">
        <v>-34230283</v>
      </c>
      <c r="E14" s="78">
        <v>-36112948.564999998</v>
      </c>
      <c r="F14" s="78">
        <v>-38026934.838945001</v>
      </c>
    </row>
    <row r="15" spans="1:6">
      <c r="A15" s="83" t="s">
        <v>1540</v>
      </c>
      <c r="B15" s="78">
        <v>3600000</v>
      </c>
      <c r="C15" s="78">
        <v>0</v>
      </c>
      <c r="D15" s="78">
        <v>5200000</v>
      </c>
      <c r="E15" s="78">
        <v>5486000</v>
      </c>
      <c r="F15" s="78">
        <v>5776758</v>
      </c>
    </row>
    <row r="16" spans="1:6">
      <c r="A16" s="83" t="s">
        <v>1348</v>
      </c>
      <c r="B16" s="78">
        <v>39022195</v>
      </c>
      <c r="C16" s="78">
        <v>0</v>
      </c>
      <c r="D16" s="78">
        <v>38707645</v>
      </c>
      <c r="E16" s="78">
        <v>39407643</v>
      </c>
      <c r="F16" s="78">
        <v>40140975</v>
      </c>
    </row>
    <row r="17" spans="1:6">
      <c r="A17" s="83" t="s">
        <v>1353</v>
      </c>
      <c r="B17" s="78">
        <v>44003821</v>
      </c>
      <c r="C17" s="78">
        <v>3747076.5100000002</v>
      </c>
      <c r="D17" s="78">
        <v>48420444</v>
      </c>
      <c r="E17" s="78">
        <v>51083568.420000002</v>
      </c>
      <c r="F17" s="78">
        <v>53790997.546260007</v>
      </c>
    </row>
    <row r="18" spans="1:6">
      <c r="A18" s="83" t="s">
        <v>1349</v>
      </c>
      <c r="B18" s="78">
        <v>6472480</v>
      </c>
      <c r="C18" s="78">
        <v>3297092.26</v>
      </c>
      <c r="D18" s="78">
        <v>6215364</v>
      </c>
      <c r="E18" s="78">
        <v>6557209.0200000005</v>
      </c>
      <c r="F18" s="78">
        <v>6904741.0980600007</v>
      </c>
    </row>
    <row r="19" spans="1:6">
      <c r="A19" s="83" t="s">
        <v>1565</v>
      </c>
      <c r="B19" s="78">
        <v>268820574</v>
      </c>
      <c r="C19" s="78">
        <v>128841545.29000001</v>
      </c>
      <c r="D19" s="78">
        <v>307100624</v>
      </c>
      <c r="E19" s="78">
        <v>323991158.31999999</v>
      </c>
      <c r="F19" s="78">
        <v>341162689.71096003</v>
      </c>
    </row>
    <row r="20" spans="1:6">
      <c r="A20" s="83" t="s">
        <v>1351</v>
      </c>
      <c r="B20" s="78">
        <v>685619</v>
      </c>
      <c r="C20" s="78">
        <v>24556.46</v>
      </c>
      <c r="D20" s="78">
        <v>685619</v>
      </c>
      <c r="E20" s="78">
        <v>723328.04500000004</v>
      </c>
      <c r="F20" s="78">
        <v>761664.43138499989</v>
      </c>
    </row>
    <row r="21" spans="1:6">
      <c r="A21" s="83" t="s">
        <v>1547</v>
      </c>
      <c r="B21" s="78">
        <v>6000000</v>
      </c>
      <c r="C21" s="78">
        <v>4433303.25</v>
      </c>
      <c r="D21" s="78">
        <v>30000000</v>
      </c>
      <c r="E21" s="78">
        <v>20000000</v>
      </c>
      <c r="F21" s="78">
        <v>25000000</v>
      </c>
    </row>
    <row r="22" spans="1:6">
      <c r="A22" s="83" t="s">
        <v>1566</v>
      </c>
      <c r="B22" s="78">
        <v>2221812</v>
      </c>
      <c r="C22" s="78">
        <v>0</v>
      </c>
      <c r="D22" s="78">
        <v>2221812</v>
      </c>
      <c r="E22" s="78">
        <v>2344011.66</v>
      </c>
      <c r="F22" s="78">
        <v>2468244.2779800002</v>
      </c>
    </row>
    <row r="23" spans="1:6">
      <c r="A23" s="83" t="s">
        <v>1350</v>
      </c>
      <c r="B23" s="78">
        <v>3250710</v>
      </c>
      <c r="C23" s="78">
        <v>879462.14999999991</v>
      </c>
      <c r="D23" s="78">
        <v>3505955</v>
      </c>
      <c r="E23" s="78">
        <v>3698782.5249999994</v>
      </c>
      <c r="F23" s="78">
        <v>3894817.9988249997</v>
      </c>
    </row>
    <row r="24" spans="1:6">
      <c r="A24" s="82" t="s">
        <v>1327</v>
      </c>
      <c r="B24" s="78">
        <v>96661397</v>
      </c>
      <c r="C24" s="78">
        <v>-633355.59999999974</v>
      </c>
      <c r="D24" s="78">
        <v>105853831</v>
      </c>
      <c r="E24" s="78">
        <v>111675791.70500001</v>
      </c>
      <c r="F24" s="78">
        <v>117594608.665365</v>
      </c>
    </row>
    <row r="25" spans="1:6">
      <c r="A25" s="83" t="s">
        <v>1687</v>
      </c>
      <c r="B25" s="78">
        <v>-3700000</v>
      </c>
      <c r="C25" s="78">
        <v>-1552703.0099999998</v>
      </c>
      <c r="D25" s="78">
        <v>-4000000</v>
      </c>
      <c r="E25" s="78">
        <v>-4220000</v>
      </c>
      <c r="F25" s="78">
        <v>-4443660</v>
      </c>
    </row>
    <row r="26" spans="1:6">
      <c r="A26" s="83" t="s">
        <v>1689</v>
      </c>
      <c r="B26" s="78">
        <v>100361397</v>
      </c>
      <c r="C26" s="78">
        <v>919347.41</v>
      </c>
      <c r="D26" s="78">
        <v>109853831</v>
      </c>
      <c r="E26" s="78">
        <v>115895791.70500001</v>
      </c>
      <c r="F26" s="78">
        <v>122038268.665365</v>
      </c>
    </row>
    <row r="27" spans="1:6">
      <c r="A27" s="82" t="s">
        <v>1328</v>
      </c>
      <c r="B27" s="78">
        <v>35446460</v>
      </c>
      <c r="C27" s="78">
        <v>6733736</v>
      </c>
      <c r="D27" s="78">
        <v>35793714</v>
      </c>
      <c r="E27" s="78">
        <v>27334230</v>
      </c>
      <c r="F27" s="78">
        <v>28263452</v>
      </c>
    </row>
    <row r="28" spans="1:6">
      <c r="A28" s="83" t="s">
        <v>1806</v>
      </c>
      <c r="B28" s="78">
        <v>33330000</v>
      </c>
      <c r="C28" s="78">
        <v>6683771.6299999999</v>
      </c>
      <c r="D28" s="78">
        <v>28117314</v>
      </c>
      <c r="E28" s="78">
        <v>25434230</v>
      </c>
      <c r="F28" s="78">
        <v>26263452</v>
      </c>
    </row>
    <row r="29" spans="1:6">
      <c r="A29" s="83" t="s">
        <v>1693</v>
      </c>
      <c r="B29" s="78">
        <v>0</v>
      </c>
      <c r="D29" s="78">
        <v>600000</v>
      </c>
      <c r="E29" s="78">
        <v>200000</v>
      </c>
      <c r="F29" s="78">
        <v>0</v>
      </c>
    </row>
    <row r="30" spans="1:6">
      <c r="A30" s="83" t="s">
        <v>1698</v>
      </c>
      <c r="B30" s="78">
        <v>2116460</v>
      </c>
      <c r="C30" s="78">
        <v>49964.369999999995</v>
      </c>
      <c r="D30" s="78">
        <v>7076400</v>
      </c>
      <c r="E30" s="78">
        <v>1700000</v>
      </c>
      <c r="F30" s="78">
        <v>2000000</v>
      </c>
    </row>
    <row r="31" spans="1:6">
      <c r="A31" s="82" t="s">
        <v>1329</v>
      </c>
      <c r="B31" s="78">
        <v>-32338364</v>
      </c>
      <c r="C31" s="78">
        <v>0</v>
      </c>
      <c r="D31" s="78">
        <v>-32671697</v>
      </c>
      <c r="E31" s="78">
        <v>-33005030</v>
      </c>
      <c r="F31" s="78">
        <v>-33338363</v>
      </c>
    </row>
    <row r="32" spans="1:6">
      <c r="A32" s="83" t="s">
        <v>1741</v>
      </c>
      <c r="B32" s="78">
        <v>0</v>
      </c>
      <c r="C32" s="78">
        <v>0</v>
      </c>
      <c r="D32" s="78">
        <v>0</v>
      </c>
      <c r="E32" s="78">
        <v>0</v>
      </c>
      <c r="F32" s="78">
        <v>0</v>
      </c>
    </row>
    <row r="33" spans="1:6">
      <c r="A33" s="83" t="s">
        <v>1861</v>
      </c>
      <c r="B33" s="78">
        <v>0</v>
      </c>
      <c r="C33" s="78">
        <v>0</v>
      </c>
      <c r="D33" s="78">
        <v>0</v>
      </c>
      <c r="E33" s="78">
        <v>0</v>
      </c>
      <c r="F33" s="78">
        <v>0</v>
      </c>
    </row>
    <row r="34" spans="1:6">
      <c r="A34" s="83" t="s">
        <v>1704</v>
      </c>
      <c r="B34" s="78">
        <v>-32338364</v>
      </c>
      <c r="C34" s="78">
        <v>0</v>
      </c>
      <c r="D34" s="78">
        <v>-32671697</v>
      </c>
      <c r="E34" s="78">
        <v>-33005030</v>
      </c>
      <c r="F34" s="78">
        <v>-33338363</v>
      </c>
    </row>
    <row r="35" spans="1:6">
      <c r="A35" s="82" t="s">
        <v>1345</v>
      </c>
      <c r="B35" s="78">
        <v>58589350</v>
      </c>
      <c r="C35" s="78">
        <v>-47074259.900000013</v>
      </c>
      <c r="D35" s="78">
        <v>57327595</v>
      </c>
      <c r="E35" s="78">
        <v>50362162.314999938</v>
      </c>
      <c r="F35" s="78">
        <v>52837525.238694951</v>
      </c>
    </row>
    <row r="36" spans="1:6">
      <c r="B36"/>
      <c r="C36"/>
      <c r="D36"/>
      <c r="E36"/>
      <c r="F36"/>
    </row>
    <row r="37" spans="1:6">
      <c r="B37"/>
      <c r="C37"/>
      <c r="D37"/>
      <c r="E37"/>
      <c r="F37"/>
    </row>
    <row r="38" spans="1:6">
      <c r="B38"/>
      <c r="C38"/>
      <c r="D38"/>
      <c r="E38"/>
      <c r="F38"/>
    </row>
    <row r="39" spans="1:6">
      <c r="B39"/>
      <c r="C39"/>
      <c r="D39"/>
      <c r="E39"/>
      <c r="F39"/>
    </row>
    <row r="40" spans="1:6">
      <c r="B40"/>
      <c r="C40"/>
      <c r="D40"/>
      <c r="E40"/>
      <c r="F40"/>
    </row>
    <row r="41" spans="1:6">
      <c r="B41"/>
      <c r="C41"/>
      <c r="D41"/>
      <c r="E41"/>
      <c r="F41"/>
    </row>
    <row r="42" spans="1:6">
      <c r="B42"/>
      <c r="C42"/>
      <c r="D42"/>
      <c r="E42"/>
      <c r="F42"/>
    </row>
    <row r="43" spans="1:6">
      <c r="B43"/>
      <c r="C43"/>
      <c r="D43"/>
      <c r="E43"/>
      <c r="F43"/>
    </row>
    <row r="44" spans="1:6">
      <c r="B44"/>
      <c r="C44"/>
      <c r="D44"/>
      <c r="E44"/>
      <c r="F44"/>
    </row>
    <row r="45" spans="1:6">
      <c r="B45"/>
      <c r="C45"/>
      <c r="D45"/>
      <c r="E45"/>
      <c r="F45"/>
    </row>
    <row r="46" spans="1:6">
      <c r="B46"/>
      <c r="C46"/>
      <c r="D46"/>
      <c r="E46"/>
      <c r="F46"/>
    </row>
    <row r="47" spans="1:6">
      <c r="B47"/>
      <c r="C47"/>
      <c r="D47"/>
      <c r="E47"/>
      <c r="F47"/>
    </row>
    <row r="48" spans="1:6">
      <c r="B48"/>
      <c r="C48"/>
      <c r="D48"/>
      <c r="E48"/>
      <c r="F48"/>
    </row>
    <row r="49" spans="2:6">
      <c r="B49"/>
      <c r="C49"/>
      <c r="D49"/>
      <c r="E49"/>
      <c r="F49"/>
    </row>
    <row r="50" spans="2:6">
      <c r="B50"/>
      <c r="C50"/>
      <c r="D50"/>
      <c r="E50"/>
      <c r="F50"/>
    </row>
    <row r="51" spans="2:6">
      <c r="B51"/>
      <c r="C51"/>
      <c r="D51"/>
      <c r="E51"/>
      <c r="F51"/>
    </row>
    <row r="52" spans="2:6">
      <c r="B52"/>
      <c r="C52"/>
      <c r="D52"/>
      <c r="E52"/>
      <c r="F52"/>
    </row>
    <row r="53" spans="2:6">
      <c r="B53"/>
      <c r="C53"/>
      <c r="D53"/>
      <c r="E53"/>
      <c r="F53"/>
    </row>
    <row r="54" spans="2:6">
      <c r="B54"/>
      <c r="C54"/>
      <c r="D54"/>
      <c r="E54"/>
      <c r="F54"/>
    </row>
    <row r="55" spans="2:6">
      <c r="B55"/>
      <c r="C55"/>
      <c r="D55"/>
      <c r="E55"/>
      <c r="F55"/>
    </row>
    <row r="56" spans="2:6">
      <c r="B56"/>
      <c r="C56"/>
      <c r="D56"/>
      <c r="E56"/>
      <c r="F56"/>
    </row>
    <row r="57" spans="2:6">
      <c r="B57"/>
      <c r="C57"/>
      <c r="D57"/>
      <c r="E57"/>
      <c r="F57"/>
    </row>
    <row r="58" spans="2:6">
      <c r="B58"/>
      <c r="C58"/>
      <c r="D58"/>
      <c r="E58"/>
      <c r="F58"/>
    </row>
    <row r="59" spans="2:6">
      <c r="B59"/>
      <c r="C59"/>
      <c r="D59"/>
      <c r="E59"/>
      <c r="F59"/>
    </row>
    <row r="60" spans="2:6">
      <c r="B60"/>
      <c r="C60"/>
      <c r="D60"/>
      <c r="E60"/>
      <c r="F60"/>
    </row>
    <row r="61" spans="2:6">
      <c r="B61"/>
      <c r="C61"/>
      <c r="D61"/>
      <c r="E61"/>
      <c r="F61"/>
    </row>
    <row r="62" spans="2:6">
      <c r="B62"/>
      <c r="C62"/>
      <c r="D62"/>
      <c r="E62"/>
      <c r="F62"/>
    </row>
    <row r="63" spans="2:6">
      <c r="B63"/>
      <c r="C63"/>
      <c r="D63"/>
      <c r="E63"/>
      <c r="F63"/>
    </row>
    <row r="64" spans="2:6">
      <c r="B64"/>
      <c r="C64"/>
      <c r="D64"/>
      <c r="E64"/>
      <c r="F64"/>
    </row>
    <row r="65" spans="2:6">
      <c r="B65"/>
      <c r="C65"/>
      <c r="D65"/>
      <c r="E65"/>
      <c r="F65"/>
    </row>
    <row r="66" spans="2:6">
      <c r="B66"/>
      <c r="C66"/>
      <c r="D66"/>
      <c r="E66"/>
      <c r="F66"/>
    </row>
    <row r="67" spans="2:6">
      <c r="B67"/>
      <c r="C67"/>
      <c r="D67"/>
      <c r="E67"/>
      <c r="F67"/>
    </row>
    <row r="68" spans="2:6">
      <c r="B68"/>
      <c r="C68"/>
      <c r="D68"/>
      <c r="E68"/>
      <c r="F68"/>
    </row>
    <row r="69" spans="2:6">
      <c r="B69"/>
      <c r="C69"/>
      <c r="D69"/>
      <c r="E69"/>
      <c r="F69"/>
    </row>
    <row r="70" spans="2:6">
      <c r="B70"/>
      <c r="C70"/>
      <c r="D70"/>
      <c r="E70"/>
      <c r="F70"/>
    </row>
    <row r="71" spans="2:6">
      <c r="B71"/>
      <c r="C71"/>
      <c r="D71"/>
      <c r="E71"/>
      <c r="F71"/>
    </row>
    <row r="72" spans="2:6">
      <c r="B72"/>
      <c r="C72"/>
      <c r="D72"/>
      <c r="E72"/>
      <c r="F72"/>
    </row>
    <row r="73" spans="2:6">
      <c r="B73"/>
      <c r="C73"/>
      <c r="D73"/>
      <c r="E73"/>
      <c r="F73"/>
    </row>
    <row r="74" spans="2:6">
      <c r="B74"/>
      <c r="C74"/>
      <c r="D74"/>
      <c r="E74"/>
      <c r="F74"/>
    </row>
    <row r="75" spans="2:6">
      <c r="B75"/>
      <c r="C75"/>
      <c r="D75"/>
      <c r="E75"/>
      <c r="F75"/>
    </row>
    <row r="76" spans="2:6">
      <c r="B76"/>
      <c r="C76"/>
      <c r="D76"/>
      <c r="E76"/>
      <c r="F76"/>
    </row>
    <row r="77" spans="2:6">
      <c r="B77"/>
      <c r="C77"/>
      <c r="D77"/>
      <c r="E77"/>
      <c r="F77"/>
    </row>
    <row r="78" spans="2:6">
      <c r="B78"/>
      <c r="C78"/>
      <c r="D78"/>
      <c r="E78"/>
      <c r="F78"/>
    </row>
    <row r="79" spans="2:6">
      <c r="B79"/>
      <c r="C79"/>
      <c r="D79"/>
      <c r="E79"/>
      <c r="F79"/>
    </row>
    <row r="80" spans="2:6">
      <c r="B80"/>
      <c r="C80"/>
      <c r="D80"/>
      <c r="E80"/>
      <c r="F80"/>
    </row>
    <row r="81" spans="2:6">
      <c r="B81"/>
      <c r="C81"/>
      <c r="D81"/>
      <c r="E81"/>
      <c r="F81"/>
    </row>
    <row r="82" spans="2:6">
      <c r="B82"/>
      <c r="C82"/>
      <c r="D82"/>
      <c r="E82"/>
      <c r="F82"/>
    </row>
    <row r="83" spans="2:6">
      <c r="B83"/>
      <c r="C83"/>
      <c r="D83"/>
      <c r="E83"/>
      <c r="F83"/>
    </row>
    <row r="84" spans="2:6">
      <c r="B84"/>
      <c r="C84"/>
      <c r="D84"/>
      <c r="E84"/>
      <c r="F84"/>
    </row>
    <row r="85" spans="2:6">
      <c r="B85"/>
      <c r="C85"/>
      <c r="D85"/>
      <c r="E85"/>
      <c r="F85"/>
    </row>
    <row r="86" spans="2:6">
      <c r="B86"/>
      <c r="C86"/>
      <c r="D86"/>
      <c r="E86"/>
      <c r="F86"/>
    </row>
    <row r="87" spans="2:6">
      <c r="B87"/>
      <c r="C87"/>
      <c r="D87"/>
      <c r="E87"/>
      <c r="F87"/>
    </row>
    <row r="88" spans="2:6">
      <c r="B88"/>
      <c r="C88"/>
      <c r="D88"/>
      <c r="E88"/>
      <c r="F88"/>
    </row>
    <row r="89" spans="2:6">
      <c r="B89"/>
      <c r="C89"/>
      <c r="D89"/>
      <c r="E89"/>
      <c r="F89"/>
    </row>
    <row r="90" spans="2:6">
      <c r="B90"/>
      <c r="C90"/>
      <c r="D90"/>
      <c r="E90"/>
      <c r="F90"/>
    </row>
    <row r="91" spans="2:6">
      <c r="B91"/>
      <c r="C91"/>
      <c r="D91"/>
      <c r="E91"/>
      <c r="F91"/>
    </row>
    <row r="92" spans="2:6">
      <c r="B92"/>
      <c r="C92"/>
      <c r="D92"/>
      <c r="E92"/>
      <c r="F92"/>
    </row>
    <row r="93" spans="2:6">
      <c r="B93"/>
      <c r="C93"/>
      <c r="D93"/>
      <c r="E93"/>
      <c r="F93"/>
    </row>
    <row r="94" spans="2:6">
      <c r="B94"/>
      <c r="C94"/>
      <c r="D94"/>
      <c r="E94"/>
      <c r="F94"/>
    </row>
    <row r="95" spans="2:6">
      <c r="B95"/>
      <c r="C95"/>
      <c r="D95"/>
      <c r="E95"/>
      <c r="F95"/>
    </row>
    <row r="96" spans="2:6">
      <c r="B96"/>
      <c r="C96"/>
      <c r="D96"/>
      <c r="E96"/>
      <c r="F96"/>
    </row>
    <row r="97" spans="2:6">
      <c r="B97"/>
      <c r="C97"/>
      <c r="D97"/>
      <c r="E97"/>
      <c r="F97"/>
    </row>
    <row r="98" spans="2:6">
      <c r="B98"/>
      <c r="C98"/>
      <c r="D98"/>
      <c r="E98"/>
      <c r="F98"/>
    </row>
    <row r="99" spans="2:6">
      <c r="B99"/>
      <c r="C99"/>
      <c r="D99"/>
      <c r="E99"/>
      <c r="F99"/>
    </row>
    <row r="100" spans="2:6">
      <c r="B100"/>
      <c r="C100"/>
      <c r="D100"/>
      <c r="E100"/>
      <c r="F100"/>
    </row>
    <row r="101" spans="2:6">
      <c r="B101"/>
      <c r="C101"/>
      <c r="D101"/>
      <c r="E101"/>
      <c r="F101"/>
    </row>
    <row r="102" spans="2:6">
      <c r="B102"/>
      <c r="C102"/>
      <c r="D102"/>
      <c r="E102"/>
      <c r="F102"/>
    </row>
    <row r="103" spans="2:6">
      <c r="B103"/>
      <c r="C103"/>
      <c r="D103"/>
      <c r="E103"/>
      <c r="F103"/>
    </row>
    <row r="104" spans="2:6">
      <c r="B104"/>
      <c r="C104"/>
      <c r="D104"/>
      <c r="E104"/>
      <c r="F104"/>
    </row>
    <row r="105" spans="2:6">
      <c r="B105"/>
      <c r="C105"/>
      <c r="D105"/>
      <c r="E105"/>
      <c r="F105"/>
    </row>
    <row r="106" spans="2:6">
      <c r="B106"/>
      <c r="C106"/>
      <c r="D106"/>
      <c r="E106"/>
      <c r="F106"/>
    </row>
    <row r="107" spans="2:6">
      <c r="B107"/>
      <c r="C107"/>
      <c r="D107"/>
      <c r="E107"/>
      <c r="F107"/>
    </row>
    <row r="108" spans="2:6">
      <c r="B108"/>
      <c r="C108"/>
      <c r="D108"/>
      <c r="E108"/>
      <c r="F108"/>
    </row>
    <row r="109" spans="2:6">
      <c r="B109"/>
      <c r="C109"/>
      <c r="D109"/>
      <c r="E109"/>
      <c r="F109"/>
    </row>
    <row r="110" spans="2:6">
      <c r="B110"/>
      <c r="C110"/>
      <c r="D110"/>
      <c r="E110"/>
      <c r="F110"/>
    </row>
    <row r="111" spans="2:6">
      <c r="B111"/>
      <c r="C111"/>
      <c r="D111"/>
      <c r="E111"/>
      <c r="F111"/>
    </row>
    <row r="112" spans="2:6">
      <c r="B112"/>
      <c r="C112"/>
      <c r="D112"/>
      <c r="E112"/>
      <c r="F112"/>
    </row>
    <row r="113" spans="2:6">
      <c r="B113"/>
      <c r="C113"/>
      <c r="D113"/>
      <c r="E113"/>
      <c r="F113"/>
    </row>
    <row r="114" spans="2:6">
      <c r="B114"/>
      <c r="C114"/>
      <c r="D114"/>
      <c r="E114"/>
      <c r="F114"/>
    </row>
    <row r="115" spans="2:6">
      <c r="B115"/>
      <c r="C115"/>
      <c r="D115"/>
      <c r="E115"/>
      <c r="F115"/>
    </row>
    <row r="116" spans="2:6">
      <c r="B116"/>
      <c r="C116"/>
      <c r="D116"/>
      <c r="E116"/>
      <c r="F116"/>
    </row>
    <row r="117" spans="2:6">
      <c r="B117"/>
      <c r="C117"/>
      <c r="D117"/>
      <c r="E117"/>
      <c r="F117"/>
    </row>
    <row r="118" spans="2:6">
      <c r="B118"/>
      <c r="C118"/>
      <c r="D118"/>
      <c r="E118"/>
      <c r="F118"/>
    </row>
    <row r="119" spans="2:6">
      <c r="B119"/>
      <c r="C119"/>
      <c r="D119"/>
      <c r="E119"/>
      <c r="F119"/>
    </row>
    <row r="120" spans="2:6">
      <c r="B120"/>
      <c r="C120"/>
      <c r="D120"/>
      <c r="E120"/>
      <c r="F120"/>
    </row>
    <row r="121" spans="2:6">
      <c r="B121"/>
      <c r="C121"/>
      <c r="D121"/>
      <c r="E121"/>
      <c r="F121"/>
    </row>
    <row r="122" spans="2:6">
      <c r="B122"/>
      <c r="C122"/>
      <c r="D122"/>
      <c r="E122"/>
      <c r="F122"/>
    </row>
    <row r="123" spans="2:6">
      <c r="B123"/>
      <c r="C123"/>
      <c r="D123"/>
      <c r="E123"/>
      <c r="F123"/>
    </row>
    <row r="124" spans="2:6">
      <c r="B124"/>
      <c r="C124"/>
      <c r="D124"/>
      <c r="E124"/>
      <c r="F124"/>
    </row>
    <row r="125" spans="2:6">
      <c r="B125"/>
      <c r="C125"/>
      <c r="D125"/>
      <c r="E125"/>
      <c r="F125"/>
    </row>
    <row r="126" spans="2:6">
      <c r="B126"/>
      <c r="C126"/>
      <c r="D126"/>
      <c r="E126"/>
      <c r="F126"/>
    </row>
    <row r="127" spans="2:6">
      <c r="B127"/>
      <c r="C127"/>
      <c r="D127"/>
      <c r="E127"/>
      <c r="F127"/>
    </row>
    <row r="128" spans="2:6">
      <c r="B128"/>
      <c r="C128"/>
      <c r="D128"/>
      <c r="E128"/>
      <c r="F128"/>
    </row>
    <row r="129" spans="2:6">
      <c r="B129"/>
      <c r="C129"/>
      <c r="D129"/>
      <c r="E129"/>
      <c r="F129"/>
    </row>
    <row r="130" spans="2:6">
      <c r="B130"/>
      <c r="C130"/>
      <c r="D130"/>
      <c r="E130"/>
      <c r="F130"/>
    </row>
    <row r="131" spans="2:6">
      <c r="B131"/>
      <c r="C131"/>
      <c r="D131"/>
      <c r="E131"/>
      <c r="F131"/>
    </row>
    <row r="132" spans="2:6">
      <c r="B132"/>
      <c r="C132"/>
      <c r="D132"/>
      <c r="E132"/>
      <c r="F132"/>
    </row>
    <row r="133" spans="2:6">
      <c r="B133"/>
      <c r="C133"/>
      <c r="D133"/>
      <c r="E133"/>
      <c r="F133"/>
    </row>
    <row r="134" spans="2:6">
      <c r="B134"/>
      <c r="C134"/>
      <c r="D134"/>
      <c r="E134"/>
      <c r="F134"/>
    </row>
    <row r="135" spans="2:6">
      <c r="B135"/>
      <c r="C135"/>
      <c r="D135"/>
      <c r="E135"/>
      <c r="F135"/>
    </row>
    <row r="136" spans="2:6">
      <c r="B136"/>
      <c r="C136"/>
      <c r="D136"/>
      <c r="E136"/>
      <c r="F136"/>
    </row>
    <row r="137" spans="2:6">
      <c r="B137"/>
      <c r="C137"/>
      <c r="D137"/>
      <c r="E137"/>
      <c r="F137"/>
    </row>
    <row r="138" spans="2:6">
      <c r="B138"/>
      <c r="C138"/>
      <c r="D138"/>
      <c r="E138"/>
      <c r="F138"/>
    </row>
    <row r="139" spans="2:6">
      <c r="B139"/>
      <c r="C139"/>
      <c r="D139"/>
      <c r="E139"/>
      <c r="F139"/>
    </row>
    <row r="140" spans="2:6">
      <c r="B140"/>
      <c r="C140"/>
      <c r="D140"/>
      <c r="E140"/>
      <c r="F140"/>
    </row>
    <row r="141" spans="2:6">
      <c r="B141"/>
      <c r="C141"/>
      <c r="D141"/>
      <c r="E141"/>
      <c r="F141"/>
    </row>
    <row r="142" spans="2:6">
      <c r="B142"/>
      <c r="C142"/>
      <c r="D142"/>
      <c r="E142"/>
      <c r="F142"/>
    </row>
    <row r="143" spans="2:6">
      <c r="B143"/>
      <c r="C143"/>
      <c r="D143"/>
      <c r="E143"/>
      <c r="F143"/>
    </row>
    <row r="144" spans="2:6">
      <c r="B144"/>
      <c r="C144"/>
      <c r="D144"/>
      <c r="E144"/>
      <c r="F144"/>
    </row>
    <row r="145" spans="2:6">
      <c r="B145"/>
      <c r="C145"/>
      <c r="D145"/>
      <c r="E145"/>
      <c r="F145"/>
    </row>
    <row r="146" spans="2:6">
      <c r="B146"/>
      <c r="C146"/>
      <c r="D146"/>
      <c r="E146"/>
      <c r="F146"/>
    </row>
    <row r="147" spans="2:6">
      <c r="B147"/>
      <c r="C147"/>
      <c r="D147"/>
      <c r="E147"/>
      <c r="F147"/>
    </row>
    <row r="148" spans="2:6">
      <c r="B148"/>
      <c r="C148"/>
      <c r="D148"/>
      <c r="E148"/>
      <c r="F148"/>
    </row>
    <row r="149" spans="2:6">
      <c r="B149"/>
      <c r="C149"/>
      <c r="D149"/>
      <c r="E149"/>
      <c r="F149"/>
    </row>
    <row r="150" spans="2:6">
      <c r="B150"/>
      <c r="C150"/>
      <c r="D150"/>
      <c r="E150"/>
      <c r="F150"/>
    </row>
    <row r="151" spans="2:6">
      <c r="B151"/>
      <c r="C151"/>
      <c r="D151"/>
      <c r="E151"/>
      <c r="F151"/>
    </row>
    <row r="152" spans="2:6">
      <c r="B152"/>
      <c r="C152"/>
      <c r="D152"/>
      <c r="E152"/>
      <c r="F152"/>
    </row>
    <row r="153" spans="2:6">
      <c r="B153"/>
      <c r="C153"/>
      <c r="D153"/>
      <c r="E153"/>
      <c r="F153"/>
    </row>
    <row r="154" spans="2:6">
      <c r="B154"/>
      <c r="C154"/>
      <c r="D154"/>
      <c r="E154"/>
      <c r="F154"/>
    </row>
    <row r="155" spans="2:6">
      <c r="B155"/>
      <c r="C155"/>
      <c r="D155"/>
      <c r="E155"/>
      <c r="F155"/>
    </row>
    <row r="156" spans="2:6">
      <c r="B156"/>
      <c r="C156"/>
      <c r="D156"/>
      <c r="E156"/>
      <c r="F156"/>
    </row>
    <row r="157" spans="2:6">
      <c r="B157"/>
      <c r="C157"/>
      <c r="D157"/>
      <c r="E157"/>
      <c r="F157"/>
    </row>
    <row r="158" spans="2:6">
      <c r="B158"/>
      <c r="C158"/>
      <c r="D158"/>
      <c r="E158"/>
      <c r="F158"/>
    </row>
    <row r="159" spans="2:6">
      <c r="B159"/>
      <c r="C159"/>
      <c r="D159"/>
      <c r="E159"/>
      <c r="F159"/>
    </row>
    <row r="160" spans="2:6">
      <c r="B160"/>
      <c r="C160"/>
      <c r="D160"/>
      <c r="E160"/>
      <c r="F160"/>
    </row>
    <row r="161" spans="2:6">
      <c r="B161"/>
      <c r="C161"/>
      <c r="D161"/>
      <c r="E161"/>
      <c r="F161"/>
    </row>
    <row r="162" spans="2:6">
      <c r="B162"/>
      <c r="C162"/>
      <c r="D162"/>
      <c r="E162"/>
      <c r="F162"/>
    </row>
    <row r="163" spans="2:6">
      <c r="B163"/>
      <c r="C163"/>
      <c r="D163"/>
      <c r="E163"/>
      <c r="F163"/>
    </row>
    <row r="164" spans="2:6">
      <c r="B164"/>
      <c r="C164"/>
      <c r="D164"/>
      <c r="E164"/>
      <c r="F164"/>
    </row>
    <row r="165" spans="2:6">
      <c r="B165"/>
      <c r="C165"/>
      <c r="D165"/>
      <c r="E165"/>
      <c r="F165"/>
    </row>
    <row r="166" spans="2:6">
      <c r="B166"/>
      <c r="C166"/>
      <c r="D166"/>
      <c r="E166"/>
      <c r="F166"/>
    </row>
    <row r="167" spans="2:6">
      <c r="B167"/>
      <c r="C167"/>
      <c r="D167"/>
      <c r="E167"/>
      <c r="F167"/>
    </row>
    <row r="168" spans="2:6">
      <c r="B168"/>
      <c r="C168"/>
      <c r="D168"/>
      <c r="E168"/>
      <c r="F168"/>
    </row>
    <row r="169" spans="2:6">
      <c r="B169"/>
      <c r="C169"/>
      <c r="D169"/>
      <c r="E169"/>
      <c r="F169"/>
    </row>
    <row r="170" spans="2:6">
      <c r="B170"/>
      <c r="C170"/>
      <c r="D170"/>
      <c r="E170"/>
      <c r="F170"/>
    </row>
    <row r="171" spans="2:6">
      <c r="B171"/>
      <c r="C171"/>
      <c r="D171"/>
      <c r="E171"/>
      <c r="F171"/>
    </row>
    <row r="172" spans="2:6">
      <c r="B172"/>
      <c r="C172"/>
      <c r="D172"/>
      <c r="E172"/>
      <c r="F172"/>
    </row>
    <row r="173" spans="2:6">
      <c r="B173"/>
      <c r="C173"/>
      <c r="D173"/>
      <c r="E173"/>
      <c r="F173"/>
    </row>
    <row r="174" spans="2:6">
      <c r="B174"/>
      <c r="C174"/>
      <c r="D174"/>
      <c r="E174"/>
      <c r="F174"/>
    </row>
    <row r="175" spans="2:6">
      <c r="B175"/>
      <c r="C175"/>
      <c r="D175"/>
      <c r="E175"/>
      <c r="F175"/>
    </row>
    <row r="176" spans="2:6">
      <c r="B176"/>
      <c r="C176"/>
      <c r="D176"/>
      <c r="E176"/>
      <c r="F176"/>
    </row>
    <row r="177" spans="2:6">
      <c r="B177"/>
      <c r="C177"/>
      <c r="D177"/>
      <c r="E177"/>
      <c r="F177"/>
    </row>
    <row r="178" spans="2:6">
      <c r="B178"/>
      <c r="C178"/>
      <c r="D178"/>
      <c r="E178"/>
      <c r="F178"/>
    </row>
    <row r="179" spans="2:6">
      <c r="B179"/>
      <c r="C179"/>
      <c r="D179"/>
      <c r="E179"/>
      <c r="F179"/>
    </row>
    <row r="180" spans="2:6">
      <c r="B180"/>
      <c r="C180"/>
      <c r="D180"/>
      <c r="E180"/>
      <c r="F180"/>
    </row>
    <row r="181" spans="2:6">
      <c r="B181"/>
      <c r="C181"/>
      <c r="D181"/>
      <c r="E181"/>
      <c r="F181"/>
    </row>
    <row r="182" spans="2:6">
      <c r="B182"/>
      <c r="C182"/>
      <c r="D182"/>
      <c r="E182"/>
      <c r="F182"/>
    </row>
    <row r="183" spans="2:6">
      <c r="B183"/>
      <c r="C183"/>
      <c r="D183"/>
      <c r="E183"/>
      <c r="F183"/>
    </row>
    <row r="184" spans="2:6">
      <c r="B184"/>
      <c r="C184"/>
      <c r="D184"/>
      <c r="E184"/>
      <c r="F184"/>
    </row>
    <row r="185" spans="2:6">
      <c r="B185"/>
      <c r="C185"/>
      <c r="D185"/>
      <c r="E185"/>
      <c r="F185"/>
    </row>
    <row r="186" spans="2:6">
      <c r="B186"/>
      <c r="C186"/>
      <c r="D186"/>
      <c r="E186"/>
      <c r="F186"/>
    </row>
    <row r="187" spans="2:6">
      <c r="B187"/>
      <c r="C187"/>
      <c r="D187"/>
      <c r="E187"/>
      <c r="F187"/>
    </row>
    <row r="188" spans="2:6">
      <c r="B188"/>
      <c r="C188"/>
      <c r="D188"/>
      <c r="E188"/>
      <c r="F188"/>
    </row>
    <row r="189" spans="2:6">
      <c r="B189"/>
      <c r="C189"/>
      <c r="D189"/>
      <c r="E189"/>
      <c r="F189"/>
    </row>
    <row r="190" spans="2:6">
      <c r="B190"/>
      <c r="C190"/>
      <c r="D190"/>
      <c r="E190"/>
      <c r="F190"/>
    </row>
    <row r="191" spans="2:6">
      <c r="B191"/>
      <c r="C191"/>
      <c r="D191"/>
      <c r="E191"/>
      <c r="F191"/>
    </row>
    <row r="192" spans="2:6">
      <c r="B192"/>
      <c r="C192"/>
      <c r="D192"/>
      <c r="E192"/>
      <c r="F192"/>
    </row>
    <row r="193" spans="2:6">
      <c r="B193"/>
      <c r="C193"/>
      <c r="D193"/>
      <c r="E193"/>
      <c r="F193"/>
    </row>
    <row r="194" spans="2:6">
      <c r="B194"/>
      <c r="C194"/>
      <c r="D194"/>
      <c r="E194"/>
      <c r="F194"/>
    </row>
    <row r="195" spans="2:6">
      <c r="B195"/>
      <c r="C195"/>
      <c r="D195"/>
      <c r="E195"/>
      <c r="F195"/>
    </row>
    <row r="196" spans="2:6">
      <c r="B196"/>
      <c r="C196"/>
      <c r="D196"/>
      <c r="E196"/>
      <c r="F196"/>
    </row>
    <row r="197" spans="2:6">
      <c r="B197"/>
      <c r="C197"/>
      <c r="D197"/>
      <c r="E197"/>
      <c r="F197"/>
    </row>
    <row r="198" spans="2:6">
      <c r="B198"/>
      <c r="C198"/>
      <c r="D198"/>
      <c r="E198"/>
      <c r="F198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3:F19"/>
  <sheetViews>
    <sheetView workbookViewId="0">
      <selection activeCell="C34" sqref="C34"/>
    </sheetView>
  </sheetViews>
  <sheetFormatPr defaultRowHeight="12.75"/>
  <cols>
    <col min="1" max="1" width="60.5703125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1325</v>
      </c>
      <c r="B5" s="78">
        <v>-6500000</v>
      </c>
      <c r="D5" s="78">
        <v>-5500000</v>
      </c>
      <c r="E5" s="78">
        <v>-5800000</v>
      </c>
      <c r="F5" s="78">
        <v>-6120000</v>
      </c>
    </row>
    <row r="6" spans="1:6">
      <c r="A6" s="83" t="s">
        <v>1588</v>
      </c>
      <c r="B6" s="78">
        <v>-5500000</v>
      </c>
      <c r="D6" s="78">
        <v>-5500000</v>
      </c>
      <c r="E6" s="78">
        <v>-5500000</v>
      </c>
      <c r="F6" s="78">
        <v>-5500000</v>
      </c>
    </row>
    <row r="7" spans="1:6">
      <c r="A7" s="83" t="s">
        <v>1587</v>
      </c>
      <c r="B7" s="78">
        <v>-1000000</v>
      </c>
      <c r="D7" s="78">
        <v>0</v>
      </c>
      <c r="E7" s="78">
        <v>-300000</v>
      </c>
      <c r="F7" s="78">
        <v>-620000</v>
      </c>
    </row>
    <row r="8" spans="1:6">
      <c r="A8" s="82" t="s">
        <v>1326</v>
      </c>
      <c r="B8" s="78">
        <v>6475000.0099999998</v>
      </c>
      <c r="D8" s="78">
        <v>5497999.8600000003</v>
      </c>
      <c r="E8" s="78">
        <v>5794999.8300000001</v>
      </c>
      <c r="F8" s="78">
        <v>6114999.1900000004</v>
      </c>
    </row>
    <row r="9" spans="1:6">
      <c r="A9" s="83" t="s">
        <v>1346</v>
      </c>
      <c r="B9" s="78">
        <v>3561217.13</v>
      </c>
      <c r="D9" s="78">
        <v>2835500.58</v>
      </c>
      <c r="E9" s="78">
        <v>3034885.61</v>
      </c>
      <c r="F9" s="78">
        <v>3248316.97</v>
      </c>
    </row>
    <row r="10" spans="1:6">
      <c r="A10" s="83" t="s">
        <v>1347</v>
      </c>
      <c r="B10" s="78">
        <v>320958.94</v>
      </c>
      <c r="D10" s="78">
        <v>724468.75</v>
      </c>
      <c r="E10" s="78">
        <v>775181.56</v>
      </c>
      <c r="F10" s="78">
        <v>829444.27</v>
      </c>
    </row>
    <row r="11" spans="1:6">
      <c r="A11" s="83" t="s">
        <v>1562</v>
      </c>
      <c r="B11" s="78">
        <v>356000</v>
      </c>
      <c r="D11" s="78">
        <v>328000</v>
      </c>
      <c r="E11" s="78">
        <v>362000</v>
      </c>
      <c r="F11" s="78">
        <v>388000</v>
      </c>
    </row>
    <row r="12" spans="1:6">
      <c r="A12" s="83" t="s">
        <v>1348</v>
      </c>
      <c r="B12" s="78">
        <v>0</v>
      </c>
      <c r="D12" s="78">
        <v>62000</v>
      </c>
      <c r="E12" s="78">
        <v>56000</v>
      </c>
      <c r="F12" s="78">
        <v>50000</v>
      </c>
    </row>
    <row r="13" spans="1:6">
      <c r="A13" s="83" t="s">
        <v>1353</v>
      </c>
      <c r="B13" s="78">
        <v>33106</v>
      </c>
      <c r="D13" s="78">
        <v>83106</v>
      </c>
      <c r="E13" s="78">
        <v>99727.2</v>
      </c>
      <c r="F13" s="78">
        <v>80000</v>
      </c>
    </row>
    <row r="14" spans="1:6">
      <c r="A14" s="83" t="s">
        <v>1349</v>
      </c>
      <c r="B14" s="78">
        <v>0</v>
      </c>
      <c r="D14" s="78">
        <v>21300</v>
      </c>
      <c r="E14" s="78">
        <v>25560</v>
      </c>
      <c r="F14" s="78">
        <v>25000</v>
      </c>
    </row>
    <row r="15" spans="1:6">
      <c r="A15" s="83" t="s">
        <v>1351</v>
      </c>
      <c r="B15" s="78">
        <v>323820.67</v>
      </c>
      <c r="D15" s="78">
        <v>406765</v>
      </c>
      <c r="E15" s="78">
        <v>427240.46</v>
      </c>
      <c r="F15" s="78">
        <v>449150.96</v>
      </c>
    </row>
    <row r="16" spans="1:6">
      <c r="A16" s="83" t="s">
        <v>1350</v>
      </c>
      <c r="B16" s="78">
        <v>1879897.27</v>
      </c>
      <c r="D16" s="78">
        <v>1036859.53</v>
      </c>
      <c r="E16" s="78">
        <v>1014405</v>
      </c>
      <c r="F16" s="78">
        <v>1045086.99</v>
      </c>
    </row>
    <row r="17" spans="1:6">
      <c r="A17" s="82" t="s">
        <v>1328</v>
      </c>
      <c r="B17" s="78">
        <v>24999.990000000202</v>
      </c>
      <c r="D17" s="78">
        <v>2000</v>
      </c>
      <c r="E17" s="78">
        <v>5000</v>
      </c>
      <c r="F17" s="78">
        <v>5000</v>
      </c>
    </row>
    <row r="18" spans="1:6">
      <c r="A18" s="83" t="s">
        <v>1698</v>
      </c>
      <c r="B18" s="78">
        <v>24999.990000000202</v>
      </c>
      <c r="D18" s="78">
        <v>2000</v>
      </c>
      <c r="E18" s="78">
        <v>5000</v>
      </c>
      <c r="F18" s="78">
        <v>5000</v>
      </c>
    </row>
    <row r="19" spans="1:6">
      <c r="A19" s="82" t="s">
        <v>1345</v>
      </c>
      <c r="B19" s="78">
        <v>-2.1827872842550278E-11</v>
      </c>
      <c r="D19" s="78">
        <v>-0.13999999989755452</v>
      </c>
      <c r="E19" s="78">
        <v>-0.17000000015832484</v>
      </c>
      <c r="F19" s="78">
        <v>-0.80999999982304871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3:E957"/>
  <sheetViews>
    <sheetView topLeftCell="A67" workbookViewId="0">
      <selection activeCell="E202" sqref="A1:E202"/>
    </sheetView>
  </sheetViews>
  <sheetFormatPr defaultRowHeight="12.75"/>
  <cols>
    <col min="1" max="1" width="69.42578125" customWidth="1"/>
    <col min="2" max="3" width="24.5703125" style="78" bestFit="1" customWidth="1"/>
    <col min="4" max="5" width="24" style="78" bestFit="1" customWidth="1"/>
  </cols>
  <sheetData>
    <row r="3" spans="1:5">
      <c r="B3" s="86" t="s">
        <v>1537</v>
      </c>
    </row>
    <row r="4" spans="1:5">
      <c r="A4" s="81" t="s">
        <v>1344</v>
      </c>
      <c r="B4" s="78" t="s">
        <v>1872</v>
      </c>
      <c r="C4" s="78" t="s">
        <v>1873</v>
      </c>
      <c r="D4" s="78" t="s">
        <v>1874</v>
      </c>
      <c r="E4" s="78" t="s">
        <v>1875</v>
      </c>
    </row>
    <row r="5" spans="1:5">
      <c r="A5" s="82" t="s">
        <v>1328</v>
      </c>
      <c r="B5" s="78">
        <v>170928969.99000001</v>
      </c>
      <c r="C5" s="78">
        <v>144684479</v>
      </c>
      <c r="D5" s="78">
        <v>139838910</v>
      </c>
      <c r="E5" s="78">
        <v>146993604</v>
      </c>
    </row>
    <row r="6" spans="1:5">
      <c r="A6" s="83" t="s">
        <v>1425</v>
      </c>
      <c r="B6" s="78">
        <v>300000</v>
      </c>
    </row>
    <row r="7" spans="1:5">
      <c r="A7" s="84" t="s">
        <v>1698</v>
      </c>
      <c r="B7" s="78">
        <v>300000</v>
      </c>
    </row>
    <row r="8" spans="1:5">
      <c r="A8" s="85" t="s">
        <v>1700</v>
      </c>
      <c r="B8" s="78">
        <v>300000</v>
      </c>
    </row>
    <row r="9" spans="1:5">
      <c r="A9" s="83" t="s">
        <v>1426</v>
      </c>
      <c r="B9" s="78">
        <v>0</v>
      </c>
    </row>
    <row r="10" spans="1:5">
      <c r="A10" s="84" t="s">
        <v>1698</v>
      </c>
      <c r="B10" s="78">
        <v>0</v>
      </c>
    </row>
    <row r="11" spans="1:5">
      <c r="A11" s="85" t="s">
        <v>1709</v>
      </c>
      <c r="B11" s="78">
        <v>0</v>
      </c>
    </row>
    <row r="12" spans="1:5">
      <c r="A12" s="83" t="s">
        <v>1427</v>
      </c>
      <c r="B12" s="78">
        <v>0</v>
      </c>
    </row>
    <row r="13" spans="1:5">
      <c r="A13" s="84" t="s">
        <v>1698</v>
      </c>
      <c r="B13" s="78">
        <v>0</v>
      </c>
    </row>
    <row r="14" spans="1:5">
      <c r="A14" s="85" t="s">
        <v>1707</v>
      </c>
      <c r="B14" s="78">
        <v>0</v>
      </c>
    </row>
    <row r="15" spans="1:5">
      <c r="A15" s="83" t="s">
        <v>1428</v>
      </c>
      <c r="B15" s="78">
        <v>0</v>
      </c>
    </row>
    <row r="16" spans="1:5">
      <c r="A16" s="84" t="s">
        <v>1698</v>
      </c>
      <c r="B16" s="78">
        <v>0</v>
      </c>
    </row>
    <row r="17" spans="1:5">
      <c r="A17" s="85" t="s">
        <v>1707</v>
      </c>
      <c r="B17" s="78">
        <v>0</v>
      </c>
    </row>
    <row r="18" spans="1:5">
      <c r="A18" s="85" t="s">
        <v>1708</v>
      </c>
      <c r="B18" s="78">
        <v>0</v>
      </c>
    </row>
    <row r="19" spans="1:5">
      <c r="A19" s="85" t="s">
        <v>1709</v>
      </c>
      <c r="B19" s="78">
        <v>0</v>
      </c>
    </row>
    <row r="20" spans="1:5">
      <c r="A20" s="83" t="s">
        <v>1431</v>
      </c>
      <c r="B20" s="78">
        <v>22251000</v>
      </c>
    </row>
    <row r="21" spans="1:5">
      <c r="A21" s="84" t="s">
        <v>1693</v>
      </c>
      <c r="B21" s="78">
        <v>21951000</v>
      </c>
    </row>
    <row r="22" spans="1:5">
      <c r="A22" s="85" t="s">
        <v>1694</v>
      </c>
      <c r="B22" s="78">
        <v>0</v>
      </c>
    </row>
    <row r="23" spans="1:5">
      <c r="A23" s="85" t="s">
        <v>1695</v>
      </c>
      <c r="B23" s="78">
        <v>21951000</v>
      </c>
    </row>
    <row r="24" spans="1:5">
      <c r="A24" s="84" t="s">
        <v>1696</v>
      </c>
      <c r="B24" s="78">
        <v>0</v>
      </c>
    </row>
    <row r="25" spans="1:5">
      <c r="A25" s="85" t="s">
        <v>1697</v>
      </c>
      <c r="B25" s="78">
        <v>0</v>
      </c>
    </row>
    <row r="26" spans="1:5">
      <c r="A26" s="84" t="s">
        <v>1698</v>
      </c>
      <c r="B26" s="78">
        <v>300000</v>
      </c>
    </row>
    <row r="27" spans="1:5">
      <c r="A27" s="85" t="s">
        <v>1699</v>
      </c>
      <c r="B27" s="78">
        <v>0</v>
      </c>
    </row>
    <row r="28" spans="1:5">
      <c r="A28" s="85" t="s">
        <v>1700</v>
      </c>
      <c r="B28" s="78">
        <v>300000</v>
      </c>
    </row>
    <row r="29" spans="1:5">
      <c r="A29" s="83" t="s">
        <v>1879</v>
      </c>
      <c r="B29" s="78">
        <v>24999.990000000202</v>
      </c>
      <c r="C29" s="78">
        <v>2000</v>
      </c>
      <c r="D29" s="78">
        <v>5000</v>
      </c>
      <c r="E29" s="78">
        <v>5000</v>
      </c>
    </row>
    <row r="30" spans="1:5">
      <c r="A30" s="84" t="s">
        <v>1698</v>
      </c>
      <c r="B30" s="78">
        <v>24999.990000000202</v>
      </c>
      <c r="C30" s="78">
        <v>2000</v>
      </c>
      <c r="D30" s="78">
        <v>5000</v>
      </c>
      <c r="E30" s="78">
        <v>5000</v>
      </c>
    </row>
    <row r="31" spans="1:5">
      <c r="A31" s="85" t="s">
        <v>1700</v>
      </c>
      <c r="B31" s="78">
        <v>24999.990000000202</v>
      </c>
      <c r="C31" s="78">
        <v>2000</v>
      </c>
      <c r="D31" s="78">
        <v>5000</v>
      </c>
      <c r="E31" s="78">
        <v>5000</v>
      </c>
    </row>
    <row r="32" spans="1:5">
      <c r="A32" s="83" t="s">
        <v>1432</v>
      </c>
      <c r="B32" s="78">
        <v>0</v>
      </c>
    </row>
    <row r="33" spans="1:3">
      <c r="A33" s="84" t="s">
        <v>1693</v>
      </c>
      <c r="B33" s="78">
        <v>0</v>
      </c>
    </row>
    <row r="34" spans="1:3">
      <c r="A34" s="85" t="s">
        <v>1695</v>
      </c>
      <c r="B34" s="78">
        <v>0</v>
      </c>
    </row>
    <row r="35" spans="1:3">
      <c r="A35" s="84" t="s">
        <v>1698</v>
      </c>
      <c r="B35" s="78">
        <v>0</v>
      </c>
    </row>
    <row r="36" spans="1:3">
      <c r="A36" s="85" t="s">
        <v>1701</v>
      </c>
      <c r="B36" s="78">
        <v>0</v>
      </c>
    </row>
    <row r="37" spans="1:3">
      <c r="A37" s="83" t="s">
        <v>1433</v>
      </c>
      <c r="B37" s="78">
        <v>0</v>
      </c>
    </row>
    <row r="38" spans="1:3">
      <c r="A38" s="84" t="s">
        <v>1693</v>
      </c>
      <c r="B38" s="78">
        <v>0</v>
      </c>
    </row>
    <row r="39" spans="1:3">
      <c r="A39" s="85" t="s">
        <v>1702</v>
      </c>
      <c r="B39" s="78">
        <v>0</v>
      </c>
    </row>
    <row r="40" spans="1:3">
      <c r="A40" s="83" t="s">
        <v>1434</v>
      </c>
      <c r="B40" s="78">
        <v>4500000</v>
      </c>
      <c r="C40" s="78">
        <v>1150000</v>
      </c>
    </row>
    <row r="41" spans="1:3">
      <c r="A41" s="84" t="s">
        <v>1693</v>
      </c>
      <c r="B41" s="78">
        <v>4500000</v>
      </c>
      <c r="C41" s="78">
        <v>1150000</v>
      </c>
    </row>
    <row r="42" spans="1:3">
      <c r="A42" s="85" t="s">
        <v>1694</v>
      </c>
      <c r="B42" s="78">
        <v>3348000</v>
      </c>
      <c r="C42" s="78">
        <v>1150000</v>
      </c>
    </row>
    <row r="43" spans="1:3">
      <c r="A43" s="85" t="s">
        <v>1699</v>
      </c>
      <c r="B43" s="78">
        <v>350000</v>
      </c>
    </row>
    <row r="44" spans="1:3">
      <c r="A44" s="85" t="s">
        <v>1703</v>
      </c>
      <c r="B44" s="78">
        <v>802000</v>
      </c>
    </row>
    <row r="45" spans="1:3">
      <c r="A45" s="83" t="s">
        <v>1436</v>
      </c>
      <c r="B45" s="78">
        <v>300000</v>
      </c>
    </row>
    <row r="46" spans="1:3">
      <c r="A46" s="84" t="s">
        <v>1698</v>
      </c>
      <c r="B46" s="78">
        <v>300000</v>
      </c>
    </row>
    <row r="47" spans="1:3">
      <c r="A47" s="85" t="s">
        <v>1700</v>
      </c>
      <c r="B47" s="78">
        <v>300000</v>
      </c>
    </row>
    <row r="48" spans="1:3">
      <c r="A48" s="85" t="s">
        <v>1708</v>
      </c>
      <c r="B48" s="78">
        <v>0</v>
      </c>
    </row>
    <row r="49" spans="1:2">
      <c r="A49" s="83" t="s">
        <v>1438</v>
      </c>
      <c r="B49" s="78">
        <v>0</v>
      </c>
    </row>
    <row r="50" spans="1:2">
      <c r="A50" s="84" t="s">
        <v>1698</v>
      </c>
      <c r="B50" s="78">
        <v>0</v>
      </c>
    </row>
    <row r="51" spans="1:2">
      <c r="A51" s="85" t="s">
        <v>1699</v>
      </c>
      <c r="B51" s="78">
        <v>0</v>
      </c>
    </row>
    <row r="52" spans="1:2">
      <c r="A52" s="83" t="s">
        <v>1441</v>
      </c>
      <c r="B52" s="78">
        <v>0</v>
      </c>
    </row>
    <row r="53" spans="1:2">
      <c r="A53" s="84" t="s">
        <v>1792</v>
      </c>
      <c r="B53" s="78">
        <v>0</v>
      </c>
    </row>
    <row r="54" spans="1:2">
      <c r="A54" s="85" t="s">
        <v>1781</v>
      </c>
      <c r="B54" s="78">
        <v>0</v>
      </c>
    </row>
    <row r="55" spans="1:2">
      <c r="A55" s="83" t="s">
        <v>1442</v>
      </c>
      <c r="B55" s="78">
        <v>0</v>
      </c>
    </row>
    <row r="56" spans="1:2">
      <c r="A56" s="84" t="s">
        <v>1698</v>
      </c>
      <c r="B56" s="78">
        <v>0</v>
      </c>
    </row>
    <row r="57" spans="1:2">
      <c r="A57" s="85" t="s">
        <v>1757</v>
      </c>
      <c r="B57" s="78">
        <v>0</v>
      </c>
    </row>
    <row r="58" spans="1:2">
      <c r="A58" s="85" t="s">
        <v>1758</v>
      </c>
      <c r="B58" s="78">
        <v>0</v>
      </c>
    </row>
    <row r="59" spans="1:2">
      <c r="A59" s="85" t="s">
        <v>1708</v>
      </c>
      <c r="B59" s="78">
        <v>0</v>
      </c>
    </row>
    <row r="60" spans="1:2">
      <c r="A60" s="85" t="s">
        <v>1709</v>
      </c>
      <c r="B60" s="78">
        <v>0</v>
      </c>
    </row>
    <row r="61" spans="1:2">
      <c r="A61" s="85" t="s">
        <v>1759</v>
      </c>
      <c r="B61" s="78">
        <v>0</v>
      </c>
    </row>
    <row r="62" spans="1:2">
      <c r="A62" s="83" t="s">
        <v>1444</v>
      </c>
      <c r="B62" s="78">
        <v>450000</v>
      </c>
    </row>
    <row r="63" spans="1:2">
      <c r="A63" s="84" t="s">
        <v>1698</v>
      </c>
      <c r="B63" s="78">
        <v>450000</v>
      </c>
    </row>
    <row r="64" spans="1:2">
      <c r="A64" s="85" t="s">
        <v>1700</v>
      </c>
      <c r="B64" s="78">
        <v>450000</v>
      </c>
    </row>
    <row r="65" spans="1:2">
      <c r="A65" s="85" t="s">
        <v>1707</v>
      </c>
      <c r="B65" s="78">
        <v>0</v>
      </c>
    </row>
    <row r="66" spans="1:2">
      <c r="A66" s="85" t="s">
        <v>1709</v>
      </c>
      <c r="B66" s="78">
        <v>0</v>
      </c>
    </row>
    <row r="67" spans="1:2">
      <c r="A67" s="83" t="s">
        <v>1445</v>
      </c>
      <c r="B67" s="78">
        <v>0</v>
      </c>
    </row>
    <row r="68" spans="1:2">
      <c r="A68" s="84" t="s">
        <v>1698</v>
      </c>
      <c r="B68" s="78">
        <v>0</v>
      </c>
    </row>
    <row r="69" spans="1:2">
      <c r="A69" s="85" t="s">
        <v>1700</v>
      </c>
      <c r="B69" s="78">
        <v>0</v>
      </c>
    </row>
    <row r="70" spans="1:2">
      <c r="A70" s="85" t="s">
        <v>1708</v>
      </c>
      <c r="B70" s="78">
        <v>0</v>
      </c>
    </row>
    <row r="71" spans="1:2">
      <c r="A71" s="85" t="s">
        <v>1709</v>
      </c>
      <c r="B71" s="78">
        <v>0</v>
      </c>
    </row>
    <row r="72" spans="1:2">
      <c r="A72" s="83" t="s">
        <v>1447</v>
      </c>
      <c r="B72" s="78">
        <v>500000</v>
      </c>
    </row>
    <row r="73" spans="1:2">
      <c r="A73" s="84" t="s">
        <v>1698</v>
      </c>
      <c r="B73" s="78">
        <v>500000</v>
      </c>
    </row>
    <row r="74" spans="1:2">
      <c r="A74" s="85" t="s">
        <v>1707</v>
      </c>
      <c r="B74" s="78">
        <v>500000</v>
      </c>
    </row>
    <row r="75" spans="1:2">
      <c r="A75" s="83" t="s">
        <v>1448</v>
      </c>
      <c r="B75" s="78">
        <v>0</v>
      </c>
    </row>
    <row r="76" spans="1:2">
      <c r="A76" s="84" t="s">
        <v>1698</v>
      </c>
      <c r="B76" s="78">
        <v>0</v>
      </c>
    </row>
    <row r="77" spans="1:2">
      <c r="A77" s="85" t="s">
        <v>1781</v>
      </c>
      <c r="B77" s="78">
        <v>0</v>
      </c>
    </row>
    <row r="78" spans="1:2">
      <c r="A78" s="85" t="s">
        <v>1700</v>
      </c>
      <c r="B78" s="78">
        <v>0</v>
      </c>
    </row>
    <row r="79" spans="1:2">
      <c r="A79" s="85" t="s">
        <v>1782</v>
      </c>
      <c r="B79" s="78">
        <v>0</v>
      </c>
    </row>
    <row r="80" spans="1:2">
      <c r="A80" s="85" t="s">
        <v>1709</v>
      </c>
      <c r="B80" s="78">
        <v>0</v>
      </c>
    </row>
    <row r="81" spans="1:5">
      <c r="A81" s="83" t="s">
        <v>1450</v>
      </c>
      <c r="B81" s="78">
        <v>300000</v>
      </c>
    </row>
    <row r="82" spans="1:5">
      <c r="A82" s="84" t="s">
        <v>1698</v>
      </c>
      <c r="B82" s="78">
        <v>300000</v>
      </c>
    </row>
    <row r="83" spans="1:5">
      <c r="A83" s="85" t="s">
        <v>1700</v>
      </c>
      <c r="B83" s="78">
        <v>300000</v>
      </c>
    </row>
    <row r="84" spans="1:5">
      <c r="A84" s="83" t="s">
        <v>1451</v>
      </c>
      <c r="B84" s="78">
        <v>2735000</v>
      </c>
      <c r="C84" s="78">
        <v>9700000</v>
      </c>
      <c r="D84" s="78">
        <v>5500000</v>
      </c>
      <c r="E84" s="78">
        <v>5300000</v>
      </c>
    </row>
    <row r="85" spans="1:5">
      <c r="A85" s="84" t="s">
        <v>1806</v>
      </c>
      <c r="B85" s="78">
        <v>2500000</v>
      </c>
      <c r="C85" s="78">
        <v>7700000</v>
      </c>
      <c r="D85" s="78">
        <v>5500000</v>
      </c>
      <c r="E85" s="78">
        <v>4000000</v>
      </c>
    </row>
    <row r="86" spans="1:5">
      <c r="A86" s="85" t="s">
        <v>1807</v>
      </c>
      <c r="B86" s="78">
        <v>2500000</v>
      </c>
      <c r="C86" s="78">
        <v>7100000</v>
      </c>
      <c r="D86" s="78">
        <v>4900000</v>
      </c>
      <c r="E86" s="78">
        <v>3200000</v>
      </c>
    </row>
    <row r="87" spans="1:5">
      <c r="A87" s="85" t="s">
        <v>1699</v>
      </c>
      <c r="B87" s="78">
        <v>0</v>
      </c>
    </row>
    <row r="88" spans="1:5">
      <c r="A88" s="85" t="s">
        <v>1808</v>
      </c>
      <c r="B88" s="78">
        <v>0</v>
      </c>
      <c r="C88" s="78">
        <v>600000</v>
      </c>
      <c r="D88" s="78">
        <v>600000</v>
      </c>
      <c r="E88" s="78">
        <v>800000</v>
      </c>
    </row>
    <row r="89" spans="1:5">
      <c r="A89" s="85" t="s">
        <v>1809</v>
      </c>
      <c r="B89" s="78">
        <v>0</v>
      </c>
    </row>
    <row r="90" spans="1:5">
      <c r="A90" s="85" t="s">
        <v>1810</v>
      </c>
      <c r="B90" s="78">
        <v>0</v>
      </c>
    </row>
    <row r="91" spans="1:5">
      <c r="A91" s="84" t="s">
        <v>1693</v>
      </c>
      <c r="B91" s="78">
        <v>0</v>
      </c>
      <c r="C91" s="78">
        <v>2000000</v>
      </c>
      <c r="D91" s="78">
        <v>0</v>
      </c>
    </row>
    <row r="92" spans="1:5">
      <c r="A92" s="85" t="s">
        <v>1694</v>
      </c>
      <c r="B92" s="78">
        <v>0</v>
      </c>
      <c r="C92" s="78">
        <v>2000000</v>
      </c>
      <c r="D92" s="78">
        <v>0</v>
      </c>
    </row>
    <row r="93" spans="1:5">
      <c r="A93" s="84" t="s">
        <v>1698</v>
      </c>
      <c r="B93" s="78">
        <v>235000</v>
      </c>
      <c r="E93" s="78">
        <v>1300000</v>
      </c>
    </row>
    <row r="94" spans="1:5">
      <c r="A94" s="85" t="s">
        <v>1707</v>
      </c>
      <c r="B94" s="78">
        <v>235000</v>
      </c>
      <c r="E94" s="78">
        <v>1300000</v>
      </c>
    </row>
    <row r="95" spans="1:5">
      <c r="A95" s="85" t="s">
        <v>1811</v>
      </c>
      <c r="B95" s="78">
        <v>0</v>
      </c>
    </row>
    <row r="96" spans="1:5">
      <c r="A96" s="85" t="s">
        <v>1758</v>
      </c>
      <c r="B96" s="78">
        <v>0</v>
      </c>
    </row>
    <row r="97" spans="1:5">
      <c r="A97" s="85" t="s">
        <v>1709</v>
      </c>
      <c r="B97" s="78">
        <v>0</v>
      </c>
    </row>
    <row r="98" spans="1:5">
      <c r="A98" s="84" t="s">
        <v>1792</v>
      </c>
      <c r="B98" s="78">
        <v>0</v>
      </c>
    </row>
    <row r="99" spans="1:5">
      <c r="A99" s="85" t="s">
        <v>1781</v>
      </c>
      <c r="B99" s="78">
        <v>0</v>
      </c>
    </row>
    <row r="100" spans="1:5">
      <c r="A100" s="85" t="s">
        <v>1758</v>
      </c>
      <c r="B100" s="78">
        <v>0</v>
      </c>
    </row>
    <row r="101" spans="1:5">
      <c r="A101" s="83" t="s">
        <v>1452</v>
      </c>
      <c r="B101" s="78">
        <v>500000</v>
      </c>
      <c r="C101" s="78">
        <v>1300000</v>
      </c>
      <c r="E101" s="78">
        <v>700000</v>
      </c>
    </row>
    <row r="102" spans="1:5">
      <c r="A102" s="84" t="s">
        <v>1806</v>
      </c>
      <c r="B102" s="78">
        <v>0</v>
      </c>
      <c r="C102" s="78">
        <v>420000</v>
      </c>
    </row>
    <row r="103" spans="1:5">
      <c r="A103" s="85" t="s">
        <v>1694</v>
      </c>
      <c r="B103" s="78">
        <v>0</v>
      </c>
      <c r="C103" s="78">
        <v>120000</v>
      </c>
    </row>
    <row r="104" spans="1:5">
      <c r="A104" s="85" t="s">
        <v>1699</v>
      </c>
      <c r="B104" s="78">
        <v>0</v>
      </c>
      <c r="C104" s="78">
        <v>300000</v>
      </c>
    </row>
    <row r="105" spans="1:5">
      <c r="A105" s="85" t="s">
        <v>1833</v>
      </c>
      <c r="B105" s="78">
        <v>0</v>
      </c>
    </row>
    <row r="106" spans="1:5">
      <c r="A106" s="85" t="s">
        <v>1834</v>
      </c>
      <c r="B106" s="78">
        <v>0</v>
      </c>
    </row>
    <row r="107" spans="1:5">
      <c r="A107" s="84" t="s">
        <v>1698</v>
      </c>
      <c r="B107" s="78">
        <v>500000</v>
      </c>
      <c r="C107" s="78">
        <v>880000</v>
      </c>
      <c r="E107" s="78">
        <v>700000</v>
      </c>
    </row>
    <row r="108" spans="1:5">
      <c r="A108" s="85" t="s">
        <v>1699</v>
      </c>
      <c r="B108" s="78">
        <v>336800</v>
      </c>
    </row>
    <row r="109" spans="1:5">
      <c r="A109" s="85" t="s">
        <v>1781</v>
      </c>
      <c r="B109" s="78">
        <v>163200</v>
      </c>
    </row>
    <row r="110" spans="1:5">
      <c r="A110" s="85" t="s">
        <v>1835</v>
      </c>
      <c r="B110" s="78">
        <v>0</v>
      </c>
      <c r="C110" s="78">
        <v>800000</v>
      </c>
      <c r="E110" s="78">
        <v>300000</v>
      </c>
    </row>
    <row r="111" spans="1:5">
      <c r="A111" s="85" t="s">
        <v>1808</v>
      </c>
      <c r="B111" s="78">
        <v>0</v>
      </c>
      <c r="C111" s="78">
        <v>80000</v>
      </c>
      <c r="E111" s="78">
        <v>400000</v>
      </c>
    </row>
    <row r="112" spans="1:5">
      <c r="A112" s="85" t="s">
        <v>1836</v>
      </c>
      <c r="B112" s="78">
        <v>0</v>
      </c>
    </row>
    <row r="113" spans="1:2">
      <c r="A113" s="83" t="s">
        <v>1453</v>
      </c>
      <c r="B113" s="78">
        <v>0</v>
      </c>
    </row>
    <row r="114" spans="1:2">
      <c r="A114" s="84" t="s">
        <v>1693</v>
      </c>
      <c r="B114" s="78">
        <v>0</v>
      </c>
    </row>
    <row r="115" spans="1:2">
      <c r="A115" s="85" t="s">
        <v>1782</v>
      </c>
      <c r="B115" s="78">
        <v>0</v>
      </c>
    </row>
    <row r="116" spans="1:2">
      <c r="A116" s="84" t="s">
        <v>1698</v>
      </c>
      <c r="B116" s="78">
        <v>0</v>
      </c>
    </row>
    <row r="117" spans="1:2">
      <c r="A117" s="85" t="s">
        <v>1700</v>
      </c>
      <c r="B117" s="78">
        <v>0</v>
      </c>
    </row>
    <row r="118" spans="1:2">
      <c r="A118" s="85" t="s">
        <v>1707</v>
      </c>
      <c r="B118" s="78">
        <v>0</v>
      </c>
    </row>
    <row r="119" spans="1:2">
      <c r="A119" s="85" t="s">
        <v>1758</v>
      </c>
      <c r="B119" s="78">
        <v>0</v>
      </c>
    </row>
    <row r="120" spans="1:2">
      <c r="A120" s="85" t="s">
        <v>1709</v>
      </c>
      <c r="B120" s="78">
        <v>0</v>
      </c>
    </row>
    <row r="121" spans="1:2">
      <c r="A121" s="83" t="s">
        <v>1454</v>
      </c>
      <c r="B121" s="78">
        <v>300000</v>
      </c>
    </row>
    <row r="122" spans="1:2">
      <c r="A122" s="84" t="s">
        <v>1806</v>
      </c>
      <c r="B122" s="78">
        <v>0</v>
      </c>
    </row>
    <row r="123" spans="1:2">
      <c r="A123" s="85" t="s">
        <v>1699</v>
      </c>
      <c r="B123" s="78">
        <v>0</v>
      </c>
    </row>
    <row r="124" spans="1:2">
      <c r="A124" s="84" t="s">
        <v>1698</v>
      </c>
      <c r="B124" s="78">
        <v>300000</v>
      </c>
    </row>
    <row r="125" spans="1:2">
      <c r="A125" s="85" t="s">
        <v>1700</v>
      </c>
      <c r="B125" s="78">
        <v>300000</v>
      </c>
    </row>
    <row r="126" spans="1:2">
      <c r="A126" s="83" t="s">
        <v>1455</v>
      </c>
      <c r="B126" s="78">
        <v>0</v>
      </c>
    </row>
    <row r="127" spans="1:2">
      <c r="A127" s="84" t="s">
        <v>1693</v>
      </c>
      <c r="B127" s="78">
        <v>0</v>
      </c>
    </row>
    <row r="128" spans="1:2">
      <c r="A128" s="85" t="s">
        <v>1840</v>
      </c>
      <c r="B128" s="78">
        <v>0</v>
      </c>
    </row>
    <row r="129" spans="1:2">
      <c r="A129" s="85" t="s">
        <v>1702</v>
      </c>
      <c r="B129" s="78">
        <v>0</v>
      </c>
    </row>
    <row r="130" spans="1:2">
      <c r="A130" s="85" t="s">
        <v>1782</v>
      </c>
      <c r="B130" s="78">
        <v>0</v>
      </c>
    </row>
    <row r="131" spans="1:2">
      <c r="A131" s="84" t="s">
        <v>1698</v>
      </c>
      <c r="B131" s="78">
        <v>0</v>
      </c>
    </row>
    <row r="132" spans="1:2">
      <c r="A132" s="85" t="s">
        <v>1700</v>
      </c>
      <c r="B132" s="78">
        <v>0</v>
      </c>
    </row>
    <row r="133" spans="1:2">
      <c r="A133" s="83" t="s">
        <v>1456</v>
      </c>
      <c r="B133" s="78">
        <v>1625000</v>
      </c>
    </row>
    <row r="134" spans="1:2">
      <c r="A134" s="84" t="s">
        <v>1806</v>
      </c>
      <c r="B134" s="78">
        <v>100000</v>
      </c>
    </row>
    <row r="135" spans="1:2">
      <c r="A135" s="85" t="s">
        <v>1807</v>
      </c>
      <c r="B135" s="78">
        <v>0</v>
      </c>
    </row>
    <row r="136" spans="1:2">
      <c r="A136" s="85" t="s">
        <v>1842</v>
      </c>
      <c r="B136" s="78">
        <v>0</v>
      </c>
    </row>
    <row r="137" spans="1:2">
      <c r="A137" s="85" t="s">
        <v>1699</v>
      </c>
      <c r="B137" s="78">
        <v>100000</v>
      </c>
    </row>
    <row r="138" spans="1:2">
      <c r="A138" s="84" t="s">
        <v>1693</v>
      </c>
      <c r="B138" s="78">
        <v>1125000</v>
      </c>
    </row>
    <row r="139" spans="1:2">
      <c r="A139" s="85" t="s">
        <v>1842</v>
      </c>
      <c r="B139" s="78">
        <v>125000</v>
      </c>
    </row>
    <row r="140" spans="1:2">
      <c r="A140" s="85" t="s">
        <v>1808</v>
      </c>
      <c r="B140" s="78">
        <v>1000000</v>
      </c>
    </row>
    <row r="141" spans="1:2">
      <c r="A141" s="84" t="s">
        <v>1698</v>
      </c>
      <c r="B141" s="78">
        <v>400000</v>
      </c>
    </row>
    <row r="142" spans="1:2">
      <c r="A142" s="85" t="s">
        <v>1842</v>
      </c>
      <c r="B142" s="78">
        <v>0</v>
      </c>
    </row>
    <row r="143" spans="1:2">
      <c r="A143" s="85" t="s">
        <v>1757</v>
      </c>
      <c r="B143" s="78">
        <v>220000</v>
      </c>
    </row>
    <row r="144" spans="1:2">
      <c r="A144" s="85" t="s">
        <v>1707</v>
      </c>
      <c r="B144" s="78">
        <v>180000</v>
      </c>
    </row>
    <row r="145" spans="1:5">
      <c r="A145" s="83" t="s">
        <v>1458</v>
      </c>
      <c r="B145" s="78">
        <v>400000</v>
      </c>
    </row>
    <row r="146" spans="1:5">
      <c r="A146" s="84" t="s">
        <v>1806</v>
      </c>
      <c r="B146" s="78">
        <v>0</v>
      </c>
    </row>
    <row r="147" spans="1:5">
      <c r="A147" s="85" t="s">
        <v>1694</v>
      </c>
      <c r="B147" s="78">
        <v>0</v>
      </c>
    </row>
    <row r="148" spans="1:5">
      <c r="A148" s="84" t="s">
        <v>1693</v>
      </c>
      <c r="B148" s="78">
        <v>400000</v>
      </c>
    </row>
    <row r="149" spans="1:5">
      <c r="A149" s="85" t="s">
        <v>1694</v>
      </c>
      <c r="B149" s="78">
        <v>400000</v>
      </c>
    </row>
    <row r="150" spans="1:5">
      <c r="A150" s="83" t="s">
        <v>1459</v>
      </c>
      <c r="B150" s="78">
        <v>0</v>
      </c>
    </row>
    <row r="151" spans="1:5">
      <c r="A151" s="84" t="s">
        <v>1698</v>
      </c>
      <c r="B151" s="78">
        <v>0</v>
      </c>
    </row>
    <row r="152" spans="1:5">
      <c r="A152" s="85" t="s">
        <v>1700</v>
      </c>
      <c r="B152" s="78">
        <v>0</v>
      </c>
    </row>
    <row r="153" spans="1:5">
      <c r="A153" s="83" t="s">
        <v>1460</v>
      </c>
      <c r="B153" s="78">
        <v>0</v>
      </c>
    </row>
    <row r="154" spans="1:5">
      <c r="A154" s="84" t="s">
        <v>1806</v>
      </c>
      <c r="B154" s="78">
        <v>0</v>
      </c>
    </row>
    <row r="155" spans="1:5">
      <c r="A155" s="85" t="s">
        <v>1694</v>
      </c>
      <c r="B155" s="78">
        <v>0</v>
      </c>
    </row>
    <row r="156" spans="1:5">
      <c r="A156" s="84" t="s">
        <v>1698</v>
      </c>
      <c r="B156" s="78">
        <v>0</v>
      </c>
    </row>
    <row r="157" spans="1:5">
      <c r="A157" s="85" t="s">
        <v>1700</v>
      </c>
      <c r="B157" s="78">
        <v>0</v>
      </c>
    </row>
    <row r="158" spans="1:5">
      <c r="A158" s="85" t="s">
        <v>1835</v>
      </c>
      <c r="B158" s="78">
        <v>0</v>
      </c>
    </row>
    <row r="159" spans="1:5">
      <c r="A159" s="83" t="s">
        <v>1463</v>
      </c>
      <c r="B159" s="78">
        <v>300000</v>
      </c>
      <c r="C159" s="78">
        <v>150000</v>
      </c>
      <c r="D159" s="78">
        <v>250000</v>
      </c>
      <c r="E159" s="78">
        <v>300000</v>
      </c>
    </row>
    <row r="160" spans="1:5">
      <c r="A160" s="84" t="s">
        <v>1698</v>
      </c>
      <c r="B160" s="78">
        <v>300000</v>
      </c>
      <c r="C160" s="78">
        <v>150000</v>
      </c>
      <c r="D160" s="78">
        <v>250000</v>
      </c>
      <c r="E160" s="78">
        <v>300000</v>
      </c>
    </row>
    <row r="161" spans="1:5">
      <c r="A161" s="85" t="s">
        <v>1700</v>
      </c>
      <c r="B161" s="78">
        <v>300000</v>
      </c>
    </row>
    <row r="162" spans="1:5">
      <c r="A162" s="85" t="s">
        <v>1808</v>
      </c>
      <c r="B162" s="78">
        <v>0</v>
      </c>
      <c r="C162" s="78">
        <v>150000</v>
      </c>
      <c r="D162" s="78">
        <v>250000</v>
      </c>
      <c r="E162" s="78">
        <v>300000</v>
      </c>
    </row>
    <row r="163" spans="1:5">
      <c r="A163" s="83" t="s">
        <v>1464</v>
      </c>
      <c r="B163" s="78">
        <v>566460</v>
      </c>
      <c r="C163" s="78">
        <v>11910000</v>
      </c>
      <c r="D163" s="78">
        <v>2050000</v>
      </c>
      <c r="E163" s="78">
        <v>2050000</v>
      </c>
    </row>
    <row r="164" spans="1:5">
      <c r="A164" s="84" t="s">
        <v>1806</v>
      </c>
      <c r="B164" s="78">
        <v>0</v>
      </c>
      <c r="C164" s="78">
        <v>11860000</v>
      </c>
      <c r="D164" s="78">
        <v>2000000</v>
      </c>
      <c r="E164" s="78">
        <v>2000000</v>
      </c>
    </row>
    <row r="165" spans="1:5">
      <c r="A165" s="85" t="s">
        <v>1851</v>
      </c>
      <c r="B165" s="78">
        <v>0</v>
      </c>
      <c r="C165" s="78">
        <v>11860000</v>
      </c>
      <c r="D165" s="78">
        <v>2000000</v>
      </c>
      <c r="E165" s="78">
        <v>2000000</v>
      </c>
    </row>
    <row r="166" spans="1:5">
      <c r="A166" s="85" t="s">
        <v>1808</v>
      </c>
      <c r="B166" s="78">
        <v>0</v>
      </c>
    </row>
    <row r="167" spans="1:5">
      <c r="A167" s="85" t="s">
        <v>1852</v>
      </c>
      <c r="B167" s="78">
        <v>0</v>
      </c>
    </row>
    <row r="168" spans="1:5">
      <c r="A168" s="85" t="s">
        <v>1853</v>
      </c>
      <c r="B168" s="78">
        <v>0</v>
      </c>
    </row>
    <row r="169" spans="1:5">
      <c r="A169" s="84" t="s">
        <v>1698</v>
      </c>
      <c r="B169" s="78">
        <v>566460</v>
      </c>
      <c r="C169" s="78">
        <v>50000</v>
      </c>
      <c r="D169" s="78">
        <v>50000</v>
      </c>
      <c r="E169" s="78">
        <v>50000</v>
      </c>
    </row>
    <row r="170" spans="1:5">
      <c r="A170" s="85" t="s">
        <v>1851</v>
      </c>
      <c r="B170" s="78">
        <v>0</v>
      </c>
    </row>
    <row r="171" spans="1:5">
      <c r="A171" s="85" t="s">
        <v>1707</v>
      </c>
      <c r="B171" s="78">
        <v>0</v>
      </c>
      <c r="C171" s="78">
        <v>50000</v>
      </c>
      <c r="D171" s="78">
        <v>50000</v>
      </c>
      <c r="E171" s="78">
        <v>50000</v>
      </c>
    </row>
    <row r="172" spans="1:5">
      <c r="A172" s="85" t="s">
        <v>1808</v>
      </c>
      <c r="B172" s="78">
        <v>566460</v>
      </c>
    </row>
    <row r="173" spans="1:5">
      <c r="A173" s="85" t="s">
        <v>1709</v>
      </c>
      <c r="B173" s="78">
        <v>0</v>
      </c>
    </row>
    <row r="174" spans="1:5">
      <c r="A174" s="83" t="s">
        <v>1465</v>
      </c>
      <c r="B174" s="78">
        <v>34580000</v>
      </c>
      <c r="C174" s="78">
        <v>23733714</v>
      </c>
      <c r="D174" s="78">
        <v>25034230</v>
      </c>
      <c r="E174" s="78">
        <v>25913452</v>
      </c>
    </row>
    <row r="175" spans="1:5">
      <c r="A175" s="84" t="s">
        <v>1806</v>
      </c>
      <c r="B175" s="78">
        <v>33330000</v>
      </c>
      <c r="C175" s="78">
        <v>16257314</v>
      </c>
      <c r="D175" s="78">
        <v>23434230</v>
      </c>
      <c r="E175" s="78">
        <v>24263452</v>
      </c>
    </row>
    <row r="176" spans="1:5">
      <c r="A176" s="85" t="s">
        <v>1694</v>
      </c>
      <c r="B176" s="78">
        <v>0</v>
      </c>
      <c r="C176" s="78">
        <v>150000</v>
      </c>
      <c r="D176" s="78">
        <v>0</v>
      </c>
      <c r="E176" s="78">
        <v>0</v>
      </c>
    </row>
    <row r="177" spans="1:5">
      <c r="A177" s="85" t="s">
        <v>1851</v>
      </c>
      <c r="B177" s="78">
        <v>27250000</v>
      </c>
      <c r="C177" s="78">
        <v>11107314</v>
      </c>
      <c r="D177" s="78">
        <v>18434230</v>
      </c>
      <c r="E177" s="78">
        <v>19263452</v>
      </c>
    </row>
    <row r="178" spans="1:5">
      <c r="A178" s="85" t="s">
        <v>1860</v>
      </c>
      <c r="B178" s="78">
        <v>2080000</v>
      </c>
    </row>
    <row r="179" spans="1:5">
      <c r="A179" s="85" t="s">
        <v>1808</v>
      </c>
      <c r="B179" s="78">
        <v>0</v>
      </c>
    </row>
    <row r="180" spans="1:5">
      <c r="A180" s="85" t="s">
        <v>1852</v>
      </c>
      <c r="B180" s="78">
        <v>0</v>
      </c>
    </row>
    <row r="181" spans="1:5">
      <c r="A181" s="85" t="s">
        <v>1834</v>
      </c>
      <c r="B181" s="78">
        <v>0</v>
      </c>
    </row>
    <row r="182" spans="1:5">
      <c r="A182" s="85" t="s">
        <v>1853</v>
      </c>
      <c r="B182" s="78">
        <v>4000000</v>
      </c>
      <c r="C182" s="78">
        <v>5000000</v>
      </c>
      <c r="D182" s="78">
        <v>5000000</v>
      </c>
      <c r="E182" s="78">
        <v>5000000</v>
      </c>
    </row>
    <row r="183" spans="1:5">
      <c r="A183" s="84" t="s">
        <v>1693</v>
      </c>
      <c r="B183" s="78">
        <v>0</v>
      </c>
      <c r="C183" s="78">
        <v>600000</v>
      </c>
      <c r="D183" s="78">
        <v>200000</v>
      </c>
      <c r="E183" s="78">
        <v>0</v>
      </c>
    </row>
    <row r="184" spans="1:5">
      <c r="A184" s="85" t="s">
        <v>1835</v>
      </c>
      <c r="B184" s="78">
        <v>0</v>
      </c>
      <c r="C184" s="78">
        <v>600000</v>
      </c>
      <c r="D184" s="78">
        <v>200000</v>
      </c>
      <c r="E184" s="78">
        <v>0</v>
      </c>
    </row>
    <row r="185" spans="1:5">
      <c r="A185" s="84" t="s">
        <v>1698</v>
      </c>
      <c r="B185" s="78">
        <v>1250000</v>
      </c>
      <c r="C185" s="78">
        <v>6876400</v>
      </c>
      <c r="D185" s="78">
        <v>1400000</v>
      </c>
      <c r="E185" s="78">
        <v>1650000</v>
      </c>
    </row>
    <row r="186" spans="1:5">
      <c r="A186" s="85" t="s">
        <v>1851</v>
      </c>
      <c r="B186" s="78">
        <v>0</v>
      </c>
      <c r="C186" s="78">
        <v>1150000</v>
      </c>
      <c r="D186" s="78">
        <v>150000</v>
      </c>
      <c r="E186" s="78">
        <v>400000</v>
      </c>
    </row>
    <row r="187" spans="1:5">
      <c r="A187" s="85" t="s">
        <v>1860</v>
      </c>
      <c r="B187" s="78">
        <v>150000</v>
      </c>
      <c r="C187" s="78">
        <v>4720000</v>
      </c>
      <c r="D187" s="78">
        <v>1000000</v>
      </c>
      <c r="E187" s="78">
        <v>1000000</v>
      </c>
    </row>
    <row r="188" spans="1:5">
      <c r="A188" s="85" t="s">
        <v>1699</v>
      </c>
      <c r="B188" s="78">
        <v>0</v>
      </c>
    </row>
    <row r="189" spans="1:5">
      <c r="A189" s="85" t="s">
        <v>1757</v>
      </c>
      <c r="B189" s="78">
        <v>150000</v>
      </c>
    </row>
    <row r="190" spans="1:5">
      <c r="A190" s="85" t="s">
        <v>1835</v>
      </c>
      <c r="B190" s="78">
        <v>0</v>
      </c>
      <c r="C190" s="78">
        <v>100000</v>
      </c>
      <c r="D190" s="78">
        <v>100000</v>
      </c>
      <c r="E190" s="78">
        <v>100000</v>
      </c>
    </row>
    <row r="191" spans="1:5">
      <c r="A191" s="85" t="s">
        <v>1707</v>
      </c>
      <c r="B191" s="78">
        <v>950000</v>
      </c>
      <c r="C191" s="78">
        <v>906400</v>
      </c>
      <c r="D191" s="78">
        <v>150000</v>
      </c>
      <c r="E191" s="78">
        <v>150000</v>
      </c>
    </row>
    <row r="192" spans="1:5">
      <c r="A192" s="85" t="s">
        <v>1808</v>
      </c>
      <c r="B192" s="78">
        <v>0</v>
      </c>
    </row>
    <row r="193" spans="1:5">
      <c r="A193" s="85" t="s">
        <v>1709</v>
      </c>
      <c r="B193" s="78">
        <v>0</v>
      </c>
    </row>
    <row r="194" spans="1:5">
      <c r="A194" s="83" t="s">
        <v>1466</v>
      </c>
      <c r="B194" s="78">
        <v>101296510</v>
      </c>
      <c r="C194" s="78">
        <v>96738765</v>
      </c>
      <c r="D194" s="78">
        <v>106999680</v>
      </c>
      <c r="E194" s="78">
        <v>112725152</v>
      </c>
    </row>
    <row r="195" spans="1:5">
      <c r="A195" s="84" t="s">
        <v>1806</v>
      </c>
      <c r="B195" s="78">
        <v>80266420</v>
      </c>
      <c r="C195" s="78">
        <v>96738765</v>
      </c>
      <c r="D195" s="78">
        <v>106999680</v>
      </c>
      <c r="E195" s="78">
        <v>107443404</v>
      </c>
    </row>
    <row r="196" spans="1:5">
      <c r="A196" s="85" t="s">
        <v>1807</v>
      </c>
      <c r="B196" s="78">
        <v>16385000</v>
      </c>
      <c r="C196" s="78">
        <v>10107314</v>
      </c>
      <c r="D196" s="78">
        <v>16834230</v>
      </c>
      <c r="E196" s="78">
        <v>17263452</v>
      </c>
    </row>
    <row r="197" spans="1:5">
      <c r="A197" s="85" t="s">
        <v>1810</v>
      </c>
      <c r="B197" s="78">
        <v>63881420</v>
      </c>
      <c r="C197" s="78">
        <v>86631451</v>
      </c>
      <c r="D197" s="78">
        <v>90165450</v>
      </c>
      <c r="E197" s="78">
        <v>90179952</v>
      </c>
    </row>
    <row r="198" spans="1:5">
      <c r="A198" s="84" t="s">
        <v>1693</v>
      </c>
      <c r="B198" s="78">
        <v>21030090</v>
      </c>
      <c r="E198" s="78">
        <v>5281748</v>
      </c>
    </row>
    <row r="199" spans="1:5">
      <c r="A199" s="85" t="s">
        <v>1837</v>
      </c>
      <c r="B199" s="78">
        <v>2118060</v>
      </c>
    </row>
    <row r="200" spans="1:5">
      <c r="A200" s="85" t="s">
        <v>1838</v>
      </c>
      <c r="B200" s="78">
        <v>10675030</v>
      </c>
      <c r="E200" s="78">
        <v>5281748</v>
      </c>
    </row>
    <row r="201" spans="1:5">
      <c r="A201" s="85" t="s">
        <v>1839</v>
      </c>
      <c r="B201" s="78">
        <v>8237000</v>
      </c>
    </row>
    <row r="202" spans="1:5">
      <c r="A202" s="82" t="s">
        <v>1345</v>
      </c>
      <c r="B202" s="78">
        <v>170928969.99000001</v>
      </c>
      <c r="C202" s="78">
        <v>144684479</v>
      </c>
      <c r="D202" s="78">
        <v>139838910</v>
      </c>
      <c r="E202" s="78">
        <v>146993604</v>
      </c>
    </row>
    <row r="203" spans="1:5">
      <c r="B203"/>
      <c r="C203"/>
      <c r="D203"/>
      <c r="E203"/>
    </row>
    <row r="204" spans="1:5">
      <c r="B204"/>
      <c r="C204"/>
      <c r="D204"/>
      <c r="E204"/>
    </row>
    <row r="205" spans="1:5">
      <c r="B205"/>
      <c r="C205"/>
      <c r="D205"/>
      <c r="E205"/>
    </row>
    <row r="206" spans="1:5">
      <c r="B206"/>
      <c r="C206"/>
      <c r="D206"/>
      <c r="E206"/>
    </row>
    <row r="207" spans="1:5">
      <c r="B207"/>
      <c r="C207"/>
      <c r="D207"/>
      <c r="E207"/>
    </row>
    <row r="208" spans="1:5">
      <c r="B208"/>
      <c r="C208"/>
      <c r="D208"/>
      <c r="E208"/>
    </row>
    <row r="209" spans="2:5">
      <c r="B209"/>
      <c r="C209"/>
      <c r="D209"/>
      <c r="E209"/>
    </row>
    <row r="210" spans="2:5">
      <c r="B210"/>
      <c r="C210"/>
      <c r="D210"/>
      <c r="E210"/>
    </row>
    <row r="211" spans="2:5">
      <c r="B211"/>
      <c r="C211"/>
      <c r="D211"/>
      <c r="E211"/>
    </row>
    <row r="212" spans="2:5">
      <c r="B212"/>
      <c r="C212"/>
      <c r="D212"/>
      <c r="E212"/>
    </row>
    <row r="213" spans="2:5">
      <c r="B213"/>
      <c r="C213"/>
      <c r="D213"/>
      <c r="E213"/>
    </row>
    <row r="214" spans="2:5">
      <c r="B214"/>
      <c r="C214"/>
      <c r="D214"/>
      <c r="E214"/>
    </row>
    <row r="215" spans="2:5">
      <c r="B215"/>
      <c r="C215"/>
      <c r="D215"/>
      <c r="E215"/>
    </row>
    <row r="216" spans="2:5">
      <c r="B216"/>
      <c r="C216"/>
      <c r="D216"/>
      <c r="E216"/>
    </row>
    <row r="217" spans="2:5">
      <c r="B217"/>
      <c r="C217"/>
      <c r="D217"/>
      <c r="E217"/>
    </row>
    <row r="218" spans="2:5">
      <c r="B218"/>
      <c r="C218"/>
      <c r="D218"/>
      <c r="E218"/>
    </row>
    <row r="219" spans="2:5">
      <c r="B219"/>
      <c r="C219"/>
      <c r="D219"/>
      <c r="E219"/>
    </row>
    <row r="220" spans="2:5">
      <c r="B220"/>
      <c r="C220"/>
      <c r="D220"/>
      <c r="E220"/>
    </row>
    <row r="221" spans="2:5">
      <c r="B221"/>
      <c r="C221"/>
      <c r="D221"/>
      <c r="E221"/>
    </row>
    <row r="222" spans="2:5">
      <c r="B222"/>
      <c r="C222"/>
      <c r="D222"/>
      <c r="E222"/>
    </row>
    <row r="223" spans="2:5">
      <c r="B223"/>
      <c r="C223"/>
      <c r="D223"/>
      <c r="E223"/>
    </row>
    <row r="224" spans="2:5">
      <c r="B224"/>
      <c r="C224"/>
      <c r="D224"/>
      <c r="E224"/>
    </row>
    <row r="225" spans="2:5">
      <c r="B225"/>
      <c r="C225"/>
      <c r="D225"/>
      <c r="E225"/>
    </row>
    <row r="226" spans="2:5">
      <c r="B226"/>
      <c r="C226"/>
      <c r="D226"/>
      <c r="E226"/>
    </row>
    <row r="227" spans="2:5">
      <c r="B227"/>
      <c r="C227"/>
      <c r="D227"/>
      <c r="E227"/>
    </row>
    <row r="228" spans="2:5">
      <c r="B228"/>
      <c r="C228"/>
      <c r="D228"/>
      <c r="E228"/>
    </row>
    <row r="229" spans="2:5">
      <c r="B229"/>
      <c r="C229"/>
      <c r="D229"/>
      <c r="E229"/>
    </row>
    <row r="230" spans="2:5">
      <c r="B230"/>
      <c r="C230"/>
      <c r="D230"/>
      <c r="E230"/>
    </row>
    <row r="231" spans="2:5">
      <c r="B231"/>
      <c r="C231"/>
      <c r="D231"/>
      <c r="E231"/>
    </row>
    <row r="232" spans="2:5">
      <c r="B232"/>
      <c r="C232"/>
      <c r="D232"/>
      <c r="E232"/>
    </row>
    <row r="233" spans="2:5">
      <c r="B233"/>
      <c r="C233"/>
      <c r="D233"/>
      <c r="E233"/>
    </row>
    <row r="234" spans="2:5">
      <c r="B234"/>
      <c r="C234"/>
      <c r="D234"/>
      <c r="E234"/>
    </row>
    <row r="235" spans="2:5">
      <c r="B235"/>
      <c r="C235"/>
      <c r="D235"/>
      <c r="E235"/>
    </row>
    <row r="236" spans="2:5">
      <c r="B236"/>
      <c r="C236"/>
      <c r="D236"/>
      <c r="E236"/>
    </row>
    <row r="237" spans="2:5">
      <c r="B237"/>
      <c r="C237"/>
      <c r="D237"/>
      <c r="E237"/>
    </row>
    <row r="238" spans="2:5">
      <c r="B238"/>
      <c r="C238"/>
      <c r="D238"/>
      <c r="E238"/>
    </row>
    <row r="239" spans="2:5">
      <c r="B239"/>
      <c r="C239"/>
      <c r="D239"/>
      <c r="E239"/>
    </row>
    <row r="240" spans="2:5">
      <c r="B240"/>
      <c r="C240"/>
      <c r="D240"/>
      <c r="E240"/>
    </row>
    <row r="241" spans="2:5">
      <c r="B241"/>
      <c r="C241"/>
      <c r="D241"/>
      <c r="E241"/>
    </row>
    <row r="242" spans="2:5">
      <c r="B242"/>
      <c r="C242"/>
      <c r="D242"/>
      <c r="E242"/>
    </row>
    <row r="243" spans="2:5">
      <c r="B243"/>
      <c r="C243"/>
      <c r="D243"/>
      <c r="E243"/>
    </row>
    <row r="244" spans="2:5">
      <c r="B244"/>
      <c r="C244"/>
      <c r="D244"/>
      <c r="E244"/>
    </row>
    <row r="245" spans="2:5">
      <c r="B245"/>
      <c r="C245"/>
      <c r="D245"/>
      <c r="E245"/>
    </row>
    <row r="246" spans="2:5">
      <c r="B246"/>
      <c r="C246"/>
      <c r="D246"/>
      <c r="E246"/>
    </row>
    <row r="247" spans="2:5">
      <c r="B247"/>
      <c r="C247"/>
      <c r="D247"/>
      <c r="E247"/>
    </row>
    <row r="248" spans="2:5">
      <c r="B248"/>
      <c r="C248"/>
      <c r="D248"/>
      <c r="E248"/>
    </row>
    <row r="249" spans="2:5">
      <c r="B249"/>
      <c r="C249"/>
      <c r="D249"/>
      <c r="E249"/>
    </row>
    <row r="250" spans="2:5">
      <c r="B250"/>
      <c r="C250"/>
      <c r="D250"/>
      <c r="E250"/>
    </row>
    <row r="251" spans="2:5">
      <c r="B251"/>
      <c r="C251"/>
      <c r="D251"/>
      <c r="E251"/>
    </row>
    <row r="252" spans="2:5">
      <c r="B252"/>
      <c r="C252"/>
      <c r="D252"/>
      <c r="E252"/>
    </row>
    <row r="253" spans="2:5">
      <c r="B253"/>
      <c r="C253"/>
      <c r="D253"/>
      <c r="E253"/>
    </row>
    <row r="254" spans="2:5">
      <c r="B254"/>
      <c r="C254"/>
      <c r="D254"/>
      <c r="E254"/>
    </row>
    <row r="255" spans="2:5">
      <c r="B255"/>
      <c r="C255"/>
      <c r="D255"/>
      <c r="E255"/>
    </row>
    <row r="256" spans="2:5">
      <c r="B256"/>
      <c r="C256"/>
      <c r="D256"/>
      <c r="E256"/>
    </row>
    <row r="257" spans="2:5">
      <c r="B257"/>
      <c r="C257"/>
      <c r="D257"/>
      <c r="E257"/>
    </row>
    <row r="258" spans="2:5">
      <c r="B258"/>
      <c r="C258"/>
      <c r="D258"/>
      <c r="E258"/>
    </row>
    <row r="259" spans="2:5">
      <c r="B259"/>
      <c r="C259"/>
      <c r="D259"/>
      <c r="E259"/>
    </row>
    <row r="260" spans="2:5">
      <c r="B260"/>
      <c r="C260"/>
      <c r="D260"/>
      <c r="E260"/>
    </row>
    <row r="261" spans="2:5">
      <c r="B261"/>
      <c r="C261"/>
      <c r="D261"/>
      <c r="E261"/>
    </row>
    <row r="262" spans="2:5">
      <c r="B262"/>
      <c r="C262"/>
      <c r="D262"/>
      <c r="E262"/>
    </row>
    <row r="263" spans="2:5">
      <c r="B263"/>
      <c r="C263"/>
      <c r="D263"/>
      <c r="E263"/>
    </row>
    <row r="264" spans="2:5">
      <c r="B264"/>
      <c r="C264"/>
      <c r="D264"/>
      <c r="E264"/>
    </row>
    <row r="265" spans="2:5">
      <c r="B265"/>
      <c r="C265"/>
      <c r="D265"/>
      <c r="E265"/>
    </row>
    <row r="266" spans="2:5">
      <c r="B266"/>
      <c r="C266"/>
      <c r="D266"/>
      <c r="E266"/>
    </row>
    <row r="267" spans="2:5">
      <c r="B267"/>
      <c r="C267"/>
      <c r="D267"/>
      <c r="E267"/>
    </row>
    <row r="268" spans="2:5">
      <c r="B268"/>
      <c r="C268"/>
      <c r="D268"/>
      <c r="E268"/>
    </row>
    <row r="269" spans="2:5">
      <c r="B269"/>
      <c r="C269"/>
      <c r="D269"/>
      <c r="E269"/>
    </row>
    <row r="270" spans="2:5">
      <c r="B270"/>
      <c r="C270"/>
      <c r="D270"/>
      <c r="E270"/>
    </row>
    <row r="271" spans="2:5">
      <c r="B271"/>
      <c r="C271"/>
      <c r="D271"/>
      <c r="E271"/>
    </row>
    <row r="272" spans="2:5">
      <c r="B272"/>
      <c r="C272"/>
      <c r="D272"/>
      <c r="E272"/>
    </row>
    <row r="273" spans="2:5">
      <c r="B273"/>
      <c r="C273"/>
      <c r="D273"/>
      <c r="E273"/>
    </row>
    <row r="274" spans="2:5">
      <c r="B274"/>
      <c r="C274"/>
      <c r="D274"/>
      <c r="E274"/>
    </row>
    <row r="275" spans="2:5">
      <c r="B275"/>
      <c r="C275"/>
      <c r="D275"/>
      <c r="E275"/>
    </row>
    <row r="276" spans="2:5">
      <c r="B276"/>
      <c r="C276"/>
      <c r="D276"/>
      <c r="E276"/>
    </row>
    <row r="277" spans="2:5">
      <c r="B277"/>
      <c r="C277"/>
      <c r="D277"/>
      <c r="E277"/>
    </row>
    <row r="278" spans="2:5">
      <c r="B278"/>
      <c r="C278"/>
      <c r="D278"/>
      <c r="E278"/>
    </row>
    <row r="279" spans="2:5">
      <c r="B279"/>
      <c r="C279"/>
      <c r="D279"/>
      <c r="E279"/>
    </row>
    <row r="280" spans="2:5">
      <c r="B280"/>
      <c r="C280"/>
      <c r="D280"/>
      <c r="E280"/>
    </row>
    <row r="281" spans="2:5">
      <c r="B281"/>
      <c r="C281"/>
      <c r="D281"/>
      <c r="E281"/>
    </row>
    <row r="282" spans="2:5">
      <c r="B282"/>
      <c r="C282"/>
      <c r="D282"/>
      <c r="E282"/>
    </row>
    <row r="283" spans="2:5">
      <c r="B283"/>
      <c r="C283"/>
      <c r="D283"/>
      <c r="E283"/>
    </row>
    <row r="284" spans="2:5">
      <c r="B284"/>
      <c r="C284"/>
      <c r="D284"/>
      <c r="E284"/>
    </row>
    <row r="285" spans="2:5">
      <c r="B285"/>
      <c r="C285"/>
      <c r="D285"/>
      <c r="E285"/>
    </row>
    <row r="286" spans="2:5">
      <c r="B286"/>
      <c r="C286"/>
      <c r="D286"/>
      <c r="E286"/>
    </row>
    <row r="287" spans="2:5">
      <c r="B287"/>
      <c r="C287"/>
      <c r="D287"/>
      <c r="E287"/>
    </row>
    <row r="288" spans="2:5">
      <c r="B288"/>
      <c r="C288"/>
      <c r="D288"/>
      <c r="E288"/>
    </row>
    <row r="289" spans="2:5">
      <c r="B289"/>
      <c r="C289"/>
      <c r="D289"/>
      <c r="E289"/>
    </row>
    <row r="290" spans="2:5">
      <c r="B290"/>
      <c r="C290"/>
      <c r="D290"/>
      <c r="E290"/>
    </row>
    <row r="291" spans="2:5">
      <c r="B291"/>
      <c r="C291"/>
      <c r="D291"/>
      <c r="E291"/>
    </row>
    <row r="292" spans="2:5">
      <c r="B292"/>
      <c r="C292"/>
      <c r="D292"/>
      <c r="E292"/>
    </row>
    <row r="293" spans="2:5">
      <c r="B293"/>
      <c r="C293"/>
      <c r="D293"/>
      <c r="E293"/>
    </row>
    <row r="294" spans="2:5">
      <c r="B294"/>
      <c r="C294"/>
      <c r="D294"/>
      <c r="E294"/>
    </row>
    <row r="295" spans="2:5">
      <c r="B295"/>
      <c r="C295"/>
      <c r="D295"/>
      <c r="E295"/>
    </row>
    <row r="296" spans="2:5">
      <c r="B296"/>
      <c r="C296"/>
      <c r="D296"/>
      <c r="E296"/>
    </row>
    <row r="297" spans="2:5">
      <c r="B297"/>
      <c r="C297"/>
      <c r="D297"/>
      <c r="E297"/>
    </row>
    <row r="298" spans="2:5">
      <c r="B298"/>
      <c r="C298"/>
      <c r="D298"/>
      <c r="E298"/>
    </row>
    <row r="299" spans="2:5">
      <c r="B299"/>
      <c r="C299"/>
      <c r="D299"/>
      <c r="E299"/>
    </row>
    <row r="300" spans="2:5">
      <c r="B300"/>
      <c r="C300"/>
      <c r="D300"/>
      <c r="E300"/>
    </row>
    <row r="301" spans="2:5">
      <c r="B301"/>
      <c r="C301"/>
      <c r="D301"/>
      <c r="E301"/>
    </row>
    <row r="302" spans="2:5">
      <c r="B302"/>
      <c r="C302"/>
      <c r="D302"/>
      <c r="E302"/>
    </row>
    <row r="303" spans="2:5">
      <c r="B303"/>
      <c r="C303"/>
      <c r="D303"/>
      <c r="E303"/>
    </row>
    <row r="304" spans="2:5">
      <c r="B304"/>
      <c r="C304"/>
      <c r="D304"/>
      <c r="E304"/>
    </row>
    <row r="305" spans="2:5">
      <c r="B305"/>
      <c r="C305"/>
      <c r="D305"/>
      <c r="E305"/>
    </row>
    <row r="306" spans="2:5">
      <c r="B306"/>
      <c r="C306"/>
      <c r="D306"/>
      <c r="E306"/>
    </row>
    <row r="307" spans="2:5">
      <c r="B307"/>
      <c r="C307"/>
      <c r="D307"/>
      <c r="E307"/>
    </row>
    <row r="308" spans="2:5">
      <c r="B308"/>
      <c r="C308"/>
      <c r="D308"/>
      <c r="E308"/>
    </row>
    <row r="309" spans="2:5">
      <c r="B309"/>
      <c r="C309"/>
      <c r="D309"/>
      <c r="E309"/>
    </row>
    <row r="310" spans="2:5">
      <c r="B310"/>
      <c r="C310"/>
      <c r="D310"/>
      <c r="E310"/>
    </row>
    <row r="311" spans="2:5">
      <c r="B311"/>
      <c r="C311"/>
      <c r="D311"/>
      <c r="E311"/>
    </row>
    <row r="312" spans="2:5">
      <c r="B312"/>
      <c r="C312"/>
      <c r="D312"/>
      <c r="E312"/>
    </row>
    <row r="313" spans="2:5">
      <c r="B313"/>
      <c r="C313"/>
      <c r="D313"/>
      <c r="E313"/>
    </row>
    <row r="314" spans="2:5">
      <c r="B314"/>
      <c r="C314"/>
      <c r="D314"/>
      <c r="E314"/>
    </row>
    <row r="315" spans="2:5">
      <c r="B315"/>
      <c r="C315"/>
      <c r="D315"/>
      <c r="E315"/>
    </row>
    <row r="316" spans="2:5">
      <c r="B316"/>
      <c r="C316"/>
      <c r="D316"/>
      <c r="E316"/>
    </row>
    <row r="317" spans="2:5">
      <c r="B317"/>
      <c r="C317"/>
      <c r="D317"/>
      <c r="E317"/>
    </row>
    <row r="318" spans="2:5">
      <c r="B318"/>
      <c r="C318"/>
      <c r="D318"/>
      <c r="E318"/>
    </row>
    <row r="319" spans="2:5">
      <c r="B319"/>
      <c r="C319"/>
      <c r="D319"/>
      <c r="E319"/>
    </row>
    <row r="320" spans="2:5">
      <c r="B320"/>
      <c r="C320"/>
      <c r="D320"/>
      <c r="E320"/>
    </row>
    <row r="321" spans="2:5">
      <c r="B321"/>
      <c r="C321"/>
      <c r="D321"/>
      <c r="E321"/>
    </row>
    <row r="322" spans="2:5">
      <c r="B322"/>
      <c r="C322"/>
      <c r="D322"/>
      <c r="E322"/>
    </row>
    <row r="323" spans="2:5">
      <c r="B323"/>
      <c r="C323"/>
      <c r="D323"/>
      <c r="E323"/>
    </row>
    <row r="324" spans="2:5">
      <c r="B324"/>
      <c r="C324"/>
      <c r="D324"/>
      <c r="E324"/>
    </row>
    <row r="325" spans="2:5">
      <c r="B325"/>
      <c r="C325"/>
      <c r="D325"/>
      <c r="E325"/>
    </row>
    <row r="326" spans="2:5">
      <c r="B326"/>
      <c r="C326"/>
      <c r="D326"/>
      <c r="E326"/>
    </row>
    <row r="327" spans="2:5">
      <c r="B327"/>
      <c r="C327"/>
      <c r="D327"/>
      <c r="E327"/>
    </row>
    <row r="328" spans="2:5">
      <c r="B328"/>
      <c r="C328"/>
      <c r="D328"/>
      <c r="E328"/>
    </row>
    <row r="329" spans="2:5">
      <c r="B329"/>
      <c r="C329"/>
      <c r="D329"/>
      <c r="E329"/>
    </row>
    <row r="330" spans="2:5">
      <c r="B330"/>
      <c r="C330"/>
      <c r="D330"/>
      <c r="E330"/>
    </row>
    <row r="331" spans="2:5">
      <c r="B331"/>
      <c r="C331"/>
      <c r="D331"/>
      <c r="E331"/>
    </row>
    <row r="332" spans="2:5">
      <c r="B332"/>
      <c r="C332"/>
      <c r="D332"/>
      <c r="E332"/>
    </row>
    <row r="333" spans="2:5">
      <c r="B333"/>
      <c r="C333"/>
      <c r="D333"/>
      <c r="E333"/>
    </row>
    <row r="334" spans="2:5">
      <c r="B334"/>
      <c r="C334"/>
      <c r="D334"/>
      <c r="E334"/>
    </row>
    <row r="335" spans="2:5">
      <c r="B335"/>
      <c r="C335"/>
      <c r="D335"/>
      <c r="E335"/>
    </row>
    <row r="336" spans="2:5">
      <c r="B336"/>
      <c r="C336"/>
      <c r="D336"/>
      <c r="E336"/>
    </row>
    <row r="337" spans="2:5">
      <c r="B337"/>
      <c r="C337"/>
      <c r="D337"/>
      <c r="E337"/>
    </row>
    <row r="338" spans="2:5">
      <c r="B338"/>
      <c r="C338"/>
      <c r="D338"/>
      <c r="E338"/>
    </row>
    <row r="339" spans="2:5">
      <c r="B339"/>
      <c r="C339"/>
      <c r="D339"/>
      <c r="E339"/>
    </row>
    <row r="340" spans="2:5">
      <c r="B340"/>
      <c r="C340"/>
      <c r="D340"/>
      <c r="E340"/>
    </row>
    <row r="341" spans="2:5">
      <c r="B341"/>
      <c r="C341"/>
      <c r="D341"/>
      <c r="E341"/>
    </row>
    <row r="342" spans="2:5">
      <c r="B342"/>
      <c r="C342"/>
      <c r="D342"/>
      <c r="E342"/>
    </row>
    <row r="343" spans="2:5">
      <c r="B343"/>
      <c r="C343"/>
      <c r="D343"/>
      <c r="E343"/>
    </row>
    <row r="344" spans="2:5">
      <c r="B344"/>
      <c r="C344"/>
      <c r="D344"/>
      <c r="E344"/>
    </row>
    <row r="345" spans="2:5">
      <c r="B345"/>
      <c r="C345"/>
      <c r="D345"/>
      <c r="E345"/>
    </row>
    <row r="346" spans="2:5">
      <c r="B346"/>
      <c r="C346"/>
      <c r="D346"/>
      <c r="E346"/>
    </row>
    <row r="347" spans="2:5">
      <c r="B347"/>
      <c r="C347"/>
      <c r="D347"/>
      <c r="E347"/>
    </row>
    <row r="348" spans="2:5">
      <c r="B348"/>
      <c r="C348"/>
      <c r="D348"/>
      <c r="E348"/>
    </row>
    <row r="349" spans="2:5">
      <c r="B349"/>
      <c r="C349"/>
      <c r="D349"/>
      <c r="E349"/>
    </row>
    <row r="350" spans="2:5">
      <c r="B350"/>
      <c r="C350"/>
      <c r="D350"/>
      <c r="E350"/>
    </row>
    <row r="351" spans="2:5">
      <c r="B351"/>
      <c r="C351"/>
      <c r="D351"/>
      <c r="E351"/>
    </row>
    <row r="352" spans="2:5">
      <c r="B352"/>
      <c r="C352"/>
      <c r="D352"/>
      <c r="E352"/>
    </row>
    <row r="353" spans="2:5">
      <c r="B353"/>
      <c r="C353"/>
      <c r="D353"/>
      <c r="E353"/>
    </row>
    <row r="354" spans="2:5">
      <c r="B354"/>
      <c r="C354"/>
      <c r="D354"/>
      <c r="E354"/>
    </row>
    <row r="355" spans="2:5">
      <c r="B355"/>
      <c r="C355"/>
      <c r="D355"/>
      <c r="E355"/>
    </row>
    <row r="356" spans="2:5">
      <c r="B356"/>
      <c r="C356"/>
      <c r="D356"/>
      <c r="E356"/>
    </row>
    <row r="357" spans="2:5">
      <c r="B357"/>
      <c r="C357"/>
      <c r="D357"/>
      <c r="E357"/>
    </row>
    <row r="358" spans="2:5">
      <c r="B358"/>
      <c r="C358"/>
      <c r="D358"/>
      <c r="E358"/>
    </row>
    <row r="359" spans="2:5">
      <c r="B359"/>
      <c r="C359"/>
      <c r="D359"/>
      <c r="E359"/>
    </row>
    <row r="360" spans="2:5">
      <c r="B360"/>
      <c r="C360"/>
      <c r="D360"/>
      <c r="E360"/>
    </row>
    <row r="361" spans="2:5">
      <c r="B361"/>
      <c r="C361"/>
      <c r="D361"/>
      <c r="E361"/>
    </row>
    <row r="362" spans="2:5">
      <c r="B362"/>
      <c r="C362"/>
      <c r="D362"/>
      <c r="E362"/>
    </row>
    <row r="363" spans="2:5">
      <c r="B363"/>
      <c r="C363"/>
      <c r="D363"/>
      <c r="E363"/>
    </row>
    <row r="364" spans="2:5">
      <c r="B364"/>
      <c r="C364"/>
      <c r="D364"/>
      <c r="E364"/>
    </row>
    <row r="365" spans="2:5">
      <c r="B365"/>
      <c r="C365"/>
      <c r="D365"/>
      <c r="E365"/>
    </row>
    <row r="366" spans="2:5">
      <c r="B366"/>
      <c r="C366"/>
      <c r="D366"/>
      <c r="E366"/>
    </row>
    <row r="367" spans="2:5">
      <c r="B367"/>
      <c r="C367"/>
      <c r="D367"/>
      <c r="E367"/>
    </row>
    <row r="368" spans="2:5">
      <c r="B368"/>
      <c r="C368"/>
      <c r="D368"/>
      <c r="E368"/>
    </row>
    <row r="369" spans="2:5">
      <c r="B369"/>
      <c r="C369"/>
      <c r="D369"/>
      <c r="E369"/>
    </row>
    <row r="370" spans="2:5">
      <c r="B370"/>
      <c r="C370"/>
      <c r="D370"/>
      <c r="E370"/>
    </row>
    <row r="371" spans="2:5">
      <c r="B371"/>
      <c r="C371"/>
      <c r="D371"/>
      <c r="E371"/>
    </row>
    <row r="372" spans="2:5">
      <c r="B372"/>
      <c r="C372"/>
      <c r="D372"/>
      <c r="E372"/>
    </row>
    <row r="373" spans="2:5">
      <c r="B373"/>
      <c r="C373"/>
      <c r="D373"/>
      <c r="E373"/>
    </row>
    <row r="374" spans="2:5">
      <c r="B374"/>
      <c r="C374"/>
      <c r="D374"/>
      <c r="E374"/>
    </row>
    <row r="375" spans="2:5">
      <c r="B375"/>
      <c r="C375"/>
      <c r="D375"/>
      <c r="E375"/>
    </row>
    <row r="376" spans="2:5">
      <c r="B376"/>
      <c r="C376"/>
      <c r="D376"/>
      <c r="E376"/>
    </row>
    <row r="377" spans="2:5">
      <c r="B377"/>
      <c r="C377"/>
      <c r="D377"/>
      <c r="E377"/>
    </row>
    <row r="378" spans="2:5">
      <c r="B378"/>
      <c r="C378"/>
      <c r="D378"/>
      <c r="E378"/>
    </row>
    <row r="379" spans="2:5">
      <c r="B379"/>
      <c r="C379"/>
      <c r="D379"/>
      <c r="E379"/>
    </row>
    <row r="380" spans="2:5">
      <c r="B380"/>
      <c r="C380"/>
      <c r="D380"/>
      <c r="E380"/>
    </row>
    <row r="381" spans="2:5">
      <c r="B381"/>
      <c r="C381"/>
      <c r="D381"/>
      <c r="E381"/>
    </row>
    <row r="382" spans="2:5">
      <c r="B382"/>
      <c r="C382"/>
      <c r="D382"/>
      <c r="E382"/>
    </row>
    <row r="383" spans="2:5">
      <c r="B383"/>
      <c r="C383"/>
      <c r="D383"/>
      <c r="E383"/>
    </row>
    <row r="384" spans="2:5">
      <c r="B384"/>
      <c r="C384"/>
      <c r="D384"/>
      <c r="E384"/>
    </row>
    <row r="385" spans="2:5">
      <c r="B385"/>
      <c r="C385"/>
      <c r="D385"/>
      <c r="E385"/>
    </row>
    <row r="386" spans="2:5">
      <c r="B386"/>
      <c r="C386"/>
      <c r="D386"/>
      <c r="E386"/>
    </row>
    <row r="387" spans="2:5">
      <c r="B387"/>
      <c r="C387"/>
      <c r="D387"/>
      <c r="E387"/>
    </row>
    <row r="388" spans="2:5">
      <c r="B388"/>
      <c r="C388"/>
      <c r="D388"/>
      <c r="E388"/>
    </row>
    <row r="389" spans="2:5">
      <c r="B389"/>
      <c r="C389"/>
      <c r="D389"/>
      <c r="E389"/>
    </row>
    <row r="390" spans="2:5">
      <c r="B390"/>
      <c r="C390"/>
      <c r="D390"/>
      <c r="E390"/>
    </row>
    <row r="391" spans="2:5">
      <c r="B391"/>
      <c r="C391"/>
      <c r="D391"/>
      <c r="E391"/>
    </row>
    <row r="392" spans="2:5">
      <c r="B392"/>
      <c r="C392"/>
      <c r="D392"/>
      <c r="E392"/>
    </row>
    <row r="393" spans="2:5">
      <c r="B393"/>
      <c r="C393"/>
      <c r="D393"/>
      <c r="E393"/>
    </row>
    <row r="394" spans="2:5">
      <c r="B394"/>
      <c r="C394"/>
      <c r="D394"/>
      <c r="E394"/>
    </row>
    <row r="395" spans="2:5">
      <c r="B395"/>
      <c r="C395"/>
      <c r="D395"/>
      <c r="E395"/>
    </row>
    <row r="396" spans="2:5">
      <c r="B396"/>
      <c r="C396"/>
      <c r="D396"/>
      <c r="E396"/>
    </row>
    <row r="397" spans="2:5">
      <c r="B397"/>
      <c r="C397"/>
      <c r="D397"/>
      <c r="E397"/>
    </row>
    <row r="398" spans="2:5">
      <c r="B398"/>
      <c r="C398"/>
      <c r="D398"/>
      <c r="E398"/>
    </row>
    <row r="399" spans="2:5">
      <c r="B399"/>
      <c r="C399"/>
      <c r="D399"/>
      <c r="E399"/>
    </row>
    <row r="400" spans="2:5">
      <c r="B400"/>
      <c r="C400"/>
      <c r="D400"/>
      <c r="E400"/>
    </row>
    <row r="401" spans="2:5">
      <c r="B401"/>
      <c r="C401"/>
      <c r="D401"/>
      <c r="E401"/>
    </row>
    <row r="402" spans="2:5">
      <c r="B402"/>
      <c r="C402"/>
      <c r="D402"/>
      <c r="E402"/>
    </row>
    <row r="403" spans="2:5">
      <c r="B403"/>
      <c r="C403"/>
      <c r="D403"/>
      <c r="E403"/>
    </row>
    <row r="404" spans="2:5">
      <c r="B404"/>
      <c r="C404"/>
      <c r="D404"/>
      <c r="E404"/>
    </row>
    <row r="405" spans="2:5">
      <c r="B405"/>
      <c r="C405"/>
      <c r="D405"/>
      <c r="E405"/>
    </row>
    <row r="406" spans="2:5">
      <c r="B406"/>
      <c r="C406"/>
      <c r="D406"/>
      <c r="E406"/>
    </row>
    <row r="407" spans="2:5">
      <c r="B407"/>
      <c r="C407"/>
      <c r="D407"/>
      <c r="E407"/>
    </row>
    <row r="408" spans="2:5">
      <c r="B408"/>
      <c r="C408"/>
      <c r="D408"/>
      <c r="E408"/>
    </row>
    <row r="409" spans="2:5">
      <c r="B409"/>
      <c r="C409"/>
      <c r="D409"/>
      <c r="E409"/>
    </row>
    <row r="410" spans="2:5">
      <c r="B410"/>
      <c r="C410"/>
      <c r="D410"/>
      <c r="E410"/>
    </row>
    <row r="411" spans="2:5">
      <c r="B411"/>
      <c r="C411"/>
      <c r="D411"/>
      <c r="E411"/>
    </row>
    <row r="412" spans="2:5">
      <c r="B412"/>
      <c r="C412"/>
      <c r="D412"/>
      <c r="E412"/>
    </row>
    <row r="413" spans="2:5">
      <c r="B413"/>
      <c r="C413"/>
      <c r="D413"/>
      <c r="E413"/>
    </row>
    <row r="414" spans="2:5">
      <c r="B414"/>
      <c r="C414"/>
      <c r="D414"/>
      <c r="E414"/>
    </row>
    <row r="415" spans="2:5">
      <c r="B415"/>
      <c r="C415"/>
      <c r="D415"/>
      <c r="E415"/>
    </row>
    <row r="416" spans="2:5">
      <c r="B416"/>
      <c r="C416"/>
      <c r="D416"/>
      <c r="E416"/>
    </row>
    <row r="417" spans="2:5">
      <c r="B417"/>
      <c r="C417"/>
      <c r="D417"/>
      <c r="E417"/>
    </row>
    <row r="418" spans="2:5">
      <c r="B418"/>
      <c r="C418"/>
      <c r="D418"/>
      <c r="E418"/>
    </row>
    <row r="419" spans="2:5">
      <c r="B419"/>
      <c r="C419"/>
      <c r="D419"/>
      <c r="E419"/>
    </row>
    <row r="420" spans="2:5">
      <c r="B420"/>
      <c r="C420"/>
      <c r="D420"/>
      <c r="E420"/>
    </row>
    <row r="421" spans="2:5">
      <c r="B421"/>
      <c r="C421"/>
      <c r="D421"/>
      <c r="E421"/>
    </row>
    <row r="422" spans="2:5">
      <c r="B422"/>
      <c r="C422"/>
      <c r="D422"/>
      <c r="E422"/>
    </row>
    <row r="423" spans="2:5">
      <c r="B423"/>
      <c r="C423"/>
      <c r="D423"/>
      <c r="E423"/>
    </row>
    <row r="424" spans="2:5">
      <c r="B424"/>
      <c r="C424"/>
      <c r="D424"/>
      <c r="E424"/>
    </row>
    <row r="425" spans="2:5">
      <c r="B425"/>
      <c r="C425"/>
      <c r="D425"/>
      <c r="E425"/>
    </row>
    <row r="426" spans="2:5">
      <c r="B426"/>
      <c r="C426"/>
      <c r="D426"/>
      <c r="E426"/>
    </row>
    <row r="427" spans="2:5">
      <c r="B427"/>
      <c r="C427"/>
      <c r="D427"/>
      <c r="E427"/>
    </row>
    <row r="428" spans="2:5">
      <c r="B428"/>
      <c r="C428"/>
      <c r="D428"/>
      <c r="E428"/>
    </row>
    <row r="429" spans="2:5">
      <c r="B429"/>
      <c r="C429"/>
      <c r="D429"/>
      <c r="E429"/>
    </row>
    <row r="430" spans="2:5">
      <c r="B430"/>
      <c r="C430"/>
      <c r="D430"/>
      <c r="E430"/>
    </row>
    <row r="431" spans="2:5">
      <c r="B431"/>
      <c r="C431"/>
      <c r="D431"/>
      <c r="E431"/>
    </row>
    <row r="432" spans="2:5">
      <c r="B432"/>
      <c r="C432"/>
      <c r="D432"/>
      <c r="E432"/>
    </row>
    <row r="433" spans="2:5">
      <c r="B433"/>
      <c r="C433"/>
      <c r="D433"/>
      <c r="E433"/>
    </row>
    <row r="434" spans="2:5">
      <c r="B434"/>
      <c r="C434"/>
      <c r="D434"/>
      <c r="E434"/>
    </row>
    <row r="435" spans="2:5">
      <c r="B435"/>
      <c r="C435"/>
      <c r="D435"/>
      <c r="E435"/>
    </row>
    <row r="436" spans="2:5">
      <c r="B436"/>
      <c r="C436"/>
      <c r="D436"/>
      <c r="E436"/>
    </row>
    <row r="437" spans="2:5">
      <c r="B437"/>
      <c r="C437"/>
      <c r="D437"/>
      <c r="E437"/>
    </row>
    <row r="438" spans="2:5">
      <c r="B438"/>
      <c r="C438"/>
      <c r="D438"/>
      <c r="E438"/>
    </row>
    <row r="439" spans="2:5">
      <c r="B439"/>
      <c r="C439"/>
      <c r="D439"/>
      <c r="E439"/>
    </row>
    <row r="440" spans="2:5">
      <c r="B440"/>
      <c r="C440"/>
      <c r="D440"/>
      <c r="E440"/>
    </row>
    <row r="441" spans="2:5">
      <c r="B441"/>
      <c r="C441"/>
      <c r="D441"/>
      <c r="E441"/>
    </row>
    <row r="442" spans="2:5">
      <c r="B442"/>
      <c r="C442"/>
      <c r="D442"/>
      <c r="E442"/>
    </row>
    <row r="443" spans="2:5">
      <c r="B443"/>
      <c r="C443"/>
      <c r="D443"/>
      <c r="E443"/>
    </row>
    <row r="444" spans="2:5">
      <c r="B444"/>
      <c r="C444"/>
      <c r="D444"/>
      <c r="E444"/>
    </row>
    <row r="445" spans="2:5">
      <c r="B445"/>
      <c r="C445"/>
      <c r="D445"/>
      <c r="E445"/>
    </row>
    <row r="446" spans="2:5">
      <c r="B446"/>
      <c r="C446"/>
      <c r="D446"/>
      <c r="E446"/>
    </row>
    <row r="447" spans="2:5">
      <c r="B447"/>
      <c r="C447"/>
      <c r="D447"/>
      <c r="E447"/>
    </row>
    <row r="448" spans="2:5">
      <c r="B448"/>
      <c r="C448"/>
      <c r="D448"/>
      <c r="E448"/>
    </row>
    <row r="449" spans="2:5">
      <c r="B449"/>
      <c r="C449"/>
      <c r="D449"/>
      <c r="E449"/>
    </row>
    <row r="450" spans="2:5">
      <c r="B450"/>
      <c r="C450"/>
      <c r="D450"/>
      <c r="E450"/>
    </row>
    <row r="451" spans="2:5">
      <c r="B451"/>
      <c r="C451"/>
      <c r="D451"/>
      <c r="E451"/>
    </row>
    <row r="452" spans="2:5">
      <c r="B452"/>
      <c r="C452"/>
      <c r="D452"/>
      <c r="E452"/>
    </row>
    <row r="453" spans="2:5">
      <c r="B453"/>
      <c r="C453"/>
      <c r="D453"/>
      <c r="E453"/>
    </row>
    <row r="454" spans="2:5">
      <c r="B454"/>
      <c r="C454"/>
      <c r="D454"/>
      <c r="E454"/>
    </row>
    <row r="455" spans="2:5">
      <c r="B455"/>
      <c r="C455"/>
      <c r="D455"/>
      <c r="E455"/>
    </row>
    <row r="456" spans="2:5">
      <c r="B456"/>
      <c r="C456"/>
      <c r="D456"/>
      <c r="E456"/>
    </row>
    <row r="457" spans="2:5">
      <c r="B457"/>
      <c r="C457"/>
      <c r="D457"/>
      <c r="E457"/>
    </row>
    <row r="458" spans="2:5">
      <c r="B458"/>
      <c r="C458"/>
      <c r="D458"/>
      <c r="E458"/>
    </row>
    <row r="459" spans="2:5">
      <c r="B459"/>
      <c r="C459"/>
      <c r="D459"/>
      <c r="E459"/>
    </row>
    <row r="460" spans="2:5">
      <c r="B460"/>
      <c r="C460"/>
      <c r="D460"/>
      <c r="E460"/>
    </row>
    <row r="461" spans="2:5">
      <c r="B461"/>
      <c r="C461"/>
      <c r="D461"/>
      <c r="E461"/>
    </row>
    <row r="462" spans="2:5">
      <c r="B462"/>
      <c r="C462"/>
      <c r="D462"/>
      <c r="E462"/>
    </row>
    <row r="463" spans="2:5">
      <c r="B463"/>
      <c r="C463"/>
      <c r="D463"/>
      <c r="E463"/>
    </row>
    <row r="464" spans="2:5">
      <c r="B464"/>
      <c r="C464"/>
      <c r="D464"/>
      <c r="E464"/>
    </row>
    <row r="465" spans="2:5">
      <c r="B465"/>
      <c r="C465"/>
      <c r="D465"/>
      <c r="E465"/>
    </row>
    <row r="466" spans="2:5">
      <c r="B466"/>
      <c r="C466"/>
      <c r="D466"/>
      <c r="E466"/>
    </row>
    <row r="467" spans="2:5">
      <c r="B467"/>
      <c r="C467"/>
      <c r="D467"/>
      <c r="E467"/>
    </row>
    <row r="468" spans="2:5">
      <c r="B468"/>
      <c r="C468"/>
      <c r="D468"/>
      <c r="E468"/>
    </row>
    <row r="469" spans="2:5">
      <c r="B469"/>
      <c r="C469"/>
      <c r="D469"/>
      <c r="E469"/>
    </row>
    <row r="470" spans="2:5">
      <c r="B470"/>
      <c r="C470"/>
      <c r="D470"/>
      <c r="E470"/>
    </row>
    <row r="471" spans="2:5">
      <c r="B471"/>
      <c r="C471"/>
      <c r="D471"/>
      <c r="E471"/>
    </row>
    <row r="472" spans="2:5">
      <c r="B472"/>
      <c r="C472"/>
      <c r="D472"/>
      <c r="E472"/>
    </row>
    <row r="473" spans="2:5">
      <c r="B473"/>
      <c r="C473"/>
      <c r="D473"/>
      <c r="E473"/>
    </row>
    <row r="474" spans="2:5">
      <c r="B474"/>
      <c r="C474"/>
      <c r="D474"/>
      <c r="E474"/>
    </row>
    <row r="475" spans="2:5">
      <c r="B475"/>
      <c r="C475"/>
      <c r="D475"/>
      <c r="E475"/>
    </row>
    <row r="476" spans="2:5">
      <c r="B476"/>
      <c r="C476"/>
      <c r="D476"/>
      <c r="E476"/>
    </row>
    <row r="477" spans="2:5">
      <c r="B477"/>
      <c r="C477"/>
      <c r="D477"/>
      <c r="E477"/>
    </row>
    <row r="478" spans="2:5">
      <c r="B478"/>
      <c r="C478"/>
      <c r="D478"/>
      <c r="E478"/>
    </row>
    <row r="479" spans="2:5">
      <c r="B479"/>
      <c r="C479"/>
      <c r="D479"/>
      <c r="E479"/>
    </row>
    <row r="480" spans="2:5">
      <c r="B480"/>
      <c r="C480"/>
      <c r="D480"/>
      <c r="E480"/>
    </row>
    <row r="481" spans="2:5">
      <c r="B481"/>
      <c r="C481"/>
      <c r="D481"/>
      <c r="E481"/>
    </row>
    <row r="482" spans="2:5">
      <c r="B482"/>
      <c r="C482"/>
      <c r="D482"/>
      <c r="E482"/>
    </row>
    <row r="483" spans="2:5">
      <c r="B483"/>
      <c r="C483"/>
      <c r="D483"/>
      <c r="E483"/>
    </row>
    <row r="484" spans="2:5">
      <c r="B484"/>
      <c r="C484"/>
      <c r="D484"/>
      <c r="E484"/>
    </row>
    <row r="485" spans="2:5">
      <c r="B485"/>
      <c r="C485"/>
      <c r="D485"/>
      <c r="E485"/>
    </row>
    <row r="486" spans="2:5">
      <c r="B486"/>
      <c r="C486"/>
      <c r="D486"/>
      <c r="E486"/>
    </row>
    <row r="487" spans="2:5">
      <c r="B487"/>
      <c r="C487"/>
      <c r="D487"/>
      <c r="E487"/>
    </row>
    <row r="488" spans="2:5">
      <c r="B488"/>
      <c r="C488"/>
      <c r="D488"/>
      <c r="E488"/>
    </row>
    <row r="489" spans="2:5">
      <c r="B489"/>
      <c r="C489"/>
      <c r="D489"/>
      <c r="E489"/>
    </row>
    <row r="490" spans="2:5">
      <c r="B490"/>
      <c r="C490"/>
      <c r="D490"/>
      <c r="E490"/>
    </row>
    <row r="491" spans="2:5">
      <c r="B491"/>
      <c r="C491"/>
      <c r="D491"/>
      <c r="E491"/>
    </row>
    <row r="492" spans="2:5">
      <c r="B492"/>
      <c r="C492"/>
      <c r="D492"/>
      <c r="E492"/>
    </row>
    <row r="493" spans="2:5">
      <c r="B493"/>
      <c r="C493"/>
      <c r="D493"/>
      <c r="E493"/>
    </row>
    <row r="494" spans="2:5">
      <c r="B494"/>
      <c r="C494"/>
      <c r="D494"/>
      <c r="E494"/>
    </row>
    <row r="495" spans="2:5">
      <c r="B495"/>
      <c r="C495"/>
      <c r="D495"/>
      <c r="E495"/>
    </row>
    <row r="496" spans="2:5">
      <c r="B496"/>
      <c r="C496"/>
      <c r="D496"/>
      <c r="E496"/>
    </row>
    <row r="497" spans="2:5">
      <c r="B497"/>
      <c r="C497"/>
      <c r="D497"/>
      <c r="E497"/>
    </row>
    <row r="498" spans="2:5">
      <c r="B498"/>
      <c r="C498"/>
      <c r="D498"/>
      <c r="E498"/>
    </row>
    <row r="499" spans="2:5">
      <c r="B499"/>
      <c r="C499"/>
      <c r="D499"/>
      <c r="E499"/>
    </row>
    <row r="500" spans="2:5">
      <c r="B500"/>
      <c r="C500"/>
      <c r="D500"/>
      <c r="E500"/>
    </row>
    <row r="501" spans="2:5">
      <c r="B501"/>
      <c r="C501"/>
      <c r="D501"/>
      <c r="E501"/>
    </row>
    <row r="502" spans="2:5">
      <c r="B502"/>
      <c r="C502"/>
      <c r="D502"/>
      <c r="E502"/>
    </row>
    <row r="503" spans="2:5">
      <c r="B503"/>
      <c r="C503"/>
      <c r="D503"/>
      <c r="E503"/>
    </row>
    <row r="504" spans="2:5">
      <c r="B504"/>
      <c r="C504"/>
      <c r="D504"/>
      <c r="E504"/>
    </row>
    <row r="505" spans="2:5">
      <c r="B505"/>
      <c r="C505"/>
      <c r="D505"/>
      <c r="E505"/>
    </row>
    <row r="506" spans="2:5">
      <c r="B506"/>
      <c r="C506"/>
      <c r="D506"/>
      <c r="E506"/>
    </row>
    <row r="507" spans="2:5">
      <c r="B507"/>
      <c r="C507"/>
      <c r="D507"/>
      <c r="E507"/>
    </row>
    <row r="508" spans="2:5">
      <c r="B508"/>
      <c r="C508"/>
      <c r="D508"/>
      <c r="E508"/>
    </row>
    <row r="509" spans="2:5">
      <c r="B509"/>
      <c r="C509"/>
      <c r="D509"/>
      <c r="E509"/>
    </row>
    <row r="510" spans="2:5">
      <c r="B510"/>
      <c r="C510"/>
      <c r="D510"/>
      <c r="E510"/>
    </row>
    <row r="511" spans="2:5">
      <c r="B511"/>
      <c r="C511"/>
      <c r="D511"/>
      <c r="E511"/>
    </row>
    <row r="512" spans="2:5">
      <c r="B512"/>
      <c r="C512"/>
      <c r="D512"/>
      <c r="E512"/>
    </row>
    <row r="513" spans="2:5">
      <c r="B513"/>
      <c r="C513"/>
      <c r="D513"/>
      <c r="E513"/>
    </row>
    <row r="514" spans="2:5">
      <c r="B514"/>
      <c r="C514"/>
      <c r="D514"/>
      <c r="E514"/>
    </row>
    <row r="515" spans="2:5">
      <c r="B515"/>
      <c r="C515"/>
      <c r="D515"/>
      <c r="E515"/>
    </row>
    <row r="516" spans="2:5">
      <c r="B516"/>
      <c r="C516"/>
      <c r="D516"/>
      <c r="E516"/>
    </row>
    <row r="517" spans="2:5">
      <c r="B517"/>
      <c r="C517"/>
      <c r="D517"/>
      <c r="E517"/>
    </row>
    <row r="518" spans="2:5">
      <c r="B518"/>
      <c r="C518"/>
      <c r="D518"/>
      <c r="E518"/>
    </row>
    <row r="519" spans="2:5">
      <c r="B519"/>
      <c r="C519"/>
      <c r="D519"/>
      <c r="E519"/>
    </row>
    <row r="520" spans="2:5">
      <c r="B520"/>
      <c r="C520"/>
      <c r="D520"/>
      <c r="E520"/>
    </row>
    <row r="521" spans="2:5">
      <c r="B521"/>
      <c r="C521"/>
      <c r="D521"/>
      <c r="E521"/>
    </row>
    <row r="522" spans="2:5">
      <c r="B522"/>
      <c r="C522"/>
      <c r="D522"/>
      <c r="E522"/>
    </row>
    <row r="523" spans="2:5">
      <c r="B523"/>
      <c r="C523"/>
      <c r="D523"/>
      <c r="E523"/>
    </row>
    <row r="524" spans="2:5">
      <c r="B524"/>
      <c r="C524"/>
      <c r="D524"/>
      <c r="E524"/>
    </row>
    <row r="525" spans="2:5">
      <c r="B525"/>
      <c r="C525"/>
      <c r="D525"/>
      <c r="E525"/>
    </row>
    <row r="526" spans="2:5">
      <c r="B526"/>
      <c r="C526"/>
      <c r="D526"/>
      <c r="E526"/>
    </row>
    <row r="527" spans="2:5">
      <c r="B527"/>
      <c r="C527"/>
      <c r="D527"/>
      <c r="E527"/>
    </row>
    <row r="528" spans="2:5">
      <c r="B528"/>
      <c r="C528"/>
      <c r="D528"/>
      <c r="E528"/>
    </row>
    <row r="529" spans="2:5">
      <c r="B529"/>
      <c r="C529"/>
      <c r="D529"/>
      <c r="E529"/>
    </row>
    <row r="530" spans="2:5">
      <c r="B530"/>
      <c r="C530"/>
      <c r="D530"/>
      <c r="E530"/>
    </row>
    <row r="531" spans="2:5">
      <c r="B531"/>
      <c r="C531"/>
      <c r="D531"/>
      <c r="E531"/>
    </row>
    <row r="532" spans="2:5">
      <c r="B532"/>
      <c r="C532"/>
      <c r="D532"/>
      <c r="E532"/>
    </row>
    <row r="533" spans="2:5">
      <c r="B533"/>
      <c r="C533"/>
      <c r="D533"/>
      <c r="E533"/>
    </row>
    <row r="534" spans="2:5">
      <c r="B534"/>
      <c r="C534"/>
      <c r="D534"/>
      <c r="E534"/>
    </row>
    <row r="535" spans="2:5">
      <c r="B535"/>
      <c r="C535"/>
      <c r="D535"/>
      <c r="E535"/>
    </row>
    <row r="536" spans="2:5">
      <c r="B536"/>
      <c r="C536"/>
      <c r="D536"/>
      <c r="E536"/>
    </row>
    <row r="537" spans="2:5">
      <c r="B537"/>
      <c r="C537"/>
      <c r="D537"/>
      <c r="E537"/>
    </row>
    <row r="538" spans="2:5">
      <c r="B538"/>
      <c r="C538"/>
      <c r="D538"/>
      <c r="E538"/>
    </row>
    <row r="539" spans="2:5">
      <c r="B539"/>
      <c r="C539"/>
      <c r="D539"/>
      <c r="E539"/>
    </row>
    <row r="540" spans="2:5">
      <c r="B540"/>
      <c r="C540"/>
      <c r="D540"/>
      <c r="E540"/>
    </row>
    <row r="541" spans="2:5">
      <c r="B541"/>
      <c r="C541"/>
      <c r="D541"/>
      <c r="E541"/>
    </row>
    <row r="542" spans="2:5">
      <c r="B542"/>
      <c r="C542"/>
      <c r="D542"/>
      <c r="E542"/>
    </row>
    <row r="543" spans="2:5">
      <c r="B543"/>
      <c r="C543"/>
      <c r="D543"/>
      <c r="E543"/>
    </row>
    <row r="544" spans="2:5">
      <c r="B544"/>
      <c r="C544"/>
      <c r="D544"/>
      <c r="E544"/>
    </row>
    <row r="545" spans="2:5">
      <c r="B545"/>
      <c r="C545"/>
      <c r="D545"/>
      <c r="E545"/>
    </row>
    <row r="546" spans="2:5">
      <c r="B546"/>
      <c r="C546"/>
      <c r="D546"/>
      <c r="E546"/>
    </row>
    <row r="547" spans="2:5">
      <c r="B547"/>
      <c r="C547"/>
      <c r="D547"/>
      <c r="E547"/>
    </row>
    <row r="548" spans="2:5">
      <c r="B548"/>
      <c r="C548"/>
      <c r="D548"/>
      <c r="E548"/>
    </row>
    <row r="549" spans="2:5">
      <c r="B549"/>
      <c r="C549"/>
      <c r="D549"/>
      <c r="E549"/>
    </row>
    <row r="550" spans="2:5">
      <c r="B550"/>
      <c r="C550"/>
      <c r="D550"/>
      <c r="E550"/>
    </row>
    <row r="551" spans="2:5">
      <c r="B551"/>
      <c r="C551"/>
      <c r="D551"/>
      <c r="E551"/>
    </row>
    <row r="552" spans="2:5">
      <c r="B552"/>
      <c r="C552"/>
      <c r="D552"/>
      <c r="E552"/>
    </row>
    <row r="553" spans="2:5">
      <c r="B553"/>
      <c r="C553"/>
      <c r="D553"/>
      <c r="E553"/>
    </row>
    <row r="554" spans="2:5">
      <c r="B554"/>
      <c r="C554"/>
      <c r="D554"/>
      <c r="E554"/>
    </row>
    <row r="555" spans="2:5">
      <c r="B555"/>
      <c r="C555"/>
      <c r="D555"/>
      <c r="E555"/>
    </row>
    <row r="556" spans="2:5">
      <c r="B556"/>
      <c r="C556"/>
      <c r="D556"/>
      <c r="E556"/>
    </row>
    <row r="557" spans="2:5">
      <c r="B557"/>
      <c r="C557"/>
      <c r="D557"/>
      <c r="E557"/>
    </row>
    <row r="558" spans="2:5">
      <c r="B558"/>
      <c r="C558"/>
      <c r="D558"/>
      <c r="E558"/>
    </row>
    <row r="559" spans="2:5">
      <c r="B559"/>
      <c r="C559"/>
      <c r="D559"/>
      <c r="E559"/>
    </row>
    <row r="560" spans="2:5">
      <c r="B560"/>
      <c r="C560"/>
      <c r="D560"/>
      <c r="E560"/>
    </row>
    <row r="561" spans="2:5">
      <c r="B561"/>
      <c r="C561"/>
      <c r="D561"/>
      <c r="E561"/>
    </row>
    <row r="562" spans="2:5">
      <c r="B562"/>
      <c r="C562"/>
      <c r="D562"/>
      <c r="E562"/>
    </row>
    <row r="563" spans="2:5">
      <c r="B563"/>
      <c r="C563"/>
      <c r="D563"/>
      <c r="E563"/>
    </row>
    <row r="564" spans="2:5">
      <c r="B564"/>
      <c r="C564"/>
      <c r="D564"/>
      <c r="E564"/>
    </row>
    <row r="565" spans="2:5">
      <c r="B565"/>
      <c r="C565"/>
      <c r="D565"/>
      <c r="E565"/>
    </row>
    <row r="566" spans="2:5">
      <c r="B566"/>
      <c r="C566"/>
      <c r="D566"/>
      <c r="E566"/>
    </row>
    <row r="567" spans="2:5">
      <c r="B567"/>
      <c r="C567"/>
      <c r="D567"/>
      <c r="E567"/>
    </row>
    <row r="568" spans="2:5">
      <c r="B568"/>
      <c r="C568"/>
      <c r="D568"/>
      <c r="E568"/>
    </row>
    <row r="569" spans="2:5">
      <c r="B569"/>
      <c r="C569"/>
      <c r="D569"/>
      <c r="E569"/>
    </row>
    <row r="570" spans="2:5">
      <c r="B570"/>
      <c r="C570"/>
      <c r="D570"/>
      <c r="E570"/>
    </row>
    <row r="571" spans="2:5">
      <c r="B571"/>
      <c r="C571"/>
      <c r="D571"/>
      <c r="E571"/>
    </row>
    <row r="572" spans="2:5">
      <c r="B572"/>
      <c r="C572"/>
      <c r="D572"/>
      <c r="E572"/>
    </row>
    <row r="573" spans="2:5">
      <c r="B573"/>
      <c r="C573"/>
      <c r="D573"/>
      <c r="E573"/>
    </row>
    <row r="574" spans="2:5">
      <c r="B574"/>
      <c r="C574"/>
      <c r="D574"/>
      <c r="E574"/>
    </row>
    <row r="575" spans="2:5">
      <c r="B575"/>
      <c r="C575"/>
      <c r="D575"/>
      <c r="E575"/>
    </row>
    <row r="576" spans="2:5">
      <c r="B576"/>
      <c r="C576"/>
      <c r="D576"/>
      <c r="E576"/>
    </row>
    <row r="577" spans="2:5">
      <c r="B577"/>
      <c r="C577"/>
      <c r="D577"/>
      <c r="E577"/>
    </row>
    <row r="578" spans="2:5">
      <c r="B578"/>
      <c r="C578"/>
      <c r="D578"/>
      <c r="E578"/>
    </row>
    <row r="579" spans="2:5">
      <c r="B579"/>
      <c r="C579"/>
      <c r="D579"/>
      <c r="E579"/>
    </row>
    <row r="580" spans="2:5">
      <c r="B580"/>
      <c r="C580"/>
      <c r="D580"/>
      <c r="E580"/>
    </row>
    <row r="581" spans="2:5">
      <c r="B581"/>
      <c r="C581"/>
      <c r="D581"/>
      <c r="E581"/>
    </row>
    <row r="582" spans="2:5">
      <c r="B582"/>
      <c r="C582"/>
      <c r="D582"/>
      <c r="E582"/>
    </row>
    <row r="583" spans="2:5">
      <c r="B583"/>
      <c r="C583"/>
      <c r="D583"/>
      <c r="E583"/>
    </row>
    <row r="584" spans="2:5">
      <c r="B584"/>
      <c r="C584"/>
      <c r="D584"/>
      <c r="E584"/>
    </row>
    <row r="585" spans="2:5">
      <c r="B585"/>
      <c r="C585"/>
      <c r="D585"/>
      <c r="E585"/>
    </row>
    <row r="586" spans="2:5">
      <c r="B586"/>
      <c r="C586"/>
      <c r="D586"/>
      <c r="E586"/>
    </row>
    <row r="587" spans="2:5">
      <c r="B587"/>
      <c r="C587"/>
      <c r="D587"/>
      <c r="E587"/>
    </row>
    <row r="588" spans="2:5">
      <c r="B588"/>
      <c r="C588"/>
      <c r="D588"/>
      <c r="E588"/>
    </row>
    <row r="589" spans="2:5">
      <c r="B589"/>
      <c r="C589"/>
      <c r="D589"/>
      <c r="E589"/>
    </row>
    <row r="590" spans="2:5">
      <c r="B590"/>
      <c r="C590"/>
      <c r="D590"/>
      <c r="E590"/>
    </row>
    <row r="591" spans="2:5">
      <c r="B591"/>
      <c r="C591"/>
      <c r="D591"/>
      <c r="E591"/>
    </row>
    <row r="592" spans="2:5">
      <c r="B592"/>
      <c r="C592"/>
      <c r="D592"/>
      <c r="E592"/>
    </row>
    <row r="593" spans="2:5">
      <c r="B593"/>
      <c r="C593"/>
      <c r="D593"/>
      <c r="E593"/>
    </row>
    <row r="594" spans="2:5">
      <c r="B594"/>
      <c r="C594"/>
      <c r="D594"/>
      <c r="E594"/>
    </row>
    <row r="595" spans="2:5">
      <c r="B595"/>
      <c r="C595"/>
      <c r="D595"/>
      <c r="E595"/>
    </row>
    <row r="596" spans="2:5">
      <c r="B596"/>
      <c r="C596"/>
      <c r="D596"/>
      <c r="E596"/>
    </row>
    <row r="597" spans="2:5">
      <c r="B597"/>
      <c r="C597"/>
      <c r="D597"/>
      <c r="E597"/>
    </row>
    <row r="598" spans="2:5">
      <c r="B598"/>
      <c r="C598"/>
      <c r="D598"/>
      <c r="E598"/>
    </row>
    <row r="599" spans="2:5">
      <c r="B599"/>
      <c r="C599"/>
      <c r="D599"/>
      <c r="E599"/>
    </row>
    <row r="600" spans="2:5">
      <c r="B600"/>
      <c r="C600"/>
      <c r="D600"/>
      <c r="E600"/>
    </row>
    <row r="601" spans="2:5">
      <c r="B601"/>
      <c r="C601"/>
      <c r="D601"/>
      <c r="E601"/>
    </row>
    <row r="602" spans="2:5">
      <c r="B602"/>
      <c r="C602"/>
      <c r="D602"/>
      <c r="E602"/>
    </row>
    <row r="603" spans="2:5">
      <c r="B603"/>
      <c r="C603"/>
      <c r="D603"/>
      <c r="E603"/>
    </row>
    <row r="604" spans="2:5">
      <c r="B604"/>
      <c r="C604"/>
      <c r="D604"/>
      <c r="E604"/>
    </row>
    <row r="605" spans="2:5">
      <c r="B605"/>
      <c r="C605"/>
      <c r="D605"/>
      <c r="E605"/>
    </row>
    <row r="606" spans="2:5">
      <c r="B606"/>
      <c r="C606"/>
      <c r="D606"/>
      <c r="E606"/>
    </row>
    <row r="607" spans="2:5">
      <c r="B607"/>
      <c r="C607"/>
      <c r="D607"/>
      <c r="E607"/>
    </row>
    <row r="608" spans="2:5">
      <c r="B608"/>
      <c r="C608"/>
      <c r="D608"/>
      <c r="E608"/>
    </row>
    <row r="609" spans="2:5">
      <c r="B609"/>
      <c r="C609"/>
      <c r="D609"/>
      <c r="E609"/>
    </row>
    <row r="610" spans="2:5">
      <c r="B610"/>
      <c r="C610"/>
      <c r="D610"/>
      <c r="E610"/>
    </row>
    <row r="611" spans="2:5">
      <c r="B611"/>
      <c r="C611"/>
      <c r="D611"/>
      <c r="E611"/>
    </row>
    <row r="612" spans="2:5">
      <c r="B612"/>
      <c r="C612"/>
      <c r="D612"/>
      <c r="E612"/>
    </row>
    <row r="613" spans="2:5">
      <c r="B613"/>
      <c r="C613"/>
      <c r="D613"/>
      <c r="E613"/>
    </row>
    <row r="614" spans="2:5">
      <c r="B614"/>
      <c r="C614"/>
      <c r="D614"/>
      <c r="E614"/>
    </row>
    <row r="615" spans="2:5">
      <c r="B615"/>
      <c r="C615"/>
      <c r="D615"/>
      <c r="E615"/>
    </row>
    <row r="616" spans="2:5">
      <c r="B616"/>
      <c r="C616"/>
      <c r="D616"/>
      <c r="E616"/>
    </row>
    <row r="617" spans="2:5">
      <c r="B617"/>
      <c r="C617"/>
      <c r="D617"/>
      <c r="E617"/>
    </row>
    <row r="618" spans="2:5">
      <c r="B618"/>
      <c r="C618"/>
      <c r="D618"/>
      <c r="E618"/>
    </row>
    <row r="619" spans="2:5">
      <c r="B619"/>
      <c r="C619"/>
      <c r="D619"/>
      <c r="E619"/>
    </row>
    <row r="620" spans="2:5">
      <c r="B620"/>
      <c r="C620"/>
      <c r="D620"/>
      <c r="E620"/>
    </row>
    <row r="621" spans="2:5">
      <c r="B621"/>
      <c r="C621"/>
      <c r="D621"/>
      <c r="E621"/>
    </row>
    <row r="622" spans="2:5">
      <c r="B622"/>
      <c r="C622"/>
      <c r="D622"/>
      <c r="E622"/>
    </row>
    <row r="623" spans="2:5">
      <c r="B623"/>
      <c r="C623"/>
      <c r="D623"/>
      <c r="E623"/>
    </row>
    <row r="624" spans="2:5">
      <c r="B624"/>
      <c r="C624"/>
      <c r="D624"/>
      <c r="E624"/>
    </row>
    <row r="625" spans="2:5">
      <c r="B625"/>
      <c r="C625"/>
      <c r="D625"/>
      <c r="E625"/>
    </row>
    <row r="626" spans="2:5">
      <c r="B626"/>
      <c r="C626"/>
      <c r="D626"/>
      <c r="E626"/>
    </row>
    <row r="627" spans="2:5">
      <c r="B627"/>
      <c r="C627"/>
      <c r="D627"/>
      <c r="E627"/>
    </row>
    <row r="628" spans="2:5">
      <c r="B628"/>
      <c r="C628"/>
      <c r="D628"/>
      <c r="E628"/>
    </row>
    <row r="629" spans="2:5">
      <c r="B629"/>
      <c r="C629"/>
      <c r="D629"/>
      <c r="E629"/>
    </row>
    <row r="630" spans="2:5">
      <c r="B630"/>
      <c r="C630"/>
      <c r="D630"/>
      <c r="E630"/>
    </row>
    <row r="631" spans="2:5">
      <c r="B631"/>
      <c r="C631"/>
      <c r="D631"/>
      <c r="E631"/>
    </row>
    <row r="632" spans="2:5">
      <c r="B632"/>
      <c r="C632"/>
      <c r="D632"/>
      <c r="E632"/>
    </row>
    <row r="633" spans="2:5">
      <c r="B633"/>
      <c r="C633"/>
      <c r="D633"/>
      <c r="E633"/>
    </row>
    <row r="634" spans="2:5">
      <c r="B634"/>
      <c r="C634"/>
      <c r="D634"/>
      <c r="E634"/>
    </row>
    <row r="635" spans="2:5">
      <c r="B635"/>
      <c r="C635"/>
      <c r="D635"/>
      <c r="E635"/>
    </row>
    <row r="636" spans="2:5">
      <c r="B636"/>
      <c r="C636"/>
      <c r="D636"/>
      <c r="E636"/>
    </row>
    <row r="637" spans="2:5">
      <c r="B637"/>
      <c r="C637"/>
      <c r="D637"/>
      <c r="E637"/>
    </row>
    <row r="638" spans="2:5">
      <c r="B638"/>
      <c r="C638"/>
      <c r="D638"/>
      <c r="E638"/>
    </row>
    <row r="639" spans="2:5">
      <c r="B639"/>
      <c r="C639"/>
      <c r="D639"/>
      <c r="E639"/>
    </row>
    <row r="640" spans="2:5">
      <c r="B640"/>
      <c r="C640"/>
      <c r="D640"/>
      <c r="E640"/>
    </row>
    <row r="641" spans="2:5">
      <c r="B641"/>
      <c r="C641"/>
      <c r="D641"/>
      <c r="E641"/>
    </row>
    <row r="642" spans="2:5">
      <c r="B642"/>
      <c r="C642"/>
      <c r="D642"/>
      <c r="E642"/>
    </row>
    <row r="643" spans="2:5">
      <c r="B643"/>
      <c r="C643"/>
      <c r="D643"/>
      <c r="E643"/>
    </row>
    <row r="644" spans="2:5">
      <c r="B644"/>
      <c r="C644"/>
      <c r="D644"/>
      <c r="E644"/>
    </row>
    <row r="645" spans="2:5">
      <c r="B645"/>
      <c r="C645"/>
      <c r="D645"/>
      <c r="E645"/>
    </row>
    <row r="646" spans="2:5">
      <c r="B646"/>
      <c r="C646"/>
      <c r="D646"/>
      <c r="E646"/>
    </row>
    <row r="647" spans="2:5">
      <c r="B647"/>
      <c r="C647"/>
      <c r="D647"/>
      <c r="E647"/>
    </row>
    <row r="648" spans="2:5">
      <c r="B648"/>
      <c r="C648"/>
      <c r="D648"/>
      <c r="E648"/>
    </row>
    <row r="649" spans="2:5">
      <c r="B649"/>
      <c r="C649"/>
      <c r="D649"/>
      <c r="E649"/>
    </row>
    <row r="650" spans="2:5">
      <c r="B650"/>
      <c r="C650"/>
      <c r="D650"/>
      <c r="E650"/>
    </row>
    <row r="651" spans="2:5">
      <c r="B651"/>
      <c r="C651"/>
      <c r="D651"/>
      <c r="E651"/>
    </row>
    <row r="652" spans="2:5">
      <c r="B652"/>
      <c r="C652"/>
      <c r="D652"/>
      <c r="E652"/>
    </row>
    <row r="653" spans="2:5">
      <c r="B653"/>
      <c r="C653"/>
      <c r="D653"/>
      <c r="E653"/>
    </row>
    <row r="654" spans="2:5">
      <c r="B654"/>
      <c r="C654"/>
      <c r="D654"/>
      <c r="E654"/>
    </row>
    <row r="655" spans="2:5">
      <c r="B655"/>
      <c r="C655"/>
      <c r="D655"/>
      <c r="E655"/>
    </row>
    <row r="656" spans="2:5">
      <c r="B656"/>
      <c r="C656"/>
      <c r="D656"/>
      <c r="E656"/>
    </row>
    <row r="657" spans="2:5">
      <c r="B657"/>
      <c r="C657"/>
      <c r="D657"/>
      <c r="E657"/>
    </row>
    <row r="658" spans="2:5">
      <c r="B658"/>
      <c r="C658"/>
      <c r="D658"/>
      <c r="E658"/>
    </row>
    <row r="659" spans="2:5">
      <c r="B659"/>
      <c r="C659"/>
      <c r="D659"/>
      <c r="E659"/>
    </row>
    <row r="660" spans="2:5">
      <c r="B660"/>
      <c r="C660"/>
      <c r="D660"/>
      <c r="E660"/>
    </row>
    <row r="661" spans="2:5">
      <c r="B661"/>
      <c r="C661"/>
      <c r="D661"/>
      <c r="E661"/>
    </row>
    <row r="662" spans="2:5">
      <c r="B662"/>
      <c r="C662"/>
      <c r="D662"/>
      <c r="E662"/>
    </row>
    <row r="663" spans="2:5">
      <c r="B663"/>
      <c r="C663"/>
      <c r="D663"/>
      <c r="E663"/>
    </row>
    <row r="664" spans="2:5">
      <c r="B664"/>
      <c r="C664"/>
      <c r="D664"/>
      <c r="E664"/>
    </row>
    <row r="665" spans="2:5">
      <c r="B665"/>
      <c r="C665"/>
      <c r="D665"/>
      <c r="E665"/>
    </row>
    <row r="666" spans="2:5">
      <c r="B666"/>
      <c r="C666"/>
      <c r="D666"/>
      <c r="E666"/>
    </row>
    <row r="667" spans="2:5">
      <c r="B667"/>
      <c r="C667"/>
      <c r="D667"/>
      <c r="E667"/>
    </row>
    <row r="668" spans="2:5">
      <c r="B668"/>
      <c r="C668"/>
      <c r="D668"/>
      <c r="E668"/>
    </row>
    <row r="669" spans="2:5">
      <c r="B669"/>
      <c r="C669"/>
      <c r="D669"/>
      <c r="E669"/>
    </row>
    <row r="670" spans="2:5">
      <c r="B670"/>
      <c r="C670"/>
      <c r="D670"/>
      <c r="E670"/>
    </row>
    <row r="671" spans="2:5">
      <c r="B671"/>
      <c r="C671"/>
      <c r="D671"/>
      <c r="E671"/>
    </row>
    <row r="672" spans="2:5">
      <c r="B672"/>
      <c r="C672"/>
      <c r="D672"/>
      <c r="E672"/>
    </row>
    <row r="673" spans="2:5">
      <c r="B673"/>
      <c r="C673"/>
      <c r="D673"/>
      <c r="E673"/>
    </row>
    <row r="674" spans="2:5">
      <c r="B674"/>
      <c r="C674"/>
      <c r="D674"/>
      <c r="E674"/>
    </row>
    <row r="675" spans="2:5">
      <c r="B675"/>
      <c r="C675"/>
      <c r="D675"/>
      <c r="E675"/>
    </row>
    <row r="676" spans="2:5">
      <c r="B676"/>
      <c r="C676"/>
      <c r="D676"/>
      <c r="E676"/>
    </row>
    <row r="677" spans="2:5">
      <c r="B677"/>
      <c r="C677"/>
      <c r="D677"/>
      <c r="E677"/>
    </row>
    <row r="678" spans="2:5">
      <c r="B678"/>
      <c r="C678"/>
      <c r="D678"/>
      <c r="E678"/>
    </row>
    <row r="679" spans="2:5">
      <c r="B679"/>
      <c r="C679"/>
      <c r="D679"/>
      <c r="E679"/>
    </row>
    <row r="680" spans="2:5">
      <c r="B680"/>
      <c r="C680"/>
      <c r="D680"/>
      <c r="E680"/>
    </row>
    <row r="681" spans="2:5">
      <c r="B681"/>
      <c r="C681"/>
      <c r="D681"/>
      <c r="E681"/>
    </row>
    <row r="682" spans="2:5">
      <c r="B682"/>
      <c r="C682"/>
      <c r="D682"/>
      <c r="E682"/>
    </row>
    <row r="683" spans="2:5">
      <c r="B683"/>
      <c r="C683"/>
      <c r="D683"/>
      <c r="E683"/>
    </row>
    <row r="684" spans="2:5">
      <c r="B684"/>
      <c r="C684"/>
      <c r="D684"/>
      <c r="E684"/>
    </row>
    <row r="685" spans="2:5">
      <c r="B685"/>
      <c r="C685"/>
      <c r="D685"/>
      <c r="E685"/>
    </row>
    <row r="686" spans="2:5">
      <c r="B686"/>
      <c r="C686"/>
      <c r="D686"/>
      <c r="E686"/>
    </row>
    <row r="687" spans="2:5">
      <c r="B687"/>
      <c r="C687"/>
      <c r="D687"/>
      <c r="E687"/>
    </row>
    <row r="688" spans="2:5">
      <c r="B688"/>
      <c r="C688"/>
      <c r="D688"/>
      <c r="E688"/>
    </row>
    <row r="689" spans="2:5">
      <c r="B689"/>
      <c r="C689"/>
      <c r="D689"/>
      <c r="E689"/>
    </row>
    <row r="690" spans="2:5">
      <c r="B690"/>
      <c r="C690"/>
      <c r="D690"/>
      <c r="E690"/>
    </row>
    <row r="691" spans="2:5">
      <c r="B691"/>
      <c r="C691"/>
      <c r="D691"/>
      <c r="E691"/>
    </row>
    <row r="692" spans="2:5">
      <c r="B692"/>
      <c r="C692"/>
      <c r="D692"/>
      <c r="E692"/>
    </row>
    <row r="693" spans="2:5">
      <c r="B693"/>
      <c r="C693"/>
      <c r="D693"/>
      <c r="E693"/>
    </row>
    <row r="694" spans="2:5">
      <c r="B694"/>
      <c r="C694"/>
      <c r="D694"/>
      <c r="E694"/>
    </row>
    <row r="695" spans="2:5">
      <c r="B695"/>
      <c r="C695"/>
      <c r="D695"/>
      <c r="E695"/>
    </row>
    <row r="696" spans="2:5">
      <c r="B696"/>
      <c r="C696"/>
      <c r="D696"/>
      <c r="E696"/>
    </row>
    <row r="697" spans="2:5">
      <c r="B697"/>
      <c r="C697"/>
      <c r="D697"/>
      <c r="E697"/>
    </row>
    <row r="698" spans="2:5">
      <c r="B698"/>
      <c r="C698"/>
      <c r="D698"/>
      <c r="E698"/>
    </row>
    <row r="699" spans="2:5">
      <c r="B699"/>
      <c r="C699"/>
      <c r="D699"/>
      <c r="E699"/>
    </row>
    <row r="700" spans="2:5">
      <c r="B700"/>
      <c r="C700"/>
      <c r="D700"/>
      <c r="E700"/>
    </row>
    <row r="701" spans="2:5">
      <c r="B701"/>
      <c r="C701"/>
      <c r="D701"/>
      <c r="E701"/>
    </row>
    <row r="702" spans="2:5">
      <c r="B702"/>
      <c r="C702"/>
      <c r="D702"/>
      <c r="E702"/>
    </row>
    <row r="703" spans="2:5">
      <c r="B703"/>
      <c r="C703"/>
      <c r="D703"/>
      <c r="E703"/>
    </row>
    <row r="704" spans="2:5">
      <c r="B704"/>
      <c r="C704"/>
      <c r="D704"/>
      <c r="E704"/>
    </row>
    <row r="705" spans="2:5">
      <c r="B705"/>
      <c r="C705"/>
      <c r="D705"/>
      <c r="E705"/>
    </row>
    <row r="706" spans="2:5">
      <c r="B706"/>
      <c r="C706"/>
      <c r="D706"/>
      <c r="E706"/>
    </row>
    <row r="707" spans="2:5">
      <c r="B707"/>
      <c r="C707"/>
      <c r="D707"/>
      <c r="E707"/>
    </row>
    <row r="708" spans="2:5">
      <c r="B708"/>
      <c r="C708"/>
      <c r="D708"/>
      <c r="E708"/>
    </row>
    <row r="709" spans="2:5">
      <c r="B709"/>
      <c r="C709"/>
      <c r="D709"/>
      <c r="E709"/>
    </row>
    <row r="710" spans="2:5">
      <c r="B710"/>
      <c r="C710"/>
      <c r="D710"/>
      <c r="E710"/>
    </row>
    <row r="711" spans="2:5">
      <c r="B711"/>
      <c r="C711"/>
      <c r="D711"/>
      <c r="E711"/>
    </row>
    <row r="712" spans="2:5">
      <c r="B712"/>
      <c r="C712"/>
      <c r="D712"/>
      <c r="E712"/>
    </row>
    <row r="713" spans="2:5">
      <c r="B713"/>
      <c r="C713"/>
      <c r="D713"/>
      <c r="E713"/>
    </row>
    <row r="714" spans="2:5">
      <c r="B714"/>
      <c r="C714"/>
      <c r="D714"/>
      <c r="E714"/>
    </row>
    <row r="715" spans="2:5">
      <c r="B715"/>
      <c r="C715"/>
      <c r="D715"/>
      <c r="E715"/>
    </row>
    <row r="716" spans="2:5">
      <c r="B716"/>
      <c r="C716"/>
      <c r="D716"/>
      <c r="E716"/>
    </row>
    <row r="717" spans="2:5">
      <c r="B717"/>
      <c r="C717"/>
      <c r="D717"/>
      <c r="E717"/>
    </row>
    <row r="718" spans="2:5">
      <c r="B718"/>
      <c r="C718"/>
      <c r="D718"/>
      <c r="E718"/>
    </row>
    <row r="719" spans="2:5">
      <c r="B719"/>
      <c r="C719"/>
      <c r="D719"/>
      <c r="E719"/>
    </row>
    <row r="720" spans="2:5">
      <c r="B720"/>
      <c r="C720"/>
      <c r="D720"/>
      <c r="E720"/>
    </row>
    <row r="721" spans="2:5">
      <c r="B721"/>
      <c r="C721"/>
      <c r="D721"/>
      <c r="E721"/>
    </row>
    <row r="722" spans="2:5">
      <c r="B722"/>
      <c r="C722"/>
      <c r="D722"/>
      <c r="E722"/>
    </row>
    <row r="723" spans="2:5">
      <c r="B723"/>
      <c r="C723"/>
      <c r="D723"/>
      <c r="E723"/>
    </row>
    <row r="724" spans="2:5">
      <c r="B724"/>
      <c r="C724"/>
      <c r="D724"/>
      <c r="E724"/>
    </row>
    <row r="725" spans="2:5">
      <c r="B725"/>
      <c r="C725"/>
      <c r="D725"/>
      <c r="E725"/>
    </row>
    <row r="726" spans="2:5">
      <c r="B726"/>
      <c r="C726"/>
      <c r="D726"/>
      <c r="E726"/>
    </row>
    <row r="727" spans="2:5">
      <c r="B727"/>
      <c r="C727"/>
      <c r="D727"/>
      <c r="E727"/>
    </row>
    <row r="728" spans="2:5">
      <c r="B728"/>
      <c r="C728"/>
      <c r="D728"/>
      <c r="E728"/>
    </row>
    <row r="729" spans="2:5">
      <c r="B729"/>
      <c r="C729"/>
      <c r="D729"/>
      <c r="E729"/>
    </row>
    <row r="730" spans="2:5">
      <c r="B730"/>
      <c r="C730"/>
      <c r="D730"/>
      <c r="E730"/>
    </row>
    <row r="731" spans="2:5">
      <c r="B731"/>
      <c r="C731"/>
      <c r="D731"/>
      <c r="E731"/>
    </row>
    <row r="732" spans="2:5">
      <c r="B732"/>
      <c r="C732"/>
      <c r="D732"/>
      <c r="E732"/>
    </row>
    <row r="733" spans="2:5">
      <c r="B733"/>
      <c r="C733"/>
      <c r="D733"/>
      <c r="E733"/>
    </row>
    <row r="734" spans="2:5">
      <c r="B734"/>
      <c r="C734"/>
      <c r="D734"/>
      <c r="E734"/>
    </row>
    <row r="735" spans="2:5">
      <c r="B735"/>
      <c r="C735"/>
      <c r="D735"/>
      <c r="E735"/>
    </row>
    <row r="736" spans="2:5">
      <c r="B736"/>
      <c r="C736"/>
      <c r="D736"/>
      <c r="E736"/>
    </row>
    <row r="737" spans="2:5">
      <c r="B737"/>
      <c r="C737"/>
      <c r="D737"/>
      <c r="E737"/>
    </row>
    <row r="738" spans="2:5">
      <c r="B738"/>
      <c r="C738"/>
      <c r="D738"/>
      <c r="E738"/>
    </row>
    <row r="739" spans="2:5">
      <c r="B739"/>
      <c r="C739"/>
      <c r="D739"/>
      <c r="E739"/>
    </row>
    <row r="740" spans="2:5">
      <c r="B740"/>
      <c r="C740"/>
      <c r="D740"/>
      <c r="E740"/>
    </row>
    <row r="741" spans="2:5">
      <c r="B741"/>
      <c r="C741"/>
      <c r="D741"/>
      <c r="E741"/>
    </row>
    <row r="742" spans="2:5">
      <c r="B742"/>
      <c r="C742"/>
      <c r="D742"/>
      <c r="E742"/>
    </row>
    <row r="743" spans="2:5">
      <c r="B743"/>
      <c r="C743"/>
      <c r="D743"/>
      <c r="E743"/>
    </row>
    <row r="744" spans="2:5">
      <c r="B744"/>
      <c r="C744"/>
      <c r="D744"/>
      <c r="E744"/>
    </row>
    <row r="745" spans="2:5">
      <c r="B745"/>
      <c r="C745"/>
      <c r="D745"/>
      <c r="E745"/>
    </row>
    <row r="746" spans="2:5">
      <c r="B746"/>
      <c r="C746"/>
      <c r="D746"/>
      <c r="E746"/>
    </row>
    <row r="747" spans="2:5">
      <c r="B747"/>
      <c r="C747"/>
      <c r="D747"/>
      <c r="E747"/>
    </row>
    <row r="748" spans="2:5">
      <c r="B748"/>
      <c r="C748"/>
      <c r="D748"/>
      <c r="E748"/>
    </row>
    <row r="749" spans="2:5">
      <c r="B749"/>
      <c r="C749"/>
      <c r="D749"/>
      <c r="E749"/>
    </row>
    <row r="750" spans="2:5">
      <c r="B750"/>
      <c r="C750"/>
      <c r="D750"/>
      <c r="E750"/>
    </row>
    <row r="751" spans="2:5">
      <c r="B751"/>
      <c r="C751"/>
      <c r="D751"/>
      <c r="E751"/>
    </row>
    <row r="752" spans="2:5">
      <c r="B752"/>
      <c r="C752"/>
      <c r="D752"/>
      <c r="E752"/>
    </row>
    <row r="753" spans="2:5">
      <c r="B753"/>
      <c r="C753"/>
      <c r="D753"/>
      <c r="E753"/>
    </row>
    <row r="754" spans="2:5">
      <c r="B754"/>
      <c r="C754"/>
      <c r="D754"/>
      <c r="E754"/>
    </row>
    <row r="755" spans="2:5">
      <c r="B755"/>
      <c r="C755"/>
      <c r="D755"/>
      <c r="E755"/>
    </row>
    <row r="756" spans="2:5">
      <c r="B756"/>
      <c r="C756"/>
      <c r="D756"/>
      <c r="E756"/>
    </row>
    <row r="757" spans="2:5">
      <c r="B757"/>
      <c r="C757"/>
      <c r="D757"/>
      <c r="E757"/>
    </row>
    <row r="758" spans="2:5">
      <c r="B758"/>
      <c r="C758"/>
      <c r="D758"/>
      <c r="E758"/>
    </row>
    <row r="759" spans="2:5">
      <c r="B759"/>
      <c r="C759"/>
      <c r="D759"/>
      <c r="E759"/>
    </row>
    <row r="760" spans="2:5">
      <c r="B760"/>
      <c r="C760"/>
      <c r="D760"/>
      <c r="E760"/>
    </row>
    <row r="761" spans="2:5">
      <c r="B761"/>
      <c r="C761"/>
      <c r="D761"/>
      <c r="E761"/>
    </row>
    <row r="762" spans="2:5">
      <c r="B762"/>
      <c r="C762"/>
      <c r="D762"/>
      <c r="E762"/>
    </row>
    <row r="763" spans="2:5">
      <c r="B763"/>
      <c r="C763"/>
      <c r="D763"/>
      <c r="E763"/>
    </row>
    <row r="764" spans="2:5">
      <c r="B764"/>
      <c r="C764"/>
      <c r="D764"/>
      <c r="E764"/>
    </row>
    <row r="765" spans="2:5">
      <c r="B765"/>
      <c r="C765"/>
      <c r="D765"/>
      <c r="E765"/>
    </row>
    <row r="766" spans="2:5">
      <c r="B766"/>
      <c r="C766"/>
      <c r="D766"/>
      <c r="E766"/>
    </row>
    <row r="767" spans="2:5">
      <c r="B767"/>
      <c r="C767"/>
      <c r="D767"/>
      <c r="E767"/>
    </row>
    <row r="768" spans="2:5">
      <c r="B768"/>
      <c r="C768"/>
      <c r="D768"/>
      <c r="E768"/>
    </row>
    <row r="769" spans="2:5">
      <c r="B769"/>
      <c r="C769"/>
      <c r="D769"/>
      <c r="E769"/>
    </row>
    <row r="770" spans="2:5">
      <c r="B770"/>
      <c r="C770"/>
      <c r="D770"/>
      <c r="E770"/>
    </row>
    <row r="771" spans="2:5">
      <c r="B771"/>
      <c r="C771"/>
      <c r="D771"/>
      <c r="E771"/>
    </row>
    <row r="772" spans="2:5">
      <c r="B772"/>
      <c r="C772"/>
      <c r="D772"/>
      <c r="E772"/>
    </row>
    <row r="773" spans="2:5">
      <c r="B773"/>
      <c r="C773"/>
      <c r="D773"/>
      <c r="E773"/>
    </row>
    <row r="774" spans="2:5">
      <c r="B774"/>
      <c r="C774"/>
      <c r="D774"/>
      <c r="E774"/>
    </row>
    <row r="775" spans="2:5">
      <c r="B775"/>
      <c r="C775"/>
      <c r="D775"/>
      <c r="E775"/>
    </row>
    <row r="776" spans="2:5">
      <c r="B776"/>
      <c r="C776"/>
      <c r="D776"/>
      <c r="E776"/>
    </row>
    <row r="777" spans="2:5">
      <c r="B777"/>
      <c r="C777"/>
      <c r="D777"/>
      <c r="E777"/>
    </row>
    <row r="778" spans="2:5">
      <c r="B778"/>
      <c r="C778"/>
      <c r="D778"/>
      <c r="E778"/>
    </row>
    <row r="779" spans="2:5">
      <c r="B779"/>
      <c r="C779"/>
      <c r="D779"/>
      <c r="E779"/>
    </row>
    <row r="780" spans="2:5">
      <c r="B780"/>
      <c r="C780"/>
      <c r="D780"/>
      <c r="E780"/>
    </row>
    <row r="781" spans="2:5">
      <c r="B781"/>
      <c r="C781"/>
      <c r="D781"/>
      <c r="E781"/>
    </row>
    <row r="782" spans="2:5">
      <c r="B782"/>
      <c r="C782"/>
      <c r="D782"/>
      <c r="E782"/>
    </row>
    <row r="783" spans="2:5">
      <c r="B783"/>
      <c r="C783"/>
      <c r="D783"/>
      <c r="E783"/>
    </row>
    <row r="784" spans="2:5">
      <c r="B784"/>
      <c r="C784"/>
      <c r="D784"/>
      <c r="E784"/>
    </row>
    <row r="785" spans="2:5">
      <c r="B785"/>
      <c r="C785"/>
      <c r="D785"/>
      <c r="E785"/>
    </row>
    <row r="786" spans="2:5">
      <c r="B786"/>
      <c r="C786"/>
      <c r="D786"/>
      <c r="E786"/>
    </row>
    <row r="787" spans="2:5">
      <c r="B787"/>
      <c r="C787"/>
      <c r="D787"/>
      <c r="E787"/>
    </row>
    <row r="788" spans="2:5">
      <c r="B788"/>
      <c r="C788"/>
      <c r="D788"/>
      <c r="E788"/>
    </row>
    <row r="789" spans="2:5">
      <c r="B789"/>
      <c r="C789"/>
      <c r="D789"/>
      <c r="E789"/>
    </row>
    <row r="790" spans="2:5">
      <c r="B790"/>
      <c r="C790"/>
      <c r="D790"/>
      <c r="E790"/>
    </row>
    <row r="791" spans="2:5">
      <c r="B791"/>
      <c r="C791"/>
      <c r="D791"/>
      <c r="E791"/>
    </row>
    <row r="792" spans="2:5">
      <c r="B792"/>
      <c r="C792"/>
      <c r="D792"/>
      <c r="E792"/>
    </row>
    <row r="793" spans="2:5">
      <c r="B793"/>
      <c r="C793"/>
      <c r="D793"/>
      <c r="E793"/>
    </row>
    <row r="794" spans="2:5">
      <c r="B794"/>
      <c r="C794"/>
      <c r="D794"/>
      <c r="E794"/>
    </row>
    <row r="795" spans="2:5">
      <c r="B795"/>
      <c r="C795"/>
      <c r="D795"/>
      <c r="E795"/>
    </row>
    <row r="796" spans="2:5">
      <c r="B796"/>
      <c r="C796"/>
      <c r="D796"/>
      <c r="E796"/>
    </row>
    <row r="797" spans="2:5">
      <c r="B797"/>
      <c r="C797"/>
      <c r="D797"/>
      <c r="E797"/>
    </row>
    <row r="798" spans="2:5">
      <c r="B798"/>
      <c r="C798"/>
      <c r="D798"/>
      <c r="E798"/>
    </row>
    <row r="799" spans="2:5">
      <c r="B799"/>
      <c r="C799"/>
      <c r="D799"/>
      <c r="E799"/>
    </row>
    <row r="800" spans="2:5">
      <c r="B800"/>
      <c r="C800"/>
      <c r="D800"/>
      <c r="E800"/>
    </row>
    <row r="801" spans="2:5">
      <c r="B801"/>
      <c r="C801"/>
      <c r="D801"/>
      <c r="E801"/>
    </row>
    <row r="802" spans="2:5">
      <c r="B802"/>
      <c r="C802"/>
      <c r="D802"/>
      <c r="E802"/>
    </row>
    <row r="803" spans="2:5">
      <c r="B803"/>
      <c r="C803"/>
      <c r="D803"/>
      <c r="E803"/>
    </row>
    <row r="804" spans="2:5">
      <c r="B804"/>
      <c r="C804"/>
      <c r="D804"/>
      <c r="E804"/>
    </row>
    <row r="805" spans="2:5">
      <c r="B805"/>
      <c r="C805"/>
      <c r="D805"/>
      <c r="E805"/>
    </row>
    <row r="806" spans="2:5">
      <c r="B806"/>
      <c r="C806"/>
      <c r="D806"/>
      <c r="E806"/>
    </row>
    <row r="807" spans="2:5">
      <c r="B807"/>
      <c r="C807"/>
      <c r="D807"/>
      <c r="E807"/>
    </row>
    <row r="808" spans="2:5">
      <c r="B808"/>
      <c r="C808"/>
      <c r="D808"/>
      <c r="E808"/>
    </row>
    <row r="809" spans="2:5">
      <c r="B809"/>
      <c r="C809"/>
      <c r="D809"/>
      <c r="E809"/>
    </row>
    <row r="810" spans="2:5">
      <c r="B810"/>
      <c r="C810"/>
      <c r="D810"/>
      <c r="E810"/>
    </row>
    <row r="811" spans="2:5">
      <c r="B811"/>
      <c r="C811"/>
      <c r="D811"/>
      <c r="E811"/>
    </row>
    <row r="812" spans="2:5">
      <c r="B812"/>
      <c r="C812"/>
      <c r="D812"/>
      <c r="E812"/>
    </row>
    <row r="813" spans="2:5">
      <c r="B813"/>
      <c r="C813"/>
      <c r="D813"/>
      <c r="E813"/>
    </row>
    <row r="814" spans="2:5">
      <c r="B814"/>
      <c r="C814"/>
      <c r="D814"/>
      <c r="E814"/>
    </row>
    <row r="815" spans="2:5">
      <c r="B815"/>
      <c r="C815"/>
      <c r="D815"/>
      <c r="E815"/>
    </row>
    <row r="816" spans="2:5">
      <c r="B816"/>
      <c r="C816"/>
      <c r="D816"/>
      <c r="E816"/>
    </row>
    <row r="817" spans="2:5">
      <c r="B817"/>
      <c r="C817"/>
      <c r="D817"/>
      <c r="E817"/>
    </row>
    <row r="818" spans="2:5">
      <c r="B818"/>
      <c r="C818"/>
      <c r="D818"/>
      <c r="E818"/>
    </row>
    <row r="819" spans="2:5">
      <c r="B819"/>
      <c r="C819"/>
      <c r="D819"/>
      <c r="E819"/>
    </row>
    <row r="820" spans="2:5">
      <c r="B820"/>
      <c r="C820"/>
      <c r="D820"/>
      <c r="E820"/>
    </row>
    <row r="821" spans="2:5">
      <c r="B821"/>
      <c r="C821"/>
      <c r="D821"/>
      <c r="E821"/>
    </row>
    <row r="822" spans="2:5">
      <c r="B822"/>
      <c r="C822"/>
      <c r="D822"/>
      <c r="E822"/>
    </row>
    <row r="823" spans="2:5">
      <c r="B823"/>
      <c r="C823"/>
      <c r="D823"/>
      <c r="E823"/>
    </row>
    <row r="824" spans="2:5">
      <c r="B824"/>
      <c r="C824"/>
      <c r="D824"/>
      <c r="E824"/>
    </row>
    <row r="825" spans="2:5">
      <c r="B825"/>
      <c r="C825"/>
      <c r="D825"/>
      <c r="E825"/>
    </row>
    <row r="826" spans="2:5">
      <c r="B826"/>
      <c r="C826"/>
      <c r="D826"/>
      <c r="E826"/>
    </row>
    <row r="827" spans="2:5">
      <c r="B827"/>
      <c r="C827"/>
      <c r="D827"/>
      <c r="E827"/>
    </row>
    <row r="828" spans="2:5">
      <c r="B828"/>
      <c r="C828"/>
      <c r="D828"/>
      <c r="E828"/>
    </row>
    <row r="829" spans="2:5">
      <c r="B829"/>
      <c r="C829"/>
      <c r="D829"/>
      <c r="E829"/>
    </row>
    <row r="830" spans="2:5">
      <c r="B830"/>
      <c r="C830"/>
      <c r="D830"/>
      <c r="E830"/>
    </row>
    <row r="831" spans="2:5">
      <c r="B831"/>
      <c r="C831"/>
      <c r="D831"/>
      <c r="E831"/>
    </row>
    <row r="832" spans="2:5">
      <c r="B832"/>
      <c r="C832"/>
      <c r="D832"/>
      <c r="E832"/>
    </row>
    <row r="833" spans="2:5">
      <c r="B833"/>
      <c r="C833"/>
      <c r="D833"/>
      <c r="E833"/>
    </row>
    <row r="834" spans="2:5">
      <c r="B834"/>
      <c r="C834"/>
      <c r="D834"/>
      <c r="E834"/>
    </row>
    <row r="835" spans="2:5">
      <c r="B835"/>
      <c r="C835"/>
      <c r="D835"/>
      <c r="E835"/>
    </row>
    <row r="836" spans="2:5">
      <c r="B836"/>
      <c r="C836"/>
      <c r="D836"/>
      <c r="E836"/>
    </row>
    <row r="837" spans="2:5">
      <c r="B837"/>
      <c r="C837"/>
      <c r="D837"/>
      <c r="E837"/>
    </row>
    <row r="838" spans="2:5">
      <c r="B838"/>
      <c r="C838"/>
      <c r="D838"/>
      <c r="E838"/>
    </row>
    <row r="839" spans="2:5">
      <c r="B839"/>
      <c r="C839"/>
      <c r="D839"/>
      <c r="E839"/>
    </row>
    <row r="840" spans="2:5">
      <c r="B840"/>
      <c r="C840"/>
      <c r="D840"/>
      <c r="E840"/>
    </row>
    <row r="841" spans="2:5">
      <c r="B841"/>
      <c r="C841"/>
      <c r="D841"/>
      <c r="E841"/>
    </row>
    <row r="842" spans="2:5">
      <c r="B842"/>
      <c r="C842"/>
      <c r="D842"/>
      <c r="E842"/>
    </row>
    <row r="843" spans="2:5">
      <c r="B843"/>
      <c r="C843"/>
      <c r="D843"/>
      <c r="E843"/>
    </row>
    <row r="844" spans="2:5">
      <c r="B844"/>
      <c r="C844"/>
      <c r="D844"/>
      <c r="E844"/>
    </row>
    <row r="845" spans="2:5">
      <c r="B845"/>
      <c r="C845"/>
      <c r="D845"/>
      <c r="E845"/>
    </row>
    <row r="846" spans="2:5">
      <c r="B846"/>
      <c r="C846"/>
      <c r="D846"/>
      <c r="E846"/>
    </row>
    <row r="847" spans="2:5">
      <c r="B847"/>
      <c r="C847"/>
      <c r="D847"/>
      <c r="E847"/>
    </row>
    <row r="848" spans="2:5">
      <c r="B848"/>
      <c r="C848"/>
      <c r="D848"/>
      <c r="E848"/>
    </row>
    <row r="849" spans="2:5">
      <c r="B849"/>
      <c r="C849"/>
      <c r="D849"/>
      <c r="E849"/>
    </row>
    <row r="850" spans="2:5">
      <c r="B850"/>
      <c r="C850"/>
      <c r="D850"/>
      <c r="E850"/>
    </row>
    <row r="851" spans="2:5">
      <c r="B851"/>
      <c r="C851"/>
      <c r="D851"/>
      <c r="E851"/>
    </row>
    <row r="852" spans="2:5">
      <c r="B852"/>
      <c r="C852"/>
      <c r="D852"/>
      <c r="E852"/>
    </row>
    <row r="853" spans="2:5">
      <c r="B853"/>
      <c r="C853"/>
      <c r="D853"/>
      <c r="E853"/>
    </row>
    <row r="854" spans="2:5">
      <c r="B854"/>
      <c r="C854"/>
      <c r="D854"/>
      <c r="E854"/>
    </row>
    <row r="855" spans="2:5">
      <c r="B855"/>
      <c r="C855"/>
      <c r="D855"/>
      <c r="E855"/>
    </row>
    <row r="856" spans="2:5">
      <c r="B856"/>
      <c r="C856"/>
      <c r="D856"/>
      <c r="E856"/>
    </row>
    <row r="857" spans="2:5">
      <c r="B857"/>
      <c r="C857"/>
      <c r="D857"/>
      <c r="E857"/>
    </row>
    <row r="858" spans="2:5">
      <c r="B858"/>
      <c r="C858"/>
      <c r="D858"/>
      <c r="E858"/>
    </row>
    <row r="859" spans="2:5">
      <c r="B859"/>
      <c r="C859"/>
      <c r="D859"/>
      <c r="E859"/>
    </row>
    <row r="860" spans="2:5">
      <c r="B860"/>
      <c r="C860"/>
      <c r="D860"/>
      <c r="E860"/>
    </row>
    <row r="861" spans="2:5">
      <c r="B861"/>
      <c r="C861"/>
      <c r="D861"/>
      <c r="E861"/>
    </row>
    <row r="862" spans="2:5">
      <c r="B862"/>
      <c r="C862"/>
      <c r="D862"/>
      <c r="E862"/>
    </row>
    <row r="863" spans="2:5">
      <c r="B863"/>
      <c r="C863"/>
      <c r="D863"/>
      <c r="E863"/>
    </row>
    <row r="864" spans="2:5">
      <c r="B864"/>
      <c r="C864"/>
      <c r="D864"/>
      <c r="E864"/>
    </row>
    <row r="865" spans="2:5">
      <c r="B865"/>
      <c r="C865"/>
      <c r="D865"/>
      <c r="E865"/>
    </row>
    <row r="866" spans="2:5">
      <c r="B866"/>
      <c r="C866"/>
      <c r="D866"/>
      <c r="E866"/>
    </row>
    <row r="867" spans="2:5">
      <c r="B867"/>
      <c r="C867"/>
      <c r="D867"/>
      <c r="E867"/>
    </row>
    <row r="868" spans="2:5">
      <c r="B868"/>
      <c r="C868"/>
      <c r="D868"/>
      <c r="E868"/>
    </row>
    <row r="869" spans="2:5">
      <c r="B869"/>
      <c r="C869"/>
      <c r="D869"/>
      <c r="E869"/>
    </row>
    <row r="870" spans="2:5">
      <c r="B870"/>
      <c r="C870"/>
      <c r="D870"/>
      <c r="E870"/>
    </row>
    <row r="871" spans="2:5">
      <c r="B871"/>
      <c r="C871"/>
      <c r="D871"/>
      <c r="E871"/>
    </row>
    <row r="872" spans="2:5">
      <c r="B872"/>
      <c r="C872"/>
      <c r="D872"/>
      <c r="E872"/>
    </row>
    <row r="873" spans="2:5">
      <c r="B873"/>
      <c r="C873"/>
      <c r="D873"/>
      <c r="E873"/>
    </row>
    <row r="874" spans="2:5">
      <c r="B874"/>
      <c r="C874"/>
      <c r="D874"/>
      <c r="E874"/>
    </row>
    <row r="875" spans="2:5">
      <c r="B875"/>
      <c r="C875"/>
      <c r="D875"/>
      <c r="E875"/>
    </row>
    <row r="876" spans="2:5">
      <c r="B876"/>
      <c r="C876"/>
      <c r="D876"/>
      <c r="E876"/>
    </row>
    <row r="877" spans="2:5">
      <c r="B877"/>
      <c r="C877"/>
      <c r="D877"/>
      <c r="E877"/>
    </row>
    <row r="878" spans="2:5">
      <c r="B878"/>
      <c r="C878"/>
      <c r="D878"/>
      <c r="E878"/>
    </row>
    <row r="879" spans="2:5">
      <c r="B879"/>
      <c r="C879"/>
      <c r="D879"/>
      <c r="E879"/>
    </row>
    <row r="880" spans="2:5">
      <c r="B880"/>
      <c r="C880"/>
      <c r="D880"/>
      <c r="E880"/>
    </row>
    <row r="881" spans="2:5">
      <c r="B881"/>
      <c r="C881"/>
      <c r="D881"/>
      <c r="E881"/>
    </row>
    <row r="882" spans="2:5">
      <c r="B882"/>
      <c r="C882"/>
      <c r="D882"/>
      <c r="E882"/>
    </row>
    <row r="883" spans="2:5">
      <c r="B883"/>
      <c r="C883"/>
      <c r="D883"/>
      <c r="E883"/>
    </row>
    <row r="884" spans="2:5">
      <c r="B884"/>
      <c r="C884"/>
      <c r="D884"/>
      <c r="E884"/>
    </row>
    <row r="885" spans="2:5">
      <c r="B885"/>
      <c r="C885"/>
      <c r="D885"/>
      <c r="E885"/>
    </row>
    <row r="886" spans="2:5">
      <c r="B886"/>
      <c r="C886"/>
      <c r="D886"/>
      <c r="E886"/>
    </row>
    <row r="887" spans="2:5">
      <c r="B887"/>
      <c r="C887"/>
      <c r="D887"/>
      <c r="E887"/>
    </row>
    <row r="888" spans="2:5">
      <c r="B888"/>
      <c r="C888"/>
      <c r="D888"/>
      <c r="E888"/>
    </row>
    <row r="889" spans="2:5">
      <c r="B889"/>
      <c r="C889"/>
      <c r="D889"/>
      <c r="E889"/>
    </row>
    <row r="890" spans="2:5">
      <c r="B890"/>
      <c r="C890"/>
      <c r="D890"/>
      <c r="E890"/>
    </row>
    <row r="891" spans="2:5">
      <c r="B891"/>
      <c r="C891"/>
      <c r="D891"/>
      <c r="E891"/>
    </row>
    <row r="892" spans="2:5">
      <c r="B892"/>
      <c r="C892"/>
      <c r="D892"/>
      <c r="E892"/>
    </row>
    <row r="893" spans="2:5">
      <c r="B893"/>
      <c r="C893"/>
      <c r="D893"/>
      <c r="E893"/>
    </row>
    <row r="894" spans="2:5">
      <c r="B894"/>
      <c r="C894"/>
      <c r="D894"/>
      <c r="E894"/>
    </row>
    <row r="895" spans="2:5">
      <c r="B895"/>
      <c r="C895"/>
      <c r="D895"/>
      <c r="E895"/>
    </row>
    <row r="896" spans="2:5">
      <c r="B896"/>
      <c r="C896"/>
      <c r="D896"/>
      <c r="E896"/>
    </row>
    <row r="897" spans="2:5">
      <c r="B897"/>
      <c r="C897"/>
      <c r="D897"/>
      <c r="E897"/>
    </row>
    <row r="898" spans="2:5">
      <c r="B898"/>
      <c r="C898"/>
      <c r="D898"/>
      <c r="E898"/>
    </row>
    <row r="899" spans="2:5">
      <c r="B899"/>
      <c r="C899"/>
      <c r="D899"/>
      <c r="E899"/>
    </row>
    <row r="900" spans="2:5">
      <c r="B900"/>
      <c r="C900"/>
      <c r="D900"/>
      <c r="E900"/>
    </row>
    <row r="901" spans="2:5">
      <c r="B901"/>
      <c r="C901"/>
      <c r="D901"/>
      <c r="E901"/>
    </row>
    <row r="902" spans="2:5">
      <c r="B902"/>
      <c r="C902"/>
      <c r="D902"/>
      <c r="E902"/>
    </row>
    <row r="903" spans="2:5">
      <c r="B903"/>
      <c r="C903"/>
      <c r="D903"/>
      <c r="E903"/>
    </row>
    <row r="904" spans="2:5">
      <c r="B904"/>
      <c r="C904"/>
      <c r="D904"/>
      <c r="E904"/>
    </row>
    <row r="905" spans="2:5">
      <c r="B905"/>
      <c r="C905"/>
      <c r="D905"/>
      <c r="E905"/>
    </row>
    <row r="906" spans="2:5">
      <c r="B906"/>
      <c r="C906"/>
      <c r="D906"/>
      <c r="E906"/>
    </row>
    <row r="907" spans="2:5">
      <c r="B907"/>
      <c r="C907"/>
      <c r="D907"/>
      <c r="E907"/>
    </row>
    <row r="908" spans="2:5">
      <c r="B908"/>
      <c r="C908"/>
      <c r="D908"/>
      <c r="E908"/>
    </row>
    <row r="909" spans="2:5">
      <c r="B909"/>
      <c r="C909"/>
      <c r="D909"/>
      <c r="E909"/>
    </row>
    <row r="910" spans="2:5">
      <c r="B910"/>
      <c r="C910"/>
      <c r="D910"/>
      <c r="E910"/>
    </row>
    <row r="911" spans="2:5">
      <c r="B911"/>
      <c r="C911"/>
      <c r="D911"/>
      <c r="E911"/>
    </row>
    <row r="912" spans="2:5">
      <c r="B912"/>
      <c r="C912"/>
      <c r="D912"/>
      <c r="E912"/>
    </row>
    <row r="913" spans="2:5">
      <c r="B913"/>
      <c r="C913"/>
      <c r="D913"/>
      <c r="E913"/>
    </row>
    <row r="914" spans="2:5">
      <c r="B914"/>
      <c r="C914"/>
      <c r="D914"/>
      <c r="E914"/>
    </row>
    <row r="915" spans="2:5">
      <c r="B915"/>
      <c r="C915"/>
      <c r="D915"/>
      <c r="E915"/>
    </row>
    <row r="916" spans="2:5">
      <c r="B916"/>
      <c r="C916"/>
      <c r="D916"/>
      <c r="E916"/>
    </row>
    <row r="917" spans="2:5">
      <c r="B917"/>
      <c r="C917"/>
      <c r="D917"/>
      <c r="E917"/>
    </row>
    <row r="918" spans="2:5">
      <c r="B918"/>
      <c r="C918"/>
      <c r="D918"/>
      <c r="E918"/>
    </row>
    <row r="919" spans="2:5">
      <c r="B919"/>
      <c r="C919"/>
      <c r="D919"/>
      <c r="E919"/>
    </row>
    <row r="920" spans="2:5">
      <c r="B920"/>
      <c r="C920"/>
      <c r="D920"/>
      <c r="E920"/>
    </row>
    <row r="921" spans="2:5">
      <c r="B921"/>
      <c r="C921"/>
      <c r="D921"/>
      <c r="E921"/>
    </row>
    <row r="922" spans="2:5">
      <c r="B922"/>
      <c r="C922"/>
      <c r="D922"/>
      <c r="E922"/>
    </row>
    <row r="923" spans="2:5">
      <c r="B923"/>
      <c r="C923"/>
      <c r="D923"/>
      <c r="E923"/>
    </row>
    <row r="924" spans="2:5">
      <c r="B924"/>
      <c r="C924"/>
      <c r="D924"/>
      <c r="E924"/>
    </row>
    <row r="925" spans="2:5">
      <c r="B925"/>
      <c r="C925"/>
      <c r="D925"/>
      <c r="E925"/>
    </row>
    <row r="926" spans="2:5">
      <c r="B926"/>
      <c r="C926"/>
      <c r="D926"/>
      <c r="E926"/>
    </row>
    <row r="927" spans="2:5">
      <c r="B927"/>
      <c r="C927"/>
      <c r="D927"/>
      <c r="E927"/>
    </row>
    <row r="928" spans="2:5">
      <c r="B928"/>
      <c r="C928"/>
      <c r="D928"/>
      <c r="E928"/>
    </row>
    <row r="929" spans="2:5">
      <c r="B929"/>
      <c r="C929"/>
      <c r="D929"/>
      <c r="E929"/>
    </row>
    <row r="930" spans="2:5">
      <c r="B930"/>
      <c r="C930"/>
      <c r="D930"/>
      <c r="E930"/>
    </row>
    <row r="931" spans="2:5">
      <c r="B931"/>
      <c r="C931"/>
      <c r="D931"/>
      <c r="E931"/>
    </row>
    <row r="932" spans="2:5">
      <c r="B932"/>
      <c r="C932"/>
      <c r="D932"/>
      <c r="E932"/>
    </row>
    <row r="933" spans="2:5">
      <c r="B933"/>
      <c r="C933"/>
      <c r="D933"/>
      <c r="E933"/>
    </row>
    <row r="934" spans="2:5">
      <c r="B934"/>
      <c r="C934"/>
      <c r="D934"/>
      <c r="E934"/>
    </row>
    <row r="935" spans="2:5">
      <c r="B935"/>
      <c r="C935"/>
      <c r="D935"/>
      <c r="E935"/>
    </row>
    <row r="936" spans="2:5">
      <c r="B936"/>
      <c r="C936"/>
      <c r="D936"/>
      <c r="E936"/>
    </row>
    <row r="937" spans="2:5">
      <c r="B937"/>
      <c r="C937"/>
      <c r="D937"/>
      <c r="E937"/>
    </row>
    <row r="938" spans="2:5">
      <c r="B938"/>
      <c r="C938"/>
      <c r="D938"/>
      <c r="E938"/>
    </row>
    <row r="939" spans="2:5">
      <c r="B939"/>
      <c r="C939"/>
      <c r="D939"/>
      <c r="E939"/>
    </row>
    <row r="940" spans="2:5">
      <c r="B940"/>
      <c r="C940"/>
      <c r="D940"/>
      <c r="E940"/>
    </row>
    <row r="941" spans="2:5">
      <c r="B941"/>
      <c r="C941"/>
      <c r="D941"/>
      <c r="E941"/>
    </row>
    <row r="942" spans="2:5">
      <c r="B942"/>
      <c r="C942"/>
      <c r="D942"/>
      <c r="E942"/>
    </row>
    <row r="943" spans="2:5">
      <c r="B943"/>
      <c r="C943"/>
      <c r="D943"/>
      <c r="E943"/>
    </row>
    <row r="944" spans="2:5">
      <c r="B944"/>
      <c r="C944"/>
      <c r="D944"/>
      <c r="E944"/>
    </row>
    <row r="945" spans="2:5">
      <c r="B945"/>
      <c r="C945"/>
      <c r="D945"/>
      <c r="E945"/>
    </row>
    <row r="946" spans="2:5">
      <c r="B946"/>
      <c r="C946"/>
      <c r="D946"/>
      <c r="E946"/>
    </row>
    <row r="947" spans="2:5">
      <c r="B947"/>
      <c r="C947"/>
      <c r="D947"/>
      <c r="E947"/>
    </row>
    <row r="948" spans="2:5">
      <c r="B948"/>
      <c r="C948"/>
      <c r="D948"/>
      <c r="E948"/>
    </row>
    <row r="949" spans="2:5">
      <c r="B949"/>
      <c r="C949"/>
      <c r="D949"/>
      <c r="E949"/>
    </row>
    <row r="950" spans="2:5">
      <c r="B950"/>
      <c r="C950"/>
      <c r="D950"/>
      <c r="E950"/>
    </row>
    <row r="951" spans="2:5">
      <c r="B951"/>
      <c r="C951"/>
      <c r="D951"/>
      <c r="E951"/>
    </row>
    <row r="952" spans="2:5">
      <c r="B952"/>
      <c r="C952"/>
      <c r="D952"/>
      <c r="E952"/>
    </row>
    <row r="953" spans="2:5">
      <c r="B953"/>
      <c r="C953"/>
      <c r="D953"/>
      <c r="E953"/>
    </row>
    <row r="954" spans="2:5">
      <c r="B954"/>
      <c r="C954"/>
      <c r="D954"/>
      <c r="E954"/>
    </row>
    <row r="955" spans="2:5">
      <c r="B955"/>
      <c r="C955"/>
      <c r="D955"/>
      <c r="E955"/>
    </row>
    <row r="956" spans="2:5">
      <c r="B956"/>
      <c r="C956"/>
      <c r="D956"/>
      <c r="E956"/>
    </row>
    <row r="957" spans="2:5">
      <c r="B957"/>
      <c r="C957"/>
      <c r="D957"/>
      <c r="E957"/>
    </row>
  </sheetData>
  <pageMargins left="0.70866141732283472" right="0.70866141732283472" top="0.74803149606299213" bottom="0.74803149606299213" header="0.31496062992125984" footer="0.31496062992125984"/>
  <pageSetup paperSize="8" orientation="landscape" r:id="rId2"/>
</worksheet>
</file>

<file path=xl/worksheets/sheet45.xml><?xml version="1.0" encoding="utf-8"?>
<worksheet xmlns="http://schemas.openxmlformats.org/spreadsheetml/2006/main" xmlns:r="http://schemas.openxmlformats.org/officeDocument/2006/relationships">
  <sheetPr>
    <pageSetUpPr fitToPage="1"/>
  </sheetPr>
  <dimension ref="A3:C198"/>
  <sheetViews>
    <sheetView workbookViewId="0">
      <selection activeCell="C27" sqref="A1:C27"/>
    </sheetView>
  </sheetViews>
  <sheetFormatPr defaultRowHeight="12.75"/>
  <cols>
    <col min="1" max="1" width="66.7109375" customWidth="1"/>
    <col min="2" max="3" width="24.5703125" style="78" bestFit="1" customWidth="1"/>
  </cols>
  <sheetData>
    <row r="3" spans="1:3">
      <c r="B3" s="86" t="s">
        <v>1537</v>
      </c>
    </row>
    <row r="4" spans="1:3">
      <c r="A4" s="81" t="s">
        <v>1344</v>
      </c>
      <c r="B4" s="78" t="s">
        <v>1872</v>
      </c>
      <c r="C4" s="78" t="s">
        <v>1873</v>
      </c>
    </row>
    <row r="5" spans="1:3">
      <c r="A5" s="82" t="s">
        <v>1325</v>
      </c>
      <c r="B5" s="78">
        <v>-1061225</v>
      </c>
      <c r="C5" s="78">
        <v>-1411225</v>
      </c>
    </row>
    <row r="6" spans="1:3">
      <c r="A6" s="83" t="s">
        <v>1600</v>
      </c>
      <c r="B6" s="78">
        <v>-756000</v>
      </c>
      <c r="C6" s="78">
        <v>-956000</v>
      </c>
    </row>
    <row r="7" spans="1:3">
      <c r="A7" s="84" t="s">
        <v>1452</v>
      </c>
      <c r="B7" s="78">
        <v>-756000</v>
      </c>
      <c r="C7" s="78">
        <v>-956000</v>
      </c>
    </row>
    <row r="8" spans="1:3">
      <c r="A8" s="83" t="s">
        <v>1589</v>
      </c>
      <c r="B8" s="78">
        <v>-300000</v>
      </c>
      <c r="C8" s="78">
        <v>-450000</v>
      </c>
    </row>
    <row r="9" spans="1:3">
      <c r="A9" s="83" t="s">
        <v>1587</v>
      </c>
      <c r="B9" s="78">
        <v>-5225</v>
      </c>
      <c r="C9" s="78">
        <v>-5225</v>
      </c>
    </row>
    <row r="10" spans="1:3">
      <c r="A10" s="82" t="s">
        <v>1326</v>
      </c>
      <c r="B10" s="78">
        <v>14693973</v>
      </c>
      <c r="C10" s="78">
        <v>15478249</v>
      </c>
    </row>
    <row r="11" spans="1:3">
      <c r="A11" s="83" t="s">
        <v>1346</v>
      </c>
      <c r="B11" s="78">
        <v>7359057</v>
      </c>
      <c r="C11" s="78">
        <v>7675202</v>
      </c>
    </row>
    <row r="12" spans="1:3">
      <c r="A12" s="84" t="s">
        <v>1452</v>
      </c>
      <c r="B12" s="78">
        <v>7359057</v>
      </c>
      <c r="C12" s="78">
        <v>7675202</v>
      </c>
    </row>
    <row r="13" spans="1:3">
      <c r="A13" s="83" t="s">
        <v>1347</v>
      </c>
      <c r="B13" s="78">
        <v>1619189</v>
      </c>
      <c r="C13" s="78">
        <v>1828882</v>
      </c>
    </row>
    <row r="14" spans="1:3">
      <c r="A14" s="83" t="s">
        <v>1561</v>
      </c>
      <c r="B14" s="78">
        <v>-9498605</v>
      </c>
      <c r="C14" s="78">
        <v>-9865023</v>
      </c>
    </row>
    <row r="15" spans="1:3">
      <c r="A15" s="83" t="s">
        <v>1348</v>
      </c>
      <c r="B15" s="78">
        <v>2536248</v>
      </c>
      <c r="C15" s="78">
        <v>2659581</v>
      </c>
    </row>
    <row r="16" spans="1:3">
      <c r="A16" s="83" t="s">
        <v>1353</v>
      </c>
      <c r="B16" s="78">
        <v>11450401</v>
      </c>
      <c r="C16" s="78">
        <v>11750227</v>
      </c>
    </row>
    <row r="17" spans="1:3">
      <c r="A17" s="83" t="s">
        <v>1349</v>
      </c>
      <c r="B17" s="78">
        <v>412080</v>
      </c>
      <c r="C17" s="78">
        <v>336344</v>
      </c>
    </row>
    <row r="18" spans="1:3">
      <c r="A18" s="83" t="s">
        <v>1350</v>
      </c>
      <c r="B18" s="78">
        <v>815603</v>
      </c>
      <c r="C18" s="78">
        <v>1093036</v>
      </c>
    </row>
    <row r="19" spans="1:3">
      <c r="A19" s="82" t="s">
        <v>1327</v>
      </c>
      <c r="B19" s="78">
        <v>-10235103</v>
      </c>
      <c r="C19" s="78">
        <v>-10645545</v>
      </c>
    </row>
    <row r="20" spans="1:3">
      <c r="A20" s="83" t="s">
        <v>1687</v>
      </c>
      <c r="B20" s="78">
        <v>-14564212</v>
      </c>
      <c r="C20" s="78">
        <v>-15478249</v>
      </c>
    </row>
    <row r="21" spans="1:3">
      <c r="A21" s="83" t="s">
        <v>1689</v>
      </c>
      <c r="B21" s="78">
        <v>4329109</v>
      </c>
      <c r="C21" s="78">
        <v>4832704</v>
      </c>
    </row>
    <row r="22" spans="1:3">
      <c r="A22" s="82" t="s">
        <v>1328</v>
      </c>
      <c r="B22" s="78">
        <v>500000</v>
      </c>
      <c r="C22" s="78">
        <v>1300000</v>
      </c>
    </row>
    <row r="23" spans="1:3">
      <c r="A23" s="83" t="s">
        <v>1806</v>
      </c>
      <c r="B23" s="78">
        <v>0</v>
      </c>
      <c r="C23" s="78">
        <v>420000</v>
      </c>
    </row>
    <row r="24" spans="1:3">
      <c r="A24" s="83" t="s">
        <v>1698</v>
      </c>
      <c r="B24" s="78">
        <v>500000</v>
      </c>
      <c r="C24" s="78">
        <v>880000</v>
      </c>
    </row>
    <row r="25" spans="1:3">
      <c r="A25" s="82" t="s">
        <v>1329</v>
      </c>
      <c r="B25" s="78">
        <v>-2285468</v>
      </c>
      <c r="C25" s="78">
        <v>-2285468</v>
      </c>
    </row>
    <row r="26" spans="1:3">
      <c r="A26" s="83" t="s">
        <v>1704</v>
      </c>
      <c r="B26" s="78">
        <v>-2285468</v>
      </c>
      <c r="C26" s="78">
        <v>-2285468</v>
      </c>
    </row>
    <row r="27" spans="1:3">
      <c r="A27" s="82" t="s">
        <v>1345</v>
      </c>
      <c r="B27" s="78">
        <v>1612177</v>
      </c>
      <c r="C27" s="78">
        <v>2436011</v>
      </c>
    </row>
    <row r="28" spans="1:3">
      <c r="B28"/>
      <c r="C28"/>
    </row>
    <row r="29" spans="1:3">
      <c r="B29"/>
      <c r="C29"/>
    </row>
    <row r="30" spans="1:3">
      <c r="B30"/>
      <c r="C30"/>
    </row>
    <row r="31" spans="1:3">
      <c r="B31"/>
      <c r="C31"/>
    </row>
    <row r="32" spans="1:3">
      <c r="B32"/>
      <c r="C32"/>
    </row>
    <row r="33" spans="2:3">
      <c r="B33"/>
      <c r="C33"/>
    </row>
    <row r="34" spans="2:3">
      <c r="B34"/>
      <c r="C34"/>
    </row>
    <row r="35" spans="2:3">
      <c r="B35"/>
      <c r="C35"/>
    </row>
    <row r="36" spans="2:3">
      <c r="B36"/>
      <c r="C36"/>
    </row>
    <row r="37" spans="2:3">
      <c r="B37"/>
      <c r="C37"/>
    </row>
    <row r="38" spans="2:3">
      <c r="B38"/>
      <c r="C38"/>
    </row>
    <row r="39" spans="2:3">
      <c r="B39"/>
      <c r="C39"/>
    </row>
    <row r="40" spans="2:3">
      <c r="B40"/>
      <c r="C40"/>
    </row>
    <row r="41" spans="2:3">
      <c r="B41"/>
      <c r="C41"/>
    </row>
    <row r="42" spans="2:3">
      <c r="B42"/>
      <c r="C42"/>
    </row>
    <row r="43" spans="2:3">
      <c r="B43"/>
      <c r="C43"/>
    </row>
    <row r="44" spans="2:3">
      <c r="B44"/>
      <c r="C44"/>
    </row>
    <row r="45" spans="2:3">
      <c r="B45"/>
      <c r="C45"/>
    </row>
    <row r="46" spans="2:3">
      <c r="B46"/>
      <c r="C46"/>
    </row>
    <row r="47" spans="2:3">
      <c r="B47"/>
      <c r="C47"/>
    </row>
    <row r="48" spans="2:3">
      <c r="B48"/>
      <c r="C48"/>
    </row>
    <row r="49" spans="2:3">
      <c r="B49"/>
      <c r="C49"/>
    </row>
    <row r="50" spans="2:3">
      <c r="B50"/>
      <c r="C50"/>
    </row>
    <row r="51" spans="2:3">
      <c r="B51"/>
      <c r="C51"/>
    </row>
    <row r="52" spans="2:3">
      <c r="B52"/>
      <c r="C52"/>
    </row>
    <row r="53" spans="2:3">
      <c r="B53"/>
      <c r="C53"/>
    </row>
    <row r="54" spans="2:3">
      <c r="B54"/>
      <c r="C54"/>
    </row>
    <row r="55" spans="2:3">
      <c r="B55"/>
      <c r="C55"/>
    </row>
    <row r="56" spans="2:3">
      <c r="B56"/>
      <c r="C56"/>
    </row>
    <row r="57" spans="2:3">
      <c r="B57"/>
      <c r="C57"/>
    </row>
    <row r="58" spans="2:3">
      <c r="B58"/>
      <c r="C58"/>
    </row>
    <row r="59" spans="2:3">
      <c r="B59"/>
      <c r="C59"/>
    </row>
    <row r="60" spans="2:3">
      <c r="B60"/>
      <c r="C60"/>
    </row>
    <row r="61" spans="2:3">
      <c r="B61"/>
      <c r="C61"/>
    </row>
    <row r="62" spans="2:3">
      <c r="B62"/>
      <c r="C62"/>
    </row>
    <row r="63" spans="2:3">
      <c r="B63"/>
      <c r="C63"/>
    </row>
    <row r="64" spans="2:3">
      <c r="B64"/>
      <c r="C64"/>
    </row>
    <row r="65" spans="2:3">
      <c r="B65"/>
      <c r="C65"/>
    </row>
    <row r="66" spans="2:3">
      <c r="B66"/>
      <c r="C66"/>
    </row>
    <row r="67" spans="2:3">
      <c r="B67"/>
      <c r="C67"/>
    </row>
    <row r="68" spans="2:3">
      <c r="B68"/>
      <c r="C68"/>
    </row>
    <row r="69" spans="2:3">
      <c r="B69"/>
      <c r="C69"/>
    </row>
    <row r="70" spans="2:3">
      <c r="B70"/>
      <c r="C70"/>
    </row>
    <row r="71" spans="2:3">
      <c r="B71"/>
      <c r="C71"/>
    </row>
    <row r="72" spans="2:3">
      <c r="B72"/>
      <c r="C72"/>
    </row>
    <row r="73" spans="2:3">
      <c r="B73"/>
      <c r="C73"/>
    </row>
    <row r="74" spans="2:3">
      <c r="B74"/>
      <c r="C74"/>
    </row>
    <row r="75" spans="2:3">
      <c r="B75"/>
      <c r="C75"/>
    </row>
    <row r="76" spans="2:3">
      <c r="B76"/>
      <c r="C76"/>
    </row>
    <row r="77" spans="2:3">
      <c r="B77"/>
      <c r="C77"/>
    </row>
    <row r="78" spans="2:3">
      <c r="B78"/>
      <c r="C78"/>
    </row>
    <row r="79" spans="2:3">
      <c r="B79"/>
      <c r="C79"/>
    </row>
    <row r="80" spans="2:3">
      <c r="B80"/>
      <c r="C80"/>
    </row>
    <row r="81" spans="2:3">
      <c r="B81"/>
      <c r="C81"/>
    </row>
    <row r="82" spans="2:3">
      <c r="B82"/>
      <c r="C82"/>
    </row>
    <row r="83" spans="2:3">
      <c r="B83"/>
      <c r="C83"/>
    </row>
    <row r="84" spans="2:3">
      <c r="B84"/>
      <c r="C84"/>
    </row>
    <row r="85" spans="2:3">
      <c r="B85"/>
      <c r="C85"/>
    </row>
    <row r="86" spans="2:3">
      <c r="B86"/>
      <c r="C86"/>
    </row>
    <row r="87" spans="2:3">
      <c r="B87"/>
      <c r="C87"/>
    </row>
    <row r="88" spans="2:3">
      <c r="B88"/>
      <c r="C88"/>
    </row>
    <row r="89" spans="2:3">
      <c r="B89"/>
      <c r="C89"/>
    </row>
    <row r="90" spans="2:3">
      <c r="B90"/>
      <c r="C90"/>
    </row>
    <row r="91" spans="2:3">
      <c r="B91"/>
      <c r="C91"/>
    </row>
    <row r="92" spans="2:3">
      <c r="B92"/>
      <c r="C92"/>
    </row>
    <row r="93" spans="2:3">
      <c r="B93"/>
      <c r="C93"/>
    </row>
    <row r="94" spans="2:3">
      <c r="B94"/>
      <c r="C94"/>
    </row>
    <row r="95" spans="2:3">
      <c r="B95"/>
      <c r="C95"/>
    </row>
    <row r="96" spans="2:3">
      <c r="B96"/>
      <c r="C96"/>
    </row>
    <row r="97" spans="2:3">
      <c r="B97"/>
      <c r="C97"/>
    </row>
    <row r="98" spans="2:3">
      <c r="B98"/>
      <c r="C98"/>
    </row>
    <row r="99" spans="2:3">
      <c r="B99"/>
      <c r="C99"/>
    </row>
    <row r="100" spans="2:3">
      <c r="B100"/>
      <c r="C100"/>
    </row>
    <row r="101" spans="2:3">
      <c r="B101"/>
      <c r="C101"/>
    </row>
    <row r="102" spans="2:3">
      <c r="B102"/>
      <c r="C102"/>
    </row>
    <row r="103" spans="2:3">
      <c r="B103"/>
      <c r="C103"/>
    </row>
    <row r="104" spans="2:3">
      <c r="B104"/>
      <c r="C104"/>
    </row>
    <row r="105" spans="2:3">
      <c r="B105"/>
      <c r="C105"/>
    </row>
    <row r="106" spans="2:3">
      <c r="B106"/>
      <c r="C106"/>
    </row>
    <row r="107" spans="2:3">
      <c r="B107"/>
      <c r="C107"/>
    </row>
    <row r="108" spans="2:3">
      <c r="B108"/>
      <c r="C108"/>
    </row>
    <row r="109" spans="2:3">
      <c r="B109"/>
      <c r="C109"/>
    </row>
    <row r="110" spans="2:3">
      <c r="B110"/>
      <c r="C110"/>
    </row>
    <row r="111" spans="2:3">
      <c r="B111"/>
      <c r="C111"/>
    </row>
    <row r="112" spans="2:3">
      <c r="B112"/>
      <c r="C112"/>
    </row>
    <row r="113" spans="2:3">
      <c r="B113"/>
      <c r="C113"/>
    </row>
    <row r="114" spans="2:3">
      <c r="B114"/>
      <c r="C114"/>
    </row>
    <row r="115" spans="2:3">
      <c r="B115"/>
      <c r="C115"/>
    </row>
    <row r="116" spans="2:3">
      <c r="B116"/>
      <c r="C116"/>
    </row>
    <row r="117" spans="2:3">
      <c r="B117"/>
      <c r="C117"/>
    </row>
    <row r="118" spans="2:3">
      <c r="B118"/>
      <c r="C118"/>
    </row>
    <row r="119" spans="2:3">
      <c r="B119"/>
      <c r="C119"/>
    </row>
    <row r="120" spans="2:3">
      <c r="B120"/>
      <c r="C120"/>
    </row>
    <row r="121" spans="2:3">
      <c r="B121"/>
      <c r="C121"/>
    </row>
    <row r="122" spans="2:3">
      <c r="B122"/>
      <c r="C122"/>
    </row>
    <row r="123" spans="2:3">
      <c r="B123"/>
      <c r="C123"/>
    </row>
    <row r="124" spans="2:3">
      <c r="B124"/>
      <c r="C124"/>
    </row>
    <row r="125" spans="2:3">
      <c r="B125"/>
      <c r="C125"/>
    </row>
    <row r="126" spans="2:3">
      <c r="B126"/>
      <c r="C126"/>
    </row>
    <row r="127" spans="2:3">
      <c r="B127"/>
      <c r="C127"/>
    </row>
    <row r="128" spans="2:3">
      <c r="B128"/>
      <c r="C128"/>
    </row>
    <row r="129" spans="2:3">
      <c r="B129"/>
      <c r="C129"/>
    </row>
    <row r="130" spans="2:3">
      <c r="B130"/>
      <c r="C130"/>
    </row>
    <row r="131" spans="2:3">
      <c r="B131"/>
      <c r="C131"/>
    </row>
    <row r="132" spans="2:3">
      <c r="B132"/>
      <c r="C132"/>
    </row>
    <row r="133" spans="2:3">
      <c r="B133"/>
      <c r="C133"/>
    </row>
    <row r="134" spans="2:3">
      <c r="B134"/>
      <c r="C134"/>
    </row>
    <row r="135" spans="2:3">
      <c r="B135"/>
      <c r="C135"/>
    </row>
    <row r="136" spans="2:3">
      <c r="B136"/>
      <c r="C136"/>
    </row>
    <row r="137" spans="2:3">
      <c r="B137"/>
      <c r="C137"/>
    </row>
    <row r="138" spans="2:3">
      <c r="B138"/>
      <c r="C138"/>
    </row>
    <row r="139" spans="2:3">
      <c r="B139"/>
      <c r="C139"/>
    </row>
    <row r="140" spans="2:3">
      <c r="B140"/>
      <c r="C140"/>
    </row>
    <row r="141" spans="2:3">
      <c r="B141"/>
      <c r="C141"/>
    </row>
    <row r="142" spans="2:3">
      <c r="B142"/>
      <c r="C142"/>
    </row>
    <row r="143" spans="2:3">
      <c r="B143"/>
      <c r="C143"/>
    </row>
    <row r="144" spans="2:3">
      <c r="B144"/>
      <c r="C144"/>
    </row>
    <row r="145" spans="2:3">
      <c r="B145"/>
      <c r="C145"/>
    </row>
    <row r="146" spans="2:3">
      <c r="B146"/>
      <c r="C146"/>
    </row>
    <row r="147" spans="2:3">
      <c r="B147"/>
      <c r="C147"/>
    </row>
    <row r="148" spans="2:3">
      <c r="B148"/>
      <c r="C148"/>
    </row>
    <row r="149" spans="2:3">
      <c r="B149"/>
      <c r="C149"/>
    </row>
    <row r="150" spans="2:3">
      <c r="B150"/>
      <c r="C150"/>
    </row>
    <row r="151" spans="2:3">
      <c r="B151"/>
      <c r="C151"/>
    </row>
    <row r="152" spans="2:3">
      <c r="B152"/>
      <c r="C152"/>
    </row>
    <row r="153" spans="2:3">
      <c r="B153"/>
      <c r="C153"/>
    </row>
    <row r="154" spans="2:3">
      <c r="B154"/>
      <c r="C154"/>
    </row>
    <row r="155" spans="2:3">
      <c r="B155"/>
      <c r="C155"/>
    </row>
    <row r="156" spans="2:3">
      <c r="B156"/>
      <c r="C156"/>
    </row>
    <row r="157" spans="2:3">
      <c r="B157"/>
      <c r="C157"/>
    </row>
    <row r="158" spans="2:3">
      <c r="B158"/>
      <c r="C158"/>
    </row>
    <row r="159" spans="2:3">
      <c r="B159"/>
      <c r="C159"/>
    </row>
    <row r="160" spans="2:3">
      <c r="B160"/>
      <c r="C160"/>
    </row>
    <row r="161" spans="2:3">
      <c r="B161"/>
      <c r="C161"/>
    </row>
    <row r="162" spans="2:3">
      <c r="B162"/>
      <c r="C162"/>
    </row>
    <row r="163" spans="2:3">
      <c r="B163"/>
      <c r="C163"/>
    </row>
    <row r="164" spans="2:3">
      <c r="B164"/>
      <c r="C164"/>
    </row>
    <row r="165" spans="2:3">
      <c r="B165"/>
      <c r="C165"/>
    </row>
    <row r="166" spans="2:3">
      <c r="B166"/>
      <c r="C166"/>
    </row>
    <row r="167" spans="2:3">
      <c r="B167"/>
      <c r="C167"/>
    </row>
    <row r="168" spans="2:3">
      <c r="B168"/>
      <c r="C168"/>
    </row>
    <row r="169" spans="2:3">
      <c r="B169"/>
      <c r="C169"/>
    </row>
    <row r="170" spans="2:3">
      <c r="B170"/>
      <c r="C170"/>
    </row>
    <row r="171" spans="2:3">
      <c r="B171"/>
      <c r="C171"/>
    </row>
    <row r="172" spans="2:3">
      <c r="B172"/>
      <c r="C172"/>
    </row>
    <row r="173" spans="2:3">
      <c r="B173"/>
      <c r="C173"/>
    </row>
    <row r="174" spans="2:3">
      <c r="B174"/>
      <c r="C174"/>
    </row>
    <row r="175" spans="2:3">
      <c r="B175"/>
      <c r="C175"/>
    </row>
    <row r="176" spans="2:3">
      <c r="B176"/>
      <c r="C176"/>
    </row>
    <row r="177" spans="2:3">
      <c r="B177"/>
      <c r="C177"/>
    </row>
    <row r="178" spans="2:3">
      <c r="B178"/>
      <c r="C178"/>
    </row>
    <row r="179" spans="2:3">
      <c r="B179"/>
      <c r="C179"/>
    </row>
    <row r="180" spans="2:3">
      <c r="B180"/>
      <c r="C180"/>
    </row>
    <row r="181" spans="2:3">
      <c r="B181"/>
      <c r="C181"/>
    </row>
    <row r="182" spans="2:3">
      <c r="B182"/>
      <c r="C182"/>
    </row>
    <row r="183" spans="2:3">
      <c r="B183"/>
      <c r="C183"/>
    </row>
    <row r="184" spans="2:3">
      <c r="B184"/>
      <c r="C184"/>
    </row>
    <row r="185" spans="2:3">
      <c r="B185"/>
      <c r="C185"/>
    </row>
    <row r="186" spans="2:3">
      <c r="B186"/>
      <c r="C186"/>
    </row>
    <row r="187" spans="2:3">
      <c r="B187"/>
      <c r="C187"/>
    </row>
    <row r="188" spans="2:3">
      <c r="B188"/>
      <c r="C188"/>
    </row>
    <row r="189" spans="2:3">
      <c r="B189"/>
      <c r="C189"/>
    </row>
    <row r="190" spans="2:3">
      <c r="B190"/>
      <c r="C190"/>
    </row>
    <row r="191" spans="2:3">
      <c r="B191"/>
      <c r="C191"/>
    </row>
    <row r="192" spans="2:3">
      <c r="B192"/>
      <c r="C192"/>
    </row>
    <row r="193" spans="2:3">
      <c r="B193"/>
      <c r="C193"/>
    </row>
    <row r="194" spans="2:3">
      <c r="B194"/>
      <c r="C194"/>
    </row>
    <row r="195" spans="2:3">
      <c r="B195"/>
      <c r="C195"/>
    </row>
    <row r="196" spans="2:3">
      <c r="B196"/>
      <c r="C196"/>
    </row>
    <row r="197" spans="2:3">
      <c r="B197"/>
      <c r="C197"/>
    </row>
    <row r="198" spans="2:3">
      <c r="B198"/>
      <c r="C198"/>
    </row>
  </sheetData>
  <pageMargins left="0.70866141732283472" right="0.70866141732283472" top="0.74803149606299213" bottom="0.74803149606299213" header="0.31496062992125984" footer="0.31496062992125984"/>
  <pageSetup orientation="landscape" r:id="rId2"/>
</worksheet>
</file>

<file path=xl/worksheets/sheet46.xml><?xml version="1.0" encoding="utf-8"?>
<worksheet xmlns="http://schemas.openxmlformats.org/spreadsheetml/2006/main" xmlns:r="http://schemas.openxmlformats.org/officeDocument/2006/relationships">
  <sheetPr>
    <pageSetUpPr fitToPage="1"/>
  </sheetPr>
  <dimension ref="A3:C63"/>
  <sheetViews>
    <sheetView workbookViewId="0">
      <selection activeCell="C62" sqref="A1:C62"/>
    </sheetView>
  </sheetViews>
  <sheetFormatPr defaultRowHeight="12.75"/>
  <cols>
    <col min="1" max="1" width="70.7109375" customWidth="1"/>
    <col min="2" max="3" width="24.5703125" style="78" bestFit="1" customWidth="1"/>
  </cols>
  <sheetData>
    <row r="3" spans="1:3">
      <c r="B3" s="86" t="s">
        <v>1537</v>
      </c>
    </row>
    <row r="4" spans="1:3">
      <c r="A4" s="81" t="s">
        <v>1344</v>
      </c>
      <c r="B4" s="78" t="s">
        <v>1872</v>
      </c>
      <c r="C4" s="78" t="s">
        <v>1873</v>
      </c>
    </row>
    <row r="5" spans="1:3">
      <c r="A5" s="82" t="s">
        <v>1326</v>
      </c>
      <c r="B5" s="78">
        <v>901812343</v>
      </c>
      <c r="C5" s="78">
        <v>1023842988</v>
      </c>
    </row>
    <row r="6" spans="1:3">
      <c r="A6" s="83" t="s">
        <v>1604</v>
      </c>
      <c r="B6" s="78">
        <v>12531775</v>
      </c>
      <c r="C6" s="78">
        <v>13270709</v>
      </c>
    </row>
    <row r="7" spans="1:3">
      <c r="A7" s="84" t="s">
        <v>1425</v>
      </c>
      <c r="B7" s="78">
        <v>2574935</v>
      </c>
      <c r="C7" s="78">
        <v>2689498</v>
      </c>
    </row>
    <row r="8" spans="1:3">
      <c r="A8" s="84" t="s">
        <v>1427</v>
      </c>
      <c r="B8" s="78">
        <v>4206941</v>
      </c>
      <c r="C8" s="78">
        <v>4697289</v>
      </c>
    </row>
    <row r="9" spans="1:3">
      <c r="A9" s="84" t="s">
        <v>1428</v>
      </c>
      <c r="B9" s="78">
        <v>2681388</v>
      </c>
      <c r="C9" s="78">
        <v>2803080</v>
      </c>
    </row>
    <row r="10" spans="1:3">
      <c r="A10" s="84" t="s">
        <v>1430</v>
      </c>
      <c r="B10" s="78">
        <v>919837</v>
      </c>
      <c r="C10" s="78">
        <v>963286</v>
      </c>
    </row>
    <row r="11" spans="1:3">
      <c r="A11" s="84" t="s">
        <v>1462</v>
      </c>
      <c r="B11" s="78">
        <v>2148674</v>
      </c>
      <c r="C11" s="78">
        <v>2117556</v>
      </c>
    </row>
    <row r="12" spans="1:3">
      <c r="A12" s="83" t="s">
        <v>1605</v>
      </c>
      <c r="B12" s="78">
        <v>20648550</v>
      </c>
      <c r="C12" s="78">
        <v>24886442</v>
      </c>
    </row>
    <row r="13" spans="1:3">
      <c r="A13" s="84" t="s">
        <v>1431</v>
      </c>
      <c r="B13" s="78">
        <v>2051796</v>
      </c>
      <c r="C13" s="78">
        <v>2466686</v>
      </c>
    </row>
    <row r="14" spans="1:3">
      <c r="A14" s="84" t="s">
        <v>1432</v>
      </c>
      <c r="B14" s="78">
        <v>7115934</v>
      </c>
      <c r="C14" s="78">
        <v>10452254</v>
      </c>
    </row>
    <row r="15" spans="1:3">
      <c r="A15" s="84" t="s">
        <v>1433</v>
      </c>
      <c r="B15" s="78">
        <v>5137521</v>
      </c>
      <c r="C15" s="78">
        <v>6137830</v>
      </c>
    </row>
    <row r="16" spans="1:3">
      <c r="A16" s="84" t="s">
        <v>1434</v>
      </c>
      <c r="B16" s="78">
        <v>6259009</v>
      </c>
      <c r="C16" s="78">
        <v>5745382</v>
      </c>
    </row>
    <row r="17" spans="1:3">
      <c r="A17" s="84" t="s">
        <v>1502</v>
      </c>
      <c r="B17" s="78">
        <v>31376</v>
      </c>
      <c r="C17" s="78">
        <v>31376</v>
      </c>
    </row>
    <row r="18" spans="1:3">
      <c r="A18" s="84" t="s">
        <v>1435</v>
      </c>
      <c r="B18" s="78">
        <v>35427</v>
      </c>
      <c r="C18" s="78">
        <v>35427</v>
      </c>
    </row>
    <row r="19" spans="1:3">
      <c r="A19" s="84" t="s">
        <v>1503</v>
      </c>
      <c r="B19" s="78">
        <v>17487</v>
      </c>
      <c r="C19" s="78">
        <v>17487</v>
      </c>
    </row>
    <row r="20" spans="1:3">
      <c r="A20" s="83" t="s">
        <v>1606</v>
      </c>
      <c r="B20" s="78">
        <v>71209451</v>
      </c>
      <c r="C20" s="78">
        <v>77692817</v>
      </c>
    </row>
    <row r="21" spans="1:3">
      <c r="A21" s="84" t="s">
        <v>1436</v>
      </c>
      <c r="B21" s="78">
        <v>18184676</v>
      </c>
      <c r="C21" s="78">
        <v>20917305</v>
      </c>
    </row>
    <row r="22" spans="1:3">
      <c r="A22" s="84" t="s">
        <v>1437</v>
      </c>
      <c r="B22" s="78">
        <v>11505872</v>
      </c>
      <c r="C22" s="78">
        <v>12293821</v>
      </c>
    </row>
    <row r="23" spans="1:3">
      <c r="A23" s="84" t="s">
        <v>1438</v>
      </c>
      <c r="B23" s="78">
        <v>28552206</v>
      </c>
      <c r="C23" s="78">
        <v>29900675</v>
      </c>
    </row>
    <row r="24" spans="1:3">
      <c r="A24" s="84" t="s">
        <v>1439</v>
      </c>
      <c r="B24" s="78">
        <v>6302758</v>
      </c>
      <c r="C24" s="78">
        <v>7465294</v>
      </c>
    </row>
    <row r="25" spans="1:3">
      <c r="A25" s="84" t="s">
        <v>1440</v>
      </c>
      <c r="B25" s="78">
        <v>2981554</v>
      </c>
      <c r="C25" s="78">
        <v>3229732</v>
      </c>
    </row>
    <row r="26" spans="1:3">
      <c r="A26" s="84" t="s">
        <v>1443</v>
      </c>
      <c r="B26" s="78">
        <v>3682385</v>
      </c>
      <c r="C26" s="78">
        <v>3885990</v>
      </c>
    </row>
    <row r="27" spans="1:3">
      <c r="A27" s="83" t="s">
        <v>1607</v>
      </c>
      <c r="B27" s="78">
        <v>81899663</v>
      </c>
      <c r="C27" s="78">
        <v>86116576</v>
      </c>
    </row>
    <row r="28" spans="1:3">
      <c r="A28" s="84" t="s">
        <v>1426</v>
      </c>
      <c r="B28" s="78">
        <v>3561947</v>
      </c>
      <c r="C28" s="78">
        <v>3815937</v>
      </c>
    </row>
    <row r="29" spans="1:3">
      <c r="A29" s="84" t="s">
        <v>1429</v>
      </c>
      <c r="B29" s="78">
        <v>10639428</v>
      </c>
      <c r="C29" s="78">
        <v>10290369</v>
      </c>
    </row>
    <row r="30" spans="1:3">
      <c r="A30" s="84" t="s">
        <v>1442</v>
      </c>
      <c r="B30" s="78">
        <v>9157512</v>
      </c>
      <c r="C30" s="78">
        <v>10180426</v>
      </c>
    </row>
    <row r="31" spans="1:3">
      <c r="A31" s="84" t="s">
        <v>1444</v>
      </c>
      <c r="B31" s="78">
        <v>2208524</v>
      </c>
      <c r="C31" s="78">
        <v>2144792</v>
      </c>
    </row>
    <row r="32" spans="1:3">
      <c r="A32" s="84" t="s">
        <v>1445</v>
      </c>
      <c r="B32" s="78">
        <v>9496521</v>
      </c>
      <c r="C32" s="78">
        <v>9708420</v>
      </c>
    </row>
    <row r="33" spans="1:3">
      <c r="A33" s="84" t="s">
        <v>1446</v>
      </c>
      <c r="B33" s="78">
        <v>79863</v>
      </c>
      <c r="C33" s="78">
        <v>139863</v>
      </c>
    </row>
    <row r="34" spans="1:3">
      <c r="A34" s="84" t="s">
        <v>1447</v>
      </c>
      <c r="B34" s="78">
        <v>7096244</v>
      </c>
      <c r="C34" s="78">
        <v>7755653</v>
      </c>
    </row>
    <row r="35" spans="1:3">
      <c r="A35" s="84" t="s">
        <v>1448</v>
      </c>
      <c r="B35" s="78">
        <v>31293481</v>
      </c>
      <c r="C35" s="78">
        <v>31166612</v>
      </c>
    </row>
    <row r="36" spans="1:3">
      <c r="A36" s="84" t="s">
        <v>1449</v>
      </c>
      <c r="B36" s="78">
        <v>8366143</v>
      </c>
      <c r="C36" s="78">
        <v>10914504</v>
      </c>
    </row>
    <row r="37" spans="1:3">
      <c r="A37" s="83" t="s">
        <v>1608</v>
      </c>
      <c r="B37" s="78">
        <v>183062249</v>
      </c>
      <c r="C37" s="78">
        <v>197797124</v>
      </c>
    </row>
    <row r="38" spans="1:3">
      <c r="A38" s="84" t="s">
        <v>1441</v>
      </c>
      <c r="B38" s="78">
        <v>4046402</v>
      </c>
      <c r="C38" s="78">
        <v>4523790</v>
      </c>
    </row>
    <row r="39" spans="1:3">
      <c r="A39" s="84" t="s">
        <v>1450</v>
      </c>
      <c r="B39" s="78">
        <v>5493236</v>
      </c>
      <c r="C39" s="78">
        <v>5760715</v>
      </c>
    </row>
    <row r="40" spans="1:3">
      <c r="A40" s="84" t="s">
        <v>1451</v>
      </c>
      <c r="B40" s="78">
        <v>97334274</v>
      </c>
      <c r="C40" s="78">
        <v>103472765</v>
      </c>
    </row>
    <row r="41" spans="1:3">
      <c r="A41" s="84" t="s">
        <v>1467</v>
      </c>
      <c r="B41" s="78">
        <v>38786419</v>
      </c>
      <c r="C41" s="78">
        <v>44068776</v>
      </c>
    </row>
    <row r="42" spans="1:3">
      <c r="A42" s="84" t="s">
        <v>1468</v>
      </c>
      <c r="B42" s="78">
        <v>9433941</v>
      </c>
      <c r="C42" s="78">
        <v>10419262</v>
      </c>
    </row>
    <row r="43" spans="1:3">
      <c r="A43" s="84" t="s">
        <v>1469</v>
      </c>
      <c r="B43" s="78">
        <v>9052632</v>
      </c>
      <c r="C43" s="78">
        <v>9620360</v>
      </c>
    </row>
    <row r="44" spans="1:3">
      <c r="A44" s="84" t="s">
        <v>1452</v>
      </c>
      <c r="B44" s="78">
        <v>14693973</v>
      </c>
      <c r="C44" s="78">
        <v>15478249</v>
      </c>
    </row>
    <row r="45" spans="1:3">
      <c r="A45" s="84" t="s">
        <v>1466</v>
      </c>
      <c r="B45" s="78">
        <v>4221372</v>
      </c>
      <c r="C45" s="78">
        <v>4453207</v>
      </c>
    </row>
    <row r="46" spans="1:3">
      <c r="A46" s="83" t="s">
        <v>1609</v>
      </c>
      <c r="B46" s="78">
        <v>157866995</v>
      </c>
      <c r="C46" s="78">
        <v>181957459</v>
      </c>
    </row>
    <row r="47" spans="1:3">
      <c r="A47" s="84" t="s">
        <v>1453</v>
      </c>
      <c r="B47" s="78">
        <v>23356649</v>
      </c>
      <c r="C47" s="78">
        <v>24570771</v>
      </c>
    </row>
    <row r="48" spans="1:3">
      <c r="A48" s="84" t="s">
        <v>1454</v>
      </c>
      <c r="B48" s="78">
        <v>243448</v>
      </c>
      <c r="C48" s="78">
        <v>223448</v>
      </c>
    </row>
    <row r="49" spans="1:3">
      <c r="A49" s="84" t="s">
        <v>1470</v>
      </c>
      <c r="B49" s="78">
        <v>223762</v>
      </c>
      <c r="C49" s="78">
        <v>223762</v>
      </c>
    </row>
    <row r="50" spans="1:3">
      <c r="A50" s="84" t="s">
        <v>1471</v>
      </c>
      <c r="B50" s="78">
        <v>7254246</v>
      </c>
      <c r="C50" s="78">
        <v>7631685</v>
      </c>
    </row>
    <row r="51" spans="1:3">
      <c r="A51" s="84" t="s">
        <v>1455</v>
      </c>
      <c r="B51" s="78">
        <v>7616100</v>
      </c>
      <c r="C51" s="78">
        <v>8003057</v>
      </c>
    </row>
    <row r="52" spans="1:3">
      <c r="A52" s="84" t="s">
        <v>1456</v>
      </c>
      <c r="B52" s="78">
        <v>30648789</v>
      </c>
      <c r="C52" s="78">
        <v>38846462</v>
      </c>
    </row>
    <row r="53" spans="1:3">
      <c r="A53" s="84" t="s">
        <v>1457</v>
      </c>
      <c r="B53" s="78">
        <v>17274661</v>
      </c>
      <c r="C53" s="78">
        <v>22597152</v>
      </c>
    </row>
    <row r="54" spans="1:3">
      <c r="A54" s="84" t="s">
        <v>1458</v>
      </c>
      <c r="B54" s="78">
        <v>7213956</v>
      </c>
      <c r="C54" s="78">
        <v>9573599</v>
      </c>
    </row>
    <row r="55" spans="1:3">
      <c r="A55" s="84" t="s">
        <v>1459</v>
      </c>
      <c r="B55" s="78">
        <v>2661667</v>
      </c>
      <c r="C55" s="78">
        <v>2691090</v>
      </c>
    </row>
    <row r="56" spans="1:3">
      <c r="A56" s="84" t="s">
        <v>1460</v>
      </c>
      <c r="B56" s="78">
        <v>37248777</v>
      </c>
      <c r="C56" s="78">
        <v>38769903</v>
      </c>
    </row>
    <row r="57" spans="1:3">
      <c r="A57" s="84" t="s">
        <v>1461</v>
      </c>
      <c r="B57" s="78">
        <v>24124940</v>
      </c>
      <c r="C57" s="78">
        <v>28826530</v>
      </c>
    </row>
    <row r="58" spans="1:3">
      <c r="A58" s="83" t="s">
        <v>1610</v>
      </c>
      <c r="B58" s="78">
        <v>374593660</v>
      </c>
      <c r="C58" s="78">
        <v>442121861</v>
      </c>
    </row>
    <row r="59" spans="1:3">
      <c r="A59" s="84" t="s">
        <v>1463</v>
      </c>
      <c r="B59" s="78">
        <v>36435506</v>
      </c>
      <c r="C59" s="78">
        <v>38323801</v>
      </c>
    </row>
    <row r="60" spans="1:3">
      <c r="A60" s="84" t="s">
        <v>1464</v>
      </c>
      <c r="B60" s="78">
        <v>250165593</v>
      </c>
      <c r="C60" s="78">
        <v>307193712</v>
      </c>
    </row>
    <row r="61" spans="1:3">
      <c r="A61" s="84" t="s">
        <v>1465</v>
      </c>
      <c r="B61" s="78">
        <v>87992561</v>
      </c>
      <c r="C61" s="78">
        <v>96604348</v>
      </c>
    </row>
    <row r="62" spans="1:3">
      <c r="A62" s="82" t="s">
        <v>1345</v>
      </c>
      <c r="B62" s="78">
        <v>901812343</v>
      </c>
      <c r="C62" s="78">
        <v>1023842988</v>
      </c>
    </row>
    <row r="63" spans="1:3">
      <c r="B63"/>
      <c r="C63"/>
    </row>
  </sheetData>
  <pageMargins left="0.70866141732283472" right="0.70866141732283472" top="0.74803149606299213" bottom="0.74803149606299213" header="0.31496062992125984" footer="0.31496062992125984"/>
  <pageSetup scale="76" orientation="portrait" r:id="rId2"/>
</worksheet>
</file>

<file path=xl/worksheets/sheet47.xml><?xml version="1.0" encoding="utf-8"?>
<worksheet xmlns="http://schemas.openxmlformats.org/spreadsheetml/2006/main" xmlns:r="http://schemas.openxmlformats.org/officeDocument/2006/relationships">
  <dimension ref="A3:C166"/>
  <sheetViews>
    <sheetView workbookViewId="0">
      <selection activeCell="A34" sqref="A34"/>
    </sheetView>
  </sheetViews>
  <sheetFormatPr defaultRowHeight="12.75"/>
  <cols>
    <col min="1" max="1" width="65.28515625" customWidth="1"/>
    <col min="2" max="3" width="24.5703125" style="78" customWidth="1"/>
  </cols>
  <sheetData>
    <row r="3" spans="1:3">
      <c r="B3" s="86" t="s">
        <v>1537</v>
      </c>
    </row>
    <row r="4" spans="1:3">
      <c r="A4" s="81" t="s">
        <v>1344</v>
      </c>
      <c r="B4" s="78" t="s">
        <v>1872</v>
      </c>
      <c r="C4" s="78" t="s">
        <v>1873</v>
      </c>
    </row>
    <row r="5" spans="1:3">
      <c r="A5" s="82" t="s">
        <v>1604</v>
      </c>
      <c r="B5" s="78">
        <v>821397</v>
      </c>
      <c r="C5" s="78">
        <v>380816</v>
      </c>
    </row>
    <row r="6" spans="1:3">
      <c r="A6" s="83" t="s">
        <v>1425</v>
      </c>
      <c r="B6" s="78">
        <v>-210278</v>
      </c>
      <c r="C6" s="78">
        <v>77264</v>
      </c>
    </row>
    <row r="7" spans="1:3">
      <c r="A7" s="84" t="s">
        <v>1326</v>
      </c>
      <c r="B7" s="78">
        <v>2574935</v>
      </c>
      <c r="C7" s="78">
        <v>2689498</v>
      </c>
    </row>
    <row r="8" spans="1:3">
      <c r="A8" s="84" t="s">
        <v>1327</v>
      </c>
      <c r="B8" s="78">
        <v>-3075931</v>
      </c>
      <c r="C8" s="78">
        <v>-2602952</v>
      </c>
    </row>
    <row r="9" spans="1:3">
      <c r="A9" s="84" t="s">
        <v>1328</v>
      </c>
      <c r="B9" s="78">
        <v>300000</v>
      </c>
    </row>
    <row r="10" spans="1:3">
      <c r="A10" s="84" t="s">
        <v>1329</v>
      </c>
      <c r="B10" s="78">
        <v>-9282</v>
      </c>
      <c r="C10" s="78">
        <v>-9282</v>
      </c>
    </row>
    <row r="11" spans="1:3">
      <c r="A11" s="83" t="s">
        <v>1427</v>
      </c>
      <c r="B11" s="78">
        <v>-469741</v>
      </c>
      <c r="C11" s="78">
        <v>134895</v>
      </c>
    </row>
    <row r="12" spans="1:3">
      <c r="A12" s="83" t="s">
        <v>1428</v>
      </c>
      <c r="B12" s="78">
        <v>417936</v>
      </c>
      <c r="C12" s="78">
        <v>-855352</v>
      </c>
    </row>
    <row r="13" spans="1:3">
      <c r="A13" s="83" t="s">
        <v>1430</v>
      </c>
      <c r="B13" s="78">
        <v>919837</v>
      </c>
      <c r="C13" s="78">
        <v>963286</v>
      </c>
    </row>
    <row r="14" spans="1:3">
      <c r="A14" s="83" t="s">
        <v>1462</v>
      </c>
      <c r="B14" s="78">
        <v>163643</v>
      </c>
      <c r="C14" s="78">
        <v>60723</v>
      </c>
    </row>
    <row r="15" spans="1:3">
      <c r="A15" s="82" t="s">
        <v>1605</v>
      </c>
      <c r="B15" s="78">
        <v>6638802</v>
      </c>
      <c r="C15" s="78">
        <v>7945111</v>
      </c>
    </row>
    <row r="16" spans="1:3">
      <c r="A16" s="83" t="s">
        <v>1431</v>
      </c>
      <c r="B16" s="78">
        <v>598680</v>
      </c>
      <c r="C16" s="78">
        <v>740703</v>
      </c>
    </row>
    <row r="17" spans="1:3">
      <c r="A17" s="83" t="s">
        <v>1432</v>
      </c>
      <c r="B17" s="78">
        <v>2357432</v>
      </c>
      <c r="C17" s="78">
        <v>3217733</v>
      </c>
    </row>
    <row r="18" spans="1:3">
      <c r="A18" s="83" t="s">
        <v>1433</v>
      </c>
      <c r="B18" s="78">
        <v>1492274</v>
      </c>
      <c r="C18" s="78">
        <v>1944385</v>
      </c>
    </row>
    <row r="19" spans="1:3">
      <c r="A19" s="83" t="s">
        <v>1434</v>
      </c>
      <c r="B19" s="78">
        <v>2170636</v>
      </c>
      <c r="C19" s="78">
        <v>2017437</v>
      </c>
    </row>
    <row r="20" spans="1:3">
      <c r="A20" s="83" t="s">
        <v>1502</v>
      </c>
      <c r="B20" s="78">
        <v>8669</v>
      </c>
      <c r="C20" s="78">
        <v>11056</v>
      </c>
    </row>
    <row r="21" spans="1:3">
      <c r="A21" s="83" t="s">
        <v>1435</v>
      </c>
      <c r="B21" s="78">
        <v>9876</v>
      </c>
      <c r="C21" s="78">
        <v>12605</v>
      </c>
    </row>
    <row r="22" spans="1:3">
      <c r="A22" s="83" t="s">
        <v>1503</v>
      </c>
      <c r="B22" s="78">
        <v>1235</v>
      </c>
      <c r="C22" s="78">
        <v>1192</v>
      </c>
    </row>
    <row r="23" spans="1:3">
      <c r="A23" s="82" t="s">
        <v>1606</v>
      </c>
      <c r="B23" s="78">
        <v>-247454008</v>
      </c>
      <c r="C23" s="78">
        <v>-266012220</v>
      </c>
    </row>
    <row r="24" spans="1:3">
      <c r="A24" s="83" t="s">
        <v>1436</v>
      </c>
      <c r="B24" s="78">
        <v>-43099671</v>
      </c>
      <c r="C24" s="78">
        <v>-38069740</v>
      </c>
    </row>
    <row r="25" spans="1:3">
      <c r="A25" s="83" t="s">
        <v>1437</v>
      </c>
      <c r="B25" s="78">
        <v>506402</v>
      </c>
      <c r="C25" s="78">
        <v>530434</v>
      </c>
    </row>
    <row r="26" spans="1:3">
      <c r="A26" s="83" t="s">
        <v>1438</v>
      </c>
      <c r="B26" s="78">
        <v>-205800624</v>
      </c>
      <c r="C26" s="78">
        <v>-229162865</v>
      </c>
    </row>
    <row r="27" spans="1:3">
      <c r="A27" s="83" t="s">
        <v>1439</v>
      </c>
      <c r="B27" s="78">
        <v>312840</v>
      </c>
      <c r="C27" s="78">
        <v>374874</v>
      </c>
    </row>
    <row r="28" spans="1:3">
      <c r="A28" s="83" t="s">
        <v>1440</v>
      </c>
      <c r="B28" s="78">
        <v>118762</v>
      </c>
      <c r="C28" s="78">
        <v>131248</v>
      </c>
    </row>
    <row r="29" spans="1:3">
      <c r="A29" s="83" t="s">
        <v>1443</v>
      </c>
      <c r="B29" s="78">
        <v>508283</v>
      </c>
      <c r="C29" s="78">
        <v>183829</v>
      </c>
    </row>
    <row r="30" spans="1:3">
      <c r="A30" s="82" t="s">
        <v>1607</v>
      </c>
      <c r="B30" s="78">
        <v>12276373</v>
      </c>
      <c r="C30" s="78">
        <v>5738290</v>
      </c>
    </row>
    <row r="31" spans="1:3">
      <c r="A31" s="83" t="s">
        <v>1426</v>
      </c>
      <c r="B31" s="78">
        <v>258570</v>
      </c>
      <c r="C31" s="78">
        <v>268261</v>
      </c>
    </row>
    <row r="32" spans="1:3">
      <c r="A32" s="83" t="s">
        <v>1429</v>
      </c>
      <c r="B32" s="78">
        <v>754718</v>
      </c>
      <c r="C32" s="78">
        <v>705270</v>
      </c>
    </row>
    <row r="33" spans="1:3">
      <c r="A33" s="83" t="s">
        <v>1442</v>
      </c>
      <c r="B33" s="78">
        <v>2131164</v>
      </c>
      <c r="C33" s="78">
        <v>375974</v>
      </c>
    </row>
    <row r="34" spans="1:3">
      <c r="A34" s="83" t="s">
        <v>1444</v>
      </c>
      <c r="B34" s="78">
        <v>319483</v>
      </c>
      <c r="C34" s="78">
        <v>152469</v>
      </c>
    </row>
    <row r="35" spans="1:3">
      <c r="A35" s="83" t="s">
        <v>1445</v>
      </c>
      <c r="B35" s="78">
        <v>716693</v>
      </c>
      <c r="C35" s="78">
        <v>695021</v>
      </c>
    </row>
    <row r="36" spans="1:3">
      <c r="A36" s="83" t="s">
        <v>1446</v>
      </c>
      <c r="B36" s="78">
        <v>8282</v>
      </c>
      <c r="C36" s="78">
        <v>12640</v>
      </c>
    </row>
    <row r="37" spans="1:3">
      <c r="A37" s="83" t="s">
        <v>1447</v>
      </c>
      <c r="B37" s="78">
        <v>498149</v>
      </c>
      <c r="C37" s="78">
        <v>539436</v>
      </c>
    </row>
    <row r="38" spans="1:3">
      <c r="A38" s="83" t="s">
        <v>1448</v>
      </c>
      <c r="B38" s="78">
        <v>5851248</v>
      </c>
      <c r="C38" s="78">
        <v>2241243</v>
      </c>
    </row>
    <row r="39" spans="1:3">
      <c r="A39" s="83" t="s">
        <v>1449</v>
      </c>
      <c r="B39" s="78">
        <v>1738066</v>
      </c>
      <c r="C39" s="78">
        <v>747976</v>
      </c>
    </row>
    <row r="40" spans="1:3">
      <c r="A40" s="82" t="s">
        <v>1345</v>
      </c>
      <c r="B40" s="78">
        <v>-227717436</v>
      </c>
      <c r="C40" s="78">
        <v>-251948003</v>
      </c>
    </row>
    <row r="41" spans="1:3">
      <c r="B41"/>
      <c r="C41"/>
    </row>
    <row r="42" spans="1:3">
      <c r="B42"/>
      <c r="C42"/>
    </row>
    <row r="43" spans="1:3">
      <c r="B43"/>
      <c r="C43"/>
    </row>
    <row r="44" spans="1:3">
      <c r="B44"/>
      <c r="C44"/>
    </row>
    <row r="45" spans="1:3">
      <c r="B45"/>
      <c r="C45"/>
    </row>
    <row r="46" spans="1:3">
      <c r="B46"/>
      <c r="C46"/>
    </row>
    <row r="47" spans="1:3">
      <c r="B47"/>
      <c r="C47"/>
    </row>
    <row r="48" spans="1:3">
      <c r="B48"/>
      <c r="C48"/>
    </row>
    <row r="49" spans="2:3">
      <c r="B49"/>
      <c r="C49"/>
    </row>
    <row r="50" spans="2:3">
      <c r="B50"/>
      <c r="C50"/>
    </row>
    <row r="51" spans="2:3">
      <c r="B51"/>
      <c r="C51"/>
    </row>
    <row r="52" spans="2:3">
      <c r="B52"/>
      <c r="C52"/>
    </row>
    <row r="53" spans="2:3">
      <c r="B53"/>
      <c r="C53"/>
    </row>
    <row r="54" spans="2:3">
      <c r="B54"/>
      <c r="C54"/>
    </row>
    <row r="55" spans="2:3">
      <c r="B55"/>
      <c r="C55"/>
    </row>
    <row r="56" spans="2:3">
      <c r="B56"/>
      <c r="C56"/>
    </row>
    <row r="57" spans="2:3">
      <c r="B57"/>
      <c r="C57"/>
    </row>
    <row r="58" spans="2:3">
      <c r="B58"/>
      <c r="C58"/>
    </row>
    <row r="59" spans="2:3">
      <c r="B59"/>
      <c r="C59"/>
    </row>
    <row r="60" spans="2:3">
      <c r="B60"/>
      <c r="C60"/>
    </row>
    <row r="61" spans="2:3">
      <c r="B61"/>
      <c r="C61"/>
    </row>
    <row r="62" spans="2:3">
      <c r="B62"/>
      <c r="C62"/>
    </row>
    <row r="63" spans="2:3">
      <c r="B63"/>
      <c r="C63"/>
    </row>
    <row r="64" spans="2:3">
      <c r="B64"/>
      <c r="C64"/>
    </row>
    <row r="65" spans="2:3">
      <c r="B65"/>
      <c r="C65"/>
    </row>
    <row r="66" spans="2:3">
      <c r="B66"/>
      <c r="C66"/>
    </row>
    <row r="67" spans="2:3">
      <c r="B67"/>
      <c r="C67"/>
    </row>
    <row r="68" spans="2:3">
      <c r="B68"/>
      <c r="C68"/>
    </row>
    <row r="69" spans="2:3">
      <c r="B69"/>
      <c r="C69"/>
    </row>
    <row r="70" spans="2:3">
      <c r="B70"/>
      <c r="C70"/>
    </row>
    <row r="71" spans="2:3">
      <c r="B71"/>
      <c r="C71"/>
    </row>
    <row r="72" spans="2:3">
      <c r="B72"/>
      <c r="C72"/>
    </row>
    <row r="73" spans="2:3">
      <c r="B73"/>
      <c r="C73"/>
    </row>
    <row r="74" spans="2:3">
      <c r="B74"/>
      <c r="C74"/>
    </row>
    <row r="75" spans="2:3">
      <c r="B75"/>
      <c r="C75"/>
    </row>
    <row r="76" spans="2:3">
      <c r="B76"/>
      <c r="C76"/>
    </row>
    <row r="77" spans="2:3">
      <c r="B77"/>
      <c r="C77"/>
    </row>
    <row r="78" spans="2:3">
      <c r="B78"/>
      <c r="C78"/>
    </row>
    <row r="79" spans="2:3">
      <c r="B79"/>
      <c r="C79"/>
    </row>
    <row r="80" spans="2:3">
      <c r="B80"/>
      <c r="C80"/>
    </row>
    <row r="81" spans="2:3">
      <c r="B81"/>
      <c r="C81"/>
    </row>
    <row r="82" spans="2:3">
      <c r="B82"/>
      <c r="C82"/>
    </row>
    <row r="83" spans="2:3">
      <c r="B83"/>
      <c r="C83"/>
    </row>
    <row r="84" spans="2:3">
      <c r="B84"/>
      <c r="C84"/>
    </row>
    <row r="85" spans="2:3">
      <c r="B85"/>
      <c r="C85"/>
    </row>
    <row r="86" spans="2:3">
      <c r="B86"/>
      <c r="C86"/>
    </row>
    <row r="87" spans="2:3">
      <c r="B87"/>
      <c r="C87"/>
    </row>
    <row r="88" spans="2:3">
      <c r="B88"/>
      <c r="C88"/>
    </row>
    <row r="89" spans="2:3">
      <c r="B89"/>
      <c r="C89"/>
    </row>
    <row r="90" spans="2:3">
      <c r="B90"/>
      <c r="C90"/>
    </row>
    <row r="91" spans="2:3">
      <c r="B91"/>
      <c r="C91"/>
    </row>
    <row r="92" spans="2:3">
      <c r="B92"/>
      <c r="C92"/>
    </row>
    <row r="93" spans="2:3">
      <c r="B93"/>
      <c r="C93"/>
    </row>
    <row r="94" spans="2:3">
      <c r="B94"/>
      <c r="C94"/>
    </row>
    <row r="95" spans="2:3">
      <c r="B95"/>
      <c r="C95"/>
    </row>
    <row r="96" spans="2:3">
      <c r="B96"/>
      <c r="C96"/>
    </row>
    <row r="97" spans="2:3">
      <c r="B97"/>
      <c r="C97"/>
    </row>
    <row r="98" spans="2:3">
      <c r="B98"/>
      <c r="C98"/>
    </row>
    <row r="99" spans="2:3">
      <c r="B99"/>
      <c r="C99"/>
    </row>
    <row r="100" spans="2:3">
      <c r="B100"/>
      <c r="C100"/>
    </row>
    <row r="101" spans="2:3">
      <c r="B101"/>
      <c r="C101"/>
    </row>
    <row r="102" spans="2:3">
      <c r="B102"/>
      <c r="C102"/>
    </row>
    <row r="103" spans="2:3">
      <c r="B103"/>
      <c r="C103"/>
    </row>
    <row r="104" spans="2:3">
      <c r="B104"/>
      <c r="C104"/>
    </row>
    <row r="105" spans="2:3">
      <c r="B105"/>
      <c r="C105"/>
    </row>
    <row r="106" spans="2:3">
      <c r="B106"/>
      <c r="C106"/>
    </row>
    <row r="107" spans="2:3">
      <c r="B107"/>
      <c r="C107"/>
    </row>
    <row r="108" spans="2:3">
      <c r="B108"/>
      <c r="C108"/>
    </row>
    <row r="109" spans="2:3">
      <c r="B109"/>
      <c r="C109"/>
    </row>
    <row r="110" spans="2:3">
      <c r="B110"/>
      <c r="C110"/>
    </row>
    <row r="111" spans="2:3">
      <c r="B111"/>
      <c r="C111"/>
    </row>
    <row r="112" spans="2:3">
      <c r="B112"/>
      <c r="C112"/>
    </row>
    <row r="113" spans="2:3">
      <c r="B113"/>
      <c r="C113"/>
    </row>
    <row r="114" spans="2:3">
      <c r="B114"/>
      <c r="C114"/>
    </row>
    <row r="115" spans="2:3">
      <c r="B115"/>
      <c r="C115"/>
    </row>
    <row r="116" spans="2:3">
      <c r="B116"/>
      <c r="C116"/>
    </row>
    <row r="117" spans="2:3">
      <c r="B117"/>
      <c r="C117"/>
    </row>
    <row r="118" spans="2:3">
      <c r="B118"/>
      <c r="C118"/>
    </row>
    <row r="119" spans="2:3">
      <c r="B119"/>
      <c r="C119"/>
    </row>
    <row r="120" spans="2:3">
      <c r="B120"/>
      <c r="C120"/>
    </row>
    <row r="121" spans="2:3">
      <c r="B121"/>
      <c r="C121"/>
    </row>
    <row r="122" spans="2:3">
      <c r="B122"/>
      <c r="C122"/>
    </row>
    <row r="123" spans="2:3">
      <c r="B123"/>
      <c r="C123"/>
    </row>
    <row r="124" spans="2:3">
      <c r="B124"/>
      <c r="C124"/>
    </row>
    <row r="125" spans="2:3">
      <c r="B125"/>
      <c r="C125"/>
    </row>
    <row r="126" spans="2:3">
      <c r="B126"/>
      <c r="C126"/>
    </row>
    <row r="127" spans="2:3">
      <c r="B127"/>
      <c r="C127"/>
    </row>
    <row r="128" spans="2:3">
      <c r="B128"/>
      <c r="C128"/>
    </row>
    <row r="129" spans="2:3">
      <c r="B129"/>
      <c r="C129"/>
    </row>
    <row r="130" spans="2:3">
      <c r="B130"/>
      <c r="C130"/>
    </row>
    <row r="131" spans="2:3">
      <c r="B131"/>
      <c r="C131"/>
    </row>
    <row r="132" spans="2:3">
      <c r="B132"/>
      <c r="C132"/>
    </row>
    <row r="133" spans="2:3">
      <c r="B133"/>
      <c r="C133"/>
    </row>
    <row r="134" spans="2:3">
      <c r="B134"/>
      <c r="C134"/>
    </row>
    <row r="135" spans="2:3">
      <c r="B135"/>
      <c r="C135"/>
    </row>
    <row r="136" spans="2:3">
      <c r="B136"/>
      <c r="C136"/>
    </row>
    <row r="137" spans="2:3">
      <c r="B137"/>
      <c r="C137"/>
    </row>
    <row r="138" spans="2:3">
      <c r="B138"/>
      <c r="C138"/>
    </row>
    <row r="139" spans="2:3">
      <c r="B139"/>
      <c r="C139"/>
    </row>
    <row r="140" spans="2:3">
      <c r="B140"/>
      <c r="C140"/>
    </row>
    <row r="141" spans="2:3">
      <c r="B141"/>
      <c r="C141"/>
    </row>
    <row r="142" spans="2:3">
      <c r="B142"/>
      <c r="C142"/>
    </row>
    <row r="143" spans="2:3">
      <c r="B143"/>
      <c r="C143"/>
    </row>
    <row r="144" spans="2:3">
      <c r="B144"/>
      <c r="C144"/>
    </row>
    <row r="145" spans="2:3">
      <c r="B145"/>
      <c r="C145"/>
    </row>
    <row r="146" spans="2:3">
      <c r="B146"/>
      <c r="C146"/>
    </row>
    <row r="147" spans="2:3">
      <c r="B147"/>
      <c r="C147"/>
    </row>
    <row r="148" spans="2:3">
      <c r="B148"/>
      <c r="C148"/>
    </row>
    <row r="149" spans="2:3">
      <c r="B149"/>
      <c r="C149"/>
    </row>
    <row r="150" spans="2:3">
      <c r="B150"/>
      <c r="C150"/>
    </row>
    <row r="151" spans="2:3">
      <c r="B151"/>
      <c r="C151"/>
    </row>
    <row r="152" spans="2:3">
      <c r="B152"/>
      <c r="C152"/>
    </row>
    <row r="153" spans="2:3">
      <c r="B153"/>
      <c r="C153"/>
    </row>
    <row r="154" spans="2:3">
      <c r="B154"/>
      <c r="C154"/>
    </row>
    <row r="155" spans="2:3">
      <c r="B155"/>
      <c r="C155"/>
    </row>
    <row r="156" spans="2:3">
      <c r="B156"/>
      <c r="C156"/>
    </row>
    <row r="157" spans="2:3">
      <c r="B157"/>
      <c r="C157"/>
    </row>
    <row r="158" spans="2:3">
      <c r="B158"/>
      <c r="C158"/>
    </row>
    <row r="159" spans="2:3">
      <c r="B159"/>
      <c r="C159"/>
    </row>
    <row r="160" spans="2:3">
      <c r="B160"/>
      <c r="C160"/>
    </row>
    <row r="161" spans="2:3">
      <c r="B161"/>
      <c r="C161"/>
    </row>
    <row r="162" spans="2:3">
      <c r="B162"/>
      <c r="C162"/>
    </row>
    <row r="163" spans="2:3">
      <c r="B163"/>
      <c r="C163"/>
    </row>
    <row r="164" spans="2:3">
      <c r="B164"/>
      <c r="C164"/>
    </row>
    <row r="165" spans="2:3">
      <c r="B165"/>
      <c r="C165"/>
    </row>
    <row r="166" spans="2:3">
      <c r="B166"/>
      <c r="C166"/>
    </row>
  </sheetData>
  <pageMargins left="0.70866141732283472" right="0.70866141732283472" top="0.74803149606299213" bottom="0.74803149606299213" header="0.31496062992125984" footer="0.31496062992125984"/>
  <pageSetup orientation="landscape" r:id="rId2"/>
</worksheet>
</file>

<file path=xl/worksheets/sheet48.xml><?xml version="1.0" encoding="utf-8"?>
<worksheet xmlns="http://schemas.openxmlformats.org/spreadsheetml/2006/main" xmlns:r="http://schemas.openxmlformats.org/officeDocument/2006/relationships">
  <dimension ref="A3:F51"/>
  <sheetViews>
    <sheetView workbookViewId="0">
      <selection activeCell="B18" sqref="B18"/>
    </sheetView>
  </sheetViews>
  <sheetFormatPr defaultRowHeight="12.75"/>
  <cols>
    <col min="1" max="1" width="37.85546875" bestFit="1" customWidth="1"/>
    <col min="2" max="3" width="24.5703125" style="78" bestFit="1" customWidth="1"/>
    <col min="4" max="4" width="16" style="78" customWidth="1"/>
    <col min="5" max="5" width="15.85546875" style="78" customWidth="1"/>
    <col min="6" max="6" width="9.140625" style="78"/>
  </cols>
  <sheetData>
    <row r="3" spans="1:5">
      <c r="B3" s="86" t="s">
        <v>1537</v>
      </c>
    </row>
    <row r="4" spans="1:5">
      <c r="A4" s="81" t="s">
        <v>1344</v>
      </c>
      <c r="B4" s="78" t="s">
        <v>1872</v>
      </c>
      <c r="C4" s="78" t="s">
        <v>1873</v>
      </c>
    </row>
    <row r="5" spans="1:5">
      <c r="A5" s="82" t="s">
        <v>1326</v>
      </c>
      <c r="B5" s="78">
        <v>901812343</v>
      </c>
      <c r="C5" s="78">
        <v>1023842988</v>
      </c>
      <c r="E5" s="94" t="s">
        <v>1912</v>
      </c>
    </row>
    <row r="6" spans="1:5">
      <c r="A6" s="83" t="s">
        <v>1604</v>
      </c>
      <c r="B6" s="78">
        <v>12531775</v>
      </c>
      <c r="C6" s="78">
        <v>13270709</v>
      </c>
      <c r="D6" s="78">
        <v>13270709</v>
      </c>
      <c r="E6" s="78">
        <f>SUM((D6/$D$13)*100)</f>
        <v>1.296166419611207</v>
      </c>
    </row>
    <row r="7" spans="1:5">
      <c r="A7" s="83" t="s">
        <v>1605</v>
      </c>
      <c r="B7" s="78">
        <v>20648550</v>
      </c>
      <c r="C7" s="78">
        <v>24886442</v>
      </c>
      <c r="D7" s="78">
        <v>24886442</v>
      </c>
      <c r="E7" s="78">
        <f t="shared" ref="E7:E12" si="0">SUM((D7/$D$13)*100)</f>
        <v>2.4306893040908339</v>
      </c>
    </row>
    <row r="8" spans="1:5">
      <c r="A8" s="83" t="s">
        <v>1606</v>
      </c>
      <c r="B8" s="78">
        <v>71209451</v>
      </c>
      <c r="C8" s="78">
        <v>77692817</v>
      </c>
      <c r="D8" s="78">
        <v>77692817</v>
      </c>
      <c r="E8" s="78">
        <f t="shared" si="0"/>
        <v>7.5883526976892286</v>
      </c>
    </row>
    <row r="9" spans="1:5">
      <c r="A9" s="83" t="s">
        <v>1607</v>
      </c>
      <c r="B9" s="78">
        <v>81899663</v>
      </c>
      <c r="C9" s="78">
        <v>86116576</v>
      </c>
      <c r="D9" s="78">
        <v>86116576</v>
      </c>
      <c r="E9" s="78">
        <f t="shared" si="0"/>
        <v>8.4111115678217647</v>
      </c>
    </row>
    <row r="10" spans="1:5">
      <c r="A10" s="83" t="s">
        <v>1608</v>
      </c>
      <c r="B10" s="78">
        <v>183062249</v>
      </c>
      <c r="C10" s="78">
        <v>197797124</v>
      </c>
      <c r="D10" s="78">
        <v>197797124</v>
      </c>
      <c r="E10" s="78">
        <f t="shared" si="0"/>
        <v>19.319087625572525</v>
      </c>
    </row>
    <row r="11" spans="1:5">
      <c r="A11" s="83" t="s">
        <v>1609</v>
      </c>
      <c r="B11" s="78">
        <v>157866995</v>
      </c>
      <c r="C11" s="78">
        <v>181957459</v>
      </c>
      <c r="D11" s="78">
        <v>181957459</v>
      </c>
      <c r="E11" s="78">
        <f t="shared" si="0"/>
        <v>17.77200812357373</v>
      </c>
    </row>
    <row r="12" spans="1:5">
      <c r="A12" s="83" t="s">
        <v>1610</v>
      </c>
      <c r="B12" s="78">
        <v>374593660</v>
      </c>
      <c r="C12" s="78">
        <v>442121861</v>
      </c>
      <c r="D12" s="78">
        <v>442121861</v>
      </c>
      <c r="E12" s="78">
        <f t="shared" si="0"/>
        <v>43.182584261640713</v>
      </c>
    </row>
    <row r="13" spans="1:5">
      <c r="A13" s="82" t="s">
        <v>1345</v>
      </c>
      <c r="B13" s="78">
        <v>901812343</v>
      </c>
      <c r="C13" s="78">
        <v>1023842988</v>
      </c>
      <c r="D13" s="78">
        <f>SUM(D6:D12)</f>
        <v>1023842988</v>
      </c>
      <c r="E13" s="78">
        <f>SUM(E6:E12)</f>
        <v>100</v>
      </c>
    </row>
    <row r="14" spans="1:5">
      <c r="B14"/>
      <c r="C14"/>
      <c r="E14" s="95"/>
    </row>
    <row r="15" spans="1:5">
      <c r="B15"/>
      <c r="C15"/>
    </row>
    <row r="16" spans="1:5">
      <c r="B16"/>
      <c r="C16"/>
    </row>
    <row r="17" spans="2:3">
      <c r="B17"/>
      <c r="C17"/>
    </row>
    <row r="18" spans="2:3">
      <c r="B18"/>
      <c r="C18"/>
    </row>
    <row r="19" spans="2:3">
      <c r="B19"/>
      <c r="C19"/>
    </row>
    <row r="20" spans="2:3">
      <c r="B20"/>
      <c r="C20"/>
    </row>
    <row r="21" spans="2:3">
      <c r="B21"/>
      <c r="C21"/>
    </row>
    <row r="22" spans="2:3">
      <c r="B22"/>
      <c r="C22"/>
    </row>
    <row r="23" spans="2:3">
      <c r="B23"/>
      <c r="C23"/>
    </row>
    <row r="24" spans="2:3">
      <c r="B24"/>
      <c r="C24"/>
    </row>
    <row r="25" spans="2:3">
      <c r="B25"/>
      <c r="C25"/>
    </row>
    <row r="26" spans="2:3">
      <c r="B26"/>
      <c r="C26"/>
    </row>
    <row r="27" spans="2:3">
      <c r="B27"/>
      <c r="C27"/>
    </row>
    <row r="28" spans="2:3">
      <c r="B28"/>
      <c r="C28"/>
    </row>
    <row r="29" spans="2:3">
      <c r="B29"/>
      <c r="C29"/>
    </row>
    <row r="30" spans="2:3">
      <c r="B30"/>
      <c r="C30"/>
    </row>
    <row r="31" spans="2:3">
      <c r="B31"/>
      <c r="C31"/>
    </row>
    <row r="32" spans="2:3">
      <c r="B32"/>
      <c r="C32"/>
    </row>
    <row r="33" spans="2:3">
      <c r="B33"/>
      <c r="C33"/>
    </row>
    <row r="34" spans="2:3">
      <c r="B34"/>
      <c r="C34"/>
    </row>
    <row r="35" spans="2:3">
      <c r="B35"/>
      <c r="C35"/>
    </row>
    <row r="36" spans="2:3">
      <c r="B36"/>
      <c r="C36"/>
    </row>
    <row r="37" spans="2:3">
      <c r="B37"/>
      <c r="C37"/>
    </row>
    <row r="38" spans="2:3">
      <c r="B38"/>
      <c r="C38"/>
    </row>
    <row r="39" spans="2:3">
      <c r="B39"/>
      <c r="C39"/>
    </row>
    <row r="40" spans="2:3">
      <c r="B40"/>
      <c r="C40"/>
    </row>
    <row r="41" spans="2:3">
      <c r="B41"/>
      <c r="C41"/>
    </row>
    <row r="42" spans="2:3">
      <c r="B42"/>
      <c r="C42"/>
    </row>
    <row r="43" spans="2:3">
      <c r="B43"/>
      <c r="C43"/>
    </row>
    <row r="44" spans="2:3">
      <c r="B44"/>
      <c r="C44"/>
    </row>
    <row r="45" spans="2:3">
      <c r="B45"/>
      <c r="C45"/>
    </row>
    <row r="46" spans="2:3">
      <c r="B46"/>
      <c r="C46"/>
    </row>
    <row r="47" spans="2:3">
      <c r="B47"/>
      <c r="C47"/>
    </row>
    <row r="48" spans="2:3">
      <c r="B48"/>
      <c r="C48"/>
    </row>
    <row r="49" spans="2:3">
      <c r="B49"/>
      <c r="C49"/>
    </row>
    <row r="50" spans="2:3">
      <c r="B50"/>
      <c r="C50"/>
    </row>
    <row r="51" spans="2:3">
      <c r="B51"/>
      <c r="C51"/>
    </row>
  </sheetData>
  <pageMargins left="0.70866141732283472" right="0.70866141732283472" top="0.74803149606299213" bottom="0.74803149606299213" header="0.31496062992125984" footer="0.31496062992125984"/>
  <pageSetup orientation="landscape" r:id="rId2"/>
</worksheet>
</file>

<file path=xl/worksheets/sheet49.xml><?xml version="1.0" encoding="utf-8"?>
<worksheet xmlns="http://schemas.openxmlformats.org/spreadsheetml/2006/main" xmlns:r="http://schemas.openxmlformats.org/officeDocument/2006/relationships">
  <dimension ref="A3:E20"/>
  <sheetViews>
    <sheetView workbookViewId="0">
      <selection activeCell="A6" sqref="A6"/>
    </sheetView>
  </sheetViews>
  <sheetFormatPr defaultRowHeight="12.75"/>
  <cols>
    <col min="1" max="1" width="41" customWidth="1"/>
    <col min="2" max="3" width="24.5703125" style="78" customWidth="1"/>
    <col min="4" max="5" width="24" style="78" customWidth="1"/>
  </cols>
  <sheetData>
    <row r="3" spans="1:5">
      <c r="B3" s="86" t="s">
        <v>1537</v>
      </c>
    </row>
    <row r="4" spans="1:5">
      <c r="A4" s="81" t="s">
        <v>1344</v>
      </c>
      <c r="B4" s="78" t="s">
        <v>1872</v>
      </c>
      <c r="C4" s="78" t="s">
        <v>1873</v>
      </c>
      <c r="D4" s="78" t="s">
        <v>1874</v>
      </c>
      <c r="E4" s="78" t="s">
        <v>1875</v>
      </c>
    </row>
    <row r="5" spans="1:5">
      <c r="A5" s="82" t="s">
        <v>1326</v>
      </c>
      <c r="B5" s="78">
        <v>844539351</v>
      </c>
      <c r="C5" s="78">
        <v>959734590</v>
      </c>
      <c r="D5" s="78">
        <v>1000601559.9300002</v>
      </c>
      <c r="E5" s="78">
        <v>1057654293.4602903</v>
      </c>
    </row>
    <row r="6" spans="1:5">
      <c r="A6" s="83" t="s">
        <v>1604</v>
      </c>
      <c r="B6" s="78">
        <v>12531775</v>
      </c>
      <c r="C6" s="78">
        <v>13270709</v>
      </c>
      <c r="D6" s="78">
        <v>13996617.479999993</v>
      </c>
      <c r="E6" s="78">
        <v>14734602.43744</v>
      </c>
    </row>
    <row r="7" spans="1:5">
      <c r="A7" s="83" t="s">
        <v>1605</v>
      </c>
      <c r="B7" s="78">
        <v>20648550</v>
      </c>
      <c r="C7" s="78">
        <v>24886442</v>
      </c>
      <c r="D7" s="78">
        <v>25964535.659999996</v>
      </c>
      <c r="E7" s="78">
        <v>26959733.059980005</v>
      </c>
    </row>
    <row r="8" spans="1:5">
      <c r="A8" s="83" t="s">
        <v>1606</v>
      </c>
      <c r="B8" s="78">
        <v>71209451</v>
      </c>
      <c r="C8" s="78">
        <v>77692817</v>
      </c>
      <c r="D8" s="78">
        <v>83953154.595000058</v>
      </c>
      <c r="E8" s="78">
        <v>88636673.624535009</v>
      </c>
    </row>
    <row r="9" spans="1:5">
      <c r="A9" s="83" t="s">
        <v>1607</v>
      </c>
      <c r="B9" s="78">
        <v>81899663</v>
      </c>
      <c r="C9" s="78">
        <v>86116576</v>
      </c>
      <c r="D9" s="78">
        <v>90805818.195000023</v>
      </c>
      <c r="E9" s="78">
        <v>95573072.328335032</v>
      </c>
    </row>
    <row r="10" spans="1:5">
      <c r="A10" s="83" t="s">
        <v>1608</v>
      </c>
      <c r="B10" s="78">
        <v>125789257</v>
      </c>
      <c r="C10" s="78">
        <v>133688726</v>
      </c>
      <c r="D10" s="78">
        <v>142911908.19</v>
      </c>
      <c r="E10" s="78">
        <v>152515519.66007015</v>
      </c>
    </row>
    <row r="11" spans="1:5">
      <c r="A11" s="83" t="s">
        <v>1609</v>
      </c>
      <c r="B11" s="78">
        <v>157866995</v>
      </c>
      <c r="C11" s="78">
        <v>181957459</v>
      </c>
      <c r="D11" s="78">
        <v>189609884.93000007</v>
      </c>
      <c r="E11" s="78">
        <v>199262263.58229005</v>
      </c>
    </row>
    <row r="12" spans="1:5">
      <c r="A12" s="83" t="s">
        <v>1610</v>
      </c>
      <c r="B12" s="78">
        <v>374593660</v>
      </c>
      <c r="C12" s="78">
        <v>442121861</v>
      </c>
      <c r="D12" s="78">
        <v>453359640.88</v>
      </c>
      <c r="E12" s="78">
        <v>479972428.76764011</v>
      </c>
    </row>
    <row r="13" spans="1:5">
      <c r="A13" s="82" t="s">
        <v>1345</v>
      </c>
      <c r="B13" s="78">
        <v>844539351</v>
      </c>
      <c r="C13" s="78">
        <v>959734590</v>
      </c>
      <c r="D13" s="78">
        <v>1000601559.9300002</v>
      </c>
      <c r="E13" s="78">
        <v>1057654293.4602903</v>
      </c>
    </row>
    <row r="14" spans="1:5">
      <c r="B14"/>
      <c r="C14"/>
      <c r="D14"/>
      <c r="E14"/>
    </row>
    <row r="15" spans="1:5">
      <c r="B15"/>
      <c r="C15"/>
      <c r="D15"/>
      <c r="E15"/>
    </row>
    <row r="16" spans="1:5">
      <c r="B16"/>
      <c r="C16"/>
      <c r="D16"/>
      <c r="E16"/>
    </row>
    <row r="17" spans="2:5">
      <c r="B17"/>
      <c r="C17"/>
      <c r="D17"/>
      <c r="E17"/>
    </row>
    <row r="18" spans="2:5">
      <c r="B18"/>
      <c r="C18"/>
      <c r="D18"/>
      <c r="E18"/>
    </row>
    <row r="19" spans="2:5">
      <c r="B19"/>
      <c r="C19"/>
      <c r="D19"/>
      <c r="E19"/>
    </row>
    <row r="20" spans="2:5">
      <c r="B20"/>
      <c r="C20"/>
      <c r="D20"/>
      <c r="E20"/>
    </row>
  </sheetData>
  <pageMargins left="0.70866141732283472" right="0.70866141732283472" top="0.74803149606299213" bottom="0.74803149606299213" header="0.31496062992125984" footer="0.31496062992125984"/>
  <pageSetup paperSize="9" scale="90" orientation="landscape"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F198"/>
  <sheetViews>
    <sheetView topLeftCell="A16" workbookViewId="0"/>
  </sheetViews>
  <sheetFormatPr defaultRowHeight="12.75"/>
  <cols>
    <col min="1" max="1" width="66.7109375" customWidth="1"/>
    <col min="2" max="2" width="24.5703125" style="3" bestFit="1" customWidth="1"/>
    <col min="3" max="3" width="30.140625" style="3" hidden="1" customWidth="1"/>
    <col min="4" max="4" width="24.5703125" customWidth="1"/>
    <col min="5" max="6" width="24" customWidth="1"/>
  </cols>
  <sheetData>
    <row r="1" spans="1:6" ht="18">
      <c r="A1" s="64"/>
    </row>
    <row r="3" spans="1:6">
      <c r="B3" s="86" t="s">
        <v>1537</v>
      </c>
      <c r="C3" s="78"/>
      <c r="D3" s="78"/>
      <c r="E3" s="78"/>
      <c r="F3" s="78"/>
    </row>
    <row r="4" spans="1:6">
      <c r="A4" s="81" t="s">
        <v>1344</v>
      </c>
      <c r="B4" s="78" t="s">
        <v>1872</v>
      </c>
      <c r="C4" s="77" t="s">
        <v>1539</v>
      </c>
      <c r="D4" s="77" t="s">
        <v>1873</v>
      </c>
      <c r="E4" s="77" t="s">
        <v>1874</v>
      </c>
      <c r="F4" s="77" t="s">
        <v>1875</v>
      </c>
    </row>
    <row r="5" spans="1:6">
      <c r="A5" s="82" t="s">
        <v>1325</v>
      </c>
      <c r="B5" s="78">
        <v>-54191805</v>
      </c>
      <c r="C5" s="78">
        <v>-12169567.32</v>
      </c>
      <c r="D5" s="78">
        <v>-60694164</v>
      </c>
      <c r="E5" s="78">
        <v>-64032343</v>
      </c>
      <c r="F5" s="78">
        <v>-67426057.410000011</v>
      </c>
    </row>
    <row r="6" spans="1:6">
      <c r="A6" s="83" t="s">
        <v>1592</v>
      </c>
      <c r="B6" s="78">
        <v>-21356000</v>
      </c>
      <c r="C6" s="78">
        <v>-12425571.300000001</v>
      </c>
      <c r="D6" s="78">
        <v>-24994000</v>
      </c>
      <c r="E6" s="78">
        <v>-26368670</v>
      </c>
      <c r="F6" s="78">
        <v>-27766209.510000002</v>
      </c>
    </row>
    <row r="7" spans="1:6">
      <c r="A7" s="84" t="s">
        <v>1467</v>
      </c>
      <c r="B7" s="78">
        <v>1144000</v>
      </c>
      <c r="C7" s="78">
        <v>-885814</v>
      </c>
      <c r="D7" s="78">
        <v>-1144000</v>
      </c>
      <c r="E7" s="78">
        <v>-1206920</v>
      </c>
      <c r="F7" s="78">
        <v>-1270886.76</v>
      </c>
    </row>
    <row r="8" spans="1:6">
      <c r="A8" s="84" t="s">
        <v>1468</v>
      </c>
      <c r="B8" s="78">
        <v>-22500000</v>
      </c>
      <c r="C8" s="78">
        <v>-11539757.300000001</v>
      </c>
      <c r="D8" s="78">
        <v>-23850000</v>
      </c>
      <c r="E8" s="78">
        <v>-25161750</v>
      </c>
      <c r="F8" s="78">
        <v>-26495322.75</v>
      </c>
    </row>
    <row r="9" spans="1:6">
      <c r="A9" s="83" t="s">
        <v>1594</v>
      </c>
      <c r="B9" s="78">
        <v>-5400000</v>
      </c>
      <c r="C9" s="78">
        <v>0</v>
      </c>
      <c r="D9" s="78">
        <v>-7000000</v>
      </c>
      <c r="E9" s="78">
        <v>-7385000</v>
      </c>
      <c r="F9" s="78">
        <v>-7776405</v>
      </c>
    </row>
    <row r="10" spans="1:6">
      <c r="A10" s="84" t="s">
        <v>1468</v>
      </c>
      <c r="B10" s="78">
        <v>-5400000</v>
      </c>
      <c r="C10" s="78">
        <v>0</v>
      </c>
      <c r="D10" s="78">
        <v>-7000000</v>
      </c>
      <c r="E10" s="78">
        <v>-7385000</v>
      </c>
      <c r="F10" s="78">
        <v>-7776405</v>
      </c>
    </row>
    <row r="11" spans="1:6">
      <c r="A11" s="83" t="s">
        <v>1588</v>
      </c>
      <c r="B11" s="78">
        <v>-28165805</v>
      </c>
      <c r="C11" s="78">
        <v>0</v>
      </c>
      <c r="D11" s="78">
        <v>-29240164</v>
      </c>
      <c r="E11" s="78">
        <v>-30848373</v>
      </c>
      <c r="F11" s="78">
        <v>-32483337</v>
      </c>
    </row>
    <row r="12" spans="1:6">
      <c r="A12" s="84" t="s">
        <v>1468</v>
      </c>
      <c r="B12" s="78">
        <v>-28165805</v>
      </c>
      <c r="C12" s="78">
        <v>0</v>
      </c>
      <c r="D12" s="78">
        <v>-29240164</v>
      </c>
      <c r="E12" s="78">
        <v>-30848373</v>
      </c>
      <c r="F12" s="78">
        <v>-32483337</v>
      </c>
    </row>
    <row r="13" spans="1:6">
      <c r="A13" s="83" t="s">
        <v>1598</v>
      </c>
      <c r="B13" s="78">
        <v>730000</v>
      </c>
      <c r="C13" s="78">
        <v>256003.98</v>
      </c>
      <c r="D13" s="78">
        <v>540000</v>
      </c>
      <c r="E13" s="78">
        <v>569700</v>
      </c>
      <c r="F13" s="78">
        <v>599894.1</v>
      </c>
    </row>
    <row r="14" spans="1:6">
      <c r="A14" s="84" t="s">
        <v>1467</v>
      </c>
      <c r="B14" s="78">
        <v>730000</v>
      </c>
      <c r="C14" s="78">
        <v>256003.98</v>
      </c>
      <c r="D14" s="78">
        <v>540000</v>
      </c>
      <c r="E14" s="78">
        <v>569700</v>
      </c>
      <c r="F14" s="78">
        <v>599894.1</v>
      </c>
    </row>
    <row r="15" spans="1:6">
      <c r="A15" s="82" t="s">
        <v>1326</v>
      </c>
      <c r="B15" s="78">
        <v>48220360</v>
      </c>
      <c r="C15" s="78">
        <v>26567046.440000001</v>
      </c>
      <c r="D15" s="78">
        <v>54488038</v>
      </c>
      <c r="E15" s="78">
        <v>57484880.089999996</v>
      </c>
      <c r="F15" s="78">
        <v>60531578.734770007</v>
      </c>
    </row>
    <row r="16" spans="1:6">
      <c r="A16" s="83" t="s">
        <v>1346</v>
      </c>
      <c r="B16" s="78">
        <v>18497471</v>
      </c>
      <c r="C16" s="78">
        <v>16666519.74</v>
      </c>
      <c r="D16" s="78">
        <v>23729915</v>
      </c>
      <c r="E16" s="78">
        <v>25035060.325000003</v>
      </c>
      <c r="F16" s="78">
        <v>26361918.522225</v>
      </c>
    </row>
    <row r="17" spans="1:6">
      <c r="A17" s="84" t="s">
        <v>1467</v>
      </c>
      <c r="B17" s="78">
        <v>14467368</v>
      </c>
      <c r="C17" s="78">
        <v>13088204.1</v>
      </c>
      <c r="D17" s="78">
        <v>18729249</v>
      </c>
      <c r="E17" s="78">
        <v>19759357.695</v>
      </c>
      <c r="F17" s="78">
        <v>20806603.652835</v>
      </c>
    </row>
    <row r="18" spans="1:6">
      <c r="A18" s="84" t="s">
        <v>1468</v>
      </c>
      <c r="B18" s="78">
        <v>4030103</v>
      </c>
      <c r="C18" s="78">
        <v>3578315.64</v>
      </c>
      <c r="D18" s="78">
        <v>5000666</v>
      </c>
      <c r="E18" s="78">
        <v>5275702.6300000008</v>
      </c>
      <c r="F18" s="78">
        <v>5555314.8693900006</v>
      </c>
    </row>
    <row r="19" spans="1:6">
      <c r="A19" s="83" t="s">
        <v>1347</v>
      </c>
      <c r="B19" s="78">
        <v>3874495</v>
      </c>
      <c r="C19" s="78">
        <v>2017499.75</v>
      </c>
      <c r="D19" s="78">
        <v>4554565</v>
      </c>
      <c r="E19" s="78">
        <v>4805066.0750000002</v>
      </c>
      <c r="F19" s="78">
        <v>5059734.5769750001</v>
      </c>
    </row>
    <row r="20" spans="1:6">
      <c r="A20" s="84" t="s">
        <v>1467</v>
      </c>
      <c r="B20" s="78">
        <v>3031217</v>
      </c>
      <c r="C20" s="78">
        <v>1580699.22</v>
      </c>
      <c r="D20" s="78">
        <v>3635917</v>
      </c>
      <c r="E20" s="78">
        <v>3835892.4350000001</v>
      </c>
      <c r="F20" s="78">
        <v>4039194.7340549999</v>
      </c>
    </row>
    <row r="21" spans="1:6">
      <c r="A21" s="84" t="s">
        <v>1468</v>
      </c>
      <c r="B21" s="78">
        <v>843278</v>
      </c>
      <c r="C21" s="78">
        <v>436800.53</v>
      </c>
      <c r="D21" s="78">
        <v>918648</v>
      </c>
      <c r="E21" s="78">
        <v>969173.64</v>
      </c>
      <c r="F21" s="78">
        <v>1020539.84292</v>
      </c>
    </row>
    <row r="22" spans="1:6">
      <c r="A22" s="83" t="s">
        <v>1561</v>
      </c>
      <c r="B22" s="78">
        <v>-23183143</v>
      </c>
      <c r="C22" s="78">
        <v>0</v>
      </c>
      <c r="D22" s="78">
        <v>-24570620</v>
      </c>
      <c r="E22" s="78">
        <v>-25922004.100000001</v>
      </c>
      <c r="F22" s="78">
        <v>-27295870.317299999</v>
      </c>
    </row>
    <row r="23" spans="1:6">
      <c r="A23" s="84" t="s">
        <v>1467</v>
      </c>
      <c r="B23" s="78">
        <v>-11624009</v>
      </c>
      <c r="C23" s="78">
        <v>0</v>
      </c>
      <c r="D23" s="78">
        <v>-12326758</v>
      </c>
      <c r="E23" s="78">
        <v>-13004729.689999999</v>
      </c>
      <c r="F23" s="78">
        <v>-13693980.363569999</v>
      </c>
    </row>
    <row r="24" spans="1:6">
      <c r="A24" s="84" t="s">
        <v>1468</v>
      </c>
      <c r="B24" s="78">
        <v>-11559134</v>
      </c>
      <c r="C24" s="78">
        <v>0</v>
      </c>
      <c r="D24" s="78">
        <v>-12243862</v>
      </c>
      <c r="E24" s="78">
        <v>-12917274.41</v>
      </c>
      <c r="F24" s="78">
        <v>-13601889.95373</v>
      </c>
    </row>
    <row r="25" spans="1:6">
      <c r="A25" s="83" t="s">
        <v>1540</v>
      </c>
      <c r="B25" s="78">
        <v>6300000</v>
      </c>
      <c r="C25" s="78">
        <v>0</v>
      </c>
      <c r="D25" s="78">
        <v>6300000</v>
      </c>
      <c r="E25" s="78">
        <v>6646500</v>
      </c>
      <c r="F25" s="78">
        <v>6998764.5</v>
      </c>
    </row>
    <row r="26" spans="1:6">
      <c r="A26" s="84" t="s">
        <v>1467</v>
      </c>
      <c r="B26" s="78">
        <v>6300000</v>
      </c>
      <c r="C26" s="78">
        <v>0</v>
      </c>
      <c r="D26" s="78">
        <v>6300000</v>
      </c>
      <c r="E26" s="78">
        <v>6646500</v>
      </c>
      <c r="F26" s="78">
        <v>6998764.5</v>
      </c>
    </row>
    <row r="27" spans="1:6">
      <c r="A27" s="83" t="s">
        <v>1353</v>
      </c>
      <c r="B27" s="78">
        <v>31614173</v>
      </c>
      <c r="C27" s="78">
        <v>1855413.5899999999</v>
      </c>
      <c r="D27" s="78">
        <v>33324478</v>
      </c>
      <c r="E27" s="78">
        <v>35157324.289999999</v>
      </c>
      <c r="F27" s="78">
        <v>37020662.477370001</v>
      </c>
    </row>
    <row r="28" spans="1:6">
      <c r="A28" s="84" t="s">
        <v>1467</v>
      </c>
      <c r="B28" s="78">
        <v>18484148</v>
      </c>
      <c r="C28" s="78">
        <v>1396711.15</v>
      </c>
      <c r="D28" s="78">
        <v>19579750</v>
      </c>
      <c r="E28" s="78">
        <v>20656636.25</v>
      </c>
      <c r="F28" s="78">
        <v>21751437.971250001</v>
      </c>
    </row>
    <row r="29" spans="1:6">
      <c r="A29" s="84" t="s">
        <v>1468</v>
      </c>
      <c r="B29" s="78">
        <v>13130025</v>
      </c>
      <c r="C29" s="78">
        <v>458702.44000000006</v>
      </c>
      <c r="D29" s="78">
        <v>13744728</v>
      </c>
      <c r="E29" s="78">
        <v>14500688.040000001</v>
      </c>
      <c r="F29" s="78">
        <v>15269224.50612</v>
      </c>
    </row>
    <row r="30" spans="1:6">
      <c r="A30" s="83" t="s">
        <v>1349</v>
      </c>
      <c r="B30" s="78">
        <v>305339</v>
      </c>
      <c r="C30" s="78">
        <v>160713.68</v>
      </c>
      <c r="D30" s="78">
        <v>248172</v>
      </c>
      <c r="E30" s="78">
        <v>261821.46</v>
      </c>
      <c r="F30" s="78">
        <v>275697.99738000002</v>
      </c>
    </row>
    <row r="31" spans="1:6">
      <c r="A31" s="84" t="s">
        <v>1467</v>
      </c>
      <c r="B31" s="78">
        <v>276239</v>
      </c>
      <c r="C31" s="78">
        <v>145490.49</v>
      </c>
      <c r="D31" s="78">
        <v>223729</v>
      </c>
      <c r="E31" s="78">
        <v>236034.095</v>
      </c>
      <c r="F31" s="78">
        <v>248543.90203500001</v>
      </c>
    </row>
    <row r="32" spans="1:6">
      <c r="A32" s="84" t="s">
        <v>1468</v>
      </c>
      <c r="B32" s="78">
        <v>29100</v>
      </c>
      <c r="C32" s="78">
        <v>15223.19</v>
      </c>
      <c r="D32" s="78">
        <v>24443</v>
      </c>
      <c r="E32" s="78">
        <v>25787.365000000002</v>
      </c>
      <c r="F32" s="78">
        <v>27154.095345000002</v>
      </c>
    </row>
    <row r="33" spans="1:6">
      <c r="A33" s="83" t="s">
        <v>1565</v>
      </c>
      <c r="B33" s="78">
        <v>2675378</v>
      </c>
      <c r="C33" s="78">
        <v>1356333.3199999998</v>
      </c>
      <c r="D33" s="78">
        <v>2675378</v>
      </c>
      <c r="E33" s="78">
        <v>2822523.79</v>
      </c>
      <c r="F33" s="78">
        <v>2972117.5508699999</v>
      </c>
    </row>
    <row r="34" spans="1:6">
      <c r="A34" s="83" t="s">
        <v>1351</v>
      </c>
      <c r="B34" s="78">
        <v>6876660</v>
      </c>
      <c r="C34" s="78">
        <v>4331698</v>
      </c>
      <c r="D34" s="78">
        <v>6876660</v>
      </c>
      <c r="E34" s="78">
        <v>7254876.2999999998</v>
      </c>
      <c r="F34" s="78">
        <v>7639384.7439000001</v>
      </c>
    </row>
    <row r="35" spans="1:6">
      <c r="A35" s="83" t="s">
        <v>1350</v>
      </c>
      <c r="B35" s="78">
        <v>1259987</v>
      </c>
      <c r="C35" s="78">
        <v>178868.36</v>
      </c>
      <c r="D35" s="78">
        <v>1349490</v>
      </c>
      <c r="E35" s="78">
        <v>1423711.9499999997</v>
      </c>
      <c r="F35" s="78">
        <v>1499168.6833500001</v>
      </c>
    </row>
    <row r="36" spans="1:6">
      <c r="A36" s="84" t="s">
        <v>1467</v>
      </c>
      <c r="B36" s="78">
        <v>974796</v>
      </c>
      <c r="C36" s="78">
        <v>133370.13999999998</v>
      </c>
      <c r="D36" s="78">
        <v>1050229</v>
      </c>
      <c r="E36" s="78">
        <v>1107991.5949999997</v>
      </c>
      <c r="F36" s="78">
        <v>1166715.1495350001</v>
      </c>
    </row>
    <row r="37" spans="1:6">
      <c r="A37" s="84" t="s">
        <v>1468</v>
      </c>
      <c r="B37" s="78">
        <v>285191</v>
      </c>
      <c r="C37" s="78">
        <v>45498.219999999994</v>
      </c>
      <c r="D37" s="78">
        <v>299261</v>
      </c>
      <c r="E37" s="78">
        <v>315720.35499999998</v>
      </c>
      <c r="F37" s="78">
        <v>332453.53381499997</v>
      </c>
    </row>
    <row r="38" spans="1:6">
      <c r="A38" s="82" t="s">
        <v>1327</v>
      </c>
      <c r="B38" s="78">
        <v>4267373</v>
      </c>
      <c r="C38" s="78">
        <v>597269.42999999993</v>
      </c>
      <c r="D38" s="78">
        <v>6206126</v>
      </c>
      <c r="E38" s="78">
        <v>6547462.9299999997</v>
      </c>
      <c r="F38" s="78">
        <v>6894478.4652899997</v>
      </c>
    </row>
    <row r="39" spans="1:6">
      <c r="A39" s="83" t="s">
        <v>1687</v>
      </c>
      <c r="B39" s="78">
        <v>-887000</v>
      </c>
      <c r="C39" s="78">
        <v>-385342.11000000004</v>
      </c>
      <c r="D39" s="78">
        <v>-820000</v>
      </c>
      <c r="E39" s="78">
        <v>-865100</v>
      </c>
      <c r="F39" s="78">
        <v>-910950.3</v>
      </c>
    </row>
    <row r="40" spans="1:6">
      <c r="A40" s="84" t="s">
        <v>1467</v>
      </c>
      <c r="B40" s="78">
        <v>-887000</v>
      </c>
      <c r="C40" s="78">
        <v>-385342.11000000004</v>
      </c>
      <c r="D40" s="78">
        <v>-820000</v>
      </c>
      <c r="E40" s="78">
        <v>-865100</v>
      </c>
      <c r="F40" s="78">
        <v>-910950.3</v>
      </c>
    </row>
    <row r="41" spans="1:6">
      <c r="A41" s="83" t="s">
        <v>1689</v>
      </c>
      <c r="B41" s="78">
        <v>5154373</v>
      </c>
      <c r="C41" s="78">
        <v>982611.54</v>
      </c>
      <c r="D41" s="78">
        <v>7026126</v>
      </c>
      <c r="E41" s="78">
        <v>7412562.9299999997</v>
      </c>
      <c r="F41" s="78">
        <v>7805428.7652899995</v>
      </c>
    </row>
    <row r="42" spans="1:6">
      <c r="A42" s="84" t="s">
        <v>1467</v>
      </c>
      <c r="B42" s="78">
        <v>3235528</v>
      </c>
      <c r="C42" s="78">
        <v>0</v>
      </c>
      <c r="D42" s="78">
        <v>4802546</v>
      </c>
      <c r="E42" s="78">
        <v>5066686.0299999993</v>
      </c>
      <c r="F42" s="78">
        <v>5335220.3895899998</v>
      </c>
    </row>
    <row r="43" spans="1:6">
      <c r="A43" s="84" t="s">
        <v>1468</v>
      </c>
      <c r="B43" s="78">
        <v>1918845</v>
      </c>
      <c r="C43" s="78">
        <v>982611.54</v>
      </c>
      <c r="D43" s="78">
        <v>2223580</v>
      </c>
      <c r="E43" s="78">
        <v>2345876.9</v>
      </c>
      <c r="F43" s="78">
        <v>2470208.3756999997</v>
      </c>
    </row>
    <row r="44" spans="1:6">
      <c r="A44" s="82" t="s">
        <v>1345</v>
      </c>
      <c r="B44" s="78">
        <v>-1704072</v>
      </c>
      <c r="C44" s="78">
        <v>14994748.550000001</v>
      </c>
      <c r="D44" s="78">
        <v>0</v>
      </c>
      <c r="E44" s="78">
        <v>2.0000006537884474E-2</v>
      </c>
      <c r="F44" s="78">
        <v>-0.20994000788778067</v>
      </c>
    </row>
    <row r="45" spans="1:6">
      <c r="B45"/>
      <c r="C45"/>
    </row>
    <row r="46" spans="1:6">
      <c r="B46"/>
      <c r="C46"/>
    </row>
    <row r="47" spans="1:6">
      <c r="B47"/>
      <c r="C47"/>
    </row>
    <row r="48" spans="1:6">
      <c r="B48"/>
      <c r="C48"/>
    </row>
    <row r="49" spans="2:3">
      <c r="B49"/>
      <c r="C49"/>
    </row>
    <row r="50" spans="2:3">
      <c r="B50"/>
      <c r="C50"/>
    </row>
    <row r="51" spans="2:3">
      <c r="B51"/>
      <c r="C51"/>
    </row>
    <row r="52" spans="2:3">
      <c r="B52"/>
      <c r="C52"/>
    </row>
    <row r="53" spans="2:3">
      <c r="B53"/>
      <c r="C53"/>
    </row>
    <row r="54" spans="2:3">
      <c r="B54"/>
      <c r="C54"/>
    </row>
    <row r="55" spans="2:3">
      <c r="B55"/>
      <c r="C55"/>
    </row>
    <row r="56" spans="2:3">
      <c r="B56"/>
      <c r="C56"/>
    </row>
    <row r="57" spans="2:3">
      <c r="B57"/>
      <c r="C57"/>
    </row>
    <row r="58" spans="2:3">
      <c r="B58"/>
      <c r="C58"/>
    </row>
    <row r="59" spans="2:3">
      <c r="B59"/>
      <c r="C59"/>
    </row>
    <row r="60" spans="2:3">
      <c r="B60"/>
      <c r="C60"/>
    </row>
    <row r="61" spans="2:3">
      <c r="B61"/>
      <c r="C61"/>
    </row>
    <row r="62" spans="2:3">
      <c r="B62"/>
      <c r="C62"/>
    </row>
    <row r="63" spans="2:3">
      <c r="B63"/>
      <c r="C63"/>
    </row>
    <row r="64" spans="2:3">
      <c r="B64"/>
      <c r="C64"/>
    </row>
    <row r="65" spans="2:3">
      <c r="B65"/>
      <c r="C65"/>
    </row>
    <row r="66" spans="2:3">
      <c r="B66"/>
      <c r="C66"/>
    </row>
    <row r="67" spans="2:3">
      <c r="B67"/>
      <c r="C67"/>
    </row>
    <row r="68" spans="2:3">
      <c r="B68"/>
      <c r="C68"/>
    </row>
    <row r="69" spans="2:3">
      <c r="B69"/>
      <c r="C69"/>
    </row>
    <row r="70" spans="2:3">
      <c r="B70"/>
      <c r="C70"/>
    </row>
    <row r="71" spans="2:3">
      <c r="B71"/>
      <c r="C71"/>
    </row>
    <row r="72" spans="2:3">
      <c r="B72"/>
      <c r="C72"/>
    </row>
    <row r="73" spans="2:3">
      <c r="B73"/>
      <c r="C73"/>
    </row>
    <row r="74" spans="2:3">
      <c r="B74"/>
      <c r="C74"/>
    </row>
    <row r="75" spans="2:3">
      <c r="B75"/>
      <c r="C75"/>
    </row>
    <row r="76" spans="2:3">
      <c r="B76"/>
      <c r="C76"/>
    </row>
    <row r="77" spans="2:3">
      <c r="B77"/>
      <c r="C77"/>
    </row>
    <row r="78" spans="2:3">
      <c r="B78"/>
      <c r="C78"/>
    </row>
    <row r="79" spans="2:3">
      <c r="B79"/>
      <c r="C79"/>
    </row>
    <row r="80" spans="2:3">
      <c r="B80"/>
      <c r="C80"/>
    </row>
    <row r="81" spans="2:3">
      <c r="B81"/>
      <c r="C81"/>
    </row>
    <row r="82" spans="2:3">
      <c r="B82"/>
      <c r="C82"/>
    </row>
    <row r="83" spans="2:3">
      <c r="B83"/>
      <c r="C83"/>
    </row>
    <row r="84" spans="2:3">
      <c r="B84"/>
      <c r="C84"/>
    </row>
    <row r="85" spans="2:3">
      <c r="B85"/>
      <c r="C85"/>
    </row>
    <row r="86" spans="2:3">
      <c r="B86"/>
      <c r="C86"/>
    </row>
    <row r="87" spans="2:3">
      <c r="B87"/>
      <c r="C87"/>
    </row>
    <row r="88" spans="2:3">
      <c r="B88"/>
      <c r="C88"/>
    </row>
    <row r="89" spans="2:3">
      <c r="B89"/>
      <c r="C89"/>
    </row>
    <row r="90" spans="2:3">
      <c r="B90"/>
      <c r="C90"/>
    </row>
    <row r="91" spans="2:3">
      <c r="B91"/>
      <c r="C91"/>
    </row>
    <row r="92" spans="2:3">
      <c r="B92"/>
      <c r="C92"/>
    </row>
    <row r="93" spans="2:3">
      <c r="B93"/>
      <c r="C93"/>
    </row>
    <row r="94" spans="2:3">
      <c r="B94"/>
      <c r="C94"/>
    </row>
    <row r="95" spans="2:3">
      <c r="B95"/>
      <c r="C95"/>
    </row>
    <row r="96" spans="2:3">
      <c r="B96"/>
      <c r="C96"/>
    </row>
    <row r="97" spans="2:3">
      <c r="B97"/>
      <c r="C97"/>
    </row>
    <row r="98" spans="2:3">
      <c r="B98"/>
      <c r="C98"/>
    </row>
    <row r="99" spans="2:3">
      <c r="B99"/>
      <c r="C99"/>
    </row>
    <row r="100" spans="2:3">
      <c r="B100"/>
      <c r="C100"/>
    </row>
    <row r="101" spans="2:3">
      <c r="B101"/>
      <c r="C101"/>
    </row>
    <row r="102" spans="2:3">
      <c r="B102"/>
      <c r="C102"/>
    </row>
    <row r="103" spans="2:3">
      <c r="B103"/>
      <c r="C103"/>
    </row>
    <row r="104" spans="2:3">
      <c r="B104"/>
      <c r="C104"/>
    </row>
    <row r="105" spans="2:3">
      <c r="B105"/>
      <c r="C105"/>
    </row>
    <row r="106" spans="2:3">
      <c r="B106"/>
      <c r="C106"/>
    </row>
    <row r="107" spans="2:3">
      <c r="B107"/>
      <c r="C107"/>
    </row>
    <row r="108" spans="2:3">
      <c r="B108"/>
      <c r="C108"/>
    </row>
    <row r="109" spans="2:3">
      <c r="B109"/>
      <c r="C109"/>
    </row>
    <row r="110" spans="2:3">
      <c r="B110"/>
      <c r="C110"/>
    </row>
    <row r="111" spans="2:3">
      <c r="B111"/>
      <c r="C111"/>
    </row>
    <row r="112" spans="2:3">
      <c r="B112"/>
      <c r="C112"/>
    </row>
    <row r="113" spans="2:3">
      <c r="B113"/>
      <c r="C113"/>
    </row>
    <row r="114" spans="2:3">
      <c r="B114"/>
      <c r="C114"/>
    </row>
    <row r="115" spans="2:3">
      <c r="B115"/>
      <c r="C115"/>
    </row>
    <row r="116" spans="2:3">
      <c r="B116"/>
      <c r="C116"/>
    </row>
    <row r="117" spans="2:3">
      <c r="B117"/>
      <c r="C117"/>
    </row>
    <row r="118" spans="2:3">
      <c r="B118"/>
      <c r="C118"/>
    </row>
    <row r="119" spans="2:3">
      <c r="B119"/>
      <c r="C119"/>
    </row>
    <row r="120" spans="2:3">
      <c r="B120"/>
      <c r="C120"/>
    </row>
    <row r="121" spans="2:3">
      <c r="B121"/>
      <c r="C121"/>
    </row>
    <row r="122" spans="2:3">
      <c r="B122"/>
      <c r="C122"/>
    </row>
    <row r="123" spans="2:3">
      <c r="B123"/>
      <c r="C123"/>
    </row>
    <row r="124" spans="2:3">
      <c r="B124"/>
      <c r="C124"/>
    </row>
    <row r="125" spans="2:3">
      <c r="B125"/>
      <c r="C125"/>
    </row>
    <row r="126" spans="2:3">
      <c r="B126"/>
      <c r="C126"/>
    </row>
    <row r="127" spans="2:3">
      <c r="B127"/>
      <c r="C127"/>
    </row>
    <row r="128" spans="2:3">
      <c r="B128"/>
      <c r="C128"/>
    </row>
    <row r="129" spans="2:3">
      <c r="B129"/>
      <c r="C129"/>
    </row>
    <row r="130" spans="2:3">
      <c r="B130"/>
      <c r="C130"/>
    </row>
    <row r="131" spans="2:3">
      <c r="B131"/>
      <c r="C131"/>
    </row>
    <row r="132" spans="2:3">
      <c r="B132"/>
      <c r="C132"/>
    </row>
    <row r="133" spans="2:3">
      <c r="B133"/>
      <c r="C133"/>
    </row>
    <row r="134" spans="2:3">
      <c r="B134"/>
      <c r="C134"/>
    </row>
    <row r="135" spans="2:3">
      <c r="B135"/>
      <c r="C135"/>
    </row>
    <row r="136" spans="2:3">
      <c r="B136"/>
      <c r="C136"/>
    </row>
    <row r="137" spans="2:3">
      <c r="B137"/>
      <c r="C137"/>
    </row>
    <row r="138" spans="2:3">
      <c r="B138"/>
      <c r="C138"/>
    </row>
    <row r="139" spans="2:3">
      <c r="B139"/>
      <c r="C139"/>
    </row>
    <row r="140" spans="2:3">
      <c r="B140"/>
      <c r="C140"/>
    </row>
    <row r="141" spans="2:3">
      <c r="B141"/>
      <c r="C141"/>
    </row>
    <row r="142" spans="2:3">
      <c r="B142"/>
      <c r="C142"/>
    </row>
    <row r="143" spans="2:3">
      <c r="B143"/>
      <c r="C143"/>
    </row>
    <row r="144" spans="2:3">
      <c r="B144"/>
      <c r="C144"/>
    </row>
    <row r="145" spans="2:3">
      <c r="B145"/>
      <c r="C145"/>
    </row>
    <row r="146" spans="2:3">
      <c r="B146"/>
      <c r="C146"/>
    </row>
    <row r="147" spans="2:3">
      <c r="B147"/>
      <c r="C147"/>
    </row>
    <row r="148" spans="2:3">
      <c r="B148"/>
      <c r="C148"/>
    </row>
    <row r="149" spans="2:3">
      <c r="B149"/>
      <c r="C149"/>
    </row>
    <row r="150" spans="2:3">
      <c r="B150"/>
      <c r="C150"/>
    </row>
    <row r="151" spans="2:3">
      <c r="B151"/>
      <c r="C151"/>
    </row>
    <row r="152" spans="2:3">
      <c r="B152"/>
      <c r="C152"/>
    </row>
    <row r="153" spans="2:3">
      <c r="B153"/>
      <c r="C153"/>
    </row>
    <row r="154" spans="2:3">
      <c r="B154"/>
      <c r="C154"/>
    </row>
    <row r="155" spans="2:3">
      <c r="B155"/>
      <c r="C155"/>
    </row>
    <row r="156" spans="2:3">
      <c r="B156"/>
      <c r="C156"/>
    </row>
    <row r="157" spans="2:3">
      <c r="B157"/>
      <c r="C157"/>
    </row>
    <row r="158" spans="2:3">
      <c r="B158"/>
      <c r="C158"/>
    </row>
    <row r="159" spans="2:3">
      <c r="B159"/>
      <c r="C159"/>
    </row>
    <row r="160" spans="2:3">
      <c r="B160"/>
      <c r="C160"/>
    </row>
    <row r="161" spans="2:3">
      <c r="B161"/>
      <c r="C161"/>
    </row>
    <row r="162" spans="2:3">
      <c r="B162"/>
      <c r="C162"/>
    </row>
    <row r="163" spans="2:3">
      <c r="B163"/>
      <c r="C163"/>
    </row>
    <row r="164" spans="2:3">
      <c r="B164"/>
      <c r="C164"/>
    </row>
    <row r="165" spans="2:3">
      <c r="B165"/>
      <c r="C165"/>
    </row>
    <row r="166" spans="2:3">
      <c r="B166"/>
      <c r="C166"/>
    </row>
    <row r="167" spans="2:3">
      <c r="B167"/>
      <c r="C167"/>
    </row>
    <row r="168" spans="2:3">
      <c r="B168"/>
      <c r="C168"/>
    </row>
    <row r="169" spans="2:3">
      <c r="B169"/>
      <c r="C169"/>
    </row>
    <row r="170" spans="2:3">
      <c r="B170"/>
      <c r="C170"/>
    </row>
    <row r="171" spans="2:3">
      <c r="B171"/>
      <c r="C171"/>
    </row>
    <row r="172" spans="2:3">
      <c r="B172"/>
      <c r="C172"/>
    </row>
    <row r="173" spans="2:3">
      <c r="B173"/>
      <c r="C173"/>
    </row>
    <row r="174" spans="2:3">
      <c r="B174"/>
      <c r="C174"/>
    </row>
    <row r="175" spans="2:3">
      <c r="B175"/>
      <c r="C175"/>
    </row>
    <row r="176" spans="2:3">
      <c r="B176"/>
      <c r="C176"/>
    </row>
    <row r="177" spans="2:3">
      <c r="B177"/>
      <c r="C177"/>
    </row>
    <row r="178" spans="2:3">
      <c r="B178"/>
      <c r="C178"/>
    </row>
    <row r="179" spans="2:3">
      <c r="B179"/>
      <c r="C179"/>
    </row>
    <row r="180" spans="2:3">
      <c r="B180"/>
      <c r="C180"/>
    </row>
    <row r="181" spans="2:3">
      <c r="B181"/>
      <c r="C181"/>
    </row>
    <row r="182" spans="2:3">
      <c r="B182"/>
      <c r="C182"/>
    </row>
    <row r="183" spans="2:3">
      <c r="B183"/>
      <c r="C183"/>
    </row>
    <row r="184" spans="2:3">
      <c r="B184"/>
      <c r="C184"/>
    </row>
    <row r="185" spans="2:3">
      <c r="B185"/>
      <c r="C185"/>
    </row>
    <row r="186" spans="2:3">
      <c r="B186"/>
      <c r="C186"/>
    </row>
    <row r="187" spans="2:3">
      <c r="B187"/>
      <c r="C187"/>
    </row>
    <row r="188" spans="2:3">
      <c r="B188"/>
      <c r="C188"/>
    </row>
    <row r="189" spans="2:3">
      <c r="B189"/>
      <c r="C189"/>
    </row>
    <row r="190" spans="2:3">
      <c r="B190"/>
      <c r="C190"/>
    </row>
    <row r="191" spans="2:3">
      <c r="B191"/>
      <c r="C191"/>
    </row>
    <row r="192" spans="2:3">
      <c r="B192"/>
      <c r="C192"/>
    </row>
    <row r="193" spans="2:3">
      <c r="B193"/>
      <c r="C193"/>
    </row>
    <row r="194" spans="2:3">
      <c r="B194"/>
      <c r="C194"/>
    </row>
    <row r="195" spans="2:3">
      <c r="B195"/>
      <c r="C195"/>
    </row>
    <row r="196" spans="2:3">
      <c r="B196"/>
      <c r="C196"/>
    </row>
    <row r="197" spans="2:3">
      <c r="B197"/>
      <c r="C197"/>
    </row>
    <row r="198" spans="2:3">
      <c r="B198"/>
      <c r="C198"/>
    </row>
  </sheetData>
  <pageMargins left="0.70866141732283472" right="0.70866141732283472" top="0.74803149606299213" bottom="0.74803149606299213" header="0.31496062992125984" footer="0.31496062992125984"/>
  <pageSetup scale="70" orientation="landscape" r:id="rId2"/>
</worksheet>
</file>

<file path=xl/worksheets/sheet50.xml><?xml version="1.0" encoding="utf-8"?>
<worksheet xmlns="http://schemas.openxmlformats.org/spreadsheetml/2006/main" xmlns:r="http://schemas.openxmlformats.org/officeDocument/2006/relationships">
  <dimension ref="A3:E51"/>
  <sheetViews>
    <sheetView workbookViewId="0">
      <selection activeCell="D37" sqref="D37"/>
    </sheetView>
  </sheetViews>
  <sheetFormatPr defaultRowHeight="12.75"/>
  <cols>
    <col min="1" max="1" width="41" customWidth="1"/>
    <col min="2" max="3" width="24.5703125" style="78" bestFit="1" customWidth="1"/>
    <col min="4" max="5" width="24" style="78" bestFit="1" customWidth="1"/>
  </cols>
  <sheetData>
    <row r="3" spans="1:5">
      <c r="B3" s="86" t="s">
        <v>1537</v>
      </c>
    </row>
    <row r="4" spans="1:5">
      <c r="A4" s="81" t="s">
        <v>1344</v>
      </c>
      <c r="B4" s="78" t="s">
        <v>1872</v>
      </c>
      <c r="C4" s="78" t="s">
        <v>1873</v>
      </c>
      <c r="D4" s="78" t="s">
        <v>1874</v>
      </c>
      <c r="E4" s="78" t="s">
        <v>1875</v>
      </c>
    </row>
    <row r="5" spans="1:5">
      <c r="A5" s="82" t="s">
        <v>1326</v>
      </c>
      <c r="B5" s="78">
        <v>844539351</v>
      </c>
      <c r="C5" s="78">
        <v>959734590</v>
      </c>
      <c r="D5" s="78">
        <v>1000601559.9300002</v>
      </c>
      <c r="E5" s="78">
        <v>1057654293.4602903</v>
      </c>
    </row>
    <row r="6" spans="1:5">
      <c r="A6" s="83" t="s">
        <v>1604</v>
      </c>
      <c r="B6" s="78">
        <v>12531775</v>
      </c>
      <c r="C6" s="78">
        <v>13270709</v>
      </c>
      <c r="D6" s="78">
        <v>13996617.479999993</v>
      </c>
      <c r="E6" s="78">
        <v>14734602.43744</v>
      </c>
    </row>
    <row r="7" spans="1:5">
      <c r="A7" s="83" t="s">
        <v>1605</v>
      </c>
      <c r="B7" s="78">
        <v>20648550</v>
      </c>
      <c r="C7" s="78">
        <v>24886442</v>
      </c>
      <c r="D7" s="78">
        <v>25964535.659999996</v>
      </c>
      <c r="E7" s="78">
        <v>26959733.059980005</v>
      </c>
    </row>
    <row r="8" spans="1:5">
      <c r="A8" s="83" t="s">
        <v>1606</v>
      </c>
      <c r="B8" s="78">
        <v>71209451</v>
      </c>
      <c r="C8" s="78">
        <v>77692817</v>
      </c>
      <c r="D8" s="78">
        <v>83953154.595000058</v>
      </c>
      <c r="E8" s="78">
        <v>88636673.624535009</v>
      </c>
    </row>
    <row r="9" spans="1:5">
      <c r="A9" s="83" t="s">
        <v>1607</v>
      </c>
      <c r="B9" s="78">
        <v>81899663</v>
      </c>
      <c r="C9" s="78">
        <v>86116576</v>
      </c>
      <c r="D9" s="78">
        <v>90805818.195000023</v>
      </c>
      <c r="E9" s="78">
        <v>95573072.328335032</v>
      </c>
    </row>
    <row r="10" spans="1:5">
      <c r="A10" s="83" t="s">
        <v>1608</v>
      </c>
      <c r="B10" s="78">
        <v>125789257</v>
      </c>
      <c r="C10" s="78">
        <v>133688726</v>
      </c>
      <c r="D10" s="78">
        <v>142911908.19</v>
      </c>
      <c r="E10" s="78">
        <v>152515519.66007015</v>
      </c>
    </row>
    <row r="11" spans="1:5">
      <c r="A11" s="83" t="s">
        <v>1609</v>
      </c>
      <c r="B11" s="78">
        <v>157866995</v>
      </c>
      <c r="C11" s="78">
        <v>181957459</v>
      </c>
      <c r="D11" s="78">
        <v>189609884.93000007</v>
      </c>
      <c r="E11" s="78">
        <v>199262263.58229005</v>
      </c>
    </row>
    <row r="12" spans="1:5">
      <c r="A12" s="83" t="s">
        <v>1610</v>
      </c>
      <c r="B12" s="78">
        <v>374593660</v>
      </c>
      <c r="C12" s="78">
        <v>442121861</v>
      </c>
      <c r="D12" s="78">
        <v>453359640.88</v>
      </c>
      <c r="E12" s="78">
        <v>479972428.76764011</v>
      </c>
    </row>
    <row r="13" spans="1:5">
      <c r="A13" s="82" t="s">
        <v>1345</v>
      </c>
      <c r="B13" s="78">
        <v>844539351</v>
      </c>
      <c r="C13" s="78">
        <v>959734590</v>
      </c>
      <c r="D13" s="78">
        <v>1000601559.9300002</v>
      </c>
      <c r="E13" s="78">
        <v>1057654293.4602903</v>
      </c>
    </row>
    <row r="14" spans="1:5">
      <c r="B14"/>
      <c r="C14"/>
      <c r="D14"/>
      <c r="E14"/>
    </row>
    <row r="15" spans="1:5">
      <c r="B15"/>
      <c r="C15"/>
      <c r="D15"/>
      <c r="E15"/>
    </row>
    <row r="16" spans="1:5">
      <c r="B16"/>
      <c r="C16"/>
      <c r="D16"/>
      <c r="E16"/>
    </row>
    <row r="17" spans="2:5">
      <c r="B17"/>
      <c r="C17"/>
      <c r="D17"/>
      <c r="E17"/>
    </row>
    <row r="18" spans="2:5">
      <c r="B18"/>
      <c r="C18"/>
      <c r="D18"/>
      <c r="E18"/>
    </row>
    <row r="19" spans="2:5">
      <c r="B19"/>
      <c r="C19"/>
      <c r="D19"/>
      <c r="E19"/>
    </row>
    <row r="20" spans="2:5">
      <c r="B20"/>
      <c r="C20"/>
      <c r="D20"/>
      <c r="E20"/>
    </row>
    <row r="21" spans="2:5">
      <c r="B21"/>
      <c r="C21"/>
      <c r="D21"/>
      <c r="E21"/>
    </row>
    <row r="22" spans="2:5">
      <c r="B22"/>
      <c r="C22"/>
      <c r="D22"/>
      <c r="E22"/>
    </row>
    <row r="23" spans="2:5">
      <c r="B23"/>
      <c r="C23"/>
      <c r="D23"/>
      <c r="E23"/>
    </row>
    <row r="24" spans="2:5">
      <c r="B24"/>
      <c r="C24"/>
      <c r="D24"/>
      <c r="E24"/>
    </row>
    <row r="25" spans="2:5">
      <c r="B25"/>
      <c r="C25"/>
      <c r="D25"/>
      <c r="E25"/>
    </row>
    <row r="26" spans="2:5">
      <c r="B26"/>
      <c r="C26"/>
      <c r="D26"/>
      <c r="E26"/>
    </row>
    <row r="27" spans="2:5">
      <c r="B27"/>
      <c r="C27"/>
      <c r="D27"/>
      <c r="E27"/>
    </row>
    <row r="28" spans="2:5">
      <c r="B28"/>
      <c r="C28"/>
      <c r="D28"/>
      <c r="E28"/>
    </row>
    <row r="29" spans="2:5">
      <c r="B29"/>
      <c r="C29"/>
      <c r="D29"/>
      <c r="E29"/>
    </row>
    <row r="30" spans="2:5">
      <c r="B30"/>
      <c r="C30"/>
      <c r="D30"/>
      <c r="E30"/>
    </row>
    <row r="31" spans="2:5">
      <c r="B31"/>
      <c r="C31"/>
      <c r="D31"/>
      <c r="E31"/>
    </row>
    <row r="32" spans="2:5">
      <c r="B32"/>
      <c r="C32"/>
      <c r="D32"/>
      <c r="E32"/>
    </row>
    <row r="33" spans="2:5">
      <c r="B33"/>
      <c r="C33"/>
      <c r="D33"/>
      <c r="E33"/>
    </row>
    <row r="34" spans="2:5">
      <c r="B34"/>
      <c r="C34"/>
      <c r="D34"/>
      <c r="E34"/>
    </row>
    <row r="35" spans="2:5">
      <c r="B35"/>
      <c r="C35"/>
      <c r="D35"/>
      <c r="E35"/>
    </row>
    <row r="36" spans="2:5">
      <c r="B36"/>
      <c r="C36"/>
      <c r="D36"/>
      <c r="E36"/>
    </row>
    <row r="37" spans="2:5">
      <c r="B37"/>
      <c r="C37"/>
      <c r="D37"/>
      <c r="E37"/>
    </row>
    <row r="38" spans="2:5">
      <c r="B38"/>
      <c r="C38"/>
      <c r="D38"/>
      <c r="E38"/>
    </row>
    <row r="39" spans="2:5">
      <c r="B39"/>
      <c r="C39"/>
      <c r="D39"/>
      <c r="E39"/>
    </row>
    <row r="40" spans="2:5">
      <c r="B40"/>
      <c r="C40"/>
      <c r="D40"/>
      <c r="E40"/>
    </row>
    <row r="41" spans="2:5">
      <c r="B41"/>
      <c r="C41"/>
      <c r="D41"/>
      <c r="E41"/>
    </row>
    <row r="42" spans="2:5">
      <c r="B42"/>
      <c r="C42"/>
      <c r="D42"/>
      <c r="E42"/>
    </row>
    <row r="43" spans="2:5">
      <c r="B43"/>
      <c r="C43"/>
      <c r="D43"/>
      <c r="E43"/>
    </row>
    <row r="44" spans="2:5">
      <c r="B44"/>
      <c r="C44"/>
      <c r="D44"/>
      <c r="E44"/>
    </row>
    <row r="45" spans="2:5">
      <c r="B45"/>
      <c r="C45"/>
      <c r="D45"/>
      <c r="E45"/>
    </row>
    <row r="46" spans="2:5">
      <c r="B46"/>
      <c r="C46"/>
      <c r="D46"/>
      <c r="E46"/>
    </row>
    <row r="47" spans="2:5">
      <c r="B47"/>
      <c r="C47"/>
      <c r="D47"/>
      <c r="E47"/>
    </row>
    <row r="48" spans="2:5">
      <c r="B48"/>
      <c r="C48"/>
      <c r="D48"/>
      <c r="E48"/>
    </row>
    <row r="49" spans="2:5">
      <c r="B49"/>
      <c r="C49"/>
      <c r="D49"/>
      <c r="E49"/>
    </row>
    <row r="50" spans="2:5">
      <c r="B50"/>
      <c r="C50"/>
      <c r="D50"/>
      <c r="E50"/>
    </row>
    <row r="51" spans="2:5">
      <c r="B51"/>
      <c r="C51"/>
      <c r="D51"/>
      <c r="E51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51.xml><?xml version="1.0" encoding="utf-8"?>
<worksheet xmlns="http://schemas.openxmlformats.org/spreadsheetml/2006/main" xmlns:r="http://schemas.openxmlformats.org/officeDocument/2006/relationships">
  <dimension ref="A3:B197"/>
  <sheetViews>
    <sheetView workbookViewId="0">
      <selection activeCell="B21" sqref="A1:B21"/>
    </sheetView>
  </sheetViews>
  <sheetFormatPr defaultRowHeight="12.75"/>
  <cols>
    <col min="1" max="1" width="66.7109375" customWidth="1"/>
    <col min="2" max="2" width="24.5703125" style="78" bestFit="1" customWidth="1"/>
  </cols>
  <sheetData>
    <row r="3" spans="1:2">
      <c r="A3" s="81" t="s">
        <v>1344</v>
      </c>
      <c r="B3" s="78" t="s">
        <v>1873</v>
      </c>
    </row>
    <row r="4" spans="1:2">
      <c r="A4" s="82" t="s">
        <v>1326</v>
      </c>
      <c r="B4" s="78">
        <v>959734590</v>
      </c>
    </row>
    <row r="5" spans="1:2">
      <c r="A5" s="83" t="s">
        <v>1346</v>
      </c>
      <c r="B5" s="78">
        <v>221698024</v>
      </c>
    </row>
    <row r="6" spans="1:2">
      <c r="A6" s="83" t="s">
        <v>1347</v>
      </c>
      <c r="B6" s="78">
        <v>48030242</v>
      </c>
    </row>
    <row r="7" spans="1:2">
      <c r="A7" s="83" t="s">
        <v>1560</v>
      </c>
      <c r="B7" s="78">
        <v>-9515771</v>
      </c>
    </row>
    <row r="8" spans="1:2">
      <c r="A8" s="83" t="s">
        <v>1561</v>
      </c>
      <c r="B8" s="78">
        <v>-101576219</v>
      </c>
    </row>
    <row r="9" spans="1:2">
      <c r="A9" s="83" t="s">
        <v>1562</v>
      </c>
      <c r="B9" s="78">
        <v>21852856</v>
      </c>
    </row>
    <row r="10" spans="1:2">
      <c r="A10" s="83" t="s">
        <v>1540</v>
      </c>
      <c r="B10" s="78">
        <v>20583459</v>
      </c>
    </row>
    <row r="11" spans="1:2">
      <c r="A11" s="83" t="s">
        <v>1563</v>
      </c>
      <c r="B11" s="78">
        <v>200000</v>
      </c>
    </row>
    <row r="12" spans="1:2">
      <c r="A12" s="83" t="s">
        <v>1564</v>
      </c>
      <c r="B12" s="78">
        <v>0</v>
      </c>
    </row>
    <row r="13" spans="1:2">
      <c r="A13" s="83" t="s">
        <v>1348</v>
      </c>
      <c r="B13" s="78">
        <v>123228464</v>
      </c>
    </row>
    <row r="14" spans="1:2">
      <c r="A14" s="83" t="s">
        <v>1353</v>
      </c>
      <c r="B14" s="78">
        <v>134885671</v>
      </c>
    </row>
    <row r="15" spans="1:2">
      <c r="A15" s="83" t="s">
        <v>1349</v>
      </c>
      <c r="B15" s="78">
        <v>9155937</v>
      </c>
    </row>
    <row r="16" spans="1:2">
      <c r="A16" s="83" t="s">
        <v>1565</v>
      </c>
      <c r="B16" s="78">
        <v>307100624</v>
      </c>
    </row>
    <row r="17" spans="1:2">
      <c r="A17" s="83" t="s">
        <v>1351</v>
      </c>
      <c r="B17" s="78">
        <v>43458872</v>
      </c>
    </row>
    <row r="18" spans="1:2">
      <c r="A18" s="83" t="s">
        <v>1547</v>
      </c>
      <c r="B18" s="78">
        <v>34473000</v>
      </c>
    </row>
    <row r="19" spans="1:2">
      <c r="A19" s="83" t="s">
        <v>1566</v>
      </c>
      <c r="B19" s="78">
        <v>7588499</v>
      </c>
    </row>
    <row r="20" spans="1:2">
      <c r="A20" s="83" t="s">
        <v>1350</v>
      </c>
      <c r="B20" s="78">
        <v>98570932</v>
      </c>
    </row>
    <row r="21" spans="1:2">
      <c r="A21" s="82" t="s">
        <v>1345</v>
      </c>
      <c r="B21" s="78">
        <v>959734590</v>
      </c>
    </row>
    <row r="22" spans="1:2">
      <c r="B22"/>
    </row>
    <row r="23" spans="1:2">
      <c r="B23"/>
    </row>
    <row r="24" spans="1:2">
      <c r="B24"/>
    </row>
    <row r="25" spans="1:2">
      <c r="B25"/>
    </row>
    <row r="26" spans="1:2">
      <c r="B26"/>
    </row>
    <row r="27" spans="1:2">
      <c r="B27"/>
    </row>
    <row r="28" spans="1:2">
      <c r="B28"/>
    </row>
    <row r="29" spans="1:2">
      <c r="B29"/>
    </row>
    <row r="30" spans="1:2">
      <c r="B30"/>
    </row>
    <row r="31" spans="1:2">
      <c r="B31"/>
    </row>
    <row r="32" spans="1:2">
      <c r="B32"/>
    </row>
    <row r="33" spans="2:2">
      <c r="B33"/>
    </row>
    <row r="34" spans="2:2">
      <c r="B34"/>
    </row>
    <row r="35" spans="2:2">
      <c r="B35"/>
    </row>
    <row r="36" spans="2:2">
      <c r="B36"/>
    </row>
    <row r="37" spans="2:2">
      <c r="B37"/>
    </row>
    <row r="38" spans="2:2">
      <c r="B38"/>
    </row>
    <row r="39" spans="2:2">
      <c r="B39"/>
    </row>
    <row r="40" spans="2:2">
      <c r="B40"/>
    </row>
    <row r="41" spans="2:2">
      <c r="B41"/>
    </row>
    <row r="42" spans="2:2">
      <c r="B42"/>
    </row>
    <row r="43" spans="2:2">
      <c r="B43"/>
    </row>
    <row r="44" spans="2:2">
      <c r="B44"/>
    </row>
    <row r="45" spans="2:2">
      <c r="B45"/>
    </row>
    <row r="46" spans="2:2">
      <c r="B46"/>
    </row>
    <row r="47" spans="2:2">
      <c r="B47"/>
    </row>
    <row r="48" spans="2:2">
      <c r="B48"/>
    </row>
    <row r="49" spans="2:2">
      <c r="B49"/>
    </row>
    <row r="50" spans="2:2">
      <c r="B50"/>
    </row>
    <row r="51" spans="2:2">
      <c r="B51"/>
    </row>
    <row r="52" spans="2:2">
      <c r="B52"/>
    </row>
    <row r="53" spans="2:2">
      <c r="B53"/>
    </row>
    <row r="54" spans="2:2">
      <c r="B54"/>
    </row>
    <row r="55" spans="2:2">
      <c r="B55"/>
    </row>
    <row r="56" spans="2:2">
      <c r="B56"/>
    </row>
    <row r="57" spans="2:2">
      <c r="B57"/>
    </row>
    <row r="58" spans="2:2">
      <c r="B58"/>
    </row>
    <row r="59" spans="2:2">
      <c r="B59"/>
    </row>
    <row r="60" spans="2:2">
      <c r="B60"/>
    </row>
    <row r="61" spans="2:2">
      <c r="B61"/>
    </row>
    <row r="62" spans="2:2">
      <c r="B62"/>
    </row>
    <row r="63" spans="2:2">
      <c r="B63"/>
    </row>
    <row r="64" spans="2:2">
      <c r="B64"/>
    </row>
    <row r="65" spans="2:2">
      <c r="B65"/>
    </row>
    <row r="66" spans="2:2">
      <c r="B66"/>
    </row>
    <row r="67" spans="2:2">
      <c r="B67"/>
    </row>
    <row r="68" spans="2:2">
      <c r="B68"/>
    </row>
    <row r="69" spans="2:2">
      <c r="B69"/>
    </row>
    <row r="70" spans="2:2">
      <c r="B70"/>
    </row>
    <row r="71" spans="2:2">
      <c r="B71"/>
    </row>
    <row r="72" spans="2:2">
      <c r="B72"/>
    </row>
    <row r="73" spans="2:2">
      <c r="B73"/>
    </row>
    <row r="74" spans="2:2">
      <c r="B74"/>
    </row>
    <row r="75" spans="2:2">
      <c r="B75"/>
    </row>
    <row r="76" spans="2:2">
      <c r="B76"/>
    </row>
    <row r="77" spans="2:2">
      <c r="B77"/>
    </row>
    <row r="78" spans="2:2">
      <c r="B78"/>
    </row>
    <row r="79" spans="2:2">
      <c r="B79"/>
    </row>
    <row r="80" spans="2:2">
      <c r="B80"/>
    </row>
    <row r="81" spans="2:2">
      <c r="B81"/>
    </row>
    <row r="82" spans="2:2">
      <c r="B82"/>
    </row>
    <row r="83" spans="2:2">
      <c r="B83"/>
    </row>
    <row r="84" spans="2:2">
      <c r="B84"/>
    </row>
    <row r="85" spans="2:2">
      <c r="B85"/>
    </row>
    <row r="86" spans="2:2">
      <c r="B86"/>
    </row>
    <row r="87" spans="2:2">
      <c r="B87"/>
    </row>
    <row r="88" spans="2:2">
      <c r="B88"/>
    </row>
    <row r="89" spans="2:2">
      <c r="B89"/>
    </row>
    <row r="90" spans="2:2">
      <c r="B90"/>
    </row>
    <row r="91" spans="2:2">
      <c r="B91"/>
    </row>
    <row r="92" spans="2:2">
      <c r="B92"/>
    </row>
    <row r="93" spans="2:2">
      <c r="B93"/>
    </row>
    <row r="94" spans="2:2">
      <c r="B94"/>
    </row>
    <row r="95" spans="2:2">
      <c r="B95"/>
    </row>
    <row r="96" spans="2:2">
      <c r="B96"/>
    </row>
    <row r="97" spans="2:2">
      <c r="B97"/>
    </row>
    <row r="98" spans="2:2">
      <c r="B98"/>
    </row>
    <row r="99" spans="2:2">
      <c r="B99"/>
    </row>
    <row r="100" spans="2:2">
      <c r="B100"/>
    </row>
    <row r="101" spans="2:2">
      <c r="B101"/>
    </row>
    <row r="102" spans="2:2">
      <c r="B102"/>
    </row>
    <row r="103" spans="2:2">
      <c r="B103"/>
    </row>
    <row r="104" spans="2:2">
      <c r="B104"/>
    </row>
    <row r="105" spans="2:2">
      <c r="B105"/>
    </row>
    <row r="106" spans="2:2">
      <c r="B106"/>
    </row>
    <row r="107" spans="2:2">
      <c r="B107"/>
    </row>
    <row r="108" spans="2:2">
      <c r="B108"/>
    </row>
    <row r="109" spans="2:2">
      <c r="B109"/>
    </row>
    <row r="110" spans="2:2">
      <c r="B110"/>
    </row>
    <row r="111" spans="2:2">
      <c r="B111"/>
    </row>
    <row r="112" spans="2:2">
      <c r="B112"/>
    </row>
    <row r="113" spans="2:2">
      <c r="B113"/>
    </row>
    <row r="114" spans="2:2">
      <c r="B114"/>
    </row>
    <row r="115" spans="2:2">
      <c r="B115"/>
    </row>
    <row r="116" spans="2:2">
      <c r="B116"/>
    </row>
    <row r="117" spans="2:2">
      <c r="B117"/>
    </row>
    <row r="118" spans="2:2">
      <c r="B118"/>
    </row>
    <row r="119" spans="2:2">
      <c r="B119"/>
    </row>
    <row r="120" spans="2:2">
      <c r="B120"/>
    </row>
    <row r="121" spans="2:2">
      <c r="B121"/>
    </row>
    <row r="122" spans="2:2">
      <c r="B122"/>
    </row>
    <row r="123" spans="2:2">
      <c r="B123"/>
    </row>
    <row r="124" spans="2:2">
      <c r="B124"/>
    </row>
    <row r="125" spans="2:2">
      <c r="B125"/>
    </row>
    <row r="126" spans="2:2">
      <c r="B126"/>
    </row>
    <row r="127" spans="2:2">
      <c r="B127"/>
    </row>
    <row r="128" spans="2:2">
      <c r="B128"/>
    </row>
    <row r="129" spans="2:2">
      <c r="B129"/>
    </row>
    <row r="130" spans="2:2">
      <c r="B130"/>
    </row>
    <row r="131" spans="2:2">
      <c r="B131"/>
    </row>
    <row r="132" spans="2:2">
      <c r="B132"/>
    </row>
    <row r="133" spans="2:2">
      <c r="B133"/>
    </row>
    <row r="134" spans="2:2">
      <c r="B134"/>
    </row>
    <row r="135" spans="2:2">
      <c r="B135"/>
    </row>
    <row r="136" spans="2:2">
      <c r="B136"/>
    </row>
    <row r="137" spans="2:2">
      <c r="B137"/>
    </row>
    <row r="138" spans="2:2">
      <c r="B138"/>
    </row>
    <row r="139" spans="2:2">
      <c r="B139"/>
    </row>
    <row r="140" spans="2:2">
      <c r="B140"/>
    </row>
    <row r="141" spans="2:2">
      <c r="B141"/>
    </row>
    <row r="142" spans="2:2">
      <c r="B142"/>
    </row>
    <row r="143" spans="2:2">
      <c r="B143"/>
    </row>
    <row r="144" spans="2:2">
      <c r="B144"/>
    </row>
    <row r="145" spans="2:2">
      <c r="B145"/>
    </row>
    <row r="146" spans="2:2">
      <c r="B146"/>
    </row>
    <row r="147" spans="2:2">
      <c r="B147"/>
    </row>
    <row r="148" spans="2:2">
      <c r="B148"/>
    </row>
    <row r="149" spans="2:2">
      <c r="B149"/>
    </row>
    <row r="150" spans="2:2">
      <c r="B150"/>
    </row>
    <row r="151" spans="2:2">
      <c r="B151"/>
    </row>
    <row r="152" spans="2:2">
      <c r="B152"/>
    </row>
    <row r="153" spans="2:2">
      <c r="B153"/>
    </row>
    <row r="154" spans="2:2">
      <c r="B154"/>
    </row>
    <row r="155" spans="2:2">
      <c r="B155"/>
    </row>
    <row r="156" spans="2:2">
      <c r="B156"/>
    </row>
    <row r="157" spans="2:2">
      <c r="B157"/>
    </row>
    <row r="158" spans="2:2">
      <c r="B158"/>
    </row>
    <row r="159" spans="2:2">
      <c r="B159"/>
    </row>
    <row r="160" spans="2:2">
      <c r="B160"/>
    </row>
    <row r="161" spans="2:2">
      <c r="B161"/>
    </row>
    <row r="162" spans="2:2">
      <c r="B162"/>
    </row>
    <row r="163" spans="2:2">
      <c r="B163"/>
    </row>
    <row r="164" spans="2:2">
      <c r="B164"/>
    </row>
    <row r="165" spans="2:2">
      <c r="B165"/>
    </row>
    <row r="166" spans="2:2">
      <c r="B166"/>
    </row>
    <row r="167" spans="2:2">
      <c r="B167"/>
    </row>
    <row r="168" spans="2:2">
      <c r="B168"/>
    </row>
    <row r="169" spans="2:2">
      <c r="B169"/>
    </row>
    <row r="170" spans="2:2">
      <c r="B170"/>
    </row>
    <row r="171" spans="2:2">
      <c r="B171"/>
    </row>
    <row r="172" spans="2:2">
      <c r="B172"/>
    </row>
    <row r="173" spans="2:2">
      <c r="B173"/>
    </row>
    <row r="174" spans="2:2">
      <c r="B174"/>
    </row>
    <row r="175" spans="2:2">
      <c r="B175"/>
    </row>
    <row r="176" spans="2:2">
      <c r="B176"/>
    </row>
    <row r="177" spans="2:2">
      <c r="B177"/>
    </row>
    <row r="178" spans="2:2">
      <c r="B178"/>
    </row>
    <row r="179" spans="2:2">
      <c r="B179"/>
    </row>
    <row r="180" spans="2:2">
      <c r="B180"/>
    </row>
    <row r="181" spans="2:2">
      <c r="B181"/>
    </row>
    <row r="182" spans="2:2">
      <c r="B182"/>
    </row>
    <row r="183" spans="2:2">
      <c r="B183"/>
    </row>
    <row r="184" spans="2:2">
      <c r="B184"/>
    </row>
    <row r="185" spans="2:2">
      <c r="B185"/>
    </row>
    <row r="186" spans="2:2">
      <c r="B186"/>
    </row>
    <row r="187" spans="2:2">
      <c r="B187"/>
    </row>
    <row r="188" spans="2:2">
      <c r="B188"/>
    </row>
    <row r="189" spans="2:2">
      <c r="B189"/>
    </row>
    <row r="190" spans="2:2">
      <c r="B190"/>
    </row>
    <row r="191" spans="2:2">
      <c r="B191"/>
    </row>
    <row r="192" spans="2:2">
      <c r="B192"/>
    </row>
    <row r="193" spans="2:2">
      <c r="B193"/>
    </row>
    <row r="194" spans="2:2">
      <c r="B194"/>
    </row>
    <row r="195" spans="2:2">
      <c r="B195"/>
    </row>
    <row r="196" spans="2:2">
      <c r="B196"/>
    </row>
    <row r="197" spans="2:2">
      <c r="B197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52.xml><?xml version="1.0" encoding="utf-8"?>
<worksheet xmlns="http://schemas.openxmlformats.org/spreadsheetml/2006/main" xmlns:r="http://schemas.openxmlformats.org/officeDocument/2006/relationships">
  <dimension ref="A3:D121"/>
  <sheetViews>
    <sheetView workbookViewId="0">
      <selection activeCell="D27" sqref="D27"/>
    </sheetView>
  </sheetViews>
  <sheetFormatPr defaultRowHeight="12.75"/>
  <cols>
    <col min="1" max="1" width="60.28515625" customWidth="1"/>
    <col min="2" max="2" width="24.5703125" style="78" customWidth="1"/>
    <col min="3" max="4" width="24" customWidth="1"/>
  </cols>
  <sheetData>
    <row r="3" spans="1:4">
      <c r="B3" s="81" t="s">
        <v>1537</v>
      </c>
    </row>
    <row r="4" spans="1:4">
      <c r="A4" s="81" t="s">
        <v>1344</v>
      </c>
      <c r="B4" s="77" t="s">
        <v>1873</v>
      </c>
      <c r="C4" s="77" t="s">
        <v>1874</v>
      </c>
      <c r="D4" s="77" t="s">
        <v>1875</v>
      </c>
    </row>
    <row r="5" spans="1:4">
      <c r="A5" s="82" t="s">
        <v>1328</v>
      </c>
      <c r="B5" s="78">
        <v>53053028</v>
      </c>
      <c r="C5" s="78">
        <v>44673460</v>
      </c>
      <c r="D5" s="78">
        <v>46531904</v>
      </c>
    </row>
    <row r="6" spans="1:4">
      <c r="A6" s="83" t="s">
        <v>1604</v>
      </c>
      <c r="C6" s="78"/>
      <c r="D6" s="78"/>
    </row>
    <row r="7" spans="1:4">
      <c r="A7" s="84" t="s">
        <v>1698</v>
      </c>
      <c r="C7" s="78"/>
      <c r="D7" s="78"/>
    </row>
    <row r="8" spans="1:4">
      <c r="A8" s="83" t="s">
        <v>1605</v>
      </c>
      <c r="B8" s="78">
        <v>1150000</v>
      </c>
      <c r="C8" s="78"/>
      <c r="D8" s="78"/>
    </row>
    <row r="9" spans="1:4">
      <c r="A9" s="84" t="s">
        <v>1693</v>
      </c>
      <c r="B9" s="78">
        <v>1150000</v>
      </c>
      <c r="C9" s="78"/>
      <c r="D9" s="78"/>
    </row>
    <row r="10" spans="1:4">
      <c r="A10" s="84" t="s">
        <v>1696</v>
      </c>
      <c r="C10" s="78"/>
      <c r="D10" s="78"/>
    </row>
    <row r="11" spans="1:4">
      <c r="A11" s="84" t="s">
        <v>1698</v>
      </c>
      <c r="C11" s="78"/>
      <c r="D11" s="78"/>
    </row>
    <row r="12" spans="1:4">
      <c r="A12" s="83" t="s">
        <v>1606</v>
      </c>
      <c r="C12" s="78"/>
      <c r="D12" s="78"/>
    </row>
    <row r="13" spans="1:4">
      <c r="A13" s="84" t="s">
        <v>1698</v>
      </c>
      <c r="C13" s="78"/>
      <c r="D13" s="78"/>
    </row>
    <row r="14" spans="1:4">
      <c r="A14" s="83" t="s">
        <v>1607</v>
      </c>
      <c r="C14" s="78"/>
      <c r="D14" s="78"/>
    </row>
    <row r="15" spans="1:4">
      <c r="A15" s="84" t="s">
        <v>1698</v>
      </c>
      <c r="C15" s="78"/>
      <c r="D15" s="78"/>
    </row>
    <row r="16" spans="1:4">
      <c r="A16" s="83" t="s">
        <v>1608</v>
      </c>
      <c r="B16" s="78">
        <v>21107314</v>
      </c>
      <c r="C16" s="78">
        <v>22334230</v>
      </c>
      <c r="D16" s="78">
        <v>23263452</v>
      </c>
    </row>
    <row r="17" spans="1:4">
      <c r="A17" s="84" t="s">
        <v>1806</v>
      </c>
      <c r="B17" s="78">
        <v>18227314</v>
      </c>
      <c r="C17" s="78">
        <v>22334230</v>
      </c>
      <c r="D17" s="78">
        <v>21263452</v>
      </c>
    </row>
    <row r="18" spans="1:4">
      <c r="A18" s="85" t="s">
        <v>1694</v>
      </c>
      <c r="B18" s="78">
        <v>120000</v>
      </c>
      <c r="C18" s="78"/>
      <c r="D18" s="78"/>
    </row>
    <row r="19" spans="1:4">
      <c r="A19" s="85" t="s">
        <v>1807</v>
      </c>
      <c r="B19" s="78">
        <v>17207314</v>
      </c>
      <c r="C19" s="78">
        <v>21734230</v>
      </c>
      <c r="D19" s="78">
        <v>20463452</v>
      </c>
    </row>
    <row r="20" spans="1:4">
      <c r="A20" s="85" t="s">
        <v>1699</v>
      </c>
      <c r="B20" s="78">
        <v>300000</v>
      </c>
      <c r="C20" s="78"/>
      <c r="D20" s="78"/>
    </row>
    <row r="21" spans="1:4">
      <c r="A21" s="85" t="s">
        <v>1808</v>
      </c>
      <c r="B21" s="78">
        <v>600000</v>
      </c>
      <c r="C21" s="78">
        <v>600000</v>
      </c>
      <c r="D21" s="78">
        <v>800000</v>
      </c>
    </row>
    <row r="22" spans="1:4">
      <c r="A22" s="84" t="s">
        <v>1693</v>
      </c>
      <c r="B22" s="78">
        <v>2000000</v>
      </c>
      <c r="C22" s="78">
        <v>0</v>
      </c>
      <c r="D22" s="78"/>
    </row>
    <row r="23" spans="1:4">
      <c r="A23" s="84" t="s">
        <v>1698</v>
      </c>
      <c r="B23" s="78">
        <v>880000</v>
      </c>
      <c r="C23" s="78"/>
      <c r="D23" s="78">
        <v>2000000</v>
      </c>
    </row>
    <row r="24" spans="1:4">
      <c r="A24" s="84" t="s">
        <v>1792</v>
      </c>
      <c r="C24" s="78"/>
      <c r="D24" s="78"/>
    </row>
    <row r="25" spans="1:4">
      <c r="A25" s="83" t="s">
        <v>1609</v>
      </c>
      <c r="C25" s="78"/>
      <c r="D25" s="78"/>
    </row>
    <row r="26" spans="1:4">
      <c r="A26" s="84" t="s">
        <v>1806</v>
      </c>
      <c r="C26" s="78"/>
      <c r="D26" s="78"/>
    </row>
    <row r="27" spans="1:4">
      <c r="A27" s="85" t="s">
        <v>1694</v>
      </c>
      <c r="C27" s="78"/>
      <c r="D27" s="78"/>
    </row>
    <row r="28" spans="1:4">
      <c r="A28" s="85" t="s">
        <v>1807</v>
      </c>
      <c r="C28" s="78"/>
      <c r="D28" s="78"/>
    </row>
    <row r="29" spans="1:4">
      <c r="A29" s="85" t="s">
        <v>1842</v>
      </c>
      <c r="C29" s="78"/>
      <c r="D29" s="78"/>
    </row>
    <row r="30" spans="1:4">
      <c r="A30" s="85" t="s">
        <v>1699</v>
      </c>
      <c r="C30" s="78"/>
      <c r="D30" s="78"/>
    </row>
    <row r="31" spans="1:4">
      <c r="A31" s="84" t="s">
        <v>1693</v>
      </c>
      <c r="C31" s="78"/>
      <c r="D31" s="78"/>
    </row>
    <row r="32" spans="1:4">
      <c r="A32" s="84" t="s">
        <v>1698</v>
      </c>
      <c r="C32" s="78"/>
      <c r="D32" s="78"/>
    </row>
    <row r="33" spans="1:4">
      <c r="A33" s="83" t="s">
        <v>1610</v>
      </c>
      <c r="B33" s="78">
        <v>30793714</v>
      </c>
      <c r="C33" s="78">
        <v>22334230</v>
      </c>
      <c r="D33" s="78">
        <v>23263452</v>
      </c>
    </row>
    <row r="34" spans="1:4">
      <c r="A34" s="84" t="s">
        <v>1806</v>
      </c>
      <c r="B34" s="78">
        <v>23117314</v>
      </c>
      <c r="C34" s="78">
        <v>20434230</v>
      </c>
      <c r="D34" s="78">
        <v>21263452</v>
      </c>
    </row>
    <row r="35" spans="1:4">
      <c r="A35" s="85" t="s">
        <v>1694</v>
      </c>
      <c r="B35" s="78">
        <v>150000</v>
      </c>
      <c r="C35" s="78">
        <v>0</v>
      </c>
      <c r="D35" s="78">
        <v>0</v>
      </c>
    </row>
    <row r="36" spans="1:4">
      <c r="A36" s="85" t="s">
        <v>1851</v>
      </c>
      <c r="B36" s="78">
        <v>22967314</v>
      </c>
      <c r="C36" s="78">
        <v>20434230</v>
      </c>
      <c r="D36" s="78">
        <v>21263452</v>
      </c>
    </row>
    <row r="37" spans="1:4">
      <c r="A37" s="85" t="s">
        <v>1860</v>
      </c>
      <c r="C37" s="78"/>
      <c r="D37" s="78"/>
    </row>
    <row r="38" spans="1:4">
      <c r="A38" s="85" t="s">
        <v>1808</v>
      </c>
      <c r="C38" s="78"/>
      <c r="D38" s="78"/>
    </row>
    <row r="39" spans="1:4">
      <c r="A39" s="84" t="s">
        <v>1693</v>
      </c>
      <c r="B39" s="78">
        <v>600000</v>
      </c>
      <c r="C39" s="78">
        <v>200000</v>
      </c>
      <c r="D39" s="78">
        <v>0</v>
      </c>
    </row>
    <row r="40" spans="1:4">
      <c r="A40" s="84" t="s">
        <v>1698</v>
      </c>
      <c r="B40" s="78">
        <v>7076400</v>
      </c>
      <c r="C40" s="78">
        <v>1700000</v>
      </c>
      <c r="D40" s="78">
        <v>2000000</v>
      </c>
    </row>
    <row r="41" spans="1:4">
      <c r="A41" s="83" t="s">
        <v>1911</v>
      </c>
      <c r="B41" s="78">
        <v>2000</v>
      </c>
      <c r="C41" s="78">
        <v>5000</v>
      </c>
      <c r="D41" s="78">
        <v>5000</v>
      </c>
    </row>
    <row r="42" spans="1:4">
      <c r="A42" s="84" t="s">
        <v>1698</v>
      </c>
      <c r="B42" s="78">
        <v>2000</v>
      </c>
      <c r="C42" s="78">
        <v>5000</v>
      </c>
      <c r="D42" s="78">
        <v>5000</v>
      </c>
    </row>
    <row r="43" spans="1:4">
      <c r="A43" s="82" t="s">
        <v>1345</v>
      </c>
      <c r="B43" s="78">
        <v>53053028</v>
      </c>
      <c r="C43" s="78">
        <v>44673460</v>
      </c>
      <c r="D43" s="78">
        <v>46531904</v>
      </c>
    </row>
    <row r="44" spans="1:4">
      <c r="B44"/>
    </row>
    <row r="45" spans="1:4">
      <c r="B45"/>
    </row>
    <row r="46" spans="1:4">
      <c r="B46"/>
    </row>
    <row r="47" spans="1:4">
      <c r="B47"/>
    </row>
    <row r="48" spans="1:4">
      <c r="B48"/>
    </row>
    <row r="49" spans="2:2">
      <c r="B49"/>
    </row>
    <row r="50" spans="2:2">
      <c r="B50"/>
    </row>
    <row r="51" spans="2:2">
      <c r="B51"/>
    </row>
    <row r="52" spans="2:2">
      <c r="B52"/>
    </row>
    <row r="53" spans="2:2">
      <c r="B53"/>
    </row>
    <row r="54" spans="2:2">
      <c r="B54"/>
    </row>
    <row r="55" spans="2:2">
      <c r="B55"/>
    </row>
    <row r="56" spans="2:2">
      <c r="B56"/>
    </row>
    <row r="57" spans="2:2">
      <c r="B57"/>
    </row>
    <row r="58" spans="2:2">
      <c r="B58"/>
    </row>
    <row r="59" spans="2:2">
      <c r="B59"/>
    </row>
    <row r="60" spans="2:2">
      <c r="B60"/>
    </row>
    <row r="61" spans="2:2">
      <c r="B61"/>
    </row>
    <row r="62" spans="2:2">
      <c r="B62"/>
    </row>
    <row r="63" spans="2:2">
      <c r="B63"/>
    </row>
    <row r="64" spans="2:2">
      <c r="B64"/>
    </row>
    <row r="65" spans="2:2">
      <c r="B65"/>
    </row>
    <row r="66" spans="2:2">
      <c r="B66"/>
    </row>
    <row r="67" spans="2:2">
      <c r="B67"/>
    </row>
    <row r="68" spans="2:2">
      <c r="B68"/>
    </row>
    <row r="69" spans="2:2">
      <c r="B69"/>
    </row>
    <row r="70" spans="2:2">
      <c r="B70"/>
    </row>
    <row r="71" spans="2:2">
      <c r="B71"/>
    </row>
    <row r="72" spans="2:2">
      <c r="B72"/>
    </row>
    <row r="73" spans="2:2">
      <c r="B73"/>
    </row>
    <row r="74" spans="2:2">
      <c r="B74"/>
    </row>
    <row r="75" spans="2:2">
      <c r="B75"/>
    </row>
    <row r="76" spans="2:2">
      <c r="B76"/>
    </row>
    <row r="77" spans="2:2">
      <c r="B77"/>
    </row>
    <row r="78" spans="2:2">
      <c r="B78"/>
    </row>
    <row r="79" spans="2:2">
      <c r="B79"/>
    </row>
    <row r="80" spans="2:2">
      <c r="B80"/>
    </row>
    <row r="81" spans="2:2">
      <c r="B81"/>
    </row>
    <row r="82" spans="2:2">
      <c r="B82"/>
    </row>
    <row r="83" spans="2:2">
      <c r="B83"/>
    </row>
    <row r="84" spans="2:2">
      <c r="B84"/>
    </row>
    <row r="85" spans="2:2">
      <c r="B85"/>
    </row>
    <row r="86" spans="2:2">
      <c r="B86"/>
    </row>
    <row r="87" spans="2:2">
      <c r="B87"/>
    </row>
    <row r="88" spans="2:2">
      <c r="B88"/>
    </row>
    <row r="89" spans="2:2">
      <c r="B89"/>
    </row>
    <row r="90" spans="2:2">
      <c r="B90"/>
    </row>
    <row r="91" spans="2:2">
      <c r="B91"/>
    </row>
    <row r="92" spans="2:2">
      <c r="B92"/>
    </row>
    <row r="93" spans="2:2">
      <c r="B93"/>
    </row>
    <row r="94" spans="2:2">
      <c r="B94"/>
    </row>
    <row r="95" spans="2:2">
      <c r="B95"/>
    </row>
    <row r="96" spans="2:2">
      <c r="B96"/>
    </row>
    <row r="97" spans="2:2">
      <c r="B97"/>
    </row>
    <row r="98" spans="2:2">
      <c r="B98"/>
    </row>
    <row r="99" spans="2:2">
      <c r="B99"/>
    </row>
    <row r="100" spans="2:2">
      <c r="B100"/>
    </row>
    <row r="101" spans="2:2">
      <c r="B101"/>
    </row>
    <row r="102" spans="2:2">
      <c r="B102"/>
    </row>
    <row r="103" spans="2:2">
      <c r="B103"/>
    </row>
    <row r="104" spans="2:2">
      <c r="B104"/>
    </row>
    <row r="105" spans="2:2">
      <c r="B105"/>
    </row>
    <row r="106" spans="2:2">
      <c r="B106"/>
    </row>
    <row r="107" spans="2:2">
      <c r="B107"/>
    </row>
    <row r="108" spans="2:2">
      <c r="B108"/>
    </row>
    <row r="109" spans="2:2">
      <c r="B109"/>
    </row>
    <row r="110" spans="2:2">
      <c r="B110"/>
    </row>
    <row r="111" spans="2:2">
      <c r="B111"/>
    </row>
    <row r="112" spans="2:2">
      <c r="B112"/>
    </row>
    <row r="113" spans="2:2">
      <c r="B113"/>
    </row>
    <row r="114" spans="2:2">
      <c r="B114"/>
    </row>
    <row r="115" spans="2:2">
      <c r="B115"/>
    </row>
    <row r="116" spans="2:2">
      <c r="B116"/>
    </row>
    <row r="117" spans="2:2">
      <c r="B117"/>
    </row>
    <row r="118" spans="2:2">
      <c r="B118"/>
    </row>
    <row r="119" spans="2:2">
      <c r="B119"/>
    </row>
    <row r="120" spans="2:2">
      <c r="B120"/>
    </row>
    <row r="121" spans="2:2">
      <c r="B121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K2893"/>
  <sheetViews>
    <sheetView topLeftCell="F1" workbookViewId="0">
      <pane ySplit="1" topLeftCell="A2" activePane="bottomLeft" state="frozen"/>
      <selection pane="bottomLeft" activeCell="Q591" sqref="Q591"/>
    </sheetView>
  </sheetViews>
  <sheetFormatPr defaultRowHeight="12.75"/>
  <cols>
    <col min="1" max="2" width="11" style="2" customWidth="1"/>
    <col min="3" max="3" width="6" style="2" customWidth="1"/>
    <col min="4" max="4" width="38.42578125" customWidth="1"/>
    <col min="5" max="5" width="12.140625" style="2" customWidth="1"/>
    <col min="6" max="6" width="10.140625" customWidth="1"/>
    <col min="7" max="7" width="19.85546875" customWidth="1"/>
    <col min="8" max="8" width="23.28515625" customWidth="1"/>
    <col min="9" max="9" width="15.5703125" customWidth="1"/>
    <col min="10" max="10" width="7.85546875" style="2" customWidth="1"/>
    <col min="11" max="11" width="34" style="2" customWidth="1"/>
    <col min="12" max="12" width="6" style="2" customWidth="1"/>
    <col min="13" max="13" width="20.85546875" style="2" customWidth="1"/>
    <col min="14" max="14" width="8" style="2" customWidth="1"/>
    <col min="15" max="15" width="33.85546875" style="2" customWidth="1"/>
    <col min="16" max="16" width="18" style="3" customWidth="1"/>
    <col min="17" max="17" width="18" style="78" customWidth="1"/>
    <col min="18" max="19" width="18" style="3" customWidth="1"/>
    <col min="20" max="20" width="20.5703125" style="2" bestFit="1" customWidth="1"/>
    <col min="21" max="21" width="20" style="2" customWidth="1"/>
    <col min="22" max="22" width="19.140625" style="2" customWidth="1"/>
    <col min="23" max="23" width="11" customWidth="1"/>
    <col min="24" max="24" width="10.85546875" customWidth="1"/>
    <col min="25" max="25" width="10" customWidth="1"/>
    <col min="26" max="26" width="10.85546875" customWidth="1"/>
    <col min="28" max="28" width="11.28515625" customWidth="1"/>
    <col min="34" max="34" width="20.5703125" style="2" bestFit="1" customWidth="1"/>
    <col min="35" max="35" width="9.140625" style="2"/>
    <col min="37" max="37" width="14.42578125" style="3" customWidth="1"/>
  </cols>
  <sheetData>
    <row r="1" spans="1:37">
      <c r="A1" s="1" t="s">
        <v>0</v>
      </c>
      <c r="B1" s="1" t="s">
        <v>1</v>
      </c>
      <c r="C1" s="1" t="s">
        <v>2</v>
      </c>
      <c r="D1" s="1" t="s">
        <v>1323</v>
      </c>
      <c r="E1" s="1" t="s">
        <v>1603</v>
      </c>
      <c r="F1" s="1" t="s">
        <v>1321</v>
      </c>
      <c r="G1" s="1" t="s">
        <v>1322</v>
      </c>
      <c r="H1" s="1" t="s">
        <v>1504</v>
      </c>
      <c r="I1" s="1" t="s">
        <v>1324</v>
      </c>
      <c r="J1" s="1" t="s">
        <v>3</v>
      </c>
      <c r="K1" s="1" t="s">
        <v>4</v>
      </c>
      <c r="L1" s="1" t="s">
        <v>5</v>
      </c>
      <c r="M1" s="1" t="s">
        <v>6</v>
      </c>
      <c r="N1" s="1" t="s">
        <v>7</v>
      </c>
      <c r="O1" s="1" t="s">
        <v>8</v>
      </c>
      <c r="P1" s="66" t="s">
        <v>1866</v>
      </c>
      <c r="Q1" s="79" t="s">
        <v>1869</v>
      </c>
      <c r="R1" s="66" t="s">
        <v>1867</v>
      </c>
      <c r="S1" s="66" t="s">
        <v>1868</v>
      </c>
      <c r="T1" s="1" t="s">
        <v>1870</v>
      </c>
      <c r="U1" s="1" t="s">
        <v>9</v>
      </c>
      <c r="V1" s="1" t="s">
        <v>1331</v>
      </c>
      <c r="W1" s="1" t="s">
        <v>1332</v>
      </c>
      <c r="X1" s="1" t="s">
        <v>1333</v>
      </c>
      <c r="Y1" s="1" t="s">
        <v>1334</v>
      </c>
      <c r="Z1" s="1" t="s">
        <v>1335</v>
      </c>
      <c r="AA1" s="1" t="s">
        <v>1336</v>
      </c>
      <c r="AB1" s="1" t="s">
        <v>1337</v>
      </c>
      <c r="AC1" s="1" t="s">
        <v>1338</v>
      </c>
      <c r="AD1" s="1" t="s">
        <v>1339</v>
      </c>
      <c r="AE1" s="1" t="s">
        <v>1340</v>
      </c>
      <c r="AF1" s="1" t="s">
        <v>1341</v>
      </c>
      <c r="AG1" s="1" t="s">
        <v>1352</v>
      </c>
      <c r="AH1" s="1" t="s">
        <v>1343</v>
      </c>
      <c r="AI1" s="1" t="s">
        <v>1612</v>
      </c>
      <c r="AJ1" s="1" t="s">
        <v>1342</v>
      </c>
      <c r="AK1" s="66" t="s">
        <v>1876</v>
      </c>
    </row>
    <row r="2" spans="1:37" ht="12.75" customHeight="1">
      <c r="A2" s="2">
        <v>14</v>
      </c>
      <c r="B2" s="2">
        <v>15</v>
      </c>
      <c r="C2" s="2" t="s">
        <v>10</v>
      </c>
      <c r="D2" t="s">
        <v>1354</v>
      </c>
      <c r="F2" t="str">
        <f>L2&amp;M2</f>
        <v>150UTILISED CAPITAL RECEIPTS (GRANTS)</v>
      </c>
      <c r="G2" t="str">
        <f>N2&amp;O2</f>
        <v>3000OPENING BALANCE</v>
      </c>
      <c r="I2" t="s">
        <v>1330</v>
      </c>
      <c r="J2" s="2" t="s">
        <v>11</v>
      </c>
      <c r="K2" s="2" t="s">
        <v>12</v>
      </c>
      <c r="L2" s="2" t="s">
        <v>13</v>
      </c>
      <c r="M2" s="2" t="s">
        <v>14</v>
      </c>
      <c r="N2" s="2" t="s">
        <v>15</v>
      </c>
      <c r="O2" s="2" t="s">
        <v>16</v>
      </c>
      <c r="P2" s="2">
        <v>0</v>
      </c>
      <c r="Q2" s="2">
        <v>0</v>
      </c>
      <c r="R2" s="3">
        <f>SUM((Q2*0.055)+Q2)</f>
        <v>0</v>
      </c>
      <c r="S2" s="3">
        <f>SUM((R2*0.053)+R2)</f>
        <v>0</v>
      </c>
      <c r="T2" s="2">
        <v>0</v>
      </c>
      <c r="U2" s="2">
        <v>0</v>
      </c>
      <c r="V2" s="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 s="2">
        <f>SUM(AB2:AG2)</f>
        <v>0</v>
      </c>
      <c r="AI2" s="2" t="e">
        <f t="shared" ref="AI2:AI65" si="0">AH2/P2</f>
        <v>#DIV/0!</v>
      </c>
      <c r="AJ2">
        <v>0</v>
      </c>
      <c r="AK2">
        <f>T2*2</f>
        <v>0</v>
      </c>
    </row>
    <row r="3" spans="1:37" ht="12.75" customHeight="1">
      <c r="A3" s="2">
        <v>14</v>
      </c>
      <c r="B3" s="2">
        <v>15</v>
      </c>
      <c r="C3" s="2" t="s">
        <v>10</v>
      </c>
      <c r="D3" t="s">
        <v>1354</v>
      </c>
      <c r="F3" t="str">
        <f t="shared" ref="F3:F66" si="1">L3&amp;M3</f>
        <v>150UTILISED CAPITAL RECEIPTS (GRANTS)</v>
      </c>
      <c r="G3" t="str">
        <f t="shared" ref="G3:G66" si="2">N3&amp;O3</f>
        <v>3020APPROPRIATION FROM INCOME</v>
      </c>
      <c r="I3" t="s">
        <v>1330</v>
      </c>
      <c r="J3" s="2" t="s">
        <v>11</v>
      </c>
      <c r="K3" s="2" t="s">
        <v>12</v>
      </c>
      <c r="L3" s="2" t="s">
        <v>13</v>
      </c>
      <c r="M3" s="2" t="s">
        <v>14</v>
      </c>
      <c r="N3" s="2" t="s">
        <v>17</v>
      </c>
      <c r="O3" s="2" t="s">
        <v>18</v>
      </c>
      <c r="P3" s="2">
        <v>0</v>
      </c>
      <c r="Q3" s="2">
        <v>0</v>
      </c>
      <c r="R3" s="3">
        <f t="shared" ref="R3:R66" si="3">SUM((Q3*0.055)+Q3)</f>
        <v>0</v>
      </c>
      <c r="S3" s="3">
        <f t="shared" ref="S3:S66" si="4">SUM((R3*0.053)+R3)</f>
        <v>0</v>
      </c>
      <c r="T3" s="2">
        <v>0</v>
      </c>
      <c r="U3" s="2">
        <v>0</v>
      </c>
      <c r="V3" s="2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 s="2">
        <f t="shared" ref="AH3:AH66" si="5">SUM(AB3:AG3)</f>
        <v>0</v>
      </c>
      <c r="AI3" s="2" t="e">
        <f t="shared" si="0"/>
        <v>#DIV/0!</v>
      </c>
      <c r="AJ3">
        <v>0</v>
      </c>
      <c r="AK3" s="2">
        <f t="shared" ref="AK3:AK66" si="6">T3*2</f>
        <v>0</v>
      </c>
    </row>
    <row r="4" spans="1:37" ht="12.75" customHeight="1">
      <c r="A4" s="2">
        <v>14</v>
      </c>
      <c r="B4" s="2">
        <v>15</v>
      </c>
      <c r="C4" s="2" t="s">
        <v>10</v>
      </c>
      <c r="D4" t="s">
        <v>1354</v>
      </c>
      <c r="F4" t="str">
        <f t="shared" si="1"/>
        <v>150UTILISED CAPITAL RECEIPTS (GRANTS)</v>
      </c>
      <c r="G4" t="str">
        <f t="shared" si="2"/>
        <v>3050APPRPRIATIONS TO INCOME STATEMENT TO OFFSET DEPRECIATION CHARGE</v>
      </c>
      <c r="I4" t="s">
        <v>1330</v>
      </c>
      <c r="J4" s="2" t="s">
        <v>11</v>
      </c>
      <c r="K4" s="2" t="s">
        <v>12</v>
      </c>
      <c r="L4" s="2" t="s">
        <v>13</v>
      </c>
      <c r="M4" s="2" t="s">
        <v>14</v>
      </c>
      <c r="N4" s="2" t="s">
        <v>19</v>
      </c>
      <c r="O4" s="2" t="s">
        <v>20</v>
      </c>
      <c r="P4" s="2">
        <v>0</v>
      </c>
      <c r="Q4" s="2">
        <v>0</v>
      </c>
      <c r="R4" s="3">
        <f t="shared" si="3"/>
        <v>0</v>
      </c>
      <c r="S4" s="3">
        <f t="shared" si="4"/>
        <v>0</v>
      </c>
      <c r="T4" s="2">
        <v>0</v>
      </c>
      <c r="U4" s="2">
        <v>0</v>
      </c>
      <c r="V4" s="2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 s="2">
        <f t="shared" si="5"/>
        <v>0</v>
      </c>
      <c r="AI4" s="2" t="e">
        <f t="shared" si="0"/>
        <v>#DIV/0!</v>
      </c>
      <c r="AJ4">
        <v>0</v>
      </c>
      <c r="AK4" s="2">
        <f t="shared" si="6"/>
        <v>0</v>
      </c>
    </row>
    <row r="5" spans="1:37" ht="12.75" customHeight="1">
      <c r="A5" s="2">
        <v>14</v>
      </c>
      <c r="B5" s="2">
        <v>15</v>
      </c>
      <c r="C5" s="2" t="s">
        <v>10</v>
      </c>
      <c r="D5" t="s">
        <v>1354</v>
      </c>
      <c r="F5" t="str">
        <f t="shared" si="1"/>
        <v>150UTILISED CAPITAL RECEIPTS (GRANTS)</v>
      </c>
      <c r="G5" t="str">
        <f t="shared" si="2"/>
        <v>3052APPROPRIATIONS FROM STATEMENTS: DISPOSAL OF PROPERTY, PLANT &amp; EQUIPMENT</v>
      </c>
      <c r="I5" t="s">
        <v>1330</v>
      </c>
      <c r="J5" s="2" t="s">
        <v>11</v>
      </c>
      <c r="K5" s="2" t="s">
        <v>12</v>
      </c>
      <c r="L5" s="2" t="s">
        <v>13</v>
      </c>
      <c r="M5" s="2" t="s">
        <v>14</v>
      </c>
      <c r="N5" s="2" t="s">
        <v>21</v>
      </c>
      <c r="O5" s="2" t="s">
        <v>22</v>
      </c>
      <c r="P5" s="2">
        <v>0</v>
      </c>
      <c r="Q5" s="2">
        <v>0</v>
      </c>
      <c r="R5" s="3">
        <f t="shared" si="3"/>
        <v>0</v>
      </c>
      <c r="S5" s="3">
        <f t="shared" si="4"/>
        <v>0</v>
      </c>
      <c r="T5" s="2">
        <v>0</v>
      </c>
      <c r="U5" s="2">
        <v>0</v>
      </c>
      <c r="V5" s="2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 s="2">
        <f t="shared" si="5"/>
        <v>0</v>
      </c>
      <c r="AI5" s="2" t="e">
        <f t="shared" si="0"/>
        <v>#DIV/0!</v>
      </c>
      <c r="AJ5">
        <v>0</v>
      </c>
      <c r="AK5" s="2">
        <f t="shared" si="6"/>
        <v>0</v>
      </c>
    </row>
    <row r="6" spans="1:37" ht="12.75" customHeight="1">
      <c r="A6" s="2">
        <v>14</v>
      </c>
      <c r="B6" s="2">
        <v>15</v>
      </c>
      <c r="C6" s="2" t="s">
        <v>10</v>
      </c>
      <c r="D6" t="s">
        <v>1354</v>
      </c>
      <c r="F6" t="str">
        <f t="shared" si="1"/>
        <v>160UTILISED CAPITAL RECEIPTS (PUBLIC CONTRIBUTIONS)</v>
      </c>
      <c r="G6" t="str">
        <f t="shared" si="2"/>
        <v>3000OPENING BALANCE</v>
      </c>
      <c r="I6" t="s">
        <v>1330</v>
      </c>
      <c r="J6" s="2" t="s">
        <v>11</v>
      </c>
      <c r="K6" s="2" t="s">
        <v>12</v>
      </c>
      <c r="L6" s="2" t="s">
        <v>23</v>
      </c>
      <c r="M6" s="2" t="s">
        <v>24</v>
      </c>
      <c r="N6" s="2" t="s">
        <v>15</v>
      </c>
      <c r="O6" s="2" t="s">
        <v>16</v>
      </c>
      <c r="P6" s="2">
        <v>0</v>
      </c>
      <c r="Q6" s="2">
        <v>0</v>
      </c>
      <c r="R6" s="3">
        <f t="shared" si="3"/>
        <v>0</v>
      </c>
      <c r="S6" s="3">
        <f t="shared" si="4"/>
        <v>0</v>
      </c>
      <c r="T6" s="2">
        <v>0</v>
      </c>
      <c r="U6" s="2">
        <v>0</v>
      </c>
      <c r="V6" s="2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 s="2">
        <f t="shared" si="5"/>
        <v>0</v>
      </c>
      <c r="AI6" s="2" t="e">
        <f t="shared" si="0"/>
        <v>#DIV/0!</v>
      </c>
      <c r="AJ6">
        <v>0</v>
      </c>
      <c r="AK6" s="2">
        <f t="shared" si="6"/>
        <v>0</v>
      </c>
    </row>
    <row r="7" spans="1:37" ht="12.75" customHeight="1">
      <c r="A7" s="2">
        <v>14</v>
      </c>
      <c r="B7" s="2">
        <v>15</v>
      </c>
      <c r="C7" s="2" t="s">
        <v>10</v>
      </c>
      <c r="D7" t="s">
        <v>1354</v>
      </c>
      <c r="F7" t="str">
        <f t="shared" si="1"/>
        <v>160UTILISED CAPITAL RECEIPTS (PUBLIC CONTRIBUTIONS)</v>
      </c>
      <c r="G7" t="str">
        <f t="shared" si="2"/>
        <v>3020APPROPRIATION FROM INCOME</v>
      </c>
      <c r="I7" t="s">
        <v>1330</v>
      </c>
      <c r="J7" s="2" t="s">
        <v>11</v>
      </c>
      <c r="K7" s="2" t="s">
        <v>12</v>
      </c>
      <c r="L7" s="2" t="s">
        <v>23</v>
      </c>
      <c r="M7" s="2" t="s">
        <v>24</v>
      </c>
      <c r="N7" s="2" t="s">
        <v>17</v>
      </c>
      <c r="O7" s="2" t="s">
        <v>18</v>
      </c>
      <c r="P7" s="2">
        <v>0</v>
      </c>
      <c r="Q7" s="2">
        <v>0</v>
      </c>
      <c r="R7" s="3">
        <f t="shared" si="3"/>
        <v>0</v>
      </c>
      <c r="S7" s="3">
        <f t="shared" si="4"/>
        <v>0</v>
      </c>
      <c r="T7" s="2">
        <v>0</v>
      </c>
      <c r="U7" s="2">
        <v>0</v>
      </c>
      <c r="V7" s="2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 s="2">
        <f t="shared" si="5"/>
        <v>0</v>
      </c>
      <c r="AI7" s="2" t="e">
        <f t="shared" si="0"/>
        <v>#DIV/0!</v>
      </c>
      <c r="AJ7">
        <v>0</v>
      </c>
      <c r="AK7" s="2">
        <f t="shared" si="6"/>
        <v>0</v>
      </c>
    </row>
    <row r="8" spans="1:37" ht="12.75" customHeight="1">
      <c r="A8" s="2">
        <v>14</v>
      </c>
      <c r="B8" s="2">
        <v>15</v>
      </c>
      <c r="C8" s="2" t="s">
        <v>10</v>
      </c>
      <c r="D8" t="s">
        <v>1354</v>
      </c>
      <c r="F8" t="str">
        <f t="shared" si="1"/>
        <v>160UTILISED CAPITAL RECEIPTS (PUBLIC CONTRIBUTIONS)</v>
      </c>
      <c r="G8" t="str">
        <f t="shared" si="2"/>
        <v>3050APPRPRIATIONS TO INCOME STATEMENT TO OFFSET DEPRECIATION CHARGE</v>
      </c>
      <c r="I8" t="s">
        <v>1330</v>
      </c>
      <c r="J8" s="2" t="s">
        <v>11</v>
      </c>
      <c r="K8" s="2" t="s">
        <v>12</v>
      </c>
      <c r="L8" s="2" t="s">
        <v>23</v>
      </c>
      <c r="M8" s="2" t="s">
        <v>24</v>
      </c>
      <c r="N8" s="2" t="s">
        <v>19</v>
      </c>
      <c r="O8" s="2" t="s">
        <v>20</v>
      </c>
      <c r="P8" s="2">
        <v>0</v>
      </c>
      <c r="Q8" s="2">
        <v>0</v>
      </c>
      <c r="R8" s="3">
        <f t="shared" si="3"/>
        <v>0</v>
      </c>
      <c r="S8" s="3">
        <f t="shared" si="4"/>
        <v>0</v>
      </c>
      <c r="T8" s="2">
        <v>0</v>
      </c>
      <c r="U8" s="2">
        <v>0</v>
      </c>
      <c r="V8" s="2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 s="2">
        <f t="shared" si="5"/>
        <v>0</v>
      </c>
      <c r="AI8" s="2" t="e">
        <f t="shared" si="0"/>
        <v>#DIV/0!</v>
      </c>
      <c r="AJ8">
        <v>0</v>
      </c>
      <c r="AK8" s="2">
        <f t="shared" si="6"/>
        <v>0</v>
      </c>
    </row>
    <row r="9" spans="1:37" ht="12.75" customHeight="1">
      <c r="A9" s="2">
        <v>14</v>
      </c>
      <c r="B9" s="2">
        <v>15</v>
      </c>
      <c r="C9" s="2" t="s">
        <v>10</v>
      </c>
      <c r="D9" t="s">
        <v>1354</v>
      </c>
      <c r="F9" t="str">
        <f t="shared" si="1"/>
        <v>160UTILISED CAPITAL RECEIPTS (PUBLIC CONTRIBUTIONS)</v>
      </c>
      <c r="G9" t="str">
        <f t="shared" si="2"/>
        <v>3052APPROPRIATIONS FROM STATEMENTS: DISPOSAL OF PROPERTY, PLANT &amp; EQUIPMENT</v>
      </c>
      <c r="I9" t="s">
        <v>1330</v>
      </c>
      <c r="J9" s="2" t="s">
        <v>11</v>
      </c>
      <c r="K9" s="2" t="s">
        <v>12</v>
      </c>
      <c r="L9" s="2" t="s">
        <v>23</v>
      </c>
      <c r="M9" s="2" t="s">
        <v>24</v>
      </c>
      <c r="N9" s="2" t="s">
        <v>21</v>
      </c>
      <c r="O9" s="2" t="s">
        <v>22</v>
      </c>
      <c r="P9" s="2">
        <v>0</v>
      </c>
      <c r="Q9" s="2">
        <v>0</v>
      </c>
      <c r="R9" s="3">
        <f t="shared" si="3"/>
        <v>0</v>
      </c>
      <c r="S9" s="3">
        <f t="shared" si="4"/>
        <v>0</v>
      </c>
      <c r="T9" s="2">
        <v>0</v>
      </c>
      <c r="U9" s="2">
        <v>0</v>
      </c>
      <c r="V9" s="2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 s="2">
        <f t="shared" si="5"/>
        <v>0</v>
      </c>
      <c r="AI9" s="2" t="e">
        <f t="shared" si="0"/>
        <v>#DIV/0!</v>
      </c>
      <c r="AJ9">
        <v>0</v>
      </c>
      <c r="AK9" s="2">
        <f t="shared" si="6"/>
        <v>0</v>
      </c>
    </row>
    <row r="10" spans="1:37" ht="12.75" customHeight="1">
      <c r="A10" s="2">
        <v>14</v>
      </c>
      <c r="B10" s="2">
        <v>15</v>
      </c>
      <c r="C10" s="2" t="s">
        <v>10</v>
      </c>
      <c r="D10" t="s">
        <v>1354</v>
      </c>
      <c r="F10" t="str">
        <f t="shared" si="1"/>
        <v>190TRANSFER FROM ASSETS FINANCING FUND</v>
      </c>
      <c r="G10" t="str">
        <f t="shared" si="2"/>
        <v>3000OPENING BALANCE</v>
      </c>
      <c r="I10" t="s">
        <v>1330</v>
      </c>
      <c r="J10" s="2" t="s">
        <v>11</v>
      </c>
      <c r="K10" s="2" t="s">
        <v>12</v>
      </c>
      <c r="L10" s="2" t="s">
        <v>25</v>
      </c>
      <c r="M10" s="2" t="s">
        <v>26</v>
      </c>
      <c r="N10" s="2" t="s">
        <v>15</v>
      </c>
      <c r="O10" s="2" t="s">
        <v>16</v>
      </c>
      <c r="P10" s="2">
        <v>7</v>
      </c>
      <c r="Q10" s="2">
        <v>7</v>
      </c>
      <c r="R10" s="3">
        <f t="shared" si="3"/>
        <v>7.3849999999999998</v>
      </c>
      <c r="S10" s="3">
        <f t="shared" si="4"/>
        <v>7.7764049999999996</v>
      </c>
      <c r="T10" s="2">
        <v>0</v>
      </c>
      <c r="U10" s="2">
        <v>0</v>
      </c>
      <c r="V10" s="2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 s="2">
        <f t="shared" si="5"/>
        <v>0</v>
      </c>
      <c r="AI10" s="2">
        <f t="shared" si="0"/>
        <v>0</v>
      </c>
      <c r="AJ10">
        <v>0</v>
      </c>
      <c r="AK10" s="2">
        <f t="shared" si="6"/>
        <v>0</v>
      </c>
    </row>
    <row r="11" spans="1:37" ht="12.75" customHeight="1">
      <c r="A11" s="2">
        <v>14</v>
      </c>
      <c r="B11" s="2">
        <v>15</v>
      </c>
      <c r="C11" s="2" t="s">
        <v>10</v>
      </c>
      <c r="D11" t="s">
        <v>1354</v>
      </c>
      <c r="F11" t="str">
        <f t="shared" si="1"/>
        <v>190TRANSFER FROM ASSETS FINANCING FUND</v>
      </c>
      <c r="G11" t="str">
        <f t="shared" si="2"/>
        <v>3045TRANSFER FROM THE ASSET FINANCING FUND</v>
      </c>
      <c r="I11" t="s">
        <v>1330</v>
      </c>
      <c r="J11" s="2" t="s">
        <v>11</v>
      </c>
      <c r="K11" s="2" t="s">
        <v>12</v>
      </c>
      <c r="L11" s="2" t="s">
        <v>25</v>
      </c>
      <c r="M11" s="2" t="s">
        <v>26</v>
      </c>
      <c r="N11" s="2" t="s">
        <v>27</v>
      </c>
      <c r="O11" s="2" t="s">
        <v>28</v>
      </c>
      <c r="P11" s="2">
        <v>0</v>
      </c>
      <c r="Q11" s="2">
        <v>0</v>
      </c>
      <c r="R11" s="3">
        <f t="shared" si="3"/>
        <v>0</v>
      </c>
      <c r="S11" s="3">
        <f t="shared" si="4"/>
        <v>0</v>
      </c>
      <c r="T11" s="2">
        <v>0</v>
      </c>
      <c r="U11" s="2">
        <v>0</v>
      </c>
      <c r="V11" s="2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 s="2">
        <f t="shared" si="5"/>
        <v>0</v>
      </c>
      <c r="AI11" s="2" t="e">
        <f t="shared" si="0"/>
        <v>#DIV/0!</v>
      </c>
      <c r="AJ11">
        <v>0</v>
      </c>
      <c r="AK11" s="2">
        <f t="shared" si="6"/>
        <v>0</v>
      </c>
    </row>
    <row r="12" spans="1:37" ht="12.75" customHeight="1">
      <c r="A12" s="2">
        <v>14</v>
      </c>
      <c r="B12" s="2">
        <v>15</v>
      </c>
      <c r="C12" s="2" t="s">
        <v>10</v>
      </c>
      <c r="D12" t="s">
        <v>1354</v>
      </c>
      <c r="F12" t="str">
        <f t="shared" si="1"/>
        <v>190TRANSFER FROM ASSETS FINANCING FUND</v>
      </c>
      <c r="G12" t="str">
        <f t="shared" si="2"/>
        <v>3050APPRPRIATIONS TO INCOME STATEMENT TO OFFSET DEPRECIATION CHARGE</v>
      </c>
      <c r="I12" t="s">
        <v>1330</v>
      </c>
      <c r="J12" s="2" t="s">
        <v>11</v>
      </c>
      <c r="K12" s="2" t="s">
        <v>12</v>
      </c>
      <c r="L12" s="2" t="s">
        <v>25</v>
      </c>
      <c r="M12" s="2" t="s">
        <v>26</v>
      </c>
      <c r="N12" s="2" t="s">
        <v>19</v>
      </c>
      <c r="O12" s="2" t="s">
        <v>20</v>
      </c>
      <c r="P12" s="2">
        <v>0</v>
      </c>
      <c r="Q12" s="2">
        <v>0</v>
      </c>
      <c r="R12" s="3">
        <f t="shared" si="3"/>
        <v>0</v>
      </c>
      <c r="S12" s="3">
        <f t="shared" si="4"/>
        <v>0</v>
      </c>
      <c r="T12" s="2">
        <v>0</v>
      </c>
      <c r="U12" s="2">
        <v>0</v>
      </c>
      <c r="V12" s="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 s="2">
        <f t="shared" si="5"/>
        <v>0</v>
      </c>
      <c r="AI12" s="2" t="e">
        <f t="shared" si="0"/>
        <v>#DIV/0!</v>
      </c>
      <c r="AJ12">
        <v>0</v>
      </c>
      <c r="AK12" s="2">
        <f t="shared" si="6"/>
        <v>0</v>
      </c>
    </row>
    <row r="13" spans="1:37" ht="12.75" customHeight="1">
      <c r="A13" s="2">
        <v>14</v>
      </c>
      <c r="B13" s="2">
        <v>15</v>
      </c>
      <c r="C13" s="2" t="s">
        <v>10</v>
      </c>
      <c r="D13" t="s">
        <v>1354</v>
      </c>
      <c r="F13" t="str">
        <f t="shared" si="1"/>
        <v>190TRANSFER FROM ASSETS FINANCING FUND</v>
      </c>
      <c r="G13" t="str">
        <f t="shared" si="2"/>
        <v>3052APPROPRIATIONS FROM STATEMENTS: DISPOSAL OF PROPERTY, PLANT &amp; EQUIPMENT</v>
      </c>
      <c r="I13" t="s">
        <v>1330</v>
      </c>
      <c r="J13" s="2" t="s">
        <v>11</v>
      </c>
      <c r="K13" s="2" t="s">
        <v>12</v>
      </c>
      <c r="L13" s="2" t="s">
        <v>25</v>
      </c>
      <c r="M13" s="2" t="s">
        <v>26</v>
      </c>
      <c r="N13" s="2" t="s">
        <v>21</v>
      </c>
      <c r="O13" s="2" t="s">
        <v>22</v>
      </c>
      <c r="P13" s="2">
        <v>0</v>
      </c>
      <c r="Q13" s="2">
        <v>0</v>
      </c>
      <c r="R13" s="3">
        <f t="shared" si="3"/>
        <v>0</v>
      </c>
      <c r="S13" s="3">
        <f t="shared" si="4"/>
        <v>0</v>
      </c>
      <c r="T13" s="2">
        <v>0</v>
      </c>
      <c r="U13" s="2">
        <v>0</v>
      </c>
      <c r="V13" s="2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 s="2">
        <f t="shared" si="5"/>
        <v>0</v>
      </c>
      <c r="AI13" s="2" t="e">
        <f t="shared" si="0"/>
        <v>#DIV/0!</v>
      </c>
      <c r="AJ13">
        <v>0</v>
      </c>
      <c r="AK13" s="2">
        <f t="shared" si="6"/>
        <v>0</v>
      </c>
    </row>
    <row r="14" spans="1:37" ht="12.75" customHeight="1">
      <c r="A14" s="2">
        <v>14</v>
      </c>
      <c r="B14" s="2">
        <v>15</v>
      </c>
      <c r="C14" s="2" t="s">
        <v>10</v>
      </c>
      <c r="D14" t="s">
        <v>1354</v>
      </c>
      <c r="F14" t="str">
        <f t="shared" si="1"/>
        <v>190TRANSFER FROM ASSETS FINANCING FUND</v>
      </c>
      <c r="G14" t="str">
        <f t="shared" si="2"/>
        <v>3055TRANSFER TO INCOME STATEMENT: DISPOSAL OF PROPERTY,PLANT &amp; EQUIPMENT</v>
      </c>
      <c r="I14" t="s">
        <v>1330</v>
      </c>
      <c r="J14" s="2" t="s">
        <v>11</v>
      </c>
      <c r="K14" s="2" t="s">
        <v>12</v>
      </c>
      <c r="L14" s="2" t="s">
        <v>25</v>
      </c>
      <c r="M14" s="2" t="s">
        <v>26</v>
      </c>
      <c r="N14" s="2" t="s">
        <v>29</v>
      </c>
      <c r="O14" s="2" t="s">
        <v>30</v>
      </c>
      <c r="P14" s="2">
        <v>0</v>
      </c>
      <c r="Q14" s="2">
        <v>0</v>
      </c>
      <c r="R14" s="3">
        <f t="shared" si="3"/>
        <v>0</v>
      </c>
      <c r="S14" s="3">
        <f t="shared" si="4"/>
        <v>0</v>
      </c>
      <c r="T14" s="2">
        <v>0</v>
      </c>
      <c r="U14" s="2">
        <v>0</v>
      </c>
      <c r="V14" s="2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 s="2">
        <f t="shared" si="5"/>
        <v>0</v>
      </c>
      <c r="AI14" s="2" t="e">
        <f t="shared" si="0"/>
        <v>#DIV/0!</v>
      </c>
      <c r="AJ14">
        <v>0</v>
      </c>
      <c r="AK14" s="2">
        <f t="shared" si="6"/>
        <v>0</v>
      </c>
    </row>
    <row r="15" spans="1:37" ht="12.75" customHeight="1">
      <c r="A15" s="2">
        <v>14</v>
      </c>
      <c r="B15" s="2">
        <v>15</v>
      </c>
      <c r="C15" s="2" t="s">
        <v>10</v>
      </c>
      <c r="D15" t="s">
        <v>1355</v>
      </c>
      <c r="F15" t="str">
        <f t="shared" si="1"/>
        <v>195ADVANCES FROM EFF</v>
      </c>
      <c r="G15" t="str">
        <f t="shared" si="2"/>
        <v>3000OPENING BALANCE</v>
      </c>
      <c r="I15" t="s">
        <v>1330</v>
      </c>
      <c r="J15" s="2" t="s">
        <v>31</v>
      </c>
      <c r="K15" s="2" t="s">
        <v>32</v>
      </c>
      <c r="L15" s="2" t="s">
        <v>33</v>
      </c>
      <c r="M15" s="2" t="s">
        <v>34</v>
      </c>
      <c r="N15" s="2" t="s">
        <v>15</v>
      </c>
      <c r="O15" s="2" t="s">
        <v>16</v>
      </c>
      <c r="P15" s="2">
        <v>0</v>
      </c>
      <c r="Q15" s="2">
        <v>0</v>
      </c>
      <c r="R15" s="3">
        <f t="shared" si="3"/>
        <v>0</v>
      </c>
      <c r="S15" s="3">
        <f t="shared" si="4"/>
        <v>0</v>
      </c>
      <c r="T15" s="2">
        <v>0</v>
      </c>
      <c r="U15" s="2">
        <v>0</v>
      </c>
      <c r="V15" s="2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 s="2">
        <f t="shared" si="5"/>
        <v>0</v>
      </c>
      <c r="AI15" s="2" t="e">
        <f t="shared" si="0"/>
        <v>#DIV/0!</v>
      </c>
      <c r="AJ15">
        <v>0</v>
      </c>
      <c r="AK15" s="2">
        <f t="shared" si="6"/>
        <v>0</v>
      </c>
    </row>
    <row r="16" spans="1:37" ht="12.75" customHeight="1">
      <c r="A16" s="2">
        <v>14</v>
      </c>
      <c r="B16" s="2">
        <v>15</v>
      </c>
      <c r="C16" s="2" t="s">
        <v>10</v>
      </c>
      <c r="D16" t="s">
        <v>1355</v>
      </c>
      <c r="F16" t="str">
        <f t="shared" si="1"/>
        <v>195ADVANCES FROM EFF</v>
      </c>
      <c r="G16" t="str">
        <f t="shared" si="2"/>
        <v>3065ADVANCES FROM EFF</v>
      </c>
      <c r="I16" t="s">
        <v>1330</v>
      </c>
      <c r="J16" s="2" t="s">
        <v>31</v>
      </c>
      <c r="K16" s="2" t="s">
        <v>32</v>
      </c>
      <c r="L16" s="2" t="s">
        <v>33</v>
      </c>
      <c r="M16" s="2" t="s">
        <v>34</v>
      </c>
      <c r="N16" s="2" t="s">
        <v>35</v>
      </c>
      <c r="O16" s="2" t="s">
        <v>34</v>
      </c>
      <c r="P16" s="2">
        <v>0</v>
      </c>
      <c r="Q16" s="2">
        <v>0</v>
      </c>
      <c r="R16" s="3">
        <f t="shared" si="3"/>
        <v>0</v>
      </c>
      <c r="S16" s="3">
        <f t="shared" si="4"/>
        <v>0</v>
      </c>
      <c r="T16" s="2">
        <v>0</v>
      </c>
      <c r="U16" s="2">
        <v>0</v>
      </c>
      <c r="V16" s="2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 s="2">
        <f t="shared" si="5"/>
        <v>0</v>
      </c>
      <c r="AI16" s="2" t="e">
        <f t="shared" si="0"/>
        <v>#DIV/0!</v>
      </c>
      <c r="AJ16">
        <v>0</v>
      </c>
      <c r="AK16" s="2">
        <f t="shared" si="6"/>
        <v>0</v>
      </c>
    </row>
    <row r="17" spans="1:37" ht="12.75" customHeight="1">
      <c r="A17" s="2">
        <v>14</v>
      </c>
      <c r="B17" s="2">
        <v>15</v>
      </c>
      <c r="C17" s="2" t="s">
        <v>10</v>
      </c>
      <c r="D17" t="s">
        <v>1356</v>
      </c>
      <c r="F17" t="str">
        <f t="shared" si="1"/>
        <v>200INSURANCE RESERVE</v>
      </c>
      <c r="G17" t="str">
        <f t="shared" si="2"/>
        <v>3000OPENING BALANCE</v>
      </c>
      <c r="I17" t="s">
        <v>1330</v>
      </c>
      <c r="J17" s="2" t="s">
        <v>36</v>
      </c>
      <c r="K17" s="2" t="s">
        <v>37</v>
      </c>
      <c r="L17" s="2" t="s">
        <v>38</v>
      </c>
      <c r="M17" s="2" t="s">
        <v>39</v>
      </c>
      <c r="N17" s="2" t="s">
        <v>15</v>
      </c>
      <c r="O17" s="2" t="s">
        <v>16</v>
      </c>
      <c r="P17" s="2">
        <v>0</v>
      </c>
      <c r="Q17" s="2">
        <v>0</v>
      </c>
      <c r="R17" s="3">
        <f t="shared" si="3"/>
        <v>0</v>
      </c>
      <c r="S17" s="3">
        <f t="shared" si="4"/>
        <v>0</v>
      </c>
      <c r="T17" s="2">
        <v>0</v>
      </c>
      <c r="U17" s="2">
        <v>0</v>
      </c>
      <c r="V17" s="2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 s="2">
        <f t="shared" si="5"/>
        <v>0</v>
      </c>
      <c r="AI17" s="2" t="e">
        <f t="shared" si="0"/>
        <v>#DIV/0!</v>
      </c>
      <c r="AJ17">
        <v>0</v>
      </c>
      <c r="AK17" s="2">
        <f t="shared" si="6"/>
        <v>0</v>
      </c>
    </row>
    <row r="18" spans="1:37" ht="12.75" customHeight="1">
      <c r="A18" s="2">
        <v>14</v>
      </c>
      <c r="B18" s="2">
        <v>15</v>
      </c>
      <c r="C18" s="2" t="s">
        <v>10</v>
      </c>
      <c r="D18" t="s">
        <v>1356</v>
      </c>
      <c r="F18" t="str">
        <f t="shared" si="1"/>
        <v>200INSURANCE RESERVE</v>
      </c>
      <c r="G18" t="str">
        <f t="shared" si="2"/>
        <v>3020APPROPRIATION FROM INCOME</v>
      </c>
      <c r="I18" t="s">
        <v>1330</v>
      </c>
      <c r="J18" s="2" t="s">
        <v>36</v>
      </c>
      <c r="K18" s="2" t="s">
        <v>37</v>
      </c>
      <c r="L18" s="2" t="s">
        <v>38</v>
      </c>
      <c r="M18" s="2" t="s">
        <v>39</v>
      </c>
      <c r="N18" s="2" t="s">
        <v>17</v>
      </c>
      <c r="O18" s="2" t="s">
        <v>18</v>
      </c>
      <c r="P18" s="2">
        <v>0</v>
      </c>
      <c r="Q18" s="2">
        <v>0</v>
      </c>
      <c r="R18" s="3">
        <f t="shared" si="3"/>
        <v>0</v>
      </c>
      <c r="S18" s="3">
        <f t="shared" si="4"/>
        <v>0</v>
      </c>
      <c r="T18" s="2">
        <v>0</v>
      </c>
      <c r="U18" s="2">
        <v>0</v>
      </c>
      <c r="V18" s="2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 s="2">
        <f t="shared" si="5"/>
        <v>0</v>
      </c>
      <c r="AI18" s="2" t="e">
        <f t="shared" si="0"/>
        <v>#DIV/0!</v>
      </c>
      <c r="AJ18">
        <v>0</v>
      </c>
      <c r="AK18" s="2">
        <f t="shared" si="6"/>
        <v>0</v>
      </c>
    </row>
    <row r="19" spans="1:37" ht="12.75" customHeight="1">
      <c r="A19" s="2">
        <v>14</v>
      </c>
      <c r="B19" s="2">
        <v>15</v>
      </c>
      <c r="C19" s="2" t="s">
        <v>10</v>
      </c>
      <c r="D19" t="s">
        <v>1356</v>
      </c>
      <c r="F19" t="str">
        <f t="shared" si="1"/>
        <v>200INSURANCE RESERVE</v>
      </c>
      <c r="G19" t="str">
        <f t="shared" si="2"/>
        <v>3022APPROPRIATIONS</v>
      </c>
      <c r="I19" t="s">
        <v>1330</v>
      </c>
      <c r="J19" s="2" t="s">
        <v>36</v>
      </c>
      <c r="K19" s="2" t="s">
        <v>37</v>
      </c>
      <c r="L19" s="2" t="s">
        <v>38</v>
      </c>
      <c r="M19" s="2" t="s">
        <v>39</v>
      </c>
      <c r="N19" s="2" t="s">
        <v>40</v>
      </c>
      <c r="O19" s="2" t="s">
        <v>41</v>
      </c>
      <c r="P19" s="2">
        <v>0</v>
      </c>
      <c r="Q19" s="2">
        <v>0</v>
      </c>
      <c r="R19" s="3">
        <f t="shared" si="3"/>
        <v>0</v>
      </c>
      <c r="S19" s="3">
        <f t="shared" si="4"/>
        <v>0</v>
      </c>
      <c r="T19" s="2">
        <v>0</v>
      </c>
      <c r="U19" s="2">
        <v>0</v>
      </c>
      <c r="V19" s="2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 s="2">
        <f t="shared" si="5"/>
        <v>0</v>
      </c>
      <c r="AI19" s="2" t="e">
        <f t="shared" si="0"/>
        <v>#DIV/0!</v>
      </c>
      <c r="AJ19">
        <v>0</v>
      </c>
      <c r="AK19" s="2">
        <f t="shared" si="6"/>
        <v>0</v>
      </c>
    </row>
    <row r="20" spans="1:37" ht="12.75" customHeight="1">
      <c r="A20" s="2">
        <v>14</v>
      </c>
      <c r="B20" s="2">
        <v>15</v>
      </c>
      <c r="C20" s="2" t="s">
        <v>10</v>
      </c>
      <c r="D20" t="s">
        <v>1356</v>
      </c>
      <c r="F20" t="str">
        <f t="shared" si="1"/>
        <v>200INSURANCE RESERVE</v>
      </c>
      <c r="G20" t="str">
        <f t="shared" si="2"/>
        <v>3025APPROPRIATION: PUBLIC CONTRIBUTIONS</v>
      </c>
      <c r="I20" t="s">
        <v>1330</v>
      </c>
      <c r="J20" s="2" t="s">
        <v>36</v>
      </c>
      <c r="K20" s="2" t="s">
        <v>37</v>
      </c>
      <c r="L20" s="2" t="s">
        <v>38</v>
      </c>
      <c r="M20" s="2" t="s">
        <v>39</v>
      </c>
      <c r="N20" s="2" t="s">
        <v>42</v>
      </c>
      <c r="O20" s="2" t="s">
        <v>43</v>
      </c>
      <c r="P20" s="2">
        <v>0</v>
      </c>
      <c r="Q20" s="2">
        <v>0</v>
      </c>
      <c r="R20" s="3">
        <f t="shared" si="3"/>
        <v>0</v>
      </c>
      <c r="S20" s="3">
        <f t="shared" si="4"/>
        <v>0</v>
      </c>
      <c r="T20" s="2">
        <v>0</v>
      </c>
      <c r="U20" s="2">
        <v>0</v>
      </c>
      <c r="V20" s="2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 s="2">
        <f t="shared" si="5"/>
        <v>0</v>
      </c>
      <c r="AI20" s="2" t="e">
        <f t="shared" si="0"/>
        <v>#DIV/0!</v>
      </c>
      <c r="AJ20">
        <v>0</v>
      </c>
      <c r="AK20" s="2">
        <f t="shared" si="6"/>
        <v>0</v>
      </c>
    </row>
    <row r="21" spans="1:37" ht="12.75" customHeight="1">
      <c r="A21" s="2">
        <v>14</v>
      </c>
      <c r="B21" s="2">
        <v>15</v>
      </c>
      <c r="C21" s="2" t="s">
        <v>10</v>
      </c>
      <c r="D21" t="s">
        <v>1356</v>
      </c>
      <c r="F21" t="str">
        <f t="shared" si="1"/>
        <v>200INSURANCE RESERVE</v>
      </c>
      <c r="G21" t="str">
        <f t="shared" si="2"/>
        <v>3026APPROPRIATIONS: FDR</v>
      </c>
      <c r="I21" t="s">
        <v>1330</v>
      </c>
      <c r="J21" s="2" t="s">
        <v>36</v>
      </c>
      <c r="K21" s="2" t="s">
        <v>37</v>
      </c>
      <c r="L21" s="2" t="s">
        <v>38</v>
      </c>
      <c r="M21" s="2" t="s">
        <v>39</v>
      </c>
      <c r="N21" s="2" t="s">
        <v>44</v>
      </c>
      <c r="O21" s="2" t="s">
        <v>45</v>
      </c>
      <c r="P21" s="2">
        <v>0</v>
      </c>
      <c r="Q21" s="2">
        <v>0</v>
      </c>
      <c r="R21" s="3">
        <f t="shared" si="3"/>
        <v>0</v>
      </c>
      <c r="S21" s="3">
        <f t="shared" si="4"/>
        <v>0</v>
      </c>
      <c r="T21" s="2">
        <v>0</v>
      </c>
      <c r="U21" s="2">
        <v>0</v>
      </c>
      <c r="V21" s="2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 s="2">
        <f t="shared" si="5"/>
        <v>0</v>
      </c>
      <c r="AI21" s="2" t="e">
        <f t="shared" si="0"/>
        <v>#DIV/0!</v>
      </c>
      <c r="AJ21">
        <v>0</v>
      </c>
      <c r="AK21" s="2">
        <f t="shared" si="6"/>
        <v>0</v>
      </c>
    </row>
    <row r="22" spans="1:37" ht="12.75" customHeight="1">
      <c r="A22" s="2">
        <v>14</v>
      </c>
      <c r="B22" s="2">
        <v>15</v>
      </c>
      <c r="C22" s="2" t="s">
        <v>10</v>
      </c>
      <c r="D22" t="s">
        <v>1356</v>
      </c>
      <c r="F22" t="str">
        <f t="shared" si="1"/>
        <v>210UNAPPROPRIATED SURPLUS</v>
      </c>
      <c r="G22" t="str">
        <f t="shared" si="2"/>
        <v>3000OPENING BALANCE</v>
      </c>
      <c r="I22" t="s">
        <v>1330</v>
      </c>
      <c r="J22" s="2" t="s">
        <v>36</v>
      </c>
      <c r="K22" s="2" t="s">
        <v>37</v>
      </c>
      <c r="L22" s="2" t="s">
        <v>46</v>
      </c>
      <c r="M22" s="2" t="s">
        <v>47</v>
      </c>
      <c r="N22" s="2" t="s">
        <v>15</v>
      </c>
      <c r="O22" s="2" t="s">
        <v>16</v>
      </c>
      <c r="P22" s="2">
        <v>0</v>
      </c>
      <c r="Q22" s="2">
        <v>0</v>
      </c>
      <c r="R22" s="3">
        <f t="shared" si="3"/>
        <v>0</v>
      </c>
      <c r="S22" s="3">
        <f t="shared" si="4"/>
        <v>0</v>
      </c>
      <c r="T22" s="2">
        <v>0</v>
      </c>
      <c r="U22" s="2">
        <v>0</v>
      </c>
      <c r="V22" s="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 s="2">
        <f t="shared" si="5"/>
        <v>0</v>
      </c>
      <c r="AI22" s="2" t="e">
        <f t="shared" si="0"/>
        <v>#DIV/0!</v>
      </c>
      <c r="AJ22">
        <v>0</v>
      </c>
      <c r="AK22" s="2">
        <f t="shared" si="6"/>
        <v>0</v>
      </c>
    </row>
    <row r="23" spans="1:37" ht="12.75" customHeight="1">
      <c r="A23" s="2">
        <v>14</v>
      </c>
      <c r="B23" s="2">
        <v>15</v>
      </c>
      <c r="C23" s="2" t="s">
        <v>10</v>
      </c>
      <c r="D23" t="s">
        <v>1356</v>
      </c>
      <c r="F23" t="str">
        <f t="shared" si="1"/>
        <v>210UNAPPROPRIATED SURPLUS</v>
      </c>
      <c r="G23" t="str">
        <f t="shared" si="2"/>
        <v>3023APPROPRIATIONS: AFF</v>
      </c>
      <c r="I23" t="s">
        <v>1330</v>
      </c>
      <c r="J23" s="2" t="s">
        <v>36</v>
      </c>
      <c r="K23" s="2" t="s">
        <v>37</v>
      </c>
      <c r="L23" s="2" t="s">
        <v>46</v>
      </c>
      <c r="M23" s="2" t="s">
        <v>47</v>
      </c>
      <c r="N23" s="2" t="s">
        <v>48</v>
      </c>
      <c r="O23" s="2" t="s">
        <v>49</v>
      </c>
      <c r="P23" s="2">
        <v>0</v>
      </c>
      <c r="Q23" s="2">
        <v>0</v>
      </c>
      <c r="R23" s="3">
        <f t="shared" si="3"/>
        <v>0</v>
      </c>
      <c r="S23" s="3">
        <f t="shared" si="4"/>
        <v>0</v>
      </c>
      <c r="T23" s="2">
        <v>0</v>
      </c>
      <c r="U23" s="2">
        <v>0</v>
      </c>
      <c r="V23" s="2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 s="2">
        <f t="shared" si="5"/>
        <v>0</v>
      </c>
      <c r="AI23" s="2" t="e">
        <f t="shared" si="0"/>
        <v>#DIV/0!</v>
      </c>
      <c r="AJ23">
        <v>0</v>
      </c>
      <c r="AK23" s="2">
        <f t="shared" si="6"/>
        <v>0</v>
      </c>
    </row>
    <row r="24" spans="1:37" ht="12.75" customHeight="1">
      <c r="A24" s="2">
        <v>14</v>
      </c>
      <c r="B24" s="2">
        <v>15</v>
      </c>
      <c r="C24" s="2" t="s">
        <v>10</v>
      </c>
      <c r="D24" t="s">
        <v>1356</v>
      </c>
      <c r="F24" t="str">
        <f t="shared" si="1"/>
        <v>210UNAPPROPRIATED SURPLUS</v>
      </c>
      <c r="G24" t="str">
        <f t="shared" si="2"/>
        <v>3024APPROPRIATIONS: GRANTS</v>
      </c>
      <c r="I24" t="s">
        <v>1330</v>
      </c>
      <c r="J24" s="2" t="s">
        <v>36</v>
      </c>
      <c r="K24" s="2" t="s">
        <v>37</v>
      </c>
      <c r="L24" s="2" t="s">
        <v>46</v>
      </c>
      <c r="M24" s="2" t="s">
        <v>47</v>
      </c>
      <c r="N24" s="2" t="s">
        <v>50</v>
      </c>
      <c r="O24" s="2" t="s">
        <v>51</v>
      </c>
      <c r="P24" s="2">
        <v>0</v>
      </c>
      <c r="Q24" s="2">
        <v>0</v>
      </c>
      <c r="R24" s="3">
        <f t="shared" si="3"/>
        <v>0</v>
      </c>
      <c r="S24" s="3">
        <f t="shared" si="4"/>
        <v>0</v>
      </c>
      <c r="T24" s="2">
        <v>0</v>
      </c>
      <c r="U24" s="2">
        <v>0</v>
      </c>
      <c r="V24" s="2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 s="2">
        <f t="shared" si="5"/>
        <v>0</v>
      </c>
      <c r="AI24" s="2" t="e">
        <f t="shared" si="0"/>
        <v>#DIV/0!</v>
      </c>
      <c r="AJ24">
        <v>0</v>
      </c>
      <c r="AK24" s="2">
        <f t="shared" si="6"/>
        <v>0</v>
      </c>
    </row>
    <row r="25" spans="1:37" ht="12.75" customHeight="1">
      <c r="A25" s="2">
        <v>14</v>
      </c>
      <c r="B25" s="2">
        <v>15</v>
      </c>
      <c r="C25" s="2" t="s">
        <v>10</v>
      </c>
      <c r="D25" t="s">
        <v>1356</v>
      </c>
      <c r="F25" t="str">
        <f t="shared" si="1"/>
        <v>210UNAPPROPRIATED SURPLUS</v>
      </c>
      <c r="G25" t="str">
        <f t="shared" si="2"/>
        <v>3025APPROPRIATION: PUBLIC CONTRIBUTIONS</v>
      </c>
      <c r="I25" t="s">
        <v>1330</v>
      </c>
      <c r="J25" s="2" t="s">
        <v>36</v>
      </c>
      <c r="K25" s="2" t="s">
        <v>37</v>
      </c>
      <c r="L25" s="2" t="s">
        <v>46</v>
      </c>
      <c r="M25" s="2" t="s">
        <v>47</v>
      </c>
      <c r="N25" s="2" t="s">
        <v>42</v>
      </c>
      <c r="O25" s="2" t="s">
        <v>43</v>
      </c>
      <c r="P25" s="2">
        <v>0</v>
      </c>
      <c r="Q25" s="2">
        <v>0</v>
      </c>
      <c r="R25" s="3">
        <f t="shared" si="3"/>
        <v>0</v>
      </c>
      <c r="S25" s="3">
        <f t="shared" si="4"/>
        <v>0</v>
      </c>
      <c r="T25" s="2">
        <v>0</v>
      </c>
      <c r="U25" s="2">
        <v>0</v>
      </c>
      <c r="V25" s="2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 s="2">
        <f t="shared" si="5"/>
        <v>0</v>
      </c>
      <c r="AI25" s="2" t="e">
        <f t="shared" si="0"/>
        <v>#DIV/0!</v>
      </c>
      <c r="AJ25">
        <v>0</v>
      </c>
      <c r="AK25" s="2">
        <f t="shared" si="6"/>
        <v>0</v>
      </c>
    </row>
    <row r="26" spans="1:37" ht="12.75" customHeight="1">
      <c r="A26" s="2">
        <v>14</v>
      </c>
      <c r="B26" s="2">
        <v>15</v>
      </c>
      <c r="C26" s="2" t="s">
        <v>10</v>
      </c>
      <c r="D26" t="s">
        <v>1356</v>
      </c>
      <c r="F26" t="str">
        <f t="shared" si="1"/>
        <v>210UNAPPROPRIATED SURPLUS</v>
      </c>
      <c r="G26" t="str">
        <f t="shared" si="2"/>
        <v>3026APPROPRIATIONS: FDR</v>
      </c>
      <c r="I26" t="s">
        <v>1330</v>
      </c>
      <c r="J26" s="2" t="s">
        <v>36</v>
      </c>
      <c r="K26" s="2" t="s">
        <v>37</v>
      </c>
      <c r="L26" s="2" t="s">
        <v>46</v>
      </c>
      <c r="M26" s="2" t="s">
        <v>47</v>
      </c>
      <c r="N26" s="2" t="s">
        <v>44</v>
      </c>
      <c r="O26" s="2" t="s">
        <v>45</v>
      </c>
      <c r="P26" s="2">
        <v>0</v>
      </c>
      <c r="Q26" s="2">
        <v>0</v>
      </c>
      <c r="R26" s="3">
        <f t="shared" si="3"/>
        <v>0</v>
      </c>
      <c r="S26" s="3">
        <f t="shared" si="4"/>
        <v>0</v>
      </c>
      <c r="T26" s="2">
        <v>0</v>
      </c>
      <c r="U26" s="2">
        <v>0</v>
      </c>
      <c r="V26" s="2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 s="2">
        <f t="shared" si="5"/>
        <v>0</v>
      </c>
      <c r="AI26" s="2" t="e">
        <f t="shared" si="0"/>
        <v>#DIV/0!</v>
      </c>
      <c r="AJ26">
        <v>0</v>
      </c>
      <c r="AK26" s="2">
        <f t="shared" si="6"/>
        <v>0</v>
      </c>
    </row>
    <row r="27" spans="1:37" ht="12.75" customHeight="1">
      <c r="A27" s="2">
        <v>14</v>
      </c>
      <c r="B27" s="2">
        <v>15</v>
      </c>
      <c r="C27" s="2" t="s">
        <v>10</v>
      </c>
      <c r="D27" t="s">
        <v>1356</v>
      </c>
      <c r="F27" t="str">
        <f t="shared" si="1"/>
        <v>210UNAPPROPRIATED SURPLUS</v>
      </c>
      <c r="G27" t="str">
        <f t="shared" si="2"/>
        <v>3027APPROPRIATIONS: INSURANCE RESERVE</v>
      </c>
      <c r="I27" t="s">
        <v>1330</v>
      </c>
      <c r="J27" s="2" t="s">
        <v>36</v>
      </c>
      <c r="K27" s="2" t="s">
        <v>37</v>
      </c>
      <c r="L27" s="2" t="s">
        <v>46</v>
      </c>
      <c r="M27" s="2" t="s">
        <v>47</v>
      </c>
      <c r="N27" s="2" t="s">
        <v>52</v>
      </c>
      <c r="O27" s="2" t="s">
        <v>53</v>
      </c>
      <c r="P27" s="2">
        <v>0</v>
      </c>
      <c r="Q27" s="2">
        <v>0</v>
      </c>
      <c r="R27" s="3">
        <f t="shared" si="3"/>
        <v>0</v>
      </c>
      <c r="S27" s="3">
        <f t="shared" si="4"/>
        <v>0</v>
      </c>
      <c r="T27" s="2">
        <v>0</v>
      </c>
      <c r="U27" s="2">
        <v>0</v>
      </c>
      <c r="V27" s="2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 s="2">
        <f t="shared" si="5"/>
        <v>0</v>
      </c>
      <c r="AI27" s="2" t="e">
        <f t="shared" si="0"/>
        <v>#DIV/0!</v>
      </c>
      <c r="AJ27">
        <v>0</v>
      </c>
      <c r="AK27" s="2">
        <f t="shared" si="6"/>
        <v>0</v>
      </c>
    </row>
    <row r="28" spans="1:37" ht="12.75" customHeight="1">
      <c r="A28" s="2">
        <v>14</v>
      </c>
      <c r="B28" s="2">
        <v>15</v>
      </c>
      <c r="C28" s="2" t="s">
        <v>10</v>
      </c>
      <c r="D28" t="s">
        <v>1356</v>
      </c>
      <c r="F28" t="str">
        <f t="shared" si="1"/>
        <v>210UNAPPROPRIATED SURPLUS</v>
      </c>
      <c r="G28" t="str">
        <f t="shared" si="2"/>
        <v>3150NET SURPLUS BEFORE APPROPRIATION</v>
      </c>
      <c r="I28" t="s">
        <v>1330</v>
      </c>
      <c r="J28" s="2" t="s">
        <v>36</v>
      </c>
      <c r="K28" s="2" t="s">
        <v>37</v>
      </c>
      <c r="L28" s="2" t="s">
        <v>46</v>
      </c>
      <c r="M28" s="2" t="s">
        <v>47</v>
      </c>
      <c r="N28" s="2" t="s">
        <v>54</v>
      </c>
      <c r="O28" s="2" t="s">
        <v>55</v>
      </c>
      <c r="P28" s="2">
        <v>0</v>
      </c>
      <c r="Q28" s="2">
        <v>0</v>
      </c>
      <c r="R28" s="3">
        <f t="shared" si="3"/>
        <v>0</v>
      </c>
      <c r="S28" s="3">
        <f t="shared" si="4"/>
        <v>0</v>
      </c>
      <c r="T28" s="2">
        <v>0</v>
      </c>
      <c r="U28" s="2">
        <v>0</v>
      </c>
      <c r="V28" s="2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 s="2">
        <f t="shared" si="5"/>
        <v>0</v>
      </c>
      <c r="AI28" s="2" t="e">
        <f t="shared" si="0"/>
        <v>#DIV/0!</v>
      </c>
      <c r="AJ28">
        <v>0</v>
      </c>
      <c r="AK28" s="2">
        <f t="shared" si="6"/>
        <v>0</v>
      </c>
    </row>
    <row r="29" spans="1:37" ht="12.75" customHeight="1">
      <c r="A29" s="2">
        <v>14</v>
      </c>
      <c r="B29" s="2">
        <v>15</v>
      </c>
      <c r="C29" s="2" t="s">
        <v>10</v>
      </c>
      <c r="D29" t="s">
        <v>1356</v>
      </c>
      <c r="F29" t="str">
        <f t="shared" si="1"/>
        <v>210UNAPPROPRIATED SURPLUS</v>
      </c>
      <c r="G29" t="str">
        <f t="shared" si="2"/>
        <v>3160APPROPRIATIONS</v>
      </c>
      <c r="I29" t="s">
        <v>1330</v>
      </c>
      <c r="J29" s="2" t="s">
        <v>36</v>
      </c>
      <c r="K29" s="2" t="s">
        <v>37</v>
      </c>
      <c r="L29" s="2" t="s">
        <v>46</v>
      </c>
      <c r="M29" s="2" t="s">
        <v>47</v>
      </c>
      <c r="N29" s="2" t="s">
        <v>56</v>
      </c>
      <c r="O29" s="2" t="s">
        <v>41</v>
      </c>
      <c r="P29" s="2">
        <v>0</v>
      </c>
      <c r="Q29" s="2">
        <v>0</v>
      </c>
      <c r="R29" s="3">
        <f t="shared" si="3"/>
        <v>0</v>
      </c>
      <c r="S29" s="3">
        <f t="shared" si="4"/>
        <v>0</v>
      </c>
      <c r="T29" s="2">
        <v>0</v>
      </c>
      <c r="U29" s="2">
        <v>0</v>
      </c>
      <c r="V29" s="2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 s="2">
        <f t="shared" si="5"/>
        <v>0</v>
      </c>
      <c r="AI29" s="2" t="e">
        <f t="shared" si="0"/>
        <v>#DIV/0!</v>
      </c>
      <c r="AJ29">
        <v>0</v>
      </c>
      <c r="AK29" s="2">
        <f t="shared" si="6"/>
        <v>0</v>
      </c>
    </row>
    <row r="30" spans="1:37" ht="12.75" customHeight="1">
      <c r="A30" s="2">
        <v>14</v>
      </c>
      <c r="B30" s="2">
        <v>15</v>
      </c>
      <c r="C30" s="2" t="s">
        <v>10</v>
      </c>
      <c r="D30" t="s">
        <v>1357</v>
      </c>
      <c r="F30" t="str">
        <f t="shared" si="1"/>
        <v>250LOCAL REGISTERED STOCK</v>
      </c>
      <c r="G30" t="str">
        <f t="shared" si="2"/>
        <v>3000OPENING BALANCE</v>
      </c>
      <c r="I30" t="s">
        <v>1330</v>
      </c>
      <c r="J30" s="2" t="s">
        <v>57</v>
      </c>
      <c r="K30" s="2" t="s">
        <v>58</v>
      </c>
      <c r="L30" s="2" t="s">
        <v>59</v>
      </c>
      <c r="M30" s="2" t="s">
        <v>60</v>
      </c>
      <c r="N30" s="2" t="s">
        <v>15</v>
      </c>
      <c r="O30" s="2" t="s">
        <v>16</v>
      </c>
      <c r="P30" s="2">
        <v>0</v>
      </c>
      <c r="Q30" s="2">
        <v>0</v>
      </c>
      <c r="R30" s="3">
        <f t="shared" si="3"/>
        <v>0</v>
      </c>
      <c r="S30" s="3">
        <f t="shared" si="4"/>
        <v>0</v>
      </c>
      <c r="T30" s="2">
        <v>0</v>
      </c>
      <c r="U30" s="2">
        <v>0</v>
      </c>
      <c r="V30" s="2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 s="2">
        <f t="shared" si="5"/>
        <v>0</v>
      </c>
      <c r="AI30" s="2" t="e">
        <f t="shared" si="0"/>
        <v>#DIV/0!</v>
      </c>
      <c r="AJ30">
        <v>0</v>
      </c>
      <c r="AK30" s="2">
        <f t="shared" si="6"/>
        <v>0</v>
      </c>
    </row>
    <row r="31" spans="1:37" ht="12.75" customHeight="1">
      <c r="A31" s="2">
        <v>14</v>
      </c>
      <c r="B31" s="2">
        <v>15</v>
      </c>
      <c r="C31" s="2" t="s">
        <v>10</v>
      </c>
      <c r="D31" t="s">
        <v>1357</v>
      </c>
      <c r="F31" t="str">
        <f t="shared" si="1"/>
        <v>250LOCAL REGISTERED STOCK</v>
      </c>
      <c r="G31" t="str">
        <f t="shared" si="2"/>
        <v>3300EFF LOANS RAISED</v>
      </c>
      <c r="I31" t="s">
        <v>1330</v>
      </c>
      <c r="J31" s="2" t="s">
        <v>57</v>
      </c>
      <c r="K31" s="2" t="s">
        <v>58</v>
      </c>
      <c r="L31" s="2" t="s">
        <v>59</v>
      </c>
      <c r="M31" s="2" t="s">
        <v>60</v>
      </c>
      <c r="N31" s="2" t="s">
        <v>61</v>
      </c>
      <c r="O31" s="2" t="s">
        <v>62</v>
      </c>
      <c r="P31" s="2">
        <v>0</v>
      </c>
      <c r="Q31" s="2">
        <v>0</v>
      </c>
      <c r="R31" s="3">
        <f t="shared" si="3"/>
        <v>0</v>
      </c>
      <c r="S31" s="3">
        <f t="shared" si="4"/>
        <v>0</v>
      </c>
      <c r="T31" s="2">
        <v>0</v>
      </c>
      <c r="U31" s="2">
        <v>0</v>
      </c>
      <c r="V31" s="2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 s="2">
        <f t="shared" si="5"/>
        <v>0</v>
      </c>
      <c r="AI31" s="2" t="e">
        <f t="shared" si="0"/>
        <v>#DIV/0!</v>
      </c>
      <c r="AJ31">
        <v>0</v>
      </c>
      <c r="AK31" s="2">
        <f t="shared" si="6"/>
        <v>0</v>
      </c>
    </row>
    <row r="32" spans="1:37" ht="12.75" customHeight="1">
      <c r="A32" s="2">
        <v>14</v>
      </c>
      <c r="B32" s="2">
        <v>15</v>
      </c>
      <c r="C32" s="2" t="s">
        <v>10</v>
      </c>
      <c r="D32" t="s">
        <v>1357</v>
      </c>
      <c r="F32" t="str">
        <f t="shared" si="1"/>
        <v>250LOCAL REGISTERED STOCK</v>
      </c>
      <c r="G32" t="str">
        <f t="shared" si="2"/>
        <v>3301EFF LOANS REPAID</v>
      </c>
      <c r="I32" t="s">
        <v>1330</v>
      </c>
      <c r="J32" s="2" t="s">
        <v>57</v>
      </c>
      <c r="K32" s="2" t="s">
        <v>58</v>
      </c>
      <c r="L32" s="2" t="s">
        <v>59</v>
      </c>
      <c r="M32" s="2" t="s">
        <v>60</v>
      </c>
      <c r="N32" s="2" t="s">
        <v>63</v>
      </c>
      <c r="O32" s="2" t="s">
        <v>64</v>
      </c>
      <c r="P32" s="2">
        <v>0</v>
      </c>
      <c r="Q32" s="2">
        <v>0</v>
      </c>
      <c r="R32" s="3">
        <f t="shared" si="3"/>
        <v>0</v>
      </c>
      <c r="S32" s="3">
        <f t="shared" si="4"/>
        <v>0</v>
      </c>
      <c r="T32" s="2">
        <v>0</v>
      </c>
      <c r="U32" s="2">
        <v>0</v>
      </c>
      <c r="V32" s="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 s="2">
        <f t="shared" si="5"/>
        <v>0</v>
      </c>
      <c r="AI32" s="2" t="e">
        <f t="shared" si="0"/>
        <v>#DIV/0!</v>
      </c>
      <c r="AJ32">
        <v>0</v>
      </c>
      <c r="AK32" s="2">
        <f t="shared" si="6"/>
        <v>0</v>
      </c>
    </row>
    <row r="33" spans="1:37" ht="12.75" customHeight="1">
      <c r="A33" s="2">
        <v>14</v>
      </c>
      <c r="B33" s="2">
        <v>15</v>
      </c>
      <c r="C33" s="2" t="s">
        <v>10</v>
      </c>
      <c r="D33" t="s">
        <v>1357</v>
      </c>
      <c r="F33" t="str">
        <f t="shared" si="1"/>
        <v>251ANNUITY LOANS -NEW ABSA LOAN</v>
      </c>
      <c r="G33" t="str">
        <f t="shared" si="2"/>
        <v>3000OPENING BALANCE</v>
      </c>
      <c r="I33" t="s">
        <v>1330</v>
      </c>
      <c r="J33" s="2" t="s">
        <v>57</v>
      </c>
      <c r="K33" s="2" t="s">
        <v>58</v>
      </c>
      <c r="L33" s="2" t="s">
        <v>65</v>
      </c>
      <c r="M33" s="2" t="s">
        <v>66</v>
      </c>
      <c r="N33" s="2" t="s">
        <v>15</v>
      </c>
      <c r="O33" s="2" t="s">
        <v>16</v>
      </c>
      <c r="P33" s="2">
        <v>0</v>
      </c>
      <c r="Q33" s="2">
        <v>0</v>
      </c>
      <c r="R33" s="3">
        <f t="shared" si="3"/>
        <v>0</v>
      </c>
      <c r="S33" s="3">
        <f t="shared" si="4"/>
        <v>0</v>
      </c>
      <c r="T33" s="2">
        <v>0</v>
      </c>
      <c r="U33" s="2">
        <v>0</v>
      </c>
      <c r="V33" s="2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 s="2">
        <f t="shared" si="5"/>
        <v>0</v>
      </c>
      <c r="AI33" s="2" t="e">
        <f t="shared" si="0"/>
        <v>#DIV/0!</v>
      </c>
      <c r="AJ33">
        <v>0</v>
      </c>
      <c r="AK33" s="2">
        <f t="shared" si="6"/>
        <v>0</v>
      </c>
    </row>
    <row r="34" spans="1:37" ht="12.75" customHeight="1">
      <c r="A34" s="2">
        <v>14</v>
      </c>
      <c r="B34" s="2">
        <v>15</v>
      </c>
      <c r="C34" s="2" t="s">
        <v>10</v>
      </c>
      <c r="D34" t="s">
        <v>1357</v>
      </c>
      <c r="F34" t="str">
        <f t="shared" si="1"/>
        <v>251ANNUITY LOANS -NEW ABSA LOAN</v>
      </c>
      <c r="G34" t="str">
        <f t="shared" si="2"/>
        <v>3300EFF LOANS RAISED</v>
      </c>
      <c r="I34" t="s">
        <v>1330</v>
      </c>
      <c r="J34" s="2" t="s">
        <v>57</v>
      </c>
      <c r="K34" s="2" t="s">
        <v>58</v>
      </c>
      <c r="L34" s="2" t="s">
        <v>65</v>
      </c>
      <c r="M34" s="2" t="s">
        <v>66</v>
      </c>
      <c r="N34" s="2" t="s">
        <v>61</v>
      </c>
      <c r="O34" s="2" t="s">
        <v>62</v>
      </c>
      <c r="P34" s="2">
        <v>0</v>
      </c>
      <c r="Q34" s="2">
        <v>0</v>
      </c>
      <c r="R34" s="3">
        <f t="shared" si="3"/>
        <v>0</v>
      </c>
      <c r="S34" s="3">
        <f t="shared" si="4"/>
        <v>0</v>
      </c>
      <c r="T34" s="2">
        <v>0</v>
      </c>
      <c r="U34" s="2">
        <v>0</v>
      </c>
      <c r="V34" s="2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 s="2">
        <f t="shared" si="5"/>
        <v>0</v>
      </c>
      <c r="AI34" s="2" t="e">
        <f t="shared" si="0"/>
        <v>#DIV/0!</v>
      </c>
      <c r="AJ34">
        <v>0</v>
      </c>
      <c r="AK34" s="2">
        <f t="shared" si="6"/>
        <v>0</v>
      </c>
    </row>
    <row r="35" spans="1:37" ht="12.75" customHeight="1">
      <c r="A35" s="2">
        <v>14</v>
      </c>
      <c r="B35" s="2">
        <v>15</v>
      </c>
      <c r="C35" s="2" t="s">
        <v>10</v>
      </c>
      <c r="D35" t="s">
        <v>1357</v>
      </c>
      <c r="F35" t="str">
        <f t="shared" si="1"/>
        <v>251ANNUITY LOANS -NEW ABSA LOAN</v>
      </c>
      <c r="G35" t="str">
        <f t="shared" si="2"/>
        <v>3301EFF LOANS REPAID</v>
      </c>
      <c r="I35" t="s">
        <v>1330</v>
      </c>
      <c r="J35" s="2" t="s">
        <v>57</v>
      </c>
      <c r="K35" s="2" t="s">
        <v>58</v>
      </c>
      <c r="L35" s="2" t="s">
        <v>65</v>
      </c>
      <c r="M35" s="2" t="s">
        <v>66</v>
      </c>
      <c r="N35" s="2" t="s">
        <v>63</v>
      </c>
      <c r="O35" s="2" t="s">
        <v>64</v>
      </c>
      <c r="P35" s="2">
        <v>0</v>
      </c>
      <c r="Q35" s="2">
        <v>0</v>
      </c>
      <c r="R35" s="3">
        <f t="shared" si="3"/>
        <v>0</v>
      </c>
      <c r="S35" s="3">
        <f t="shared" si="4"/>
        <v>0</v>
      </c>
      <c r="T35" s="2">
        <v>1481922.28</v>
      </c>
      <c r="U35" s="2">
        <v>0</v>
      </c>
      <c r="V35" s="2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1481922.28</v>
      </c>
      <c r="AH35" s="2">
        <f t="shared" si="5"/>
        <v>1481922.28</v>
      </c>
      <c r="AI35" s="2" t="e">
        <f t="shared" si="0"/>
        <v>#DIV/0!</v>
      </c>
      <c r="AJ35">
        <v>1481922.28</v>
      </c>
      <c r="AK35" s="2">
        <f t="shared" si="6"/>
        <v>2963844.56</v>
      </c>
    </row>
    <row r="36" spans="1:37" ht="12.75" customHeight="1">
      <c r="A36" s="2">
        <v>14</v>
      </c>
      <c r="B36" s="2">
        <v>15</v>
      </c>
      <c r="C36" s="2" t="s">
        <v>10</v>
      </c>
      <c r="D36" t="s">
        <v>1357</v>
      </c>
      <c r="F36" t="str">
        <f t="shared" si="1"/>
        <v>251ANNUITY LOANS -NEW ABSA LOAN</v>
      </c>
      <c r="G36" t="str">
        <f t="shared" si="2"/>
        <v>4040TRANSFERS</v>
      </c>
      <c r="I36" t="s">
        <v>1330</v>
      </c>
      <c r="J36" s="2" t="s">
        <v>57</v>
      </c>
      <c r="K36" s="2" t="s">
        <v>58</v>
      </c>
      <c r="L36" s="2" t="s">
        <v>65</v>
      </c>
      <c r="M36" s="2" t="s">
        <v>66</v>
      </c>
      <c r="N36" s="2" t="s">
        <v>67</v>
      </c>
      <c r="O36" s="2" t="s">
        <v>68</v>
      </c>
      <c r="P36" s="2">
        <v>0</v>
      </c>
      <c r="Q36" s="2">
        <v>0</v>
      </c>
      <c r="R36" s="3">
        <f t="shared" si="3"/>
        <v>0</v>
      </c>
      <c r="S36" s="3">
        <f t="shared" si="4"/>
        <v>0</v>
      </c>
      <c r="T36" s="2">
        <v>0</v>
      </c>
      <c r="U36" s="2">
        <v>0</v>
      </c>
      <c r="V36" s="2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 s="2">
        <f t="shared" si="5"/>
        <v>0</v>
      </c>
      <c r="AI36" s="2" t="e">
        <f t="shared" si="0"/>
        <v>#DIV/0!</v>
      </c>
      <c r="AJ36">
        <v>0</v>
      </c>
      <c r="AK36" s="2">
        <f t="shared" si="6"/>
        <v>0</v>
      </c>
    </row>
    <row r="37" spans="1:37" ht="12.75" customHeight="1">
      <c r="A37" s="2">
        <v>14</v>
      </c>
      <c r="B37" s="2">
        <v>15</v>
      </c>
      <c r="C37" s="2" t="s">
        <v>10</v>
      </c>
      <c r="D37" t="s">
        <v>1357</v>
      </c>
      <c r="F37" t="str">
        <f t="shared" si="1"/>
        <v>252DEVELOPMENT BANK OF SA</v>
      </c>
      <c r="G37" t="str">
        <f t="shared" si="2"/>
        <v>3000OPENING BALANCE</v>
      </c>
      <c r="I37" t="s">
        <v>1330</v>
      </c>
      <c r="J37" s="2" t="s">
        <v>57</v>
      </c>
      <c r="K37" s="2" t="s">
        <v>58</v>
      </c>
      <c r="L37" s="2" t="s">
        <v>69</v>
      </c>
      <c r="M37" s="2" t="s">
        <v>70</v>
      </c>
      <c r="N37" s="2" t="s">
        <v>15</v>
      </c>
      <c r="O37" s="2" t="s">
        <v>16</v>
      </c>
      <c r="P37" s="2">
        <v>0</v>
      </c>
      <c r="Q37" s="2">
        <v>0</v>
      </c>
      <c r="R37" s="3">
        <f t="shared" si="3"/>
        <v>0</v>
      </c>
      <c r="S37" s="3">
        <f t="shared" si="4"/>
        <v>0</v>
      </c>
      <c r="T37" s="2">
        <v>0</v>
      </c>
      <c r="U37" s="2">
        <v>0</v>
      </c>
      <c r="V37" s="2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 s="2">
        <f t="shared" si="5"/>
        <v>0</v>
      </c>
      <c r="AI37" s="2" t="e">
        <f t="shared" si="0"/>
        <v>#DIV/0!</v>
      </c>
      <c r="AJ37">
        <v>0</v>
      </c>
      <c r="AK37" s="2">
        <f t="shared" si="6"/>
        <v>0</v>
      </c>
    </row>
    <row r="38" spans="1:37" ht="12.75" customHeight="1">
      <c r="A38" s="2">
        <v>14</v>
      </c>
      <c r="B38" s="2">
        <v>15</v>
      </c>
      <c r="C38" s="2" t="s">
        <v>10</v>
      </c>
      <c r="D38" t="s">
        <v>1357</v>
      </c>
      <c r="F38" t="str">
        <f t="shared" si="1"/>
        <v>252DEVELOPMENT BANK OF SA</v>
      </c>
      <c r="G38" t="str">
        <f t="shared" si="2"/>
        <v>3300EFF LOANS RAISED</v>
      </c>
      <c r="I38" t="s">
        <v>1330</v>
      </c>
      <c r="J38" s="2" t="s">
        <v>57</v>
      </c>
      <c r="K38" s="2" t="s">
        <v>58</v>
      </c>
      <c r="L38" s="2" t="s">
        <v>69</v>
      </c>
      <c r="M38" s="2" t="s">
        <v>70</v>
      </c>
      <c r="N38" s="2" t="s">
        <v>61</v>
      </c>
      <c r="O38" s="2" t="s">
        <v>62</v>
      </c>
      <c r="P38" s="2">
        <v>0</v>
      </c>
      <c r="Q38" s="2">
        <v>0</v>
      </c>
      <c r="R38" s="3">
        <f t="shared" si="3"/>
        <v>0</v>
      </c>
      <c r="S38" s="3">
        <f t="shared" si="4"/>
        <v>0</v>
      </c>
      <c r="T38" s="2">
        <v>0</v>
      </c>
      <c r="U38" s="2">
        <v>0</v>
      </c>
      <c r="V38" s="2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 s="2">
        <f t="shared" si="5"/>
        <v>0</v>
      </c>
      <c r="AI38" s="2" t="e">
        <f t="shared" si="0"/>
        <v>#DIV/0!</v>
      </c>
      <c r="AJ38">
        <v>0</v>
      </c>
      <c r="AK38" s="2">
        <f t="shared" si="6"/>
        <v>0</v>
      </c>
    </row>
    <row r="39" spans="1:37" ht="12.75" customHeight="1">
      <c r="A39" s="2">
        <v>14</v>
      </c>
      <c r="B39" s="2">
        <v>15</v>
      </c>
      <c r="C39" s="2" t="s">
        <v>10</v>
      </c>
      <c r="D39" t="s">
        <v>1357</v>
      </c>
      <c r="F39" t="str">
        <f t="shared" si="1"/>
        <v>252DEVELOPMENT BANK OF SA</v>
      </c>
      <c r="G39" t="str">
        <f t="shared" si="2"/>
        <v>3301EFF LOANS REPAID</v>
      </c>
      <c r="I39" t="s">
        <v>1330</v>
      </c>
      <c r="J39" s="2" t="s">
        <v>57</v>
      </c>
      <c r="K39" s="2" t="s">
        <v>58</v>
      </c>
      <c r="L39" s="2" t="s">
        <v>69</v>
      </c>
      <c r="M39" s="2" t="s">
        <v>70</v>
      </c>
      <c r="N39" s="2" t="s">
        <v>63</v>
      </c>
      <c r="O39" s="2" t="s">
        <v>64</v>
      </c>
      <c r="P39" s="2">
        <v>0</v>
      </c>
      <c r="Q39" s="2">
        <v>0</v>
      </c>
      <c r="R39" s="3">
        <f t="shared" si="3"/>
        <v>0</v>
      </c>
      <c r="S39" s="3">
        <f t="shared" si="4"/>
        <v>0</v>
      </c>
      <c r="T39" s="2">
        <v>637904.01</v>
      </c>
      <c r="U39" s="2">
        <v>0</v>
      </c>
      <c r="V39" s="2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102513.87</v>
      </c>
      <c r="AC39">
        <v>103101.57</v>
      </c>
      <c r="AD39">
        <v>0</v>
      </c>
      <c r="AE39">
        <v>214928.41</v>
      </c>
      <c r="AF39">
        <v>111853.25</v>
      </c>
      <c r="AG39">
        <v>105506.91</v>
      </c>
      <c r="AH39" s="2">
        <f t="shared" si="5"/>
        <v>637904.01</v>
      </c>
      <c r="AI39" s="2" t="e">
        <f t="shared" si="0"/>
        <v>#DIV/0!</v>
      </c>
      <c r="AJ39">
        <v>637904.01</v>
      </c>
      <c r="AK39" s="2">
        <f t="shared" si="6"/>
        <v>1275808.02</v>
      </c>
    </row>
    <row r="40" spans="1:37" ht="12.75" customHeight="1">
      <c r="A40" s="2">
        <v>14</v>
      </c>
      <c r="B40" s="2">
        <v>15</v>
      </c>
      <c r="C40" s="2" t="s">
        <v>10</v>
      </c>
      <c r="D40" t="s">
        <v>1357</v>
      </c>
      <c r="F40" t="str">
        <f t="shared" si="1"/>
        <v>253ABSA</v>
      </c>
      <c r="G40" t="str">
        <f t="shared" si="2"/>
        <v>3000OPENING BALANCE</v>
      </c>
      <c r="I40" t="s">
        <v>1330</v>
      </c>
      <c r="J40" s="2" t="s">
        <v>57</v>
      </c>
      <c r="K40" s="2" t="s">
        <v>58</v>
      </c>
      <c r="L40" s="2" t="s">
        <v>71</v>
      </c>
      <c r="M40" s="2" t="s">
        <v>72</v>
      </c>
      <c r="N40" s="2" t="s">
        <v>15</v>
      </c>
      <c r="O40" s="2" t="s">
        <v>16</v>
      </c>
      <c r="P40" s="2">
        <v>0</v>
      </c>
      <c r="Q40" s="2">
        <v>0</v>
      </c>
      <c r="R40" s="3">
        <f t="shared" si="3"/>
        <v>0</v>
      </c>
      <c r="S40" s="3">
        <f t="shared" si="4"/>
        <v>0</v>
      </c>
      <c r="T40" s="2">
        <v>0</v>
      </c>
      <c r="U40" s="2">
        <v>0</v>
      </c>
      <c r="V40" s="2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 s="2">
        <f t="shared" si="5"/>
        <v>0</v>
      </c>
      <c r="AI40" s="2" t="e">
        <f t="shared" si="0"/>
        <v>#DIV/0!</v>
      </c>
      <c r="AJ40">
        <v>0</v>
      </c>
      <c r="AK40" s="2">
        <f t="shared" si="6"/>
        <v>0</v>
      </c>
    </row>
    <row r="41" spans="1:37" ht="12.75" customHeight="1">
      <c r="A41" s="2">
        <v>14</v>
      </c>
      <c r="B41" s="2">
        <v>15</v>
      </c>
      <c r="C41" s="2" t="s">
        <v>10</v>
      </c>
      <c r="D41" t="s">
        <v>1357</v>
      </c>
      <c r="F41" t="str">
        <f t="shared" si="1"/>
        <v>253ABSA</v>
      </c>
      <c r="G41" t="str">
        <f t="shared" si="2"/>
        <v>3300EFF LOANS RAISED</v>
      </c>
      <c r="I41" t="s">
        <v>1330</v>
      </c>
      <c r="J41" s="2" t="s">
        <v>57</v>
      </c>
      <c r="K41" s="2" t="s">
        <v>58</v>
      </c>
      <c r="L41" s="2" t="s">
        <v>71</v>
      </c>
      <c r="M41" s="2" t="s">
        <v>72</v>
      </c>
      <c r="N41" s="2" t="s">
        <v>61</v>
      </c>
      <c r="O41" s="2" t="s">
        <v>62</v>
      </c>
      <c r="P41" s="2">
        <v>0</v>
      </c>
      <c r="Q41" s="2">
        <v>0</v>
      </c>
      <c r="R41" s="3">
        <f t="shared" si="3"/>
        <v>0</v>
      </c>
      <c r="S41" s="3">
        <f t="shared" si="4"/>
        <v>0</v>
      </c>
      <c r="T41" s="2">
        <v>0</v>
      </c>
      <c r="U41" s="2">
        <v>0</v>
      </c>
      <c r="V41" s="2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 s="2">
        <f t="shared" si="5"/>
        <v>0</v>
      </c>
      <c r="AI41" s="2" t="e">
        <f t="shared" si="0"/>
        <v>#DIV/0!</v>
      </c>
      <c r="AJ41">
        <v>0</v>
      </c>
      <c r="AK41" s="2">
        <f t="shared" si="6"/>
        <v>0</v>
      </c>
    </row>
    <row r="42" spans="1:37" ht="12.75" customHeight="1">
      <c r="A42" s="2">
        <v>14</v>
      </c>
      <c r="B42" s="2">
        <v>15</v>
      </c>
      <c r="C42" s="2" t="s">
        <v>10</v>
      </c>
      <c r="D42" t="s">
        <v>1357</v>
      </c>
      <c r="F42" t="str">
        <f t="shared" si="1"/>
        <v>253ABSA</v>
      </c>
      <c r="G42" t="str">
        <f t="shared" si="2"/>
        <v>3301EFF LOANS REPAID</v>
      </c>
      <c r="I42" t="s">
        <v>1330</v>
      </c>
      <c r="J42" s="2" t="s">
        <v>57</v>
      </c>
      <c r="K42" s="2" t="s">
        <v>58</v>
      </c>
      <c r="L42" s="2" t="s">
        <v>71</v>
      </c>
      <c r="M42" s="2" t="s">
        <v>72</v>
      </c>
      <c r="N42" s="2" t="s">
        <v>63</v>
      </c>
      <c r="O42" s="2" t="s">
        <v>64</v>
      </c>
      <c r="P42" s="2">
        <v>0</v>
      </c>
      <c r="Q42" s="2">
        <v>0</v>
      </c>
      <c r="R42" s="3">
        <f t="shared" si="3"/>
        <v>0</v>
      </c>
      <c r="S42" s="3">
        <f t="shared" si="4"/>
        <v>0</v>
      </c>
      <c r="T42" s="2">
        <v>0</v>
      </c>
      <c r="U42" s="2">
        <v>0</v>
      </c>
      <c r="V42" s="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 s="2">
        <f t="shared" si="5"/>
        <v>0</v>
      </c>
      <c r="AI42" s="2" t="e">
        <f t="shared" si="0"/>
        <v>#DIV/0!</v>
      </c>
      <c r="AJ42">
        <v>0</v>
      </c>
      <c r="AK42" s="2">
        <f t="shared" si="6"/>
        <v>0</v>
      </c>
    </row>
    <row r="43" spans="1:37" ht="12.75" customHeight="1">
      <c r="A43" s="2">
        <v>14</v>
      </c>
      <c r="B43" s="2">
        <v>15</v>
      </c>
      <c r="C43" s="2" t="s">
        <v>10</v>
      </c>
      <c r="D43" t="s">
        <v>1357</v>
      </c>
      <c r="F43" t="str">
        <f t="shared" si="1"/>
        <v>254INCA</v>
      </c>
      <c r="G43" t="str">
        <f t="shared" si="2"/>
        <v>3000OPENING BALANCE</v>
      </c>
      <c r="I43" t="s">
        <v>1330</v>
      </c>
      <c r="J43" s="2" t="s">
        <v>57</v>
      </c>
      <c r="K43" s="2" t="s">
        <v>58</v>
      </c>
      <c r="L43" s="2" t="s">
        <v>73</v>
      </c>
      <c r="M43" s="2" t="s">
        <v>74</v>
      </c>
      <c r="N43" s="2" t="s">
        <v>15</v>
      </c>
      <c r="O43" s="2" t="s">
        <v>16</v>
      </c>
      <c r="P43" s="2">
        <v>0</v>
      </c>
      <c r="Q43" s="2">
        <v>0</v>
      </c>
      <c r="R43" s="3">
        <f t="shared" si="3"/>
        <v>0</v>
      </c>
      <c r="S43" s="3">
        <f t="shared" si="4"/>
        <v>0</v>
      </c>
      <c r="T43" s="2">
        <v>0</v>
      </c>
      <c r="U43" s="2">
        <v>0</v>
      </c>
      <c r="V43" s="2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 s="2">
        <f t="shared" si="5"/>
        <v>0</v>
      </c>
      <c r="AI43" s="2" t="e">
        <f t="shared" si="0"/>
        <v>#DIV/0!</v>
      </c>
      <c r="AJ43">
        <v>0</v>
      </c>
      <c r="AK43" s="2">
        <f t="shared" si="6"/>
        <v>0</v>
      </c>
    </row>
    <row r="44" spans="1:37" ht="12.75" customHeight="1">
      <c r="A44" s="2">
        <v>14</v>
      </c>
      <c r="B44" s="2">
        <v>15</v>
      </c>
      <c r="C44" s="2" t="s">
        <v>10</v>
      </c>
      <c r="D44" t="s">
        <v>1357</v>
      </c>
      <c r="F44" t="str">
        <f t="shared" si="1"/>
        <v>254INCA</v>
      </c>
      <c r="G44" t="str">
        <f t="shared" si="2"/>
        <v>3300EFF LOANS RAISED</v>
      </c>
      <c r="I44" t="s">
        <v>1330</v>
      </c>
      <c r="J44" s="2" t="s">
        <v>57</v>
      </c>
      <c r="K44" s="2" t="s">
        <v>58</v>
      </c>
      <c r="L44" s="2" t="s">
        <v>73</v>
      </c>
      <c r="M44" s="2" t="s">
        <v>74</v>
      </c>
      <c r="N44" s="2" t="s">
        <v>61</v>
      </c>
      <c r="O44" s="2" t="s">
        <v>62</v>
      </c>
      <c r="P44" s="2">
        <v>0</v>
      </c>
      <c r="Q44" s="2">
        <v>0</v>
      </c>
      <c r="R44" s="3">
        <f t="shared" si="3"/>
        <v>0</v>
      </c>
      <c r="S44" s="3">
        <f t="shared" si="4"/>
        <v>0</v>
      </c>
      <c r="T44" s="2">
        <v>0</v>
      </c>
      <c r="U44" s="2">
        <v>0</v>
      </c>
      <c r="V44" s="2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 s="2">
        <f t="shared" si="5"/>
        <v>0</v>
      </c>
      <c r="AI44" s="2" t="e">
        <f t="shared" si="0"/>
        <v>#DIV/0!</v>
      </c>
      <c r="AJ44">
        <v>0</v>
      </c>
      <c r="AK44" s="2">
        <f t="shared" si="6"/>
        <v>0</v>
      </c>
    </row>
    <row r="45" spans="1:37" ht="12.75" customHeight="1">
      <c r="A45" s="2">
        <v>14</v>
      </c>
      <c r="B45" s="2">
        <v>15</v>
      </c>
      <c r="C45" s="2" t="s">
        <v>10</v>
      </c>
      <c r="D45" t="s">
        <v>1357</v>
      </c>
      <c r="F45" t="str">
        <f t="shared" si="1"/>
        <v>254INCA</v>
      </c>
      <c r="G45" t="str">
        <f t="shared" si="2"/>
        <v>3301EFF LOANS REPAID</v>
      </c>
      <c r="I45" t="s">
        <v>1330</v>
      </c>
      <c r="J45" s="2" t="s">
        <v>57</v>
      </c>
      <c r="K45" s="2" t="s">
        <v>58</v>
      </c>
      <c r="L45" s="2" t="s">
        <v>73</v>
      </c>
      <c r="M45" s="2" t="s">
        <v>74</v>
      </c>
      <c r="N45" s="2" t="s">
        <v>63</v>
      </c>
      <c r="O45" s="2" t="s">
        <v>64</v>
      </c>
      <c r="P45" s="2">
        <v>0</v>
      </c>
      <c r="Q45" s="2">
        <v>0</v>
      </c>
      <c r="R45" s="3">
        <f t="shared" si="3"/>
        <v>0</v>
      </c>
      <c r="S45" s="3">
        <f t="shared" si="4"/>
        <v>0</v>
      </c>
      <c r="T45" s="2">
        <v>1196529.56</v>
      </c>
      <c r="U45" s="2">
        <v>0</v>
      </c>
      <c r="V45" s="2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1196529.56</v>
      </c>
      <c r="AH45" s="2">
        <f t="shared" si="5"/>
        <v>1196529.56</v>
      </c>
      <c r="AI45" s="2" t="e">
        <f t="shared" si="0"/>
        <v>#DIV/0!</v>
      </c>
      <c r="AJ45">
        <v>1196529.56</v>
      </c>
      <c r="AK45" s="2">
        <f t="shared" si="6"/>
        <v>2393059.12</v>
      </c>
    </row>
    <row r="46" spans="1:37" ht="12.75" customHeight="1">
      <c r="A46" s="2">
        <v>14</v>
      </c>
      <c r="B46" s="2">
        <v>15</v>
      </c>
      <c r="C46" s="2" t="s">
        <v>10</v>
      </c>
      <c r="D46" t="s">
        <v>1357</v>
      </c>
      <c r="F46" t="str">
        <f t="shared" si="1"/>
        <v>255BOE BANK</v>
      </c>
      <c r="G46" t="str">
        <f t="shared" si="2"/>
        <v>3000OPENING BALANCE</v>
      </c>
      <c r="I46" t="s">
        <v>1330</v>
      </c>
      <c r="J46" s="2" t="s">
        <v>57</v>
      </c>
      <c r="K46" s="2" t="s">
        <v>58</v>
      </c>
      <c r="L46" s="2" t="s">
        <v>75</v>
      </c>
      <c r="M46" s="2" t="s">
        <v>76</v>
      </c>
      <c r="N46" s="2" t="s">
        <v>15</v>
      </c>
      <c r="O46" s="2" t="s">
        <v>16</v>
      </c>
      <c r="P46" s="2">
        <v>0</v>
      </c>
      <c r="Q46" s="2">
        <v>0</v>
      </c>
      <c r="R46" s="3">
        <f t="shared" si="3"/>
        <v>0</v>
      </c>
      <c r="S46" s="3">
        <f t="shared" si="4"/>
        <v>0</v>
      </c>
      <c r="T46" s="2">
        <v>0</v>
      </c>
      <c r="U46" s="2">
        <v>0</v>
      </c>
      <c r="V46" s="2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 s="2">
        <f t="shared" si="5"/>
        <v>0</v>
      </c>
      <c r="AI46" s="2" t="e">
        <f t="shared" si="0"/>
        <v>#DIV/0!</v>
      </c>
      <c r="AJ46">
        <v>0</v>
      </c>
      <c r="AK46" s="2">
        <f t="shared" si="6"/>
        <v>0</v>
      </c>
    </row>
    <row r="47" spans="1:37" ht="12.75" customHeight="1">
      <c r="A47" s="2">
        <v>14</v>
      </c>
      <c r="B47" s="2">
        <v>15</v>
      </c>
      <c r="C47" s="2" t="s">
        <v>10</v>
      </c>
      <c r="D47" t="s">
        <v>1357</v>
      </c>
      <c r="F47" t="str">
        <f t="shared" si="1"/>
        <v>255BOE BANK</v>
      </c>
      <c r="G47" t="str">
        <f t="shared" si="2"/>
        <v>3300EFF LOANS RAISED</v>
      </c>
      <c r="I47" t="s">
        <v>1330</v>
      </c>
      <c r="J47" s="2" t="s">
        <v>57</v>
      </c>
      <c r="K47" s="2" t="s">
        <v>58</v>
      </c>
      <c r="L47" s="2" t="s">
        <v>75</v>
      </c>
      <c r="M47" s="2" t="s">
        <v>76</v>
      </c>
      <c r="N47" s="2" t="s">
        <v>61</v>
      </c>
      <c r="O47" s="2" t="s">
        <v>62</v>
      </c>
      <c r="P47" s="2">
        <v>0</v>
      </c>
      <c r="Q47" s="2">
        <v>0</v>
      </c>
      <c r="R47" s="3">
        <f t="shared" si="3"/>
        <v>0</v>
      </c>
      <c r="S47" s="3">
        <f t="shared" si="4"/>
        <v>0</v>
      </c>
      <c r="T47" s="2">
        <v>0</v>
      </c>
      <c r="U47" s="2">
        <v>0</v>
      </c>
      <c r="V47" s="2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 s="2">
        <f t="shared" si="5"/>
        <v>0</v>
      </c>
      <c r="AI47" s="2" t="e">
        <f t="shared" si="0"/>
        <v>#DIV/0!</v>
      </c>
      <c r="AJ47">
        <v>0</v>
      </c>
      <c r="AK47" s="2">
        <f t="shared" si="6"/>
        <v>0</v>
      </c>
    </row>
    <row r="48" spans="1:37" ht="12.75" customHeight="1">
      <c r="A48" s="2">
        <v>14</v>
      </c>
      <c r="B48" s="2">
        <v>15</v>
      </c>
      <c r="C48" s="2" t="s">
        <v>10</v>
      </c>
      <c r="D48" t="s">
        <v>1357</v>
      </c>
      <c r="F48" t="str">
        <f t="shared" si="1"/>
        <v>255BOE BANK</v>
      </c>
      <c r="G48" t="str">
        <f t="shared" si="2"/>
        <v>3301EFF LOANS REPAID</v>
      </c>
      <c r="I48" t="s">
        <v>1330</v>
      </c>
      <c r="J48" s="2" t="s">
        <v>57</v>
      </c>
      <c r="K48" s="2" t="s">
        <v>58</v>
      </c>
      <c r="L48" s="2" t="s">
        <v>75</v>
      </c>
      <c r="M48" s="2" t="s">
        <v>76</v>
      </c>
      <c r="N48" s="2" t="s">
        <v>63</v>
      </c>
      <c r="O48" s="2" t="s">
        <v>64</v>
      </c>
      <c r="P48" s="2">
        <v>0</v>
      </c>
      <c r="Q48" s="2">
        <v>0</v>
      </c>
      <c r="R48" s="3">
        <f t="shared" si="3"/>
        <v>0</v>
      </c>
      <c r="S48" s="3">
        <f t="shared" si="4"/>
        <v>0</v>
      </c>
      <c r="T48" s="2">
        <v>0</v>
      </c>
      <c r="U48" s="2">
        <v>0</v>
      </c>
      <c r="V48" s="2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 s="2">
        <f t="shared" si="5"/>
        <v>0</v>
      </c>
      <c r="AI48" s="2" t="e">
        <f t="shared" si="0"/>
        <v>#DIV/0!</v>
      </c>
      <c r="AJ48">
        <v>0</v>
      </c>
      <c r="AK48" s="2">
        <f t="shared" si="6"/>
        <v>0</v>
      </c>
    </row>
    <row r="49" spans="1:37" ht="12.75" customHeight="1">
      <c r="A49" s="2">
        <v>14</v>
      </c>
      <c r="B49" s="2">
        <v>15</v>
      </c>
      <c r="C49" s="2" t="s">
        <v>10</v>
      </c>
      <c r="D49" t="s">
        <v>1357</v>
      </c>
      <c r="F49" t="str">
        <f t="shared" si="1"/>
        <v>256DBSA</v>
      </c>
      <c r="G49" t="str">
        <f t="shared" si="2"/>
        <v>3000OPENING BALANCE</v>
      </c>
      <c r="I49" t="s">
        <v>1330</v>
      </c>
      <c r="J49" s="2" t="s">
        <v>57</v>
      </c>
      <c r="K49" s="2" t="s">
        <v>58</v>
      </c>
      <c r="L49" s="2" t="s">
        <v>77</v>
      </c>
      <c r="M49" s="2" t="s">
        <v>78</v>
      </c>
      <c r="N49" s="2" t="s">
        <v>15</v>
      </c>
      <c r="O49" s="2" t="s">
        <v>16</v>
      </c>
      <c r="P49" s="2">
        <v>0</v>
      </c>
      <c r="Q49" s="2">
        <v>0</v>
      </c>
      <c r="R49" s="3">
        <f t="shared" si="3"/>
        <v>0</v>
      </c>
      <c r="S49" s="3">
        <f t="shared" si="4"/>
        <v>0</v>
      </c>
      <c r="T49" s="2">
        <v>0</v>
      </c>
      <c r="U49" s="2">
        <v>0</v>
      </c>
      <c r="V49" s="2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 s="2">
        <f t="shared" si="5"/>
        <v>0</v>
      </c>
      <c r="AI49" s="2" t="e">
        <f t="shared" si="0"/>
        <v>#DIV/0!</v>
      </c>
      <c r="AJ49">
        <v>0</v>
      </c>
      <c r="AK49" s="2">
        <f t="shared" si="6"/>
        <v>0</v>
      </c>
    </row>
    <row r="50" spans="1:37" ht="12.75" customHeight="1">
      <c r="A50" s="2">
        <v>14</v>
      </c>
      <c r="B50" s="2">
        <v>15</v>
      </c>
      <c r="C50" s="2" t="s">
        <v>10</v>
      </c>
      <c r="D50" t="s">
        <v>1357</v>
      </c>
      <c r="F50" t="str">
        <f t="shared" si="1"/>
        <v>256DBSA</v>
      </c>
      <c r="G50" t="str">
        <f t="shared" si="2"/>
        <v>3300EFF LOANS RAISED</v>
      </c>
      <c r="I50" t="s">
        <v>1330</v>
      </c>
      <c r="J50" s="2" t="s">
        <v>57</v>
      </c>
      <c r="K50" s="2" t="s">
        <v>58</v>
      </c>
      <c r="L50" s="2" t="s">
        <v>77</v>
      </c>
      <c r="M50" s="2" t="s">
        <v>78</v>
      </c>
      <c r="N50" s="2" t="s">
        <v>61</v>
      </c>
      <c r="O50" s="2" t="s">
        <v>62</v>
      </c>
      <c r="P50" s="2">
        <v>0</v>
      </c>
      <c r="Q50" s="2">
        <v>0</v>
      </c>
      <c r="R50" s="3">
        <f t="shared" si="3"/>
        <v>0</v>
      </c>
      <c r="S50" s="3">
        <f t="shared" si="4"/>
        <v>0</v>
      </c>
      <c r="T50" s="2">
        <v>0</v>
      </c>
      <c r="U50" s="2">
        <v>0</v>
      </c>
      <c r="V50" s="2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 s="2">
        <f t="shared" si="5"/>
        <v>0</v>
      </c>
      <c r="AI50" s="2" t="e">
        <f t="shared" si="0"/>
        <v>#DIV/0!</v>
      </c>
      <c r="AJ50">
        <v>0</v>
      </c>
      <c r="AK50" s="2">
        <f t="shared" si="6"/>
        <v>0</v>
      </c>
    </row>
    <row r="51" spans="1:37" ht="12.75" customHeight="1">
      <c r="A51" s="2">
        <v>14</v>
      </c>
      <c r="B51" s="2">
        <v>15</v>
      </c>
      <c r="C51" s="2" t="s">
        <v>10</v>
      </c>
      <c r="D51" t="s">
        <v>1357</v>
      </c>
      <c r="F51" t="str">
        <f t="shared" si="1"/>
        <v>256DBSA</v>
      </c>
      <c r="G51" t="str">
        <f t="shared" si="2"/>
        <v>3301EFF LOANS REPAID</v>
      </c>
      <c r="I51" t="s">
        <v>1330</v>
      </c>
      <c r="J51" s="2" t="s">
        <v>57</v>
      </c>
      <c r="K51" s="2" t="s">
        <v>58</v>
      </c>
      <c r="L51" s="2" t="s">
        <v>77</v>
      </c>
      <c r="M51" s="2" t="s">
        <v>78</v>
      </c>
      <c r="N51" s="2" t="s">
        <v>63</v>
      </c>
      <c r="O51" s="2" t="s">
        <v>64</v>
      </c>
      <c r="P51" s="2">
        <v>0</v>
      </c>
      <c r="Q51" s="2">
        <v>0</v>
      </c>
      <c r="R51" s="3">
        <f t="shared" si="3"/>
        <v>0</v>
      </c>
      <c r="S51" s="3">
        <f t="shared" si="4"/>
        <v>0</v>
      </c>
      <c r="T51" s="2">
        <v>0</v>
      </c>
      <c r="U51" s="2">
        <v>0</v>
      </c>
      <c r="V51" s="2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 s="2">
        <f t="shared" si="5"/>
        <v>0</v>
      </c>
      <c r="AI51" s="2" t="e">
        <f t="shared" si="0"/>
        <v>#DIV/0!</v>
      </c>
      <c r="AJ51">
        <v>0</v>
      </c>
      <c r="AK51" s="2">
        <f t="shared" si="6"/>
        <v>0</v>
      </c>
    </row>
    <row r="52" spans="1:37" ht="12.75" customHeight="1">
      <c r="A52" s="2">
        <v>14</v>
      </c>
      <c r="B52" s="2">
        <v>15</v>
      </c>
      <c r="C52" s="2" t="s">
        <v>10</v>
      </c>
      <c r="D52" t="s">
        <v>1357</v>
      </c>
      <c r="F52" t="str">
        <f t="shared" si="1"/>
        <v>257ABSA</v>
      </c>
      <c r="G52" t="str">
        <f t="shared" si="2"/>
        <v>3000OPENING BALANCE</v>
      </c>
      <c r="I52" t="s">
        <v>1330</v>
      </c>
      <c r="J52" s="2" t="s">
        <v>57</v>
      </c>
      <c r="K52" s="2" t="s">
        <v>58</v>
      </c>
      <c r="L52" s="2" t="s">
        <v>79</v>
      </c>
      <c r="M52" s="2" t="s">
        <v>72</v>
      </c>
      <c r="N52" s="2" t="s">
        <v>15</v>
      </c>
      <c r="O52" s="2" t="s">
        <v>16</v>
      </c>
      <c r="P52" s="2">
        <v>0</v>
      </c>
      <c r="Q52" s="2">
        <v>0</v>
      </c>
      <c r="R52" s="3">
        <f t="shared" si="3"/>
        <v>0</v>
      </c>
      <c r="S52" s="3">
        <f t="shared" si="4"/>
        <v>0</v>
      </c>
      <c r="T52" s="2">
        <v>0</v>
      </c>
      <c r="U52" s="2">
        <v>0</v>
      </c>
      <c r="V52" s="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 s="2">
        <f t="shared" si="5"/>
        <v>0</v>
      </c>
      <c r="AI52" s="2" t="e">
        <f t="shared" si="0"/>
        <v>#DIV/0!</v>
      </c>
      <c r="AJ52">
        <v>0</v>
      </c>
      <c r="AK52" s="2">
        <f t="shared" si="6"/>
        <v>0</v>
      </c>
    </row>
    <row r="53" spans="1:37" ht="12.75" customHeight="1">
      <c r="A53" s="2">
        <v>14</v>
      </c>
      <c r="B53" s="2">
        <v>15</v>
      </c>
      <c r="C53" s="2" t="s">
        <v>10</v>
      </c>
      <c r="D53" t="s">
        <v>1357</v>
      </c>
      <c r="F53" t="str">
        <f t="shared" si="1"/>
        <v>257ABSA</v>
      </c>
      <c r="G53" t="str">
        <f t="shared" si="2"/>
        <v>3300EFF LOANS RAISED</v>
      </c>
      <c r="I53" t="s">
        <v>1330</v>
      </c>
      <c r="J53" s="2" t="s">
        <v>57</v>
      </c>
      <c r="K53" s="2" t="s">
        <v>58</v>
      </c>
      <c r="L53" s="2" t="s">
        <v>79</v>
      </c>
      <c r="M53" s="2" t="s">
        <v>72</v>
      </c>
      <c r="N53" s="2" t="s">
        <v>61</v>
      </c>
      <c r="O53" s="2" t="s">
        <v>62</v>
      </c>
      <c r="P53" s="2">
        <v>0</v>
      </c>
      <c r="Q53" s="2">
        <v>0</v>
      </c>
      <c r="R53" s="3">
        <f t="shared" si="3"/>
        <v>0</v>
      </c>
      <c r="S53" s="3">
        <f t="shared" si="4"/>
        <v>0</v>
      </c>
      <c r="T53" s="2">
        <v>0</v>
      </c>
      <c r="U53" s="2">
        <v>0</v>
      </c>
      <c r="V53" s="2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 s="2">
        <f t="shared" si="5"/>
        <v>0</v>
      </c>
      <c r="AI53" s="2" t="e">
        <f t="shared" si="0"/>
        <v>#DIV/0!</v>
      </c>
      <c r="AJ53">
        <v>0</v>
      </c>
      <c r="AK53" s="2">
        <f t="shared" si="6"/>
        <v>0</v>
      </c>
    </row>
    <row r="54" spans="1:37" ht="12.75" customHeight="1">
      <c r="A54" s="2">
        <v>14</v>
      </c>
      <c r="B54" s="2">
        <v>15</v>
      </c>
      <c r="C54" s="2" t="s">
        <v>10</v>
      </c>
      <c r="D54" t="s">
        <v>1357</v>
      </c>
      <c r="F54" t="str">
        <f t="shared" si="1"/>
        <v>257ABSA</v>
      </c>
      <c r="G54" t="str">
        <f t="shared" si="2"/>
        <v>3301EFF LOANS REPAID</v>
      </c>
      <c r="I54" t="s">
        <v>1330</v>
      </c>
      <c r="J54" s="2" t="s">
        <v>57</v>
      </c>
      <c r="K54" s="2" t="s">
        <v>58</v>
      </c>
      <c r="L54" s="2" t="s">
        <v>79</v>
      </c>
      <c r="M54" s="2" t="s">
        <v>72</v>
      </c>
      <c r="N54" s="2" t="s">
        <v>63</v>
      </c>
      <c r="O54" s="2" t="s">
        <v>64</v>
      </c>
      <c r="P54" s="2">
        <v>0</v>
      </c>
      <c r="Q54" s="2">
        <v>0</v>
      </c>
      <c r="R54" s="3">
        <f t="shared" si="3"/>
        <v>0</v>
      </c>
      <c r="S54" s="3">
        <f t="shared" si="4"/>
        <v>0</v>
      </c>
      <c r="T54" s="2">
        <v>0</v>
      </c>
      <c r="U54" s="2">
        <v>0</v>
      </c>
      <c r="V54" s="2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 s="2">
        <f t="shared" si="5"/>
        <v>0</v>
      </c>
      <c r="AI54" s="2" t="e">
        <f t="shared" si="0"/>
        <v>#DIV/0!</v>
      </c>
      <c r="AJ54">
        <v>0</v>
      </c>
      <c r="AK54" s="2">
        <f t="shared" si="6"/>
        <v>0</v>
      </c>
    </row>
    <row r="55" spans="1:37" ht="12.75" customHeight="1">
      <c r="A55" s="2">
        <v>14</v>
      </c>
      <c r="B55" s="2">
        <v>15</v>
      </c>
      <c r="C55" s="2" t="s">
        <v>10</v>
      </c>
      <c r="D55" t="s">
        <v>1357</v>
      </c>
      <c r="F55" t="str">
        <f t="shared" si="1"/>
        <v>258STANDARD BANK 5 YEARS</v>
      </c>
      <c r="G55" t="str">
        <f t="shared" si="2"/>
        <v>3000OPENING BALANCE</v>
      </c>
      <c r="I55" t="s">
        <v>1330</v>
      </c>
      <c r="J55" s="2" t="s">
        <v>57</v>
      </c>
      <c r="K55" s="2" t="s">
        <v>58</v>
      </c>
      <c r="L55" s="2" t="s">
        <v>80</v>
      </c>
      <c r="M55" s="2" t="s">
        <v>81</v>
      </c>
      <c r="N55" s="2" t="s">
        <v>15</v>
      </c>
      <c r="O55" s="2" t="s">
        <v>16</v>
      </c>
      <c r="P55" s="2">
        <v>0</v>
      </c>
      <c r="Q55" s="2">
        <v>0</v>
      </c>
      <c r="R55" s="3">
        <f t="shared" si="3"/>
        <v>0</v>
      </c>
      <c r="S55" s="3">
        <f t="shared" si="4"/>
        <v>0</v>
      </c>
      <c r="T55" s="2">
        <v>0</v>
      </c>
      <c r="U55" s="2">
        <v>0</v>
      </c>
      <c r="V55" s="2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 s="2">
        <f t="shared" si="5"/>
        <v>0</v>
      </c>
      <c r="AI55" s="2" t="e">
        <f t="shared" si="0"/>
        <v>#DIV/0!</v>
      </c>
      <c r="AJ55">
        <v>0</v>
      </c>
      <c r="AK55" s="2">
        <f t="shared" si="6"/>
        <v>0</v>
      </c>
    </row>
    <row r="56" spans="1:37" ht="12.75" customHeight="1">
      <c r="A56" s="2">
        <v>14</v>
      </c>
      <c r="B56" s="2">
        <v>15</v>
      </c>
      <c r="C56" s="2" t="s">
        <v>10</v>
      </c>
      <c r="D56" t="s">
        <v>1357</v>
      </c>
      <c r="F56" t="str">
        <f t="shared" si="1"/>
        <v>258STANDARD BANK 5 YEARS</v>
      </c>
      <c r="G56" t="str">
        <f t="shared" si="2"/>
        <v>3300EFF LOANS RAISED</v>
      </c>
      <c r="I56" t="s">
        <v>1330</v>
      </c>
      <c r="J56" s="2" t="s">
        <v>57</v>
      </c>
      <c r="K56" s="2" t="s">
        <v>58</v>
      </c>
      <c r="L56" s="2" t="s">
        <v>80</v>
      </c>
      <c r="M56" s="2" t="s">
        <v>81</v>
      </c>
      <c r="N56" s="2" t="s">
        <v>61</v>
      </c>
      <c r="O56" s="2" t="s">
        <v>62</v>
      </c>
      <c r="P56" s="2">
        <v>0</v>
      </c>
      <c r="Q56" s="2">
        <v>0</v>
      </c>
      <c r="R56" s="3">
        <f t="shared" si="3"/>
        <v>0</v>
      </c>
      <c r="S56" s="3">
        <f t="shared" si="4"/>
        <v>0</v>
      </c>
      <c r="T56" s="2">
        <v>0</v>
      </c>
      <c r="U56" s="2">
        <v>0</v>
      </c>
      <c r="V56" s="2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 s="2">
        <f t="shared" si="5"/>
        <v>0</v>
      </c>
      <c r="AI56" s="2" t="e">
        <f t="shared" si="0"/>
        <v>#DIV/0!</v>
      </c>
      <c r="AJ56">
        <v>0</v>
      </c>
      <c r="AK56" s="2">
        <f t="shared" si="6"/>
        <v>0</v>
      </c>
    </row>
    <row r="57" spans="1:37" ht="12.75" customHeight="1">
      <c r="A57" s="2">
        <v>14</v>
      </c>
      <c r="B57" s="2">
        <v>15</v>
      </c>
      <c r="C57" s="2" t="s">
        <v>10</v>
      </c>
      <c r="D57" t="s">
        <v>1357</v>
      </c>
      <c r="F57" t="str">
        <f t="shared" si="1"/>
        <v>258STANDARD BANK 5 YEARS</v>
      </c>
      <c r="G57" t="str">
        <f t="shared" si="2"/>
        <v>3301EFF LOANS REPAID</v>
      </c>
      <c r="I57" t="s">
        <v>1330</v>
      </c>
      <c r="J57" s="2" t="s">
        <v>57</v>
      </c>
      <c r="K57" s="2" t="s">
        <v>58</v>
      </c>
      <c r="L57" s="2" t="s">
        <v>80</v>
      </c>
      <c r="M57" s="2" t="s">
        <v>81</v>
      </c>
      <c r="N57" s="2" t="s">
        <v>63</v>
      </c>
      <c r="O57" s="2" t="s">
        <v>64</v>
      </c>
      <c r="P57" s="2">
        <v>0</v>
      </c>
      <c r="Q57" s="2">
        <v>0</v>
      </c>
      <c r="R57" s="3">
        <f t="shared" si="3"/>
        <v>0</v>
      </c>
      <c r="S57" s="3">
        <f t="shared" si="4"/>
        <v>0</v>
      </c>
      <c r="T57" s="2">
        <v>1274740.99</v>
      </c>
      <c r="U57" s="2">
        <v>0</v>
      </c>
      <c r="V57" s="2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1274740.99</v>
      </c>
      <c r="AH57" s="2">
        <f t="shared" si="5"/>
        <v>1274740.99</v>
      </c>
      <c r="AI57" s="2" t="e">
        <f t="shared" si="0"/>
        <v>#DIV/0!</v>
      </c>
      <c r="AJ57">
        <v>1274740.99</v>
      </c>
      <c r="AK57" s="2">
        <f t="shared" si="6"/>
        <v>2549481.98</v>
      </c>
    </row>
    <row r="58" spans="1:37" ht="12.75" customHeight="1">
      <c r="A58" s="2">
        <v>14</v>
      </c>
      <c r="B58" s="2">
        <v>15</v>
      </c>
      <c r="C58" s="2" t="s">
        <v>10</v>
      </c>
      <c r="D58" t="s">
        <v>1357</v>
      </c>
      <c r="F58" t="str">
        <f t="shared" si="1"/>
        <v>259STANDARD BANK 7 YEARS</v>
      </c>
      <c r="G58" t="str">
        <f t="shared" si="2"/>
        <v>3000OPENING BALANCE</v>
      </c>
      <c r="I58" t="s">
        <v>1330</v>
      </c>
      <c r="J58" s="2" t="s">
        <v>57</v>
      </c>
      <c r="K58" s="2" t="s">
        <v>58</v>
      </c>
      <c r="L58" s="2" t="s">
        <v>82</v>
      </c>
      <c r="M58" s="2" t="s">
        <v>83</v>
      </c>
      <c r="N58" s="2" t="s">
        <v>15</v>
      </c>
      <c r="O58" s="2" t="s">
        <v>16</v>
      </c>
      <c r="P58" s="2">
        <v>0</v>
      </c>
      <c r="Q58" s="2">
        <v>0</v>
      </c>
      <c r="R58" s="3">
        <f t="shared" si="3"/>
        <v>0</v>
      </c>
      <c r="S58" s="3">
        <f t="shared" si="4"/>
        <v>0</v>
      </c>
      <c r="T58" s="2">
        <v>0</v>
      </c>
      <c r="U58" s="2">
        <v>0</v>
      </c>
      <c r="V58" s="2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 s="2">
        <f t="shared" si="5"/>
        <v>0</v>
      </c>
      <c r="AI58" s="2" t="e">
        <f t="shared" si="0"/>
        <v>#DIV/0!</v>
      </c>
      <c r="AJ58">
        <v>0</v>
      </c>
      <c r="AK58" s="2">
        <f t="shared" si="6"/>
        <v>0</v>
      </c>
    </row>
    <row r="59" spans="1:37" ht="12.75" customHeight="1">
      <c r="A59" s="2">
        <v>14</v>
      </c>
      <c r="B59" s="2">
        <v>15</v>
      </c>
      <c r="C59" s="2" t="s">
        <v>10</v>
      </c>
      <c r="D59" t="s">
        <v>1357</v>
      </c>
      <c r="F59" t="str">
        <f t="shared" si="1"/>
        <v>259STANDARD BANK 7 YEARS</v>
      </c>
      <c r="G59" t="str">
        <f t="shared" si="2"/>
        <v>3300EFF LOANS RAISED</v>
      </c>
      <c r="I59" t="s">
        <v>1330</v>
      </c>
      <c r="J59" s="2" t="s">
        <v>57</v>
      </c>
      <c r="K59" s="2" t="s">
        <v>58</v>
      </c>
      <c r="L59" s="2" t="s">
        <v>82</v>
      </c>
      <c r="M59" s="2" t="s">
        <v>83</v>
      </c>
      <c r="N59" s="2" t="s">
        <v>61</v>
      </c>
      <c r="O59" s="2" t="s">
        <v>62</v>
      </c>
      <c r="P59" s="2">
        <v>0</v>
      </c>
      <c r="Q59" s="2">
        <v>0</v>
      </c>
      <c r="R59" s="3">
        <f t="shared" si="3"/>
        <v>0</v>
      </c>
      <c r="S59" s="3">
        <f t="shared" si="4"/>
        <v>0</v>
      </c>
      <c r="T59" s="2">
        <v>0</v>
      </c>
      <c r="U59" s="2">
        <v>0</v>
      </c>
      <c r="V59" s="2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 s="2">
        <f t="shared" si="5"/>
        <v>0</v>
      </c>
      <c r="AI59" s="2" t="e">
        <f t="shared" si="0"/>
        <v>#DIV/0!</v>
      </c>
      <c r="AJ59">
        <v>0</v>
      </c>
      <c r="AK59" s="2">
        <f t="shared" si="6"/>
        <v>0</v>
      </c>
    </row>
    <row r="60" spans="1:37" ht="12.75" customHeight="1">
      <c r="A60" s="2">
        <v>14</v>
      </c>
      <c r="B60" s="2">
        <v>15</v>
      </c>
      <c r="C60" s="2" t="s">
        <v>10</v>
      </c>
      <c r="D60" t="s">
        <v>1357</v>
      </c>
      <c r="F60" t="str">
        <f t="shared" si="1"/>
        <v>259STANDARD BANK 7 YEARS</v>
      </c>
      <c r="G60" t="str">
        <f t="shared" si="2"/>
        <v>3301EFF LOANS REPAID</v>
      </c>
      <c r="I60" t="s">
        <v>1330</v>
      </c>
      <c r="J60" s="2" t="s">
        <v>57</v>
      </c>
      <c r="K60" s="2" t="s">
        <v>58</v>
      </c>
      <c r="L60" s="2" t="s">
        <v>82</v>
      </c>
      <c r="M60" s="2" t="s">
        <v>83</v>
      </c>
      <c r="N60" s="2" t="s">
        <v>63</v>
      </c>
      <c r="O60" s="2" t="s">
        <v>64</v>
      </c>
      <c r="P60" s="2">
        <v>0</v>
      </c>
      <c r="Q60" s="2">
        <v>0</v>
      </c>
      <c r="R60" s="3">
        <f t="shared" si="3"/>
        <v>0</v>
      </c>
      <c r="S60" s="3">
        <f t="shared" si="4"/>
        <v>0</v>
      </c>
      <c r="T60" s="2">
        <v>1226096.42</v>
      </c>
      <c r="U60" s="2">
        <v>0</v>
      </c>
      <c r="V60" s="2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1226096.42</v>
      </c>
      <c r="AH60" s="2">
        <f t="shared" si="5"/>
        <v>1226096.42</v>
      </c>
      <c r="AI60" s="2" t="e">
        <f t="shared" si="0"/>
        <v>#DIV/0!</v>
      </c>
      <c r="AJ60">
        <v>1226096.42</v>
      </c>
      <c r="AK60" s="2">
        <f t="shared" si="6"/>
        <v>2452192.84</v>
      </c>
    </row>
    <row r="61" spans="1:37" ht="12.75" customHeight="1">
      <c r="A61" s="2">
        <v>14</v>
      </c>
      <c r="B61" s="2">
        <v>15</v>
      </c>
      <c r="C61" s="2" t="s">
        <v>10</v>
      </c>
      <c r="D61" t="s">
        <v>1357</v>
      </c>
      <c r="F61" t="str">
        <f t="shared" si="1"/>
        <v>260EFF ADVANCES MADE TO FINANCE CAPITAL</v>
      </c>
      <c r="G61" t="str">
        <f t="shared" si="2"/>
        <v>3000OPENING BALANCE</v>
      </c>
      <c r="I61" t="s">
        <v>1330</v>
      </c>
      <c r="J61" s="2" t="s">
        <v>57</v>
      </c>
      <c r="K61" s="2" t="s">
        <v>58</v>
      </c>
      <c r="L61" s="2" t="s">
        <v>84</v>
      </c>
      <c r="M61" s="2" t="s">
        <v>85</v>
      </c>
      <c r="N61" s="2" t="s">
        <v>15</v>
      </c>
      <c r="O61" s="2" t="s">
        <v>16</v>
      </c>
      <c r="P61" s="2">
        <v>0</v>
      </c>
      <c r="Q61" s="2">
        <v>0</v>
      </c>
      <c r="R61" s="3">
        <f t="shared" si="3"/>
        <v>0</v>
      </c>
      <c r="S61" s="3">
        <f t="shared" si="4"/>
        <v>0</v>
      </c>
      <c r="T61" s="2">
        <v>0</v>
      </c>
      <c r="U61" s="2">
        <v>0</v>
      </c>
      <c r="V61" s="2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 s="2">
        <f t="shared" si="5"/>
        <v>0</v>
      </c>
      <c r="AI61" s="2" t="e">
        <f t="shared" si="0"/>
        <v>#DIV/0!</v>
      </c>
      <c r="AJ61">
        <v>0</v>
      </c>
      <c r="AK61" s="2">
        <f t="shared" si="6"/>
        <v>0</v>
      </c>
    </row>
    <row r="62" spans="1:37" ht="12.75" customHeight="1">
      <c r="A62" s="2">
        <v>14</v>
      </c>
      <c r="B62" s="2">
        <v>15</v>
      </c>
      <c r="C62" s="2" t="s">
        <v>10</v>
      </c>
      <c r="D62" t="s">
        <v>1357</v>
      </c>
      <c r="F62" t="str">
        <f t="shared" si="1"/>
        <v>260EFF ADVANCES MADE TO FINANCE CAPITAL</v>
      </c>
      <c r="G62" t="str">
        <f t="shared" si="2"/>
        <v>3320EFF ADVANCES MADE TO RATES &amp; GENERAL</v>
      </c>
      <c r="I62" t="s">
        <v>1330</v>
      </c>
      <c r="J62" s="2" t="s">
        <v>57</v>
      </c>
      <c r="K62" s="2" t="s">
        <v>58</v>
      </c>
      <c r="L62" s="2" t="s">
        <v>84</v>
      </c>
      <c r="M62" s="2" t="s">
        <v>85</v>
      </c>
      <c r="N62" s="2" t="s">
        <v>86</v>
      </c>
      <c r="O62" s="2" t="s">
        <v>87</v>
      </c>
      <c r="P62" s="2">
        <v>0</v>
      </c>
      <c r="Q62" s="2">
        <v>0</v>
      </c>
      <c r="R62" s="3">
        <f t="shared" si="3"/>
        <v>0</v>
      </c>
      <c r="S62" s="3">
        <f t="shared" si="4"/>
        <v>0</v>
      </c>
      <c r="T62" s="2">
        <v>0</v>
      </c>
      <c r="U62" s="2">
        <v>0</v>
      </c>
      <c r="V62" s="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 s="2">
        <f t="shared" si="5"/>
        <v>0</v>
      </c>
      <c r="AI62" s="2" t="e">
        <f t="shared" si="0"/>
        <v>#DIV/0!</v>
      </c>
      <c r="AJ62">
        <v>0</v>
      </c>
      <c r="AK62" s="2">
        <f t="shared" si="6"/>
        <v>0</v>
      </c>
    </row>
    <row r="63" spans="1:37" ht="12.75" customHeight="1">
      <c r="A63" s="2">
        <v>14</v>
      </c>
      <c r="B63" s="2">
        <v>15</v>
      </c>
      <c r="C63" s="2" t="s">
        <v>10</v>
      </c>
      <c r="D63" t="s">
        <v>1357</v>
      </c>
      <c r="F63" t="str">
        <f t="shared" si="1"/>
        <v>260EFF ADVANCES MADE TO FINANCE CAPITAL</v>
      </c>
      <c r="G63" t="str">
        <f t="shared" si="2"/>
        <v>3325EFF ADVANCES MADE TO REFUSE</v>
      </c>
      <c r="I63" t="s">
        <v>1330</v>
      </c>
      <c r="J63" s="2" t="s">
        <v>57</v>
      </c>
      <c r="K63" s="2" t="s">
        <v>58</v>
      </c>
      <c r="L63" s="2" t="s">
        <v>84</v>
      </c>
      <c r="M63" s="2" t="s">
        <v>85</v>
      </c>
      <c r="N63" s="2" t="s">
        <v>88</v>
      </c>
      <c r="O63" s="2" t="s">
        <v>89</v>
      </c>
      <c r="P63" s="2">
        <v>0</v>
      </c>
      <c r="Q63" s="2">
        <v>0</v>
      </c>
      <c r="R63" s="3">
        <f t="shared" si="3"/>
        <v>0</v>
      </c>
      <c r="S63" s="3">
        <f t="shared" si="4"/>
        <v>0</v>
      </c>
      <c r="T63" s="2">
        <v>0</v>
      </c>
      <c r="U63" s="2">
        <v>0</v>
      </c>
      <c r="V63" s="2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 s="2">
        <f t="shared" si="5"/>
        <v>0</v>
      </c>
      <c r="AI63" s="2" t="e">
        <f t="shared" si="0"/>
        <v>#DIV/0!</v>
      </c>
      <c r="AJ63">
        <v>0</v>
      </c>
      <c r="AK63" s="2">
        <f t="shared" si="6"/>
        <v>0</v>
      </c>
    </row>
    <row r="64" spans="1:37" ht="12.75" customHeight="1">
      <c r="A64" s="2">
        <v>14</v>
      </c>
      <c r="B64" s="2">
        <v>15</v>
      </c>
      <c r="C64" s="2" t="s">
        <v>10</v>
      </c>
      <c r="D64" t="s">
        <v>1357</v>
      </c>
      <c r="F64" t="str">
        <f t="shared" si="1"/>
        <v>260EFF ADVANCES MADE TO FINANCE CAPITAL</v>
      </c>
      <c r="G64" t="str">
        <f t="shared" si="2"/>
        <v>3330EFF ADVANCE MADE TO ELECTRICITY</v>
      </c>
      <c r="I64" t="s">
        <v>1330</v>
      </c>
      <c r="J64" s="2" t="s">
        <v>57</v>
      </c>
      <c r="K64" s="2" t="s">
        <v>58</v>
      </c>
      <c r="L64" s="2" t="s">
        <v>84</v>
      </c>
      <c r="M64" s="2" t="s">
        <v>85</v>
      </c>
      <c r="N64" s="2" t="s">
        <v>90</v>
      </c>
      <c r="O64" s="2" t="s">
        <v>91</v>
      </c>
      <c r="P64" s="2">
        <v>0</v>
      </c>
      <c r="Q64" s="2">
        <v>0</v>
      </c>
      <c r="R64" s="3">
        <f t="shared" si="3"/>
        <v>0</v>
      </c>
      <c r="S64" s="3">
        <f t="shared" si="4"/>
        <v>0</v>
      </c>
      <c r="T64" s="2">
        <v>0</v>
      </c>
      <c r="U64" s="2">
        <v>0</v>
      </c>
      <c r="V64" s="2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 s="2">
        <f t="shared" si="5"/>
        <v>0</v>
      </c>
      <c r="AI64" s="2" t="e">
        <f t="shared" si="0"/>
        <v>#DIV/0!</v>
      </c>
      <c r="AJ64">
        <v>0</v>
      </c>
      <c r="AK64" s="2">
        <f t="shared" si="6"/>
        <v>0</v>
      </c>
    </row>
    <row r="65" spans="1:37" ht="12.75" customHeight="1">
      <c r="A65" s="2">
        <v>14</v>
      </c>
      <c r="B65" s="2">
        <v>15</v>
      </c>
      <c r="C65" s="2" t="s">
        <v>10</v>
      </c>
      <c r="D65" t="s">
        <v>1357</v>
      </c>
      <c r="F65" t="str">
        <f t="shared" si="1"/>
        <v>260EFF ADVANCES MADE TO FINANCE CAPITAL</v>
      </c>
      <c r="G65" t="str">
        <f t="shared" si="2"/>
        <v>3335EFF ADVANCES MADE TO WATER</v>
      </c>
      <c r="I65" t="s">
        <v>1330</v>
      </c>
      <c r="J65" s="2" t="s">
        <v>57</v>
      </c>
      <c r="K65" s="2" t="s">
        <v>58</v>
      </c>
      <c r="L65" s="2" t="s">
        <v>84</v>
      </c>
      <c r="M65" s="2" t="s">
        <v>85</v>
      </c>
      <c r="N65" s="2" t="s">
        <v>92</v>
      </c>
      <c r="O65" s="2" t="s">
        <v>93</v>
      </c>
      <c r="P65" s="2">
        <v>0</v>
      </c>
      <c r="Q65" s="2">
        <v>0</v>
      </c>
      <c r="R65" s="3">
        <f t="shared" si="3"/>
        <v>0</v>
      </c>
      <c r="S65" s="3">
        <f t="shared" si="4"/>
        <v>0</v>
      </c>
      <c r="T65" s="2">
        <v>0</v>
      </c>
      <c r="U65" s="2">
        <v>0</v>
      </c>
      <c r="V65" s="2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 s="2">
        <f t="shared" si="5"/>
        <v>0</v>
      </c>
      <c r="AI65" s="2" t="e">
        <f t="shared" si="0"/>
        <v>#DIV/0!</v>
      </c>
      <c r="AJ65">
        <v>0</v>
      </c>
      <c r="AK65" s="2">
        <f t="shared" si="6"/>
        <v>0</v>
      </c>
    </row>
    <row r="66" spans="1:37" ht="12.75" customHeight="1">
      <c r="A66" s="2">
        <v>14</v>
      </c>
      <c r="B66" s="2">
        <v>15</v>
      </c>
      <c r="C66" s="2" t="s">
        <v>10</v>
      </c>
      <c r="D66" t="s">
        <v>1357</v>
      </c>
      <c r="F66" t="str">
        <f t="shared" si="1"/>
        <v>260EFF ADVANCES MADE TO FINANCE CAPITAL</v>
      </c>
      <c r="G66" t="str">
        <f t="shared" si="2"/>
        <v>3340EFF ADVANCES MADE TO SEWERAGE</v>
      </c>
      <c r="I66" t="s">
        <v>1330</v>
      </c>
      <c r="J66" s="2" t="s">
        <v>57</v>
      </c>
      <c r="K66" s="2" t="s">
        <v>58</v>
      </c>
      <c r="L66" s="2" t="s">
        <v>84</v>
      </c>
      <c r="M66" s="2" t="s">
        <v>85</v>
      </c>
      <c r="N66" s="2" t="s">
        <v>94</v>
      </c>
      <c r="O66" s="2" t="s">
        <v>95</v>
      </c>
      <c r="P66" s="2">
        <v>0</v>
      </c>
      <c r="Q66" s="2">
        <v>0</v>
      </c>
      <c r="R66" s="3">
        <f t="shared" si="3"/>
        <v>0</v>
      </c>
      <c r="S66" s="3">
        <f t="shared" si="4"/>
        <v>0</v>
      </c>
      <c r="T66" s="2">
        <v>0</v>
      </c>
      <c r="U66" s="2">
        <v>0</v>
      </c>
      <c r="V66" s="2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 s="2">
        <f t="shared" si="5"/>
        <v>0</v>
      </c>
      <c r="AI66" s="2" t="e">
        <f t="shared" ref="AI66:AI129" si="7">AH66/P66</f>
        <v>#DIV/0!</v>
      </c>
      <c r="AJ66">
        <v>0</v>
      </c>
      <c r="AK66" s="2">
        <f t="shared" si="6"/>
        <v>0</v>
      </c>
    </row>
    <row r="67" spans="1:37" ht="12.75" customHeight="1">
      <c r="A67" s="2">
        <v>14</v>
      </c>
      <c r="B67" s="2">
        <v>15</v>
      </c>
      <c r="C67" s="2" t="s">
        <v>10</v>
      </c>
      <c r="D67" t="s">
        <v>1357</v>
      </c>
      <c r="F67" t="str">
        <f t="shared" ref="F67:F130" si="8">L67&amp;M67</f>
        <v>260EFF ADVANCES MADE TO FINANCE CAPITAL</v>
      </c>
      <c r="G67" t="str">
        <f t="shared" ref="G67:G130" si="9">N67&amp;O67</f>
        <v>3341EFF ADVANCES REPAID</v>
      </c>
      <c r="I67" t="s">
        <v>1330</v>
      </c>
      <c r="J67" s="2" t="s">
        <v>57</v>
      </c>
      <c r="K67" s="2" t="s">
        <v>58</v>
      </c>
      <c r="L67" s="2" t="s">
        <v>84</v>
      </c>
      <c r="M67" s="2" t="s">
        <v>85</v>
      </c>
      <c r="N67" s="2" t="s">
        <v>96</v>
      </c>
      <c r="O67" s="2" t="s">
        <v>97</v>
      </c>
      <c r="P67" s="2">
        <v>0</v>
      </c>
      <c r="Q67" s="2">
        <v>0</v>
      </c>
      <c r="R67" s="3">
        <f t="shared" ref="R67:R130" si="10">SUM((Q67*0.055)+Q67)</f>
        <v>0</v>
      </c>
      <c r="S67" s="3">
        <f t="shared" ref="S67:S130" si="11">SUM((R67*0.053)+R67)</f>
        <v>0</v>
      </c>
      <c r="T67" s="2">
        <v>0</v>
      </c>
      <c r="U67" s="2">
        <v>0</v>
      </c>
      <c r="V67" s="2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 s="2">
        <f t="shared" ref="AH67:AH130" si="12">SUM(AB67:AG67)</f>
        <v>0</v>
      </c>
      <c r="AI67" s="2" t="e">
        <f t="shared" si="7"/>
        <v>#DIV/0!</v>
      </c>
      <c r="AJ67">
        <v>0</v>
      </c>
      <c r="AK67" s="2">
        <f t="shared" ref="AK67:AK130" si="13">T67*2</f>
        <v>0</v>
      </c>
    </row>
    <row r="68" spans="1:37" ht="12.75" customHeight="1">
      <c r="A68" s="2">
        <v>14</v>
      </c>
      <c r="B68" s="2">
        <v>15</v>
      </c>
      <c r="C68" s="2" t="s">
        <v>10</v>
      </c>
      <c r="D68" t="s">
        <v>1357</v>
      </c>
      <c r="F68" t="str">
        <f t="shared" si="8"/>
        <v>261REFUSE</v>
      </c>
      <c r="G68" t="str">
        <f t="shared" si="9"/>
        <v>3000OPENING BALANCE</v>
      </c>
      <c r="I68" t="s">
        <v>1330</v>
      </c>
      <c r="J68" s="2" t="s">
        <v>57</v>
      </c>
      <c r="K68" s="2" t="s">
        <v>58</v>
      </c>
      <c r="L68" s="2" t="s">
        <v>98</v>
      </c>
      <c r="M68" s="2" t="s">
        <v>99</v>
      </c>
      <c r="N68" s="2" t="s">
        <v>15</v>
      </c>
      <c r="O68" s="2" t="s">
        <v>16</v>
      </c>
      <c r="P68" s="2">
        <v>0</v>
      </c>
      <c r="Q68" s="2">
        <v>0</v>
      </c>
      <c r="R68" s="3">
        <f t="shared" si="10"/>
        <v>0</v>
      </c>
      <c r="S68" s="3">
        <f t="shared" si="11"/>
        <v>0</v>
      </c>
      <c r="T68" s="2">
        <v>0</v>
      </c>
      <c r="U68" s="2">
        <v>0</v>
      </c>
      <c r="V68" s="2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 s="2">
        <f t="shared" si="12"/>
        <v>0</v>
      </c>
      <c r="AI68" s="2" t="e">
        <f t="shared" si="7"/>
        <v>#DIV/0!</v>
      </c>
      <c r="AJ68">
        <v>0</v>
      </c>
      <c r="AK68" s="2">
        <f t="shared" si="13"/>
        <v>0</v>
      </c>
    </row>
    <row r="69" spans="1:37" ht="12.75" customHeight="1">
      <c r="A69" s="2">
        <v>14</v>
      </c>
      <c r="B69" s="2">
        <v>15</v>
      </c>
      <c r="C69" s="2" t="s">
        <v>10</v>
      </c>
      <c r="D69" t="s">
        <v>1357</v>
      </c>
      <c r="F69" t="str">
        <f t="shared" si="8"/>
        <v>262ELECTRICITY</v>
      </c>
      <c r="G69" t="str">
        <f t="shared" si="9"/>
        <v>3000OPENING BALANCE</v>
      </c>
      <c r="I69" t="s">
        <v>1330</v>
      </c>
      <c r="J69" s="2" t="s">
        <v>57</v>
      </c>
      <c r="K69" s="2" t="s">
        <v>58</v>
      </c>
      <c r="L69" s="2" t="s">
        <v>100</v>
      </c>
      <c r="M69" s="2" t="s">
        <v>101</v>
      </c>
      <c r="N69" s="2" t="s">
        <v>15</v>
      </c>
      <c r="O69" s="2" t="s">
        <v>16</v>
      </c>
      <c r="P69" s="2">
        <v>0</v>
      </c>
      <c r="Q69" s="2">
        <v>0</v>
      </c>
      <c r="R69" s="3">
        <f t="shared" si="10"/>
        <v>0</v>
      </c>
      <c r="S69" s="3">
        <f t="shared" si="11"/>
        <v>0</v>
      </c>
      <c r="T69" s="2">
        <v>0</v>
      </c>
      <c r="U69" s="2">
        <v>0</v>
      </c>
      <c r="V69" s="2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 s="2">
        <f t="shared" si="12"/>
        <v>0</v>
      </c>
      <c r="AI69" s="2" t="e">
        <f t="shared" si="7"/>
        <v>#DIV/0!</v>
      </c>
      <c r="AJ69">
        <v>0</v>
      </c>
      <c r="AK69" s="2">
        <f t="shared" si="13"/>
        <v>0</v>
      </c>
    </row>
    <row r="70" spans="1:37" ht="12.75" customHeight="1">
      <c r="A70" s="2">
        <v>14</v>
      </c>
      <c r="B70" s="2">
        <v>15</v>
      </c>
      <c r="C70" s="2" t="s">
        <v>10</v>
      </c>
      <c r="D70" t="s">
        <v>1357</v>
      </c>
      <c r="F70" t="str">
        <f t="shared" si="8"/>
        <v>263WATER</v>
      </c>
      <c r="G70" t="str">
        <f t="shared" si="9"/>
        <v>3000OPENING BALANCE</v>
      </c>
      <c r="I70" t="s">
        <v>1330</v>
      </c>
      <c r="J70" s="2" t="s">
        <v>57</v>
      </c>
      <c r="K70" s="2" t="s">
        <v>58</v>
      </c>
      <c r="L70" s="2" t="s">
        <v>102</v>
      </c>
      <c r="M70" s="2" t="s">
        <v>103</v>
      </c>
      <c r="N70" s="2" t="s">
        <v>15</v>
      </c>
      <c r="O70" s="2" t="s">
        <v>16</v>
      </c>
      <c r="P70" s="2">
        <v>0</v>
      </c>
      <c r="Q70" s="2">
        <v>0</v>
      </c>
      <c r="R70" s="3">
        <f t="shared" si="10"/>
        <v>0</v>
      </c>
      <c r="S70" s="3">
        <f t="shared" si="11"/>
        <v>0</v>
      </c>
      <c r="T70" s="2">
        <v>0</v>
      </c>
      <c r="U70" s="2">
        <v>0</v>
      </c>
      <c r="V70" s="2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 s="2">
        <f t="shared" si="12"/>
        <v>0</v>
      </c>
      <c r="AI70" s="2" t="e">
        <f t="shared" si="7"/>
        <v>#DIV/0!</v>
      </c>
      <c r="AJ70">
        <v>0</v>
      </c>
      <c r="AK70" s="2">
        <f t="shared" si="13"/>
        <v>0</v>
      </c>
    </row>
    <row r="71" spans="1:37" ht="12.75" customHeight="1">
      <c r="A71" s="2">
        <v>14</v>
      </c>
      <c r="B71" s="2">
        <v>15</v>
      </c>
      <c r="C71" s="2" t="s">
        <v>10</v>
      </c>
      <c r="D71" t="s">
        <v>1357</v>
      </c>
      <c r="F71" t="str">
        <f t="shared" si="8"/>
        <v>264SEWER</v>
      </c>
      <c r="G71" t="str">
        <f t="shared" si="9"/>
        <v>3000OPENING BALANCE</v>
      </c>
      <c r="I71" t="s">
        <v>1330</v>
      </c>
      <c r="J71" s="2" t="s">
        <v>57</v>
      </c>
      <c r="K71" s="2" t="s">
        <v>58</v>
      </c>
      <c r="L71" s="2" t="s">
        <v>104</v>
      </c>
      <c r="M71" s="2" t="s">
        <v>105</v>
      </c>
      <c r="N71" s="2" t="s">
        <v>15</v>
      </c>
      <c r="O71" s="2" t="s">
        <v>16</v>
      </c>
      <c r="P71" s="2">
        <v>0</v>
      </c>
      <c r="Q71" s="2">
        <v>0</v>
      </c>
      <c r="R71" s="3">
        <f t="shared" si="10"/>
        <v>0</v>
      </c>
      <c r="S71" s="3">
        <f t="shared" si="11"/>
        <v>0</v>
      </c>
      <c r="T71" s="2">
        <v>0</v>
      </c>
      <c r="U71" s="2">
        <v>0</v>
      </c>
      <c r="V71" s="2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 s="2">
        <f t="shared" si="12"/>
        <v>0</v>
      </c>
      <c r="AI71" s="2" t="e">
        <f t="shared" si="7"/>
        <v>#DIV/0!</v>
      </c>
      <c r="AJ71">
        <v>0</v>
      </c>
      <c r="AK71" s="2">
        <f t="shared" si="13"/>
        <v>0</v>
      </c>
    </row>
    <row r="72" spans="1:37" ht="12.75" customHeight="1">
      <c r="A72" s="2">
        <v>14</v>
      </c>
      <c r="B72" s="2">
        <v>15</v>
      </c>
      <c r="C72" s="2" t="s">
        <v>10</v>
      </c>
      <c r="D72" t="s">
        <v>1358</v>
      </c>
      <c r="F72" t="str">
        <f t="shared" si="8"/>
        <v>271RENTAL VEHICLES</v>
      </c>
      <c r="G72" t="str">
        <f t="shared" si="9"/>
        <v>3000OPENING BALANCE</v>
      </c>
      <c r="I72" t="s">
        <v>1330</v>
      </c>
      <c r="J72" s="2" t="s">
        <v>106</v>
      </c>
      <c r="K72" s="2" t="s">
        <v>107</v>
      </c>
      <c r="L72" s="2" t="s">
        <v>108</v>
      </c>
      <c r="M72" s="2" t="s">
        <v>109</v>
      </c>
      <c r="N72" s="2" t="s">
        <v>15</v>
      </c>
      <c r="O72" s="2" t="s">
        <v>16</v>
      </c>
      <c r="P72" s="2">
        <v>0</v>
      </c>
      <c r="Q72" s="2">
        <v>0</v>
      </c>
      <c r="R72" s="3">
        <f t="shared" si="10"/>
        <v>0</v>
      </c>
      <c r="S72" s="3">
        <f t="shared" si="11"/>
        <v>0</v>
      </c>
      <c r="T72" s="2">
        <v>0</v>
      </c>
      <c r="U72" s="2">
        <v>0</v>
      </c>
      <c r="V72" s="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 s="2">
        <f t="shared" si="12"/>
        <v>0</v>
      </c>
      <c r="AI72" s="2" t="e">
        <f t="shared" si="7"/>
        <v>#DIV/0!</v>
      </c>
      <c r="AJ72">
        <v>0</v>
      </c>
      <c r="AK72" s="2">
        <f t="shared" si="13"/>
        <v>0</v>
      </c>
    </row>
    <row r="73" spans="1:37" ht="12.75" customHeight="1">
      <c r="A73" s="2">
        <v>14</v>
      </c>
      <c r="B73" s="2">
        <v>15</v>
      </c>
      <c r="C73" s="2" t="s">
        <v>10</v>
      </c>
      <c r="D73" t="s">
        <v>1358</v>
      </c>
      <c r="F73" t="str">
        <f t="shared" si="8"/>
        <v>271RENTAL VEHICLES</v>
      </c>
      <c r="G73" t="str">
        <f t="shared" si="9"/>
        <v>4005ADDITIONS</v>
      </c>
      <c r="I73" t="s">
        <v>1330</v>
      </c>
      <c r="J73" s="2" t="s">
        <v>106</v>
      </c>
      <c r="K73" s="2" t="s">
        <v>107</v>
      </c>
      <c r="L73" s="2" t="s">
        <v>108</v>
      </c>
      <c r="M73" s="2" t="s">
        <v>109</v>
      </c>
      <c r="N73" s="2" t="s">
        <v>110</v>
      </c>
      <c r="O73" s="2" t="s">
        <v>111</v>
      </c>
      <c r="P73" s="2">
        <v>0</v>
      </c>
      <c r="Q73" s="2">
        <v>0</v>
      </c>
      <c r="R73" s="3">
        <f t="shared" si="10"/>
        <v>0</v>
      </c>
      <c r="S73" s="3">
        <f t="shared" si="11"/>
        <v>0</v>
      </c>
      <c r="T73" s="2">
        <v>0</v>
      </c>
      <c r="U73" s="2">
        <v>0</v>
      </c>
      <c r="V73" s="2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 s="2">
        <f t="shared" si="12"/>
        <v>0</v>
      </c>
      <c r="AI73" s="2" t="e">
        <f t="shared" si="7"/>
        <v>#DIV/0!</v>
      </c>
      <c r="AJ73">
        <v>0</v>
      </c>
      <c r="AK73" s="2">
        <f t="shared" si="13"/>
        <v>0</v>
      </c>
    </row>
    <row r="74" spans="1:37" ht="12.75" customHeight="1">
      <c r="A74" s="2">
        <v>14</v>
      </c>
      <c r="B74" s="2">
        <v>15</v>
      </c>
      <c r="C74" s="2" t="s">
        <v>10</v>
      </c>
      <c r="D74" t="s">
        <v>1358</v>
      </c>
      <c r="F74" t="str">
        <f t="shared" si="8"/>
        <v>272RENTAL PHOTOCOPIERS</v>
      </c>
      <c r="G74" t="str">
        <f t="shared" si="9"/>
        <v>3000OPENING BALANCE</v>
      </c>
      <c r="I74" t="s">
        <v>1330</v>
      </c>
      <c r="J74" s="2" t="s">
        <v>106</v>
      </c>
      <c r="K74" s="2" t="s">
        <v>107</v>
      </c>
      <c r="L74" s="2" t="s">
        <v>112</v>
      </c>
      <c r="M74" s="2" t="s">
        <v>113</v>
      </c>
      <c r="N74" s="2" t="s">
        <v>15</v>
      </c>
      <c r="O74" s="2" t="s">
        <v>16</v>
      </c>
      <c r="P74" s="2">
        <v>0</v>
      </c>
      <c r="Q74" s="2">
        <v>0</v>
      </c>
      <c r="R74" s="3">
        <f t="shared" si="10"/>
        <v>0</v>
      </c>
      <c r="S74" s="3">
        <f t="shared" si="11"/>
        <v>0</v>
      </c>
      <c r="T74" s="2">
        <v>0</v>
      </c>
      <c r="U74" s="2">
        <v>0</v>
      </c>
      <c r="V74" s="2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 s="2">
        <f t="shared" si="12"/>
        <v>0</v>
      </c>
      <c r="AI74" s="2" t="e">
        <f t="shared" si="7"/>
        <v>#DIV/0!</v>
      </c>
      <c r="AJ74">
        <v>0</v>
      </c>
      <c r="AK74" s="2">
        <f t="shared" si="13"/>
        <v>0</v>
      </c>
    </row>
    <row r="75" spans="1:37" ht="12.75" customHeight="1">
      <c r="A75" s="2">
        <v>14</v>
      </c>
      <c r="B75" s="2">
        <v>15</v>
      </c>
      <c r="C75" s="2" t="s">
        <v>10</v>
      </c>
      <c r="D75" t="s">
        <v>1358</v>
      </c>
      <c r="F75" t="str">
        <f t="shared" si="8"/>
        <v>272RENTAL PHOTOCOPIERS</v>
      </c>
      <c r="G75" t="str">
        <f t="shared" si="9"/>
        <v>4005ADDITIONS</v>
      </c>
      <c r="I75" t="s">
        <v>1330</v>
      </c>
      <c r="J75" s="2" t="s">
        <v>106</v>
      </c>
      <c r="K75" s="2" t="s">
        <v>107</v>
      </c>
      <c r="L75" s="2" t="s">
        <v>112</v>
      </c>
      <c r="M75" s="2" t="s">
        <v>113</v>
      </c>
      <c r="N75" s="2" t="s">
        <v>110</v>
      </c>
      <c r="O75" s="2" t="s">
        <v>111</v>
      </c>
      <c r="P75" s="2">
        <v>0</v>
      </c>
      <c r="Q75" s="2">
        <v>0</v>
      </c>
      <c r="R75" s="3">
        <f t="shared" si="10"/>
        <v>0</v>
      </c>
      <c r="S75" s="3">
        <f t="shared" si="11"/>
        <v>0</v>
      </c>
      <c r="T75" s="2">
        <v>0</v>
      </c>
      <c r="U75" s="2">
        <v>0</v>
      </c>
      <c r="V75" s="2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 s="2">
        <f t="shared" si="12"/>
        <v>0</v>
      </c>
      <c r="AI75" s="2" t="e">
        <f t="shared" si="7"/>
        <v>#DIV/0!</v>
      </c>
      <c r="AJ75">
        <v>0</v>
      </c>
      <c r="AK75" s="2">
        <f t="shared" si="13"/>
        <v>0</v>
      </c>
    </row>
    <row r="76" spans="1:37" ht="12.75" customHeight="1">
      <c r="A76" s="2">
        <v>14</v>
      </c>
      <c r="B76" s="2">
        <v>15</v>
      </c>
      <c r="C76" s="2" t="s">
        <v>10</v>
      </c>
      <c r="D76" t="s">
        <v>1358</v>
      </c>
      <c r="F76" t="str">
        <f t="shared" si="8"/>
        <v>272RENTAL PHOTOCOPIERS</v>
      </c>
      <c r="G76" t="str">
        <f t="shared" si="9"/>
        <v>4010DISPOSALS</v>
      </c>
      <c r="I76" t="s">
        <v>1330</v>
      </c>
      <c r="J76" s="2" t="s">
        <v>106</v>
      </c>
      <c r="K76" s="2" t="s">
        <v>107</v>
      </c>
      <c r="L76" s="2" t="s">
        <v>112</v>
      </c>
      <c r="M76" s="2" t="s">
        <v>113</v>
      </c>
      <c r="N76" s="2" t="s">
        <v>114</v>
      </c>
      <c r="O76" s="2" t="s">
        <v>115</v>
      </c>
      <c r="P76" s="2">
        <v>0</v>
      </c>
      <c r="Q76" s="2">
        <v>0</v>
      </c>
      <c r="R76" s="3">
        <f t="shared" si="10"/>
        <v>0</v>
      </c>
      <c r="S76" s="3">
        <f t="shared" si="11"/>
        <v>0</v>
      </c>
      <c r="T76" s="2">
        <v>0</v>
      </c>
      <c r="U76" s="2">
        <v>0</v>
      </c>
      <c r="V76" s="2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 s="2">
        <f t="shared" si="12"/>
        <v>0</v>
      </c>
      <c r="AI76" s="2" t="e">
        <f t="shared" si="7"/>
        <v>#DIV/0!</v>
      </c>
      <c r="AJ76">
        <v>0</v>
      </c>
      <c r="AK76" s="2">
        <f t="shared" si="13"/>
        <v>0</v>
      </c>
    </row>
    <row r="77" spans="1:37" ht="12.75" customHeight="1">
      <c r="A77" s="2">
        <v>14</v>
      </c>
      <c r="B77" s="2">
        <v>15</v>
      </c>
      <c r="C77" s="2" t="s">
        <v>10</v>
      </c>
      <c r="D77" t="s">
        <v>1358</v>
      </c>
      <c r="F77" t="str">
        <f t="shared" si="8"/>
        <v>272RENTAL PHOTOCOPIERS</v>
      </c>
      <c r="G77" t="str">
        <f t="shared" si="9"/>
        <v>4015DEPRECIATION</v>
      </c>
      <c r="I77" t="s">
        <v>1330</v>
      </c>
      <c r="J77" s="2" t="s">
        <v>106</v>
      </c>
      <c r="K77" s="2" t="s">
        <v>107</v>
      </c>
      <c r="L77" s="2" t="s">
        <v>112</v>
      </c>
      <c r="M77" s="2" t="s">
        <v>113</v>
      </c>
      <c r="N77" s="2" t="s">
        <v>116</v>
      </c>
      <c r="O77" s="2" t="s">
        <v>117</v>
      </c>
      <c r="P77" s="2">
        <v>0</v>
      </c>
      <c r="Q77" s="2">
        <v>0</v>
      </c>
      <c r="R77" s="3">
        <f t="shared" si="10"/>
        <v>0</v>
      </c>
      <c r="S77" s="3">
        <f t="shared" si="11"/>
        <v>0</v>
      </c>
      <c r="T77" s="2">
        <v>0</v>
      </c>
      <c r="U77" s="2">
        <v>0</v>
      </c>
      <c r="V77" s="2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 s="2">
        <f t="shared" si="12"/>
        <v>0</v>
      </c>
      <c r="AI77" s="2" t="e">
        <f t="shared" si="7"/>
        <v>#DIV/0!</v>
      </c>
      <c r="AJ77">
        <v>0</v>
      </c>
      <c r="AK77" s="2">
        <f t="shared" si="13"/>
        <v>0</v>
      </c>
    </row>
    <row r="78" spans="1:37" ht="12.75" customHeight="1">
      <c r="A78" s="2">
        <v>14</v>
      </c>
      <c r="B78" s="2">
        <v>15</v>
      </c>
      <c r="C78" s="2" t="s">
        <v>10</v>
      </c>
      <c r="D78" t="s">
        <v>1358</v>
      </c>
      <c r="F78" t="str">
        <f t="shared" si="8"/>
        <v>273PANASONIC CAMERA'S</v>
      </c>
      <c r="G78" t="str">
        <f t="shared" si="9"/>
        <v>3000OPENING BALANCE</v>
      </c>
      <c r="I78" t="s">
        <v>1330</v>
      </c>
      <c r="J78" s="2" t="s">
        <v>106</v>
      </c>
      <c r="K78" s="2" t="s">
        <v>107</v>
      </c>
      <c r="L78" s="2" t="s">
        <v>118</v>
      </c>
      <c r="M78" s="2" t="s">
        <v>119</v>
      </c>
      <c r="N78" s="2" t="s">
        <v>15</v>
      </c>
      <c r="O78" s="2" t="s">
        <v>16</v>
      </c>
      <c r="P78" s="2">
        <v>0</v>
      </c>
      <c r="Q78" s="2">
        <v>0</v>
      </c>
      <c r="R78" s="3">
        <f t="shared" si="10"/>
        <v>0</v>
      </c>
      <c r="S78" s="3">
        <f t="shared" si="11"/>
        <v>0</v>
      </c>
      <c r="T78" s="2">
        <v>0</v>
      </c>
      <c r="U78" s="2">
        <v>0</v>
      </c>
      <c r="V78" s="2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 s="2">
        <f t="shared" si="12"/>
        <v>0</v>
      </c>
      <c r="AI78" s="2" t="e">
        <f t="shared" si="7"/>
        <v>#DIV/0!</v>
      </c>
      <c r="AJ78">
        <v>0</v>
      </c>
      <c r="AK78" s="2">
        <f t="shared" si="13"/>
        <v>0</v>
      </c>
    </row>
    <row r="79" spans="1:37" ht="12.75" customHeight="1">
      <c r="A79" s="2">
        <v>14</v>
      </c>
      <c r="B79" s="2">
        <v>15</v>
      </c>
      <c r="C79" s="2" t="s">
        <v>10</v>
      </c>
      <c r="D79" t="s">
        <v>1358</v>
      </c>
      <c r="F79" t="str">
        <f t="shared" si="8"/>
        <v>273PANASONIC CAMERA'S</v>
      </c>
      <c r="G79" t="str">
        <f t="shared" si="9"/>
        <v>4005ADDITIONS</v>
      </c>
      <c r="I79" t="s">
        <v>1330</v>
      </c>
      <c r="J79" s="2" t="s">
        <v>106</v>
      </c>
      <c r="K79" s="2" t="s">
        <v>107</v>
      </c>
      <c r="L79" s="2" t="s">
        <v>118</v>
      </c>
      <c r="M79" s="2" t="s">
        <v>119</v>
      </c>
      <c r="N79" s="2" t="s">
        <v>110</v>
      </c>
      <c r="O79" s="2" t="s">
        <v>111</v>
      </c>
      <c r="P79" s="2">
        <v>0</v>
      </c>
      <c r="Q79" s="2">
        <v>0</v>
      </c>
      <c r="R79" s="3">
        <f t="shared" si="10"/>
        <v>0</v>
      </c>
      <c r="S79" s="3">
        <f t="shared" si="11"/>
        <v>0</v>
      </c>
      <c r="T79" s="2">
        <v>98337.12999999999</v>
      </c>
      <c r="U79" s="2">
        <v>0</v>
      </c>
      <c r="V79" s="2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1809.48</v>
      </c>
      <c r="AD79">
        <v>0</v>
      </c>
      <c r="AE79">
        <v>0</v>
      </c>
      <c r="AF79">
        <v>96527.65</v>
      </c>
      <c r="AG79">
        <v>0</v>
      </c>
      <c r="AH79" s="2">
        <f t="shared" si="12"/>
        <v>98337.12999999999</v>
      </c>
      <c r="AI79" s="2" t="e">
        <f t="shared" si="7"/>
        <v>#DIV/0!</v>
      </c>
      <c r="AJ79">
        <v>98337.13</v>
      </c>
      <c r="AK79" s="2">
        <f t="shared" si="13"/>
        <v>196674.25999999998</v>
      </c>
    </row>
    <row r="80" spans="1:37" ht="12.75" customHeight="1">
      <c r="A80" s="2">
        <v>14</v>
      </c>
      <c r="B80" s="2">
        <v>15</v>
      </c>
      <c r="C80" s="2" t="s">
        <v>10</v>
      </c>
      <c r="D80" t="s">
        <v>1358</v>
      </c>
      <c r="F80" t="str">
        <f t="shared" si="8"/>
        <v>273PANASONIC CAMERA'S</v>
      </c>
      <c r="G80" t="str">
        <f t="shared" si="9"/>
        <v>4010DISPOSALS</v>
      </c>
      <c r="I80" t="s">
        <v>1330</v>
      </c>
      <c r="J80" s="2" t="s">
        <v>106</v>
      </c>
      <c r="K80" s="2" t="s">
        <v>107</v>
      </c>
      <c r="L80" s="2" t="s">
        <v>118</v>
      </c>
      <c r="M80" s="2" t="s">
        <v>119</v>
      </c>
      <c r="N80" s="2" t="s">
        <v>114</v>
      </c>
      <c r="O80" s="2" t="s">
        <v>115</v>
      </c>
      <c r="P80" s="2">
        <v>0</v>
      </c>
      <c r="Q80" s="2">
        <v>0</v>
      </c>
      <c r="R80" s="3">
        <f t="shared" si="10"/>
        <v>0</v>
      </c>
      <c r="S80" s="3">
        <f t="shared" si="11"/>
        <v>0</v>
      </c>
      <c r="T80" s="2">
        <v>0</v>
      </c>
      <c r="U80" s="2">
        <v>0</v>
      </c>
      <c r="V80" s="2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 s="2">
        <f t="shared" si="12"/>
        <v>0</v>
      </c>
      <c r="AI80" s="2" t="e">
        <f t="shared" si="7"/>
        <v>#DIV/0!</v>
      </c>
      <c r="AJ80">
        <v>0</v>
      </c>
      <c r="AK80" s="2">
        <f t="shared" si="13"/>
        <v>0</v>
      </c>
    </row>
    <row r="81" spans="1:37" ht="12.75" customHeight="1">
      <c r="A81" s="2">
        <v>14</v>
      </c>
      <c r="B81" s="2">
        <v>15</v>
      </c>
      <c r="C81" s="2" t="s">
        <v>10</v>
      </c>
      <c r="D81" t="s">
        <v>1358</v>
      </c>
      <c r="F81" t="str">
        <f t="shared" si="8"/>
        <v>273PANASONIC CAMERA'S</v>
      </c>
      <c r="G81" t="str">
        <f t="shared" si="9"/>
        <v>4015DEPRECIATION</v>
      </c>
      <c r="I81" t="s">
        <v>1330</v>
      </c>
      <c r="J81" s="2" t="s">
        <v>106</v>
      </c>
      <c r="K81" s="2" t="s">
        <v>107</v>
      </c>
      <c r="L81" s="2" t="s">
        <v>118</v>
      </c>
      <c r="M81" s="2" t="s">
        <v>119</v>
      </c>
      <c r="N81" s="2" t="s">
        <v>116</v>
      </c>
      <c r="O81" s="2" t="s">
        <v>117</v>
      </c>
      <c r="P81" s="2">
        <v>0</v>
      </c>
      <c r="Q81" s="2">
        <v>0</v>
      </c>
      <c r="R81" s="3">
        <f t="shared" si="10"/>
        <v>0</v>
      </c>
      <c r="S81" s="3">
        <f t="shared" si="11"/>
        <v>0</v>
      </c>
      <c r="T81" s="2">
        <v>0</v>
      </c>
      <c r="U81" s="2">
        <v>0</v>
      </c>
      <c r="V81" s="2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 s="2">
        <f t="shared" si="12"/>
        <v>0</v>
      </c>
      <c r="AI81" s="2" t="e">
        <f t="shared" si="7"/>
        <v>#DIV/0!</v>
      </c>
      <c r="AJ81">
        <v>0</v>
      </c>
      <c r="AK81" s="2">
        <f t="shared" si="13"/>
        <v>0</v>
      </c>
    </row>
    <row r="82" spans="1:37" ht="12.75" customHeight="1">
      <c r="A82" s="2">
        <v>14</v>
      </c>
      <c r="B82" s="2">
        <v>15</v>
      </c>
      <c r="C82" s="2" t="s">
        <v>10</v>
      </c>
      <c r="D82" t="s">
        <v>1358</v>
      </c>
      <c r="F82" t="str">
        <f t="shared" si="8"/>
        <v>274GRADERS</v>
      </c>
      <c r="G82" t="str">
        <f t="shared" si="9"/>
        <v>3000OPENING BALANCE</v>
      </c>
      <c r="I82" t="s">
        <v>1330</v>
      </c>
      <c r="J82" s="2" t="s">
        <v>106</v>
      </c>
      <c r="K82" s="2" t="s">
        <v>107</v>
      </c>
      <c r="L82" s="2" t="s">
        <v>120</v>
      </c>
      <c r="M82" s="2" t="s">
        <v>121</v>
      </c>
      <c r="N82" s="2" t="s">
        <v>15</v>
      </c>
      <c r="O82" s="2" t="s">
        <v>16</v>
      </c>
      <c r="P82" s="2">
        <v>0</v>
      </c>
      <c r="Q82" s="2">
        <v>0</v>
      </c>
      <c r="R82" s="3">
        <f t="shared" si="10"/>
        <v>0</v>
      </c>
      <c r="S82" s="3">
        <f t="shared" si="11"/>
        <v>0</v>
      </c>
      <c r="T82" s="2">
        <v>0</v>
      </c>
      <c r="U82" s="2">
        <v>0</v>
      </c>
      <c r="V82" s="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 s="2">
        <f t="shared" si="12"/>
        <v>0</v>
      </c>
      <c r="AI82" s="2" t="e">
        <f t="shared" si="7"/>
        <v>#DIV/0!</v>
      </c>
      <c r="AJ82">
        <v>0</v>
      </c>
      <c r="AK82" s="2">
        <f t="shared" si="13"/>
        <v>0</v>
      </c>
    </row>
    <row r="83" spans="1:37" ht="12.75" customHeight="1">
      <c r="A83" s="2">
        <v>14</v>
      </c>
      <c r="B83" s="2">
        <v>15</v>
      </c>
      <c r="C83" s="2" t="s">
        <v>10</v>
      </c>
      <c r="D83" t="s">
        <v>1358</v>
      </c>
      <c r="F83" t="str">
        <f t="shared" si="8"/>
        <v>274GRADERS</v>
      </c>
      <c r="G83" t="str">
        <f t="shared" si="9"/>
        <v>4005ADDITIONS</v>
      </c>
      <c r="I83" t="s">
        <v>1330</v>
      </c>
      <c r="J83" s="2" t="s">
        <v>106</v>
      </c>
      <c r="K83" s="2" t="s">
        <v>107</v>
      </c>
      <c r="L83" s="2" t="s">
        <v>120</v>
      </c>
      <c r="M83" s="2" t="s">
        <v>121</v>
      </c>
      <c r="N83" s="2" t="s">
        <v>110</v>
      </c>
      <c r="O83" s="2" t="s">
        <v>111</v>
      </c>
      <c r="P83" s="2">
        <v>0</v>
      </c>
      <c r="Q83" s="2">
        <v>0</v>
      </c>
      <c r="R83" s="3">
        <f t="shared" si="10"/>
        <v>0</v>
      </c>
      <c r="S83" s="3">
        <f t="shared" si="11"/>
        <v>0</v>
      </c>
      <c r="T83" s="2">
        <v>0</v>
      </c>
      <c r="U83" s="2">
        <v>0</v>
      </c>
      <c r="V83" s="2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 s="2">
        <f t="shared" si="12"/>
        <v>0</v>
      </c>
      <c r="AI83" s="2" t="e">
        <f t="shared" si="7"/>
        <v>#DIV/0!</v>
      </c>
      <c r="AJ83">
        <v>0</v>
      </c>
      <c r="AK83" s="2">
        <f t="shared" si="13"/>
        <v>0</v>
      </c>
    </row>
    <row r="84" spans="1:37" ht="12.75" customHeight="1">
      <c r="A84" s="2">
        <v>14</v>
      </c>
      <c r="B84" s="2">
        <v>15</v>
      </c>
      <c r="C84" s="2" t="s">
        <v>10</v>
      </c>
      <c r="D84" t="s">
        <v>1358</v>
      </c>
      <c r="F84" t="str">
        <f t="shared" si="8"/>
        <v>274GRADERS</v>
      </c>
      <c r="G84" t="str">
        <f t="shared" si="9"/>
        <v>4010DISPOSALS</v>
      </c>
      <c r="I84" t="s">
        <v>1330</v>
      </c>
      <c r="J84" s="2" t="s">
        <v>106</v>
      </c>
      <c r="K84" s="2" t="s">
        <v>107</v>
      </c>
      <c r="L84" s="2" t="s">
        <v>120</v>
      </c>
      <c r="M84" s="2" t="s">
        <v>121</v>
      </c>
      <c r="N84" s="2" t="s">
        <v>114</v>
      </c>
      <c r="O84" s="2" t="s">
        <v>115</v>
      </c>
      <c r="P84" s="2">
        <v>0</v>
      </c>
      <c r="Q84" s="2">
        <v>0</v>
      </c>
      <c r="R84" s="3">
        <f t="shared" si="10"/>
        <v>0</v>
      </c>
      <c r="S84" s="3">
        <f t="shared" si="11"/>
        <v>0</v>
      </c>
      <c r="T84" s="2">
        <v>0</v>
      </c>
      <c r="U84" s="2">
        <v>0</v>
      </c>
      <c r="V84" s="2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 s="2">
        <f t="shared" si="12"/>
        <v>0</v>
      </c>
      <c r="AI84" s="2" t="e">
        <f t="shared" si="7"/>
        <v>#DIV/0!</v>
      </c>
      <c r="AJ84">
        <v>0</v>
      </c>
      <c r="AK84" s="2">
        <f t="shared" si="13"/>
        <v>0</v>
      </c>
    </row>
    <row r="85" spans="1:37" ht="12.75" customHeight="1">
      <c r="A85" s="2">
        <v>14</v>
      </c>
      <c r="B85" s="2">
        <v>15</v>
      </c>
      <c r="C85" s="2" t="s">
        <v>10</v>
      </c>
      <c r="D85" t="s">
        <v>1358</v>
      </c>
      <c r="F85" t="str">
        <f t="shared" si="8"/>
        <v>274GRADERS</v>
      </c>
      <c r="G85" t="str">
        <f t="shared" si="9"/>
        <v>4015DEPRECIATION</v>
      </c>
      <c r="I85" t="s">
        <v>1330</v>
      </c>
      <c r="J85" s="2" t="s">
        <v>106</v>
      </c>
      <c r="K85" s="2" t="s">
        <v>107</v>
      </c>
      <c r="L85" s="2" t="s">
        <v>120</v>
      </c>
      <c r="M85" s="2" t="s">
        <v>121</v>
      </c>
      <c r="N85" s="2" t="s">
        <v>116</v>
      </c>
      <c r="O85" s="2" t="s">
        <v>117</v>
      </c>
      <c r="P85" s="2">
        <v>0</v>
      </c>
      <c r="Q85" s="2">
        <v>0</v>
      </c>
      <c r="R85" s="3">
        <f t="shared" si="10"/>
        <v>0</v>
      </c>
      <c r="S85" s="3">
        <f t="shared" si="11"/>
        <v>0</v>
      </c>
      <c r="T85" s="2">
        <v>0</v>
      </c>
      <c r="U85" s="2">
        <v>0</v>
      </c>
      <c r="V85" s="2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 s="2">
        <f t="shared" si="12"/>
        <v>0</v>
      </c>
      <c r="AI85" s="2" t="e">
        <f t="shared" si="7"/>
        <v>#DIV/0!</v>
      </c>
      <c r="AJ85">
        <v>0</v>
      </c>
      <c r="AK85" s="2">
        <f t="shared" si="13"/>
        <v>0</v>
      </c>
    </row>
    <row r="86" spans="1:37" ht="12.75" customHeight="1">
      <c r="A86" s="2">
        <v>14</v>
      </c>
      <c r="B86" s="2">
        <v>15</v>
      </c>
      <c r="C86" s="2" t="s">
        <v>10</v>
      </c>
      <c r="D86" t="s">
        <v>1358</v>
      </c>
      <c r="F86" t="str">
        <f t="shared" si="8"/>
        <v>275VEHICLES</v>
      </c>
      <c r="G86" t="str">
        <f t="shared" si="9"/>
        <v>3000OPENING BALANCE</v>
      </c>
      <c r="I86" t="s">
        <v>1330</v>
      </c>
      <c r="J86" s="2" t="s">
        <v>106</v>
      </c>
      <c r="K86" s="2" t="s">
        <v>107</v>
      </c>
      <c r="L86" s="2" t="s">
        <v>122</v>
      </c>
      <c r="M86" s="2" t="s">
        <v>123</v>
      </c>
      <c r="N86" s="2" t="s">
        <v>15</v>
      </c>
      <c r="O86" s="2" t="s">
        <v>16</v>
      </c>
      <c r="P86" s="2">
        <v>0</v>
      </c>
      <c r="Q86" s="2">
        <v>0</v>
      </c>
      <c r="R86" s="3">
        <f t="shared" si="10"/>
        <v>0</v>
      </c>
      <c r="S86" s="3">
        <f t="shared" si="11"/>
        <v>0</v>
      </c>
      <c r="T86" s="2">
        <v>0</v>
      </c>
      <c r="U86" s="2">
        <v>0</v>
      </c>
      <c r="V86" s="2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 s="2">
        <f t="shared" si="12"/>
        <v>0</v>
      </c>
      <c r="AI86" s="2" t="e">
        <f t="shared" si="7"/>
        <v>#DIV/0!</v>
      </c>
      <c r="AJ86">
        <v>0</v>
      </c>
      <c r="AK86" s="2">
        <f t="shared" si="13"/>
        <v>0</v>
      </c>
    </row>
    <row r="87" spans="1:37" ht="12.75" customHeight="1">
      <c r="A87" s="2">
        <v>14</v>
      </c>
      <c r="B87" s="2">
        <v>15</v>
      </c>
      <c r="C87" s="2" t="s">
        <v>10</v>
      </c>
      <c r="D87" t="s">
        <v>1358</v>
      </c>
      <c r="F87" t="str">
        <f t="shared" si="8"/>
        <v>275VEHICLES</v>
      </c>
      <c r="G87" t="str">
        <f t="shared" si="9"/>
        <v>4005ADDITIONS</v>
      </c>
      <c r="I87" t="s">
        <v>1330</v>
      </c>
      <c r="J87" s="2" t="s">
        <v>106</v>
      </c>
      <c r="K87" s="2" t="s">
        <v>107</v>
      </c>
      <c r="L87" s="2" t="s">
        <v>122</v>
      </c>
      <c r="M87" s="2" t="s">
        <v>123</v>
      </c>
      <c r="N87" s="2" t="s">
        <v>110</v>
      </c>
      <c r="O87" s="2" t="s">
        <v>111</v>
      </c>
      <c r="P87" s="2">
        <v>0</v>
      </c>
      <c r="Q87" s="2">
        <v>0</v>
      </c>
      <c r="R87" s="3">
        <f t="shared" si="10"/>
        <v>0</v>
      </c>
      <c r="S87" s="3">
        <f t="shared" si="11"/>
        <v>0</v>
      </c>
      <c r="T87" s="2">
        <v>0</v>
      </c>
      <c r="U87" s="2">
        <v>0</v>
      </c>
      <c r="V87" s="2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 s="2">
        <f t="shared" si="12"/>
        <v>0</v>
      </c>
      <c r="AI87" s="2" t="e">
        <f t="shared" si="7"/>
        <v>#DIV/0!</v>
      </c>
      <c r="AJ87">
        <v>0</v>
      </c>
      <c r="AK87" s="2">
        <f t="shared" si="13"/>
        <v>0</v>
      </c>
    </row>
    <row r="88" spans="1:37" ht="12.75" customHeight="1">
      <c r="A88" s="2">
        <v>14</v>
      </c>
      <c r="B88" s="2">
        <v>15</v>
      </c>
      <c r="C88" s="2" t="s">
        <v>10</v>
      </c>
      <c r="D88" t="s">
        <v>1358</v>
      </c>
      <c r="F88" t="str">
        <f t="shared" si="8"/>
        <v>275VEHICLES</v>
      </c>
      <c r="G88" t="str">
        <f t="shared" si="9"/>
        <v>4010DISPOSALS</v>
      </c>
      <c r="I88" t="s">
        <v>1330</v>
      </c>
      <c r="J88" s="2" t="s">
        <v>106</v>
      </c>
      <c r="K88" s="2" t="s">
        <v>107</v>
      </c>
      <c r="L88" s="2" t="s">
        <v>122</v>
      </c>
      <c r="M88" s="2" t="s">
        <v>123</v>
      </c>
      <c r="N88" s="2" t="s">
        <v>114</v>
      </c>
      <c r="O88" s="2" t="s">
        <v>115</v>
      </c>
      <c r="P88" s="2">
        <v>0</v>
      </c>
      <c r="Q88" s="2">
        <v>0</v>
      </c>
      <c r="R88" s="3">
        <f t="shared" si="10"/>
        <v>0</v>
      </c>
      <c r="S88" s="3">
        <f t="shared" si="11"/>
        <v>0</v>
      </c>
      <c r="T88" s="2">
        <v>0</v>
      </c>
      <c r="U88" s="2">
        <v>0</v>
      </c>
      <c r="V88" s="2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 s="2">
        <f t="shared" si="12"/>
        <v>0</v>
      </c>
      <c r="AI88" s="2" t="e">
        <f t="shared" si="7"/>
        <v>#DIV/0!</v>
      </c>
      <c r="AJ88">
        <v>0</v>
      </c>
      <c r="AK88" s="2">
        <f t="shared" si="13"/>
        <v>0</v>
      </c>
    </row>
    <row r="89" spans="1:37" ht="12.75" customHeight="1">
      <c r="A89" s="2">
        <v>14</v>
      </c>
      <c r="B89" s="2">
        <v>15</v>
      </c>
      <c r="C89" s="2" t="s">
        <v>10</v>
      </c>
      <c r="D89" t="s">
        <v>1358</v>
      </c>
      <c r="F89" t="str">
        <f t="shared" si="8"/>
        <v>275VEHICLES</v>
      </c>
      <c r="G89" t="str">
        <f t="shared" si="9"/>
        <v>4015DEPRECIATION</v>
      </c>
      <c r="I89" t="s">
        <v>1330</v>
      </c>
      <c r="J89" s="2" t="s">
        <v>106</v>
      </c>
      <c r="K89" s="2" t="s">
        <v>107</v>
      </c>
      <c r="L89" s="2" t="s">
        <v>122</v>
      </c>
      <c r="M89" s="2" t="s">
        <v>123</v>
      </c>
      <c r="N89" s="2" t="s">
        <v>116</v>
      </c>
      <c r="O89" s="2" t="s">
        <v>117</v>
      </c>
      <c r="P89" s="2">
        <v>0</v>
      </c>
      <c r="Q89" s="2">
        <v>0</v>
      </c>
      <c r="R89" s="3">
        <f t="shared" si="10"/>
        <v>0</v>
      </c>
      <c r="S89" s="3">
        <f t="shared" si="11"/>
        <v>0</v>
      </c>
      <c r="T89" s="2">
        <v>0</v>
      </c>
      <c r="U89" s="2">
        <v>0</v>
      </c>
      <c r="V89" s="2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 s="2">
        <f t="shared" si="12"/>
        <v>0</v>
      </c>
      <c r="AI89" s="2" t="e">
        <f t="shared" si="7"/>
        <v>#DIV/0!</v>
      </c>
      <c r="AJ89">
        <v>0</v>
      </c>
      <c r="AK89" s="2">
        <f t="shared" si="13"/>
        <v>0</v>
      </c>
    </row>
    <row r="90" spans="1:37" ht="12.75" customHeight="1">
      <c r="A90" s="2">
        <v>14</v>
      </c>
      <c r="B90" s="2">
        <v>15</v>
      </c>
      <c r="C90" s="2" t="s">
        <v>10</v>
      </c>
      <c r="D90" t="s">
        <v>1358</v>
      </c>
      <c r="F90" t="str">
        <f t="shared" si="8"/>
        <v>276COMPUTER EQUIPMENT</v>
      </c>
      <c r="G90" t="str">
        <f t="shared" si="9"/>
        <v>3000OPENING BALANCE</v>
      </c>
      <c r="I90" t="s">
        <v>1330</v>
      </c>
      <c r="J90" s="2" t="s">
        <v>106</v>
      </c>
      <c r="K90" s="2" t="s">
        <v>107</v>
      </c>
      <c r="L90" s="2" t="s">
        <v>124</v>
      </c>
      <c r="M90" s="2" t="s">
        <v>125</v>
      </c>
      <c r="N90" s="2" t="s">
        <v>15</v>
      </c>
      <c r="O90" s="2" t="s">
        <v>16</v>
      </c>
      <c r="P90" s="2">
        <v>0</v>
      </c>
      <c r="Q90" s="2">
        <v>0</v>
      </c>
      <c r="R90" s="3">
        <f t="shared" si="10"/>
        <v>0</v>
      </c>
      <c r="S90" s="3">
        <f t="shared" si="11"/>
        <v>0</v>
      </c>
      <c r="T90" s="2">
        <v>0</v>
      </c>
      <c r="U90" s="2">
        <v>0</v>
      </c>
      <c r="V90" s="2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 s="2">
        <f t="shared" si="12"/>
        <v>0</v>
      </c>
      <c r="AI90" s="2" t="e">
        <f t="shared" si="7"/>
        <v>#DIV/0!</v>
      </c>
      <c r="AJ90">
        <v>0</v>
      </c>
      <c r="AK90" s="2">
        <f t="shared" si="13"/>
        <v>0</v>
      </c>
    </row>
    <row r="91" spans="1:37" ht="12.75" customHeight="1">
      <c r="A91" s="2">
        <v>14</v>
      </c>
      <c r="B91" s="2">
        <v>15</v>
      </c>
      <c r="C91" s="2" t="s">
        <v>10</v>
      </c>
      <c r="D91" t="s">
        <v>1358</v>
      </c>
      <c r="F91" t="str">
        <f t="shared" si="8"/>
        <v>276COMPUTER EQUIPMENT</v>
      </c>
      <c r="G91" t="str">
        <f t="shared" si="9"/>
        <v>4005ADDITIONS</v>
      </c>
      <c r="I91" t="s">
        <v>1330</v>
      </c>
      <c r="J91" s="2" t="s">
        <v>106</v>
      </c>
      <c r="K91" s="2" t="s">
        <v>107</v>
      </c>
      <c r="L91" s="2" t="s">
        <v>124</v>
      </c>
      <c r="M91" s="2" t="s">
        <v>125</v>
      </c>
      <c r="N91" s="2" t="s">
        <v>110</v>
      </c>
      <c r="O91" s="2" t="s">
        <v>111</v>
      </c>
      <c r="P91" s="2">
        <v>0</v>
      </c>
      <c r="Q91" s="2">
        <v>0</v>
      </c>
      <c r="R91" s="3">
        <f t="shared" si="10"/>
        <v>0</v>
      </c>
      <c r="S91" s="3">
        <f t="shared" si="11"/>
        <v>0</v>
      </c>
      <c r="T91" s="2">
        <v>489469.41</v>
      </c>
      <c r="U91" s="2">
        <v>0</v>
      </c>
      <c r="V91" s="2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275693.78999999998</v>
      </c>
      <c r="AF91">
        <v>88087.81</v>
      </c>
      <c r="AG91">
        <v>125687.81</v>
      </c>
      <c r="AH91" s="2">
        <f t="shared" si="12"/>
        <v>489469.41</v>
      </c>
      <c r="AI91" s="2" t="e">
        <f t="shared" si="7"/>
        <v>#DIV/0!</v>
      </c>
      <c r="AJ91">
        <v>489469.41</v>
      </c>
      <c r="AK91" s="2">
        <f t="shared" si="13"/>
        <v>978938.82</v>
      </c>
    </row>
    <row r="92" spans="1:37" ht="12.75" customHeight="1">
      <c r="A92" s="2">
        <v>14</v>
      </c>
      <c r="B92" s="2">
        <v>15</v>
      </c>
      <c r="C92" s="2" t="s">
        <v>10</v>
      </c>
      <c r="D92" t="s">
        <v>1358</v>
      </c>
      <c r="F92" t="str">
        <f t="shared" si="8"/>
        <v>276COMPUTER EQUIPMENT</v>
      </c>
      <c r="G92" t="str">
        <f t="shared" si="9"/>
        <v>4010DISPOSALS</v>
      </c>
      <c r="I92" t="s">
        <v>1330</v>
      </c>
      <c r="J92" s="2" t="s">
        <v>106</v>
      </c>
      <c r="K92" s="2" t="s">
        <v>107</v>
      </c>
      <c r="L92" s="2" t="s">
        <v>124</v>
      </c>
      <c r="M92" s="2" t="s">
        <v>125</v>
      </c>
      <c r="N92" s="2" t="s">
        <v>114</v>
      </c>
      <c r="O92" s="2" t="s">
        <v>115</v>
      </c>
      <c r="P92" s="2">
        <v>0</v>
      </c>
      <c r="Q92" s="2">
        <v>0</v>
      </c>
      <c r="R92" s="3">
        <f t="shared" si="10"/>
        <v>0</v>
      </c>
      <c r="S92" s="3">
        <f t="shared" si="11"/>
        <v>0</v>
      </c>
      <c r="T92" s="2">
        <v>0</v>
      </c>
      <c r="U92" s="2">
        <v>0</v>
      </c>
      <c r="V92" s="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 s="2">
        <f t="shared" si="12"/>
        <v>0</v>
      </c>
      <c r="AI92" s="2" t="e">
        <f t="shared" si="7"/>
        <v>#DIV/0!</v>
      </c>
      <c r="AJ92">
        <v>0</v>
      </c>
      <c r="AK92" s="2">
        <f t="shared" si="13"/>
        <v>0</v>
      </c>
    </row>
    <row r="93" spans="1:37" ht="12.75" customHeight="1">
      <c r="A93" s="2">
        <v>14</v>
      </c>
      <c r="B93" s="2">
        <v>15</v>
      </c>
      <c r="C93" s="2" t="s">
        <v>10</v>
      </c>
      <c r="D93" t="s">
        <v>1358</v>
      </c>
      <c r="F93" t="str">
        <f t="shared" si="8"/>
        <v>276COMPUTER EQUIPMENT</v>
      </c>
      <c r="G93" t="str">
        <f t="shared" si="9"/>
        <v>4015DEPRECIATION</v>
      </c>
      <c r="I93" t="s">
        <v>1330</v>
      </c>
      <c r="J93" s="2" t="s">
        <v>106</v>
      </c>
      <c r="K93" s="2" t="s">
        <v>107</v>
      </c>
      <c r="L93" s="2" t="s">
        <v>124</v>
      </c>
      <c r="M93" s="2" t="s">
        <v>125</v>
      </c>
      <c r="N93" s="2" t="s">
        <v>116</v>
      </c>
      <c r="O93" s="2" t="s">
        <v>117</v>
      </c>
      <c r="P93" s="2">
        <v>0</v>
      </c>
      <c r="Q93" s="2">
        <v>0</v>
      </c>
      <c r="R93" s="3">
        <f t="shared" si="10"/>
        <v>0</v>
      </c>
      <c r="S93" s="3">
        <f t="shared" si="11"/>
        <v>0</v>
      </c>
      <c r="T93" s="2">
        <v>0</v>
      </c>
      <c r="U93" s="2">
        <v>0</v>
      </c>
      <c r="V93" s="2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 s="2">
        <f t="shared" si="12"/>
        <v>0</v>
      </c>
      <c r="AI93" s="2" t="e">
        <f t="shared" si="7"/>
        <v>#DIV/0!</v>
      </c>
      <c r="AJ93">
        <v>0</v>
      </c>
      <c r="AK93" s="2">
        <f t="shared" si="13"/>
        <v>0</v>
      </c>
    </row>
    <row r="94" spans="1:37" ht="12.75" customHeight="1">
      <c r="A94" s="2">
        <v>14</v>
      </c>
      <c r="B94" s="2">
        <v>15</v>
      </c>
      <c r="C94" s="2" t="s">
        <v>10</v>
      </c>
      <c r="D94" t="s">
        <v>1358</v>
      </c>
      <c r="F94" t="str">
        <f t="shared" si="8"/>
        <v>277ABSA CCTV CAMERA'S</v>
      </c>
      <c r="G94" t="str">
        <f t="shared" si="9"/>
        <v>3000OPENING BALANCE</v>
      </c>
      <c r="I94" t="s">
        <v>1330</v>
      </c>
      <c r="J94" s="2" t="s">
        <v>106</v>
      </c>
      <c r="K94" s="2" t="s">
        <v>107</v>
      </c>
      <c r="L94" s="2" t="s">
        <v>126</v>
      </c>
      <c r="M94" s="2" t="s">
        <v>127</v>
      </c>
      <c r="N94" s="2" t="s">
        <v>15</v>
      </c>
      <c r="O94" s="2" t="s">
        <v>16</v>
      </c>
      <c r="P94" s="2">
        <v>0</v>
      </c>
      <c r="Q94" s="2">
        <v>0</v>
      </c>
      <c r="R94" s="3">
        <f t="shared" si="10"/>
        <v>0</v>
      </c>
      <c r="S94" s="3">
        <f t="shared" si="11"/>
        <v>0</v>
      </c>
      <c r="T94" s="2">
        <v>0</v>
      </c>
      <c r="U94" s="2">
        <v>0</v>
      </c>
      <c r="V94" s="2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 s="2">
        <f t="shared" si="12"/>
        <v>0</v>
      </c>
      <c r="AI94" s="2" t="e">
        <f t="shared" si="7"/>
        <v>#DIV/0!</v>
      </c>
      <c r="AJ94">
        <v>0</v>
      </c>
      <c r="AK94" s="2">
        <f t="shared" si="13"/>
        <v>0</v>
      </c>
    </row>
    <row r="95" spans="1:37" ht="12.75" customHeight="1">
      <c r="A95" s="2">
        <v>14</v>
      </c>
      <c r="B95" s="2">
        <v>15</v>
      </c>
      <c r="C95" s="2" t="s">
        <v>10</v>
      </c>
      <c r="D95" t="s">
        <v>1359</v>
      </c>
      <c r="F95" t="str">
        <f t="shared" si="8"/>
        <v>400HISTORICAL COST</v>
      </c>
      <c r="G95" t="str">
        <f t="shared" si="9"/>
        <v>3000OPENING BALANCE</v>
      </c>
      <c r="I95" t="s">
        <v>1330</v>
      </c>
      <c r="J95" s="2" t="s">
        <v>128</v>
      </c>
      <c r="K95" s="2" t="s">
        <v>129</v>
      </c>
      <c r="L95" s="2" t="s">
        <v>130</v>
      </c>
      <c r="M95" s="2" t="s">
        <v>131</v>
      </c>
      <c r="N95" s="2" t="s">
        <v>15</v>
      </c>
      <c r="O95" s="2" t="s">
        <v>16</v>
      </c>
      <c r="P95" s="2">
        <v>0</v>
      </c>
      <c r="Q95" s="2">
        <v>0</v>
      </c>
      <c r="R95" s="3">
        <f t="shared" si="10"/>
        <v>0</v>
      </c>
      <c r="S95" s="3">
        <f t="shared" si="11"/>
        <v>0</v>
      </c>
      <c r="T95" s="2">
        <v>0</v>
      </c>
      <c r="U95" s="2">
        <v>0</v>
      </c>
      <c r="V95" s="2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 s="2">
        <f t="shared" si="12"/>
        <v>0</v>
      </c>
      <c r="AI95" s="2" t="e">
        <f t="shared" si="7"/>
        <v>#DIV/0!</v>
      </c>
      <c r="AJ95">
        <v>0</v>
      </c>
      <c r="AK95" s="2">
        <f t="shared" si="13"/>
        <v>0</v>
      </c>
    </row>
    <row r="96" spans="1:37" ht="12.75" customHeight="1">
      <c r="A96" s="2">
        <v>14</v>
      </c>
      <c r="B96" s="2">
        <v>15</v>
      </c>
      <c r="C96" s="2" t="s">
        <v>10</v>
      </c>
      <c r="D96" t="s">
        <v>1359</v>
      </c>
      <c r="F96" t="str">
        <f t="shared" si="8"/>
        <v>400HISTORICAL COST</v>
      </c>
      <c r="G96" t="str">
        <f t="shared" si="9"/>
        <v>4005ADDITIONS</v>
      </c>
      <c r="I96" t="s">
        <v>1330</v>
      </c>
      <c r="J96" s="2" t="s">
        <v>128</v>
      </c>
      <c r="K96" s="2" t="s">
        <v>129</v>
      </c>
      <c r="L96" s="2" t="s">
        <v>130</v>
      </c>
      <c r="M96" s="2" t="s">
        <v>131</v>
      </c>
      <c r="N96" s="2" t="s">
        <v>110</v>
      </c>
      <c r="O96" s="2" t="s">
        <v>111</v>
      </c>
      <c r="P96" s="2">
        <v>0</v>
      </c>
      <c r="Q96" s="2">
        <v>0</v>
      </c>
      <c r="R96" s="3">
        <f t="shared" si="10"/>
        <v>0</v>
      </c>
      <c r="S96" s="3">
        <f t="shared" si="11"/>
        <v>0</v>
      </c>
      <c r="T96" s="2">
        <v>0</v>
      </c>
      <c r="U96" s="2">
        <v>0</v>
      </c>
      <c r="V96" s="2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 s="2">
        <f t="shared" si="12"/>
        <v>0</v>
      </c>
      <c r="AI96" s="2" t="e">
        <f t="shared" si="7"/>
        <v>#DIV/0!</v>
      </c>
      <c r="AJ96">
        <v>0</v>
      </c>
      <c r="AK96" s="2">
        <f t="shared" si="13"/>
        <v>0</v>
      </c>
    </row>
    <row r="97" spans="1:37" ht="12.75" customHeight="1">
      <c r="A97" s="2">
        <v>14</v>
      </c>
      <c r="B97" s="2">
        <v>15</v>
      </c>
      <c r="C97" s="2" t="s">
        <v>10</v>
      </c>
      <c r="D97" t="s">
        <v>1359</v>
      </c>
      <c r="F97" t="str">
        <f t="shared" si="8"/>
        <v>400HISTORICAL COST</v>
      </c>
      <c r="G97" t="str">
        <f t="shared" si="9"/>
        <v>4010DISPOSALS</v>
      </c>
      <c r="I97" t="s">
        <v>1330</v>
      </c>
      <c r="J97" s="2" t="s">
        <v>128</v>
      </c>
      <c r="K97" s="2" t="s">
        <v>129</v>
      </c>
      <c r="L97" s="2" t="s">
        <v>130</v>
      </c>
      <c r="M97" s="2" t="s">
        <v>131</v>
      </c>
      <c r="N97" s="2" t="s">
        <v>114</v>
      </c>
      <c r="O97" s="2" t="s">
        <v>115</v>
      </c>
      <c r="P97" s="2">
        <v>0</v>
      </c>
      <c r="Q97" s="2">
        <v>0</v>
      </c>
      <c r="R97" s="3">
        <f t="shared" si="10"/>
        <v>0</v>
      </c>
      <c r="S97" s="3">
        <f t="shared" si="11"/>
        <v>0</v>
      </c>
      <c r="T97" s="2">
        <v>0</v>
      </c>
      <c r="U97" s="2">
        <v>0</v>
      </c>
      <c r="V97" s="2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 s="2">
        <f t="shared" si="12"/>
        <v>0</v>
      </c>
      <c r="AI97" s="2" t="e">
        <f t="shared" si="7"/>
        <v>#DIV/0!</v>
      </c>
      <c r="AJ97">
        <v>0</v>
      </c>
      <c r="AK97" s="2">
        <f t="shared" si="13"/>
        <v>0</v>
      </c>
    </row>
    <row r="98" spans="1:37" ht="12.75" customHeight="1">
      <c r="A98" s="2">
        <v>14</v>
      </c>
      <c r="B98" s="2">
        <v>15</v>
      </c>
      <c r="C98" s="2" t="s">
        <v>10</v>
      </c>
      <c r="D98" t="s">
        <v>1359</v>
      </c>
      <c r="F98" t="str">
        <f t="shared" si="8"/>
        <v>410ACTUAL COST</v>
      </c>
      <c r="G98" t="str">
        <f t="shared" si="9"/>
        <v>3000OPENING BALANCE</v>
      </c>
      <c r="I98" t="s">
        <v>1330</v>
      </c>
      <c r="J98" s="2" t="s">
        <v>128</v>
      </c>
      <c r="K98" s="2" t="s">
        <v>129</v>
      </c>
      <c r="L98" s="2" t="s">
        <v>132</v>
      </c>
      <c r="M98" s="2" t="s">
        <v>133</v>
      </c>
      <c r="N98" s="2" t="s">
        <v>15</v>
      </c>
      <c r="O98" s="2" t="s">
        <v>16</v>
      </c>
      <c r="P98" s="2">
        <v>0</v>
      </c>
      <c r="Q98" s="2">
        <v>0</v>
      </c>
      <c r="R98" s="3">
        <f t="shared" si="10"/>
        <v>0</v>
      </c>
      <c r="S98" s="3">
        <f t="shared" si="11"/>
        <v>0</v>
      </c>
      <c r="T98" s="2">
        <v>0</v>
      </c>
      <c r="U98" s="2">
        <v>0</v>
      </c>
      <c r="V98" s="2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 s="2">
        <f t="shared" si="12"/>
        <v>0</v>
      </c>
      <c r="AI98" s="2" t="e">
        <f t="shared" si="7"/>
        <v>#DIV/0!</v>
      </c>
      <c r="AJ98">
        <v>0</v>
      </c>
      <c r="AK98" s="2">
        <f t="shared" si="13"/>
        <v>0</v>
      </c>
    </row>
    <row r="99" spans="1:37" ht="12.75" customHeight="1">
      <c r="A99" s="2">
        <v>14</v>
      </c>
      <c r="B99" s="2">
        <v>15</v>
      </c>
      <c r="C99" s="2" t="s">
        <v>10</v>
      </c>
      <c r="D99" t="s">
        <v>1359</v>
      </c>
      <c r="F99" t="str">
        <f t="shared" si="8"/>
        <v>410ACTUAL COST</v>
      </c>
      <c r="G99" t="str">
        <f t="shared" si="9"/>
        <v>4005ADDITIONS</v>
      </c>
      <c r="I99" t="s">
        <v>1330</v>
      </c>
      <c r="J99" s="2" t="s">
        <v>128</v>
      </c>
      <c r="K99" s="2" t="s">
        <v>129</v>
      </c>
      <c r="L99" s="2" t="s">
        <v>132</v>
      </c>
      <c r="M99" s="2" t="s">
        <v>133</v>
      </c>
      <c r="N99" s="2" t="s">
        <v>110</v>
      </c>
      <c r="O99" s="2" t="s">
        <v>111</v>
      </c>
      <c r="P99" s="2">
        <v>0</v>
      </c>
      <c r="Q99" s="2">
        <v>0</v>
      </c>
      <c r="R99" s="3">
        <f t="shared" si="10"/>
        <v>0</v>
      </c>
      <c r="S99" s="3">
        <f t="shared" si="11"/>
        <v>0</v>
      </c>
      <c r="T99" s="2">
        <v>0</v>
      </c>
      <c r="U99" s="2">
        <v>0</v>
      </c>
      <c r="V99" s="2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 s="2">
        <f t="shared" si="12"/>
        <v>0</v>
      </c>
      <c r="AI99" s="2" t="e">
        <f t="shared" si="7"/>
        <v>#DIV/0!</v>
      </c>
      <c r="AJ99">
        <v>0</v>
      </c>
      <c r="AK99" s="2">
        <f t="shared" si="13"/>
        <v>0</v>
      </c>
    </row>
    <row r="100" spans="1:37" ht="12.75" customHeight="1">
      <c r="A100" s="2">
        <v>14</v>
      </c>
      <c r="B100" s="2">
        <v>15</v>
      </c>
      <c r="C100" s="2" t="s">
        <v>10</v>
      </c>
      <c r="D100" t="s">
        <v>1359</v>
      </c>
      <c r="F100" t="str">
        <f t="shared" si="8"/>
        <v>410ACTUAL COST</v>
      </c>
      <c r="G100" t="str">
        <f t="shared" si="9"/>
        <v>4010DISPOSALS</v>
      </c>
      <c r="I100" t="s">
        <v>1330</v>
      </c>
      <c r="J100" s="2" t="s">
        <v>128</v>
      </c>
      <c r="K100" s="2" t="s">
        <v>129</v>
      </c>
      <c r="L100" s="2" t="s">
        <v>132</v>
      </c>
      <c r="M100" s="2" t="s">
        <v>133</v>
      </c>
      <c r="N100" s="2" t="s">
        <v>114</v>
      </c>
      <c r="O100" s="2" t="s">
        <v>115</v>
      </c>
      <c r="P100" s="2">
        <v>0</v>
      </c>
      <c r="Q100" s="2">
        <v>0</v>
      </c>
      <c r="R100" s="3">
        <f t="shared" si="10"/>
        <v>0</v>
      </c>
      <c r="S100" s="3">
        <f t="shared" si="11"/>
        <v>0</v>
      </c>
      <c r="T100" s="2">
        <v>0</v>
      </c>
      <c r="U100" s="2">
        <v>0</v>
      </c>
      <c r="V100" s="2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 s="2">
        <f t="shared" si="12"/>
        <v>0</v>
      </c>
      <c r="AI100" s="2" t="e">
        <f t="shared" si="7"/>
        <v>#DIV/0!</v>
      </c>
      <c r="AJ100">
        <v>0</v>
      </c>
      <c r="AK100" s="2">
        <f t="shared" si="13"/>
        <v>0</v>
      </c>
    </row>
    <row r="101" spans="1:37" ht="12.75" customHeight="1">
      <c r="A101" s="2">
        <v>14</v>
      </c>
      <c r="B101" s="2">
        <v>15</v>
      </c>
      <c r="C101" s="2" t="s">
        <v>10</v>
      </c>
      <c r="D101" t="s">
        <v>1359</v>
      </c>
      <c r="F101" t="str">
        <f t="shared" si="8"/>
        <v>410ACTUAL COST</v>
      </c>
      <c r="G101" t="str">
        <f t="shared" si="9"/>
        <v>4015DEPRECIATION</v>
      </c>
      <c r="I101" t="s">
        <v>1330</v>
      </c>
      <c r="J101" s="2" t="s">
        <v>128</v>
      </c>
      <c r="K101" s="2" t="s">
        <v>129</v>
      </c>
      <c r="L101" s="2" t="s">
        <v>132</v>
      </c>
      <c r="M101" s="2" t="s">
        <v>133</v>
      </c>
      <c r="N101" s="2" t="s">
        <v>116</v>
      </c>
      <c r="O101" s="2" t="s">
        <v>117</v>
      </c>
      <c r="P101" s="2">
        <v>0</v>
      </c>
      <c r="Q101" s="2">
        <v>0</v>
      </c>
      <c r="R101" s="3">
        <f t="shared" si="10"/>
        <v>0</v>
      </c>
      <c r="S101" s="3">
        <f t="shared" si="11"/>
        <v>0</v>
      </c>
      <c r="T101" s="2">
        <v>0</v>
      </c>
      <c r="U101" s="2">
        <v>0</v>
      </c>
      <c r="V101" s="2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 s="2">
        <f t="shared" si="12"/>
        <v>0</v>
      </c>
      <c r="AI101" s="2" t="e">
        <f t="shared" si="7"/>
        <v>#DIV/0!</v>
      </c>
      <c r="AJ101">
        <v>0</v>
      </c>
      <c r="AK101" s="2">
        <f t="shared" si="13"/>
        <v>0</v>
      </c>
    </row>
    <row r="102" spans="1:37" ht="12.75" customHeight="1">
      <c r="A102" s="2">
        <v>14</v>
      </c>
      <c r="B102" s="2">
        <v>15</v>
      </c>
      <c r="C102" s="2" t="s">
        <v>10</v>
      </c>
      <c r="D102" t="s">
        <v>1360</v>
      </c>
      <c r="F102" t="str">
        <f t="shared" si="8"/>
        <v>400HISTORICAL COST</v>
      </c>
      <c r="G102" t="str">
        <f t="shared" si="9"/>
        <v>3000OPENING BALANCE</v>
      </c>
      <c r="I102" t="s">
        <v>1330</v>
      </c>
      <c r="J102" s="2" t="s">
        <v>134</v>
      </c>
      <c r="K102" s="2" t="s">
        <v>135</v>
      </c>
      <c r="L102" s="2" t="s">
        <v>130</v>
      </c>
      <c r="M102" s="2" t="s">
        <v>131</v>
      </c>
      <c r="N102" s="2" t="s">
        <v>15</v>
      </c>
      <c r="O102" s="2" t="s">
        <v>16</v>
      </c>
      <c r="P102" s="2">
        <v>0</v>
      </c>
      <c r="Q102" s="2">
        <v>0</v>
      </c>
      <c r="R102" s="3">
        <f t="shared" si="10"/>
        <v>0</v>
      </c>
      <c r="S102" s="3">
        <f t="shared" si="11"/>
        <v>0</v>
      </c>
      <c r="T102" s="2">
        <v>0</v>
      </c>
      <c r="U102" s="2">
        <v>0</v>
      </c>
      <c r="V102" s="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 s="2">
        <f t="shared" si="12"/>
        <v>0</v>
      </c>
      <c r="AI102" s="2" t="e">
        <f t="shared" si="7"/>
        <v>#DIV/0!</v>
      </c>
      <c r="AJ102">
        <v>0</v>
      </c>
      <c r="AK102" s="2">
        <f t="shared" si="13"/>
        <v>0</v>
      </c>
    </row>
    <row r="103" spans="1:37" ht="12.75" customHeight="1">
      <c r="A103" s="2">
        <v>14</v>
      </c>
      <c r="B103" s="2">
        <v>15</v>
      </c>
      <c r="C103" s="2" t="s">
        <v>10</v>
      </c>
      <c r="D103" t="s">
        <v>1360</v>
      </c>
      <c r="F103" t="str">
        <f t="shared" si="8"/>
        <v>400HISTORICAL COST</v>
      </c>
      <c r="G103" t="str">
        <f t="shared" si="9"/>
        <v>4005ADDITIONS</v>
      </c>
      <c r="I103" t="s">
        <v>1330</v>
      </c>
      <c r="J103" s="2" t="s">
        <v>134</v>
      </c>
      <c r="K103" s="2" t="s">
        <v>135</v>
      </c>
      <c r="L103" s="2" t="s">
        <v>130</v>
      </c>
      <c r="M103" s="2" t="s">
        <v>131</v>
      </c>
      <c r="N103" s="2" t="s">
        <v>110</v>
      </c>
      <c r="O103" s="2" t="s">
        <v>111</v>
      </c>
      <c r="P103" s="2">
        <v>0</v>
      </c>
      <c r="Q103" s="2">
        <v>0</v>
      </c>
      <c r="R103" s="3">
        <f t="shared" si="10"/>
        <v>0</v>
      </c>
      <c r="S103" s="3">
        <f t="shared" si="11"/>
        <v>0</v>
      </c>
      <c r="T103" s="2">
        <v>0</v>
      </c>
      <c r="U103" s="2">
        <v>0</v>
      </c>
      <c r="V103" s="2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 s="2">
        <f t="shared" si="12"/>
        <v>0</v>
      </c>
      <c r="AI103" s="2" t="e">
        <f t="shared" si="7"/>
        <v>#DIV/0!</v>
      </c>
      <c r="AJ103">
        <v>0</v>
      </c>
      <c r="AK103" s="2">
        <f t="shared" si="13"/>
        <v>0</v>
      </c>
    </row>
    <row r="104" spans="1:37" ht="12.75" customHeight="1">
      <c r="A104" s="2">
        <v>14</v>
      </c>
      <c r="B104" s="2">
        <v>15</v>
      </c>
      <c r="C104" s="2" t="s">
        <v>10</v>
      </c>
      <c r="D104" t="s">
        <v>1360</v>
      </c>
      <c r="F104" t="str">
        <f t="shared" si="8"/>
        <v>400HISTORICAL COST</v>
      </c>
      <c r="G104" t="str">
        <f t="shared" si="9"/>
        <v>4010DISPOSALS</v>
      </c>
      <c r="I104" t="s">
        <v>1330</v>
      </c>
      <c r="J104" s="2" t="s">
        <v>134</v>
      </c>
      <c r="K104" s="2" t="s">
        <v>135</v>
      </c>
      <c r="L104" s="2" t="s">
        <v>130</v>
      </c>
      <c r="M104" s="2" t="s">
        <v>131</v>
      </c>
      <c r="N104" s="2" t="s">
        <v>114</v>
      </c>
      <c r="O104" s="2" t="s">
        <v>115</v>
      </c>
      <c r="P104" s="2">
        <v>0</v>
      </c>
      <c r="Q104" s="2">
        <v>0</v>
      </c>
      <c r="R104" s="3">
        <f t="shared" si="10"/>
        <v>0</v>
      </c>
      <c r="S104" s="3">
        <f t="shared" si="11"/>
        <v>0</v>
      </c>
      <c r="T104" s="2">
        <v>0</v>
      </c>
      <c r="U104" s="2">
        <v>0</v>
      </c>
      <c r="V104" s="2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 s="2">
        <f t="shared" si="12"/>
        <v>0</v>
      </c>
      <c r="AI104" s="2" t="e">
        <f t="shared" si="7"/>
        <v>#DIV/0!</v>
      </c>
      <c r="AJ104">
        <v>0</v>
      </c>
      <c r="AK104" s="2">
        <f t="shared" si="13"/>
        <v>0</v>
      </c>
    </row>
    <row r="105" spans="1:37" ht="12.75" customHeight="1">
      <c r="A105" s="2">
        <v>14</v>
      </c>
      <c r="B105" s="2">
        <v>15</v>
      </c>
      <c r="C105" s="2" t="s">
        <v>10</v>
      </c>
      <c r="D105" t="s">
        <v>1360</v>
      </c>
      <c r="F105" t="str">
        <f t="shared" si="8"/>
        <v>400HISTORICAL COST</v>
      </c>
      <c r="G105" t="str">
        <f t="shared" si="9"/>
        <v>4040TRANSFERS</v>
      </c>
      <c r="I105" t="s">
        <v>1330</v>
      </c>
      <c r="J105" s="2" t="s">
        <v>134</v>
      </c>
      <c r="K105" s="2" t="s">
        <v>135</v>
      </c>
      <c r="L105" s="2" t="s">
        <v>130</v>
      </c>
      <c r="M105" s="2" t="s">
        <v>131</v>
      </c>
      <c r="N105" s="2" t="s">
        <v>67</v>
      </c>
      <c r="O105" s="2" t="s">
        <v>68</v>
      </c>
      <c r="P105" s="2">
        <v>0</v>
      </c>
      <c r="Q105" s="2">
        <v>0</v>
      </c>
      <c r="R105" s="3">
        <f t="shared" si="10"/>
        <v>0</v>
      </c>
      <c r="S105" s="3">
        <f t="shared" si="11"/>
        <v>0</v>
      </c>
      <c r="T105" s="2">
        <v>0</v>
      </c>
      <c r="U105" s="2">
        <v>0</v>
      </c>
      <c r="V105" s="2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 s="2">
        <f t="shared" si="12"/>
        <v>0</v>
      </c>
      <c r="AI105" s="2" t="e">
        <f t="shared" si="7"/>
        <v>#DIV/0!</v>
      </c>
      <c r="AJ105">
        <v>0</v>
      </c>
      <c r="AK105" s="2">
        <f t="shared" si="13"/>
        <v>0</v>
      </c>
    </row>
    <row r="106" spans="1:37" ht="12.75" customHeight="1">
      <c r="A106" s="2">
        <v>14</v>
      </c>
      <c r="B106" s="2">
        <v>15</v>
      </c>
      <c r="C106" s="2" t="s">
        <v>10</v>
      </c>
      <c r="D106" t="s">
        <v>1360</v>
      </c>
      <c r="F106" t="str">
        <f t="shared" si="8"/>
        <v>402ACCUMULATED DEPRECIATION</v>
      </c>
      <c r="G106" t="str">
        <f t="shared" si="9"/>
        <v>3000OPENING BALANCE</v>
      </c>
      <c r="I106" t="s">
        <v>1330</v>
      </c>
      <c r="J106" s="2" t="s">
        <v>134</v>
      </c>
      <c r="K106" s="2" t="s">
        <v>135</v>
      </c>
      <c r="L106" s="2" t="s">
        <v>136</v>
      </c>
      <c r="M106" s="2" t="s">
        <v>137</v>
      </c>
      <c r="N106" s="2" t="s">
        <v>15</v>
      </c>
      <c r="O106" s="2" t="s">
        <v>16</v>
      </c>
      <c r="P106" s="2">
        <v>0</v>
      </c>
      <c r="Q106" s="2">
        <v>0</v>
      </c>
      <c r="R106" s="3">
        <f t="shared" si="10"/>
        <v>0</v>
      </c>
      <c r="S106" s="3">
        <f t="shared" si="11"/>
        <v>0</v>
      </c>
      <c r="T106" s="2">
        <v>0</v>
      </c>
      <c r="U106" s="2">
        <v>0</v>
      </c>
      <c r="V106" s="2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 s="2">
        <f t="shared" si="12"/>
        <v>0</v>
      </c>
      <c r="AI106" s="2" t="e">
        <f t="shared" si="7"/>
        <v>#DIV/0!</v>
      </c>
      <c r="AJ106">
        <v>0</v>
      </c>
      <c r="AK106" s="2">
        <f t="shared" si="13"/>
        <v>0</v>
      </c>
    </row>
    <row r="107" spans="1:37" ht="12.75" customHeight="1">
      <c r="A107" s="2">
        <v>14</v>
      </c>
      <c r="B107" s="2">
        <v>15</v>
      </c>
      <c r="C107" s="2" t="s">
        <v>10</v>
      </c>
      <c r="D107" t="s">
        <v>1360</v>
      </c>
      <c r="F107" t="str">
        <f t="shared" si="8"/>
        <v>402ACCUMULATED DEPRECIATION</v>
      </c>
      <c r="G107" t="str">
        <f t="shared" si="9"/>
        <v>4010DISPOSALS</v>
      </c>
      <c r="I107" t="s">
        <v>1330</v>
      </c>
      <c r="J107" s="2" t="s">
        <v>134</v>
      </c>
      <c r="K107" s="2" t="s">
        <v>135</v>
      </c>
      <c r="L107" s="2" t="s">
        <v>136</v>
      </c>
      <c r="M107" s="2" t="s">
        <v>137</v>
      </c>
      <c r="N107" s="2" t="s">
        <v>114</v>
      </c>
      <c r="O107" s="2" t="s">
        <v>115</v>
      </c>
      <c r="P107" s="2">
        <v>0</v>
      </c>
      <c r="Q107" s="2">
        <v>0</v>
      </c>
      <c r="R107" s="3">
        <f t="shared" si="10"/>
        <v>0</v>
      </c>
      <c r="S107" s="3">
        <f t="shared" si="11"/>
        <v>0</v>
      </c>
      <c r="T107" s="2">
        <v>0</v>
      </c>
      <c r="U107" s="2">
        <v>0</v>
      </c>
      <c r="V107" s="2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 s="2">
        <f t="shared" si="12"/>
        <v>0</v>
      </c>
      <c r="AI107" s="2" t="e">
        <f t="shared" si="7"/>
        <v>#DIV/0!</v>
      </c>
      <c r="AJ107">
        <v>0</v>
      </c>
      <c r="AK107" s="2">
        <f t="shared" si="13"/>
        <v>0</v>
      </c>
    </row>
    <row r="108" spans="1:37" ht="12.75" customHeight="1">
      <c r="A108" s="2">
        <v>14</v>
      </c>
      <c r="B108" s="2">
        <v>15</v>
      </c>
      <c r="C108" s="2" t="s">
        <v>10</v>
      </c>
      <c r="D108" t="s">
        <v>1360</v>
      </c>
      <c r="F108" t="str">
        <f t="shared" si="8"/>
        <v>402ACCUMULATED DEPRECIATION</v>
      </c>
      <c r="G108" t="str">
        <f t="shared" si="9"/>
        <v>4015DEPRECIATION</v>
      </c>
      <c r="I108" t="s">
        <v>1330</v>
      </c>
      <c r="J108" s="2" t="s">
        <v>134</v>
      </c>
      <c r="K108" s="2" t="s">
        <v>135</v>
      </c>
      <c r="L108" s="2" t="s">
        <v>136</v>
      </c>
      <c r="M108" s="2" t="s">
        <v>137</v>
      </c>
      <c r="N108" s="2" t="s">
        <v>116</v>
      </c>
      <c r="O108" s="2" t="s">
        <v>117</v>
      </c>
      <c r="P108" s="2">
        <v>0</v>
      </c>
      <c r="Q108" s="2">
        <v>0</v>
      </c>
      <c r="R108" s="3">
        <f t="shared" si="10"/>
        <v>0</v>
      </c>
      <c r="S108" s="3">
        <f t="shared" si="11"/>
        <v>0</v>
      </c>
      <c r="T108" s="2">
        <v>0</v>
      </c>
      <c r="U108" s="2">
        <v>0</v>
      </c>
      <c r="V108" s="2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 s="2">
        <f t="shared" si="12"/>
        <v>0</v>
      </c>
      <c r="AI108" s="2" t="e">
        <f t="shared" si="7"/>
        <v>#DIV/0!</v>
      </c>
      <c r="AJ108">
        <v>0</v>
      </c>
      <c r="AK108" s="2">
        <f t="shared" si="13"/>
        <v>0</v>
      </c>
    </row>
    <row r="109" spans="1:37" ht="12.75" customHeight="1">
      <c r="A109" s="2">
        <v>14</v>
      </c>
      <c r="B109" s="2">
        <v>15</v>
      </c>
      <c r="C109" s="2" t="s">
        <v>10</v>
      </c>
      <c r="D109" t="s">
        <v>1361</v>
      </c>
      <c r="F109" t="str">
        <f t="shared" si="8"/>
        <v>400HISTORICAL COST</v>
      </c>
      <c r="G109" t="str">
        <f t="shared" si="9"/>
        <v>3000OPENING BALANCE</v>
      </c>
      <c r="I109" t="s">
        <v>1330</v>
      </c>
      <c r="J109" s="2" t="s">
        <v>138</v>
      </c>
      <c r="K109" s="2" t="s">
        <v>139</v>
      </c>
      <c r="L109" s="2" t="s">
        <v>130</v>
      </c>
      <c r="M109" s="2" t="s">
        <v>131</v>
      </c>
      <c r="N109" s="2" t="s">
        <v>15</v>
      </c>
      <c r="O109" s="2" t="s">
        <v>16</v>
      </c>
      <c r="P109" s="2">
        <v>0</v>
      </c>
      <c r="Q109" s="2">
        <v>0</v>
      </c>
      <c r="R109" s="3">
        <f t="shared" si="10"/>
        <v>0</v>
      </c>
      <c r="S109" s="3">
        <f t="shared" si="11"/>
        <v>0</v>
      </c>
      <c r="T109" s="2">
        <v>0</v>
      </c>
      <c r="U109" s="2">
        <v>0</v>
      </c>
      <c r="V109" s="2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 s="2">
        <f t="shared" si="12"/>
        <v>0</v>
      </c>
      <c r="AI109" s="2" t="e">
        <f t="shared" si="7"/>
        <v>#DIV/0!</v>
      </c>
      <c r="AJ109">
        <v>0</v>
      </c>
      <c r="AK109" s="2">
        <f t="shared" si="13"/>
        <v>0</v>
      </c>
    </row>
    <row r="110" spans="1:37" ht="12.75" customHeight="1">
      <c r="A110" s="2">
        <v>14</v>
      </c>
      <c r="B110" s="2">
        <v>15</v>
      </c>
      <c r="C110" s="2" t="s">
        <v>10</v>
      </c>
      <c r="D110" t="s">
        <v>1361</v>
      </c>
      <c r="F110" t="str">
        <f t="shared" si="8"/>
        <v>400HISTORICAL COST</v>
      </c>
      <c r="G110" t="str">
        <f t="shared" si="9"/>
        <v>4005ADDITIONS</v>
      </c>
      <c r="I110" t="s">
        <v>1330</v>
      </c>
      <c r="J110" s="2" t="s">
        <v>138</v>
      </c>
      <c r="K110" s="2" t="s">
        <v>139</v>
      </c>
      <c r="L110" s="2" t="s">
        <v>130</v>
      </c>
      <c r="M110" s="2" t="s">
        <v>131</v>
      </c>
      <c r="N110" s="2" t="s">
        <v>110</v>
      </c>
      <c r="O110" s="2" t="s">
        <v>111</v>
      </c>
      <c r="P110" s="2">
        <v>0</v>
      </c>
      <c r="Q110" s="2">
        <v>0</v>
      </c>
      <c r="R110" s="3">
        <f t="shared" si="10"/>
        <v>0</v>
      </c>
      <c r="S110" s="3">
        <f t="shared" si="11"/>
        <v>0</v>
      </c>
      <c r="T110" s="2">
        <v>0</v>
      </c>
      <c r="U110" s="2">
        <v>0</v>
      </c>
      <c r="V110" s="2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 s="2">
        <f t="shared" si="12"/>
        <v>0</v>
      </c>
      <c r="AI110" s="2" t="e">
        <f t="shared" si="7"/>
        <v>#DIV/0!</v>
      </c>
      <c r="AJ110">
        <v>0</v>
      </c>
      <c r="AK110" s="2">
        <f t="shared" si="13"/>
        <v>0</v>
      </c>
    </row>
    <row r="111" spans="1:37" ht="12.75" customHeight="1">
      <c r="A111" s="2">
        <v>14</v>
      </c>
      <c r="B111" s="2">
        <v>15</v>
      </c>
      <c r="C111" s="2" t="s">
        <v>10</v>
      </c>
      <c r="D111" t="s">
        <v>1361</v>
      </c>
      <c r="F111" t="str">
        <f t="shared" si="8"/>
        <v>400HISTORICAL COST</v>
      </c>
      <c r="G111" t="str">
        <f t="shared" si="9"/>
        <v>4010DISPOSALS</v>
      </c>
      <c r="I111" t="s">
        <v>1330</v>
      </c>
      <c r="J111" s="2" t="s">
        <v>138</v>
      </c>
      <c r="K111" s="2" t="s">
        <v>139</v>
      </c>
      <c r="L111" s="2" t="s">
        <v>130</v>
      </c>
      <c r="M111" s="2" t="s">
        <v>131</v>
      </c>
      <c r="N111" s="2" t="s">
        <v>114</v>
      </c>
      <c r="O111" s="2" t="s">
        <v>115</v>
      </c>
      <c r="P111" s="2">
        <v>0</v>
      </c>
      <c r="Q111" s="2">
        <v>0</v>
      </c>
      <c r="R111" s="3">
        <f t="shared" si="10"/>
        <v>0</v>
      </c>
      <c r="S111" s="3">
        <f t="shared" si="11"/>
        <v>0</v>
      </c>
      <c r="T111" s="2">
        <v>0</v>
      </c>
      <c r="U111" s="2">
        <v>0</v>
      </c>
      <c r="V111" s="2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 s="2">
        <f t="shared" si="12"/>
        <v>0</v>
      </c>
      <c r="AI111" s="2" t="e">
        <f t="shared" si="7"/>
        <v>#DIV/0!</v>
      </c>
      <c r="AJ111">
        <v>0</v>
      </c>
      <c r="AK111" s="2">
        <f t="shared" si="13"/>
        <v>0</v>
      </c>
    </row>
    <row r="112" spans="1:37" ht="12.75" customHeight="1">
      <c r="A112" s="2">
        <v>14</v>
      </c>
      <c r="B112" s="2">
        <v>15</v>
      </c>
      <c r="C112" s="2" t="s">
        <v>10</v>
      </c>
      <c r="D112" t="s">
        <v>1361</v>
      </c>
      <c r="F112" t="str">
        <f t="shared" si="8"/>
        <v>400HISTORICAL COST</v>
      </c>
      <c r="G112" t="str">
        <f t="shared" si="9"/>
        <v>4040TRANSFERS</v>
      </c>
      <c r="I112" t="s">
        <v>1330</v>
      </c>
      <c r="J112" s="2" t="s">
        <v>138</v>
      </c>
      <c r="K112" s="2" t="s">
        <v>139</v>
      </c>
      <c r="L112" s="2" t="s">
        <v>130</v>
      </c>
      <c r="M112" s="2" t="s">
        <v>131</v>
      </c>
      <c r="N112" s="2" t="s">
        <v>67</v>
      </c>
      <c r="O112" s="2" t="s">
        <v>68</v>
      </c>
      <c r="P112" s="2">
        <v>0</v>
      </c>
      <c r="Q112" s="2">
        <v>0</v>
      </c>
      <c r="R112" s="3">
        <f t="shared" si="10"/>
        <v>0</v>
      </c>
      <c r="S112" s="3">
        <f t="shared" si="11"/>
        <v>0</v>
      </c>
      <c r="T112" s="2">
        <v>0</v>
      </c>
      <c r="U112" s="2">
        <v>0</v>
      </c>
      <c r="V112" s="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 s="2">
        <f t="shared" si="12"/>
        <v>0</v>
      </c>
      <c r="AI112" s="2" t="e">
        <f t="shared" si="7"/>
        <v>#DIV/0!</v>
      </c>
      <c r="AJ112">
        <v>0</v>
      </c>
      <c r="AK112" s="2">
        <f t="shared" si="13"/>
        <v>0</v>
      </c>
    </row>
    <row r="113" spans="1:37" ht="12.75" customHeight="1">
      <c r="A113" s="2">
        <v>14</v>
      </c>
      <c r="B113" s="2">
        <v>15</v>
      </c>
      <c r="C113" s="2" t="s">
        <v>10</v>
      </c>
      <c r="D113" t="s">
        <v>1361</v>
      </c>
      <c r="F113" t="str">
        <f t="shared" si="8"/>
        <v>402ACCUMULATED DEPRECIATION</v>
      </c>
      <c r="G113" t="str">
        <f t="shared" si="9"/>
        <v>3000OPENING BALANCE</v>
      </c>
      <c r="I113" t="s">
        <v>1330</v>
      </c>
      <c r="J113" s="2" t="s">
        <v>138</v>
      </c>
      <c r="K113" s="2" t="s">
        <v>139</v>
      </c>
      <c r="L113" s="2" t="s">
        <v>136</v>
      </c>
      <c r="M113" s="2" t="s">
        <v>137</v>
      </c>
      <c r="N113" s="2" t="s">
        <v>15</v>
      </c>
      <c r="O113" s="2" t="s">
        <v>16</v>
      </c>
      <c r="P113" s="2">
        <v>0</v>
      </c>
      <c r="Q113" s="2">
        <v>0</v>
      </c>
      <c r="R113" s="3">
        <f t="shared" si="10"/>
        <v>0</v>
      </c>
      <c r="S113" s="3">
        <f t="shared" si="11"/>
        <v>0</v>
      </c>
      <c r="T113" s="2">
        <v>0</v>
      </c>
      <c r="U113" s="2">
        <v>0</v>
      </c>
      <c r="V113" s="2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 s="2">
        <f t="shared" si="12"/>
        <v>0</v>
      </c>
      <c r="AI113" s="2" t="e">
        <f t="shared" si="7"/>
        <v>#DIV/0!</v>
      </c>
      <c r="AJ113">
        <v>0</v>
      </c>
      <c r="AK113" s="2">
        <f t="shared" si="13"/>
        <v>0</v>
      </c>
    </row>
    <row r="114" spans="1:37" ht="12.75" customHeight="1">
      <c r="A114" s="2">
        <v>14</v>
      </c>
      <c r="B114" s="2">
        <v>15</v>
      </c>
      <c r="C114" s="2" t="s">
        <v>10</v>
      </c>
      <c r="D114" t="s">
        <v>1361</v>
      </c>
      <c r="F114" t="str">
        <f t="shared" si="8"/>
        <v>402ACCUMULATED DEPRECIATION</v>
      </c>
      <c r="G114" t="str">
        <f t="shared" si="9"/>
        <v>4015DEPRECIATION</v>
      </c>
      <c r="I114" t="s">
        <v>1330</v>
      </c>
      <c r="J114" s="2" t="s">
        <v>138</v>
      </c>
      <c r="K114" s="2" t="s">
        <v>139</v>
      </c>
      <c r="L114" s="2" t="s">
        <v>136</v>
      </c>
      <c r="M114" s="2" t="s">
        <v>137</v>
      </c>
      <c r="N114" s="2" t="s">
        <v>116</v>
      </c>
      <c r="O114" s="2" t="s">
        <v>117</v>
      </c>
      <c r="P114" s="2">
        <v>0</v>
      </c>
      <c r="Q114" s="2">
        <v>0</v>
      </c>
      <c r="R114" s="3">
        <f t="shared" si="10"/>
        <v>0</v>
      </c>
      <c r="S114" s="3">
        <f t="shared" si="11"/>
        <v>0</v>
      </c>
      <c r="T114" s="2">
        <v>0</v>
      </c>
      <c r="U114" s="2">
        <v>0</v>
      </c>
      <c r="V114" s="2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 s="2">
        <f t="shared" si="12"/>
        <v>0</v>
      </c>
      <c r="AI114" s="2" t="e">
        <f t="shared" si="7"/>
        <v>#DIV/0!</v>
      </c>
      <c r="AJ114">
        <v>0</v>
      </c>
      <c r="AK114" s="2">
        <f t="shared" si="13"/>
        <v>0</v>
      </c>
    </row>
    <row r="115" spans="1:37" ht="12.75" customHeight="1">
      <c r="A115" s="2">
        <v>14</v>
      </c>
      <c r="B115" s="2">
        <v>15</v>
      </c>
      <c r="C115" s="2" t="s">
        <v>10</v>
      </c>
      <c r="D115" t="s">
        <v>1362</v>
      </c>
      <c r="F115" t="str">
        <f t="shared" si="8"/>
        <v>400HISTORICAL COST</v>
      </c>
      <c r="G115" t="str">
        <f t="shared" si="9"/>
        <v>3000OPENING BALANCE</v>
      </c>
      <c r="I115" t="s">
        <v>1330</v>
      </c>
      <c r="J115" s="2" t="s">
        <v>140</v>
      </c>
      <c r="K115" s="2" t="s">
        <v>141</v>
      </c>
      <c r="L115" s="2" t="s">
        <v>130</v>
      </c>
      <c r="M115" s="2" t="s">
        <v>131</v>
      </c>
      <c r="N115" s="2" t="s">
        <v>15</v>
      </c>
      <c r="O115" s="2" t="s">
        <v>16</v>
      </c>
      <c r="P115" s="2">
        <v>0</v>
      </c>
      <c r="Q115" s="2">
        <v>0</v>
      </c>
      <c r="R115" s="3">
        <f t="shared" si="10"/>
        <v>0</v>
      </c>
      <c r="S115" s="3">
        <f t="shared" si="11"/>
        <v>0</v>
      </c>
      <c r="T115" s="2">
        <v>0</v>
      </c>
      <c r="U115" s="2">
        <v>0</v>
      </c>
      <c r="V115" s="2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 s="2">
        <f t="shared" si="12"/>
        <v>0</v>
      </c>
      <c r="AI115" s="2" t="e">
        <f t="shared" si="7"/>
        <v>#DIV/0!</v>
      </c>
      <c r="AJ115">
        <v>0</v>
      </c>
      <c r="AK115" s="2">
        <f t="shared" si="13"/>
        <v>0</v>
      </c>
    </row>
    <row r="116" spans="1:37" ht="12.75" customHeight="1">
      <c r="A116" s="2">
        <v>14</v>
      </c>
      <c r="B116" s="2">
        <v>15</v>
      </c>
      <c r="C116" s="2" t="s">
        <v>10</v>
      </c>
      <c r="D116" t="s">
        <v>1362</v>
      </c>
      <c r="F116" t="str">
        <f t="shared" si="8"/>
        <v>400HISTORICAL COST</v>
      </c>
      <c r="G116" t="str">
        <f t="shared" si="9"/>
        <v>4005ADDITIONS</v>
      </c>
      <c r="I116" t="s">
        <v>1330</v>
      </c>
      <c r="J116" s="2" t="s">
        <v>140</v>
      </c>
      <c r="K116" s="2" t="s">
        <v>141</v>
      </c>
      <c r="L116" s="2" t="s">
        <v>130</v>
      </c>
      <c r="M116" s="2" t="s">
        <v>131</v>
      </c>
      <c r="N116" s="2" t="s">
        <v>110</v>
      </c>
      <c r="O116" s="2" t="s">
        <v>111</v>
      </c>
      <c r="P116" s="2">
        <v>0</v>
      </c>
      <c r="Q116" s="2">
        <v>0</v>
      </c>
      <c r="R116" s="3">
        <f t="shared" si="10"/>
        <v>0</v>
      </c>
      <c r="S116" s="3">
        <f t="shared" si="11"/>
        <v>0</v>
      </c>
      <c r="T116" s="2">
        <v>0</v>
      </c>
      <c r="U116" s="2">
        <v>0</v>
      </c>
      <c r="V116" s="2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 s="2">
        <f t="shared" si="12"/>
        <v>0</v>
      </c>
      <c r="AI116" s="2" t="e">
        <f t="shared" si="7"/>
        <v>#DIV/0!</v>
      </c>
      <c r="AJ116">
        <v>0</v>
      </c>
      <c r="AK116" s="2">
        <f t="shared" si="13"/>
        <v>0</v>
      </c>
    </row>
    <row r="117" spans="1:37" ht="12.75" customHeight="1">
      <c r="A117" s="2">
        <v>14</v>
      </c>
      <c r="B117" s="2">
        <v>15</v>
      </c>
      <c r="C117" s="2" t="s">
        <v>10</v>
      </c>
      <c r="D117" t="s">
        <v>1362</v>
      </c>
      <c r="F117" t="str">
        <f t="shared" si="8"/>
        <v>400HISTORICAL COST</v>
      </c>
      <c r="G117" t="str">
        <f t="shared" si="9"/>
        <v>4010DISPOSALS</v>
      </c>
      <c r="I117" t="s">
        <v>1330</v>
      </c>
      <c r="J117" s="2" t="s">
        <v>140</v>
      </c>
      <c r="K117" s="2" t="s">
        <v>141</v>
      </c>
      <c r="L117" s="2" t="s">
        <v>130</v>
      </c>
      <c r="M117" s="2" t="s">
        <v>131</v>
      </c>
      <c r="N117" s="2" t="s">
        <v>114</v>
      </c>
      <c r="O117" s="2" t="s">
        <v>115</v>
      </c>
      <c r="P117" s="2">
        <v>0</v>
      </c>
      <c r="Q117" s="2">
        <v>0</v>
      </c>
      <c r="R117" s="3">
        <f t="shared" si="10"/>
        <v>0</v>
      </c>
      <c r="S117" s="3">
        <f t="shared" si="11"/>
        <v>0</v>
      </c>
      <c r="T117" s="2">
        <v>0</v>
      </c>
      <c r="U117" s="2">
        <v>0</v>
      </c>
      <c r="V117" s="2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 s="2">
        <f t="shared" si="12"/>
        <v>0</v>
      </c>
      <c r="AI117" s="2" t="e">
        <f t="shared" si="7"/>
        <v>#DIV/0!</v>
      </c>
      <c r="AJ117">
        <v>0</v>
      </c>
      <c r="AK117" s="2">
        <f t="shared" si="13"/>
        <v>0</v>
      </c>
    </row>
    <row r="118" spans="1:37" ht="12.75" customHeight="1">
      <c r="A118" s="2">
        <v>14</v>
      </c>
      <c r="B118" s="2">
        <v>15</v>
      </c>
      <c r="C118" s="2" t="s">
        <v>10</v>
      </c>
      <c r="D118" t="s">
        <v>1362</v>
      </c>
      <c r="F118" t="str">
        <f t="shared" si="8"/>
        <v>400HISTORICAL COST</v>
      </c>
      <c r="G118" t="str">
        <f t="shared" si="9"/>
        <v>4040TRANSFERS</v>
      </c>
      <c r="I118" t="s">
        <v>1330</v>
      </c>
      <c r="J118" s="2" t="s">
        <v>140</v>
      </c>
      <c r="K118" s="2" t="s">
        <v>141</v>
      </c>
      <c r="L118" s="2" t="s">
        <v>130</v>
      </c>
      <c r="M118" s="2" t="s">
        <v>131</v>
      </c>
      <c r="N118" s="2" t="s">
        <v>67</v>
      </c>
      <c r="O118" s="2" t="s">
        <v>68</v>
      </c>
      <c r="P118" s="2">
        <v>0</v>
      </c>
      <c r="Q118" s="2">
        <v>0</v>
      </c>
      <c r="R118" s="3">
        <f t="shared" si="10"/>
        <v>0</v>
      </c>
      <c r="S118" s="3">
        <f t="shared" si="11"/>
        <v>0</v>
      </c>
      <c r="T118" s="2">
        <v>0</v>
      </c>
      <c r="U118" s="2">
        <v>0</v>
      </c>
      <c r="V118" s="2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 s="2">
        <f t="shared" si="12"/>
        <v>0</v>
      </c>
      <c r="AI118" s="2" t="e">
        <f t="shared" si="7"/>
        <v>#DIV/0!</v>
      </c>
      <c r="AJ118">
        <v>0</v>
      </c>
      <c r="AK118" s="2">
        <f t="shared" si="13"/>
        <v>0</v>
      </c>
    </row>
    <row r="119" spans="1:37" ht="12.75" customHeight="1">
      <c r="A119" s="2">
        <v>14</v>
      </c>
      <c r="B119" s="2">
        <v>15</v>
      </c>
      <c r="C119" s="2" t="s">
        <v>10</v>
      </c>
      <c r="D119" t="s">
        <v>1362</v>
      </c>
      <c r="F119" t="str">
        <f t="shared" si="8"/>
        <v>402ACCUMULATED DEPRECIATION</v>
      </c>
      <c r="G119" t="str">
        <f t="shared" si="9"/>
        <v>3000OPENING BALANCE</v>
      </c>
      <c r="I119" t="s">
        <v>1330</v>
      </c>
      <c r="J119" s="2" t="s">
        <v>140</v>
      </c>
      <c r="K119" s="2" t="s">
        <v>141</v>
      </c>
      <c r="L119" s="2" t="s">
        <v>136</v>
      </c>
      <c r="M119" s="2" t="s">
        <v>137</v>
      </c>
      <c r="N119" s="2" t="s">
        <v>15</v>
      </c>
      <c r="O119" s="2" t="s">
        <v>16</v>
      </c>
      <c r="P119" s="2">
        <v>0</v>
      </c>
      <c r="Q119" s="2">
        <v>0</v>
      </c>
      <c r="R119" s="3">
        <f t="shared" si="10"/>
        <v>0</v>
      </c>
      <c r="S119" s="3">
        <f t="shared" si="11"/>
        <v>0</v>
      </c>
      <c r="T119" s="2">
        <v>0</v>
      </c>
      <c r="U119" s="2">
        <v>0</v>
      </c>
      <c r="V119" s="2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 s="2">
        <f t="shared" si="12"/>
        <v>0</v>
      </c>
      <c r="AI119" s="2" t="e">
        <f t="shared" si="7"/>
        <v>#DIV/0!</v>
      </c>
      <c r="AJ119">
        <v>0</v>
      </c>
      <c r="AK119" s="2">
        <f t="shared" si="13"/>
        <v>0</v>
      </c>
    </row>
    <row r="120" spans="1:37" ht="12.75" customHeight="1">
      <c r="A120" s="2">
        <v>14</v>
      </c>
      <c r="B120" s="2">
        <v>15</v>
      </c>
      <c r="C120" s="2" t="s">
        <v>10</v>
      </c>
      <c r="D120" t="s">
        <v>1362</v>
      </c>
      <c r="F120" t="str">
        <f t="shared" si="8"/>
        <v>402ACCUMULATED DEPRECIATION</v>
      </c>
      <c r="G120" t="str">
        <f t="shared" si="9"/>
        <v>4010DISPOSALS</v>
      </c>
      <c r="I120" t="s">
        <v>1330</v>
      </c>
      <c r="J120" s="2" t="s">
        <v>140</v>
      </c>
      <c r="K120" s="2" t="s">
        <v>141</v>
      </c>
      <c r="L120" s="2" t="s">
        <v>136</v>
      </c>
      <c r="M120" s="2" t="s">
        <v>137</v>
      </c>
      <c r="N120" s="2" t="s">
        <v>114</v>
      </c>
      <c r="O120" s="2" t="s">
        <v>115</v>
      </c>
      <c r="P120" s="2">
        <v>0</v>
      </c>
      <c r="Q120" s="2">
        <v>0</v>
      </c>
      <c r="R120" s="3">
        <f t="shared" si="10"/>
        <v>0</v>
      </c>
      <c r="S120" s="3">
        <f t="shared" si="11"/>
        <v>0</v>
      </c>
      <c r="T120" s="2">
        <v>0</v>
      </c>
      <c r="U120" s="2">
        <v>0</v>
      </c>
      <c r="V120" s="2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 s="2">
        <f t="shared" si="12"/>
        <v>0</v>
      </c>
      <c r="AI120" s="2" t="e">
        <f t="shared" si="7"/>
        <v>#DIV/0!</v>
      </c>
      <c r="AJ120">
        <v>0</v>
      </c>
      <c r="AK120" s="2">
        <f t="shared" si="13"/>
        <v>0</v>
      </c>
    </row>
    <row r="121" spans="1:37" ht="12.75" customHeight="1">
      <c r="A121" s="2">
        <v>14</v>
      </c>
      <c r="B121" s="2">
        <v>15</v>
      </c>
      <c r="C121" s="2" t="s">
        <v>10</v>
      </c>
      <c r="D121" t="s">
        <v>1362</v>
      </c>
      <c r="F121" t="str">
        <f t="shared" si="8"/>
        <v>402ACCUMULATED DEPRECIATION</v>
      </c>
      <c r="G121" t="str">
        <f t="shared" si="9"/>
        <v>4015DEPRECIATION</v>
      </c>
      <c r="I121" t="s">
        <v>1330</v>
      </c>
      <c r="J121" s="2" t="s">
        <v>140</v>
      </c>
      <c r="K121" s="2" t="s">
        <v>141</v>
      </c>
      <c r="L121" s="2" t="s">
        <v>136</v>
      </c>
      <c r="M121" s="2" t="s">
        <v>137</v>
      </c>
      <c r="N121" s="2" t="s">
        <v>116</v>
      </c>
      <c r="O121" s="2" t="s">
        <v>117</v>
      </c>
      <c r="P121" s="2">
        <v>0</v>
      </c>
      <c r="Q121" s="2">
        <v>0</v>
      </c>
      <c r="R121" s="3">
        <f t="shared" si="10"/>
        <v>0</v>
      </c>
      <c r="S121" s="3">
        <f t="shared" si="11"/>
        <v>0</v>
      </c>
      <c r="T121" s="2">
        <v>0</v>
      </c>
      <c r="U121" s="2">
        <v>0</v>
      </c>
      <c r="V121" s="2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 s="2">
        <f t="shared" si="12"/>
        <v>0</v>
      </c>
      <c r="AI121" s="2" t="e">
        <f t="shared" si="7"/>
        <v>#DIV/0!</v>
      </c>
      <c r="AJ121">
        <v>0</v>
      </c>
      <c r="AK121" s="2">
        <f t="shared" si="13"/>
        <v>0</v>
      </c>
    </row>
    <row r="122" spans="1:37" ht="12.75" customHeight="1">
      <c r="A122" s="2">
        <v>14</v>
      </c>
      <c r="B122" s="2">
        <v>15</v>
      </c>
      <c r="C122" s="2" t="s">
        <v>10</v>
      </c>
      <c r="D122" t="s">
        <v>1363</v>
      </c>
      <c r="F122" t="str">
        <f t="shared" si="8"/>
        <v>400HISTORICAL COST</v>
      </c>
      <c r="G122" t="str">
        <f t="shared" si="9"/>
        <v>3000OPENING BALANCE</v>
      </c>
      <c r="I122" t="s">
        <v>1330</v>
      </c>
      <c r="J122" s="2" t="s">
        <v>142</v>
      </c>
      <c r="K122" s="2" t="s">
        <v>143</v>
      </c>
      <c r="L122" s="2" t="s">
        <v>130</v>
      </c>
      <c r="M122" s="2" t="s">
        <v>131</v>
      </c>
      <c r="N122" s="2" t="s">
        <v>15</v>
      </c>
      <c r="O122" s="2" t="s">
        <v>16</v>
      </c>
      <c r="P122" s="2">
        <v>0</v>
      </c>
      <c r="Q122" s="2">
        <v>0</v>
      </c>
      <c r="R122" s="3">
        <f t="shared" si="10"/>
        <v>0</v>
      </c>
      <c r="S122" s="3">
        <f t="shared" si="11"/>
        <v>0</v>
      </c>
      <c r="T122" s="2">
        <v>0</v>
      </c>
      <c r="U122" s="2">
        <v>0</v>
      </c>
      <c r="V122" s="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 s="2">
        <f t="shared" si="12"/>
        <v>0</v>
      </c>
      <c r="AI122" s="2" t="e">
        <f t="shared" si="7"/>
        <v>#DIV/0!</v>
      </c>
      <c r="AJ122">
        <v>0</v>
      </c>
      <c r="AK122" s="2">
        <f t="shared" si="13"/>
        <v>0</v>
      </c>
    </row>
    <row r="123" spans="1:37" ht="12.75" customHeight="1">
      <c r="A123" s="2">
        <v>14</v>
      </c>
      <c r="B123" s="2">
        <v>15</v>
      </c>
      <c r="C123" s="2" t="s">
        <v>10</v>
      </c>
      <c r="D123" t="s">
        <v>1363</v>
      </c>
      <c r="F123" t="str">
        <f t="shared" si="8"/>
        <v>400HISTORICAL COST</v>
      </c>
      <c r="G123" t="str">
        <f t="shared" si="9"/>
        <v>4005ADDITIONS</v>
      </c>
      <c r="I123" t="s">
        <v>1330</v>
      </c>
      <c r="J123" s="2" t="s">
        <v>142</v>
      </c>
      <c r="K123" s="2" t="s">
        <v>143</v>
      </c>
      <c r="L123" s="2" t="s">
        <v>130</v>
      </c>
      <c r="M123" s="2" t="s">
        <v>131</v>
      </c>
      <c r="N123" s="2" t="s">
        <v>110</v>
      </c>
      <c r="O123" s="2" t="s">
        <v>111</v>
      </c>
      <c r="P123" s="2">
        <v>0</v>
      </c>
      <c r="Q123" s="2">
        <v>0</v>
      </c>
      <c r="R123" s="3">
        <f t="shared" si="10"/>
        <v>0</v>
      </c>
      <c r="S123" s="3">
        <f t="shared" si="11"/>
        <v>0</v>
      </c>
      <c r="T123" s="2">
        <v>0</v>
      </c>
      <c r="U123" s="2">
        <v>0</v>
      </c>
      <c r="V123" s="2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 s="2">
        <f t="shared" si="12"/>
        <v>0</v>
      </c>
      <c r="AI123" s="2" t="e">
        <f t="shared" si="7"/>
        <v>#DIV/0!</v>
      </c>
      <c r="AJ123">
        <v>0</v>
      </c>
      <c r="AK123" s="2">
        <f t="shared" si="13"/>
        <v>0</v>
      </c>
    </row>
    <row r="124" spans="1:37" ht="12.75" customHeight="1">
      <c r="A124" s="2">
        <v>14</v>
      </c>
      <c r="B124" s="2">
        <v>15</v>
      </c>
      <c r="C124" s="2" t="s">
        <v>10</v>
      </c>
      <c r="D124" t="s">
        <v>1363</v>
      </c>
      <c r="F124" t="str">
        <f t="shared" si="8"/>
        <v>400HISTORICAL COST</v>
      </c>
      <c r="G124" t="str">
        <f t="shared" si="9"/>
        <v>4010DISPOSALS</v>
      </c>
      <c r="I124" t="s">
        <v>1330</v>
      </c>
      <c r="J124" s="2" t="s">
        <v>142</v>
      </c>
      <c r="K124" s="2" t="s">
        <v>143</v>
      </c>
      <c r="L124" s="2" t="s">
        <v>130</v>
      </c>
      <c r="M124" s="2" t="s">
        <v>131</v>
      </c>
      <c r="N124" s="2" t="s">
        <v>114</v>
      </c>
      <c r="O124" s="2" t="s">
        <v>115</v>
      </c>
      <c r="P124" s="2">
        <v>0</v>
      </c>
      <c r="Q124" s="2">
        <v>0</v>
      </c>
      <c r="R124" s="3">
        <f t="shared" si="10"/>
        <v>0</v>
      </c>
      <c r="S124" s="3">
        <f t="shared" si="11"/>
        <v>0</v>
      </c>
      <c r="T124" s="2">
        <v>0</v>
      </c>
      <c r="U124" s="2">
        <v>0</v>
      </c>
      <c r="V124" s="2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 s="2">
        <f t="shared" si="12"/>
        <v>0</v>
      </c>
      <c r="AI124" s="2" t="e">
        <f t="shared" si="7"/>
        <v>#DIV/0!</v>
      </c>
      <c r="AJ124">
        <v>0</v>
      </c>
      <c r="AK124" s="2">
        <f t="shared" si="13"/>
        <v>0</v>
      </c>
    </row>
    <row r="125" spans="1:37" ht="12.75" customHeight="1">
      <c r="A125" s="2">
        <v>14</v>
      </c>
      <c r="B125" s="2">
        <v>15</v>
      </c>
      <c r="C125" s="2" t="s">
        <v>10</v>
      </c>
      <c r="D125" t="s">
        <v>1363</v>
      </c>
      <c r="F125" t="str">
        <f t="shared" si="8"/>
        <v>400HISTORICAL COST</v>
      </c>
      <c r="G125" t="str">
        <f t="shared" si="9"/>
        <v>4040TRANSFERS</v>
      </c>
      <c r="I125" t="s">
        <v>1330</v>
      </c>
      <c r="J125" s="2" t="s">
        <v>142</v>
      </c>
      <c r="K125" s="2" t="s">
        <v>143</v>
      </c>
      <c r="L125" s="2" t="s">
        <v>130</v>
      </c>
      <c r="M125" s="2" t="s">
        <v>131</v>
      </c>
      <c r="N125" s="2" t="s">
        <v>67</v>
      </c>
      <c r="O125" s="2" t="s">
        <v>68</v>
      </c>
      <c r="P125" s="2">
        <v>0</v>
      </c>
      <c r="Q125" s="2">
        <v>0</v>
      </c>
      <c r="R125" s="3">
        <f t="shared" si="10"/>
        <v>0</v>
      </c>
      <c r="S125" s="3">
        <f t="shared" si="11"/>
        <v>0</v>
      </c>
      <c r="T125" s="2">
        <v>0</v>
      </c>
      <c r="U125" s="2">
        <v>0</v>
      </c>
      <c r="V125" s="2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 s="2">
        <f t="shared" si="12"/>
        <v>0</v>
      </c>
      <c r="AI125" s="2" t="e">
        <f t="shared" si="7"/>
        <v>#DIV/0!</v>
      </c>
      <c r="AJ125">
        <v>0</v>
      </c>
      <c r="AK125" s="2">
        <f t="shared" si="13"/>
        <v>0</v>
      </c>
    </row>
    <row r="126" spans="1:37" ht="12.75" customHeight="1">
      <c r="A126" s="2">
        <v>14</v>
      </c>
      <c r="B126" s="2">
        <v>15</v>
      </c>
      <c r="C126" s="2" t="s">
        <v>10</v>
      </c>
      <c r="D126" t="s">
        <v>1363</v>
      </c>
      <c r="F126" t="str">
        <f t="shared" si="8"/>
        <v>402ACCUMULATED DEPRECIATION</v>
      </c>
      <c r="G126" t="str">
        <f t="shared" si="9"/>
        <v>3000OPENING BALANCE</v>
      </c>
      <c r="I126" t="s">
        <v>1330</v>
      </c>
      <c r="J126" s="2" t="s">
        <v>142</v>
      </c>
      <c r="K126" s="2" t="s">
        <v>143</v>
      </c>
      <c r="L126" s="2" t="s">
        <v>136</v>
      </c>
      <c r="M126" s="2" t="s">
        <v>137</v>
      </c>
      <c r="N126" s="2" t="s">
        <v>15</v>
      </c>
      <c r="O126" s="2" t="s">
        <v>16</v>
      </c>
      <c r="P126" s="2">
        <v>0</v>
      </c>
      <c r="Q126" s="2">
        <v>0</v>
      </c>
      <c r="R126" s="3">
        <f t="shared" si="10"/>
        <v>0</v>
      </c>
      <c r="S126" s="3">
        <f t="shared" si="11"/>
        <v>0</v>
      </c>
      <c r="T126" s="2">
        <v>0</v>
      </c>
      <c r="U126" s="2">
        <v>0</v>
      </c>
      <c r="V126" s="2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 s="2">
        <f t="shared" si="12"/>
        <v>0</v>
      </c>
      <c r="AI126" s="2" t="e">
        <f t="shared" si="7"/>
        <v>#DIV/0!</v>
      </c>
      <c r="AJ126">
        <v>0</v>
      </c>
      <c r="AK126" s="2">
        <f t="shared" si="13"/>
        <v>0</v>
      </c>
    </row>
    <row r="127" spans="1:37" ht="12.75" customHeight="1">
      <c r="A127" s="2">
        <v>14</v>
      </c>
      <c r="B127" s="2">
        <v>15</v>
      </c>
      <c r="C127" s="2" t="s">
        <v>10</v>
      </c>
      <c r="D127" t="s">
        <v>1363</v>
      </c>
      <c r="F127" t="str">
        <f t="shared" si="8"/>
        <v>402ACCUMULATED DEPRECIATION</v>
      </c>
      <c r="G127" t="str">
        <f t="shared" si="9"/>
        <v>4010DISPOSALS</v>
      </c>
      <c r="I127" t="s">
        <v>1330</v>
      </c>
      <c r="J127" s="2" t="s">
        <v>142</v>
      </c>
      <c r="K127" s="2" t="s">
        <v>143</v>
      </c>
      <c r="L127" s="2" t="s">
        <v>136</v>
      </c>
      <c r="M127" s="2" t="s">
        <v>137</v>
      </c>
      <c r="N127" s="2" t="s">
        <v>114</v>
      </c>
      <c r="O127" s="2" t="s">
        <v>115</v>
      </c>
      <c r="P127" s="2">
        <v>0</v>
      </c>
      <c r="Q127" s="2">
        <v>0</v>
      </c>
      <c r="R127" s="3">
        <f t="shared" si="10"/>
        <v>0</v>
      </c>
      <c r="S127" s="3">
        <f t="shared" si="11"/>
        <v>0</v>
      </c>
      <c r="T127" s="2">
        <v>0</v>
      </c>
      <c r="U127" s="2">
        <v>0</v>
      </c>
      <c r="V127" s="2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 s="2">
        <f t="shared" si="12"/>
        <v>0</v>
      </c>
      <c r="AI127" s="2" t="e">
        <f t="shared" si="7"/>
        <v>#DIV/0!</v>
      </c>
      <c r="AJ127">
        <v>0</v>
      </c>
      <c r="AK127" s="2">
        <f t="shared" si="13"/>
        <v>0</v>
      </c>
    </row>
    <row r="128" spans="1:37" ht="12.75" customHeight="1">
      <c r="A128" s="2">
        <v>14</v>
      </c>
      <c r="B128" s="2">
        <v>15</v>
      </c>
      <c r="C128" s="2" t="s">
        <v>10</v>
      </c>
      <c r="D128" t="s">
        <v>1363</v>
      </c>
      <c r="F128" t="str">
        <f t="shared" si="8"/>
        <v>402ACCUMULATED DEPRECIATION</v>
      </c>
      <c r="G128" t="str">
        <f t="shared" si="9"/>
        <v>4015DEPRECIATION</v>
      </c>
      <c r="I128" t="s">
        <v>1330</v>
      </c>
      <c r="J128" s="2" t="s">
        <v>142</v>
      </c>
      <c r="K128" s="2" t="s">
        <v>143</v>
      </c>
      <c r="L128" s="2" t="s">
        <v>136</v>
      </c>
      <c r="M128" s="2" t="s">
        <v>137</v>
      </c>
      <c r="N128" s="2" t="s">
        <v>116</v>
      </c>
      <c r="O128" s="2" t="s">
        <v>117</v>
      </c>
      <c r="P128" s="2">
        <v>0</v>
      </c>
      <c r="Q128" s="2">
        <v>0</v>
      </c>
      <c r="R128" s="3">
        <f t="shared" si="10"/>
        <v>0</v>
      </c>
      <c r="S128" s="3">
        <f t="shared" si="11"/>
        <v>0</v>
      </c>
      <c r="T128" s="2">
        <v>0</v>
      </c>
      <c r="U128" s="2">
        <v>0</v>
      </c>
      <c r="V128" s="2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 s="2">
        <f t="shared" si="12"/>
        <v>0</v>
      </c>
      <c r="AI128" s="2" t="e">
        <f t="shared" si="7"/>
        <v>#DIV/0!</v>
      </c>
      <c r="AJ128">
        <v>0</v>
      </c>
      <c r="AK128" s="2">
        <f t="shared" si="13"/>
        <v>0</v>
      </c>
    </row>
    <row r="129" spans="1:37" ht="12.75" customHeight="1">
      <c r="A129" s="2">
        <v>14</v>
      </c>
      <c r="B129" s="2">
        <v>15</v>
      </c>
      <c r="C129" s="2" t="s">
        <v>10</v>
      </c>
      <c r="D129" t="s">
        <v>1364</v>
      </c>
      <c r="F129" t="str">
        <f t="shared" si="8"/>
        <v>400HISTORICAL COST</v>
      </c>
      <c r="G129" t="str">
        <f t="shared" si="9"/>
        <v>3000OPENING BALANCE</v>
      </c>
      <c r="I129" t="s">
        <v>1330</v>
      </c>
      <c r="J129" s="2" t="s">
        <v>144</v>
      </c>
      <c r="K129" s="2" t="s">
        <v>145</v>
      </c>
      <c r="L129" s="2" t="s">
        <v>130</v>
      </c>
      <c r="M129" s="2" t="s">
        <v>131</v>
      </c>
      <c r="N129" s="2" t="s">
        <v>15</v>
      </c>
      <c r="O129" s="2" t="s">
        <v>16</v>
      </c>
      <c r="P129" s="2">
        <v>0</v>
      </c>
      <c r="Q129" s="2">
        <v>0</v>
      </c>
      <c r="R129" s="3">
        <f t="shared" si="10"/>
        <v>0</v>
      </c>
      <c r="S129" s="3">
        <f t="shared" si="11"/>
        <v>0</v>
      </c>
      <c r="T129" s="2">
        <v>0</v>
      </c>
      <c r="U129" s="2">
        <v>0</v>
      </c>
      <c r="V129" s="2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 s="2">
        <f t="shared" si="12"/>
        <v>0</v>
      </c>
      <c r="AI129" s="2" t="e">
        <f t="shared" si="7"/>
        <v>#DIV/0!</v>
      </c>
      <c r="AJ129">
        <v>0</v>
      </c>
      <c r="AK129" s="2">
        <f t="shared" si="13"/>
        <v>0</v>
      </c>
    </row>
    <row r="130" spans="1:37" ht="12.75" customHeight="1">
      <c r="A130" s="2">
        <v>14</v>
      </c>
      <c r="B130" s="2">
        <v>15</v>
      </c>
      <c r="C130" s="2" t="s">
        <v>10</v>
      </c>
      <c r="D130" t="s">
        <v>1364</v>
      </c>
      <c r="F130" t="str">
        <f t="shared" si="8"/>
        <v>400HISTORICAL COST</v>
      </c>
      <c r="G130" t="str">
        <f t="shared" si="9"/>
        <v>4005ADDITIONS</v>
      </c>
      <c r="I130" t="s">
        <v>1330</v>
      </c>
      <c r="J130" s="2" t="s">
        <v>144</v>
      </c>
      <c r="K130" s="2" t="s">
        <v>145</v>
      </c>
      <c r="L130" s="2" t="s">
        <v>130</v>
      </c>
      <c r="M130" s="2" t="s">
        <v>131</v>
      </c>
      <c r="N130" s="2" t="s">
        <v>110</v>
      </c>
      <c r="O130" s="2" t="s">
        <v>111</v>
      </c>
      <c r="P130" s="2">
        <v>0</v>
      </c>
      <c r="Q130" s="2">
        <v>0</v>
      </c>
      <c r="R130" s="3">
        <f t="shared" si="10"/>
        <v>0</v>
      </c>
      <c r="S130" s="3">
        <f t="shared" si="11"/>
        <v>0</v>
      </c>
      <c r="T130" s="2">
        <v>0</v>
      </c>
      <c r="U130" s="2">
        <v>0</v>
      </c>
      <c r="V130" s="2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 s="2">
        <f t="shared" si="12"/>
        <v>0</v>
      </c>
      <c r="AI130" s="2" t="e">
        <f t="shared" ref="AI130:AI193" si="14">AH130/P130</f>
        <v>#DIV/0!</v>
      </c>
      <c r="AJ130">
        <v>0</v>
      </c>
      <c r="AK130" s="2">
        <f t="shared" si="13"/>
        <v>0</v>
      </c>
    </row>
    <row r="131" spans="1:37" ht="12.75" customHeight="1">
      <c r="A131" s="2">
        <v>14</v>
      </c>
      <c r="B131" s="2">
        <v>15</v>
      </c>
      <c r="C131" s="2" t="s">
        <v>10</v>
      </c>
      <c r="D131" t="s">
        <v>1364</v>
      </c>
      <c r="F131" t="str">
        <f t="shared" ref="F131:F194" si="15">L131&amp;M131</f>
        <v>400HISTORICAL COST</v>
      </c>
      <c r="G131" t="str">
        <f t="shared" ref="G131:G194" si="16">N131&amp;O131</f>
        <v>4010DISPOSALS</v>
      </c>
      <c r="I131" t="s">
        <v>1330</v>
      </c>
      <c r="J131" s="2" t="s">
        <v>144</v>
      </c>
      <c r="K131" s="2" t="s">
        <v>145</v>
      </c>
      <c r="L131" s="2" t="s">
        <v>130</v>
      </c>
      <c r="M131" s="2" t="s">
        <v>131</v>
      </c>
      <c r="N131" s="2" t="s">
        <v>114</v>
      </c>
      <c r="O131" s="2" t="s">
        <v>115</v>
      </c>
      <c r="P131" s="2">
        <v>0</v>
      </c>
      <c r="Q131" s="2">
        <v>0</v>
      </c>
      <c r="R131" s="3">
        <f t="shared" ref="R131:R194" si="17">SUM((Q131*0.055)+Q131)</f>
        <v>0</v>
      </c>
      <c r="S131" s="3">
        <f t="shared" ref="S131:S194" si="18">SUM((R131*0.053)+R131)</f>
        <v>0</v>
      </c>
      <c r="T131" s="2">
        <v>0</v>
      </c>
      <c r="U131" s="2">
        <v>0</v>
      </c>
      <c r="V131" s="2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 s="2">
        <f t="shared" ref="AH131:AH194" si="19">SUM(AB131:AG131)</f>
        <v>0</v>
      </c>
      <c r="AI131" s="2" t="e">
        <f t="shared" si="14"/>
        <v>#DIV/0!</v>
      </c>
      <c r="AJ131">
        <v>0</v>
      </c>
      <c r="AK131" s="2">
        <f t="shared" ref="AK131:AK194" si="20">T131*2</f>
        <v>0</v>
      </c>
    </row>
    <row r="132" spans="1:37" ht="12.75" customHeight="1">
      <c r="A132" s="2">
        <v>14</v>
      </c>
      <c r="B132" s="2">
        <v>15</v>
      </c>
      <c r="C132" s="2" t="s">
        <v>10</v>
      </c>
      <c r="D132" t="s">
        <v>1364</v>
      </c>
      <c r="F132" t="str">
        <f t="shared" si="15"/>
        <v>400HISTORICAL COST</v>
      </c>
      <c r="G132" t="str">
        <f t="shared" si="16"/>
        <v>4040TRANSFERS</v>
      </c>
      <c r="I132" t="s">
        <v>1330</v>
      </c>
      <c r="J132" s="2" t="s">
        <v>144</v>
      </c>
      <c r="K132" s="2" t="s">
        <v>145</v>
      </c>
      <c r="L132" s="2" t="s">
        <v>130</v>
      </c>
      <c r="M132" s="2" t="s">
        <v>131</v>
      </c>
      <c r="N132" s="2" t="s">
        <v>67</v>
      </c>
      <c r="O132" s="2" t="s">
        <v>68</v>
      </c>
      <c r="P132" s="2">
        <v>0</v>
      </c>
      <c r="Q132" s="2">
        <v>0</v>
      </c>
      <c r="R132" s="3">
        <f t="shared" si="17"/>
        <v>0</v>
      </c>
      <c r="S132" s="3">
        <f t="shared" si="18"/>
        <v>0</v>
      </c>
      <c r="T132" s="2">
        <v>0</v>
      </c>
      <c r="U132" s="2">
        <v>0</v>
      </c>
      <c r="V132" s="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 s="2">
        <f t="shared" si="19"/>
        <v>0</v>
      </c>
      <c r="AI132" s="2" t="e">
        <f t="shared" si="14"/>
        <v>#DIV/0!</v>
      </c>
      <c r="AJ132">
        <v>0</v>
      </c>
      <c r="AK132" s="2">
        <f t="shared" si="20"/>
        <v>0</v>
      </c>
    </row>
    <row r="133" spans="1:37" ht="12.75" customHeight="1">
      <c r="A133" s="2">
        <v>14</v>
      </c>
      <c r="B133" s="2">
        <v>15</v>
      </c>
      <c r="C133" s="2" t="s">
        <v>10</v>
      </c>
      <c r="D133" t="s">
        <v>1364</v>
      </c>
      <c r="F133" t="str">
        <f t="shared" si="15"/>
        <v>402ACCUMULATED DEPRECIATION</v>
      </c>
      <c r="G133" t="str">
        <f t="shared" si="16"/>
        <v>3000OPENING BALANCE</v>
      </c>
      <c r="I133" t="s">
        <v>1330</v>
      </c>
      <c r="J133" s="2" t="s">
        <v>144</v>
      </c>
      <c r="K133" s="2" t="s">
        <v>145</v>
      </c>
      <c r="L133" s="2" t="s">
        <v>136</v>
      </c>
      <c r="M133" s="2" t="s">
        <v>137</v>
      </c>
      <c r="N133" s="2" t="s">
        <v>15</v>
      </c>
      <c r="O133" s="2" t="s">
        <v>16</v>
      </c>
      <c r="P133" s="2">
        <v>0</v>
      </c>
      <c r="Q133" s="2">
        <v>0</v>
      </c>
      <c r="R133" s="3">
        <f t="shared" si="17"/>
        <v>0</v>
      </c>
      <c r="S133" s="3">
        <f t="shared" si="18"/>
        <v>0</v>
      </c>
      <c r="T133" s="2">
        <v>0</v>
      </c>
      <c r="U133" s="2">
        <v>0</v>
      </c>
      <c r="V133" s="2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 s="2">
        <f t="shared" si="19"/>
        <v>0</v>
      </c>
      <c r="AI133" s="2" t="e">
        <f t="shared" si="14"/>
        <v>#DIV/0!</v>
      </c>
      <c r="AJ133">
        <v>0</v>
      </c>
      <c r="AK133" s="2">
        <f t="shared" si="20"/>
        <v>0</v>
      </c>
    </row>
    <row r="134" spans="1:37" ht="12.75" customHeight="1">
      <c r="A134" s="2">
        <v>14</v>
      </c>
      <c r="B134" s="2">
        <v>15</v>
      </c>
      <c r="C134" s="2" t="s">
        <v>10</v>
      </c>
      <c r="D134" t="s">
        <v>1364</v>
      </c>
      <c r="F134" t="str">
        <f t="shared" si="15"/>
        <v>402ACCUMULATED DEPRECIATION</v>
      </c>
      <c r="G134" t="str">
        <f t="shared" si="16"/>
        <v>4010DISPOSALS</v>
      </c>
      <c r="I134" t="s">
        <v>1330</v>
      </c>
      <c r="J134" s="2" t="s">
        <v>144</v>
      </c>
      <c r="K134" s="2" t="s">
        <v>145</v>
      </c>
      <c r="L134" s="2" t="s">
        <v>136</v>
      </c>
      <c r="M134" s="2" t="s">
        <v>137</v>
      </c>
      <c r="N134" s="2" t="s">
        <v>114</v>
      </c>
      <c r="O134" s="2" t="s">
        <v>115</v>
      </c>
      <c r="P134" s="2">
        <v>0</v>
      </c>
      <c r="Q134" s="2">
        <v>0</v>
      </c>
      <c r="R134" s="3">
        <f t="shared" si="17"/>
        <v>0</v>
      </c>
      <c r="S134" s="3">
        <f t="shared" si="18"/>
        <v>0</v>
      </c>
      <c r="T134" s="2">
        <v>0</v>
      </c>
      <c r="U134" s="2">
        <v>0</v>
      </c>
      <c r="V134" s="2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 s="2">
        <f t="shared" si="19"/>
        <v>0</v>
      </c>
      <c r="AI134" s="2" t="e">
        <f t="shared" si="14"/>
        <v>#DIV/0!</v>
      </c>
      <c r="AJ134">
        <v>0</v>
      </c>
      <c r="AK134" s="2">
        <f t="shared" si="20"/>
        <v>0</v>
      </c>
    </row>
    <row r="135" spans="1:37" ht="12.75" customHeight="1">
      <c r="A135" s="2">
        <v>14</v>
      </c>
      <c r="B135" s="2">
        <v>15</v>
      </c>
      <c r="C135" s="2" t="s">
        <v>10</v>
      </c>
      <c r="D135" t="s">
        <v>1364</v>
      </c>
      <c r="F135" t="str">
        <f t="shared" si="15"/>
        <v>402ACCUMULATED DEPRECIATION</v>
      </c>
      <c r="G135" t="str">
        <f t="shared" si="16"/>
        <v>4015DEPRECIATION</v>
      </c>
      <c r="I135" t="s">
        <v>1330</v>
      </c>
      <c r="J135" s="2" t="s">
        <v>144</v>
      </c>
      <c r="K135" s="2" t="s">
        <v>145</v>
      </c>
      <c r="L135" s="2" t="s">
        <v>136</v>
      </c>
      <c r="M135" s="2" t="s">
        <v>137</v>
      </c>
      <c r="N135" s="2" t="s">
        <v>116</v>
      </c>
      <c r="O135" s="2" t="s">
        <v>117</v>
      </c>
      <c r="P135" s="2">
        <v>0</v>
      </c>
      <c r="Q135" s="2">
        <v>0</v>
      </c>
      <c r="R135" s="3">
        <f t="shared" si="17"/>
        <v>0</v>
      </c>
      <c r="S135" s="3">
        <f t="shared" si="18"/>
        <v>0</v>
      </c>
      <c r="T135" s="2">
        <v>0</v>
      </c>
      <c r="U135" s="2">
        <v>0</v>
      </c>
      <c r="V135" s="2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 s="2">
        <f t="shared" si="19"/>
        <v>0</v>
      </c>
      <c r="AI135" s="2" t="e">
        <f t="shared" si="14"/>
        <v>#DIV/0!</v>
      </c>
      <c r="AJ135">
        <v>0</v>
      </c>
      <c r="AK135" s="2">
        <f t="shared" si="20"/>
        <v>0</v>
      </c>
    </row>
    <row r="136" spans="1:37" ht="12.75" customHeight="1">
      <c r="A136" s="2">
        <v>14</v>
      </c>
      <c r="B136" s="2">
        <v>15</v>
      </c>
      <c r="C136" s="2" t="s">
        <v>10</v>
      </c>
      <c r="D136" t="s">
        <v>1365</v>
      </c>
      <c r="F136" t="str">
        <f t="shared" si="15"/>
        <v>400HISTORICAL COST</v>
      </c>
      <c r="G136" t="str">
        <f t="shared" si="16"/>
        <v>3000OPENING BALANCE</v>
      </c>
      <c r="I136" t="s">
        <v>1330</v>
      </c>
      <c r="J136" s="2" t="s">
        <v>146</v>
      </c>
      <c r="K136" s="2" t="s">
        <v>147</v>
      </c>
      <c r="L136" s="2" t="s">
        <v>130</v>
      </c>
      <c r="M136" s="2" t="s">
        <v>131</v>
      </c>
      <c r="N136" s="2" t="s">
        <v>15</v>
      </c>
      <c r="O136" s="2" t="s">
        <v>16</v>
      </c>
      <c r="P136" s="2">
        <v>0</v>
      </c>
      <c r="Q136" s="2">
        <v>0</v>
      </c>
      <c r="R136" s="3">
        <f t="shared" si="17"/>
        <v>0</v>
      </c>
      <c r="S136" s="3">
        <f t="shared" si="18"/>
        <v>0</v>
      </c>
      <c r="T136" s="2">
        <v>0</v>
      </c>
      <c r="U136" s="2">
        <v>0</v>
      </c>
      <c r="V136" s="2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 s="2">
        <f t="shared" si="19"/>
        <v>0</v>
      </c>
      <c r="AI136" s="2" t="e">
        <f t="shared" si="14"/>
        <v>#DIV/0!</v>
      </c>
      <c r="AJ136">
        <v>0</v>
      </c>
      <c r="AK136" s="2">
        <f t="shared" si="20"/>
        <v>0</v>
      </c>
    </row>
    <row r="137" spans="1:37" ht="12.75" customHeight="1">
      <c r="A137" s="2">
        <v>14</v>
      </c>
      <c r="B137" s="2">
        <v>15</v>
      </c>
      <c r="C137" s="2" t="s">
        <v>10</v>
      </c>
      <c r="D137" t="s">
        <v>1365</v>
      </c>
      <c r="F137" t="str">
        <f t="shared" si="15"/>
        <v>400HISTORICAL COST</v>
      </c>
      <c r="G137" t="str">
        <f t="shared" si="16"/>
        <v>4005ADDITIONS</v>
      </c>
      <c r="I137" t="s">
        <v>1330</v>
      </c>
      <c r="J137" s="2" t="s">
        <v>146</v>
      </c>
      <c r="K137" s="2" t="s">
        <v>147</v>
      </c>
      <c r="L137" s="2" t="s">
        <v>130</v>
      </c>
      <c r="M137" s="2" t="s">
        <v>131</v>
      </c>
      <c r="N137" s="2" t="s">
        <v>110</v>
      </c>
      <c r="O137" s="2" t="s">
        <v>111</v>
      </c>
      <c r="P137" s="2">
        <v>0</v>
      </c>
      <c r="Q137" s="2">
        <v>0</v>
      </c>
      <c r="R137" s="3">
        <f t="shared" si="17"/>
        <v>0</v>
      </c>
      <c r="S137" s="3">
        <f t="shared" si="18"/>
        <v>0</v>
      </c>
      <c r="T137" s="2">
        <v>0</v>
      </c>
      <c r="U137" s="2">
        <v>0</v>
      </c>
      <c r="V137" s="2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 s="2">
        <f t="shared" si="19"/>
        <v>0</v>
      </c>
      <c r="AI137" s="2" t="e">
        <f t="shared" si="14"/>
        <v>#DIV/0!</v>
      </c>
      <c r="AJ137">
        <v>0</v>
      </c>
      <c r="AK137" s="2">
        <f t="shared" si="20"/>
        <v>0</v>
      </c>
    </row>
    <row r="138" spans="1:37" ht="12.75" customHeight="1">
      <c r="A138" s="2">
        <v>14</v>
      </c>
      <c r="B138" s="2">
        <v>15</v>
      </c>
      <c r="C138" s="2" t="s">
        <v>10</v>
      </c>
      <c r="D138" t="s">
        <v>1365</v>
      </c>
      <c r="F138" t="str">
        <f t="shared" si="15"/>
        <v>400HISTORICAL COST</v>
      </c>
      <c r="G138" t="str">
        <f t="shared" si="16"/>
        <v>4010DISPOSALS</v>
      </c>
      <c r="I138" t="s">
        <v>1330</v>
      </c>
      <c r="J138" s="2" t="s">
        <v>146</v>
      </c>
      <c r="K138" s="2" t="s">
        <v>147</v>
      </c>
      <c r="L138" s="2" t="s">
        <v>130</v>
      </c>
      <c r="M138" s="2" t="s">
        <v>131</v>
      </c>
      <c r="N138" s="2" t="s">
        <v>114</v>
      </c>
      <c r="O138" s="2" t="s">
        <v>115</v>
      </c>
      <c r="P138" s="2">
        <v>0</v>
      </c>
      <c r="Q138" s="2">
        <v>0</v>
      </c>
      <c r="R138" s="3">
        <f t="shared" si="17"/>
        <v>0</v>
      </c>
      <c r="S138" s="3">
        <f t="shared" si="18"/>
        <v>0</v>
      </c>
      <c r="T138" s="2">
        <v>0</v>
      </c>
      <c r="U138" s="2">
        <v>0</v>
      </c>
      <c r="V138" s="2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 s="2">
        <f t="shared" si="19"/>
        <v>0</v>
      </c>
      <c r="AI138" s="2" t="e">
        <f t="shared" si="14"/>
        <v>#DIV/0!</v>
      </c>
      <c r="AJ138">
        <v>0</v>
      </c>
      <c r="AK138" s="2">
        <f t="shared" si="20"/>
        <v>0</v>
      </c>
    </row>
    <row r="139" spans="1:37" ht="12.75" customHeight="1">
      <c r="A139" s="2">
        <v>14</v>
      </c>
      <c r="B139" s="2">
        <v>15</v>
      </c>
      <c r="C139" s="2" t="s">
        <v>10</v>
      </c>
      <c r="D139" t="s">
        <v>1365</v>
      </c>
      <c r="F139" t="str">
        <f t="shared" si="15"/>
        <v>400HISTORICAL COST</v>
      </c>
      <c r="G139" t="str">
        <f t="shared" si="16"/>
        <v>4040TRANSFERS</v>
      </c>
      <c r="I139" t="s">
        <v>1330</v>
      </c>
      <c r="J139" s="2" t="s">
        <v>146</v>
      </c>
      <c r="K139" s="2" t="s">
        <v>147</v>
      </c>
      <c r="L139" s="2" t="s">
        <v>130</v>
      </c>
      <c r="M139" s="2" t="s">
        <v>131</v>
      </c>
      <c r="N139" s="2" t="s">
        <v>67</v>
      </c>
      <c r="O139" s="2" t="s">
        <v>68</v>
      </c>
      <c r="P139" s="2">
        <v>0</v>
      </c>
      <c r="Q139" s="2">
        <v>0</v>
      </c>
      <c r="R139" s="3">
        <f t="shared" si="17"/>
        <v>0</v>
      </c>
      <c r="S139" s="3">
        <f t="shared" si="18"/>
        <v>0</v>
      </c>
      <c r="T139" s="2">
        <v>0</v>
      </c>
      <c r="U139" s="2">
        <v>0</v>
      </c>
      <c r="V139" s="2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 s="2">
        <f t="shared" si="19"/>
        <v>0</v>
      </c>
      <c r="AI139" s="2" t="e">
        <f t="shared" si="14"/>
        <v>#DIV/0!</v>
      </c>
      <c r="AJ139">
        <v>0</v>
      </c>
      <c r="AK139" s="2">
        <f t="shared" si="20"/>
        <v>0</v>
      </c>
    </row>
    <row r="140" spans="1:37" ht="12.75" customHeight="1">
      <c r="A140" s="2">
        <v>14</v>
      </c>
      <c r="B140" s="2">
        <v>15</v>
      </c>
      <c r="C140" s="2" t="s">
        <v>10</v>
      </c>
      <c r="D140" t="s">
        <v>1365</v>
      </c>
      <c r="F140" t="str">
        <f t="shared" si="15"/>
        <v>402ACCUMULATED DEPRECIATION</v>
      </c>
      <c r="G140" t="str">
        <f t="shared" si="16"/>
        <v>3000OPENING BALANCE</v>
      </c>
      <c r="I140" t="s">
        <v>1330</v>
      </c>
      <c r="J140" s="2" t="s">
        <v>146</v>
      </c>
      <c r="K140" s="2" t="s">
        <v>147</v>
      </c>
      <c r="L140" s="2" t="s">
        <v>136</v>
      </c>
      <c r="M140" s="2" t="s">
        <v>137</v>
      </c>
      <c r="N140" s="2" t="s">
        <v>15</v>
      </c>
      <c r="O140" s="2" t="s">
        <v>16</v>
      </c>
      <c r="P140" s="2">
        <v>0</v>
      </c>
      <c r="Q140" s="2">
        <v>0</v>
      </c>
      <c r="R140" s="3">
        <f t="shared" si="17"/>
        <v>0</v>
      </c>
      <c r="S140" s="3">
        <f t="shared" si="18"/>
        <v>0</v>
      </c>
      <c r="T140" s="2">
        <v>0</v>
      </c>
      <c r="U140" s="2">
        <v>0</v>
      </c>
      <c r="V140" s="2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 s="2">
        <f t="shared" si="19"/>
        <v>0</v>
      </c>
      <c r="AI140" s="2" t="e">
        <f t="shared" si="14"/>
        <v>#DIV/0!</v>
      </c>
      <c r="AJ140">
        <v>0</v>
      </c>
      <c r="AK140" s="2">
        <f t="shared" si="20"/>
        <v>0</v>
      </c>
    </row>
    <row r="141" spans="1:37" ht="12.75" customHeight="1">
      <c r="A141" s="2">
        <v>14</v>
      </c>
      <c r="B141" s="2">
        <v>15</v>
      </c>
      <c r="C141" s="2" t="s">
        <v>10</v>
      </c>
      <c r="D141" t="s">
        <v>1365</v>
      </c>
      <c r="F141" t="str">
        <f t="shared" si="15"/>
        <v>402ACCUMULATED DEPRECIATION</v>
      </c>
      <c r="G141" t="str">
        <f t="shared" si="16"/>
        <v>4010DISPOSALS</v>
      </c>
      <c r="I141" t="s">
        <v>1330</v>
      </c>
      <c r="J141" s="2" t="s">
        <v>146</v>
      </c>
      <c r="K141" s="2" t="s">
        <v>147</v>
      </c>
      <c r="L141" s="2" t="s">
        <v>136</v>
      </c>
      <c r="M141" s="2" t="s">
        <v>137</v>
      </c>
      <c r="N141" s="2" t="s">
        <v>114</v>
      </c>
      <c r="O141" s="2" t="s">
        <v>115</v>
      </c>
      <c r="P141" s="2">
        <v>0</v>
      </c>
      <c r="Q141" s="2">
        <v>0</v>
      </c>
      <c r="R141" s="3">
        <f t="shared" si="17"/>
        <v>0</v>
      </c>
      <c r="S141" s="3">
        <f t="shared" si="18"/>
        <v>0</v>
      </c>
      <c r="T141" s="2">
        <v>0</v>
      </c>
      <c r="U141" s="2">
        <v>0</v>
      </c>
      <c r="V141" s="2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 s="2">
        <f t="shared" si="19"/>
        <v>0</v>
      </c>
      <c r="AI141" s="2" t="e">
        <f t="shared" si="14"/>
        <v>#DIV/0!</v>
      </c>
      <c r="AJ141">
        <v>0</v>
      </c>
      <c r="AK141" s="2">
        <f t="shared" si="20"/>
        <v>0</v>
      </c>
    </row>
    <row r="142" spans="1:37" ht="12.75" customHeight="1">
      <c r="A142" s="2">
        <v>14</v>
      </c>
      <c r="B142" s="2">
        <v>15</v>
      </c>
      <c r="C142" s="2" t="s">
        <v>10</v>
      </c>
      <c r="D142" t="s">
        <v>1365</v>
      </c>
      <c r="F142" t="str">
        <f t="shared" si="15"/>
        <v>402ACCUMULATED DEPRECIATION</v>
      </c>
      <c r="G142" t="str">
        <f t="shared" si="16"/>
        <v>4015DEPRECIATION</v>
      </c>
      <c r="I142" t="s">
        <v>1330</v>
      </c>
      <c r="J142" s="2" t="s">
        <v>146</v>
      </c>
      <c r="K142" s="2" t="s">
        <v>147</v>
      </c>
      <c r="L142" s="2" t="s">
        <v>136</v>
      </c>
      <c r="M142" s="2" t="s">
        <v>137</v>
      </c>
      <c r="N142" s="2" t="s">
        <v>116</v>
      </c>
      <c r="O142" s="2" t="s">
        <v>117</v>
      </c>
      <c r="P142" s="2">
        <v>0</v>
      </c>
      <c r="Q142" s="2">
        <v>0</v>
      </c>
      <c r="R142" s="3">
        <f t="shared" si="17"/>
        <v>0</v>
      </c>
      <c r="S142" s="3">
        <f t="shared" si="18"/>
        <v>0</v>
      </c>
      <c r="T142" s="2">
        <v>0</v>
      </c>
      <c r="U142" s="2">
        <v>0</v>
      </c>
      <c r="V142" s="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 s="2">
        <f t="shared" si="19"/>
        <v>0</v>
      </c>
      <c r="AI142" s="2" t="e">
        <f t="shared" si="14"/>
        <v>#DIV/0!</v>
      </c>
      <c r="AJ142">
        <v>0</v>
      </c>
      <c r="AK142" s="2">
        <f t="shared" si="20"/>
        <v>0</v>
      </c>
    </row>
    <row r="143" spans="1:37" ht="12.75" customHeight="1">
      <c r="A143" s="2">
        <v>14</v>
      </c>
      <c r="B143" s="2">
        <v>15</v>
      </c>
      <c r="C143" s="2" t="s">
        <v>10</v>
      </c>
      <c r="D143" t="s">
        <v>1366</v>
      </c>
      <c r="F143" t="str">
        <f t="shared" si="15"/>
        <v>400HISTORICAL COST</v>
      </c>
      <c r="G143" t="str">
        <f t="shared" si="16"/>
        <v>3000OPENING BALANCE</v>
      </c>
      <c r="I143" t="s">
        <v>1330</v>
      </c>
      <c r="J143" s="2" t="s">
        <v>148</v>
      </c>
      <c r="K143" s="2" t="s">
        <v>149</v>
      </c>
      <c r="L143" s="2" t="s">
        <v>130</v>
      </c>
      <c r="M143" s="2" t="s">
        <v>131</v>
      </c>
      <c r="N143" s="2" t="s">
        <v>15</v>
      </c>
      <c r="O143" s="2" t="s">
        <v>16</v>
      </c>
      <c r="P143" s="2">
        <v>0</v>
      </c>
      <c r="Q143" s="2">
        <v>0</v>
      </c>
      <c r="R143" s="3">
        <f t="shared" si="17"/>
        <v>0</v>
      </c>
      <c r="S143" s="3">
        <f t="shared" si="18"/>
        <v>0</v>
      </c>
      <c r="T143" s="2">
        <v>0</v>
      </c>
      <c r="U143" s="2">
        <v>0</v>
      </c>
      <c r="V143" s="2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 s="2">
        <f t="shared" si="19"/>
        <v>0</v>
      </c>
      <c r="AI143" s="2" t="e">
        <f t="shared" si="14"/>
        <v>#DIV/0!</v>
      </c>
      <c r="AJ143">
        <v>0</v>
      </c>
      <c r="AK143" s="2">
        <f t="shared" si="20"/>
        <v>0</v>
      </c>
    </row>
    <row r="144" spans="1:37" ht="12.75" customHeight="1">
      <c r="A144" s="2">
        <v>14</v>
      </c>
      <c r="B144" s="2">
        <v>15</v>
      </c>
      <c r="C144" s="2" t="s">
        <v>10</v>
      </c>
      <c r="D144" t="s">
        <v>1366</v>
      </c>
      <c r="F144" t="str">
        <f t="shared" si="15"/>
        <v>400HISTORICAL COST</v>
      </c>
      <c r="G144" t="str">
        <f t="shared" si="16"/>
        <v>4005ADDITIONS</v>
      </c>
      <c r="I144" t="s">
        <v>1330</v>
      </c>
      <c r="J144" s="2" t="s">
        <v>148</v>
      </c>
      <c r="K144" s="2" t="s">
        <v>149</v>
      </c>
      <c r="L144" s="2" t="s">
        <v>130</v>
      </c>
      <c r="M144" s="2" t="s">
        <v>131</v>
      </c>
      <c r="N144" s="2" t="s">
        <v>110</v>
      </c>
      <c r="O144" s="2" t="s">
        <v>111</v>
      </c>
      <c r="P144" s="2">
        <v>0</v>
      </c>
      <c r="Q144" s="2">
        <v>0</v>
      </c>
      <c r="R144" s="3">
        <f t="shared" si="17"/>
        <v>0</v>
      </c>
      <c r="S144" s="3">
        <f t="shared" si="18"/>
        <v>0</v>
      </c>
      <c r="T144" s="2">
        <v>0</v>
      </c>
      <c r="U144" s="2">
        <v>0</v>
      </c>
      <c r="V144" s="2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 s="2">
        <f t="shared" si="19"/>
        <v>0</v>
      </c>
      <c r="AI144" s="2" t="e">
        <f t="shared" si="14"/>
        <v>#DIV/0!</v>
      </c>
      <c r="AJ144">
        <v>0</v>
      </c>
      <c r="AK144" s="2">
        <f t="shared" si="20"/>
        <v>0</v>
      </c>
    </row>
    <row r="145" spans="1:37" ht="12.75" customHeight="1">
      <c r="A145" s="2">
        <v>14</v>
      </c>
      <c r="B145" s="2">
        <v>15</v>
      </c>
      <c r="C145" s="2" t="s">
        <v>10</v>
      </c>
      <c r="D145" t="s">
        <v>1366</v>
      </c>
      <c r="F145" t="str">
        <f t="shared" si="15"/>
        <v>400HISTORICAL COST</v>
      </c>
      <c r="G145" t="str">
        <f t="shared" si="16"/>
        <v>4010DISPOSALS</v>
      </c>
      <c r="I145" t="s">
        <v>1330</v>
      </c>
      <c r="J145" s="2" t="s">
        <v>148</v>
      </c>
      <c r="K145" s="2" t="s">
        <v>149</v>
      </c>
      <c r="L145" s="2" t="s">
        <v>130</v>
      </c>
      <c r="M145" s="2" t="s">
        <v>131</v>
      </c>
      <c r="N145" s="2" t="s">
        <v>114</v>
      </c>
      <c r="O145" s="2" t="s">
        <v>115</v>
      </c>
      <c r="P145" s="2">
        <v>0</v>
      </c>
      <c r="Q145" s="2">
        <v>0</v>
      </c>
      <c r="R145" s="3">
        <f t="shared" si="17"/>
        <v>0</v>
      </c>
      <c r="S145" s="3">
        <f t="shared" si="18"/>
        <v>0</v>
      </c>
      <c r="T145" s="2">
        <v>0</v>
      </c>
      <c r="U145" s="2">
        <v>0</v>
      </c>
      <c r="V145" s="2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 s="2">
        <f t="shared" si="19"/>
        <v>0</v>
      </c>
      <c r="AI145" s="2" t="e">
        <f t="shared" si="14"/>
        <v>#DIV/0!</v>
      </c>
      <c r="AJ145">
        <v>0</v>
      </c>
      <c r="AK145" s="2">
        <f t="shared" si="20"/>
        <v>0</v>
      </c>
    </row>
    <row r="146" spans="1:37" ht="12.75" customHeight="1">
      <c r="A146" s="2">
        <v>14</v>
      </c>
      <c r="B146" s="2">
        <v>15</v>
      </c>
      <c r="C146" s="2" t="s">
        <v>10</v>
      </c>
      <c r="D146" t="s">
        <v>1366</v>
      </c>
      <c r="F146" t="str">
        <f t="shared" si="15"/>
        <v>400HISTORICAL COST</v>
      </c>
      <c r="G146" t="str">
        <f t="shared" si="16"/>
        <v>4040TRANSFERS</v>
      </c>
      <c r="I146" t="s">
        <v>1330</v>
      </c>
      <c r="J146" s="2" t="s">
        <v>148</v>
      </c>
      <c r="K146" s="2" t="s">
        <v>149</v>
      </c>
      <c r="L146" s="2" t="s">
        <v>130</v>
      </c>
      <c r="M146" s="2" t="s">
        <v>131</v>
      </c>
      <c r="N146" s="2" t="s">
        <v>67</v>
      </c>
      <c r="O146" s="2" t="s">
        <v>68</v>
      </c>
      <c r="P146" s="2">
        <v>0</v>
      </c>
      <c r="Q146" s="2">
        <v>0</v>
      </c>
      <c r="R146" s="3">
        <f t="shared" si="17"/>
        <v>0</v>
      </c>
      <c r="S146" s="3">
        <f t="shared" si="18"/>
        <v>0</v>
      </c>
      <c r="T146" s="2">
        <v>0</v>
      </c>
      <c r="U146" s="2">
        <v>0</v>
      </c>
      <c r="V146" s="2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 s="2">
        <f t="shared" si="19"/>
        <v>0</v>
      </c>
      <c r="AI146" s="2" t="e">
        <f t="shared" si="14"/>
        <v>#DIV/0!</v>
      </c>
      <c r="AJ146">
        <v>0</v>
      </c>
      <c r="AK146" s="2">
        <f t="shared" si="20"/>
        <v>0</v>
      </c>
    </row>
    <row r="147" spans="1:37" ht="12.75" customHeight="1">
      <c r="A147" s="2">
        <v>14</v>
      </c>
      <c r="B147" s="2">
        <v>15</v>
      </c>
      <c r="C147" s="2" t="s">
        <v>10</v>
      </c>
      <c r="D147" t="s">
        <v>1366</v>
      </c>
      <c r="F147" t="str">
        <f t="shared" si="15"/>
        <v>402ACCUMULATED DEPRECIATION</v>
      </c>
      <c r="G147" t="str">
        <f t="shared" si="16"/>
        <v>3000OPENING BALANCE</v>
      </c>
      <c r="I147" t="s">
        <v>1330</v>
      </c>
      <c r="J147" s="2" t="s">
        <v>148</v>
      </c>
      <c r="K147" s="2" t="s">
        <v>149</v>
      </c>
      <c r="L147" s="2" t="s">
        <v>136</v>
      </c>
      <c r="M147" s="2" t="s">
        <v>137</v>
      </c>
      <c r="N147" s="2" t="s">
        <v>15</v>
      </c>
      <c r="O147" s="2" t="s">
        <v>16</v>
      </c>
      <c r="P147" s="2">
        <v>0</v>
      </c>
      <c r="Q147" s="2">
        <v>0</v>
      </c>
      <c r="R147" s="3">
        <f t="shared" si="17"/>
        <v>0</v>
      </c>
      <c r="S147" s="3">
        <f t="shared" si="18"/>
        <v>0</v>
      </c>
      <c r="T147" s="2">
        <v>0</v>
      </c>
      <c r="U147" s="2">
        <v>0</v>
      </c>
      <c r="V147" s="2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 s="2">
        <f t="shared" si="19"/>
        <v>0</v>
      </c>
      <c r="AI147" s="2" t="e">
        <f t="shared" si="14"/>
        <v>#DIV/0!</v>
      </c>
      <c r="AJ147">
        <v>0</v>
      </c>
      <c r="AK147" s="2">
        <f t="shared" si="20"/>
        <v>0</v>
      </c>
    </row>
    <row r="148" spans="1:37" ht="12.75" customHeight="1">
      <c r="A148" s="2">
        <v>14</v>
      </c>
      <c r="B148" s="2">
        <v>15</v>
      </c>
      <c r="C148" s="2" t="s">
        <v>10</v>
      </c>
      <c r="D148" t="s">
        <v>1366</v>
      </c>
      <c r="F148" t="str">
        <f t="shared" si="15"/>
        <v>402ACCUMULATED DEPRECIATION</v>
      </c>
      <c r="G148" t="str">
        <f t="shared" si="16"/>
        <v>4010DISPOSALS</v>
      </c>
      <c r="I148" t="s">
        <v>1330</v>
      </c>
      <c r="J148" s="2" t="s">
        <v>148</v>
      </c>
      <c r="K148" s="2" t="s">
        <v>149</v>
      </c>
      <c r="L148" s="2" t="s">
        <v>136</v>
      </c>
      <c r="M148" s="2" t="s">
        <v>137</v>
      </c>
      <c r="N148" s="2" t="s">
        <v>114</v>
      </c>
      <c r="O148" s="2" t="s">
        <v>115</v>
      </c>
      <c r="P148" s="2">
        <v>0</v>
      </c>
      <c r="Q148" s="2">
        <v>0</v>
      </c>
      <c r="R148" s="3">
        <f t="shared" si="17"/>
        <v>0</v>
      </c>
      <c r="S148" s="3">
        <f t="shared" si="18"/>
        <v>0</v>
      </c>
      <c r="T148" s="2">
        <v>0</v>
      </c>
      <c r="U148" s="2">
        <v>0</v>
      </c>
      <c r="V148" s="2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 s="2">
        <f t="shared" si="19"/>
        <v>0</v>
      </c>
      <c r="AI148" s="2" t="e">
        <f t="shared" si="14"/>
        <v>#DIV/0!</v>
      </c>
      <c r="AJ148">
        <v>0</v>
      </c>
      <c r="AK148" s="2">
        <f t="shared" si="20"/>
        <v>0</v>
      </c>
    </row>
    <row r="149" spans="1:37" ht="12.75" customHeight="1">
      <c r="A149" s="2">
        <v>14</v>
      </c>
      <c r="B149" s="2">
        <v>15</v>
      </c>
      <c r="C149" s="2" t="s">
        <v>10</v>
      </c>
      <c r="D149" t="s">
        <v>1366</v>
      </c>
      <c r="F149" t="str">
        <f t="shared" si="15"/>
        <v>402ACCUMULATED DEPRECIATION</v>
      </c>
      <c r="G149" t="str">
        <f t="shared" si="16"/>
        <v>4015DEPRECIATION</v>
      </c>
      <c r="I149" t="s">
        <v>1330</v>
      </c>
      <c r="J149" s="2" t="s">
        <v>148</v>
      </c>
      <c r="K149" s="2" t="s">
        <v>149</v>
      </c>
      <c r="L149" s="2" t="s">
        <v>136</v>
      </c>
      <c r="M149" s="2" t="s">
        <v>137</v>
      </c>
      <c r="N149" s="2" t="s">
        <v>116</v>
      </c>
      <c r="O149" s="2" t="s">
        <v>117</v>
      </c>
      <c r="P149" s="2">
        <v>0</v>
      </c>
      <c r="Q149" s="2">
        <v>0</v>
      </c>
      <c r="R149" s="3">
        <f t="shared" si="17"/>
        <v>0</v>
      </c>
      <c r="S149" s="3">
        <f t="shared" si="18"/>
        <v>0</v>
      </c>
      <c r="T149" s="2">
        <v>0</v>
      </c>
      <c r="U149" s="2">
        <v>0</v>
      </c>
      <c r="V149" s="2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 s="2">
        <f t="shared" si="19"/>
        <v>0</v>
      </c>
      <c r="AI149" s="2" t="e">
        <f t="shared" si="14"/>
        <v>#DIV/0!</v>
      </c>
      <c r="AJ149">
        <v>0</v>
      </c>
      <c r="AK149" s="2">
        <f t="shared" si="20"/>
        <v>0</v>
      </c>
    </row>
    <row r="150" spans="1:37" ht="12.75" customHeight="1">
      <c r="A150" s="2">
        <v>14</v>
      </c>
      <c r="B150" s="2">
        <v>15</v>
      </c>
      <c r="C150" s="2" t="s">
        <v>10</v>
      </c>
      <c r="D150" t="s">
        <v>1367</v>
      </c>
      <c r="F150" t="str">
        <f t="shared" si="15"/>
        <v>400HISTORICAL COST</v>
      </c>
      <c r="G150" t="str">
        <f t="shared" si="16"/>
        <v>3000OPENING BALANCE</v>
      </c>
      <c r="I150" t="s">
        <v>1330</v>
      </c>
      <c r="J150" s="2" t="s">
        <v>150</v>
      </c>
      <c r="K150" s="2" t="s">
        <v>151</v>
      </c>
      <c r="L150" s="2" t="s">
        <v>130</v>
      </c>
      <c r="M150" s="2" t="s">
        <v>131</v>
      </c>
      <c r="N150" s="2" t="s">
        <v>15</v>
      </c>
      <c r="O150" s="2" t="s">
        <v>16</v>
      </c>
      <c r="P150" s="2">
        <v>0</v>
      </c>
      <c r="Q150" s="2">
        <v>0</v>
      </c>
      <c r="R150" s="3">
        <f t="shared" si="17"/>
        <v>0</v>
      </c>
      <c r="S150" s="3">
        <f t="shared" si="18"/>
        <v>0</v>
      </c>
      <c r="T150" s="2">
        <v>0</v>
      </c>
      <c r="U150" s="2">
        <v>0</v>
      </c>
      <c r="V150" s="2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 s="2">
        <f t="shared" si="19"/>
        <v>0</v>
      </c>
      <c r="AI150" s="2" t="e">
        <f t="shared" si="14"/>
        <v>#DIV/0!</v>
      </c>
      <c r="AJ150">
        <v>0</v>
      </c>
      <c r="AK150" s="2">
        <f t="shared" si="20"/>
        <v>0</v>
      </c>
    </row>
    <row r="151" spans="1:37" ht="12.75" customHeight="1">
      <c r="A151" s="2">
        <v>14</v>
      </c>
      <c r="B151" s="2">
        <v>15</v>
      </c>
      <c r="C151" s="2" t="s">
        <v>10</v>
      </c>
      <c r="D151" t="s">
        <v>1367</v>
      </c>
      <c r="F151" t="str">
        <f t="shared" si="15"/>
        <v>400HISTORICAL COST</v>
      </c>
      <c r="G151" t="str">
        <f t="shared" si="16"/>
        <v>4005ADDITIONS</v>
      </c>
      <c r="I151" t="s">
        <v>1330</v>
      </c>
      <c r="J151" s="2" t="s">
        <v>150</v>
      </c>
      <c r="K151" s="2" t="s">
        <v>151</v>
      </c>
      <c r="L151" s="2" t="s">
        <v>130</v>
      </c>
      <c r="M151" s="2" t="s">
        <v>131</v>
      </c>
      <c r="N151" s="2" t="s">
        <v>110</v>
      </c>
      <c r="O151" s="2" t="s">
        <v>111</v>
      </c>
      <c r="P151" s="2">
        <v>0</v>
      </c>
      <c r="Q151" s="2">
        <v>0</v>
      </c>
      <c r="R151" s="3">
        <f t="shared" si="17"/>
        <v>0</v>
      </c>
      <c r="S151" s="3">
        <f t="shared" si="18"/>
        <v>0</v>
      </c>
      <c r="T151" s="2">
        <v>0</v>
      </c>
      <c r="U151" s="2">
        <v>0</v>
      </c>
      <c r="V151" s="2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 s="2">
        <f t="shared" si="19"/>
        <v>0</v>
      </c>
      <c r="AI151" s="2" t="e">
        <f t="shared" si="14"/>
        <v>#DIV/0!</v>
      </c>
      <c r="AJ151">
        <v>0</v>
      </c>
      <c r="AK151" s="2">
        <f t="shared" si="20"/>
        <v>0</v>
      </c>
    </row>
    <row r="152" spans="1:37" ht="12.75" customHeight="1">
      <c r="A152" s="2">
        <v>14</v>
      </c>
      <c r="B152" s="2">
        <v>15</v>
      </c>
      <c r="C152" s="2" t="s">
        <v>10</v>
      </c>
      <c r="D152" t="s">
        <v>1367</v>
      </c>
      <c r="F152" t="str">
        <f t="shared" si="15"/>
        <v>400HISTORICAL COST</v>
      </c>
      <c r="G152" t="str">
        <f t="shared" si="16"/>
        <v>4010DISPOSALS</v>
      </c>
      <c r="I152" t="s">
        <v>1330</v>
      </c>
      <c r="J152" s="2" t="s">
        <v>150</v>
      </c>
      <c r="K152" s="2" t="s">
        <v>151</v>
      </c>
      <c r="L152" s="2" t="s">
        <v>130</v>
      </c>
      <c r="M152" s="2" t="s">
        <v>131</v>
      </c>
      <c r="N152" s="2" t="s">
        <v>114</v>
      </c>
      <c r="O152" s="2" t="s">
        <v>115</v>
      </c>
      <c r="P152" s="2">
        <v>0</v>
      </c>
      <c r="Q152" s="2">
        <v>0</v>
      </c>
      <c r="R152" s="3">
        <f t="shared" si="17"/>
        <v>0</v>
      </c>
      <c r="S152" s="3">
        <f t="shared" si="18"/>
        <v>0</v>
      </c>
      <c r="T152" s="2">
        <v>0</v>
      </c>
      <c r="U152" s="2">
        <v>0</v>
      </c>
      <c r="V152" s="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 s="2">
        <f t="shared" si="19"/>
        <v>0</v>
      </c>
      <c r="AI152" s="2" t="e">
        <f t="shared" si="14"/>
        <v>#DIV/0!</v>
      </c>
      <c r="AJ152">
        <v>0</v>
      </c>
      <c r="AK152" s="2">
        <f t="shared" si="20"/>
        <v>0</v>
      </c>
    </row>
    <row r="153" spans="1:37" ht="12.75" customHeight="1">
      <c r="A153" s="2">
        <v>14</v>
      </c>
      <c r="B153" s="2">
        <v>15</v>
      </c>
      <c r="C153" s="2" t="s">
        <v>10</v>
      </c>
      <c r="D153" t="s">
        <v>1367</v>
      </c>
      <c r="F153" t="str">
        <f t="shared" si="15"/>
        <v>400HISTORICAL COST</v>
      </c>
      <c r="G153" t="str">
        <f t="shared" si="16"/>
        <v>4040TRANSFERS</v>
      </c>
      <c r="I153" t="s">
        <v>1330</v>
      </c>
      <c r="J153" s="2" t="s">
        <v>150</v>
      </c>
      <c r="K153" s="2" t="s">
        <v>151</v>
      </c>
      <c r="L153" s="2" t="s">
        <v>130</v>
      </c>
      <c r="M153" s="2" t="s">
        <v>131</v>
      </c>
      <c r="N153" s="2" t="s">
        <v>67</v>
      </c>
      <c r="O153" s="2" t="s">
        <v>68</v>
      </c>
      <c r="P153" s="2">
        <v>0</v>
      </c>
      <c r="Q153" s="2">
        <v>0</v>
      </c>
      <c r="R153" s="3">
        <f t="shared" si="17"/>
        <v>0</v>
      </c>
      <c r="S153" s="3">
        <f t="shared" si="18"/>
        <v>0</v>
      </c>
      <c r="T153" s="2">
        <v>0</v>
      </c>
      <c r="U153" s="2">
        <v>0</v>
      </c>
      <c r="V153" s="2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 s="2">
        <f t="shared" si="19"/>
        <v>0</v>
      </c>
      <c r="AI153" s="2" t="e">
        <f t="shared" si="14"/>
        <v>#DIV/0!</v>
      </c>
      <c r="AJ153">
        <v>0</v>
      </c>
      <c r="AK153" s="2">
        <f t="shared" si="20"/>
        <v>0</v>
      </c>
    </row>
    <row r="154" spans="1:37" ht="12.75" customHeight="1">
      <c r="A154" s="2">
        <v>14</v>
      </c>
      <c r="B154" s="2">
        <v>15</v>
      </c>
      <c r="C154" s="2" t="s">
        <v>10</v>
      </c>
      <c r="D154" t="s">
        <v>1367</v>
      </c>
      <c r="F154" t="str">
        <f t="shared" si="15"/>
        <v>402ACCUMULATED DEPRECIATION</v>
      </c>
      <c r="G154" t="str">
        <f t="shared" si="16"/>
        <v>3000OPENING BALANCE</v>
      </c>
      <c r="I154" t="s">
        <v>1330</v>
      </c>
      <c r="J154" s="2" t="s">
        <v>150</v>
      </c>
      <c r="K154" s="2" t="s">
        <v>151</v>
      </c>
      <c r="L154" s="2" t="s">
        <v>136</v>
      </c>
      <c r="M154" s="2" t="s">
        <v>137</v>
      </c>
      <c r="N154" s="2" t="s">
        <v>15</v>
      </c>
      <c r="O154" s="2" t="s">
        <v>16</v>
      </c>
      <c r="P154" s="2">
        <v>0</v>
      </c>
      <c r="Q154" s="2">
        <v>0</v>
      </c>
      <c r="R154" s="3">
        <f t="shared" si="17"/>
        <v>0</v>
      </c>
      <c r="S154" s="3">
        <f t="shared" si="18"/>
        <v>0</v>
      </c>
      <c r="T154" s="2">
        <v>0</v>
      </c>
      <c r="U154" s="2">
        <v>0</v>
      </c>
      <c r="V154" s="2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 s="2">
        <f t="shared" si="19"/>
        <v>0</v>
      </c>
      <c r="AI154" s="2" t="e">
        <f t="shared" si="14"/>
        <v>#DIV/0!</v>
      </c>
      <c r="AJ154">
        <v>0</v>
      </c>
      <c r="AK154" s="2">
        <f t="shared" si="20"/>
        <v>0</v>
      </c>
    </row>
    <row r="155" spans="1:37" ht="12.75" customHeight="1">
      <c r="A155" s="2">
        <v>14</v>
      </c>
      <c r="B155" s="2">
        <v>15</v>
      </c>
      <c r="C155" s="2" t="s">
        <v>10</v>
      </c>
      <c r="D155" t="s">
        <v>1367</v>
      </c>
      <c r="F155" t="str">
        <f t="shared" si="15"/>
        <v>402ACCUMULATED DEPRECIATION</v>
      </c>
      <c r="G155" t="str">
        <f t="shared" si="16"/>
        <v>4010DISPOSALS</v>
      </c>
      <c r="I155" t="s">
        <v>1330</v>
      </c>
      <c r="J155" s="2" t="s">
        <v>150</v>
      </c>
      <c r="K155" s="2" t="s">
        <v>151</v>
      </c>
      <c r="L155" s="2" t="s">
        <v>136</v>
      </c>
      <c r="M155" s="2" t="s">
        <v>137</v>
      </c>
      <c r="N155" s="2" t="s">
        <v>114</v>
      </c>
      <c r="O155" s="2" t="s">
        <v>115</v>
      </c>
      <c r="P155" s="2">
        <v>0</v>
      </c>
      <c r="Q155" s="2">
        <v>0</v>
      </c>
      <c r="R155" s="3">
        <f t="shared" si="17"/>
        <v>0</v>
      </c>
      <c r="S155" s="3">
        <f t="shared" si="18"/>
        <v>0</v>
      </c>
      <c r="T155" s="2">
        <v>0</v>
      </c>
      <c r="U155" s="2">
        <v>0</v>
      </c>
      <c r="V155" s="2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 s="2">
        <f t="shared" si="19"/>
        <v>0</v>
      </c>
      <c r="AI155" s="2" t="e">
        <f t="shared" si="14"/>
        <v>#DIV/0!</v>
      </c>
      <c r="AJ155">
        <v>0</v>
      </c>
      <c r="AK155" s="2">
        <f t="shared" si="20"/>
        <v>0</v>
      </c>
    </row>
    <row r="156" spans="1:37" ht="12.75" customHeight="1">
      <c r="A156" s="2">
        <v>14</v>
      </c>
      <c r="B156" s="2">
        <v>15</v>
      </c>
      <c r="C156" s="2" t="s">
        <v>10</v>
      </c>
      <c r="D156" t="s">
        <v>1367</v>
      </c>
      <c r="F156" t="str">
        <f t="shared" si="15"/>
        <v>402ACCUMULATED DEPRECIATION</v>
      </c>
      <c r="G156" t="str">
        <f t="shared" si="16"/>
        <v>4015DEPRECIATION</v>
      </c>
      <c r="I156" t="s">
        <v>1330</v>
      </c>
      <c r="J156" s="2" t="s">
        <v>150</v>
      </c>
      <c r="K156" s="2" t="s">
        <v>151</v>
      </c>
      <c r="L156" s="2" t="s">
        <v>136</v>
      </c>
      <c r="M156" s="2" t="s">
        <v>137</v>
      </c>
      <c r="N156" s="2" t="s">
        <v>116</v>
      </c>
      <c r="O156" s="2" t="s">
        <v>117</v>
      </c>
      <c r="P156" s="2">
        <v>0</v>
      </c>
      <c r="Q156" s="2">
        <v>0</v>
      </c>
      <c r="R156" s="3">
        <f t="shared" si="17"/>
        <v>0</v>
      </c>
      <c r="S156" s="3">
        <f t="shared" si="18"/>
        <v>0</v>
      </c>
      <c r="T156" s="2">
        <v>0</v>
      </c>
      <c r="U156" s="2">
        <v>0</v>
      </c>
      <c r="V156" s="2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 s="2">
        <f t="shared" si="19"/>
        <v>0</v>
      </c>
      <c r="AI156" s="2" t="e">
        <f t="shared" si="14"/>
        <v>#DIV/0!</v>
      </c>
      <c r="AJ156">
        <v>0</v>
      </c>
      <c r="AK156" s="2">
        <f t="shared" si="20"/>
        <v>0</v>
      </c>
    </row>
    <row r="157" spans="1:37" ht="12.75" customHeight="1">
      <c r="A157" s="2">
        <v>14</v>
      </c>
      <c r="B157" s="2">
        <v>15</v>
      </c>
      <c r="C157" s="2" t="s">
        <v>10</v>
      </c>
      <c r="D157" t="s">
        <v>1368</v>
      </c>
      <c r="F157" t="str">
        <f t="shared" si="15"/>
        <v>400HISTORICAL COST</v>
      </c>
      <c r="G157" t="str">
        <f t="shared" si="16"/>
        <v>3000OPENING BALANCE</v>
      </c>
      <c r="I157" t="s">
        <v>1330</v>
      </c>
      <c r="J157" s="2" t="s">
        <v>152</v>
      </c>
      <c r="K157" s="2" t="s">
        <v>153</v>
      </c>
      <c r="L157" s="2" t="s">
        <v>130</v>
      </c>
      <c r="M157" s="2" t="s">
        <v>131</v>
      </c>
      <c r="N157" s="2" t="s">
        <v>15</v>
      </c>
      <c r="O157" s="2" t="s">
        <v>16</v>
      </c>
      <c r="P157" s="2">
        <v>0</v>
      </c>
      <c r="Q157" s="2">
        <v>0</v>
      </c>
      <c r="R157" s="3">
        <f t="shared" si="17"/>
        <v>0</v>
      </c>
      <c r="S157" s="3">
        <f t="shared" si="18"/>
        <v>0</v>
      </c>
      <c r="T157" s="2">
        <v>0</v>
      </c>
      <c r="U157" s="2">
        <v>0</v>
      </c>
      <c r="V157" s="2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 s="2">
        <f t="shared" si="19"/>
        <v>0</v>
      </c>
      <c r="AI157" s="2" t="e">
        <f t="shared" si="14"/>
        <v>#DIV/0!</v>
      </c>
      <c r="AJ157">
        <v>0</v>
      </c>
      <c r="AK157" s="2">
        <f t="shared" si="20"/>
        <v>0</v>
      </c>
    </row>
    <row r="158" spans="1:37" ht="12.75" customHeight="1">
      <c r="A158" s="2">
        <v>14</v>
      </c>
      <c r="B158" s="2">
        <v>15</v>
      </c>
      <c r="C158" s="2" t="s">
        <v>10</v>
      </c>
      <c r="D158" t="s">
        <v>1368</v>
      </c>
      <c r="F158" t="str">
        <f t="shared" si="15"/>
        <v>400HISTORICAL COST</v>
      </c>
      <c r="G158" t="str">
        <f t="shared" si="16"/>
        <v>4005ADDITIONS</v>
      </c>
      <c r="I158" t="s">
        <v>1330</v>
      </c>
      <c r="J158" s="2" t="s">
        <v>152</v>
      </c>
      <c r="K158" s="2" t="s">
        <v>153</v>
      </c>
      <c r="L158" s="2" t="s">
        <v>130</v>
      </c>
      <c r="M158" s="2" t="s">
        <v>131</v>
      </c>
      <c r="N158" s="2" t="s">
        <v>110</v>
      </c>
      <c r="O158" s="2" t="s">
        <v>111</v>
      </c>
      <c r="P158" s="2">
        <v>0</v>
      </c>
      <c r="Q158" s="2">
        <v>0</v>
      </c>
      <c r="R158" s="3">
        <f t="shared" si="17"/>
        <v>0</v>
      </c>
      <c r="S158" s="3">
        <f t="shared" si="18"/>
        <v>0</v>
      </c>
      <c r="T158" s="2">
        <v>0</v>
      </c>
      <c r="U158" s="2">
        <v>0</v>
      </c>
      <c r="V158" s="2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 s="2">
        <f t="shared" si="19"/>
        <v>0</v>
      </c>
      <c r="AI158" s="2" t="e">
        <f t="shared" si="14"/>
        <v>#DIV/0!</v>
      </c>
      <c r="AJ158">
        <v>0</v>
      </c>
      <c r="AK158" s="2">
        <f t="shared" si="20"/>
        <v>0</v>
      </c>
    </row>
    <row r="159" spans="1:37" ht="12.75" customHeight="1">
      <c r="A159" s="2">
        <v>14</v>
      </c>
      <c r="B159" s="2">
        <v>15</v>
      </c>
      <c r="C159" s="2" t="s">
        <v>10</v>
      </c>
      <c r="D159" t="s">
        <v>1368</v>
      </c>
      <c r="F159" t="str">
        <f t="shared" si="15"/>
        <v>400HISTORICAL COST</v>
      </c>
      <c r="G159" t="str">
        <f t="shared" si="16"/>
        <v>4010DISPOSALS</v>
      </c>
      <c r="I159" t="s">
        <v>1330</v>
      </c>
      <c r="J159" s="2" t="s">
        <v>152</v>
      </c>
      <c r="K159" s="2" t="s">
        <v>153</v>
      </c>
      <c r="L159" s="2" t="s">
        <v>130</v>
      </c>
      <c r="M159" s="2" t="s">
        <v>131</v>
      </c>
      <c r="N159" s="2" t="s">
        <v>114</v>
      </c>
      <c r="O159" s="2" t="s">
        <v>115</v>
      </c>
      <c r="P159" s="2">
        <v>0</v>
      </c>
      <c r="Q159" s="2">
        <v>0</v>
      </c>
      <c r="R159" s="3">
        <f t="shared" si="17"/>
        <v>0</v>
      </c>
      <c r="S159" s="3">
        <f t="shared" si="18"/>
        <v>0</v>
      </c>
      <c r="T159" s="2">
        <v>0</v>
      </c>
      <c r="U159" s="2">
        <v>0</v>
      </c>
      <c r="V159" s="2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 s="2">
        <f t="shared" si="19"/>
        <v>0</v>
      </c>
      <c r="AI159" s="2" t="e">
        <f t="shared" si="14"/>
        <v>#DIV/0!</v>
      </c>
      <c r="AJ159">
        <v>0</v>
      </c>
      <c r="AK159" s="2">
        <f t="shared" si="20"/>
        <v>0</v>
      </c>
    </row>
    <row r="160" spans="1:37" ht="12.75" customHeight="1">
      <c r="A160" s="2">
        <v>14</v>
      </c>
      <c r="B160" s="2">
        <v>15</v>
      </c>
      <c r="C160" s="2" t="s">
        <v>10</v>
      </c>
      <c r="D160" t="s">
        <v>1368</v>
      </c>
      <c r="F160" t="str">
        <f t="shared" si="15"/>
        <v>400HISTORICAL COST</v>
      </c>
      <c r="G160" t="str">
        <f t="shared" si="16"/>
        <v>4040TRANSFERS</v>
      </c>
      <c r="I160" t="s">
        <v>1330</v>
      </c>
      <c r="J160" s="2" t="s">
        <v>152</v>
      </c>
      <c r="K160" s="2" t="s">
        <v>153</v>
      </c>
      <c r="L160" s="2" t="s">
        <v>130</v>
      </c>
      <c r="M160" s="2" t="s">
        <v>131</v>
      </c>
      <c r="N160" s="2" t="s">
        <v>67</v>
      </c>
      <c r="O160" s="2" t="s">
        <v>68</v>
      </c>
      <c r="P160" s="2">
        <v>0</v>
      </c>
      <c r="Q160" s="2">
        <v>0</v>
      </c>
      <c r="R160" s="3">
        <f t="shared" si="17"/>
        <v>0</v>
      </c>
      <c r="S160" s="3">
        <f t="shared" si="18"/>
        <v>0</v>
      </c>
      <c r="T160" s="2">
        <v>0</v>
      </c>
      <c r="U160" s="2">
        <v>0</v>
      </c>
      <c r="V160" s="2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 s="2">
        <f t="shared" si="19"/>
        <v>0</v>
      </c>
      <c r="AI160" s="2" t="e">
        <f t="shared" si="14"/>
        <v>#DIV/0!</v>
      </c>
      <c r="AJ160">
        <v>0</v>
      </c>
      <c r="AK160" s="2">
        <f t="shared" si="20"/>
        <v>0</v>
      </c>
    </row>
    <row r="161" spans="1:37" ht="12.75" customHeight="1">
      <c r="A161" s="2">
        <v>14</v>
      </c>
      <c r="B161" s="2">
        <v>15</v>
      </c>
      <c r="C161" s="2" t="s">
        <v>10</v>
      </c>
      <c r="D161" t="s">
        <v>1368</v>
      </c>
      <c r="F161" t="str">
        <f t="shared" si="15"/>
        <v>402ACCUMULATED DEPRECIATION</v>
      </c>
      <c r="G161" t="str">
        <f t="shared" si="16"/>
        <v>3000OPENING BALANCE</v>
      </c>
      <c r="I161" t="s">
        <v>1330</v>
      </c>
      <c r="J161" s="2" t="s">
        <v>152</v>
      </c>
      <c r="K161" s="2" t="s">
        <v>153</v>
      </c>
      <c r="L161" s="2" t="s">
        <v>136</v>
      </c>
      <c r="M161" s="2" t="s">
        <v>137</v>
      </c>
      <c r="N161" s="2" t="s">
        <v>15</v>
      </c>
      <c r="O161" s="2" t="s">
        <v>16</v>
      </c>
      <c r="P161" s="2">
        <v>0</v>
      </c>
      <c r="Q161" s="2">
        <v>0</v>
      </c>
      <c r="R161" s="3">
        <f t="shared" si="17"/>
        <v>0</v>
      </c>
      <c r="S161" s="3">
        <f t="shared" si="18"/>
        <v>0</v>
      </c>
      <c r="T161" s="2">
        <v>0</v>
      </c>
      <c r="U161" s="2">
        <v>0</v>
      </c>
      <c r="V161" s="2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 s="2">
        <f t="shared" si="19"/>
        <v>0</v>
      </c>
      <c r="AI161" s="2" t="e">
        <f t="shared" si="14"/>
        <v>#DIV/0!</v>
      </c>
      <c r="AJ161">
        <v>0</v>
      </c>
      <c r="AK161" s="2">
        <f t="shared" si="20"/>
        <v>0</v>
      </c>
    </row>
    <row r="162" spans="1:37" ht="12.75" customHeight="1">
      <c r="A162" s="2">
        <v>14</v>
      </c>
      <c r="B162" s="2">
        <v>15</v>
      </c>
      <c r="C162" s="2" t="s">
        <v>10</v>
      </c>
      <c r="D162" t="s">
        <v>1368</v>
      </c>
      <c r="F162" t="str">
        <f t="shared" si="15"/>
        <v>402ACCUMULATED DEPRECIATION</v>
      </c>
      <c r="G162" t="str">
        <f t="shared" si="16"/>
        <v>4010DISPOSALS</v>
      </c>
      <c r="I162" t="s">
        <v>1330</v>
      </c>
      <c r="J162" s="2" t="s">
        <v>152</v>
      </c>
      <c r="K162" s="2" t="s">
        <v>153</v>
      </c>
      <c r="L162" s="2" t="s">
        <v>136</v>
      </c>
      <c r="M162" s="2" t="s">
        <v>137</v>
      </c>
      <c r="N162" s="2" t="s">
        <v>114</v>
      </c>
      <c r="O162" s="2" t="s">
        <v>115</v>
      </c>
      <c r="P162" s="2">
        <v>0</v>
      </c>
      <c r="Q162" s="2">
        <v>0</v>
      </c>
      <c r="R162" s="3">
        <f t="shared" si="17"/>
        <v>0</v>
      </c>
      <c r="S162" s="3">
        <f t="shared" si="18"/>
        <v>0</v>
      </c>
      <c r="T162" s="2">
        <v>0</v>
      </c>
      <c r="U162" s="2">
        <v>0</v>
      </c>
      <c r="V162" s="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 s="2">
        <f t="shared" si="19"/>
        <v>0</v>
      </c>
      <c r="AI162" s="2" t="e">
        <f t="shared" si="14"/>
        <v>#DIV/0!</v>
      </c>
      <c r="AJ162">
        <v>0</v>
      </c>
      <c r="AK162" s="2">
        <f t="shared" si="20"/>
        <v>0</v>
      </c>
    </row>
    <row r="163" spans="1:37" ht="12.75" customHeight="1">
      <c r="A163" s="2">
        <v>14</v>
      </c>
      <c r="B163" s="2">
        <v>15</v>
      </c>
      <c r="C163" s="2" t="s">
        <v>10</v>
      </c>
      <c r="D163" t="s">
        <v>1368</v>
      </c>
      <c r="F163" t="str">
        <f t="shared" si="15"/>
        <v>402ACCUMULATED DEPRECIATION</v>
      </c>
      <c r="G163" t="str">
        <f t="shared" si="16"/>
        <v>4015DEPRECIATION</v>
      </c>
      <c r="I163" t="s">
        <v>1330</v>
      </c>
      <c r="J163" s="2" t="s">
        <v>152</v>
      </c>
      <c r="K163" s="2" t="s">
        <v>153</v>
      </c>
      <c r="L163" s="2" t="s">
        <v>136</v>
      </c>
      <c r="M163" s="2" t="s">
        <v>137</v>
      </c>
      <c r="N163" s="2" t="s">
        <v>116</v>
      </c>
      <c r="O163" s="2" t="s">
        <v>117</v>
      </c>
      <c r="P163" s="2">
        <v>0</v>
      </c>
      <c r="Q163" s="2">
        <v>0</v>
      </c>
      <c r="R163" s="3">
        <f t="shared" si="17"/>
        <v>0</v>
      </c>
      <c r="S163" s="3">
        <f t="shared" si="18"/>
        <v>0</v>
      </c>
      <c r="T163" s="2">
        <v>0</v>
      </c>
      <c r="U163" s="2">
        <v>0</v>
      </c>
      <c r="V163" s="2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 s="2">
        <f t="shared" si="19"/>
        <v>0</v>
      </c>
      <c r="AI163" s="2" t="e">
        <f t="shared" si="14"/>
        <v>#DIV/0!</v>
      </c>
      <c r="AJ163">
        <v>0</v>
      </c>
      <c r="AK163" s="2">
        <f t="shared" si="20"/>
        <v>0</v>
      </c>
    </row>
    <row r="164" spans="1:37" ht="12.75" customHeight="1">
      <c r="A164" s="2">
        <v>14</v>
      </c>
      <c r="B164" s="2">
        <v>15</v>
      </c>
      <c r="C164" s="2" t="s">
        <v>10</v>
      </c>
      <c r="D164" t="s">
        <v>1369</v>
      </c>
      <c r="F164" t="str">
        <f t="shared" si="15"/>
        <v>400HISTORICAL COST</v>
      </c>
      <c r="G164" t="str">
        <f t="shared" si="16"/>
        <v>3000OPENING BALANCE</v>
      </c>
      <c r="I164" t="s">
        <v>1330</v>
      </c>
      <c r="J164" s="2" t="s">
        <v>154</v>
      </c>
      <c r="K164" s="2" t="s">
        <v>155</v>
      </c>
      <c r="L164" s="2" t="s">
        <v>130</v>
      </c>
      <c r="M164" s="2" t="s">
        <v>131</v>
      </c>
      <c r="N164" s="2" t="s">
        <v>15</v>
      </c>
      <c r="O164" s="2" t="s">
        <v>16</v>
      </c>
      <c r="P164" s="2">
        <v>0</v>
      </c>
      <c r="Q164" s="2">
        <v>0</v>
      </c>
      <c r="R164" s="3">
        <f t="shared" si="17"/>
        <v>0</v>
      </c>
      <c r="S164" s="3">
        <f t="shared" si="18"/>
        <v>0</v>
      </c>
      <c r="T164" s="2">
        <v>0</v>
      </c>
      <c r="U164" s="2">
        <v>0</v>
      </c>
      <c r="V164" s="2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 s="2">
        <f t="shared" si="19"/>
        <v>0</v>
      </c>
      <c r="AI164" s="2" t="e">
        <f t="shared" si="14"/>
        <v>#DIV/0!</v>
      </c>
      <c r="AJ164">
        <v>0</v>
      </c>
      <c r="AK164" s="2">
        <f t="shared" si="20"/>
        <v>0</v>
      </c>
    </row>
    <row r="165" spans="1:37" ht="12.75" customHeight="1">
      <c r="A165" s="2">
        <v>14</v>
      </c>
      <c r="B165" s="2">
        <v>15</v>
      </c>
      <c r="C165" s="2" t="s">
        <v>10</v>
      </c>
      <c r="D165" t="s">
        <v>1369</v>
      </c>
      <c r="F165" t="str">
        <f t="shared" si="15"/>
        <v>400HISTORICAL COST</v>
      </c>
      <c r="G165" t="str">
        <f t="shared" si="16"/>
        <v>4005ADDITIONS</v>
      </c>
      <c r="I165" t="s">
        <v>1330</v>
      </c>
      <c r="J165" s="2" t="s">
        <v>154</v>
      </c>
      <c r="K165" s="2" t="s">
        <v>155</v>
      </c>
      <c r="L165" s="2" t="s">
        <v>130</v>
      </c>
      <c r="M165" s="2" t="s">
        <v>131</v>
      </c>
      <c r="N165" s="2" t="s">
        <v>110</v>
      </c>
      <c r="O165" s="2" t="s">
        <v>111</v>
      </c>
      <c r="P165" s="2">
        <v>0</v>
      </c>
      <c r="Q165" s="2">
        <v>0</v>
      </c>
      <c r="R165" s="3">
        <f t="shared" si="17"/>
        <v>0</v>
      </c>
      <c r="S165" s="3">
        <f t="shared" si="18"/>
        <v>0</v>
      </c>
      <c r="T165" s="2">
        <v>0</v>
      </c>
      <c r="U165" s="2">
        <v>0</v>
      </c>
      <c r="V165" s="2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 s="2">
        <f t="shared" si="19"/>
        <v>0</v>
      </c>
      <c r="AI165" s="2" t="e">
        <f t="shared" si="14"/>
        <v>#DIV/0!</v>
      </c>
      <c r="AJ165">
        <v>0</v>
      </c>
      <c r="AK165" s="2">
        <f t="shared" si="20"/>
        <v>0</v>
      </c>
    </row>
    <row r="166" spans="1:37" ht="12.75" customHeight="1">
      <c r="A166" s="2">
        <v>14</v>
      </c>
      <c r="B166" s="2">
        <v>15</v>
      </c>
      <c r="C166" s="2" t="s">
        <v>10</v>
      </c>
      <c r="D166" t="s">
        <v>1369</v>
      </c>
      <c r="F166" t="str">
        <f t="shared" si="15"/>
        <v>400HISTORICAL COST</v>
      </c>
      <c r="G166" t="str">
        <f t="shared" si="16"/>
        <v>4010DISPOSALS</v>
      </c>
      <c r="I166" t="s">
        <v>1330</v>
      </c>
      <c r="J166" s="2" t="s">
        <v>154</v>
      </c>
      <c r="K166" s="2" t="s">
        <v>155</v>
      </c>
      <c r="L166" s="2" t="s">
        <v>130</v>
      </c>
      <c r="M166" s="2" t="s">
        <v>131</v>
      </c>
      <c r="N166" s="2" t="s">
        <v>114</v>
      </c>
      <c r="O166" s="2" t="s">
        <v>115</v>
      </c>
      <c r="P166" s="2">
        <v>0</v>
      </c>
      <c r="Q166" s="2">
        <v>0</v>
      </c>
      <c r="R166" s="3">
        <f t="shared" si="17"/>
        <v>0</v>
      </c>
      <c r="S166" s="3">
        <f t="shared" si="18"/>
        <v>0</v>
      </c>
      <c r="T166" s="2">
        <v>0</v>
      </c>
      <c r="U166" s="2">
        <v>0</v>
      </c>
      <c r="V166" s="2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 s="2">
        <f t="shared" si="19"/>
        <v>0</v>
      </c>
      <c r="AI166" s="2" t="e">
        <f t="shared" si="14"/>
        <v>#DIV/0!</v>
      </c>
      <c r="AJ166">
        <v>0</v>
      </c>
      <c r="AK166" s="2">
        <f t="shared" si="20"/>
        <v>0</v>
      </c>
    </row>
    <row r="167" spans="1:37" ht="12.75" customHeight="1">
      <c r="A167" s="2">
        <v>14</v>
      </c>
      <c r="B167" s="2">
        <v>15</v>
      </c>
      <c r="C167" s="2" t="s">
        <v>10</v>
      </c>
      <c r="D167" t="s">
        <v>1369</v>
      </c>
      <c r="F167" t="str">
        <f t="shared" si="15"/>
        <v>400HISTORICAL COST</v>
      </c>
      <c r="G167" t="str">
        <f t="shared" si="16"/>
        <v>4040TRANSFERS</v>
      </c>
      <c r="I167" t="s">
        <v>1330</v>
      </c>
      <c r="J167" s="2" t="s">
        <v>154</v>
      </c>
      <c r="K167" s="2" t="s">
        <v>155</v>
      </c>
      <c r="L167" s="2" t="s">
        <v>130</v>
      </c>
      <c r="M167" s="2" t="s">
        <v>131</v>
      </c>
      <c r="N167" s="2" t="s">
        <v>67</v>
      </c>
      <c r="O167" s="2" t="s">
        <v>68</v>
      </c>
      <c r="P167" s="2">
        <v>0</v>
      </c>
      <c r="Q167" s="2">
        <v>0</v>
      </c>
      <c r="R167" s="3">
        <f t="shared" si="17"/>
        <v>0</v>
      </c>
      <c r="S167" s="3">
        <f t="shared" si="18"/>
        <v>0</v>
      </c>
      <c r="T167" s="2">
        <v>0</v>
      </c>
      <c r="U167" s="2">
        <v>0</v>
      </c>
      <c r="V167" s="2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 s="2">
        <f t="shared" si="19"/>
        <v>0</v>
      </c>
      <c r="AI167" s="2" t="e">
        <f t="shared" si="14"/>
        <v>#DIV/0!</v>
      </c>
      <c r="AJ167">
        <v>0</v>
      </c>
      <c r="AK167" s="2">
        <f t="shared" si="20"/>
        <v>0</v>
      </c>
    </row>
    <row r="168" spans="1:37" ht="12.75" customHeight="1">
      <c r="A168" s="2">
        <v>14</v>
      </c>
      <c r="B168" s="2">
        <v>15</v>
      </c>
      <c r="C168" s="2" t="s">
        <v>10</v>
      </c>
      <c r="D168" t="s">
        <v>1369</v>
      </c>
      <c r="F168" t="str">
        <f t="shared" si="15"/>
        <v>402ACCUMULATED DEPRECIATION</v>
      </c>
      <c r="G168" t="str">
        <f t="shared" si="16"/>
        <v>3000OPENING BALANCE</v>
      </c>
      <c r="I168" t="s">
        <v>1330</v>
      </c>
      <c r="J168" s="2" t="s">
        <v>154</v>
      </c>
      <c r="K168" s="2" t="s">
        <v>155</v>
      </c>
      <c r="L168" s="2" t="s">
        <v>136</v>
      </c>
      <c r="M168" s="2" t="s">
        <v>137</v>
      </c>
      <c r="N168" s="2" t="s">
        <v>15</v>
      </c>
      <c r="O168" s="2" t="s">
        <v>16</v>
      </c>
      <c r="P168" s="2">
        <v>0</v>
      </c>
      <c r="Q168" s="2">
        <v>0</v>
      </c>
      <c r="R168" s="3">
        <f t="shared" si="17"/>
        <v>0</v>
      </c>
      <c r="S168" s="3">
        <f t="shared" si="18"/>
        <v>0</v>
      </c>
      <c r="T168" s="2">
        <v>0</v>
      </c>
      <c r="U168" s="2">
        <v>0</v>
      </c>
      <c r="V168" s="2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 s="2">
        <f t="shared" si="19"/>
        <v>0</v>
      </c>
      <c r="AI168" s="2" t="e">
        <f t="shared" si="14"/>
        <v>#DIV/0!</v>
      </c>
      <c r="AJ168">
        <v>0</v>
      </c>
      <c r="AK168" s="2">
        <f t="shared" si="20"/>
        <v>0</v>
      </c>
    </row>
    <row r="169" spans="1:37" ht="12.75" customHeight="1">
      <c r="A169" s="2">
        <v>14</v>
      </c>
      <c r="B169" s="2">
        <v>15</v>
      </c>
      <c r="C169" s="2" t="s">
        <v>10</v>
      </c>
      <c r="D169" t="s">
        <v>1369</v>
      </c>
      <c r="F169" t="str">
        <f t="shared" si="15"/>
        <v>402ACCUMULATED DEPRECIATION</v>
      </c>
      <c r="G169" t="str">
        <f t="shared" si="16"/>
        <v>4010DISPOSALS</v>
      </c>
      <c r="I169" t="s">
        <v>1330</v>
      </c>
      <c r="J169" s="2" t="s">
        <v>154</v>
      </c>
      <c r="K169" s="2" t="s">
        <v>155</v>
      </c>
      <c r="L169" s="2" t="s">
        <v>136</v>
      </c>
      <c r="M169" s="2" t="s">
        <v>137</v>
      </c>
      <c r="N169" s="2" t="s">
        <v>114</v>
      </c>
      <c r="O169" s="2" t="s">
        <v>115</v>
      </c>
      <c r="P169" s="2">
        <v>0</v>
      </c>
      <c r="Q169" s="2">
        <v>0</v>
      </c>
      <c r="R169" s="3">
        <f t="shared" si="17"/>
        <v>0</v>
      </c>
      <c r="S169" s="3">
        <f t="shared" si="18"/>
        <v>0</v>
      </c>
      <c r="T169" s="2">
        <v>0</v>
      </c>
      <c r="U169" s="2">
        <v>0</v>
      </c>
      <c r="V169" s="2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 s="2">
        <f t="shared" si="19"/>
        <v>0</v>
      </c>
      <c r="AI169" s="2" t="e">
        <f t="shared" si="14"/>
        <v>#DIV/0!</v>
      </c>
      <c r="AJ169">
        <v>0</v>
      </c>
      <c r="AK169" s="2">
        <f t="shared" si="20"/>
        <v>0</v>
      </c>
    </row>
    <row r="170" spans="1:37" ht="12.75" customHeight="1">
      <c r="A170" s="2">
        <v>14</v>
      </c>
      <c r="B170" s="2">
        <v>15</v>
      </c>
      <c r="C170" s="2" t="s">
        <v>10</v>
      </c>
      <c r="D170" t="s">
        <v>1369</v>
      </c>
      <c r="F170" t="str">
        <f t="shared" si="15"/>
        <v>402ACCUMULATED DEPRECIATION</v>
      </c>
      <c r="G170" t="str">
        <f t="shared" si="16"/>
        <v>4015DEPRECIATION</v>
      </c>
      <c r="I170" t="s">
        <v>1330</v>
      </c>
      <c r="J170" s="2" t="s">
        <v>154</v>
      </c>
      <c r="K170" s="2" t="s">
        <v>155</v>
      </c>
      <c r="L170" s="2" t="s">
        <v>136</v>
      </c>
      <c r="M170" s="2" t="s">
        <v>137</v>
      </c>
      <c r="N170" s="2" t="s">
        <v>116</v>
      </c>
      <c r="O170" s="2" t="s">
        <v>117</v>
      </c>
      <c r="P170" s="2">
        <v>0</v>
      </c>
      <c r="Q170" s="2">
        <v>0</v>
      </c>
      <c r="R170" s="3">
        <f t="shared" si="17"/>
        <v>0</v>
      </c>
      <c r="S170" s="3">
        <f t="shared" si="18"/>
        <v>0</v>
      </c>
      <c r="T170" s="2">
        <v>0</v>
      </c>
      <c r="U170" s="2">
        <v>0</v>
      </c>
      <c r="V170" s="2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 s="2">
        <f t="shared" si="19"/>
        <v>0</v>
      </c>
      <c r="AI170" s="2" t="e">
        <f t="shared" si="14"/>
        <v>#DIV/0!</v>
      </c>
      <c r="AJ170">
        <v>0</v>
      </c>
      <c r="AK170" s="2">
        <f t="shared" si="20"/>
        <v>0</v>
      </c>
    </row>
    <row r="171" spans="1:37" ht="12.75" customHeight="1">
      <c r="A171" s="2">
        <v>14</v>
      </c>
      <c r="B171" s="2">
        <v>15</v>
      </c>
      <c r="C171" s="2" t="s">
        <v>10</v>
      </c>
      <c r="D171" t="s">
        <v>1370</v>
      </c>
      <c r="F171" t="str">
        <f t="shared" si="15"/>
        <v>400HISTORICAL COST</v>
      </c>
      <c r="G171" t="str">
        <f t="shared" si="16"/>
        <v>3000OPENING BALANCE</v>
      </c>
      <c r="I171" t="s">
        <v>1330</v>
      </c>
      <c r="J171" s="2" t="s">
        <v>156</v>
      </c>
      <c r="K171" s="2" t="s">
        <v>157</v>
      </c>
      <c r="L171" s="2" t="s">
        <v>130</v>
      </c>
      <c r="M171" s="2" t="s">
        <v>131</v>
      </c>
      <c r="N171" s="2" t="s">
        <v>15</v>
      </c>
      <c r="O171" s="2" t="s">
        <v>16</v>
      </c>
      <c r="P171" s="2">
        <v>0</v>
      </c>
      <c r="Q171" s="2">
        <v>0</v>
      </c>
      <c r="R171" s="3">
        <f t="shared" si="17"/>
        <v>0</v>
      </c>
      <c r="S171" s="3">
        <f t="shared" si="18"/>
        <v>0</v>
      </c>
      <c r="T171" s="2">
        <v>0</v>
      </c>
      <c r="U171" s="2">
        <v>0</v>
      </c>
      <c r="V171" s="2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 s="2">
        <f t="shared" si="19"/>
        <v>0</v>
      </c>
      <c r="AI171" s="2" t="e">
        <f t="shared" si="14"/>
        <v>#DIV/0!</v>
      </c>
      <c r="AJ171">
        <v>0</v>
      </c>
      <c r="AK171" s="2">
        <f t="shared" si="20"/>
        <v>0</v>
      </c>
    </row>
    <row r="172" spans="1:37" ht="12.75" customHeight="1">
      <c r="A172" s="2">
        <v>14</v>
      </c>
      <c r="B172" s="2">
        <v>15</v>
      </c>
      <c r="C172" s="2" t="s">
        <v>10</v>
      </c>
      <c r="D172" t="s">
        <v>1370</v>
      </c>
      <c r="F172" t="str">
        <f t="shared" si="15"/>
        <v>400HISTORICAL COST</v>
      </c>
      <c r="G172" t="str">
        <f t="shared" si="16"/>
        <v>4005ADDITIONS</v>
      </c>
      <c r="I172" t="s">
        <v>1330</v>
      </c>
      <c r="J172" s="2" t="s">
        <v>156</v>
      </c>
      <c r="K172" s="2" t="s">
        <v>157</v>
      </c>
      <c r="L172" s="2" t="s">
        <v>130</v>
      </c>
      <c r="M172" s="2" t="s">
        <v>131</v>
      </c>
      <c r="N172" s="2" t="s">
        <v>110</v>
      </c>
      <c r="O172" s="2" t="s">
        <v>111</v>
      </c>
      <c r="P172" s="2">
        <v>0</v>
      </c>
      <c r="Q172" s="2">
        <v>0</v>
      </c>
      <c r="R172" s="3">
        <f t="shared" si="17"/>
        <v>0</v>
      </c>
      <c r="S172" s="3">
        <f t="shared" si="18"/>
        <v>0</v>
      </c>
      <c r="T172" s="2">
        <v>0</v>
      </c>
      <c r="U172" s="2">
        <v>0</v>
      </c>
      <c r="V172" s="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 s="2">
        <f t="shared" si="19"/>
        <v>0</v>
      </c>
      <c r="AI172" s="2" t="e">
        <f t="shared" si="14"/>
        <v>#DIV/0!</v>
      </c>
      <c r="AJ172">
        <v>0</v>
      </c>
      <c r="AK172" s="2">
        <f t="shared" si="20"/>
        <v>0</v>
      </c>
    </row>
    <row r="173" spans="1:37" ht="12.75" customHeight="1">
      <c r="A173" s="2">
        <v>14</v>
      </c>
      <c r="B173" s="2">
        <v>15</v>
      </c>
      <c r="C173" s="2" t="s">
        <v>10</v>
      </c>
      <c r="D173" t="s">
        <v>1370</v>
      </c>
      <c r="F173" t="str">
        <f t="shared" si="15"/>
        <v>400HISTORICAL COST</v>
      </c>
      <c r="G173" t="str">
        <f t="shared" si="16"/>
        <v>4010DISPOSALS</v>
      </c>
      <c r="I173" t="s">
        <v>1330</v>
      </c>
      <c r="J173" s="2" t="s">
        <v>156</v>
      </c>
      <c r="K173" s="2" t="s">
        <v>157</v>
      </c>
      <c r="L173" s="2" t="s">
        <v>130</v>
      </c>
      <c r="M173" s="2" t="s">
        <v>131</v>
      </c>
      <c r="N173" s="2" t="s">
        <v>114</v>
      </c>
      <c r="O173" s="2" t="s">
        <v>115</v>
      </c>
      <c r="P173" s="2">
        <v>0</v>
      </c>
      <c r="Q173" s="2">
        <v>0</v>
      </c>
      <c r="R173" s="3">
        <f t="shared" si="17"/>
        <v>0</v>
      </c>
      <c r="S173" s="3">
        <f t="shared" si="18"/>
        <v>0</v>
      </c>
      <c r="T173" s="2">
        <v>0</v>
      </c>
      <c r="U173" s="2">
        <v>0</v>
      </c>
      <c r="V173" s="2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 s="2">
        <f t="shared" si="19"/>
        <v>0</v>
      </c>
      <c r="AI173" s="2" t="e">
        <f t="shared" si="14"/>
        <v>#DIV/0!</v>
      </c>
      <c r="AJ173">
        <v>0</v>
      </c>
      <c r="AK173" s="2">
        <f t="shared" si="20"/>
        <v>0</v>
      </c>
    </row>
    <row r="174" spans="1:37" ht="12.75" customHeight="1">
      <c r="A174" s="2">
        <v>14</v>
      </c>
      <c r="B174" s="2">
        <v>15</v>
      </c>
      <c r="C174" s="2" t="s">
        <v>10</v>
      </c>
      <c r="D174" t="s">
        <v>1370</v>
      </c>
      <c r="F174" t="str">
        <f t="shared" si="15"/>
        <v>400HISTORICAL COST</v>
      </c>
      <c r="G174" t="str">
        <f t="shared" si="16"/>
        <v>4040TRANSFERS</v>
      </c>
      <c r="I174" t="s">
        <v>1330</v>
      </c>
      <c r="J174" s="2" t="s">
        <v>156</v>
      </c>
      <c r="K174" s="2" t="s">
        <v>157</v>
      </c>
      <c r="L174" s="2" t="s">
        <v>130</v>
      </c>
      <c r="M174" s="2" t="s">
        <v>131</v>
      </c>
      <c r="N174" s="2" t="s">
        <v>67</v>
      </c>
      <c r="O174" s="2" t="s">
        <v>68</v>
      </c>
      <c r="P174" s="2">
        <v>0</v>
      </c>
      <c r="Q174" s="2">
        <v>0</v>
      </c>
      <c r="R174" s="3">
        <f t="shared" si="17"/>
        <v>0</v>
      </c>
      <c r="S174" s="3">
        <f t="shared" si="18"/>
        <v>0</v>
      </c>
      <c r="T174" s="2">
        <v>0</v>
      </c>
      <c r="U174" s="2">
        <v>0</v>
      </c>
      <c r="V174" s="2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 s="2">
        <f t="shared" si="19"/>
        <v>0</v>
      </c>
      <c r="AI174" s="2" t="e">
        <f t="shared" si="14"/>
        <v>#DIV/0!</v>
      </c>
      <c r="AJ174">
        <v>0</v>
      </c>
      <c r="AK174" s="2">
        <f t="shared" si="20"/>
        <v>0</v>
      </c>
    </row>
    <row r="175" spans="1:37" ht="12.75" customHeight="1">
      <c r="A175" s="2">
        <v>14</v>
      </c>
      <c r="B175" s="2">
        <v>15</v>
      </c>
      <c r="C175" s="2" t="s">
        <v>10</v>
      </c>
      <c r="D175" t="s">
        <v>1370</v>
      </c>
      <c r="F175" t="str">
        <f t="shared" si="15"/>
        <v>402ACCUMULATED DEPRECIATION</v>
      </c>
      <c r="G175" t="str">
        <f t="shared" si="16"/>
        <v>3000OPENING BALANCE</v>
      </c>
      <c r="I175" t="s">
        <v>1330</v>
      </c>
      <c r="J175" s="2" t="s">
        <v>156</v>
      </c>
      <c r="K175" s="2" t="s">
        <v>157</v>
      </c>
      <c r="L175" s="2" t="s">
        <v>136</v>
      </c>
      <c r="M175" s="2" t="s">
        <v>137</v>
      </c>
      <c r="N175" s="2" t="s">
        <v>15</v>
      </c>
      <c r="O175" s="2" t="s">
        <v>16</v>
      </c>
      <c r="P175" s="2">
        <v>0</v>
      </c>
      <c r="Q175" s="2">
        <v>0</v>
      </c>
      <c r="R175" s="3">
        <f t="shared" si="17"/>
        <v>0</v>
      </c>
      <c r="S175" s="3">
        <f t="shared" si="18"/>
        <v>0</v>
      </c>
      <c r="T175" s="2">
        <v>0</v>
      </c>
      <c r="U175" s="2">
        <v>0</v>
      </c>
      <c r="V175" s="2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 s="2">
        <f t="shared" si="19"/>
        <v>0</v>
      </c>
      <c r="AI175" s="2" t="e">
        <f t="shared" si="14"/>
        <v>#DIV/0!</v>
      </c>
      <c r="AJ175">
        <v>0</v>
      </c>
      <c r="AK175" s="2">
        <f t="shared" si="20"/>
        <v>0</v>
      </c>
    </row>
    <row r="176" spans="1:37" ht="12.75" customHeight="1">
      <c r="A176" s="2">
        <v>14</v>
      </c>
      <c r="B176" s="2">
        <v>15</v>
      </c>
      <c r="C176" s="2" t="s">
        <v>10</v>
      </c>
      <c r="D176" t="s">
        <v>1370</v>
      </c>
      <c r="F176" t="str">
        <f t="shared" si="15"/>
        <v>402ACCUMULATED DEPRECIATION</v>
      </c>
      <c r="G176" t="str">
        <f t="shared" si="16"/>
        <v>4010DISPOSALS</v>
      </c>
      <c r="I176" t="s">
        <v>1330</v>
      </c>
      <c r="J176" s="2" t="s">
        <v>156</v>
      </c>
      <c r="K176" s="2" t="s">
        <v>157</v>
      </c>
      <c r="L176" s="2" t="s">
        <v>136</v>
      </c>
      <c r="M176" s="2" t="s">
        <v>137</v>
      </c>
      <c r="N176" s="2" t="s">
        <v>114</v>
      </c>
      <c r="O176" s="2" t="s">
        <v>115</v>
      </c>
      <c r="P176" s="2">
        <v>0</v>
      </c>
      <c r="Q176" s="2">
        <v>0</v>
      </c>
      <c r="R176" s="3">
        <f t="shared" si="17"/>
        <v>0</v>
      </c>
      <c r="S176" s="3">
        <f t="shared" si="18"/>
        <v>0</v>
      </c>
      <c r="T176" s="2">
        <v>0</v>
      </c>
      <c r="U176" s="2">
        <v>0</v>
      </c>
      <c r="V176" s="2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 s="2">
        <f t="shared" si="19"/>
        <v>0</v>
      </c>
      <c r="AI176" s="2" t="e">
        <f t="shared" si="14"/>
        <v>#DIV/0!</v>
      </c>
      <c r="AJ176">
        <v>0</v>
      </c>
      <c r="AK176" s="2">
        <f t="shared" si="20"/>
        <v>0</v>
      </c>
    </row>
    <row r="177" spans="1:37" ht="12.75" customHeight="1">
      <c r="A177" s="2">
        <v>14</v>
      </c>
      <c r="B177" s="2">
        <v>15</v>
      </c>
      <c r="C177" s="2" t="s">
        <v>10</v>
      </c>
      <c r="D177" t="s">
        <v>1370</v>
      </c>
      <c r="F177" t="str">
        <f t="shared" si="15"/>
        <v>402ACCUMULATED DEPRECIATION</v>
      </c>
      <c r="G177" t="str">
        <f t="shared" si="16"/>
        <v>4015DEPRECIATION</v>
      </c>
      <c r="I177" t="s">
        <v>1330</v>
      </c>
      <c r="J177" s="2" t="s">
        <v>156</v>
      </c>
      <c r="K177" s="2" t="s">
        <v>157</v>
      </c>
      <c r="L177" s="2" t="s">
        <v>136</v>
      </c>
      <c r="M177" s="2" t="s">
        <v>137</v>
      </c>
      <c r="N177" s="2" t="s">
        <v>116</v>
      </c>
      <c r="O177" s="2" t="s">
        <v>117</v>
      </c>
      <c r="P177" s="2">
        <v>0</v>
      </c>
      <c r="Q177" s="2">
        <v>0</v>
      </c>
      <c r="R177" s="3">
        <f t="shared" si="17"/>
        <v>0</v>
      </c>
      <c r="S177" s="3">
        <f t="shared" si="18"/>
        <v>0</v>
      </c>
      <c r="T177" s="2">
        <v>0</v>
      </c>
      <c r="U177" s="2">
        <v>0</v>
      </c>
      <c r="V177" s="2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 s="2">
        <f t="shared" si="19"/>
        <v>0</v>
      </c>
      <c r="AI177" s="2" t="e">
        <f t="shared" si="14"/>
        <v>#DIV/0!</v>
      </c>
      <c r="AJ177">
        <v>0</v>
      </c>
      <c r="AK177" s="2">
        <f t="shared" si="20"/>
        <v>0</v>
      </c>
    </row>
    <row r="178" spans="1:37" ht="12.75" customHeight="1">
      <c r="A178" s="2">
        <v>14</v>
      </c>
      <c r="B178" s="2">
        <v>15</v>
      </c>
      <c r="C178" s="2" t="s">
        <v>10</v>
      </c>
      <c r="D178" t="s">
        <v>1371</v>
      </c>
      <c r="F178" t="str">
        <f t="shared" si="15"/>
        <v>280ELECTRICITY SERVICES</v>
      </c>
      <c r="G178" t="str">
        <f t="shared" si="16"/>
        <v>3500ELECTRICITY DEPOSIT</v>
      </c>
      <c r="I178" t="s">
        <v>1330</v>
      </c>
      <c r="J178" s="2" t="s">
        <v>158</v>
      </c>
      <c r="K178" s="2" t="s">
        <v>159</v>
      </c>
      <c r="L178" s="2" t="s">
        <v>160</v>
      </c>
      <c r="M178" s="2" t="s">
        <v>161</v>
      </c>
      <c r="N178" s="2" t="s">
        <v>162</v>
      </c>
      <c r="O178" s="2" t="s">
        <v>163</v>
      </c>
      <c r="P178" s="2">
        <v>0</v>
      </c>
      <c r="Q178" s="2">
        <v>0</v>
      </c>
      <c r="R178" s="3">
        <f t="shared" si="17"/>
        <v>0</v>
      </c>
      <c r="S178" s="3">
        <f t="shared" si="18"/>
        <v>0</v>
      </c>
      <c r="T178" s="2">
        <v>0</v>
      </c>
      <c r="U178" s="2">
        <v>0</v>
      </c>
      <c r="V178" s="2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 s="2">
        <f t="shared" si="19"/>
        <v>0</v>
      </c>
      <c r="AI178" s="2" t="e">
        <f t="shared" si="14"/>
        <v>#DIV/0!</v>
      </c>
      <c r="AJ178">
        <v>0</v>
      </c>
      <c r="AK178" s="2">
        <f t="shared" si="20"/>
        <v>0</v>
      </c>
    </row>
    <row r="179" spans="1:37" ht="12.75" customHeight="1">
      <c r="A179" s="2">
        <v>14</v>
      </c>
      <c r="B179" s="2">
        <v>15</v>
      </c>
      <c r="C179" s="2" t="s">
        <v>10</v>
      </c>
      <c r="D179" t="s">
        <v>1372</v>
      </c>
      <c r="F179" t="str">
        <f t="shared" si="15"/>
        <v>400HISTORICAL COST</v>
      </c>
      <c r="G179" t="str">
        <f t="shared" si="16"/>
        <v>3000OPENING BALANCE</v>
      </c>
      <c r="I179" t="s">
        <v>1330</v>
      </c>
      <c r="J179" s="2" t="s">
        <v>164</v>
      </c>
      <c r="K179" s="2" t="s">
        <v>165</v>
      </c>
      <c r="L179" s="2" t="s">
        <v>130</v>
      </c>
      <c r="M179" s="2" t="s">
        <v>131</v>
      </c>
      <c r="N179" s="2" t="s">
        <v>15</v>
      </c>
      <c r="O179" s="2" t="s">
        <v>16</v>
      </c>
      <c r="P179" s="2">
        <v>0</v>
      </c>
      <c r="Q179" s="2">
        <v>0</v>
      </c>
      <c r="R179" s="3">
        <f t="shared" si="17"/>
        <v>0</v>
      </c>
      <c r="S179" s="3">
        <f t="shared" si="18"/>
        <v>0</v>
      </c>
      <c r="T179" s="2">
        <v>0</v>
      </c>
      <c r="U179" s="2">
        <v>0</v>
      </c>
      <c r="V179" s="2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 s="2">
        <f t="shared" si="19"/>
        <v>0</v>
      </c>
      <c r="AI179" s="2" t="e">
        <f t="shared" si="14"/>
        <v>#DIV/0!</v>
      </c>
      <c r="AJ179">
        <v>0</v>
      </c>
      <c r="AK179" s="2">
        <f t="shared" si="20"/>
        <v>0</v>
      </c>
    </row>
    <row r="180" spans="1:37" ht="12.75" customHeight="1">
      <c r="A180" s="2">
        <v>14</v>
      </c>
      <c r="B180" s="2">
        <v>15</v>
      </c>
      <c r="C180" s="2" t="s">
        <v>10</v>
      </c>
      <c r="D180" t="s">
        <v>1372</v>
      </c>
      <c r="F180" t="str">
        <f t="shared" si="15"/>
        <v>400HISTORICAL COST</v>
      </c>
      <c r="G180" t="str">
        <f t="shared" si="16"/>
        <v>4005ADDITIONS</v>
      </c>
      <c r="I180" t="s">
        <v>1330</v>
      </c>
      <c r="J180" s="2" t="s">
        <v>164</v>
      </c>
      <c r="K180" s="2" t="s">
        <v>165</v>
      </c>
      <c r="L180" s="2" t="s">
        <v>130</v>
      </c>
      <c r="M180" s="2" t="s">
        <v>131</v>
      </c>
      <c r="N180" s="2" t="s">
        <v>110</v>
      </c>
      <c r="O180" s="2" t="s">
        <v>111</v>
      </c>
      <c r="P180" s="2">
        <v>0</v>
      </c>
      <c r="Q180" s="2">
        <v>0</v>
      </c>
      <c r="R180" s="3">
        <f t="shared" si="17"/>
        <v>0</v>
      </c>
      <c r="S180" s="3">
        <f t="shared" si="18"/>
        <v>0</v>
      </c>
      <c r="T180" s="2">
        <v>0</v>
      </c>
      <c r="U180" s="2">
        <v>0</v>
      </c>
      <c r="V180" s="2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 s="2">
        <f t="shared" si="19"/>
        <v>0</v>
      </c>
      <c r="AI180" s="2" t="e">
        <f t="shared" si="14"/>
        <v>#DIV/0!</v>
      </c>
      <c r="AJ180">
        <v>0</v>
      </c>
      <c r="AK180" s="2">
        <f t="shared" si="20"/>
        <v>0</v>
      </c>
    </row>
    <row r="181" spans="1:37" ht="12.75" customHeight="1">
      <c r="A181" s="2">
        <v>14</v>
      </c>
      <c r="B181" s="2">
        <v>15</v>
      </c>
      <c r="C181" s="2" t="s">
        <v>10</v>
      </c>
      <c r="D181" t="s">
        <v>1372</v>
      </c>
      <c r="F181" t="str">
        <f t="shared" si="15"/>
        <v>400HISTORICAL COST</v>
      </c>
      <c r="G181" t="str">
        <f t="shared" si="16"/>
        <v>4010DISPOSALS</v>
      </c>
      <c r="I181" t="s">
        <v>1330</v>
      </c>
      <c r="J181" s="2" t="s">
        <v>164</v>
      </c>
      <c r="K181" s="2" t="s">
        <v>165</v>
      </c>
      <c r="L181" s="2" t="s">
        <v>130</v>
      </c>
      <c r="M181" s="2" t="s">
        <v>131</v>
      </c>
      <c r="N181" s="2" t="s">
        <v>114</v>
      </c>
      <c r="O181" s="2" t="s">
        <v>115</v>
      </c>
      <c r="P181" s="2">
        <v>0</v>
      </c>
      <c r="Q181" s="2">
        <v>0</v>
      </c>
      <c r="R181" s="3">
        <f t="shared" si="17"/>
        <v>0</v>
      </c>
      <c r="S181" s="3">
        <f t="shared" si="18"/>
        <v>0</v>
      </c>
      <c r="T181" s="2">
        <v>0</v>
      </c>
      <c r="U181" s="2">
        <v>0</v>
      </c>
      <c r="V181" s="2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 s="2">
        <f t="shared" si="19"/>
        <v>0</v>
      </c>
      <c r="AI181" s="2" t="e">
        <f t="shared" si="14"/>
        <v>#DIV/0!</v>
      </c>
      <c r="AJ181">
        <v>0</v>
      </c>
      <c r="AK181" s="2">
        <f t="shared" si="20"/>
        <v>0</v>
      </c>
    </row>
    <row r="182" spans="1:37" ht="12.75" customHeight="1">
      <c r="A182" s="2">
        <v>14</v>
      </c>
      <c r="B182" s="2">
        <v>15</v>
      </c>
      <c r="C182" s="2" t="s">
        <v>10</v>
      </c>
      <c r="D182" t="s">
        <v>1372</v>
      </c>
      <c r="F182" t="str">
        <f t="shared" si="15"/>
        <v>400HISTORICAL COST</v>
      </c>
      <c r="G182" t="str">
        <f t="shared" si="16"/>
        <v>4040TRANSFERS</v>
      </c>
      <c r="I182" t="s">
        <v>1330</v>
      </c>
      <c r="J182" s="2" t="s">
        <v>164</v>
      </c>
      <c r="K182" s="2" t="s">
        <v>165</v>
      </c>
      <c r="L182" s="2" t="s">
        <v>130</v>
      </c>
      <c r="M182" s="2" t="s">
        <v>131</v>
      </c>
      <c r="N182" s="2" t="s">
        <v>67</v>
      </c>
      <c r="O182" s="2" t="s">
        <v>68</v>
      </c>
      <c r="P182" s="2">
        <v>0</v>
      </c>
      <c r="Q182" s="2">
        <v>0</v>
      </c>
      <c r="R182" s="3">
        <f t="shared" si="17"/>
        <v>0</v>
      </c>
      <c r="S182" s="3">
        <f t="shared" si="18"/>
        <v>0</v>
      </c>
      <c r="T182" s="2">
        <v>0</v>
      </c>
      <c r="U182" s="2">
        <v>0</v>
      </c>
      <c r="V182" s="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 s="2">
        <f t="shared" si="19"/>
        <v>0</v>
      </c>
      <c r="AI182" s="2" t="e">
        <f t="shared" si="14"/>
        <v>#DIV/0!</v>
      </c>
      <c r="AJ182">
        <v>0</v>
      </c>
      <c r="AK182" s="2">
        <f t="shared" si="20"/>
        <v>0</v>
      </c>
    </row>
    <row r="183" spans="1:37" ht="12.75" customHeight="1">
      <c r="A183" s="2">
        <v>14</v>
      </c>
      <c r="B183" s="2">
        <v>15</v>
      </c>
      <c r="C183" s="2" t="s">
        <v>10</v>
      </c>
      <c r="D183" t="s">
        <v>1372</v>
      </c>
      <c r="F183" t="str">
        <f t="shared" si="15"/>
        <v>402ACCUMULATED DEPRECIATION</v>
      </c>
      <c r="G183" t="str">
        <f t="shared" si="16"/>
        <v>3000OPENING BALANCE</v>
      </c>
      <c r="I183" t="s">
        <v>1330</v>
      </c>
      <c r="J183" s="2" t="s">
        <v>164</v>
      </c>
      <c r="K183" s="2" t="s">
        <v>165</v>
      </c>
      <c r="L183" s="2" t="s">
        <v>136</v>
      </c>
      <c r="M183" s="2" t="s">
        <v>137</v>
      </c>
      <c r="N183" s="2" t="s">
        <v>15</v>
      </c>
      <c r="O183" s="2" t="s">
        <v>16</v>
      </c>
      <c r="P183" s="2">
        <v>0</v>
      </c>
      <c r="Q183" s="2">
        <v>0</v>
      </c>
      <c r="R183" s="3">
        <f t="shared" si="17"/>
        <v>0</v>
      </c>
      <c r="S183" s="3">
        <f t="shared" si="18"/>
        <v>0</v>
      </c>
      <c r="T183" s="2">
        <v>0</v>
      </c>
      <c r="U183" s="2">
        <v>0</v>
      </c>
      <c r="V183" s="2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 s="2">
        <f t="shared" si="19"/>
        <v>0</v>
      </c>
      <c r="AI183" s="2" t="e">
        <f t="shared" si="14"/>
        <v>#DIV/0!</v>
      </c>
      <c r="AJ183">
        <v>0</v>
      </c>
      <c r="AK183" s="2">
        <f t="shared" si="20"/>
        <v>0</v>
      </c>
    </row>
    <row r="184" spans="1:37" ht="12.75" customHeight="1">
      <c r="A184" s="2">
        <v>14</v>
      </c>
      <c r="B184" s="2">
        <v>15</v>
      </c>
      <c r="C184" s="2" t="s">
        <v>10</v>
      </c>
      <c r="D184" t="s">
        <v>1372</v>
      </c>
      <c r="F184" t="str">
        <f t="shared" si="15"/>
        <v>402ACCUMULATED DEPRECIATION</v>
      </c>
      <c r="G184" t="str">
        <f t="shared" si="16"/>
        <v>4010DISPOSALS</v>
      </c>
      <c r="I184" t="s">
        <v>1330</v>
      </c>
      <c r="J184" s="2" t="s">
        <v>164</v>
      </c>
      <c r="K184" s="2" t="s">
        <v>165</v>
      </c>
      <c r="L184" s="2" t="s">
        <v>136</v>
      </c>
      <c r="M184" s="2" t="s">
        <v>137</v>
      </c>
      <c r="N184" s="2" t="s">
        <v>114</v>
      </c>
      <c r="O184" s="2" t="s">
        <v>115</v>
      </c>
      <c r="P184" s="2">
        <v>0</v>
      </c>
      <c r="Q184" s="2">
        <v>0</v>
      </c>
      <c r="R184" s="3">
        <f t="shared" si="17"/>
        <v>0</v>
      </c>
      <c r="S184" s="3">
        <f t="shared" si="18"/>
        <v>0</v>
      </c>
      <c r="T184" s="2">
        <v>0</v>
      </c>
      <c r="U184" s="2">
        <v>0</v>
      </c>
      <c r="V184" s="2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 s="2">
        <f t="shared" si="19"/>
        <v>0</v>
      </c>
      <c r="AI184" s="2" t="e">
        <f t="shared" si="14"/>
        <v>#DIV/0!</v>
      </c>
      <c r="AJ184">
        <v>0</v>
      </c>
      <c r="AK184" s="2">
        <f t="shared" si="20"/>
        <v>0</v>
      </c>
    </row>
    <row r="185" spans="1:37" ht="12.75" customHeight="1">
      <c r="A185" s="2">
        <v>14</v>
      </c>
      <c r="B185" s="2">
        <v>15</v>
      </c>
      <c r="C185" s="2" t="s">
        <v>10</v>
      </c>
      <c r="D185" t="s">
        <v>1372</v>
      </c>
      <c r="F185" t="str">
        <f t="shared" si="15"/>
        <v>402ACCUMULATED DEPRECIATION</v>
      </c>
      <c r="G185" t="str">
        <f t="shared" si="16"/>
        <v>4015DEPRECIATION</v>
      </c>
      <c r="I185" t="s">
        <v>1330</v>
      </c>
      <c r="J185" s="2" t="s">
        <v>164</v>
      </c>
      <c r="K185" s="2" t="s">
        <v>165</v>
      </c>
      <c r="L185" s="2" t="s">
        <v>136</v>
      </c>
      <c r="M185" s="2" t="s">
        <v>137</v>
      </c>
      <c r="N185" s="2" t="s">
        <v>116</v>
      </c>
      <c r="O185" s="2" t="s">
        <v>117</v>
      </c>
      <c r="P185" s="2">
        <v>0</v>
      </c>
      <c r="Q185" s="2">
        <v>0</v>
      </c>
      <c r="R185" s="3">
        <f t="shared" si="17"/>
        <v>0</v>
      </c>
      <c r="S185" s="3">
        <f t="shared" si="18"/>
        <v>0</v>
      </c>
      <c r="T185" s="2">
        <v>0</v>
      </c>
      <c r="U185" s="2">
        <v>0</v>
      </c>
      <c r="V185" s="2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 s="2">
        <f t="shared" si="19"/>
        <v>0</v>
      </c>
      <c r="AI185" s="2" t="e">
        <f t="shared" si="14"/>
        <v>#DIV/0!</v>
      </c>
      <c r="AJ185">
        <v>0</v>
      </c>
      <c r="AK185" s="2">
        <f t="shared" si="20"/>
        <v>0</v>
      </c>
    </row>
    <row r="186" spans="1:37" ht="12.75" customHeight="1">
      <c r="A186" s="2">
        <v>14</v>
      </c>
      <c r="B186" s="2">
        <v>15</v>
      </c>
      <c r="C186" s="2" t="s">
        <v>10</v>
      </c>
      <c r="D186" t="s">
        <v>1373</v>
      </c>
      <c r="F186" t="str">
        <f t="shared" si="15"/>
        <v>400HISTORICAL COST</v>
      </c>
      <c r="G186" t="str">
        <f t="shared" si="16"/>
        <v>3000OPENING BALANCE</v>
      </c>
      <c r="I186" t="s">
        <v>1330</v>
      </c>
      <c r="J186" s="2" t="s">
        <v>166</v>
      </c>
      <c r="K186" s="2" t="s">
        <v>167</v>
      </c>
      <c r="L186" s="2" t="s">
        <v>130</v>
      </c>
      <c r="M186" s="2" t="s">
        <v>131</v>
      </c>
      <c r="N186" s="2" t="s">
        <v>15</v>
      </c>
      <c r="O186" s="2" t="s">
        <v>16</v>
      </c>
      <c r="P186" s="2">
        <v>0</v>
      </c>
      <c r="Q186" s="2">
        <v>0</v>
      </c>
      <c r="R186" s="3">
        <f t="shared" si="17"/>
        <v>0</v>
      </c>
      <c r="S186" s="3">
        <f t="shared" si="18"/>
        <v>0</v>
      </c>
      <c r="T186" s="2">
        <v>0</v>
      </c>
      <c r="U186" s="2">
        <v>0</v>
      </c>
      <c r="V186" s="2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 s="2">
        <f t="shared" si="19"/>
        <v>0</v>
      </c>
      <c r="AI186" s="2" t="e">
        <f t="shared" si="14"/>
        <v>#DIV/0!</v>
      </c>
      <c r="AJ186">
        <v>0</v>
      </c>
      <c r="AK186" s="2">
        <f t="shared" si="20"/>
        <v>0</v>
      </c>
    </row>
    <row r="187" spans="1:37" ht="12.75" customHeight="1">
      <c r="A187" s="2">
        <v>14</v>
      </c>
      <c r="B187" s="2">
        <v>15</v>
      </c>
      <c r="C187" s="2" t="s">
        <v>10</v>
      </c>
      <c r="D187" t="s">
        <v>1373</v>
      </c>
      <c r="F187" t="str">
        <f t="shared" si="15"/>
        <v>400HISTORICAL COST</v>
      </c>
      <c r="G187" t="str">
        <f t="shared" si="16"/>
        <v>4005ADDITIONS</v>
      </c>
      <c r="I187" t="s">
        <v>1330</v>
      </c>
      <c r="J187" s="2" t="s">
        <v>166</v>
      </c>
      <c r="K187" s="2" t="s">
        <v>167</v>
      </c>
      <c r="L187" s="2" t="s">
        <v>130</v>
      </c>
      <c r="M187" s="2" t="s">
        <v>131</v>
      </c>
      <c r="N187" s="2" t="s">
        <v>110</v>
      </c>
      <c r="O187" s="2" t="s">
        <v>111</v>
      </c>
      <c r="P187" s="2">
        <v>0</v>
      </c>
      <c r="Q187" s="2">
        <v>0</v>
      </c>
      <c r="R187" s="3">
        <f t="shared" si="17"/>
        <v>0</v>
      </c>
      <c r="S187" s="3">
        <f t="shared" si="18"/>
        <v>0</v>
      </c>
      <c r="T187" s="2">
        <v>0</v>
      </c>
      <c r="U187" s="2">
        <v>0</v>
      </c>
      <c r="V187" s="2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 s="2">
        <f t="shared" si="19"/>
        <v>0</v>
      </c>
      <c r="AI187" s="2" t="e">
        <f t="shared" si="14"/>
        <v>#DIV/0!</v>
      </c>
      <c r="AJ187">
        <v>0</v>
      </c>
      <c r="AK187" s="2">
        <f t="shared" si="20"/>
        <v>0</v>
      </c>
    </row>
    <row r="188" spans="1:37" ht="12.75" customHeight="1">
      <c r="A188" s="2">
        <v>14</v>
      </c>
      <c r="B188" s="2">
        <v>15</v>
      </c>
      <c r="C188" s="2" t="s">
        <v>10</v>
      </c>
      <c r="D188" t="s">
        <v>1373</v>
      </c>
      <c r="F188" t="str">
        <f t="shared" si="15"/>
        <v>400HISTORICAL COST</v>
      </c>
      <c r="G188" t="str">
        <f t="shared" si="16"/>
        <v>4010DISPOSALS</v>
      </c>
      <c r="I188" t="s">
        <v>1330</v>
      </c>
      <c r="J188" s="2" t="s">
        <v>166</v>
      </c>
      <c r="K188" s="2" t="s">
        <v>167</v>
      </c>
      <c r="L188" s="2" t="s">
        <v>130</v>
      </c>
      <c r="M188" s="2" t="s">
        <v>131</v>
      </c>
      <c r="N188" s="2" t="s">
        <v>114</v>
      </c>
      <c r="O188" s="2" t="s">
        <v>115</v>
      </c>
      <c r="P188" s="2">
        <v>0</v>
      </c>
      <c r="Q188" s="2">
        <v>0</v>
      </c>
      <c r="R188" s="3">
        <f t="shared" si="17"/>
        <v>0</v>
      </c>
      <c r="S188" s="3">
        <f t="shared" si="18"/>
        <v>0</v>
      </c>
      <c r="T188" s="2">
        <v>0</v>
      </c>
      <c r="U188" s="2">
        <v>0</v>
      </c>
      <c r="V188" s="2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 s="2">
        <f t="shared" si="19"/>
        <v>0</v>
      </c>
      <c r="AI188" s="2" t="e">
        <f t="shared" si="14"/>
        <v>#DIV/0!</v>
      </c>
      <c r="AJ188">
        <v>0</v>
      </c>
      <c r="AK188" s="2">
        <f t="shared" si="20"/>
        <v>0</v>
      </c>
    </row>
    <row r="189" spans="1:37" ht="12.75" customHeight="1">
      <c r="A189" s="2">
        <v>14</v>
      </c>
      <c r="B189" s="2">
        <v>15</v>
      </c>
      <c r="C189" s="2" t="s">
        <v>10</v>
      </c>
      <c r="D189" t="s">
        <v>1373</v>
      </c>
      <c r="F189" t="str">
        <f t="shared" si="15"/>
        <v>400HISTORICAL COST</v>
      </c>
      <c r="G189" t="str">
        <f t="shared" si="16"/>
        <v>4040TRANSFERS</v>
      </c>
      <c r="I189" t="s">
        <v>1330</v>
      </c>
      <c r="J189" s="2" t="s">
        <v>166</v>
      </c>
      <c r="K189" s="2" t="s">
        <v>167</v>
      </c>
      <c r="L189" s="2" t="s">
        <v>130</v>
      </c>
      <c r="M189" s="2" t="s">
        <v>131</v>
      </c>
      <c r="N189" s="2" t="s">
        <v>67</v>
      </c>
      <c r="O189" s="2" t="s">
        <v>68</v>
      </c>
      <c r="P189" s="2">
        <v>0</v>
      </c>
      <c r="Q189" s="2">
        <v>0</v>
      </c>
      <c r="R189" s="3">
        <f t="shared" si="17"/>
        <v>0</v>
      </c>
      <c r="S189" s="3">
        <f t="shared" si="18"/>
        <v>0</v>
      </c>
      <c r="T189" s="2">
        <v>0</v>
      </c>
      <c r="U189" s="2">
        <v>0</v>
      </c>
      <c r="V189" s="2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 s="2">
        <f t="shared" si="19"/>
        <v>0</v>
      </c>
      <c r="AI189" s="2" t="e">
        <f t="shared" si="14"/>
        <v>#DIV/0!</v>
      </c>
      <c r="AJ189">
        <v>0</v>
      </c>
      <c r="AK189" s="2">
        <f t="shared" si="20"/>
        <v>0</v>
      </c>
    </row>
    <row r="190" spans="1:37" ht="12.75" customHeight="1">
      <c r="A190" s="2">
        <v>14</v>
      </c>
      <c r="B190" s="2">
        <v>15</v>
      </c>
      <c r="C190" s="2" t="s">
        <v>10</v>
      </c>
      <c r="D190" t="s">
        <v>1373</v>
      </c>
      <c r="F190" t="str">
        <f t="shared" si="15"/>
        <v>402ACCUMULATED DEPRECIATION</v>
      </c>
      <c r="G190" t="str">
        <f t="shared" si="16"/>
        <v>3000OPENING BALANCE</v>
      </c>
      <c r="I190" t="s">
        <v>1330</v>
      </c>
      <c r="J190" s="2" t="s">
        <v>166</v>
      </c>
      <c r="K190" s="2" t="s">
        <v>167</v>
      </c>
      <c r="L190" s="2" t="s">
        <v>136</v>
      </c>
      <c r="M190" s="2" t="s">
        <v>137</v>
      </c>
      <c r="N190" s="2" t="s">
        <v>15</v>
      </c>
      <c r="O190" s="2" t="s">
        <v>16</v>
      </c>
      <c r="P190" s="2">
        <v>0</v>
      </c>
      <c r="Q190" s="2">
        <v>0</v>
      </c>
      <c r="R190" s="3">
        <f t="shared" si="17"/>
        <v>0</v>
      </c>
      <c r="S190" s="3">
        <f t="shared" si="18"/>
        <v>0</v>
      </c>
      <c r="T190" s="2">
        <v>0</v>
      </c>
      <c r="U190" s="2">
        <v>0</v>
      </c>
      <c r="V190" s="2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 s="2">
        <f t="shared" si="19"/>
        <v>0</v>
      </c>
      <c r="AI190" s="2" t="e">
        <f t="shared" si="14"/>
        <v>#DIV/0!</v>
      </c>
      <c r="AJ190">
        <v>0</v>
      </c>
      <c r="AK190" s="2">
        <f t="shared" si="20"/>
        <v>0</v>
      </c>
    </row>
    <row r="191" spans="1:37" ht="12.75" customHeight="1">
      <c r="A191" s="2">
        <v>14</v>
      </c>
      <c r="B191" s="2">
        <v>15</v>
      </c>
      <c r="C191" s="2" t="s">
        <v>10</v>
      </c>
      <c r="D191" t="s">
        <v>1373</v>
      </c>
      <c r="F191" t="str">
        <f t="shared" si="15"/>
        <v>402ACCUMULATED DEPRECIATION</v>
      </c>
      <c r="G191" t="str">
        <f t="shared" si="16"/>
        <v>4010DISPOSALS</v>
      </c>
      <c r="I191" t="s">
        <v>1330</v>
      </c>
      <c r="J191" s="2" t="s">
        <v>166</v>
      </c>
      <c r="K191" s="2" t="s">
        <v>167</v>
      </c>
      <c r="L191" s="2" t="s">
        <v>136</v>
      </c>
      <c r="M191" s="2" t="s">
        <v>137</v>
      </c>
      <c r="N191" s="2" t="s">
        <v>114</v>
      </c>
      <c r="O191" s="2" t="s">
        <v>115</v>
      </c>
      <c r="P191" s="2">
        <v>0</v>
      </c>
      <c r="Q191" s="2">
        <v>0</v>
      </c>
      <c r="R191" s="3">
        <f t="shared" si="17"/>
        <v>0</v>
      </c>
      <c r="S191" s="3">
        <f t="shared" si="18"/>
        <v>0</v>
      </c>
      <c r="T191" s="2">
        <v>0</v>
      </c>
      <c r="U191" s="2">
        <v>0</v>
      </c>
      <c r="V191" s="2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 s="2">
        <f t="shared" si="19"/>
        <v>0</v>
      </c>
      <c r="AI191" s="2" t="e">
        <f t="shared" si="14"/>
        <v>#DIV/0!</v>
      </c>
      <c r="AJ191">
        <v>0</v>
      </c>
      <c r="AK191" s="2">
        <f t="shared" si="20"/>
        <v>0</v>
      </c>
    </row>
    <row r="192" spans="1:37" ht="12.75" customHeight="1">
      <c r="A192" s="2">
        <v>14</v>
      </c>
      <c r="B192" s="2">
        <v>15</v>
      </c>
      <c r="C192" s="2" t="s">
        <v>10</v>
      </c>
      <c r="D192" t="s">
        <v>1373</v>
      </c>
      <c r="F192" t="str">
        <f t="shared" si="15"/>
        <v>402ACCUMULATED DEPRECIATION</v>
      </c>
      <c r="G192" t="str">
        <f t="shared" si="16"/>
        <v>4015DEPRECIATION</v>
      </c>
      <c r="I192" t="s">
        <v>1330</v>
      </c>
      <c r="J192" s="2" t="s">
        <v>166</v>
      </c>
      <c r="K192" s="2" t="s">
        <v>167</v>
      </c>
      <c r="L192" s="2" t="s">
        <v>136</v>
      </c>
      <c r="M192" s="2" t="s">
        <v>137</v>
      </c>
      <c r="N192" s="2" t="s">
        <v>116</v>
      </c>
      <c r="O192" s="2" t="s">
        <v>117</v>
      </c>
      <c r="P192" s="2">
        <v>0</v>
      </c>
      <c r="Q192" s="2">
        <v>0</v>
      </c>
      <c r="R192" s="3">
        <f t="shared" si="17"/>
        <v>0</v>
      </c>
      <c r="S192" s="3">
        <f t="shared" si="18"/>
        <v>0</v>
      </c>
      <c r="T192" s="2">
        <v>0</v>
      </c>
      <c r="U192" s="2">
        <v>0</v>
      </c>
      <c r="V192" s="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 s="2">
        <f t="shared" si="19"/>
        <v>0</v>
      </c>
      <c r="AI192" s="2" t="e">
        <f t="shared" si="14"/>
        <v>#DIV/0!</v>
      </c>
      <c r="AJ192">
        <v>0</v>
      </c>
      <c r="AK192" s="2">
        <f t="shared" si="20"/>
        <v>0</v>
      </c>
    </row>
    <row r="193" spans="1:37" ht="12.75" customHeight="1">
      <c r="A193" s="2">
        <v>14</v>
      </c>
      <c r="B193" s="2">
        <v>15</v>
      </c>
      <c r="C193" s="2" t="s">
        <v>10</v>
      </c>
      <c r="D193" t="s">
        <v>1374</v>
      </c>
      <c r="F193" t="str">
        <f t="shared" si="15"/>
        <v>400HISTORICAL COST</v>
      </c>
      <c r="G193" t="str">
        <f t="shared" si="16"/>
        <v>3000OPENING BALANCE</v>
      </c>
      <c r="I193" t="s">
        <v>1330</v>
      </c>
      <c r="J193" s="2" t="s">
        <v>168</v>
      </c>
      <c r="K193" s="2" t="s">
        <v>169</v>
      </c>
      <c r="L193" s="2" t="s">
        <v>130</v>
      </c>
      <c r="M193" s="2" t="s">
        <v>131</v>
      </c>
      <c r="N193" s="2" t="s">
        <v>15</v>
      </c>
      <c r="O193" s="2" t="s">
        <v>16</v>
      </c>
      <c r="P193" s="2">
        <v>0</v>
      </c>
      <c r="Q193" s="2">
        <v>0</v>
      </c>
      <c r="R193" s="3">
        <f t="shared" si="17"/>
        <v>0</v>
      </c>
      <c r="S193" s="3">
        <f t="shared" si="18"/>
        <v>0</v>
      </c>
      <c r="T193" s="2">
        <v>0</v>
      </c>
      <c r="U193" s="2">
        <v>0</v>
      </c>
      <c r="V193" s="2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 s="2">
        <f t="shared" si="19"/>
        <v>0</v>
      </c>
      <c r="AI193" s="2" t="e">
        <f t="shared" si="14"/>
        <v>#DIV/0!</v>
      </c>
      <c r="AJ193">
        <v>0</v>
      </c>
      <c r="AK193" s="2">
        <f t="shared" si="20"/>
        <v>0</v>
      </c>
    </row>
    <row r="194" spans="1:37" ht="12.75" customHeight="1">
      <c r="A194" s="2">
        <v>14</v>
      </c>
      <c r="B194" s="2">
        <v>15</v>
      </c>
      <c r="C194" s="2" t="s">
        <v>10</v>
      </c>
      <c r="D194" t="s">
        <v>1374</v>
      </c>
      <c r="F194" t="str">
        <f t="shared" si="15"/>
        <v>400HISTORICAL COST</v>
      </c>
      <c r="G194" t="str">
        <f t="shared" si="16"/>
        <v>4005ADDITIONS</v>
      </c>
      <c r="I194" t="s">
        <v>1330</v>
      </c>
      <c r="J194" s="2" t="s">
        <v>168</v>
      </c>
      <c r="K194" s="2" t="s">
        <v>169</v>
      </c>
      <c r="L194" s="2" t="s">
        <v>130</v>
      </c>
      <c r="M194" s="2" t="s">
        <v>131</v>
      </c>
      <c r="N194" s="2" t="s">
        <v>110</v>
      </c>
      <c r="O194" s="2" t="s">
        <v>111</v>
      </c>
      <c r="P194" s="2">
        <v>0</v>
      </c>
      <c r="Q194" s="2">
        <v>0</v>
      </c>
      <c r="R194" s="3">
        <f t="shared" si="17"/>
        <v>0</v>
      </c>
      <c r="S194" s="3">
        <f t="shared" si="18"/>
        <v>0</v>
      </c>
      <c r="T194" s="2">
        <v>0</v>
      </c>
      <c r="U194" s="2">
        <v>0</v>
      </c>
      <c r="V194" s="2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 s="2">
        <f t="shared" si="19"/>
        <v>0</v>
      </c>
      <c r="AI194" s="2" t="e">
        <f t="shared" ref="AI194:AI257" si="21">AH194/P194</f>
        <v>#DIV/0!</v>
      </c>
      <c r="AJ194">
        <v>0</v>
      </c>
      <c r="AK194" s="2">
        <f t="shared" si="20"/>
        <v>0</v>
      </c>
    </row>
    <row r="195" spans="1:37" ht="12.75" customHeight="1">
      <c r="A195" s="2">
        <v>14</v>
      </c>
      <c r="B195" s="2">
        <v>15</v>
      </c>
      <c r="C195" s="2" t="s">
        <v>10</v>
      </c>
      <c r="D195" t="s">
        <v>1374</v>
      </c>
      <c r="F195" t="str">
        <f t="shared" ref="F195:F258" si="22">L195&amp;M195</f>
        <v>400HISTORICAL COST</v>
      </c>
      <c r="G195" t="str">
        <f t="shared" ref="G195:G258" si="23">N195&amp;O195</f>
        <v>4010DISPOSALS</v>
      </c>
      <c r="I195" t="s">
        <v>1330</v>
      </c>
      <c r="J195" s="2" t="s">
        <v>168</v>
      </c>
      <c r="K195" s="2" t="s">
        <v>169</v>
      </c>
      <c r="L195" s="2" t="s">
        <v>130</v>
      </c>
      <c r="M195" s="2" t="s">
        <v>131</v>
      </c>
      <c r="N195" s="2" t="s">
        <v>114</v>
      </c>
      <c r="O195" s="2" t="s">
        <v>115</v>
      </c>
      <c r="P195" s="2">
        <v>0</v>
      </c>
      <c r="Q195" s="2">
        <v>0</v>
      </c>
      <c r="R195" s="3">
        <f t="shared" ref="R195:R258" si="24">SUM((Q195*0.055)+Q195)</f>
        <v>0</v>
      </c>
      <c r="S195" s="3">
        <f t="shared" ref="S195:S258" si="25">SUM((R195*0.053)+R195)</f>
        <v>0</v>
      </c>
      <c r="T195" s="2">
        <v>0</v>
      </c>
      <c r="U195" s="2">
        <v>0</v>
      </c>
      <c r="V195" s="2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 s="2">
        <f t="shared" ref="AH195:AH258" si="26">SUM(AB195:AG195)</f>
        <v>0</v>
      </c>
      <c r="AI195" s="2" t="e">
        <f t="shared" si="21"/>
        <v>#DIV/0!</v>
      </c>
      <c r="AJ195">
        <v>0</v>
      </c>
      <c r="AK195" s="2">
        <f t="shared" ref="AK195:AK258" si="27">T195*2</f>
        <v>0</v>
      </c>
    </row>
    <row r="196" spans="1:37" ht="12.75" customHeight="1">
      <c r="A196" s="2">
        <v>14</v>
      </c>
      <c r="B196" s="2">
        <v>15</v>
      </c>
      <c r="C196" s="2" t="s">
        <v>10</v>
      </c>
      <c r="D196" t="s">
        <v>1374</v>
      </c>
      <c r="F196" t="str">
        <f t="shared" si="22"/>
        <v>400HISTORICAL COST</v>
      </c>
      <c r="G196" t="str">
        <f t="shared" si="23"/>
        <v>4040TRANSFERS</v>
      </c>
      <c r="I196" t="s">
        <v>1330</v>
      </c>
      <c r="J196" s="2" t="s">
        <v>168</v>
      </c>
      <c r="K196" s="2" t="s">
        <v>169</v>
      </c>
      <c r="L196" s="2" t="s">
        <v>130</v>
      </c>
      <c r="M196" s="2" t="s">
        <v>131</v>
      </c>
      <c r="N196" s="2" t="s">
        <v>67</v>
      </c>
      <c r="O196" s="2" t="s">
        <v>68</v>
      </c>
      <c r="P196" s="2">
        <v>0</v>
      </c>
      <c r="Q196" s="2">
        <v>0</v>
      </c>
      <c r="R196" s="3">
        <f t="shared" si="24"/>
        <v>0</v>
      </c>
      <c r="S196" s="3">
        <f t="shared" si="25"/>
        <v>0</v>
      </c>
      <c r="T196" s="2">
        <v>0</v>
      </c>
      <c r="U196" s="2">
        <v>0</v>
      </c>
      <c r="V196" s="2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 s="2">
        <f t="shared" si="26"/>
        <v>0</v>
      </c>
      <c r="AI196" s="2" t="e">
        <f t="shared" si="21"/>
        <v>#DIV/0!</v>
      </c>
      <c r="AJ196">
        <v>0</v>
      </c>
      <c r="AK196" s="2">
        <f t="shared" si="27"/>
        <v>0</v>
      </c>
    </row>
    <row r="197" spans="1:37" ht="12.75" customHeight="1">
      <c r="A197" s="2">
        <v>14</v>
      </c>
      <c r="B197" s="2">
        <v>15</v>
      </c>
      <c r="C197" s="2" t="s">
        <v>10</v>
      </c>
      <c r="D197" t="s">
        <v>1374</v>
      </c>
      <c r="F197" t="str">
        <f t="shared" si="22"/>
        <v>402ACCUMULATED DEPRECIATION</v>
      </c>
      <c r="G197" t="str">
        <f t="shared" si="23"/>
        <v>3000OPENING BALANCE</v>
      </c>
      <c r="I197" t="s">
        <v>1330</v>
      </c>
      <c r="J197" s="2" t="s">
        <v>168</v>
      </c>
      <c r="K197" s="2" t="s">
        <v>169</v>
      </c>
      <c r="L197" s="2" t="s">
        <v>136</v>
      </c>
      <c r="M197" s="2" t="s">
        <v>137</v>
      </c>
      <c r="N197" s="2" t="s">
        <v>15</v>
      </c>
      <c r="O197" s="2" t="s">
        <v>16</v>
      </c>
      <c r="P197" s="2">
        <v>0</v>
      </c>
      <c r="Q197" s="2">
        <v>0</v>
      </c>
      <c r="R197" s="3">
        <f t="shared" si="24"/>
        <v>0</v>
      </c>
      <c r="S197" s="3">
        <f t="shared" si="25"/>
        <v>0</v>
      </c>
      <c r="T197" s="2">
        <v>0</v>
      </c>
      <c r="U197" s="2">
        <v>0</v>
      </c>
      <c r="V197" s="2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 s="2">
        <f t="shared" si="26"/>
        <v>0</v>
      </c>
      <c r="AI197" s="2" t="e">
        <f t="shared" si="21"/>
        <v>#DIV/0!</v>
      </c>
      <c r="AJ197">
        <v>0</v>
      </c>
      <c r="AK197" s="2">
        <f t="shared" si="27"/>
        <v>0</v>
      </c>
    </row>
    <row r="198" spans="1:37" ht="12.75" customHeight="1">
      <c r="A198" s="2">
        <v>14</v>
      </c>
      <c r="B198" s="2">
        <v>15</v>
      </c>
      <c r="C198" s="2" t="s">
        <v>10</v>
      </c>
      <c r="D198" t="s">
        <v>1374</v>
      </c>
      <c r="F198" t="str">
        <f t="shared" si="22"/>
        <v>402ACCUMULATED DEPRECIATION</v>
      </c>
      <c r="G198" t="str">
        <f t="shared" si="23"/>
        <v>4010DISPOSALS</v>
      </c>
      <c r="I198" t="s">
        <v>1330</v>
      </c>
      <c r="J198" s="2" t="s">
        <v>168</v>
      </c>
      <c r="K198" s="2" t="s">
        <v>169</v>
      </c>
      <c r="L198" s="2" t="s">
        <v>136</v>
      </c>
      <c r="M198" s="2" t="s">
        <v>137</v>
      </c>
      <c r="N198" s="2" t="s">
        <v>114</v>
      </c>
      <c r="O198" s="2" t="s">
        <v>115</v>
      </c>
      <c r="P198" s="2">
        <v>0</v>
      </c>
      <c r="Q198" s="2">
        <v>0</v>
      </c>
      <c r="R198" s="3">
        <f t="shared" si="24"/>
        <v>0</v>
      </c>
      <c r="S198" s="3">
        <f t="shared" si="25"/>
        <v>0</v>
      </c>
      <c r="T198" s="2">
        <v>0</v>
      </c>
      <c r="U198" s="2">
        <v>0</v>
      </c>
      <c r="V198" s="2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 s="2">
        <f t="shared" si="26"/>
        <v>0</v>
      </c>
      <c r="AI198" s="2" t="e">
        <f t="shared" si="21"/>
        <v>#DIV/0!</v>
      </c>
      <c r="AJ198">
        <v>0</v>
      </c>
      <c r="AK198" s="2">
        <f t="shared" si="27"/>
        <v>0</v>
      </c>
    </row>
    <row r="199" spans="1:37" ht="12.75" customHeight="1">
      <c r="A199" s="2">
        <v>14</v>
      </c>
      <c r="B199" s="2">
        <v>15</v>
      </c>
      <c r="C199" s="2" t="s">
        <v>10</v>
      </c>
      <c r="D199" t="s">
        <v>1374</v>
      </c>
      <c r="F199" t="str">
        <f t="shared" si="22"/>
        <v>402ACCUMULATED DEPRECIATION</v>
      </c>
      <c r="G199" t="str">
        <f t="shared" si="23"/>
        <v>4015DEPRECIATION</v>
      </c>
      <c r="I199" t="s">
        <v>1330</v>
      </c>
      <c r="J199" s="2" t="s">
        <v>168</v>
      </c>
      <c r="K199" s="2" t="s">
        <v>169</v>
      </c>
      <c r="L199" s="2" t="s">
        <v>136</v>
      </c>
      <c r="M199" s="2" t="s">
        <v>137</v>
      </c>
      <c r="N199" s="2" t="s">
        <v>116</v>
      </c>
      <c r="O199" s="2" t="s">
        <v>117</v>
      </c>
      <c r="P199" s="2">
        <v>0</v>
      </c>
      <c r="Q199" s="2">
        <v>0</v>
      </c>
      <c r="R199" s="3">
        <f t="shared" si="24"/>
        <v>0</v>
      </c>
      <c r="S199" s="3">
        <f t="shared" si="25"/>
        <v>0</v>
      </c>
      <c r="T199" s="2">
        <v>0</v>
      </c>
      <c r="U199" s="2">
        <v>0</v>
      </c>
      <c r="V199" s="2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 s="2">
        <f t="shared" si="26"/>
        <v>0</v>
      </c>
      <c r="AI199" s="2" t="e">
        <f t="shared" si="21"/>
        <v>#DIV/0!</v>
      </c>
      <c r="AJ199">
        <v>0</v>
      </c>
      <c r="AK199" s="2">
        <f t="shared" si="27"/>
        <v>0</v>
      </c>
    </row>
    <row r="200" spans="1:37" ht="12.75" customHeight="1">
      <c r="A200" s="2">
        <v>14</v>
      </c>
      <c r="B200" s="2">
        <v>15</v>
      </c>
      <c r="C200" s="2" t="s">
        <v>10</v>
      </c>
      <c r="D200" t="s">
        <v>1375</v>
      </c>
      <c r="F200" t="str">
        <f t="shared" si="22"/>
        <v>400HISTORICAL COST</v>
      </c>
      <c r="G200" t="str">
        <f t="shared" si="23"/>
        <v>3000OPENING BALANCE</v>
      </c>
      <c r="I200" t="s">
        <v>1330</v>
      </c>
      <c r="J200" s="2" t="s">
        <v>170</v>
      </c>
      <c r="K200" s="2" t="s">
        <v>171</v>
      </c>
      <c r="L200" s="2" t="s">
        <v>130</v>
      </c>
      <c r="M200" s="2" t="s">
        <v>131</v>
      </c>
      <c r="N200" s="2" t="s">
        <v>15</v>
      </c>
      <c r="O200" s="2" t="s">
        <v>16</v>
      </c>
      <c r="P200" s="2">
        <v>0</v>
      </c>
      <c r="Q200" s="2">
        <v>0</v>
      </c>
      <c r="R200" s="3">
        <f t="shared" si="24"/>
        <v>0</v>
      </c>
      <c r="S200" s="3">
        <f t="shared" si="25"/>
        <v>0</v>
      </c>
      <c r="T200" s="2">
        <v>0</v>
      </c>
      <c r="U200" s="2">
        <v>0</v>
      </c>
      <c r="V200" s="2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 s="2">
        <f t="shared" si="26"/>
        <v>0</v>
      </c>
      <c r="AI200" s="2" t="e">
        <f t="shared" si="21"/>
        <v>#DIV/0!</v>
      </c>
      <c r="AJ200">
        <v>0</v>
      </c>
      <c r="AK200" s="2">
        <f t="shared" si="27"/>
        <v>0</v>
      </c>
    </row>
    <row r="201" spans="1:37" ht="12.75" customHeight="1">
      <c r="A201" s="2">
        <v>14</v>
      </c>
      <c r="B201" s="2">
        <v>15</v>
      </c>
      <c r="C201" s="2" t="s">
        <v>10</v>
      </c>
      <c r="D201" t="s">
        <v>1375</v>
      </c>
      <c r="F201" t="str">
        <f t="shared" si="22"/>
        <v>400HISTORICAL COST</v>
      </c>
      <c r="G201" t="str">
        <f t="shared" si="23"/>
        <v>4005ADDITIONS</v>
      </c>
      <c r="I201" t="s">
        <v>1330</v>
      </c>
      <c r="J201" s="2" t="s">
        <v>170</v>
      </c>
      <c r="K201" s="2" t="s">
        <v>171</v>
      </c>
      <c r="L201" s="2" t="s">
        <v>130</v>
      </c>
      <c r="M201" s="2" t="s">
        <v>131</v>
      </c>
      <c r="N201" s="2" t="s">
        <v>110</v>
      </c>
      <c r="O201" s="2" t="s">
        <v>111</v>
      </c>
      <c r="P201" s="2">
        <v>0</v>
      </c>
      <c r="Q201" s="2">
        <v>0</v>
      </c>
      <c r="R201" s="3">
        <f t="shared" si="24"/>
        <v>0</v>
      </c>
      <c r="S201" s="3">
        <f t="shared" si="25"/>
        <v>0</v>
      </c>
      <c r="T201" s="2">
        <v>0</v>
      </c>
      <c r="U201" s="2">
        <v>0</v>
      </c>
      <c r="V201" s="2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 s="2">
        <f t="shared" si="26"/>
        <v>0</v>
      </c>
      <c r="AI201" s="2" t="e">
        <f t="shared" si="21"/>
        <v>#DIV/0!</v>
      </c>
      <c r="AJ201">
        <v>0</v>
      </c>
      <c r="AK201" s="2">
        <f t="shared" si="27"/>
        <v>0</v>
      </c>
    </row>
    <row r="202" spans="1:37" ht="12.75" customHeight="1">
      <c r="A202" s="2">
        <v>14</v>
      </c>
      <c r="B202" s="2">
        <v>15</v>
      </c>
      <c r="C202" s="2" t="s">
        <v>10</v>
      </c>
      <c r="D202" t="s">
        <v>1375</v>
      </c>
      <c r="F202" t="str">
        <f t="shared" si="22"/>
        <v>400HISTORICAL COST</v>
      </c>
      <c r="G202" t="str">
        <f t="shared" si="23"/>
        <v>4010DISPOSALS</v>
      </c>
      <c r="I202" t="s">
        <v>1330</v>
      </c>
      <c r="J202" s="2" t="s">
        <v>170</v>
      </c>
      <c r="K202" s="2" t="s">
        <v>171</v>
      </c>
      <c r="L202" s="2" t="s">
        <v>130</v>
      </c>
      <c r="M202" s="2" t="s">
        <v>131</v>
      </c>
      <c r="N202" s="2" t="s">
        <v>114</v>
      </c>
      <c r="O202" s="2" t="s">
        <v>115</v>
      </c>
      <c r="P202" s="2">
        <v>0</v>
      </c>
      <c r="Q202" s="2">
        <v>0</v>
      </c>
      <c r="R202" s="3">
        <f t="shared" si="24"/>
        <v>0</v>
      </c>
      <c r="S202" s="3">
        <f t="shared" si="25"/>
        <v>0</v>
      </c>
      <c r="T202" s="2">
        <v>0</v>
      </c>
      <c r="U202" s="2">
        <v>0</v>
      </c>
      <c r="V202" s="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 s="2">
        <f t="shared" si="26"/>
        <v>0</v>
      </c>
      <c r="AI202" s="2" t="e">
        <f t="shared" si="21"/>
        <v>#DIV/0!</v>
      </c>
      <c r="AJ202">
        <v>0</v>
      </c>
      <c r="AK202" s="2">
        <f t="shared" si="27"/>
        <v>0</v>
      </c>
    </row>
    <row r="203" spans="1:37" ht="12.75" customHeight="1">
      <c r="A203" s="2">
        <v>14</v>
      </c>
      <c r="B203" s="2">
        <v>15</v>
      </c>
      <c r="C203" s="2" t="s">
        <v>10</v>
      </c>
      <c r="D203" t="s">
        <v>1375</v>
      </c>
      <c r="F203" t="str">
        <f t="shared" si="22"/>
        <v>400HISTORICAL COST</v>
      </c>
      <c r="G203" t="str">
        <f t="shared" si="23"/>
        <v>4040TRANSFERS</v>
      </c>
      <c r="I203" t="s">
        <v>1330</v>
      </c>
      <c r="J203" s="2" t="s">
        <v>170</v>
      </c>
      <c r="K203" s="2" t="s">
        <v>171</v>
      </c>
      <c r="L203" s="2" t="s">
        <v>130</v>
      </c>
      <c r="M203" s="2" t="s">
        <v>131</v>
      </c>
      <c r="N203" s="2" t="s">
        <v>67</v>
      </c>
      <c r="O203" s="2" t="s">
        <v>68</v>
      </c>
      <c r="P203" s="2">
        <v>0</v>
      </c>
      <c r="Q203" s="2">
        <v>0</v>
      </c>
      <c r="R203" s="3">
        <f t="shared" si="24"/>
        <v>0</v>
      </c>
      <c r="S203" s="3">
        <f t="shared" si="25"/>
        <v>0</v>
      </c>
      <c r="T203" s="2">
        <v>0</v>
      </c>
      <c r="U203" s="2">
        <v>0</v>
      </c>
      <c r="V203" s="2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 s="2">
        <f t="shared" si="26"/>
        <v>0</v>
      </c>
      <c r="AI203" s="2" t="e">
        <f t="shared" si="21"/>
        <v>#DIV/0!</v>
      </c>
      <c r="AJ203">
        <v>0</v>
      </c>
      <c r="AK203" s="2">
        <f t="shared" si="27"/>
        <v>0</v>
      </c>
    </row>
    <row r="204" spans="1:37" ht="12.75" customHeight="1">
      <c r="A204" s="2">
        <v>14</v>
      </c>
      <c r="B204" s="2">
        <v>15</v>
      </c>
      <c r="C204" s="2" t="s">
        <v>10</v>
      </c>
      <c r="D204" t="s">
        <v>1375</v>
      </c>
      <c r="F204" t="str">
        <f t="shared" si="22"/>
        <v>402ACCUMULATED DEPRECIATION</v>
      </c>
      <c r="G204" t="str">
        <f t="shared" si="23"/>
        <v>3000OPENING BALANCE</v>
      </c>
      <c r="I204" t="s">
        <v>1330</v>
      </c>
      <c r="J204" s="2" t="s">
        <v>170</v>
      </c>
      <c r="K204" s="2" t="s">
        <v>171</v>
      </c>
      <c r="L204" s="2" t="s">
        <v>136</v>
      </c>
      <c r="M204" s="2" t="s">
        <v>137</v>
      </c>
      <c r="N204" s="2" t="s">
        <v>15</v>
      </c>
      <c r="O204" s="2" t="s">
        <v>16</v>
      </c>
      <c r="P204" s="2">
        <v>0</v>
      </c>
      <c r="Q204" s="2">
        <v>0</v>
      </c>
      <c r="R204" s="3">
        <f t="shared" si="24"/>
        <v>0</v>
      </c>
      <c r="S204" s="3">
        <f t="shared" si="25"/>
        <v>0</v>
      </c>
      <c r="T204" s="2">
        <v>0</v>
      </c>
      <c r="U204" s="2">
        <v>0</v>
      </c>
      <c r="V204" s="2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 s="2">
        <f t="shared" si="26"/>
        <v>0</v>
      </c>
      <c r="AI204" s="2" t="e">
        <f t="shared" si="21"/>
        <v>#DIV/0!</v>
      </c>
      <c r="AJ204">
        <v>0</v>
      </c>
      <c r="AK204" s="2">
        <f t="shared" si="27"/>
        <v>0</v>
      </c>
    </row>
    <row r="205" spans="1:37" ht="12.75" customHeight="1">
      <c r="A205" s="2">
        <v>14</v>
      </c>
      <c r="B205" s="2">
        <v>15</v>
      </c>
      <c r="C205" s="2" t="s">
        <v>10</v>
      </c>
      <c r="D205" t="s">
        <v>1375</v>
      </c>
      <c r="F205" t="str">
        <f t="shared" si="22"/>
        <v>402ACCUMULATED DEPRECIATION</v>
      </c>
      <c r="G205" t="str">
        <f t="shared" si="23"/>
        <v>4010DISPOSALS</v>
      </c>
      <c r="I205" t="s">
        <v>1330</v>
      </c>
      <c r="J205" s="2" t="s">
        <v>170</v>
      </c>
      <c r="K205" s="2" t="s">
        <v>171</v>
      </c>
      <c r="L205" s="2" t="s">
        <v>136</v>
      </c>
      <c r="M205" s="2" t="s">
        <v>137</v>
      </c>
      <c r="N205" s="2" t="s">
        <v>114</v>
      </c>
      <c r="O205" s="2" t="s">
        <v>115</v>
      </c>
      <c r="P205" s="2">
        <v>0</v>
      </c>
      <c r="Q205" s="2">
        <v>0</v>
      </c>
      <c r="R205" s="3">
        <f t="shared" si="24"/>
        <v>0</v>
      </c>
      <c r="S205" s="3">
        <f t="shared" si="25"/>
        <v>0</v>
      </c>
      <c r="T205" s="2">
        <v>0</v>
      </c>
      <c r="U205" s="2">
        <v>0</v>
      </c>
      <c r="V205" s="2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 s="2">
        <f t="shared" si="26"/>
        <v>0</v>
      </c>
      <c r="AI205" s="2" t="e">
        <f t="shared" si="21"/>
        <v>#DIV/0!</v>
      </c>
      <c r="AJ205">
        <v>0</v>
      </c>
      <c r="AK205" s="2">
        <f t="shared" si="27"/>
        <v>0</v>
      </c>
    </row>
    <row r="206" spans="1:37" ht="12.75" customHeight="1">
      <c r="A206" s="2">
        <v>14</v>
      </c>
      <c r="B206" s="2">
        <v>15</v>
      </c>
      <c r="C206" s="2" t="s">
        <v>10</v>
      </c>
      <c r="D206" t="s">
        <v>1375</v>
      </c>
      <c r="F206" t="str">
        <f t="shared" si="22"/>
        <v>402ACCUMULATED DEPRECIATION</v>
      </c>
      <c r="G206" t="str">
        <f t="shared" si="23"/>
        <v>4015DEPRECIATION</v>
      </c>
      <c r="I206" t="s">
        <v>1330</v>
      </c>
      <c r="J206" s="2" t="s">
        <v>170</v>
      </c>
      <c r="K206" s="2" t="s">
        <v>171</v>
      </c>
      <c r="L206" s="2" t="s">
        <v>136</v>
      </c>
      <c r="M206" s="2" t="s">
        <v>137</v>
      </c>
      <c r="N206" s="2" t="s">
        <v>116</v>
      </c>
      <c r="O206" s="2" t="s">
        <v>117</v>
      </c>
      <c r="P206" s="2">
        <v>0</v>
      </c>
      <c r="Q206" s="2">
        <v>0</v>
      </c>
      <c r="R206" s="3">
        <f t="shared" si="24"/>
        <v>0</v>
      </c>
      <c r="S206" s="3">
        <f t="shared" si="25"/>
        <v>0</v>
      </c>
      <c r="T206" s="2">
        <v>0</v>
      </c>
      <c r="U206" s="2">
        <v>0</v>
      </c>
      <c r="V206" s="2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 s="2">
        <f t="shared" si="26"/>
        <v>0</v>
      </c>
      <c r="AI206" s="2" t="e">
        <f t="shared" si="21"/>
        <v>#DIV/0!</v>
      </c>
      <c r="AJ206">
        <v>0</v>
      </c>
      <c r="AK206" s="2">
        <f t="shared" si="27"/>
        <v>0</v>
      </c>
    </row>
    <row r="207" spans="1:37" ht="12.75" customHeight="1">
      <c r="A207" s="2">
        <v>14</v>
      </c>
      <c r="B207" s="2">
        <v>15</v>
      </c>
      <c r="C207" s="2" t="s">
        <v>10</v>
      </c>
      <c r="D207" t="s">
        <v>1376</v>
      </c>
      <c r="F207" t="str">
        <f t="shared" si="22"/>
        <v>400HISTORICAL COST</v>
      </c>
      <c r="G207" t="str">
        <f t="shared" si="23"/>
        <v>3000OPENING BALANCE</v>
      </c>
      <c r="I207" t="s">
        <v>1330</v>
      </c>
      <c r="J207" s="2" t="s">
        <v>172</v>
      </c>
      <c r="K207" s="2" t="s">
        <v>173</v>
      </c>
      <c r="L207" s="2" t="s">
        <v>130</v>
      </c>
      <c r="M207" s="2" t="s">
        <v>131</v>
      </c>
      <c r="N207" s="2" t="s">
        <v>15</v>
      </c>
      <c r="O207" s="2" t="s">
        <v>16</v>
      </c>
      <c r="P207" s="2">
        <v>0</v>
      </c>
      <c r="Q207" s="2">
        <v>0</v>
      </c>
      <c r="R207" s="3">
        <f t="shared" si="24"/>
        <v>0</v>
      </c>
      <c r="S207" s="3">
        <f t="shared" si="25"/>
        <v>0</v>
      </c>
      <c r="T207" s="2">
        <v>0</v>
      </c>
      <c r="U207" s="2">
        <v>0</v>
      </c>
      <c r="V207" s="2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 s="2">
        <f t="shared" si="26"/>
        <v>0</v>
      </c>
      <c r="AI207" s="2" t="e">
        <f t="shared" si="21"/>
        <v>#DIV/0!</v>
      </c>
      <c r="AJ207">
        <v>0</v>
      </c>
      <c r="AK207" s="2">
        <f t="shared" si="27"/>
        <v>0</v>
      </c>
    </row>
    <row r="208" spans="1:37" ht="12.75" customHeight="1">
      <c r="A208" s="2">
        <v>14</v>
      </c>
      <c r="B208" s="2">
        <v>15</v>
      </c>
      <c r="C208" s="2" t="s">
        <v>10</v>
      </c>
      <c r="D208" t="s">
        <v>1376</v>
      </c>
      <c r="F208" t="str">
        <f t="shared" si="22"/>
        <v>400HISTORICAL COST</v>
      </c>
      <c r="G208" t="str">
        <f t="shared" si="23"/>
        <v>4005ADDITIONS</v>
      </c>
      <c r="I208" t="s">
        <v>1330</v>
      </c>
      <c r="J208" s="2" t="s">
        <v>172</v>
      </c>
      <c r="K208" s="2" t="s">
        <v>173</v>
      </c>
      <c r="L208" s="2" t="s">
        <v>130</v>
      </c>
      <c r="M208" s="2" t="s">
        <v>131</v>
      </c>
      <c r="N208" s="2" t="s">
        <v>110</v>
      </c>
      <c r="O208" s="2" t="s">
        <v>111</v>
      </c>
      <c r="P208" s="2">
        <v>0</v>
      </c>
      <c r="Q208" s="2">
        <v>0</v>
      </c>
      <c r="R208" s="3">
        <f t="shared" si="24"/>
        <v>0</v>
      </c>
      <c r="S208" s="3">
        <f t="shared" si="25"/>
        <v>0</v>
      </c>
      <c r="T208" s="2">
        <v>0</v>
      </c>
      <c r="U208" s="2">
        <v>0</v>
      </c>
      <c r="V208" s="2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 s="2">
        <f t="shared" si="26"/>
        <v>0</v>
      </c>
      <c r="AI208" s="2" t="e">
        <f t="shared" si="21"/>
        <v>#DIV/0!</v>
      </c>
      <c r="AJ208">
        <v>0</v>
      </c>
      <c r="AK208" s="2">
        <f t="shared" si="27"/>
        <v>0</v>
      </c>
    </row>
    <row r="209" spans="1:37" ht="12.75" customHeight="1">
      <c r="A209" s="2">
        <v>14</v>
      </c>
      <c r="B209" s="2">
        <v>15</v>
      </c>
      <c r="C209" s="2" t="s">
        <v>10</v>
      </c>
      <c r="D209" t="s">
        <v>1376</v>
      </c>
      <c r="F209" t="str">
        <f t="shared" si="22"/>
        <v>400HISTORICAL COST</v>
      </c>
      <c r="G209" t="str">
        <f t="shared" si="23"/>
        <v>4010DISPOSALS</v>
      </c>
      <c r="I209" t="s">
        <v>1330</v>
      </c>
      <c r="J209" s="2" t="s">
        <v>172</v>
      </c>
      <c r="K209" s="2" t="s">
        <v>173</v>
      </c>
      <c r="L209" s="2" t="s">
        <v>130</v>
      </c>
      <c r="M209" s="2" t="s">
        <v>131</v>
      </c>
      <c r="N209" s="2" t="s">
        <v>114</v>
      </c>
      <c r="O209" s="2" t="s">
        <v>115</v>
      </c>
      <c r="P209" s="2">
        <v>0</v>
      </c>
      <c r="Q209" s="2">
        <v>0</v>
      </c>
      <c r="R209" s="3">
        <f t="shared" si="24"/>
        <v>0</v>
      </c>
      <c r="S209" s="3">
        <f t="shared" si="25"/>
        <v>0</v>
      </c>
      <c r="T209" s="2">
        <v>0</v>
      </c>
      <c r="U209" s="2">
        <v>0</v>
      </c>
      <c r="V209" s="2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 s="2">
        <f t="shared" si="26"/>
        <v>0</v>
      </c>
      <c r="AI209" s="2" t="e">
        <f t="shared" si="21"/>
        <v>#DIV/0!</v>
      </c>
      <c r="AJ209">
        <v>0</v>
      </c>
      <c r="AK209" s="2">
        <f t="shared" si="27"/>
        <v>0</v>
      </c>
    </row>
    <row r="210" spans="1:37" ht="12.75" customHeight="1">
      <c r="A210" s="2">
        <v>14</v>
      </c>
      <c r="B210" s="2">
        <v>15</v>
      </c>
      <c r="C210" s="2" t="s">
        <v>10</v>
      </c>
      <c r="D210" t="s">
        <v>1376</v>
      </c>
      <c r="F210" t="str">
        <f t="shared" si="22"/>
        <v>400HISTORICAL COST</v>
      </c>
      <c r="G210" t="str">
        <f t="shared" si="23"/>
        <v>4040TRANSFERS</v>
      </c>
      <c r="I210" t="s">
        <v>1330</v>
      </c>
      <c r="J210" s="2" t="s">
        <v>172</v>
      </c>
      <c r="K210" s="2" t="s">
        <v>173</v>
      </c>
      <c r="L210" s="2" t="s">
        <v>130</v>
      </c>
      <c r="M210" s="2" t="s">
        <v>131</v>
      </c>
      <c r="N210" s="2" t="s">
        <v>67</v>
      </c>
      <c r="O210" s="2" t="s">
        <v>68</v>
      </c>
      <c r="P210" s="2">
        <v>0</v>
      </c>
      <c r="Q210" s="2">
        <v>0</v>
      </c>
      <c r="R210" s="3">
        <f t="shared" si="24"/>
        <v>0</v>
      </c>
      <c r="S210" s="3">
        <f t="shared" si="25"/>
        <v>0</v>
      </c>
      <c r="T210" s="2">
        <v>0</v>
      </c>
      <c r="U210" s="2">
        <v>0</v>
      </c>
      <c r="V210" s="2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 s="2">
        <f t="shared" si="26"/>
        <v>0</v>
      </c>
      <c r="AI210" s="2" t="e">
        <f t="shared" si="21"/>
        <v>#DIV/0!</v>
      </c>
      <c r="AJ210">
        <v>0</v>
      </c>
      <c r="AK210" s="2">
        <f t="shared" si="27"/>
        <v>0</v>
      </c>
    </row>
    <row r="211" spans="1:37" ht="12.75" customHeight="1">
      <c r="A211" s="2">
        <v>14</v>
      </c>
      <c r="B211" s="2">
        <v>15</v>
      </c>
      <c r="C211" s="2" t="s">
        <v>10</v>
      </c>
      <c r="D211" t="s">
        <v>1376</v>
      </c>
      <c r="F211" t="str">
        <f t="shared" si="22"/>
        <v>402ACCUMULATED DEPRECIATION</v>
      </c>
      <c r="G211" t="str">
        <f t="shared" si="23"/>
        <v>3000OPENING BALANCE</v>
      </c>
      <c r="I211" t="s">
        <v>1330</v>
      </c>
      <c r="J211" s="2" t="s">
        <v>172</v>
      </c>
      <c r="K211" s="2" t="s">
        <v>173</v>
      </c>
      <c r="L211" s="2" t="s">
        <v>136</v>
      </c>
      <c r="M211" s="2" t="s">
        <v>137</v>
      </c>
      <c r="N211" s="2" t="s">
        <v>15</v>
      </c>
      <c r="O211" s="2" t="s">
        <v>16</v>
      </c>
      <c r="P211" s="2">
        <v>0</v>
      </c>
      <c r="Q211" s="2">
        <v>0</v>
      </c>
      <c r="R211" s="3">
        <f t="shared" si="24"/>
        <v>0</v>
      </c>
      <c r="S211" s="3">
        <f t="shared" si="25"/>
        <v>0</v>
      </c>
      <c r="T211" s="2">
        <v>0</v>
      </c>
      <c r="U211" s="2">
        <v>0</v>
      </c>
      <c r="V211" s="2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 s="2">
        <f t="shared" si="26"/>
        <v>0</v>
      </c>
      <c r="AI211" s="2" t="e">
        <f t="shared" si="21"/>
        <v>#DIV/0!</v>
      </c>
      <c r="AJ211">
        <v>0</v>
      </c>
      <c r="AK211" s="2">
        <f t="shared" si="27"/>
        <v>0</v>
      </c>
    </row>
    <row r="212" spans="1:37" ht="12.75" customHeight="1">
      <c r="A212" s="2">
        <v>14</v>
      </c>
      <c r="B212" s="2">
        <v>15</v>
      </c>
      <c r="C212" s="2" t="s">
        <v>10</v>
      </c>
      <c r="D212" t="s">
        <v>1376</v>
      </c>
      <c r="F212" t="str">
        <f t="shared" si="22"/>
        <v>402ACCUMULATED DEPRECIATION</v>
      </c>
      <c r="G212" t="str">
        <f t="shared" si="23"/>
        <v>4010DISPOSALS</v>
      </c>
      <c r="I212" t="s">
        <v>1330</v>
      </c>
      <c r="J212" s="2" t="s">
        <v>172</v>
      </c>
      <c r="K212" s="2" t="s">
        <v>173</v>
      </c>
      <c r="L212" s="2" t="s">
        <v>136</v>
      </c>
      <c r="M212" s="2" t="s">
        <v>137</v>
      </c>
      <c r="N212" s="2" t="s">
        <v>114</v>
      </c>
      <c r="O212" s="2" t="s">
        <v>115</v>
      </c>
      <c r="P212" s="2">
        <v>0</v>
      </c>
      <c r="Q212" s="2">
        <v>0</v>
      </c>
      <c r="R212" s="3">
        <f t="shared" si="24"/>
        <v>0</v>
      </c>
      <c r="S212" s="3">
        <f t="shared" si="25"/>
        <v>0</v>
      </c>
      <c r="T212" s="2">
        <v>0</v>
      </c>
      <c r="U212" s="2">
        <v>0</v>
      </c>
      <c r="V212" s="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 s="2">
        <f t="shared" si="26"/>
        <v>0</v>
      </c>
      <c r="AI212" s="2" t="e">
        <f t="shared" si="21"/>
        <v>#DIV/0!</v>
      </c>
      <c r="AJ212">
        <v>0</v>
      </c>
      <c r="AK212" s="2">
        <f t="shared" si="27"/>
        <v>0</v>
      </c>
    </row>
    <row r="213" spans="1:37" ht="12.75" customHeight="1">
      <c r="A213" s="2">
        <v>14</v>
      </c>
      <c r="B213" s="2">
        <v>15</v>
      </c>
      <c r="C213" s="2" t="s">
        <v>10</v>
      </c>
      <c r="D213" t="s">
        <v>1376</v>
      </c>
      <c r="F213" t="str">
        <f t="shared" si="22"/>
        <v>402ACCUMULATED DEPRECIATION</v>
      </c>
      <c r="G213" t="str">
        <f t="shared" si="23"/>
        <v>4015DEPRECIATION</v>
      </c>
      <c r="I213" t="s">
        <v>1330</v>
      </c>
      <c r="J213" s="2" t="s">
        <v>172</v>
      </c>
      <c r="K213" s="2" t="s">
        <v>173</v>
      </c>
      <c r="L213" s="2" t="s">
        <v>136</v>
      </c>
      <c r="M213" s="2" t="s">
        <v>137</v>
      </c>
      <c r="N213" s="2" t="s">
        <v>116</v>
      </c>
      <c r="O213" s="2" t="s">
        <v>117</v>
      </c>
      <c r="P213" s="2">
        <v>0</v>
      </c>
      <c r="Q213" s="2">
        <v>0</v>
      </c>
      <c r="R213" s="3">
        <f t="shared" si="24"/>
        <v>0</v>
      </c>
      <c r="S213" s="3">
        <f t="shared" si="25"/>
        <v>0</v>
      </c>
      <c r="T213" s="2">
        <v>0</v>
      </c>
      <c r="U213" s="2">
        <v>0</v>
      </c>
      <c r="V213" s="2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 s="2">
        <f t="shared" si="26"/>
        <v>0</v>
      </c>
      <c r="AI213" s="2" t="e">
        <f t="shared" si="21"/>
        <v>#DIV/0!</v>
      </c>
      <c r="AJ213">
        <v>0</v>
      </c>
      <c r="AK213" s="2">
        <f t="shared" si="27"/>
        <v>0</v>
      </c>
    </row>
    <row r="214" spans="1:37" ht="12.75" customHeight="1">
      <c r="A214" s="2">
        <v>14</v>
      </c>
      <c r="B214" s="2">
        <v>15</v>
      </c>
      <c r="C214" s="2" t="s">
        <v>10</v>
      </c>
      <c r="D214" t="s">
        <v>1377</v>
      </c>
      <c r="F214" t="str">
        <f t="shared" si="22"/>
        <v>400HISTORICAL COST</v>
      </c>
      <c r="G214" t="str">
        <f t="shared" si="23"/>
        <v>3000OPENING BALANCE</v>
      </c>
      <c r="I214" t="s">
        <v>1330</v>
      </c>
      <c r="J214" s="2" t="s">
        <v>174</v>
      </c>
      <c r="K214" s="2" t="s">
        <v>175</v>
      </c>
      <c r="L214" s="2" t="s">
        <v>130</v>
      </c>
      <c r="M214" s="2" t="s">
        <v>131</v>
      </c>
      <c r="N214" s="2" t="s">
        <v>15</v>
      </c>
      <c r="O214" s="2" t="s">
        <v>16</v>
      </c>
      <c r="P214" s="2">
        <v>0</v>
      </c>
      <c r="Q214" s="2">
        <v>0</v>
      </c>
      <c r="R214" s="3">
        <f t="shared" si="24"/>
        <v>0</v>
      </c>
      <c r="S214" s="3">
        <f t="shared" si="25"/>
        <v>0</v>
      </c>
      <c r="T214" s="2">
        <v>0</v>
      </c>
      <c r="U214" s="2">
        <v>0</v>
      </c>
      <c r="V214" s="2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 s="2">
        <f t="shared" si="26"/>
        <v>0</v>
      </c>
      <c r="AI214" s="2" t="e">
        <f t="shared" si="21"/>
        <v>#DIV/0!</v>
      </c>
      <c r="AJ214">
        <v>0</v>
      </c>
      <c r="AK214" s="2">
        <f t="shared" si="27"/>
        <v>0</v>
      </c>
    </row>
    <row r="215" spans="1:37" ht="12.75" customHeight="1">
      <c r="A215" s="2">
        <v>14</v>
      </c>
      <c r="B215" s="2">
        <v>15</v>
      </c>
      <c r="C215" s="2" t="s">
        <v>10</v>
      </c>
      <c r="D215" t="s">
        <v>1377</v>
      </c>
      <c r="F215" t="str">
        <f t="shared" si="22"/>
        <v>400HISTORICAL COST</v>
      </c>
      <c r="G215" t="str">
        <f t="shared" si="23"/>
        <v>4005ADDITIONS</v>
      </c>
      <c r="I215" t="s">
        <v>1330</v>
      </c>
      <c r="J215" s="2" t="s">
        <v>174</v>
      </c>
      <c r="K215" s="2" t="s">
        <v>175</v>
      </c>
      <c r="L215" s="2" t="s">
        <v>130</v>
      </c>
      <c r="M215" s="2" t="s">
        <v>131</v>
      </c>
      <c r="N215" s="2" t="s">
        <v>110</v>
      </c>
      <c r="O215" s="2" t="s">
        <v>111</v>
      </c>
      <c r="P215" s="2">
        <v>0</v>
      </c>
      <c r="Q215" s="2">
        <v>0</v>
      </c>
      <c r="R215" s="3">
        <f t="shared" si="24"/>
        <v>0</v>
      </c>
      <c r="S215" s="3">
        <f t="shared" si="25"/>
        <v>0</v>
      </c>
      <c r="T215" s="2">
        <v>0</v>
      </c>
      <c r="U215" s="2">
        <v>0</v>
      </c>
      <c r="V215" s="2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 s="2">
        <f t="shared" si="26"/>
        <v>0</v>
      </c>
      <c r="AI215" s="2" t="e">
        <f t="shared" si="21"/>
        <v>#DIV/0!</v>
      </c>
      <c r="AJ215">
        <v>0</v>
      </c>
      <c r="AK215" s="2">
        <f t="shared" si="27"/>
        <v>0</v>
      </c>
    </row>
    <row r="216" spans="1:37" ht="12.75" customHeight="1">
      <c r="A216" s="2">
        <v>14</v>
      </c>
      <c r="B216" s="2">
        <v>15</v>
      </c>
      <c r="C216" s="2" t="s">
        <v>10</v>
      </c>
      <c r="D216" t="s">
        <v>1377</v>
      </c>
      <c r="F216" t="str">
        <f t="shared" si="22"/>
        <v>400HISTORICAL COST</v>
      </c>
      <c r="G216" t="str">
        <f t="shared" si="23"/>
        <v>4010DISPOSALS</v>
      </c>
      <c r="I216" t="s">
        <v>1330</v>
      </c>
      <c r="J216" s="2" t="s">
        <v>174</v>
      </c>
      <c r="K216" s="2" t="s">
        <v>175</v>
      </c>
      <c r="L216" s="2" t="s">
        <v>130</v>
      </c>
      <c r="M216" s="2" t="s">
        <v>131</v>
      </c>
      <c r="N216" s="2" t="s">
        <v>114</v>
      </c>
      <c r="O216" s="2" t="s">
        <v>115</v>
      </c>
      <c r="P216" s="2">
        <v>0</v>
      </c>
      <c r="Q216" s="2">
        <v>0</v>
      </c>
      <c r="R216" s="3">
        <f t="shared" si="24"/>
        <v>0</v>
      </c>
      <c r="S216" s="3">
        <f t="shared" si="25"/>
        <v>0</v>
      </c>
      <c r="T216" s="2">
        <v>0</v>
      </c>
      <c r="U216" s="2">
        <v>0</v>
      </c>
      <c r="V216" s="2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 s="2">
        <f t="shared" si="26"/>
        <v>0</v>
      </c>
      <c r="AI216" s="2" t="e">
        <f t="shared" si="21"/>
        <v>#DIV/0!</v>
      </c>
      <c r="AJ216">
        <v>0</v>
      </c>
      <c r="AK216" s="2">
        <f t="shared" si="27"/>
        <v>0</v>
      </c>
    </row>
    <row r="217" spans="1:37" ht="12.75" customHeight="1">
      <c r="A217" s="2">
        <v>14</v>
      </c>
      <c r="B217" s="2">
        <v>15</v>
      </c>
      <c r="C217" s="2" t="s">
        <v>10</v>
      </c>
      <c r="D217" t="s">
        <v>1377</v>
      </c>
      <c r="F217" t="str">
        <f t="shared" si="22"/>
        <v>400HISTORICAL COST</v>
      </c>
      <c r="G217" t="str">
        <f t="shared" si="23"/>
        <v>4040TRANSFERS</v>
      </c>
      <c r="I217" t="s">
        <v>1330</v>
      </c>
      <c r="J217" s="2" t="s">
        <v>174</v>
      </c>
      <c r="K217" s="2" t="s">
        <v>175</v>
      </c>
      <c r="L217" s="2" t="s">
        <v>130</v>
      </c>
      <c r="M217" s="2" t="s">
        <v>131</v>
      </c>
      <c r="N217" s="2" t="s">
        <v>67</v>
      </c>
      <c r="O217" s="2" t="s">
        <v>68</v>
      </c>
      <c r="P217" s="2">
        <v>0</v>
      </c>
      <c r="Q217" s="2">
        <v>0</v>
      </c>
      <c r="R217" s="3">
        <f t="shared" si="24"/>
        <v>0</v>
      </c>
      <c r="S217" s="3">
        <f t="shared" si="25"/>
        <v>0</v>
      </c>
      <c r="T217" s="2">
        <v>0</v>
      </c>
      <c r="U217" s="2">
        <v>0</v>
      </c>
      <c r="V217" s="2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 s="2">
        <f t="shared" si="26"/>
        <v>0</v>
      </c>
      <c r="AI217" s="2" t="e">
        <f t="shared" si="21"/>
        <v>#DIV/0!</v>
      </c>
      <c r="AJ217">
        <v>0</v>
      </c>
      <c r="AK217" s="2">
        <f t="shared" si="27"/>
        <v>0</v>
      </c>
    </row>
    <row r="218" spans="1:37" ht="12.75" customHeight="1">
      <c r="A218" s="2">
        <v>14</v>
      </c>
      <c r="B218" s="2">
        <v>15</v>
      </c>
      <c r="C218" s="2" t="s">
        <v>10</v>
      </c>
      <c r="D218" t="s">
        <v>1377</v>
      </c>
      <c r="F218" t="str">
        <f t="shared" si="22"/>
        <v>402ACCUMULATED DEPRECIATION</v>
      </c>
      <c r="G218" t="str">
        <f t="shared" si="23"/>
        <v>3000OPENING BALANCE</v>
      </c>
      <c r="I218" t="s">
        <v>1330</v>
      </c>
      <c r="J218" s="2" t="s">
        <v>174</v>
      </c>
      <c r="K218" s="2" t="s">
        <v>175</v>
      </c>
      <c r="L218" s="2" t="s">
        <v>136</v>
      </c>
      <c r="M218" s="2" t="s">
        <v>137</v>
      </c>
      <c r="N218" s="2" t="s">
        <v>15</v>
      </c>
      <c r="O218" s="2" t="s">
        <v>16</v>
      </c>
      <c r="P218" s="2">
        <v>0</v>
      </c>
      <c r="Q218" s="2">
        <v>0</v>
      </c>
      <c r="R218" s="3">
        <f t="shared" si="24"/>
        <v>0</v>
      </c>
      <c r="S218" s="3">
        <f t="shared" si="25"/>
        <v>0</v>
      </c>
      <c r="T218" s="2">
        <v>0</v>
      </c>
      <c r="U218" s="2">
        <v>0</v>
      </c>
      <c r="V218" s="2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 s="2">
        <f t="shared" si="26"/>
        <v>0</v>
      </c>
      <c r="AI218" s="2" t="e">
        <f t="shared" si="21"/>
        <v>#DIV/0!</v>
      </c>
      <c r="AJ218">
        <v>0</v>
      </c>
      <c r="AK218" s="2">
        <f t="shared" si="27"/>
        <v>0</v>
      </c>
    </row>
    <row r="219" spans="1:37" ht="12.75" customHeight="1">
      <c r="A219" s="2">
        <v>14</v>
      </c>
      <c r="B219" s="2">
        <v>15</v>
      </c>
      <c r="C219" s="2" t="s">
        <v>10</v>
      </c>
      <c r="D219" t="s">
        <v>1377</v>
      </c>
      <c r="F219" t="str">
        <f t="shared" si="22"/>
        <v>402ACCUMULATED DEPRECIATION</v>
      </c>
      <c r="G219" t="str">
        <f t="shared" si="23"/>
        <v>4010DISPOSALS</v>
      </c>
      <c r="I219" t="s">
        <v>1330</v>
      </c>
      <c r="J219" s="2" t="s">
        <v>174</v>
      </c>
      <c r="K219" s="2" t="s">
        <v>175</v>
      </c>
      <c r="L219" s="2" t="s">
        <v>136</v>
      </c>
      <c r="M219" s="2" t="s">
        <v>137</v>
      </c>
      <c r="N219" s="2" t="s">
        <v>114</v>
      </c>
      <c r="O219" s="2" t="s">
        <v>115</v>
      </c>
      <c r="P219" s="2">
        <v>0</v>
      </c>
      <c r="Q219" s="2">
        <v>0</v>
      </c>
      <c r="R219" s="3">
        <f t="shared" si="24"/>
        <v>0</v>
      </c>
      <c r="S219" s="3">
        <f t="shared" si="25"/>
        <v>0</v>
      </c>
      <c r="T219" s="2">
        <v>0</v>
      </c>
      <c r="U219" s="2">
        <v>0</v>
      </c>
      <c r="V219" s="2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 s="2">
        <f t="shared" si="26"/>
        <v>0</v>
      </c>
      <c r="AI219" s="2" t="e">
        <f t="shared" si="21"/>
        <v>#DIV/0!</v>
      </c>
      <c r="AJ219">
        <v>0</v>
      </c>
      <c r="AK219" s="2">
        <f t="shared" si="27"/>
        <v>0</v>
      </c>
    </row>
    <row r="220" spans="1:37" ht="12.75" customHeight="1">
      <c r="A220" s="2">
        <v>14</v>
      </c>
      <c r="B220" s="2">
        <v>15</v>
      </c>
      <c r="C220" s="2" t="s">
        <v>10</v>
      </c>
      <c r="D220" t="s">
        <v>1377</v>
      </c>
      <c r="F220" t="str">
        <f t="shared" si="22"/>
        <v>402ACCUMULATED DEPRECIATION</v>
      </c>
      <c r="G220" t="str">
        <f t="shared" si="23"/>
        <v>4015DEPRECIATION</v>
      </c>
      <c r="I220" t="s">
        <v>1330</v>
      </c>
      <c r="J220" s="2" t="s">
        <v>174</v>
      </c>
      <c r="K220" s="2" t="s">
        <v>175</v>
      </c>
      <c r="L220" s="2" t="s">
        <v>136</v>
      </c>
      <c r="M220" s="2" t="s">
        <v>137</v>
      </c>
      <c r="N220" s="2" t="s">
        <v>116</v>
      </c>
      <c r="O220" s="2" t="s">
        <v>117</v>
      </c>
      <c r="P220" s="2">
        <v>0</v>
      </c>
      <c r="Q220" s="2">
        <v>0</v>
      </c>
      <c r="R220" s="3">
        <f t="shared" si="24"/>
        <v>0</v>
      </c>
      <c r="S220" s="3">
        <f t="shared" si="25"/>
        <v>0</v>
      </c>
      <c r="T220" s="2">
        <v>0</v>
      </c>
      <c r="U220" s="2">
        <v>0</v>
      </c>
      <c r="V220" s="2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 s="2">
        <f t="shared" si="26"/>
        <v>0</v>
      </c>
      <c r="AI220" s="2" t="e">
        <f t="shared" si="21"/>
        <v>#DIV/0!</v>
      </c>
      <c r="AJ220">
        <v>0</v>
      </c>
      <c r="AK220" s="2">
        <f t="shared" si="27"/>
        <v>0</v>
      </c>
    </row>
    <row r="221" spans="1:37" ht="12.75" customHeight="1">
      <c r="A221" s="2">
        <v>14</v>
      </c>
      <c r="B221" s="2">
        <v>15</v>
      </c>
      <c r="C221" s="2" t="s">
        <v>10</v>
      </c>
      <c r="D221" t="s">
        <v>1378</v>
      </c>
      <c r="F221" t="str">
        <f t="shared" si="22"/>
        <v>400HISTORICAL COST</v>
      </c>
      <c r="G221" t="str">
        <f t="shared" si="23"/>
        <v>3000OPENING BALANCE</v>
      </c>
      <c r="I221" t="s">
        <v>1330</v>
      </c>
      <c r="J221" s="2" t="s">
        <v>176</v>
      </c>
      <c r="K221" s="2" t="s">
        <v>177</v>
      </c>
      <c r="L221" s="2" t="s">
        <v>130</v>
      </c>
      <c r="M221" s="2" t="s">
        <v>131</v>
      </c>
      <c r="N221" s="2" t="s">
        <v>15</v>
      </c>
      <c r="O221" s="2" t="s">
        <v>16</v>
      </c>
      <c r="P221" s="2">
        <v>0</v>
      </c>
      <c r="Q221" s="2">
        <v>0</v>
      </c>
      <c r="R221" s="3">
        <f t="shared" si="24"/>
        <v>0</v>
      </c>
      <c r="S221" s="3">
        <f t="shared" si="25"/>
        <v>0</v>
      </c>
      <c r="T221" s="2">
        <v>0</v>
      </c>
      <c r="U221" s="2">
        <v>0</v>
      </c>
      <c r="V221" s="2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 s="2">
        <f t="shared" si="26"/>
        <v>0</v>
      </c>
      <c r="AI221" s="2" t="e">
        <f t="shared" si="21"/>
        <v>#DIV/0!</v>
      </c>
      <c r="AJ221">
        <v>0</v>
      </c>
      <c r="AK221" s="2">
        <f t="shared" si="27"/>
        <v>0</v>
      </c>
    </row>
    <row r="222" spans="1:37" ht="12.75" customHeight="1">
      <c r="A222" s="2">
        <v>14</v>
      </c>
      <c r="B222" s="2">
        <v>15</v>
      </c>
      <c r="C222" s="2" t="s">
        <v>10</v>
      </c>
      <c r="D222" t="s">
        <v>1378</v>
      </c>
      <c r="F222" t="str">
        <f t="shared" si="22"/>
        <v>400HISTORICAL COST</v>
      </c>
      <c r="G222" t="str">
        <f t="shared" si="23"/>
        <v>4005ADDITIONS</v>
      </c>
      <c r="I222" t="s">
        <v>1330</v>
      </c>
      <c r="J222" s="2" t="s">
        <v>176</v>
      </c>
      <c r="K222" s="2" t="s">
        <v>177</v>
      </c>
      <c r="L222" s="2" t="s">
        <v>130</v>
      </c>
      <c r="M222" s="2" t="s">
        <v>131</v>
      </c>
      <c r="N222" s="2" t="s">
        <v>110</v>
      </c>
      <c r="O222" s="2" t="s">
        <v>111</v>
      </c>
      <c r="P222" s="2">
        <v>0</v>
      </c>
      <c r="Q222" s="2">
        <v>0</v>
      </c>
      <c r="R222" s="3">
        <f t="shared" si="24"/>
        <v>0</v>
      </c>
      <c r="S222" s="3">
        <f t="shared" si="25"/>
        <v>0</v>
      </c>
      <c r="T222" s="2">
        <v>0</v>
      </c>
      <c r="U222" s="2">
        <v>0</v>
      </c>
      <c r="V222" s="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 s="2">
        <f t="shared" si="26"/>
        <v>0</v>
      </c>
      <c r="AI222" s="2" t="e">
        <f t="shared" si="21"/>
        <v>#DIV/0!</v>
      </c>
      <c r="AJ222">
        <v>0</v>
      </c>
      <c r="AK222" s="2">
        <f t="shared" si="27"/>
        <v>0</v>
      </c>
    </row>
    <row r="223" spans="1:37" ht="12.75" customHeight="1">
      <c r="A223" s="2">
        <v>14</v>
      </c>
      <c r="B223" s="2">
        <v>15</v>
      </c>
      <c r="C223" s="2" t="s">
        <v>10</v>
      </c>
      <c r="D223" t="s">
        <v>1378</v>
      </c>
      <c r="F223" t="str">
        <f t="shared" si="22"/>
        <v>400HISTORICAL COST</v>
      </c>
      <c r="G223" t="str">
        <f t="shared" si="23"/>
        <v>4010DISPOSALS</v>
      </c>
      <c r="I223" t="s">
        <v>1330</v>
      </c>
      <c r="J223" s="2" t="s">
        <v>176</v>
      </c>
      <c r="K223" s="2" t="s">
        <v>177</v>
      </c>
      <c r="L223" s="2" t="s">
        <v>130</v>
      </c>
      <c r="M223" s="2" t="s">
        <v>131</v>
      </c>
      <c r="N223" s="2" t="s">
        <v>114</v>
      </c>
      <c r="O223" s="2" t="s">
        <v>115</v>
      </c>
      <c r="P223" s="2">
        <v>0</v>
      </c>
      <c r="Q223" s="2">
        <v>0</v>
      </c>
      <c r="R223" s="3">
        <f t="shared" si="24"/>
        <v>0</v>
      </c>
      <c r="S223" s="3">
        <f t="shared" si="25"/>
        <v>0</v>
      </c>
      <c r="T223" s="2">
        <v>0</v>
      </c>
      <c r="U223" s="2">
        <v>0</v>
      </c>
      <c r="V223" s="2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 s="2">
        <f t="shared" si="26"/>
        <v>0</v>
      </c>
      <c r="AI223" s="2" t="e">
        <f t="shared" si="21"/>
        <v>#DIV/0!</v>
      </c>
      <c r="AJ223">
        <v>0</v>
      </c>
      <c r="AK223" s="2">
        <f t="shared" si="27"/>
        <v>0</v>
      </c>
    </row>
    <row r="224" spans="1:37" ht="12.75" customHeight="1">
      <c r="A224" s="2">
        <v>14</v>
      </c>
      <c r="B224" s="2">
        <v>15</v>
      </c>
      <c r="C224" s="2" t="s">
        <v>10</v>
      </c>
      <c r="D224" t="s">
        <v>1378</v>
      </c>
      <c r="F224" t="str">
        <f t="shared" si="22"/>
        <v>400HISTORICAL COST</v>
      </c>
      <c r="G224" t="str">
        <f t="shared" si="23"/>
        <v>4040TRANSFERS</v>
      </c>
      <c r="I224" t="s">
        <v>1330</v>
      </c>
      <c r="J224" s="2" t="s">
        <v>176</v>
      </c>
      <c r="K224" s="2" t="s">
        <v>177</v>
      </c>
      <c r="L224" s="2" t="s">
        <v>130</v>
      </c>
      <c r="M224" s="2" t="s">
        <v>131</v>
      </c>
      <c r="N224" s="2" t="s">
        <v>67</v>
      </c>
      <c r="O224" s="2" t="s">
        <v>68</v>
      </c>
      <c r="P224" s="2">
        <v>0</v>
      </c>
      <c r="Q224" s="2">
        <v>0</v>
      </c>
      <c r="R224" s="3">
        <f t="shared" si="24"/>
        <v>0</v>
      </c>
      <c r="S224" s="3">
        <f t="shared" si="25"/>
        <v>0</v>
      </c>
      <c r="T224" s="2">
        <v>0</v>
      </c>
      <c r="U224" s="2">
        <v>0</v>
      </c>
      <c r="V224" s="2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 s="2">
        <f t="shared" si="26"/>
        <v>0</v>
      </c>
      <c r="AI224" s="2" t="e">
        <f t="shared" si="21"/>
        <v>#DIV/0!</v>
      </c>
      <c r="AJ224">
        <v>0</v>
      </c>
      <c r="AK224" s="2">
        <f t="shared" si="27"/>
        <v>0</v>
      </c>
    </row>
    <row r="225" spans="1:37" ht="12.75" customHeight="1">
      <c r="A225" s="2">
        <v>14</v>
      </c>
      <c r="B225" s="2">
        <v>15</v>
      </c>
      <c r="C225" s="2" t="s">
        <v>10</v>
      </c>
      <c r="D225" t="s">
        <v>1378</v>
      </c>
      <c r="F225" t="str">
        <f t="shared" si="22"/>
        <v>402ACCUMULATED DEPRECIATION</v>
      </c>
      <c r="G225" t="str">
        <f t="shared" si="23"/>
        <v>3000OPENING BALANCE</v>
      </c>
      <c r="I225" t="s">
        <v>1330</v>
      </c>
      <c r="J225" s="2" t="s">
        <v>176</v>
      </c>
      <c r="K225" s="2" t="s">
        <v>177</v>
      </c>
      <c r="L225" s="2" t="s">
        <v>136</v>
      </c>
      <c r="M225" s="2" t="s">
        <v>137</v>
      </c>
      <c r="N225" s="2" t="s">
        <v>15</v>
      </c>
      <c r="O225" s="2" t="s">
        <v>16</v>
      </c>
      <c r="P225" s="2">
        <v>0</v>
      </c>
      <c r="Q225" s="2">
        <v>0</v>
      </c>
      <c r="R225" s="3">
        <f t="shared" si="24"/>
        <v>0</v>
      </c>
      <c r="S225" s="3">
        <f t="shared" si="25"/>
        <v>0</v>
      </c>
      <c r="T225" s="2">
        <v>0</v>
      </c>
      <c r="U225" s="2">
        <v>0</v>
      </c>
      <c r="V225" s="2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 s="2">
        <f t="shared" si="26"/>
        <v>0</v>
      </c>
      <c r="AI225" s="2" t="e">
        <f t="shared" si="21"/>
        <v>#DIV/0!</v>
      </c>
      <c r="AJ225">
        <v>0</v>
      </c>
      <c r="AK225" s="2">
        <f t="shared" si="27"/>
        <v>0</v>
      </c>
    </row>
    <row r="226" spans="1:37" ht="12.75" customHeight="1">
      <c r="A226" s="2">
        <v>14</v>
      </c>
      <c r="B226" s="2">
        <v>15</v>
      </c>
      <c r="C226" s="2" t="s">
        <v>10</v>
      </c>
      <c r="D226" t="s">
        <v>1378</v>
      </c>
      <c r="F226" t="str">
        <f t="shared" si="22"/>
        <v>402ACCUMULATED DEPRECIATION</v>
      </c>
      <c r="G226" t="str">
        <f t="shared" si="23"/>
        <v>4010DISPOSALS</v>
      </c>
      <c r="I226" t="s">
        <v>1330</v>
      </c>
      <c r="J226" s="2" t="s">
        <v>176</v>
      </c>
      <c r="K226" s="2" t="s">
        <v>177</v>
      </c>
      <c r="L226" s="2" t="s">
        <v>136</v>
      </c>
      <c r="M226" s="2" t="s">
        <v>137</v>
      </c>
      <c r="N226" s="2" t="s">
        <v>114</v>
      </c>
      <c r="O226" s="2" t="s">
        <v>115</v>
      </c>
      <c r="P226" s="2">
        <v>0</v>
      </c>
      <c r="Q226" s="2">
        <v>0</v>
      </c>
      <c r="R226" s="3">
        <f t="shared" si="24"/>
        <v>0</v>
      </c>
      <c r="S226" s="3">
        <f t="shared" si="25"/>
        <v>0</v>
      </c>
      <c r="T226" s="2">
        <v>0</v>
      </c>
      <c r="U226" s="2">
        <v>0</v>
      </c>
      <c r="V226" s="2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 s="2">
        <f t="shared" si="26"/>
        <v>0</v>
      </c>
      <c r="AI226" s="2" t="e">
        <f t="shared" si="21"/>
        <v>#DIV/0!</v>
      </c>
      <c r="AJ226">
        <v>0</v>
      </c>
      <c r="AK226" s="2">
        <f t="shared" si="27"/>
        <v>0</v>
      </c>
    </row>
    <row r="227" spans="1:37" ht="12.75" customHeight="1">
      <c r="A227" s="2">
        <v>14</v>
      </c>
      <c r="B227" s="2">
        <v>15</v>
      </c>
      <c r="C227" s="2" t="s">
        <v>10</v>
      </c>
      <c r="D227" t="s">
        <v>1378</v>
      </c>
      <c r="F227" t="str">
        <f t="shared" si="22"/>
        <v>402ACCUMULATED DEPRECIATION</v>
      </c>
      <c r="G227" t="str">
        <f t="shared" si="23"/>
        <v>4015DEPRECIATION</v>
      </c>
      <c r="I227" t="s">
        <v>1330</v>
      </c>
      <c r="J227" s="2" t="s">
        <v>176</v>
      </c>
      <c r="K227" s="2" t="s">
        <v>177</v>
      </c>
      <c r="L227" s="2" t="s">
        <v>136</v>
      </c>
      <c r="M227" s="2" t="s">
        <v>137</v>
      </c>
      <c r="N227" s="2" t="s">
        <v>116</v>
      </c>
      <c r="O227" s="2" t="s">
        <v>117</v>
      </c>
      <c r="P227" s="2">
        <v>0</v>
      </c>
      <c r="Q227" s="2">
        <v>0</v>
      </c>
      <c r="R227" s="3">
        <f t="shared" si="24"/>
        <v>0</v>
      </c>
      <c r="S227" s="3">
        <f t="shared" si="25"/>
        <v>0</v>
      </c>
      <c r="T227" s="2">
        <v>0</v>
      </c>
      <c r="U227" s="2">
        <v>0</v>
      </c>
      <c r="V227" s="2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 s="2">
        <f t="shared" si="26"/>
        <v>0</v>
      </c>
      <c r="AI227" s="2" t="e">
        <f t="shared" si="21"/>
        <v>#DIV/0!</v>
      </c>
      <c r="AJ227">
        <v>0</v>
      </c>
      <c r="AK227" s="2">
        <f t="shared" si="27"/>
        <v>0</v>
      </c>
    </row>
    <row r="228" spans="1:37" ht="12.75" customHeight="1">
      <c r="A228" s="2">
        <v>14</v>
      </c>
      <c r="B228" s="2">
        <v>15</v>
      </c>
      <c r="C228" s="2" t="s">
        <v>10</v>
      </c>
      <c r="D228" t="s">
        <v>1379</v>
      </c>
      <c r="F228" t="str">
        <f t="shared" si="22"/>
        <v>400HISTORICAL COST</v>
      </c>
      <c r="G228" t="str">
        <f t="shared" si="23"/>
        <v>3000OPENING BALANCE</v>
      </c>
      <c r="I228" t="s">
        <v>1330</v>
      </c>
      <c r="J228" s="2" t="s">
        <v>178</v>
      </c>
      <c r="K228" s="2" t="s">
        <v>179</v>
      </c>
      <c r="L228" s="2" t="s">
        <v>130</v>
      </c>
      <c r="M228" s="2" t="s">
        <v>131</v>
      </c>
      <c r="N228" s="2" t="s">
        <v>15</v>
      </c>
      <c r="O228" s="2" t="s">
        <v>16</v>
      </c>
      <c r="P228" s="2">
        <v>0</v>
      </c>
      <c r="Q228" s="2">
        <v>0</v>
      </c>
      <c r="R228" s="3">
        <f t="shared" si="24"/>
        <v>0</v>
      </c>
      <c r="S228" s="3">
        <f t="shared" si="25"/>
        <v>0</v>
      </c>
      <c r="T228" s="2">
        <v>0</v>
      </c>
      <c r="U228" s="2">
        <v>0</v>
      </c>
      <c r="V228" s="2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 s="2">
        <f t="shared" si="26"/>
        <v>0</v>
      </c>
      <c r="AI228" s="2" t="e">
        <f t="shared" si="21"/>
        <v>#DIV/0!</v>
      </c>
      <c r="AJ228">
        <v>0</v>
      </c>
      <c r="AK228" s="2">
        <f t="shared" si="27"/>
        <v>0</v>
      </c>
    </row>
    <row r="229" spans="1:37" ht="12.75" customHeight="1">
      <c r="A229" s="2">
        <v>14</v>
      </c>
      <c r="B229" s="2">
        <v>15</v>
      </c>
      <c r="C229" s="2" t="s">
        <v>10</v>
      </c>
      <c r="D229" t="s">
        <v>1379</v>
      </c>
      <c r="F229" t="str">
        <f t="shared" si="22"/>
        <v>400HISTORICAL COST</v>
      </c>
      <c r="G229" t="str">
        <f t="shared" si="23"/>
        <v>4005ADDITIONS</v>
      </c>
      <c r="I229" t="s">
        <v>1330</v>
      </c>
      <c r="J229" s="2" t="s">
        <v>178</v>
      </c>
      <c r="K229" s="2" t="s">
        <v>179</v>
      </c>
      <c r="L229" s="2" t="s">
        <v>130</v>
      </c>
      <c r="M229" s="2" t="s">
        <v>131</v>
      </c>
      <c r="N229" s="2" t="s">
        <v>110</v>
      </c>
      <c r="O229" s="2" t="s">
        <v>111</v>
      </c>
      <c r="P229" s="2">
        <v>0</v>
      </c>
      <c r="Q229" s="2">
        <v>0</v>
      </c>
      <c r="R229" s="3">
        <f t="shared" si="24"/>
        <v>0</v>
      </c>
      <c r="S229" s="3">
        <f t="shared" si="25"/>
        <v>0</v>
      </c>
      <c r="T229" s="2">
        <v>0</v>
      </c>
      <c r="U229" s="2">
        <v>0</v>
      </c>
      <c r="V229" s="2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 s="2">
        <f t="shared" si="26"/>
        <v>0</v>
      </c>
      <c r="AI229" s="2" t="e">
        <f t="shared" si="21"/>
        <v>#DIV/0!</v>
      </c>
      <c r="AJ229">
        <v>0</v>
      </c>
      <c r="AK229" s="2">
        <f t="shared" si="27"/>
        <v>0</v>
      </c>
    </row>
    <row r="230" spans="1:37" ht="12.75" customHeight="1">
      <c r="A230" s="2">
        <v>14</v>
      </c>
      <c r="B230" s="2">
        <v>15</v>
      </c>
      <c r="C230" s="2" t="s">
        <v>10</v>
      </c>
      <c r="D230" t="s">
        <v>1379</v>
      </c>
      <c r="F230" t="str">
        <f t="shared" si="22"/>
        <v>400HISTORICAL COST</v>
      </c>
      <c r="G230" t="str">
        <f t="shared" si="23"/>
        <v>4010DISPOSALS</v>
      </c>
      <c r="I230" t="s">
        <v>1330</v>
      </c>
      <c r="J230" s="2" t="s">
        <v>178</v>
      </c>
      <c r="K230" s="2" t="s">
        <v>179</v>
      </c>
      <c r="L230" s="2" t="s">
        <v>130</v>
      </c>
      <c r="M230" s="2" t="s">
        <v>131</v>
      </c>
      <c r="N230" s="2" t="s">
        <v>114</v>
      </c>
      <c r="O230" s="2" t="s">
        <v>115</v>
      </c>
      <c r="P230" s="2">
        <v>0</v>
      </c>
      <c r="Q230" s="2">
        <v>0</v>
      </c>
      <c r="R230" s="3">
        <f t="shared" si="24"/>
        <v>0</v>
      </c>
      <c r="S230" s="3">
        <f t="shared" si="25"/>
        <v>0</v>
      </c>
      <c r="T230" s="2">
        <v>0</v>
      </c>
      <c r="U230" s="2">
        <v>0</v>
      </c>
      <c r="V230" s="2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 s="2">
        <f t="shared" si="26"/>
        <v>0</v>
      </c>
      <c r="AI230" s="2" t="e">
        <f t="shared" si="21"/>
        <v>#DIV/0!</v>
      </c>
      <c r="AJ230">
        <v>0</v>
      </c>
      <c r="AK230" s="2">
        <f t="shared" si="27"/>
        <v>0</v>
      </c>
    </row>
    <row r="231" spans="1:37" ht="12.75" customHeight="1">
      <c r="A231" s="2">
        <v>14</v>
      </c>
      <c r="B231" s="2">
        <v>15</v>
      </c>
      <c r="C231" s="2" t="s">
        <v>10</v>
      </c>
      <c r="D231" t="s">
        <v>1379</v>
      </c>
      <c r="F231" t="str">
        <f t="shared" si="22"/>
        <v>400HISTORICAL COST</v>
      </c>
      <c r="G231" t="str">
        <f t="shared" si="23"/>
        <v>4040TRANSFERS</v>
      </c>
      <c r="I231" t="s">
        <v>1330</v>
      </c>
      <c r="J231" s="2" t="s">
        <v>178</v>
      </c>
      <c r="K231" s="2" t="s">
        <v>179</v>
      </c>
      <c r="L231" s="2" t="s">
        <v>130</v>
      </c>
      <c r="M231" s="2" t="s">
        <v>131</v>
      </c>
      <c r="N231" s="2" t="s">
        <v>67</v>
      </c>
      <c r="O231" s="2" t="s">
        <v>68</v>
      </c>
      <c r="P231" s="2">
        <v>0</v>
      </c>
      <c r="Q231" s="2">
        <v>0</v>
      </c>
      <c r="R231" s="3">
        <f t="shared" si="24"/>
        <v>0</v>
      </c>
      <c r="S231" s="3">
        <f t="shared" si="25"/>
        <v>0</v>
      </c>
      <c r="T231" s="2">
        <v>0</v>
      </c>
      <c r="U231" s="2">
        <v>0</v>
      </c>
      <c r="V231" s="2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 s="2">
        <f t="shared" si="26"/>
        <v>0</v>
      </c>
      <c r="AI231" s="2" t="e">
        <f t="shared" si="21"/>
        <v>#DIV/0!</v>
      </c>
      <c r="AJ231">
        <v>0</v>
      </c>
      <c r="AK231" s="2">
        <f t="shared" si="27"/>
        <v>0</v>
      </c>
    </row>
    <row r="232" spans="1:37" ht="12.75" customHeight="1">
      <c r="A232" s="2">
        <v>14</v>
      </c>
      <c r="B232" s="2">
        <v>15</v>
      </c>
      <c r="C232" s="2" t="s">
        <v>10</v>
      </c>
      <c r="D232" t="s">
        <v>1379</v>
      </c>
      <c r="F232" t="str">
        <f t="shared" si="22"/>
        <v>402ACCUMULATED DEPRECIATION</v>
      </c>
      <c r="G232" t="str">
        <f t="shared" si="23"/>
        <v>3000OPENING BALANCE</v>
      </c>
      <c r="I232" t="s">
        <v>1330</v>
      </c>
      <c r="J232" s="2" t="s">
        <v>178</v>
      </c>
      <c r="K232" s="2" t="s">
        <v>179</v>
      </c>
      <c r="L232" s="2" t="s">
        <v>136</v>
      </c>
      <c r="M232" s="2" t="s">
        <v>137</v>
      </c>
      <c r="N232" s="2" t="s">
        <v>15</v>
      </c>
      <c r="O232" s="2" t="s">
        <v>16</v>
      </c>
      <c r="P232" s="2">
        <v>0</v>
      </c>
      <c r="Q232" s="2">
        <v>0</v>
      </c>
      <c r="R232" s="3">
        <f t="shared" si="24"/>
        <v>0</v>
      </c>
      <c r="S232" s="3">
        <f t="shared" si="25"/>
        <v>0</v>
      </c>
      <c r="T232" s="2">
        <v>0</v>
      </c>
      <c r="U232" s="2">
        <v>0</v>
      </c>
      <c r="V232" s="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 s="2">
        <f t="shared" si="26"/>
        <v>0</v>
      </c>
      <c r="AI232" s="2" t="e">
        <f t="shared" si="21"/>
        <v>#DIV/0!</v>
      </c>
      <c r="AJ232">
        <v>0</v>
      </c>
      <c r="AK232" s="2">
        <f t="shared" si="27"/>
        <v>0</v>
      </c>
    </row>
    <row r="233" spans="1:37" ht="12.75" customHeight="1">
      <c r="A233" s="2">
        <v>14</v>
      </c>
      <c r="B233" s="2">
        <v>15</v>
      </c>
      <c r="C233" s="2" t="s">
        <v>10</v>
      </c>
      <c r="D233" t="s">
        <v>1379</v>
      </c>
      <c r="F233" t="str">
        <f t="shared" si="22"/>
        <v>402ACCUMULATED DEPRECIATION</v>
      </c>
      <c r="G233" t="str">
        <f t="shared" si="23"/>
        <v>4010DISPOSALS</v>
      </c>
      <c r="I233" t="s">
        <v>1330</v>
      </c>
      <c r="J233" s="2" t="s">
        <v>178</v>
      </c>
      <c r="K233" s="2" t="s">
        <v>179</v>
      </c>
      <c r="L233" s="2" t="s">
        <v>136</v>
      </c>
      <c r="M233" s="2" t="s">
        <v>137</v>
      </c>
      <c r="N233" s="2" t="s">
        <v>114</v>
      </c>
      <c r="O233" s="2" t="s">
        <v>115</v>
      </c>
      <c r="P233" s="2">
        <v>0</v>
      </c>
      <c r="Q233" s="2">
        <v>0</v>
      </c>
      <c r="R233" s="3">
        <f t="shared" si="24"/>
        <v>0</v>
      </c>
      <c r="S233" s="3">
        <f t="shared" si="25"/>
        <v>0</v>
      </c>
      <c r="T233" s="2">
        <v>0</v>
      </c>
      <c r="U233" s="2">
        <v>0</v>
      </c>
      <c r="V233" s="2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 s="2">
        <f t="shared" si="26"/>
        <v>0</v>
      </c>
      <c r="AI233" s="2" t="e">
        <f t="shared" si="21"/>
        <v>#DIV/0!</v>
      </c>
      <c r="AJ233">
        <v>0</v>
      </c>
      <c r="AK233" s="2">
        <f t="shared" si="27"/>
        <v>0</v>
      </c>
    </row>
    <row r="234" spans="1:37" ht="12.75" customHeight="1">
      <c r="A234" s="2">
        <v>14</v>
      </c>
      <c r="B234" s="2">
        <v>15</v>
      </c>
      <c r="C234" s="2" t="s">
        <v>10</v>
      </c>
      <c r="D234" t="s">
        <v>1379</v>
      </c>
      <c r="F234" t="str">
        <f t="shared" si="22"/>
        <v>402ACCUMULATED DEPRECIATION</v>
      </c>
      <c r="G234" t="str">
        <f t="shared" si="23"/>
        <v>4015DEPRECIATION</v>
      </c>
      <c r="I234" t="s">
        <v>1330</v>
      </c>
      <c r="J234" s="2" t="s">
        <v>178</v>
      </c>
      <c r="K234" s="2" t="s">
        <v>179</v>
      </c>
      <c r="L234" s="2" t="s">
        <v>136</v>
      </c>
      <c r="M234" s="2" t="s">
        <v>137</v>
      </c>
      <c r="N234" s="2" t="s">
        <v>116</v>
      </c>
      <c r="O234" s="2" t="s">
        <v>117</v>
      </c>
      <c r="P234" s="2">
        <v>0</v>
      </c>
      <c r="Q234" s="2">
        <v>0</v>
      </c>
      <c r="R234" s="3">
        <f t="shared" si="24"/>
        <v>0</v>
      </c>
      <c r="S234" s="3">
        <f t="shared" si="25"/>
        <v>0</v>
      </c>
      <c r="T234" s="2">
        <v>0</v>
      </c>
      <c r="U234" s="2">
        <v>0</v>
      </c>
      <c r="V234" s="2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 s="2">
        <f t="shared" si="26"/>
        <v>0</v>
      </c>
      <c r="AI234" s="2" t="e">
        <f t="shared" si="21"/>
        <v>#DIV/0!</v>
      </c>
      <c r="AJ234">
        <v>0</v>
      </c>
      <c r="AK234" s="2">
        <f t="shared" si="27"/>
        <v>0</v>
      </c>
    </row>
    <row r="235" spans="1:37" ht="12.75" customHeight="1">
      <c r="A235" s="2">
        <v>14</v>
      </c>
      <c r="B235" s="2">
        <v>15</v>
      </c>
      <c r="C235" s="2" t="s">
        <v>10</v>
      </c>
      <c r="D235" t="s">
        <v>1380</v>
      </c>
      <c r="F235" t="str">
        <f t="shared" si="22"/>
        <v>400HISTORICAL COST</v>
      </c>
      <c r="G235" t="str">
        <f t="shared" si="23"/>
        <v>3000OPENING BALANCE</v>
      </c>
      <c r="I235" t="s">
        <v>1330</v>
      </c>
      <c r="J235" s="2" t="s">
        <v>180</v>
      </c>
      <c r="K235" s="2" t="s">
        <v>181</v>
      </c>
      <c r="L235" s="2" t="s">
        <v>130</v>
      </c>
      <c r="M235" s="2" t="s">
        <v>131</v>
      </c>
      <c r="N235" s="2" t="s">
        <v>15</v>
      </c>
      <c r="O235" s="2" t="s">
        <v>16</v>
      </c>
      <c r="P235" s="2">
        <v>0</v>
      </c>
      <c r="Q235" s="2">
        <v>0</v>
      </c>
      <c r="R235" s="3">
        <f t="shared" si="24"/>
        <v>0</v>
      </c>
      <c r="S235" s="3">
        <f t="shared" si="25"/>
        <v>0</v>
      </c>
      <c r="T235" s="2">
        <v>0</v>
      </c>
      <c r="U235" s="2">
        <v>0</v>
      </c>
      <c r="V235" s="2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 s="2">
        <f t="shared" si="26"/>
        <v>0</v>
      </c>
      <c r="AI235" s="2" t="e">
        <f t="shared" si="21"/>
        <v>#DIV/0!</v>
      </c>
      <c r="AJ235">
        <v>0</v>
      </c>
      <c r="AK235" s="2">
        <f t="shared" si="27"/>
        <v>0</v>
      </c>
    </row>
    <row r="236" spans="1:37" ht="12.75" customHeight="1">
      <c r="A236" s="2">
        <v>14</v>
      </c>
      <c r="B236" s="2">
        <v>15</v>
      </c>
      <c r="C236" s="2" t="s">
        <v>10</v>
      </c>
      <c r="D236" t="s">
        <v>1380</v>
      </c>
      <c r="F236" t="str">
        <f t="shared" si="22"/>
        <v>400HISTORICAL COST</v>
      </c>
      <c r="G236" t="str">
        <f t="shared" si="23"/>
        <v>4005ADDITIONS</v>
      </c>
      <c r="I236" t="s">
        <v>1330</v>
      </c>
      <c r="J236" s="2" t="s">
        <v>180</v>
      </c>
      <c r="K236" s="2" t="s">
        <v>181</v>
      </c>
      <c r="L236" s="2" t="s">
        <v>130</v>
      </c>
      <c r="M236" s="2" t="s">
        <v>131</v>
      </c>
      <c r="N236" s="2" t="s">
        <v>110</v>
      </c>
      <c r="O236" s="2" t="s">
        <v>111</v>
      </c>
      <c r="P236" s="2">
        <v>0</v>
      </c>
      <c r="Q236" s="2">
        <v>0</v>
      </c>
      <c r="R236" s="3">
        <f t="shared" si="24"/>
        <v>0</v>
      </c>
      <c r="S236" s="3">
        <f t="shared" si="25"/>
        <v>0</v>
      </c>
      <c r="T236" s="2">
        <v>0</v>
      </c>
      <c r="U236" s="2">
        <v>0</v>
      </c>
      <c r="V236" s="2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 s="2">
        <f t="shared" si="26"/>
        <v>0</v>
      </c>
      <c r="AI236" s="2" t="e">
        <f t="shared" si="21"/>
        <v>#DIV/0!</v>
      </c>
      <c r="AJ236">
        <v>0</v>
      </c>
      <c r="AK236" s="2">
        <f t="shared" si="27"/>
        <v>0</v>
      </c>
    </row>
    <row r="237" spans="1:37" ht="12.75" customHeight="1">
      <c r="A237" s="2">
        <v>14</v>
      </c>
      <c r="B237" s="2">
        <v>15</v>
      </c>
      <c r="C237" s="2" t="s">
        <v>10</v>
      </c>
      <c r="D237" t="s">
        <v>1380</v>
      </c>
      <c r="F237" t="str">
        <f t="shared" si="22"/>
        <v>400HISTORICAL COST</v>
      </c>
      <c r="G237" t="str">
        <f t="shared" si="23"/>
        <v>4010DISPOSALS</v>
      </c>
      <c r="I237" t="s">
        <v>1330</v>
      </c>
      <c r="J237" s="2" t="s">
        <v>180</v>
      </c>
      <c r="K237" s="2" t="s">
        <v>181</v>
      </c>
      <c r="L237" s="2" t="s">
        <v>130</v>
      </c>
      <c r="M237" s="2" t="s">
        <v>131</v>
      </c>
      <c r="N237" s="2" t="s">
        <v>114</v>
      </c>
      <c r="O237" s="2" t="s">
        <v>115</v>
      </c>
      <c r="P237" s="2">
        <v>0</v>
      </c>
      <c r="Q237" s="2">
        <v>0</v>
      </c>
      <c r="R237" s="3">
        <f t="shared" si="24"/>
        <v>0</v>
      </c>
      <c r="S237" s="3">
        <f t="shared" si="25"/>
        <v>0</v>
      </c>
      <c r="T237" s="2">
        <v>0</v>
      </c>
      <c r="U237" s="2">
        <v>0</v>
      </c>
      <c r="V237" s="2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 s="2">
        <f t="shared" si="26"/>
        <v>0</v>
      </c>
      <c r="AI237" s="2" t="e">
        <f t="shared" si="21"/>
        <v>#DIV/0!</v>
      </c>
      <c r="AJ237">
        <v>0</v>
      </c>
      <c r="AK237" s="2">
        <f t="shared" si="27"/>
        <v>0</v>
      </c>
    </row>
    <row r="238" spans="1:37" ht="12.75" customHeight="1">
      <c r="A238" s="2">
        <v>14</v>
      </c>
      <c r="B238" s="2">
        <v>15</v>
      </c>
      <c r="C238" s="2" t="s">
        <v>10</v>
      </c>
      <c r="D238" t="s">
        <v>1380</v>
      </c>
      <c r="F238" t="str">
        <f t="shared" si="22"/>
        <v>400HISTORICAL COST</v>
      </c>
      <c r="G238" t="str">
        <f t="shared" si="23"/>
        <v>4040TRANSFERS</v>
      </c>
      <c r="I238" t="s">
        <v>1330</v>
      </c>
      <c r="J238" s="2" t="s">
        <v>180</v>
      </c>
      <c r="K238" s="2" t="s">
        <v>181</v>
      </c>
      <c r="L238" s="2" t="s">
        <v>130</v>
      </c>
      <c r="M238" s="2" t="s">
        <v>131</v>
      </c>
      <c r="N238" s="2" t="s">
        <v>67</v>
      </c>
      <c r="O238" s="2" t="s">
        <v>68</v>
      </c>
      <c r="P238" s="2">
        <v>0</v>
      </c>
      <c r="Q238" s="2">
        <v>0</v>
      </c>
      <c r="R238" s="3">
        <f t="shared" si="24"/>
        <v>0</v>
      </c>
      <c r="S238" s="3">
        <f t="shared" si="25"/>
        <v>0</v>
      </c>
      <c r="T238" s="2">
        <v>0</v>
      </c>
      <c r="U238" s="2">
        <v>0</v>
      </c>
      <c r="V238" s="2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 s="2">
        <f t="shared" si="26"/>
        <v>0</v>
      </c>
      <c r="AI238" s="2" t="e">
        <f t="shared" si="21"/>
        <v>#DIV/0!</v>
      </c>
      <c r="AJ238">
        <v>0</v>
      </c>
      <c r="AK238" s="2">
        <f t="shared" si="27"/>
        <v>0</v>
      </c>
    </row>
    <row r="239" spans="1:37" ht="12.75" customHeight="1">
      <c r="A239" s="2">
        <v>14</v>
      </c>
      <c r="B239" s="2">
        <v>15</v>
      </c>
      <c r="C239" s="2" t="s">
        <v>10</v>
      </c>
      <c r="D239" t="s">
        <v>1380</v>
      </c>
      <c r="F239" t="str">
        <f t="shared" si="22"/>
        <v>402ACCUMULATED DEPRECIATION</v>
      </c>
      <c r="G239" t="str">
        <f t="shared" si="23"/>
        <v>3000OPENING BALANCE</v>
      </c>
      <c r="I239" t="s">
        <v>1330</v>
      </c>
      <c r="J239" s="2" t="s">
        <v>180</v>
      </c>
      <c r="K239" s="2" t="s">
        <v>181</v>
      </c>
      <c r="L239" s="2" t="s">
        <v>136</v>
      </c>
      <c r="M239" s="2" t="s">
        <v>137</v>
      </c>
      <c r="N239" s="2" t="s">
        <v>15</v>
      </c>
      <c r="O239" s="2" t="s">
        <v>16</v>
      </c>
      <c r="P239" s="2">
        <v>0</v>
      </c>
      <c r="Q239" s="2">
        <v>0</v>
      </c>
      <c r="R239" s="3">
        <f t="shared" si="24"/>
        <v>0</v>
      </c>
      <c r="S239" s="3">
        <f t="shared" si="25"/>
        <v>0</v>
      </c>
      <c r="T239" s="2">
        <v>0</v>
      </c>
      <c r="U239" s="2">
        <v>0</v>
      </c>
      <c r="V239" s="2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 s="2">
        <f t="shared" si="26"/>
        <v>0</v>
      </c>
      <c r="AI239" s="2" t="e">
        <f t="shared" si="21"/>
        <v>#DIV/0!</v>
      </c>
      <c r="AJ239">
        <v>0</v>
      </c>
      <c r="AK239" s="2">
        <f t="shared" si="27"/>
        <v>0</v>
      </c>
    </row>
    <row r="240" spans="1:37" ht="12.75" customHeight="1">
      <c r="A240" s="2">
        <v>14</v>
      </c>
      <c r="B240" s="2">
        <v>15</v>
      </c>
      <c r="C240" s="2" t="s">
        <v>10</v>
      </c>
      <c r="D240" t="s">
        <v>1380</v>
      </c>
      <c r="F240" t="str">
        <f t="shared" si="22"/>
        <v>402ACCUMULATED DEPRECIATION</v>
      </c>
      <c r="G240" t="str">
        <f t="shared" si="23"/>
        <v>4010DISPOSALS</v>
      </c>
      <c r="I240" t="s">
        <v>1330</v>
      </c>
      <c r="J240" s="2" t="s">
        <v>180</v>
      </c>
      <c r="K240" s="2" t="s">
        <v>181</v>
      </c>
      <c r="L240" s="2" t="s">
        <v>136</v>
      </c>
      <c r="M240" s="2" t="s">
        <v>137</v>
      </c>
      <c r="N240" s="2" t="s">
        <v>114</v>
      </c>
      <c r="O240" s="2" t="s">
        <v>115</v>
      </c>
      <c r="P240" s="2">
        <v>0</v>
      </c>
      <c r="Q240" s="2">
        <v>0</v>
      </c>
      <c r="R240" s="3">
        <f t="shared" si="24"/>
        <v>0</v>
      </c>
      <c r="S240" s="3">
        <f t="shared" si="25"/>
        <v>0</v>
      </c>
      <c r="T240" s="2">
        <v>0</v>
      </c>
      <c r="U240" s="2">
        <v>0</v>
      </c>
      <c r="V240" s="2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 s="2">
        <f t="shared" si="26"/>
        <v>0</v>
      </c>
      <c r="AI240" s="2" t="e">
        <f t="shared" si="21"/>
        <v>#DIV/0!</v>
      </c>
      <c r="AJ240">
        <v>0</v>
      </c>
      <c r="AK240" s="2">
        <f t="shared" si="27"/>
        <v>0</v>
      </c>
    </row>
    <row r="241" spans="1:37" ht="12.75" customHeight="1">
      <c r="A241" s="2">
        <v>14</v>
      </c>
      <c r="B241" s="2">
        <v>15</v>
      </c>
      <c r="C241" s="2" t="s">
        <v>10</v>
      </c>
      <c r="D241" t="s">
        <v>1380</v>
      </c>
      <c r="F241" t="str">
        <f t="shared" si="22"/>
        <v>402ACCUMULATED DEPRECIATION</v>
      </c>
      <c r="G241" t="str">
        <f t="shared" si="23"/>
        <v>4015DEPRECIATION</v>
      </c>
      <c r="I241" t="s">
        <v>1330</v>
      </c>
      <c r="J241" s="2" t="s">
        <v>180</v>
      </c>
      <c r="K241" s="2" t="s">
        <v>181</v>
      </c>
      <c r="L241" s="2" t="s">
        <v>136</v>
      </c>
      <c r="M241" s="2" t="s">
        <v>137</v>
      </c>
      <c r="N241" s="2" t="s">
        <v>116</v>
      </c>
      <c r="O241" s="2" t="s">
        <v>117</v>
      </c>
      <c r="P241" s="2">
        <v>0</v>
      </c>
      <c r="Q241" s="2">
        <v>0</v>
      </c>
      <c r="R241" s="3">
        <f t="shared" si="24"/>
        <v>0</v>
      </c>
      <c r="S241" s="3">
        <f t="shared" si="25"/>
        <v>0</v>
      </c>
      <c r="T241" s="2">
        <v>0</v>
      </c>
      <c r="U241" s="2">
        <v>0</v>
      </c>
      <c r="V241" s="2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 s="2">
        <f t="shared" si="26"/>
        <v>0</v>
      </c>
      <c r="AI241" s="2" t="e">
        <f t="shared" si="21"/>
        <v>#DIV/0!</v>
      </c>
      <c r="AJ241">
        <v>0</v>
      </c>
      <c r="AK241" s="2">
        <f t="shared" si="27"/>
        <v>0</v>
      </c>
    </row>
    <row r="242" spans="1:37" ht="12.75" customHeight="1">
      <c r="A242" s="2">
        <v>14</v>
      </c>
      <c r="B242" s="2">
        <v>15</v>
      </c>
      <c r="C242" s="2" t="s">
        <v>10</v>
      </c>
      <c r="D242" t="s">
        <v>1381</v>
      </c>
      <c r="F242" t="str">
        <f t="shared" si="22"/>
        <v>400HISTORICAL COST</v>
      </c>
      <c r="G242" t="str">
        <f t="shared" si="23"/>
        <v>3000OPENING BALANCE</v>
      </c>
      <c r="I242" t="s">
        <v>1330</v>
      </c>
      <c r="J242" s="2" t="s">
        <v>182</v>
      </c>
      <c r="K242" s="2" t="s">
        <v>183</v>
      </c>
      <c r="L242" s="2" t="s">
        <v>130</v>
      </c>
      <c r="M242" s="2" t="s">
        <v>131</v>
      </c>
      <c r="N242" s="2" t="s">
        <v>15</v>
      </c>
      <c r="O242" s="2" t="s">
        <v>16</v>
      </c>
      <c r="P242" s="2">
        <v>0</v>
      </c>
      <c r="Q242" s="2">
        <v>0</v>
      </c>
      <c r="R242" s="3">
        <f t="shared" si="24"/>
        <v>0</v>
      </c>
      <c r="S242" s="3">
        <f t="shared" si="25"/>
        <v>0</v>
      </c>
      <c r="T242" s="2">
        <v>0</v>
      </c>
      <c r="U242" s="2">
        <v>0</v>
      </c>
      <c r="V242" s="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 s="2">
        <f t="shared" si="26"/>
        <v>0</v>
      </c>
      <c r="AI242" s="2" t="e">
        <f t="shared" si="21"/>
        <v>#DIV/0!</v>
      </c>
      <c r="AJ242">
        <v>0</v>
      </c>
      <c r="AK242" s="2">
        <f t="shared" si="27"/>
        <v>0</v>
      </c>
    </row>
    <row r="243" spans="1:37" ht="12.75" customHeight="1">
      <c r="A243" s="2">
        <v>14</v>
      </c>
      <c r="B243" s="2">
        <v>15</v>
      </c>
      <c r="C243" s="2" t="s">
        <v>10</v>
      </c>
      <c r="D243" t="s">
        <v>1381</v>
      </c>
      <c r="F243" t="str">
        <f t="shared" si="22"/>
        <v>400HISTORICAL COST</v>
      </c>
      <c r="G243" t="str">
        <f t="shared" si="23"/>
        <v>4005ADDITIONS</v>
      </c>
      <c r="I243" t="s">
        <v>1330</v>
      </c>
      <c r="J243" s="2" t="s">
        <v>182</v>
      </c>
      <c r="K243" s="2" t="s">
        <v>183</v>
      </c>
      <c r="L243" s="2" t="s">
        <v>130</v>
      </c>
      <c r="M243" s="2" t="s">
        <v>131</v>
      </c>
      <c r="N243" s="2" t="s">
        <v>110</v>
      </c>
      <c r="O243" s="2" t="s">
        <v>111</v>
      </c>
      <c r="P243" s="2">
        <v>0</v>
      </c>
      <c r="Q243" s="2">
        <v>0</v>
      </c>
      <c r="R243" s="3">
        <f t="shared" si="24"/>
        <v>0</v>
      </c>
      <c r="S243" s="3">
        <f t="shared" si="25"/>
        <v>0</v>
      </c>
      <c r="T243" s="2">
        <v>0</v>
      </c>
      <c r="U243" s="2">
        <v>0</v>
      </c>
      <c r="V243" s="2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 s="2">
        <f t="shared" si="26"/>
        <v>0</v>
      </c>
      <c r="AI243" s="2" t="e">
        <f t="shared" si="21"/>
        <v>#DIV/0!</v>
      </c>
      <c r="AJ243">
        <v>0</v>
      </c>
      <c r="AK243" s="2">
        <f t="shared" si="27"/>
        <v>0</v>
      </c>
    </row>
    <row r="244" spans="1:37" ht="12.75" customHeight="1">
      <c r="A244" s="2">
        <v>14</v>
      </c>
      <c r="B244" s="2">
        <v>15</v>
      </c>
      <c r="C244" s="2" t="s">
        <v>10</v>
      </c>
      <c r="D244" t="s">
        <v>1381</v>
      </c>
      <c r="F244" t="str">
        <f t="shared" si="22"/>
        <v>400HISTORICAL COST</v>
      </c>
      <c r="G244" t="str">
        <f t="shared" si="23"/>
        <v>4010DISPOSALS</v>
      </c>
      <c r="I244" t="s">
        <v>1330</v>
      </c>
      <c r="J244" s="2" t="s">
        <v>182</v>
      </c>
      <c r="K244" s="2" t="s">
        <v>183</v>
      </c>
      <c r="L244" s="2" t="s">
        <v>130</v>
      </c>
      <c r="M244" s="2" t="s">
        <v>131</v>
      </c>
      <c r="N244" s="2" t="s">
        <v>114</v>
      </c>
      <c r="O244" s="2" t="s">
        <v>115</v>
      </c>
      <c r="P244" s="2">
        <v>0</v>
      </c>
      <c r="Q244" s="2">
        <v>0</v>
      </c>
      <c r="R244" s="3">
        <f t="shared" si="24"/>
        <v>0</v>
      </c>
      <c r="S244" s="3">
        <f t="shared" si="25"/>
        <v>0</v>
      </c>
      <c r="T244" s="2">
        <v>0</v>
      </c>
      <c r="U244" s="2">
        <v>0</v>
      </c>
      <c r="V244" s="2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 s="2">
        <f t="shared" si="26"/>
        <v>0</v>
      </c>
      <c r="AI244" s="2" t="e">
        <f t="shared" si="21"/>
        <v>#DIV/0!</v>
      </c>
      <c r="AJ244">
        <v>0</v>
      </c>
      <c r="AK244" s="2">
        <f t="shared" si="27"/>
        <v>0</v>
      </c>
    </row>
    <row r="245" spans="1:37" ht="12.75" customHeight="1">
      <c r="A245" s="2">
        <v>14</v>
      </c>
      <c r="B245" s="2">
        <v>15</v>
      </c>
      <c r="C245" s="2" t="s">
        <v>10</v>
      </c>
      <c r="D245" t="s">
        <v>1381</v>
      </c>
      <c r="F245" t="str">
        <f t="shared" si="22"/>
        <v>400HISTORICAL COST</v>
      </c>
      <c r="G245" t="str">
        <f t="shared" si="23"/>
        <v>4040TRANSFERS</v>
      </c>
      <c r="I245" t="s">
        <v>1330</v>
      </c>
      <c r="J245" s="2" t="s">
        <v>182</v>
      </c>
      <c r="K245" s="2" t="s">
        <v>183</v>
      </c>
      <c r="L245" s="2" t="s">
        <v>130</v>
      </c>
      <c r="M245" s="2" t="s">
        <v>131</v>
      </c>
      <c r="N245" s="2" t="s">
        <v>67</v>
      </c>
      <c r="O245" s="2" t="s">
        <v>68</v>
      </c>
      <c r="P245" s="2">
        <v>0</v>
      </c>
      <c r="Q245" s="2">
        <v>0</v>
      </c>
      <c r="R245" s="3">
        <f t="shared" si="24"/>
        <v>0</v>
      </c>
      <c r="S245" s="3">
        <f t="shared" si="25"/>
        <v>0</v>
      </c>
      <c r="T245" s="2">
        <v>0</v>
      </c>
      <c r="U245" s="2">
        <v>0</v>
      </c>
      <c r="V245" s="2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 s="2">
        <f t="shared" si="26"/>
        <v>0</v>
      </c>
      <c r="AI245" s="2" t="e">
        <f t="shared" si="21"/>
        <v>#DIV/0!</v>
      </c>
      <c r="AJ245">
        <v>0</v>
      </c>
      <c r="AK245" s="2">
        <f t="shared" si="27"/>
        <v>0</v>
      </c>
    </row>
    <row r="246" spans="1:37" ht="12.75" customHeight="1">
      <c r="A246" s="2">
        <v>14</v>
      </c>
      <c r="B246" s="2">
        <v>15</v>
      </c>
      <c r="C246" s="2" t="s">
        <v>10</v>
      </c>
      <c r="D246" t="s">
        <v>1381</v>
      </c>
      <c r="F246" t="str">
        <f t="shared" si="22"/>
        <v>402ACCUMULATED DEPRECIATION</v>
      </c>
      <c r="G246" t="str">
        <f t="shared" si="23"/>
        <v>3000OPENING BALANCE</v>
      </c>
      <c r="I246" t="s">
        <v>1330</v>
      </c>
      <c r="J246" s="2" t="s">
        <v>182</v>
      </c>
      <c r="K246" s="2" t="s">
        <v>183</v>
      </c>
      <c r="L246" s="2" t="s">
        <v>136</v>
      </c>
      <c r="M246" s="2" t="s">
        <v>137</v>
      </c>
      <c r="N246" s="2" t="s">
        <v>15</v>
      </c>
      <c r="O246" s="2" t="s">
        <v>16</v>
      </c>
      <c r="P246" s="2">
        <v>0</v>
      </c>
      <c r="Q246" s="2">
        <v>0</v>
      </c>
      <c r="R246" s="3">
        <f t="shared" si="24"/>
        <v>0</v>
      </c>
      <c r="S246" s="3">
        <f t="shared" si="25"/>
        <v>0</v>
      </c>
      <c r="T246" s="2">
        <v>0</v>
      </c>
      <c r="U246" s="2">
        <v>0</v>
      </c>
      <c r="V246" s="2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 s="2">
        <f t="shared" si="26"/>
        <v>0</v>
      </c>
      <c r="AI246" s="2" t="e">
        <f t="shared" si="21"/>
        <v>#DIV/0!</v>
      </c>
      <c r="AJ246">
        <v>0</v>
      </c>
      <c r="AK246" s="2">
        <f t="shared" si="27"/>
        <v>0</v>
      </c>
    </row>
    <row r="247" spans="1:37" ht="12.75" customHeight="1">
      <c r="A247" s="2">
        <v>14</v>
      </c>
      <c r="B247" s="2">
        <v>15</v>
      </c>
      <c r="C247" s="2" t="s">
        <v>10</v>
      </c>
      <c r="D247" t="s">
        <v>1381</v>
      </c>
      <c r="F247" t="str">
        <f t="shared" si="22"/>
        <v>402ACCUMULATED DEPRECIATION</v>
      </c>
      <c r="G247" t="str">
        <f t="shared" si="23"/>
        <v>4010DISPOSALS</v>
      </c>
      <c r="I247" t="s">
        <v>1330</v>
      </c>
      <c r="J247" s="2" t="s">
        <v>182</v>
      </c>
      <c r="K247" s="2" t="s">
        <v>183</v>
      </c>
      <c r="L247" s="2" t="s">
        <v>136</v>
      </c>
      <c r="M247" s="2" t="s">
        <v>137</v>
      </c>
      <c r="N247" s="2" t="s">
        <v>114</v>
      </c>
      <c r="O247" s="2" t="s">
        <v>115</v>
      </c>
      <c r="P247" s="2">
        <v>0</v>
      </c>
      <c r="Q247" s="2">
        <v>0</v>
      </c>
      <c r="R247" s="3">
        <f t="shared" si="24"/>
        <v>0</v>
      </c>
      <c r="S247" s="3">
        <f t="shared" si="25"/>
        <v>0</v>
      </c>
      <c r="T247" s="2">
        <v>0</v>
      </c>
      <c r="U247" s="2">
        <v>0</v>
      </c>
      <c r="V247" s="2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 s="2">
        <f t="shared" si="26"/>
        <v>0</v>
      </c>
      <c r="AI247" s="2" t="e">
        <f t="shared" si="21"/>
        <v>#DIV/0!</v>
      </c>
      <c r="AJ247">
        <v>0</v>
      </c>
      <c r="AK247" s="2">
        <f t="shared" si="27"/>
        <v>0</v>
      </c>
    </row>
    <row r="248" spans="1:37" ht="12.75" customHeight="1">
      <c r="A248" s="2">
        <v>14</v>
      </c>
      <c r="B248" s="2">
        <v>15</v>
      </c>
      <c r="C248" s="2" t="s">
        <v>10</v>
      </c>
      <c r="D248" t="s">
        <v>1381</v>
      </c>
      <c r="F248" t="str">
        <f t="shared" si="22"/>
        <v>402ACCUMULATED DEPRECIATION</v>
      </c>
      <c r="G248" t="str">
        <f t="shared" si="23"/>
        <v>4015DEPRECIATION</v>
      </c>
      <c r="I248" t="s">
        <v>1330</v>
      </c>
      <c r="J248" s="2" t="s">
        <v>182</v>
      </c>
      <c r="K248" s="2" t="s">
        <v>183</v>
      </c>
      <c r="L248" s="2" t="s">
        <v>136</v>
      </c>
      <c r="M248" s="2" t="s">
        <v>137</v>
      </c>
      <c r="N248" s="2" t="s">
        <v>116</v>
      </c>
      <c r="O248" s="2" t="s">
        <v>117</v>
      </c>
      <c r="P248" s="2">
        <v>0</v>
      </c>
      <c r="Q248" s="2">
        <v>0</v>
      </c>
      <c r="R248" s="3">
        <f t="shared" si="24"/>
        <v>0</v>
      </c>
      <c r="S248" s="3">
        <f t="shared" si="25"/>
        <v>0</v>
      </c>
      <c r="T248" s="2">
        <v>0</v>
      </c>
      <c r="U248" s="2">
        <v>0</v>
      </c>
      <c r="V248" s="2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 s="2">
        <f t="shared" si="26"/>
        <v>0</v>
      </c>
      <c r="AI248" s="2" t="e">
        <f t="shared" si="21"/>
        <v>#DIV/0!</v>
      </c>
      <c r="AJ248">
        <v>0</v>
      </c>
      <c r="AK248" s="2">
        <f t="shared" si="27"/>
        <v>0</v>
      </c>
    </row>
    <row r="249" spans="1:37" ht="12.75" customHeight="1">
      <c r="A249" s="2">
        <v>14</v>
      </c>
      <c r="B249" s="2">
        <v>15</v>
      </c>
      <c r="C249" s="2" t="s">
        <v>10</v>
      </c>
      <c r="D249" t="s">
        <v>1382</v>
      </c>
      <c r="F249" t="str">
        <f t="shared" si="22"/>
        <v>400HISTORICAL COST</v>
      </c>
      <c r="G249" t="str">
        <f t="shared" si="23"/>
        <v>3000OPENING BALANCE</v>
      </c>
      <c r="I249" t="s">
        <v>1330</v>
      </c>
      <c r="J249" s="2" t="s">
        <v>184</v>
      </c>
      <c r="K249" s="2" t="s">
        <v>185</v>
      </c>
      <c r="L249" s="2" t="s">
        <v>130</v>
      </c>
      <c r="M249" s="2" t="s">
        <v>131</v>
      </c>
      <c r="N249" s="2" t="s">
        <v>15</v>
      </c>
      <c r="O249" s="2" t="s">
        <v>16</v>
      </c>
      <c r="P249" s="2">
        <v>0</v>
      </c>
      <c r="Q249" s="2">
        <v>0</v>
      </c>
      <c r="R249" s="3">
        <f t="shared" si="24"/>
        <v>0</v>
      </c>
      <c r="S249" s="3">
        <f t="shared" si="25"/>
        <v>0</v>
      </c>
      <c r="T249" s="2">
        <v>0</v>
      </c>
      <c r="U249" s="2">
        <v>0</v>
      </c>
      <c r="V249" s="2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 s="2">
        <f t="shared" si="26"/>
        <v>0</v>
      </c>
      <c r="AI249" s="2" t="e">
        <f t="shared" si="21"/>
        <v>#DIV/0!</v>
      </c>
      <c r="AJ249">
        <v>0</v>
      </c>
      <c r="AK249" s="2">
        <f t="shared" si="27"/>
        <v>0</v>
      </c>
    </row>
    <row r="250" spans="1:37" ht="12.75" customHeight="1">
      <c r="A250" s="2">
        <v>14</v>
      </c>
      <c r="B250" s="2">
        <v>15</v>
      </c>
      <c r="C250" s="2" t="s">
        <v>10</v>
      </c>
      <c r="D250" t="s">
        <v>1382</v>
      </c>
      <c r="F250" t="str">
        <f t="shared" si="22"/>
        <v>400HISTORICAL COST</v>
      </c>
      <c r="G250" t="str">
        <f t="shared" si="23"/>
        <v>4005ADDITIONS</v>
      </c>
      <c r="I250" t="s">
        <v>1330</v>
      </c>
      <c r="J250" s="2" t="s">
        <v>184</v>
      </c>
      <c r="K250" s="2" t="s">
        <v>185</v>
      </c>
      <c r="L250" s="2" t="s">
        <v>130</v>
      </c>
      <c r="M250" s="2" t="s">
        <v>131</v>
      </c>
      <c r="N250" s="2" t="s">
        <v>110</v>
      </c>
      <c r="O250" s="2" t="s">
        <v>111</v>
      </c>
      <c r="P250" s="2">
        <v>0</v>
      </c>
      <c r="Q250" s="2">
        <v>0</v>
      </c>
      <c r="R250" s="3">
        <f t="shared" si="24"/>
        <v>0</v>
      </c>
      <c r="S250" s="3">
        <f t="shared" si="25"/>
        <v>0</v>
      </c>
      <c r="T250" s="2">
        <v>0</v>
      </c>
      <c r="U250" s="2">
        <v>0</v>
      </c>
      <c r="V250" s="2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 s="2">
        <f t="shared" si="26"/>
        <v>0</v>
      </c>
      <c r="AI250" s="2" t="e">
        <f t="shared" si="21"/>
        <v>#DIV/0!</v>
      </c>
      <c r="AJ250">
        <v>0</v>
      </c>
      <c r="AK250" s="2">
        <f t="shared" si="27"/>
        <v>0</v>
      </c>
    </row>
    <row r="251" spans="1:37" ht="12.75" customHeight="1">
      <c r="A251" s="2">
        <v>14</v>
      </c>
      <c r="B251" s="2">
        <v>15</v>
      </c>
      <c r="C251" s="2" t="s">
        <v>10</v>
      </c>
      <c r="D251" t="s">
        <v>1382</v>
      </c>
      <c r="F251" t="str">
        <f t="shared" si="22"/>
        <v>400HISTORICAL COST</v>
      </c>
      <c r="G251" t="str">
        <f t="shared" si="23"/>
        <v>4010DISPOSALS</v>
      </c>
      <c r="I251" t="s">
        <v>1330</v>
      </c>
      <c r="J251" s="2" t="s">
        <v>184</v>
      </c>
      <c r="K251" s="2" t="s">
        <v>185</v>
      </c>
      <c r="L251" s="2" t="s">
        <v>130</v>
      </c>
      <c r="M251" s="2" t="s">
        <v>131</v>
      </c>
      <c r="N251" s="2" t="s">
        <v>114</v>
      </c>
      <c r="O251" s="2" t="s">
        <v>115</v>
      </c>
      <c r="P251" s="2">
        <v>0</v>
      </c>
      <c r="Q251" s="2">
        <v>0</v>
      </c>
      <c r="R251" s="3">
        <f t="shared" si="24"/>
        <v>0</v>
      </c>
      <c r="S251" s="3">
        <f t="shared" si="25"/>
        <v>0</v>
      </c>
      <c r="T251" s="2">
        <v>0</v>
      </c>
      <c r="U251" s="2">
        <v>0</v>
      </c>
      <c r="V251" s="2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 s="2">
        <f t="shared" si="26"/>
        <v>0</v>
      </c>
      <c r="AI251" s="2" t="e">
        <f t="shared" si="21"/>
        <v>#DIV/0!</v>
      </c>
      <c r="AJ251">
        <v>0</v>
      </c>
      <c r="AK251" s="2">
        <f t="shared" si="27"/>
        <v>0</v>
      </c>
    </row>
    <row r="252" spans="1:37" ht="12.75" customHeight="1">
      <c r="A252" s="2">
        <v>14</v>
      </c>
      <c r="B252" s="2">
        <v>15</v>
      </c>
      <c r="C252" s="2" t="s">
        <v>10</v>
      </c>
      <c r="D252" t="s">
        <v>1382</v>
      </c>
      <c r="F252" t="str">
        <f t="shared" si="22"/>
        <v>400HISTORICAL COST</v>
      </c>
      <c r="G252" t="str">
        <f t="shared" si="23"/>
        <v>4040TRANSFERS</v>
      </c>
      <c r="I252" t="s">
        <v>1330</v>
      </c>
      <c r="J252" s="2" t="s">
        <v>184</v>
      </c>
      <c r="K252" s="2" t="s">
        <v>185</v>
      </c>
      <c r="L252" s="2" t="s">
        <v>130</v>
      </c>
      <c r="M252" s="2" t="s">
        <v>131</v>
      </c>
      <c r="N252" s="2" t="s">
        <v>67</v>
      </c>
      <c r="O252" s="2" t="s">
        <v>68</v>
      </c>
      <c r="P252" s="2">
        <v>0</v>
      </c>
      <c r="Q252" s="2">
        <v>0</v>
      </c>
      <c r="R252" s="3">
        <f t="shared" si="24"/>
        <v>0</v>
      </c>
      <c r="S252" s="3">
        <f t="shared" si="25"/>
        <v>0</v>
      </c>
      <c r="T252" s="2">
        <v>0</v>
      </c>
      <c r="U252" s="2">
        <v>0</v>
      </c>
      <c r="V252" s="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 s="2">
        <f t="shared" si="26"/>
        <v>0</v>
      </c>
      <c r="AI252" s="2" t="e">
        <f t="shared" si="21"/>
        <v>#DIV/0!</v>
      </c>
      <c r="AJ252">
        <v>0</v>
      </c>
      <c r="AK252" s="2">
        <f t="shared" si="27"/>
        <v>0</v>
      </c>
    </row>
    <row r="253" spans="1:37" ht="12.75" customHeight="1">
      <c r="A253" s="2">
        <v>14</v>
      </c>
      <c r="B253" s="2">
        <v>15</v>
      </c>
      <c r="C253" s="2" t="s">
        <v>10</v>
      </c>
      <c r="D253" t="s">
        <v>1382</v>
      </c>
      <c r="F253" t="str">
        <f t="shared" si="22"/>
        <v>402ACCUMULATED DEPRECIATION</v>
      </c>
      <c r="G253" t="str">
        <f t="shared" si="23"/>
        <v>3000OPENING BALANCE</v>
      </c>
      <c r="I253" t="s">
        <v>1330</v>
      </c>
      <c r="J253" s="2" t="s">
        <v>184</v>
      </c>
      <c r="K253" s="2" t="s">
        <v>185</v>
      </c>
      <c r="L253" s="2" t="s">
        <v>136</v>
      </c>
      <c r="M253" s="2" t="s">
        <v>137</v>
      </c>
      <c r="N253" s="2" t="s">
        <v>15</v>
      </c>
      <c r="O253" s="2" t="s">
        <v>16</v>
      </c>
      <c r="P253" s="2">
        <v>0</v>
      </c>
      <c r="Q253" s="2">
        <v>0</v>
      </c>
      <c r="R253" s="3">
        <f t="shared" si="24"/>
        <v>0</v>
      </c>
      <c r="S253" s="3">
        <f t="shared" si="25"/>
        <v>0</v>
      </c>
      <c r="T253" s="2">
        <v>0</v>
      </c>
      <c r="U253" s="2">
        <v>0</v>
      </c>
      <c r="V253" s="2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 s="2">
        <f t="shared" si="26"/>
        <v>0</v>
      </c>
      <c r="AI253" s="2" t="e">
        <f t="shared" si="21"/>
        <v>#DIV/0!</v>
      </c>
      <c r="AJ253">
        <v>0</v>
      </c>
      <c r="AK253" s="2">
        <f t="shared" si="27"/>
        <v>0</v>
      </c>
    </row>
    <row r="254" spans="1:37" ht="12.75" customHeight="1">
      <c r="A254" s="2">
        <v>14</v>
      </c>
      <c r="B254" s="2">
        <v>15</v>
      </c>
      <c r="C254" s="2" t="s">
        <v>10</v>
      </c>
      <c r="D254" t="s">
        <v>1382</v>
      </c>
      <c r="F254" t="str">
        <f t="shared" si="22"/>
        <v>402ACCUMULATED DEPRECIATION</v>
      </c>
      <c r="G254" t="str">
        <f t="shared" si="23"/>
        <v>4010DISPOSALS</v>
      </c>
      <c r="I254" t="s">
        <v>1330</v>
      </c>
      <c r="J254" s="2" t="s">
        <v>184</v>
      </c>
      <c r="K254" s="2" t="s">
        <v>185</v>
      </c>
      <c r="L254" s="2" t="s">
        <v>136</v>
      </c>
      <c r="M254" s="2" t="s">
        <v>137</v>
      </c>
      <c r="N254" s="2" t="s">
        <v>114</v>
      </c>
      <c r="O254" s="2" t="s">
        <v>115</v>
      </c>
      <c r="P254" s="2">
        <v>0</v>
      </c>
      <c r="Q254" s="2">
        <v>0</v>
      </c>
      <c r="R254" s="3">
        <f t="shared" si="24"/>
        <v>0</v>
      </c>
      <c r="S254" s="3">
        <f t="shared" si="25"/>
        <v>0</v>
      </c>
      <c r="T254" s="2">
        <v>0</v>
      </c>
      <c r="U254" s="2">
        <v>0</v>
      </c>
      <c r="V254" s="2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 s="2">
        <f t="shared" si="26"/>
        <v>0</v>
      </c>
      <c r="AI254" s="2" t="e">
        <f t="shared" si="21"/>
        <v>#DIV/0!</v>
      </c>
      <c r="AJ254">
        <v>0</v>
      </c>
      <c r="AK254" s="2">
        <f t="shared" si="27"/>
        <v>0</v>
      </c>
    </row>
    <row r="255" spans="1:37" ht="12.75" customHeight="1">
      <c r="A255" s="2">
        <v>14</v>
      </c>
      <c r="B255" s="2">
        <v>15</v>
      </c>
      <c r="C255" s="2" t="s">
        <v>10</v>
      </c>
      <c r="D255" t="s">
        <v>1382</v>
      </c>
      <c r="F255" t="str">
        <f t="shared" si="22"/>
        <v>402ACCUMULATED DEPRECIATION</v>
      </c>
      <c r="G255" t="str">
        <f t="shared" si="23"/>
        <v>4015DEPRECIATION</v>
      </c>
      <c r="I255" t="s">
        <v>1330</v>
      </c>
      <c r="J255" s="2" t="s">
        <v>184</v>
      </c>
      <c r="K255" s="2" t="s">
        <v>185</v>
      </c>
      <c r="L255" s="2" t="s">
        <v>136</v>
      </c>
      <c r="M255" s="2" t="s">
        <v>137</v>
      </c>
      <c r="N255" s="2" t="s">
        <v>116</v>
      </c>
      <c r="O255" s="2" t="s">
        <v>117</v>
      </c>
      <c r="P255" s="2">
        <v>0</v>
      </c>
      <c r="Q255" s="2">
        <v>0</v>
      </c>
      <c r="R255" s="3">
        <f t="shared" si="24"/>
        <v>0</v>
      </c>
      <c r="S255" s="3">
        <f t="shared" si="25"/>
        <v>0</v>
      </c>
      <c r="T255" s="2">
        <v>0</v>
      </c>
      <c r="U255" s="2">
        <v>0</v>
      </c>
      <c r="V255" s="2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 s="2">
        <f t="shared" si="26"/>
        <v>0</v>
      </c>
      <c r="AI255" s="2" t="e">
        <f t="shared" si="21"/>
        <v>#DIV/0!</v>
      </c>
      <c r="AJ255">
        <v>0</v>
      </c>
      <c r="AK255" s="2">
        <f t="shared" si="27"/>
        <v>0</v>
      </c>
    </row>
    <row r="256" spans="1:37" ht="12.75" customHeight="1">
      <c r="A256" s="2">
        <v>14</v>
      </c>
      <c r="B256" s="2">
        <v>15</v>
      </c>
      <c r="C256" s="2" t="s">
        <v>10</v>
      </c>
      <c r="D256" t="s">
        <v>1383</v>
      </c>
      <c r="F256" t="str">
        <f t="shared" si="22"/>
        <v>400HISTORICAL COST</v>
      </c>
      <c r="G256" t="str">
        <f t="shared" si="23"/>
        <v>3000OPENING BALANCE</v>
      </c>
      <c r="I256" t="s">
        <v>1330</v>
      </c>
      <c r="J256" s="2" t="s">
        <v>186</v>
      </c>
      <c r="K256" s="2" t="s">
        <v>187</v>
      </c>
      <c r="L256" s="2" t="s">
        <v>130</v>
      </c>
      <c r="M256" s="2" t="s">
        <v>131</v>
      </c>
      <c r="N256" s="2" t="s">
        <v>15</v>
      </c>
      <c r="O256" s="2" t="s">
        <v>16</v>
      </c>
      <c r="P256" s="2">
        <v>0</v>
      </c>
      <c r="Q256" s="2">
        <v>0</v>
      </c>
      <c r="R256" s="3">
        <f t="shared" si="24"/>
        <v>0</v>
      </c>
      <c r="S256" s="3">
        <f t="shared" si="25"/>
        <v>0</v>
      </c>
      <c r="T256" s="2">
        <v>0</v>
      </c>
      <c r="U256" s="2">
        <v>0</v>
      </c>
      <c r="V256" s="2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 s="2">
        <f t="shared" si="26"/>
        <v>0</v>
      </c>
      <c r="AI256" s="2" t="e">
        <f t="shared" si="21"/>
        <v>#DIV/0!</v>
      </c>
      <c r="AJ256">
        <v>0</v>
      </c>
      <c r="AK256" s="2">
        <f t="shared" si="27"/>
        <v>0</v>
      </c>
    </row>
    <row r="257" spans="1:37" ht="12.75" customHeight="1">
      <c r="A257" s="2">
        <v>14</v>
      </c>
      <c r="B257" s="2">
        <v>15</v>
      </c>
      <c r="C257" s="2" t="s">
        <v>10</v>
      </c>
      <c r="D257" t="s">
        <v>1383</v>
      </c>
      <c r="F257" t="str">
        <f t="shared" si="22"/>
        <v>400HISTORICAL COST</v>
      </c>
      <c r="G257" t="str">
        <f t="shared" si="23"/>
        <v>4005ADDITIONS</v>
      </c>
      <c r="I257" t="s">
        <v>1330</v>
      </c>
      <c r="J257" s="2" t="s">
        <v>186</v>
      </c>
      <c r="K257" s="2" t="s">
        <v>187</v>
      </c>
      <c r="L257" s="2" t="s">
        <v>130</v>
      </c>
      <c r="M257" s="2" t="s">
        <v>131</v>
      </c>
      <c r="N257" s="2" t="s">
        <v>110</v>
      </c>
      <c r="O257" s="2" t="s">
        <v>111</v>
      </c>
      <c r="P257" s="2">
        <v>0</v>
      </c>
      <c r="Q257" s="2">
        <v>0</v>
      </c>
      <c r="R257" s="3">
        <f t="shared" si="24"/>
        <v>0</v>
      </c>
      <c r="S257" s="3">
        <f t="shared" si="25"/>
        <v>0</v>
      </c>
      <c r="T257" s="2">
        <v>0</v>
      </c>
      <c r="U257" s="2">
        <v>0</v>
      </c>
      <c r="V257" s="2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 s="2">
        <f t="shared" si="26"/>
        <v>0</v>
      </c>
      <c r="AI257" s="2" t="e">
        <f t="shared" si="21"/>
        <v>#DIV/0!</v>
      </c>
      <c r="AJ257">
        <v>0</v>
      </c>
      <c r="AK257" s="2">
        <f t="shared" si="27"/>
        <v>0</v>
      </c>
    </row>
    <row r="258" spans="1:37" ht="12.75" customHeight="1">
      <c r="A258" s="2">
        <v>14</v>
      </c>
      <c r="B258" s="2">
        <v>15</v>
      </c>
      <c r="C258" s="2" t="s">
        <v>10</v>
      </c>
      <c r="D258" t="s">
        <v>1383</v>
      </c>
      <c r="F258" t="str">
        <f t="shared" si="22"/>
        <v>400HISTORICAL COST</v>
      </c>
      <c r="G258" t="str">
        <f t="shared" si="23"/>
        <v>4010DISPOSALS</v>
      </c>
      <c r="I258" t="s">
        <v>1330</v>
      </c>
      <c r="J258" s="2" t="s">
        <v>186</v>
      </c>
      <c r="K258" s="2" t="s">
        <v>187</v>
      </c>
      <c r="L258" s="2" t="s">
        <v>130</v>
      </c>
      <c r="M258" s="2" t="s">
        <v>131</v>
      </c>
      <c r="N258" s="2" t="s">
        <v>114</v>
      </c>
      <c r="O258" s="2" t="s">
        <v>115</v>
      </c>
      <c r="P258" s="2">
        <v>0</v>
      </c>
      <c r="Q258" s="2">
        <v>0</v>
      </c>
      <c r="R258" s="3">
        <f t="shared" si="24"/>
        <v>0</v>
      </c>
      <c r="S258" s="3">
        <f t="shared" si="25"/>
        <v>0</v>
      </c>
      <c r="T258" s="2">
        <v>0</v>
      </c>
      <c r="U258" s="2">
        <v>0</v>
      </c>
      <c r="V258" s="2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 s="2">
        <f t="shared" si="26"/>
        <v>0</v>
      </c>
      <c r="AI258" s="2" t="e">
        <f t="shared" ref="AI258:AI321" si="28">AH258/P258</f>
        <v>#DIV/0!</v>
      </c>
      <c r="AJ258">
        <v>0</v>
      </c>
      <c r="AK258" s="2">
        <f t="shared" si="27"/>
        <v>0</v>
      </c>
    </row>
    <row r="259" spans="1:37" ht="12.75" customHeight="1">
      <c r="A259" s="2">
        <v>14</v>
      </c>
      <c r="B259" s="2">
        <v>15</v>
      </c>
      <c r="C259" s="2" t="s">
        <v>10</v>
      </c>
      <c r="D259" t="s">
        <v>1383</v>
      </c>
      <c r="F259" t="str">
        <f t="shared" ref="F259:F322" si="29">L259&amp;M259</f>
        <v>400HISTORICAL COST</v>
      </c>
      <c r="G259" t="str">
        <f t="shared" ref="G259:G322" si="30">N259&amp;O259</f>
        <v>4040TRANSFERS</v>
      </c>
      <c r="I259" t="s">
        <v>1330</v>
      </c>
      <c r="J259" s="2" t="s">
        <v>186</v>
      </c>
      <c r="K259" s="2" t="s">
        <v>187</v>
      </c>
      <c r="L259" s="2" t="s">
        <v>130</v>
      </c>
      <c r="M259" s="2" t="s">
        <v>131</v>
      </c>
      <c r="N259" s="2" t="s">
        <v>67</v>
      </c>
      <c r="O259" s="2" t="s">
        <v>68</v>
      </c>
      <c r="P259" s="2">
        <v>0</v>
      </c>
      <c r="Q259" s="2">
        <v>0</v>
      </c>
      <c r="R259" s="3">
        <f t="shared" ref="R259:R322" si="31">SUM((Q259*0.055)+Q259)</f>
        <v>0</v>
      </c>
      <c r="S259" s="3">
        <f t="shared" ref="S259:S322" si="32">SUM((R259*0.053)+R259)</f>
        <v>0</v>
      </c>
      <c r="T259" s="2">
        <v>0</v>
      </c>
      <c r="U259" s="2">
        <v>0</v>
      </c>
      <c r="V259" s="2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 s="2">
        <f t="shared" ref="AH259:AH322" si="33">SUM(AB259:AG259)</f>
        <v>0</v>
      </c>
      <c r="AI259" s="2" t="e">
        <f t="shared" si="28"/>
        <v>#DIV/0!</v>
      </c>
      <c r="AJ259">
        <v>0</v>
      </c>
      <c r="AK259" s="2">
        <f t="shared" ref="AK259:AK322" si="34">T259*2</f>
        <v>0</v>
      </c>
    </row>
    <row r="260" spans="1:37" ht="12.75" customHeight="1">
      <c r="A260" s="2">
        <v>14</v>
      </c>
      <c r="B260" s="2">
        <v>15</v>
      </c>
      <c r="C260" s="2" t="s">
        <v>10</v>
      </c>
      <c r="D260" t="s">
        <v>1383</v>
      </c>
      <c r="F260" t="str">
        <f t="shared" si="29"/>
        <v>402ACCUMULATED DEPRECIATION</v>
      </c>
      <c r="G260" t="str">
        <f t="shared" si="30"/>
        <v>3000OPENING BALANCE</v>
      </c>
      <c r="I260" t="s">
        <v>1330</v>
      </c>
      <c r="J260" s="2" t="s">
        <v>186</v>
      </c>
      <c r="K260" s="2" t="s">
        <v>187</v>
      </c>
      <c r="L260" s="2" t="s">
        <v>136</v>
      </c>
      <c r="M260" s="2" t="s">
        <v>137</v>
      </c>
      <c r="N260" s="2" t="s">
        <v>15</v>
      </c>
      <c r="O260" s="2" t="s">
        <v>16</v>
      </c>
      <c r="P260" s="2">
        <v>0</v>
      </c>
      <c r="Q260" s="2">
        <v>0</v>
      </c>
      <c r="R260" s="3">
        <f t="shared" si="31"/>
        <v>0</v>
      </c>
      <c r="S260" s="3">
        <f t="shared" si="32"/>
        <v>0</v>
      </c>
      <c r="T260" s="2">
        <v>0</v>
      </c>
      <c r="U260" s="2">
        <v>0</v>
      </c>
      <c r="V260" s="2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 s="2">
        <f t="shared" si="33"/>
        <v>0</v>
      </c>
      <c r="AI260" s="2" t="e">
        <f t="shared" si="28"/>
        <v>#DIV/0!</v>
      </c>
      <c r="AJ260">
        <v>0</v>
      </c>
      <c r="AK260" s="2">
        <f t="shared" si="34"/>
        <v>0</v>
      </c>
    </row>
    <row r="261" spans="1:37" ht="12.75" customHeight="1">
      <c r="A261" s="2">
        <v>14</v>
      </c>
      <c r="B261" s="2">
        <v>15</v>
      </c>
      <c r="C261" s="2" t="s">
        <v>10</v>
      </c>
      <c r="D261" t="s">
        <v>1383</v>
      </c>
      <c r="F261" t="str">
        <f t="shared" si="29"/>
        <v>402ACCUMULATED DEPRECIATION</v>
      </c>
      <c r="G261" t="str">
        <f t="shared" si="30"/>
        <v>4010DISPOSALS</v>
      </c>
      <c r="I261" t="s">
        <v>1330</v>
      </c>
      <c r="J261" s="2" t="s">
        <v>186</v>
      </c>
      <c r="K261" s="2" t="s">
        <v>187</v>
      </c>
      <c r="L261" s="2" t="s">
        <v>136</v>
      </c>
      <c r="M261" s="2" t="s">
        <v>137</v>
      </c>
      <c r="N261" s="2" t="s">
        <v>114</v>
      </c>
      <c r="O261" s="2" t="s">
        <v>115</v>
      </c>
      <c r="P261" s="2">
        <v>0</v>
      </c>
      <c r="Q261" s="2">
        <v>0</v>
      </c>
      <c r="R261" s="3">
        <f t="shared" si="31"/>
        <v>0</v>
      </c>
      <c r="S261" s="3">
        <f t="shared" si="32"/>
        <v>0</v>
      </c>
      <c r="T261" s="2">
        <v>0</v>
      </c>
      <c r="U261" s="2">
        <v>0</v>
      </c>
      <c r="V261" s="2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 s="2">
        <f t="shared" si="33"/>
        <v>0</v>
      </c>
      <c r="AI261" s="2" t="e">
        <f t="shared" si="28"/>
        <v>#DIV/0!</v>
      </c>
      <c r="AJ261">
        <v>0</v>
      </c>
      <c r="AK261" s="2">
        <f t="shared" si="34"/>
        <v>0</v>
      </c>
    </row>
    <row r="262" spans="1:37" ht="12.75" customHeight="1">
      <c r="A262" s="2">
        <v>14</v>
      </c>
      <c r="B262" s="2">
        <v>15</v>
      </c>
      <c r="C262" s="2" t="s">
        <v>10</v>
      </c>
      <c r="D262" t="s">
        <v>1383</v>
      </c>
      <c r="F262" t="str">
        <f t="shared" si="29"/>
        <v>402ACCUMULATED DEPRECIATION</v>
      </c>
      <c r="G262" t="str">
        <f t="shared" si="30"/>
        <v>4015DEPRECIATION</v>
      </c>
      <c r="I262" t="s">
        <v>1330</v>
      </c>
      <c r="J262" s="2" t="s">
        <v>186</v>
      </c>
      <c r="K262" s="2" t="s">
        <v>187</v>
      </c>
      <c r="L262" s="2" t="s">
        <v>136</v>
      </c>
      <c r="M262" s="2" t="s">
        <v>137</v>
      </c>
      <c r="N262" s="2" t="s">
        <v>116</v>
      </c>
      <c r="O262" s="2" t="s">
        <v>117</v>
      </c>
      <c r="P262" s="2">
        <v>0</v>
      </c>
      <c r="Q262" s="2">
        <v>0</v>
      </c>
      <c r="R262" s="3">
        <f t="shared" si="31"/>
        <v>0</v>
      </c>
      <c r="S262" s="3">
        <f t="shared" si="32"/>
        <v>0</v>
      </c>
      <c r="T262" s="2">
        <v>0</v>
      </c>
      <c r="U262" s="2">
        <v>0</v>
      </c>
      <c r="V262" s="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 s="2">
        <f t="shared" si="33"/>
        <v>0</v>
      </c>
      <c r="AI262" s="2" t="e">
        <f t="shared" si="28"/>
        <v>#DIV/0!</v>
      </c>
      <c r="AJ262">
        <v>0</v>
      </c>
      <c r="AK262" s="2">
        <f t="shared" si="34"/>
        <v>0</v>
      </c>
    </row>
    <row r="263" spans="1:37" ht="12.75" customHeight="1">
      <c r="A263" s="2">
        <v>14</v>
      </c>
      <c r="B263" s="2">
        <v>15</v>
      </c>
      <c r="C263" s="2" t="s">
        <v>10</v>
      </c>
      <c r="D263" t="s">
        <v>1384</v>
      </c>
      <c r="F263" t="str">
        <f t="shared" si="29"/>
        <v>400HISTORICAL COST</v>
      </c>
      <c r="G263" t="str">
        <f t="shared" si="30"/>
        <v>3000OPENING BALANCE</v>
      </c>
      <c r="I263" t="s">
        <v>1330</v>
      </c>
      <c r="J263" s="2" t="s">
        <v>188</v>
      </c>
      <c r="K263" s="2" t="s">
        <v>189</v>
      </c>
      <c r="L263" s="2" t="s">
        <v>130</v>
      </c>
      <c r="M263" s="2" t="s">
        <v>131</v>
      </c>
      <c r="N263" s="2" t="s">
        <v>15</v>
      </c>
      <c r="O263" s="2" t="s">
        <v>16</v>
      </c>
      <c r="P263" s="2">
        <v>0</v>
      </c>
      <c r="Q263" s="2">
        <v>0</v>
      </c>
      <c r="R263" s="3">
        <f t="shared" si="31"/>
        <v>0</v>
      </c>
      <c r="S263" s="3">
        <f t="shared" si="32"/>
        <v>0</v>
      </c>
      <c r="T263" s="2">
        <v>0</v>
      </c>
      <c r="U263" s="2">
        <v>0</v>
      </c>
      <c r="V263" s="2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 s="2">
        <f t="shared" si="33"/>
        <v>0</v>
      </c>
      <c r="AI263" s="2" t="e">
        <f t="shared" si="28"/>
        <v>#DIV/0!</v>
      </c>
      <c r="AJ263">
        <v>0</v>
      </c>
      <c r="AK263" s="2">
        <f t="shared" si="34"/>
        <v>0</v>
      </c>
    </row>
    <row r="264" spans="1:37" ht="12.75" customHeight="1">
      <c r="A264" s="2">
        <v>14</v>
      </c>
      <c r="B264" s="2">
        <v>15</v>
      </c>
      <c r="C264" s="2" t="s">
        <v>10</v>
      </c>
      <c r="D264" t="s">
        <v>1384</v>
      </c>
      <c r="F264" t="str">
        <f t="shared" si="29"/>
        <v>400HISTORICAL COST</v>
      </c>
      <c r="G264" t="str">
        <f t="shared" si="30"/>
        <v>4005ADDITIONS</v>
      </c>
      <c r="I264" t="s">
        <v>1330</v>
      </c>
      <c r="J264" s="2" t="s">
        <v>188</v>
      </c>
      <c r="K264" s="2" t="s">
        <v>189</v>
      </c>
      <c r="L264" s="2" t="s">
        <v>130</v>
      </c>
      <c r="M264" s="2" t="s">
        <v>131</v>
      </c>
      <c r="N264" s="2" t="s">
        <v>110</v>
      </c>
      <c r="O264" s="2" t="s">
        <v>111</v>
      </c>
      <c r="P264" s="2">
        <v>0</v>
      </c>
      <c r="Q264" s="2">
        <v>0</v>
      </c>
      <c r="R264" s="3">
        <f t="shared" si="31"/>
        <v>0</v>
      </c>
      <c r="S264" s="3">
        <f t="shared" si="32"/>
        <v>0</v>
      </c>
      <c r="T264" s="2">
        <v>0</v>
      </c>
      <c r="U264" s="2">
        <v>0</v>
      </c>
      <c r="V264" s="2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 s="2">
        <f t="shared" si="33"/>
        <v>0</v>
      </c>
      <c r="AI264" s="2" t="e">
        <f t="shared" si="28"/>
        <v>#DIV/0!</v>
      </c>
      <c r="AJ264">
        <v>0</v>
      </c>
      <c r="AK264" s="2">
        <f t="shared" si="34"/>
        <v>0</v>
      </c>
    </row>
    <row r="265" spans="1:37" ht="12.75" customHeight="1">
      <c r="A265" s="2">
        <v>14</v>
      </c>
      <c r="B265" s="2">
        <v>15</v>
      </c>
      <c r="C265" s="2" t="s">
        <v>10</v>
      </c>
      <c r="D265" t="s">
        <v>1384</v>
      </c>
      <c r="F265" t="str">
        <f t="shared" si="29"/>
        <v>400HISTORICAL COST</v>
      </c>
      <c r="G265" t="str">
        <f t="shared" si="30"/>
        <v>4010DISPOSALS</v>
      </c>
      <c r="I265" t="s">
        <v>1330</v>
      </c>
      <c r="J265" s="2" t="s">
        <v>188</v>
      </c>
      <c r="K265" s="2" t="s">
        <v>189</v>
      </c>
      <c r="L265" s="2" t="s">
        <v>130</v>
      </c>
      <c r="M265" s="2" t="s">
        <v>131</v>
      </c>
      <c r="N265" s="2" t="s">
        <v>114</v>
      </c>
      <c r="O265" s="2" t="s">
        <v>115</v>
      </c>
      <c r="P265" s="2">
        <v>0</v>
      </c>
      <c r="Q265" s="2">
        <v>0</v>
      </c>
      <c r="R265" s="3">
        <f t="shared" si="31"/>
        <v>0</v>
      </c>
      <c r="S265" s="3">
        <f t="shared" si="32"/>
        <v>0</v>
      </c>
      <c r="T265" s="2">
        <v>0</v>
      </c>
      <c r="U265" s="2">
        <v>0</v>
      </c>
      <c r="V265" s="2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 s="2">
        <f t="shared" si="33"/>
        <v>0</v>
      </c>
      <c r="AI265" s="2" t="e">
        <f t="shared" si="28"/>
        <v>#DIV/0!</v>
      </c>
      <c r="AJ265">
        <v>0</v>
      </c>
      <c r="AK265" s="2">
        <f t="shared" si="34"/>
        <v>0</v>
      </c>
    </row>
    <row r="266" spans="1:37" ht="12.75" customHeight="1">
      <c r="A266" s="2">
        <v>14</v>
      </c>
      <c r="B266" s="2">
        <v>15</v>
      </c>
      <c r="C266" s="2" t="s">
        <v>10</v>
      </c>
      <c r="D266" t="s">
        <v>1384</v>
      </c>
      <c r="F266" t="str">
        <f t="shared" si="29"/>
        <v>400HISTORICAL COST</v>
      </c>
      <c r="G266" t="str">
        <f t="shared" si="30"/>
        <v>4040TRANSFERS</v>
      </c>
      <c r="I266" t="s">
        <v>1330</v>
      </c>
      <c r="J266" s="2" t="s">
        <v>188</v>
      </c>
      <c r="K266" s="2" t="s">
        <v>189</v>
      </c>
      <c r="L266" s="2" t="s">
        <v>130</v>
      </c>
      <c r="M266" s="2" t="s">
        <v>131</v>
      </c>
      <c r="N266" s="2" t="s">
        <v>67</v>
      </c>
      <c r="O266" s="2" t="s">
        <v>68</v>
      </c>
      <c r="P266" s="2">
        <v>0</v>
      </c>
      <c r="Q266" s="2">
        <v>0</v>
      </c>
      <c r="R266" s="3">
        <f t="shared" si="31"/>
        <v>0</v>
      </c>
      <c r="S266" s="3">
        <f t="shared" si="32"/>
        <v>0</v>
      </c>
      <c r="T266" s="2">
        <v>0</v>
      </c>
      <c r="U266" s="2">
        <v>0</v>
      </c>
      <c r="V266" s="2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 s="2">
        <f t="shared" si="33"/>
        <v>0</v>
      </c>
      <c r="AI266" s="2" t="e">
        <f t="shared" si="28"/>
        <v>#DIV/0!</v>
      </c>
      <c r="AJ266">
        <v>0</v>
      </c>
      <c r="AK266" s="2">
        <f t="shared" si="34"/>
        <v>0</v>
      </c>
    </row>
    <row r="267" spans="1:37" ht="12.75" customHeight="1">
      <c r="A267" s="2">
        <v>14</v>
      </c>
      <c r="B267" s="2">
        <v>15</v>
      </c>
      <c r="C267" s="2" t="s">
        <v>10</v>
      </c>
      <c r="D267" t="s">
        <v>1384</v>
      </c>
      <c r="F267" t="str">
        <f t="shared" si="29"/>
        <v>402ACCUMULATED DEPRECIATION</v>
      </c>
      <c r="G267" t="str">
        <f t="shared" si="30"/>
        <v>3000OPENING BALANCE</v>
      </c>
      <c r="I267" t="s">
        <v>1330</v>
      </c>
      <c r="J267" s="2" t="s">
        <v>188</v>
      </c>
      <c r="K267" s="2" t="s">
        <v>189</v>
      </c>
      <c r="L267" s="2" t="s">
        <v>136</v>
      </c>
      <c r="M267" s="2" t="s">
        <v>137</v>
      </c>
      <c r="N267" s="2" t="s">
        <v>15</v>
      </c>
      <c r="O267" s="2" t="s">
        <v>16</v>
      </c>
      <c r="P267" s="2">
        <v>0</v>
      </c>
      <c r="Q267" s="2">
        <v>0</v>
      </c>
      <c r="R267" s="3">
        <f t="shared" si="31"/>
        <v>0</v>
      </c>
      <c r="S267" s="3">
        <f t="shared" si="32"/>
        <v>0</v>
      </c>
      <c r="T267" s="2">
        <v>0</v>
      </c>
      <c r="U267" s="2">
        <v>0</v>
      </c>
      <c r="V267" s="2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 s="2">
        <f t="shared" si="33"/>
        <v>0</v>
      </c>
      <c r="AI267" s="2" t="e">
        <f t="shared" si="28"/>
        <v>#DIV/0!</v>
      </c>
      <c r="AJ267">
        <v>0</v>
      </c>
      <c r="AK267" s="2">
        <f t="shared" si="34"/>
        <v>0</v>
      </c>
    </row>
    <row r="268" spans="1:37" ht="12.75" customHeight="1">
      <c r="A268" s="2">
        <v>14</v>
      </c>
      <c r="B268" s="2">
        <v>15</v>
      </c>
      <c r="C268" s="2" t="s">
        <v>10</v>
      </c>
      <c r="D268" t="s">
        <v>1384</v>
      </c>
      <c r="F268" t="str">
        <f t="shared" si="29"/>
        <v>402ACCUMULATED DEPRECIATION</v>
      </c>
      <c r="G268" t="str">
        <f t="shared" si="30"/>
        <v>4010DISPOSALS</v>
      </c>
      <c r="I268" t="s">
        <v>1330</v>
      </c>
      <c r="J268" s="2" t="s">
        <v>188</v>
      </c>
      <c r="K268" s="2" t="s">
        <v>189</v>
      </c>
      <c r="L268" s="2" t="s">
        <v>136</v>
      </c>
      <c r="M268" s="2" t="s">
        <v>137</v>
      </c>
      <c r="N268" s="2" t="s">
        <v>114</v>
      </c>
      <c r="O268" s="2" t="s">
        <v>115</v>
      </c>
      <c r="P268" s="2">
        <v>0</v>
      </c>
      <c r="Q268" s="2">
        <v>0</v>
      </c>
      <c r="R268" s="3">
        <f t="shared" si="31"/>
        <v>0</v>
      </c>
      <c r="S268" s="3">
        <f t="shared" si="32"/>
        <v>0</v>
      </c>
      <c r="T268" s="2">
        <v>0</v>
      </c>
      <c r="U268" s="2">
        <v>0</v>
      </c>
      <c r="V268" s="2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 s="2">
        <f t="shared" si="33"/>
        <v>0</v>
      </c>
      <c r="AI268" s="2" t="e">
        <f t="shared" si="28"/>
        <v>#DIV/0!</v>
      </c>
      <c r="AJ268">
        <v>0</v>
      </c>
      <c r="AK268" s="2">
        <f t="shared" si="34"/>
        <v>0</v>
      </c>
    </row>
    <row r="269" spans="1:37" ht="12.75" customHeight="1">
      <c r="A269" s="2">
        <v>14</v>
      </c>
      <c r="B269" s="2">
        <v>15</v>
      </c>
      <c r="C269" s="2" t="s">
        <v>10</v>
      </c>
      <c r="D269" t="s">
        <v>1384</v>
      </c>
      <c r="F269" t="str">
        <f t="shared" si="29"/>
        <v>402ACCUMULATED DEPRECIATION</v>
      </c>
      <c r="G269" t="str">
        <f t="shared" si="30"/>
        <v>4015DEPRECIATION</v>
      </c>
      <c r="I269" t="s">
        <v>1330</v>
      </c>
      <c r="J269" s="2" t="s">
        <v>188</v>
      </c>
      <c r="K269" s="2" t="s">
        <v>189</v>
      </c>
      <c r="L269" s="2" t="s">
        <v>136</v>
      </c>
      <c r="M269" s="2" t="s">
        <v>137</v>
      </c>
      <c r="N269" s="2" t="s">
        <v>116</v>
      </c>
      <c r="O269" s="2" t="s">
        <v>117</v>
      </c>
      <c r="P269" s="2">
        <v>0</v>
      </c>
      <c r="Q269" s="2">
        <v>0</v>
      </c>
      <c r="R269" s="3">
        <f t="shared" si="31"/>
        <v>0</v>
      </c>
      <c r="S269" s="3">
        <f t="shared" si="32"/>
        <v>0</v>
      </c>
      <c r="T269" s="2">
        <v>0</v>
      </c>
      <c r="U269" s="2">
        <v>0</v>
      </c>
      <c r="V269" s="2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 s="2">
        <f t="shared" si="33"/>
        <v>0</v>
      </c>
      <c r="AI269" s="2" t="e">
        <f t="shared" si="28"/>
        <v>#DIV/0!</v>
      </c>
      <c r="AJ269">
        <v>0</v>
      </c>
      <c r="AK269" s="2">
        <f t="shared" si="34"/>
        <v>0</v>
      </c>
    </row>
    <row r="270" spans="1:37" ht="12.75" customHeight="1">
      <c r="A270" s="2">
        <v>14</v>
      </c>
      <c r="B270" s="2">
        <v>15</v>
      </c>
      <c r="C270" s="2" t="s">
        <v>10</v>
      </c>
      <c r="D270" t="s">
        <v>1385</v>
      </c>
      <c r="F270" t="str">
        <f t="shared" si="29"/>
        <v>400HISTORICAL COST</v>
      </c>
      <c r="G270" t="str">
        <f t="shared" si="30"/>
        <v>3000OPENING BALANCE</v>
      </c>
      <c r="I270" t="s">
        <v>1330</v>
      </c>
      <c r="J270" s="2" t="s">
        <v>190</v>
      </c>
      <c r="K270" s="2" t="s">
        <v>191</v>
      </c>
      <c r="L270" s="2" t="s">
        <v>130</v>
      </c>
      <c r="M270" s="2" t="s">
        <v>131</v>
      </c>
      <c r="N270" s="2" t="s">
        <v>15</v>
      </c>
      <c r="O270" s="2" t="s">
        <v>16</v>
      </c>
      <c r="P270" s="2">
        <v>0</v>
      </c>
      <c r="Q270" s="2">
        <v>0</v>
      </c>
      <c r="R270" s="3">
        <f t="shared" si="31"/>
        <v>0</v>
      </c>
      <c r="S270" s="3">
        <f t="shared" si="32"/>
        <v>0</v>
      </c>
      <c r="T270" s="2">
        <v>0</v>
      </c>
      <c r="U270" s="2">
        <v>0</v>
      </c>
      <c r="V270" s="2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 s="2">
        <f t="shared" si="33"/>
        <v>0</v>
      </c>
      <c r="AI270" s="2" t="e">
        <f t="shared" si="28"/>
        <v>#DIV/0!</v>
      </c>
      <c r="AJ270">
        <v>0</v>
      </c>
      <c r="AK270" s="2">
        <f t="shared" si="34"/>
        <v>0</v>
      </c>
    </row>
    <row r="271" spans="1:37" ht="12.75" customHeight="1">
      <c r="A271" s="2">
        <v>14</v>
      </c>
      <c r="B271" s="2">
        <v>15</v>
      </c>
      <c r="C271" s="2" t="s">
        <v>10</v>
      </c>
      <c r="D271" t="s">
        <v>1385</v>
      </c>
      <c r="F271" t="str">
        <f t="shared" si="29"/>
        <v>400HISTORICAL COST</v>
      </c>
      <c r="G271" t="str">
        <f t="shared" si="30"/>
        <v>4005ADDITIONS</v>
      </c>
      <c r="I271" t="s">
        <v>1330</v>
      </c>
      <c r="J271" s="2" t="s">
        <v>190</v>
      </c>
      <c r="K271" s="2" t="s">
        <v>191</v>
      </c>
      <c r="L271" s="2" t="s">
        <v>130</v>
      </c>
      <c r="M271" s="2" t="s">
        <v>131</v>
      </c>
      <c r="N271" s="2" t="s">
        <v>110</v>
      </c>
      <c r="O271" s="2" t="s">
        <v>111</v>
      </c>
      <c r="P271" s="2">
        <v>0</v>
      </c>
      <c r="Q271" s="2">
        <v>0</v>
      </c>
      <c r="R271" s="3">
        <f t="shared" si="31"/>
        <v>0</v>
      </c>
      <c r="S271" s="3">
        <f t="shared" si="32"/>
        <v>0</v>
      </c>
      <c r="T271" s="2">
        <v>0</v>
      </c>
      <c r="U271" s="2">
        <v>0</v>
      </c>
      <c r="V271" s="2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 s="2">
        <f t="shared" si="33"/>
        <v>0</v>
      </c>
      <c r="AI271" s="2" t="e">
        <f t="shared" si="28"/>
        <v>#DIV/0!</v>
      </c>
      <c r="AJ271">
        <v>0</v>
      </c>
      <c r="AK271" s="2">
        <f t="shared" si="34"/>
        <v>0</v>
      </c>
    </row>
    <row r="272" spans="1:37" ht="12.75" customHeight="1">
      <c r="A272" s="2">
        <v>14</v>
      </c>
      <c r="B272" s="2">
        <v>15</v>
      </c>
      <c r="C272" s="2" t="s">
        <v>10</v>
      </c>
      <c r="D272" t="s">
        <v>1385</v>
      </c>
      <c r="F272" t="str">
        <f t="shared" si="29"/>
        <v>400HISTORICAL COST</v>
      </c>
      <c r="G272" t="str">
        <f t="shared" si="30"/>
        <v>4010DISPOSALS</v>
      </c>
      <c r="I272" t="s">
        <v>1330</v>
      </c>
      <c r="J272" s="2" t="s">
        <v>190</v>
      </c>
      <c r="K272" s="2" t="s">
        <v>191</v>
      </c>
      <c r="L272" s="2" t="s">
        <v>130</v>
      </c>
      <c r="M272" s="2" t="s">
        <v>131</v>
      </c>
      <c r="N272" s="2" t="s">
        <v>114</v>
      </c>
      <c r="O272" s="2" t="s">
        <v>115</v>
      </c>
      <c r="P272" s="2">
        <v>0</v>
      </c>
      <c r="Q272" s="2">
        <v>0</v>
      </c>
      <c r="R272" s="3">
        <f t="shared" si="31"/>
        <v>0</v>
      </c>
      <c r="S272" s="3">
        <f t="shared" si="32"/>
        <v>0</v>
      </c>
      <c r="T272" s="2">
        <v>0</v>
      </c>
      <c r="U272" s="2">
        <v>0</v>
      </c>
      <c r="V272" s="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 s="2">
        <f t="shared" si="33"/>
        <v>0</v>
      </c>
      <c r="AI272" s="2" t="e">
        <f t="shared" si="28"/>
        <v>#DIV/0!</v>
      </c>
      <c r="AJ272">
        <v>0</v>
      </c>
      <c r="AK272" s="2">
        <f t="shared" si="34"/>
        <v>0</v>
      </c>
    </row>
    <row r="273" spans="1:37" ht="12.75" customHeight="1">
      <c r="A273" s="2">
        <v>14</v>
      </c>
      <c r="B273" s="2">
        <v>15</v>
      </c>
      <c r="C273" s="2" t="s">
        <v>10</v>
      </c>
      <c r="D273" t="s">
        <v>1385</v>
      </c>
      <c r="F273" t="str">
        <f t="shared" si="29"/>
        <v>400HISTORICAL COST</v>
      </c>
      <c r="G273" t="str">
        <f t="shared" si="30"/>
        <v>4040TRANSFERS</v>
      </c>
      <c r="I273" t="s">
        <v>1330</v>
      </c>
      <c r="J273" s="2" t="s">
        <v>190</v>
      </c>
      <c r="K273" s="2" t="s">
        <v>191</v>
      </c>
      <c r="L273" s="2" t="s">
        <v>130</v>
      </c>
      <c r="M273" s="2" t="s">
        <v>131</v>
      </c>
      <c r="N273" s="2" t="s">
        <v>67</v>
      </c>
      <c r="O273" s="2" t="s">
        <v>68</v>
      </c>
      <c r="P273" s="2">
        <v>0</v>
      </c>
      <c r="Q273" s="2">
        <v>0</v>
      </c>
      <c r="R273" s="3">
        <f t="shared" si="31"/>
        <v>0</v>
      </c>
      <c r="S273" s="3">
        <f t="shared" si="32"/>
        <v>0</v>
      </c>
      <c r="T273" s="2">
        <v>0</v>
      </c>
      <c r="U273" s="2">
        <v>0</v>
      </c>
      <c r="V273" s="2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 s="2">
        <f t="shared" si="33"/>
        <v>0</v>
      </c>
      <c r="AI273" s="2" t="e">
        <f t="shared" si="28"/>
        <v>#DIV/0!</v>
      </c>
      <c r="AJ273">
        <v>0</v>
      </c>
      <c r="AK273" s="2">
        <f t="shared" si="34"/>
        <v>0</v>
      </c>
    </row>
    <row r="274" spans="1:37" ht="12.75" customHeight="1">
      <c r="A274" s="2">
        <v>14</v>
      </c>
      <c r="B274" s="2">
        <v>15</v>
      </c>
      <c r="C274" s="2" t="s">
        <v>10</v>
      </c>
      <c r="D274" t="s">
        <v>1385</v>
      </c>
      <c r="F274" t="str">
        <f t="shared" si="29"/>
        <v>402ACCUMULATED DEPRECIATION</v>
      </c>
      <c r="G274" t="str">
        <f t="shared" si="30"/>
        <v>3000OPENING BALANCE</v>
      </c>
      <c r="I274" t="s">
        <v>1330</v>
      </c>
      <c r="J274" s="2" t="s">
        <v>190</v>
      </c>
      <c r="K274" s="2" t="s">
        <v>191</v>
      </c>
      <c r="L274" s="2" t="s">
        <v>136</v>
      </c>
      <c r="M274" s="2" t="s">
        <v>137</v>
      </c>
      <c r="N274" s="2" t="s">
        <v>15</v>
      </c>
      <c r="O274" s="2" t="s">
        <v>16</v>
      </c>
      <c r="P274" s="2">
        <v>0</v>
      </c>
      <c r="Q274" s="2">
        <v>0</v>
      </c>
      <c r="R274" s="3">
        <f t="shared" si="31"/>
        <v>0</v>
      </c>
      <c r="S274" s="3">
        <f t="shared" si="32"/>
        <v>0</v>
      </c>
      <c r="T274" s="2">
        <v>0</v>
      </c>
      <c r="U274" s="2">
        <v>0</v>
      </c>
      <c r="V274" s="2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 s="2">
        <f t="shared" si="33"/>
        <v>0</v>
      </c>
      <c r="AI274" s="2" t="e">
        <f t="shared" si="28"/>
        <v>#DIV/0!</v>
      </c>
      <c r="AJ274">
        <v>0</v>
      </c>
      <c r="AK274" s="2">
        <f t="shared" si="34"/>
        <v>0</v>
      </c>
    </row>
    <row r="275" spans="1:37" ht="12.75" customHeight="1">
      <c r="A275" s="2">
        <v>14</v>
      </c>
      <c r="B275" s="2">
        <v>15</v>
      </c>
      <c r="C275" s="2" t="s">
        <v>10</v>
      </c>
      <c r="D275" t="s">
        <v>1385</v>
      </c>
      <c r="F275" t="str">
        <f t="shared" si="29"/>
        <v>402ACCUMULATED DEPRECIATION</v>
      </c>
      <c r="G275" t="str">
        <f t="shared" si="30"/>
        <v>4010DISPOSALS</v>
      </c>
      <c r="I275" t="s">
        <v>1330</v>
      </c>
      <c r="J275" s="2" t="s">
        <v>190</v>
      </c>
      <c r="K275" s="2" t="s">
        <v>191</v>
      </c>
      <c r="L275" s="2" t="s">
        <v>136</v>
      </c>
      <c r="M275" s="2" t="s">
        <v>137</v>
      </c>
      <c r="N275" s="2" t="s">
        <v>114</v>
      </c>
      <c r="O275" s="2" t="s">
        <v>115</v>
      </c>
      <c r="P275" s="2">
        <v>0</v>
      </c>
      <c r="Q275" s="2">
        <v>0</v>
      </c>
      <c r="R275" s="3">
        <f t="shared" si="31"/>
        <v>0</v>
      </c>
      <c r="S275" s="3">
        <f t="shared" si="32"/>
        <v>0</v>
      </c>
      <c r="T275" s="2">
        <v>0</v>
      </c>
      <c r="U275" s="2">
        <v>0</v>
      </c>
      <c r="V275" s="2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 s="2">
        <f t="shared" si="33"/>
        <v>0</v>
      </c>
      <c r="AI275" s="2" t="e">
        <f t="shared" si="28"/>
        <v>#DIV/0!</v>
      </c>
      <c r="AJ275">
        <v>0</v>
      </c>
      <c r="AK275" s="2">
        <f t="shared" si="34"/>
        <v>0</v>
      </c>
    </row>
    <row r="276" spans="1:37" ht="12.75" customHeight="1">
      <c r="A276" s="2">
        <v>14</v>
      </c>
      <c r="B276" s="2">
        <v>15</v>
      </c>
      <c r="C276" s="2" t="s">
        <v>10</v>
      </c>
      <c r="D276" t="s">
        <v>1385</v>
      </c>
      <c r="F276" t="str">
        <f t="shared" si="29"/>
        <v>402ACCUMULATED DEPRECIATION</v>
      </c>
      <c r="G276" t="str">
        <f t="shared" si="30"/>
        <v>4015DEPRECIATION</v>
      </c>
      <c r="I276" t="s">
        <v>1330</v>
      </c>
      <c r="J276" s="2" t="s">
        <v>190</v>
      </c>
      <c r="K276" s="2" t="s">
        <v>191</v>
      </c>
      <c r="L276" s="2" t="s">
        <v>136</v>
      </c>
      <c r="M276" s="2" t="s">
        <v>137</v>
      </c>
      <c r="N276" s="2" t="s">
        <v>116</v>
      </c>
      <c r="O276" s="2" t="s">
        <v>117</v>
      </c>
      <c r="P276" s="2">
        <v>0</v>
      </c>
      <c r="Q276" s="2">
        <v>0</v>
      </c>
      <c r="R276" s="3">
        <f t="shared" si="31"/>
        <v>0</v>
      </c>
      <c r="S276" s="3">
        <f t="shared" si="32"/>
        <v>0</v>
      </c>
      <c r="T276" s="2">
        <v>0</v>
      </c>
      <c r="U276" s="2">
        <v>0</v>
      </c>
      <c r="V276" s="2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 s="2">
        <f t="shared" si="33"/>
        <v>0</v>
      </c>
      <c r="AI276" s="2" t="e">
        <f t="shared" si="28"/>
        <v>#DIV/0!</v>
      </c>
      <c r="AJ276">
        <v>0</v>
      </c>
      <c r="AK276" s="2">
        <f t="shared" si="34"/>
        <v>0</v>
      </c>
    </row>
    <row r="277" spans="1:37" ht="12.75" customHeight="1">
      <c r="A277" s="2">
        <v>14</v>
      </c>
      <c r="B277" s="2">
        <v>15</v>
      </c>
      <c r="C277" s="2" t="s">
        <v>10</v>
      </c>
      <c r="D277" t="s">
        <v>1386</v>
      </c>
      <c r="F277" t="str">
        <f t="shared" si="29"/>
        <v>900ITEM CONTROL VOTES</v>
      </c>
      <c r="G277" t="str">
        <f t="shared" si="30"/>
        <v>9000STORES STOCK TAKE-ON</v>
      </c>
      <c r="I277" t="s">
        <v>1330</v>
      </c>
      <c r="J277" s="2" t="s">
        <v>192</v>
      </c>
      <c r="K277" s="2" t="s">
        <v>193</v>
      </c>
      <c r="L277" s="2" t="s">
        <v>192</v>
      </c>
      <c r="M277" s="2" t="s">
        <v>194</v>
      </c>
      <c r="N277" s="2" t="s">
        <v>195</v>
      </c>
      <c r="O277" s="2" t="s">
        <v>196</v>
      </c>
      <c r="P277" s="2">
        <v>0</v>
      </c>
      <c r="Q277" s="2">
        <v>0</v>
      </c>
      <c r="R277" s="3">
        <f t="shared" si="31"/>
        <v>0</v>
      </c>
      <c r="S277" s="3">
        <f t="shared" si="32"/>
        <v>0</v>
      </c>
      <c r="T277" s="2">
        <v>9468</v>
      </c>
      <c r="U277" s="2">
        <v>0</v>
      </c>
      <c r="V277" s="2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9468</v>
      </c>
      <c r="AG277">
        <v>0</v>
      </c>
      <c r="AH277" s="2">
        <f t="shared" si="33"/>
        <v>9468</v>
      </c>
      <c r="AI277" s="2" t="e">
        <f t="shared" si="28"/>
        <v>#DIV/0!</v>
      </c>
      <c r="AJ277">
        <v>9468</v>
      </c>
      <c r="AK277" s="2">
        <f t="shared" si="34"/>
        <v>18936</v>
      </c>
    </row>
    <row r="278" spans="1:37" ht="12.75" customHeight="1">
      <c r="A278" s="2">
        <v>14</v>
      </c>
      <c r="B278" s="2">
        <v>15</v>
      </c>
      <c r="C278" s="2" t="s">
        <v>10</v>
      </c>
      <c r="D278" t="s">
        <v>1386</v>
      </c>
      <c r="F278" t="str">
        <f t="shared" si="29"/>
        <v>900ITEM CONTROL VOTES</v>
      </c>
      <c r="G278" t="str">
        <f t="shared" si="30"/>
        <v>9002STORES PURCHASES</v>
      </c>
      <c r="I278" t="s">
        <v>1330</v>
      </c>
      <c r="J278" s="2" t="s">
        <v>192</v>
      </c>
      <c r="K278" s="2" t="s">
        <v>193</v>
      </c>
      <c r="L278" s="2" t="s">
        <v>192</v>
      </c>
      <c r="M278" s="2" t="s">
        <v>194</v>
      </c>
      <c r="N278" s="2" t="s">
        <v>197</v>
      </c>
      <c r="O278" s="2" t="s">
        <v>198</v>
      </c>
      <c r="P278" s="2">
        <v>0</v>
      </c>
      <c r="Q278" s="2">
        <v>0</v>
      </c>
      <c r="R278" s="3">
        <f t="shared" si="31"/>
        <v>0</v>
      </c>
      <c r="S278" s="3">
        <f t="shared" si="32"/>
        <v>0</v>
      </c>
      <c r="T278" s="2">
        <v>5752827.0700000003</v>
      </c>
      <c r="U278" s="2">
        <v>-5180214.7699999996</v>
      </c>
      <c r="V278" s="2">
        <v>1054.3699999999999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507057.87</v>
      </c>
      <c r="AC278">
        <v>812166.04</v>
      </c>
      <c r="AD278">
        <v>1449273.64</v>
      </c>
      <c r="AE278">
        <v>1088754.29</v>
      </c>
      <c r="AF278">
        <v>858982.36</v>
      </c>
      <c r="AG278">
        <v>1036592.87</v>
      </c>
      <c r="AH278" s="2">
        <f t="shared" si="33"/>
        <v>5752827.0700000003</v>
      </c>
      <c r="AI278" s="2" t="e">
        <f t="shared" si="28"/>
        <v>#DIV/0!</v>
      </c>
      <c r="AJ278">
        <v>5753881.4400000004</v>
      </c>
      <c r="AK278" s="2">
        <f t="shared" si="34"/>
        <v>11505654.140000001</v>
      </c>
    </row>
    <row r="279" spans="1:37" ht="12.75" customHeight="1">
      <c r="A279" s="2">
        <v>14</v>
      </c>
      <c r="B279" s="2">
        <v>15</v>
      </c>
      <c r="C279" s="2" t="s">
        <v>10</v>
      </c>
      <c r="D279" t="s">
        <v>1386</v>
      </c>
      <c r="F279" t="str">
        <f t="shared" si="29"/>
        <v>900ITEM CONTROL VOTES</v>
      </c>
      <c r="G279" t="str">
        <f t="shared" si="30"/>
        <v>9004STORES ISSUES</v>
      </c>
      <c r="I279" t="s">
        <v>1330</v>
      </c>
      <c r="J279" s="2" t="s">
        <v>192</v>
      </c>
      <c r="K279" s="2" t="s">
        <v>193</v>
      </c>
      <c r="L279" s="2" t="s">
        <v>192</v>
      </c>
      <c r="M279" s="2" t="s">
        <v>194</v>
      </c>
      <c r="N279" s="2" t="s">
        <v>199</v>
      </c>
      <c r="O279" s="2" t="s">
        <v>200</v>
      </c>
      <c r="P279" s="2">
        <v>0</v>
      </c>
      <c r="Q279" s="2">
        <v>0</v>
      </c>
      <c r="R279" s="3">
        <f t="shared" si="31"/>
        <v>0</v>
      </c>
      <c r="S279" s="3">
        <f t="shared" si="32"/>
        <v>0</v>
      </c>
      <c r="T279" s="2">
        <v>-4806212</v>
      </c>
      <c r="U279" s="2">
        <v>0</v>
      </c>
      <c r="V279" s="2">
        <v>-72200.44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-773931.22</v>
      </c>
      <c r="AC279">
        <v>-973347.85</v>
      </c>
      <c r="AD279">
        <v>-733536.94</v>
      </c>
      <c r="AE279">
        <v>-1073923.3700000001</v>
      </c>
      <c r="AF279">
        <v>-710337.03</v>
      </c>
      <c r="AG279">
        <v>-541135.59</v>
      </c>
      <c r="AH279" s="2">
        <f t="shared" si="33"/>
        <v>-4806212</v>
      </c>
      <c r="AI279" s="2" t="e">
        <f t="shared" si="28"/>
        <v>#DIV/0!</v>
      </c>
      <c r="AJ279">
        <v>-4878412.4400000004</v>
      </c>
      <c r="AK279" s="2">
        <f t="shared" si="34"/>
        <v>-9612424</v>
      </c>
    </row>
    <row r="280" spans="1:37" ht="12.75" customHeight="1">
      <c r="A280" s="2">
        <v>14</v>
      </c>
      <c r="B280" s="2">
        <v>15</v>
      </c>
      <c r="C280" s="2" t="s">
        <v>10</v>
      </c>
      <c r="D280" t="s">
        <v>1386</v>
      </c>
      <c r="F280" t="str">
        <f t="shared" si="29"/>
        <v>900ITEM CONTROL VOTES</v>
      </c>
      <c r="G280" t="str">
        <f t="shared" si="30"/>
        <v>9006STORES OVER/UNDER</v>
      </c>
      <c r="I280" t="s">
        <v>1330</v>
      </c>
      <c r="J280" s="2" t="s">
        <v>192</v>
      </c>
      <c r="K280" s="2" t="s">
        <v>193</v>
      </c>
      <c r="L280" s="2" t="s">
        <v>192</v>
      </c>
      <c r="M280" s="2" t="s">
        <v>194</v>
      </c>
      <c r="N280" s="2" t="s">
        <v>201</v>
      </c>
      <c r="O280" s="2" t="s">
        <v>202</v>
      </c>
      <c r="P280" s="2">
        <v>0</v>
      </c>
      <c r="Q280" s="2">
        <v>0</v>
      </c>
      <c r="R280" s="3">
        <f t="shared" si="31"/>
        <v>0</v>
      </c>
      <c r="S280" s="3">
        <f t="shared" si="32"/>
        <v>0</v>
      </c>
      <c r="T280" s="2">
        <v>234621</v>
      </c>
      <c r="U280" s="2">
        <v>0</v>
      </c>
      <c r="V280" s="2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234621</v>
      </c>
      <c r="AC280">
        <v>0</v>
      </c>
      <c r="AD280">
        <v>0</v>
      </c>
      <c r="AE280">
        <v>0</v>
      </c>
      <c r="AF280">
        <v>0</v>
      </c>
      <c r="AG280">
        <v>0</v>
      </c>
      <c r="AH280" s="2">
        <f t="shared" si="33"/>
        <v>234621</v>
      </c>
      <c r="AI280" s="2" t="e">
        <f t="shared" si="28"/>
        <v>#DIV/0!</v>
      </c>
      <c r="AJ280">
        <v>234621</v>
      </c>
      <c r="AK280" s="2">
        <f t="shared" si="34"/>
        <v>469242</v>
      </c>
    </row>
    <row r="281" spans="1:37" ht="12.75" customHeight="1">
      <c r="A281" s="2">
        <v>14</v>
      </c>
      <c r="B281" s="2">
        <v>15</v>
      </c>
      <c r="C281" s="2" t="s">
        <v>10</v>
      </c>
      <c r="D281" t="s">
        <v>1386</v>
      </c>
      <c r="F281" t="str">
        <f t="shared" si="29"/>
        <v>900ITEM CONTROL VOTES</v>
      </c>
      <c r="G281" t="str">
        <f t="shared" si="30"/>
        <v>9008ACCOUNTS PAYABLE TRADE CREDITORS</v>
      </c>
      <c r="I281" t="s">
        <v>1330</v>
      </c>
      <c r="J281" s="2" t="s">
        <v>192</v>
      </c>
      <c r="K281" s="2" t="s">
        <v>193</v>
      </c>
      <c r="L281" s="2" t="s">
        <v>192</v>
      </c>
      <c r="M281" s="2" t="s">
        <v>194</v>
      </c>
      <c r="N281" s="2" t="s">
        <v>203</v>
      </c>
      <c r="O281" s="2" t="s">
        <v>204</v>
      </c>
      <c r="P281" s="2">
        <v>0</v>
      </c>
      <c r="Q281" s="2">
        <v>0</v>
      </c>
      <c r="R281" s="3">
        <f t="shared" si="31"/>
        <v>0</v>
      </c>
      <c r="S281" s="3">
        <f t="shared" si="32"/>
        <v>0</v>
      </c>
      <c r="T281" s="2">
        <v>0</v>
      </c>
      <c r="U281" s="2">
        <v>0</v>
      </c>
      <c r="V281" s="2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 s="2">
        <f t="shared" si="33"/>
        <v>0</v>
      </c>
      <c r="AI281" s="2" t="e">
        <f t="shared" si="28"/>
        <v>#DIV/0!</v>
      </c>
      <c r="AJ281">
        <v>0</v>
      </c>
      <c r="AK281" s="2">
        <f t="shared" si="34"/>
        <v>0</v>
      </c>
    </row>
    <row r="282" spans="1:37" ht="12.75" customHeight="1">
      <c r="A282" s="2">
        <v>14</v>
      </c>
      <c r="B282" s="2">
        <v>15</v>
      </c>
      <c r="C282" s="2" t="s">
        <v>10</v>
      </c>
      <c r="D282" t="s">
        <v>1386</v>
      </c>
      <c r="F282" t="str">
        <f t="shared" si="29"/>
        <v>900ITEM CONTROL VOTES</v>
      </c>
      <c r="G282" t="str">
        <f t="shared" si="30"/>
        <v>9010ACCOUNTS PAYABLE SUNDRY CREDITORS</v>
      </c>
      <c r="I282" t="s">
        <v>1330</v>
      </c>
      <c r="J282" s="2" t="s">
        <v>192</v>
      </c>
      <c r="K282" s="2" t="s">
        <v>193</v>
      </c>
      <c r="L282" s="2" t="s">
        <v>192</v>
      </c>
      <c r="M282" s="2" t="s">
        <v>194</v>
      </c>
      <c r="N282" s="2" t="s">
        <v>205</v>
      </c>
      <c r="O282" s="2" t="s">
        <v>206</v>
      </c>
      <c r="P282" s="2">
        <v>0</v>
      </c>
      <c r="Q282" s="2">
        <v>0</v>
      </c>
      <c r="R282" s="3">
        <f t="shared" si="31"/>
        <v>0</v>
      </c>
      <c r="S282" s="3">
        <f t="shared" si="32"/>
        <v>0</v>
      </c>
      <c r="T282" s="2">
        <v>0</v>
      </c>
      <c r="U282" s="2">
        <v>0</v>
      </c>
      <c r="V282" s="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 s="2">
        <f t="shared" si="33"/>
        <v>0</v>
      </c>
      <c r="AI282" s="2" t="e">
        <f t="shared" si="28"/>
        <v>#DIV/0!</v>
      </c>
      <c r="AJ282">
        <v>0</v>
      </c>
      <c r="AK282" s="2">
        <f t="shared" si="34"/>
        <v>0</v>
      </c>
    </row>
    <row r="283" spans="1:37" ht="12.75" customHeight="1">
      <c r="A283" s="2">
        <v>14</v>
      </c>
      <c r="B283" s="2">
        <v>15</v>
      </c>
      <c r="C283" s="2" t="s">
        <v>10</v>
      </c>
      <c r="D283" t="s">
        <v>1386</v>
      </c>
      <c r="F283" t="str">
        <f t="shared" si="29"/>
        <v>900ITEM CONTROL VOTES</v>
      </c>
      <c r="G283" t="str">
        <f t="shared" si="30"/>
        <v>9012V.A.T. CONTROL ACCOUNT</v>
      </c>
      <c r="I283" t="s">
        <v>1330</v>
      </c>
      <c r="J283" s="2" t="s">
        <v>192</v>
      </c>
      <c r="K283" s="2" t="s">
        <v>193</v>
      </c>
      <c r="L283" s="2" t="s">
        <v>192</v>
      </c>
      <c r="M283" s="2" t="s">
        <v>194</v>
      </c>
      <c r="N283" s="2" t="s">
        <v>207</v>
      </c>
      <c r="O283" s="2" t="s">
        <v>208</v>
      </c>
      <c r="P283" s="2">
        <v>0</v>
      </c>
      <c r="Q283" s="2">
        <v>0</v>
      </c>
      <c r="R283" s="3">
        <f t="shared" si="31"/>
        <v>0</v>
      </c>
      <c r="S283" s="3">
        <f t="shared" si="32"/>
        <v>0</v>
      </c>
      <c r="T283" s="2">
        <v>0</v>
      </c>
      <c r="U283" s="2">
        <v>0</v>
      </c>
      <c r="V283" s="2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 s="2">
        <f t="shared" si="33"/>
        <v>0</v>
      </c>
      <c r="AI283" s="2" t="e">
        <f t="shared" si="28"/>
        <v>#DIV/0!</v>
      </c>
      <c r="AJ283">
        <v>0</v>
      </c>
      <c r="AK283" s="2">
        <f t="shared" si="34"/>
        <v>0</v>
      </c>
    </row>
    <row r="284" spans="1:37" ht="12.75" customHeight="1">
      <c r="A284" s="2">
        <v>14</v>
      </c>
      <c r="B284" s="2">
        <v>15</v>
      </c>
      <c r="C284" s="2" t="s">
        <v>10</v>
      </c>
      <c r="D284" t="s">
        <v>1386</v>
      </c>
      <c r="F284" t="str">
        <f t="shared" si="29"/>
        <v>900ITEM CONTROL VOTES</v>
      </c>
      <c r="G284" t="str">
        <f t="shared" si="30"/>
        <v>9014STORES CONTROL ACCOUNT ADMIN FEES</v>
      </c>
      <c r="I284" t="s">
        <v>1330</v>
      </c>
      <c r="J284" s="2" t="s">
        <v>192</v>
      </c>
      <c r="K284" s="2" t="s">
        <v>193</v>
      </c>
      <c r="L284" s="2" t="s">
        <v>192</v>
      </c>
      <c r="M284" s="2" t="s">
        <v>194</v>
      </c>
      <c r="N284" s="2" t="s">
        <v>209</v>
      </c>
      <c r="O284" s="2" t="s">
        <v>210</v>
      </c>
      <c r="P284" s="2">
        <v>0</v>
      </c>
      <c r="Q284" s="2">
        <v>0</v>
      </c>
      <c r="R284" s="3">
        <f t="shared" si="31"/>
        <v>0</v>
      </c>
      <c r="S284" s="3">
        <f t="shared" si="32"/>
        <v>0</v>
      </c>
      <c r="T284" s="2">
        <v>0</v>
      </c>
      <c r="U284" s="2">
        <v>0</v>
      </c>
      <c r="V284" s="2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 s="2">
        <f t="shared" si="33"/>
        <v>0</v>
      </c>
      <c r="AI284" s="2" t="e">
        <f t="shared" si="28"/>
        <v>#DIV/0!</v>
      </c>
      <c r="AJ284">
        <v>0</v>
      </c>
      <c r="AK284" s="2">
        <f t="shared" si="34"/>
        <v>0</v>
      </c>
    </row>
    <row r="285" spans="1:37" ht="12.75" customHeight="1">
      <c r="A285" s="2">
        <v>14</v>
      </c>
      <c r="B285" s="2">
        <v>15</v>
      </c>
      <c r="C285" s="2" t="s">
        <v>10</v>
      </c>
      <c r="D285" t="s">
        <v>1386</v>
      </c>
      <c r="F285" t="str">
        <f t="shared" si="29"/>
        <v>900ITEM CONTROL VOTES</v>
      </c>
      <c r="G285" t="str">
        <f t="shared" si="30"/>
        <v>9016V.A.T. RECOVERED</v>
      </c>
      <c r="I285" t="s">
        <v>1330</v>
      </c>
      <c r="J285" s="2" t="s">
        <v>192</v>
      </c>
      <c r="K285" s="2" t="s">
        <v>193</v>
      </c>
      <c r="L285" s="2" t="s">
        <v>192</v>
      </c>
      <c r="M285" s="2" t="s">
        <v>194</v>
      </c>
      <c r="N285" s="2" t="s">
        <v>211</v>
      </c>
      <c r="O285" s="2" t="s">
        <v>212</v>
      </c>
      <c r="P285" s="2">
        <v>0</v>
      </c>
      <c r="Q285" s="2">
        <v>0</v>
      </c>
      <c r="R285" s="3">
        <f t="shared" si="31"/>
        <v>0</v>
      </c>
      <c r="S285" s="3">
        <f t="shared" si="32"/>
        <v>0</v>
      </c>
      <c r="T285" s="2">
        <v>0</v>
      </c>
      <c r="U285" s="2">
        <v>0</v>
      </c>
      <c r="V285" s="2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 s="2">
        <f t="shared" si="33"/>
        <v>0</v>
      </c>
      <c r="AI285" s="2" t="e">
        <f t="shared" si="28"/>
        <v>#DIV/0!</v>
      </c>
      <c r="AJ285">
        <v>0</v>
      </c>
      <c r="AK285" s="2">
        <f t="shared" si="34"/>
        <v>0</v>
      </c>
    </row>
    <row r="286" spans="1:37" ht="12.75" customHeight="1">
      <c r="A286" s="2">
        <v>14</v>
      </c>
      <c r="B286" s="2">
        <v>15</v>
      </c>
      <c r="C286" s="2" t="s">
        <v>10</v>
      </c>
      <c r="D286" t="s">
        <v>1386</v>
      </c>
      <c r="F286" t="str">
        <f t="shared" si="29"/>
        <v>900ITEM CONTROL VOTES</v>
      </c>
      <c r="G286" t="str">
        <f t="shared" si="30"/>
        <v>9018AUTO CREDIT NOTES PREVIOUS YEAR</v>
      </c>
      <c r="I286" t="s">
        <v>1330</v>
      </c>
      <c r="J286" s="2" t="s">
        <v>192</v>
      </c>
      <c r="K286" s="2" t="s">
        <v>193</v>
      </c>
      <c r="L286" s="2" t="s">
        <v>192</v>
      </c>
      <c r="M286" s="2" t="s">
        <v>194</v>
      </c>
      <c r="N286" s="2" t="s">
        <v>213</v>
      </c>
      <c r="O286" s="2" t="s">
        <v>214</v>
      </c>
      <c r="P286" s="2">
        <v>0</v>
      </c>
      <c r="Q286" s="2">
        <v>0</v>
      </c>
      <c r="R286" s="3">
        <f t="shared" si="31"/>
        <v>0</v>
      </c>
      <c r="S286" s="3">
        <f t="shared" si="32"/>
        <v>0</v>
      </c>
      <c r="T286" s="2">
        <v>0</v>
      </c>
      <c r="U286" s="2">
        <v>0</v>
      </c>
      <c r="V286" s="2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 s="2">
        <f t="shared" si="33"/>
        <v>0</v>
      </c>
      <c r="AI286" s="2" t="e">
        <f t="shared" si="28"/>
        <v>#DIV/0!</v>
      </c>
      <c r="AJ286">
        <v>0</v>
      </c>
      <c r="AK286" s="2">
        <f t="shared" si="34"/>
        <v>0</v>
      </c>
    </row>
    <row r="287" spans="1:37" ht="12.75" customHeight="1">
      <c r="A287" s="2">
        <v>14</v>
      </c>
      <c r="B287" s="2">
        <v>15</v>
      </c>
      <c r="C287" s="2" t="s">
        <v>10</v>
      </c>
      <c r="D287" t="s">
        <v>1386</v>
      </c>
      <c r="F287" t="str">
        <f t="shared" si="29"/>
        <v>900ITEM CONTROL VOTES</v>
      </c>
      <c r="G287" t="str">
        <f t="shared" si="30"/>
        <v>9020AUTO CREDIT NOTES PRESENT YEAR</v>
      </c>
      <c r="I287" t="s">
        <v>1330</v>
      </c>
      <c r="J287" s="2" t="s">
        <v>192</v>
      </c>
      <c r="K287" s="2" t="s">
        <v>193</v>
      </c>
      <c r="L287" s="2" t="s">
        <v>192</v>
      </c>
      <c r="M287" s="2" t="s">
        <v>194</v>
      </c>
      <c r="N287" s="2" t="s">
        <v>215</v>
      </c>
      <c r="O287" s="2" t="s">
        <v>216</v>
      </c>
      <c r="P287" s="2">
        <v>0</v>
      </c>
      <c r="Q287" s="2">
        <v>0</v>
      </c>
      <c r="R287" s="3">
        <f t="shared" si="31"/>
        <v>0</v>
      </c>
      <c r="S287" s="3">
        <f t="shared" si="32"/>
        <v>0</v>
      </c>
      <c r="T287" s="2">
        <v>0</v>
      </c>
      <c r="U287" s="2">
        <v>0</v>
      </c>
      <c r="V287" s="2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 s="2">
        <f t="shared" si="33"/>
        <v>0</v>
      </c>
      <c r="AI287" s="2" t="e">
        <f t="shared" si="28"/>
        <v>#DIV/0!</v>
      </c>
      <c r="AJ287">
        <v>0</v>
      </c>
      <c r="AK287" s="2">
        <f t="shared" si="34"/>
        <v>0</v>
      </c>
    </row>
    <row r="288" spans="1:37" ht="12.75" customHeight="1">
      <c r="A288" s="2">
        <v>14</v>
      </c>
      <c r="B288" s="2">
        <v>15</v>
      </c>
      <c r="C288" s="2" t="s">
        <v>10</v>
      </c>
      <c r="D288" t="s">
        <v>1386</v>
      </c>
      <c r="F288" t="str">
        <f t="shared" si="29"/>
        <v>900ITEM CONTROL VOTES</v>
      </c>
      <c r="G288" t="str">
        <f t="shared" si="30"/>
        <v>9022INVOICE ADJUSTMENT JOURNAL</v>
      </c>
      <c r="I288" t="s">
        <v>1330</v>
      </c>
      <c r="J288" s="2" t="s">
        <v>192</v>
      </c>
      <c r="K288" s="2" t="s">
        <v>193</v>
      </c>
      <c r="L288" s="2" t="s">
        <v>192</v>
      </c>
      <c r="M288" s="2" t="s">
        <v>194</v>
      </c>
      <c r="N288" s="2" t="s">
        <v>217</v>
      </c>
      <c r="O288" s="2" t="s">
        <v>218</v>
      </c>
      <c r="P288" s="2">
        <v>0</v>
      </c>
      <c r="Q288" s="2">
        <v>0</v>
      </c>
      <c r="R288" s="3">
        <f t="shared" si="31"/>
        <v>0</v>
      </c>
      <c r="S288" s="3">
        <f t="shared" si="32"/>
        <v>0</v>
      </c>
      <c r="T288" s="2">
        <v>0</v>
      </c>
      <c r="U288" s="2">
        <v>0</v>
      </c>
      <c r="V288" s="2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 s="2">
        <f t="shared" si="33"/>
        <v>0</v>
      </c>
      <c r="AI288" s="2" t="e">
        <f t="shared" si="28"/>
        <v>#DIV/0!</v>
      </c>
      <c r="AJ288">
        <v>0</v>
      </c>
      <c r="AK288" s="2">
        <f t="shared" si="34"/>
        <v>0</v>
      </c>
    </row>
    <row r="289" spans="1:37" ht="12.75" customHeight="1">
      <c r="A289" s="2">
        <v>14</v>
      </c>
      <c r="B289" s="2">
        <v>15</v>
      </c>
      <c r="C289" s="2" t="s">
        <v>10</v>
      </c>
      <c r="D289" t="s">
        <v>1386</v>
      </c>
      <c r="F289" t="str">
        <f t="shared" si="29"/>
        <v>900ITEM CONTROL VOTES</v>
      </c>
      <c r="G289" t="str">
        <f t="shared" si="30"/>
        <v>9024V.A.T. CONTROL ACCOUNT ISSUES</v>
      </c>
      <c r="I289" t="s">
        <v>1330</v>
      </c>
      <c r="J289" s="2" t="s">
        <v>192</v>
      </c>
      <c r="K289" s="2" t="s">
        <v>193</v>
      </c>
      <c r="L289" s="2" t="s">
        <v>192</v>
      </c>
      <c r="M289" s="2" t="s">
        <v>194</v>
      </c>
      <c r="N289" s="2" t="s">
        <v>219</v>
      </c>
      <c r="O289" s="2" t="s">
        <v>220</v>
      </c>
      <c r="P289" s="2">
        <v>0</v>
      </c>
      <c r="Q289" s="2">
        <v>0</v>
      </c>
      <c r="R289" s="3">
        <f t="shared" si="31"/>
        <v>0</v>
      </c>
      <c r="S289" s="3">
        <f t="shared" si="32"/>
        <v>0</v>
      </c>
      <c r="T289" s="2">
        <v>0</v>
      </c>
      <c r="U289" s="2">
        <v>0</v>
      </c>
      <c r="V289" s="2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 s="2">
        <f t="shared" si="33"/>
        <v>0</v>
      </c>
      <c r="AI289" s="2" t="e">
        <f t="shared" si="28"/>
        <v>#DIV/0!</v>
      </c>
      <c r="AJ289">
        <v>0</v>
      </c>
      <c r="AK289" s="2">
        <f t="shared" si="34"/>
        <v>0</v>
      </c>
    </row>
    <row r="290" spans="1:37" ht="12.75" customHeight="1">
      <c r="A290" s="2">
        <v>14</v>
      </c>
      <c r="B290" s="2">
        <v>15</v>
      </c>
      <c r="C290" s="2" t="s">
        <v>10</v>
      </c>
      <c r="D290" t="s">
        <v>1386</v>
      </c>
      <c r="F290" t="str">
        <f t="shared" si="29"/>
        <v>900ITEM CONTROL VOTES</v>
      </c>
      <c r="G290" t="str">
        <f t="shared" si="30"/>
        <v>9025REFUND CONTROL</v>
      </c>
      <c r="I290" t="s">
        <v>1330</v>
      </c>
      <c r="J290" s="2" t="s">
        <v>192</v>
      </c>
      <c r="K290" s="2" t="s">
        <v>193</v>
      </c>
      <c r="L290" s="2" t="s">
        <v>192</v>
      </c>
      <c r="M290" s="2" t="s">
        <v>194</v>
      </c>
      <c r="N290" s="2" t="s">
        <v>221</v>
      </c>
      <c r="O290" s="2" t="s">
        <v>222</v>
      </c>
      <c r="P290" s="2">
        <v>0</v>
      </c>
      <c r="Q290" s="2">
        <v>0</v>
      </c>
      <c r="R290" s="3">
        <f t="shared" si="31"/>
        <v>0</v>
      </c>
      <c r="S290" s="3">
        <f t="shared" si="32"/>
        <v>0</v>
      </c>
      <c r="T290" s="2">
        <v>0</v>
      </c>
      <c r="U290" s="2">
        <v>0</v>
      </c>
      <c r="V290" s="2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 s="2">
        <f t="shared" si="33"/>
        <v>0</v>
      </c>
      <c r="AI290" s="2" t="e">
        <f t="shared" si="28"/>
        <v>#DIV/0!</v>
      </c>
      <c r="AJ290">
        <v>0</v>
      </c>
      <c r="AK290" s="2">
        <f t="shared" si="34"/>
        <v>0</v>
      </c>
    </row>
    <row r="291" spans="1:37" ht="12.75" customHeight="1">
      <c r="A291" s="2">
        <v>14</v>
      </c>
      <c r="B291" s="2">
        <v>15</v>
      </c>
      <c r="C291" s="2" t="s">
        <v>10</v>
      </c>
      <c r="D291" t="s">
        <v>1386</v>
      </c>
      <c r="F291" t="str">
        <f t="shared" si="29"/>
        <v>900ITEM CONTROL VOTES</v>
      </c>
      <c r="G291" t="str">
        <f t="shared" si="30"/>
        <v>9026OLD YEAR ACCOUNTS PAYABLE TRADE CREDITORS</v>
      </c>
      <c r="I291" t="s">
        <v>1330</v>
      </c>
      <c r="J291" s="2" t="s">
        <v>192</v>
      </c>
      <c r="K291" s="2" t="s">
        <v>193</v>
      </c>
      <c r="L291" s="2" t="s">
        <v>192</v>
      </c>
      <c r="M291" s="2" t="s">
        <v>194</v>
      </c>
      <c r="N291" s="2" t="s">
        <v>223</v>
      </c>
      <c r="O291" s="2" t="s">
        <v>224</v>
      </c>
      <c r="P291" s="2">
        <v>0</v>
      </c>
      <c r="Q291" s="2">
        <v>0</v>
      </c>
      <c r="R291" s="3">
        <f t="shared" si="31"/>
        <v>0</v>
      </c>
      <c r="S291" s="3">
        <f t="shared" si="32"/>
        <v>0</v>
      </c>
      <c r="T291" s="2">
        <v>0</v>
      </c>
      <c r="U291" s="2">
        <v>0</v>
      </c>
      <c r="V291" s="2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 s="2">
        <f t="shared" si="33"/>
        <v>0</v>
      </c>
      <c r="AI291" s="2" t="e">
        <f t="shared" si="28"/>
        <v>#DIV/0!</v>
      </c>
      <c r="AJ291">
        <v>0</v>
      </c>
      <c r="AK291" s="2">
        <f t="shared" si="34"/>
        <v>0</v>
      </c>
    </row>
    <row r="292" spans="1:37" ht="12.75" customHeight="1">
      <c r="A292" s="2">
        <v>14</v>
      </c>
      <c r="B292" s="2">
        <v>15</v>
      </c>
      <c r="C292" s="2" t="s">
        <v>10</v>
      </c>
      <c r="D292" t="s">
        <v>1386</v>
      </c>
      <c r="F292" t="str">
        <f t="shared" si="29"/>
        <v>900ITEM CONTROL VOTES</v>
      </c>
      <c r="G292" t="str">
        <f t="shared" si="30"/>
        <v>9028OVER/UNDER PROV. TRADE CREDITORS</v>
      </c>
      <c r="I292" t="s">
        <v>1330</v>
      </c>
      <c r="J292" s="2" t="s">
        <v>192</v>
      </c>
      <c r="K292" s="2" t="s">
        <v>193</v>
      </c>
      <c r="L292" s="2" t="s">
        <v>192</v>
      </c>
      <c r="M292" s="2" t="s">
        <v>194</v>
      </c>
      <c r="N292" s="2" t="s">
        <v>225</v>
      </c>
      <c r="O292" s="2" t="s">
        <v>226</v>
      </c>
      <c r="P292" s="2">
        <v>0</v>
      </c>
      <c r="Q292" s="2">
        <v>0</v>
      </c>
      <c r="R292" s="3">
        <f t="shared" si="31"/>
        <v>0</v>
      </c>
      <c r="S292" s="3">
        <f t="shared" si="32"/>
        <v>0</v>
      </c>
      <c r="T292" s="2">
        <v>0</v>
      </c>
      <c r="U292" s="2">
        <v>0</v>
      </c>
      <c r="V292" s="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 s="2">
        <f t="shared" si="33"/>
        <v>0</v>
      </c>
      <c r="AI292" s="2" t="e">
        <f t="shared" si="28"/>
        <v>#DIV/0!</v>
      </c>
      <c r="AJ292">
        <v>0</v>
      </c>
      <c r="AK292" s="2">
        <f t="shared" si="34"/>
        <v>0</v>
      </c>
    </row>
    <row r="293" spans="1:37" ht="12.75" customHeight="1">
      <c r="A293" s="2">
        <v>14</v>
      </c>
      <c r="B293" s="2">
        <v>15</v>
      </c>
      <c r="C293" s="2" t="s">
        <v>10</v>
      </c>
      <c r="D293" t="s">
        <v>1386</v>
      </c>
      <c r="F293" t="str">
        <f t="shared" si="29"/>
        <v>900ITEM CONTROL VOTES</v>
      </c>
      <c r="G293" t="str">
        <f t="shared" si="30"/>
        <v>9030PREVIOUS YEAR GRN/GRT CONTROL ACCOUNT</v>
      </c>
      <c r="I293" t="s">
        <v>1330</v>
      </c>
      <c r="J293" s="2" t="s">
        <v>192</v>
      </c>
      <c r="K293" s="2" t="s">
        <v>193</v>
      </c>
      <c r="L293" s="2" t="s">
        <v>192</v>
      </c>
      <c r="M293" s="2" t="s">
        <v>194</v>
      </c>
      <c r="N293" s="2" t="s">
        <v>227</v>
      </c>
      <c r="O293" s="2" t="s">
        <v>228</v>
      </c>
      <c r="P293" s="2">
        <v>0</v>
      </c>
      <c r="Q293" s="2">
        <v>0</v>
      </c>
      <c r="R293" s="3">
        <f t="shared" si="31"/>
        <v>0</v>
      </c>
      <c r="S293" s="3">
        <f t="shared" si="32"/>
        <v>0</v>
      </c>
      <c r="T293" s="2">
        <v>0</v>
      </c>
      <c r="U293" s="2">
        <v>0</v>
      </c>
      <c r="V293" s="2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 s="2">
        <f t="shared" si="33"/>
        <v>0</v>
      </c>
      <c r="AI293" s="2" t="e">
        <f t="shared" si="28"/>
        <v>#DIV/0!</v>
      </c>
      <c r="AJ293">
        <v>0</v>
      </c>
      <c r="AK293" s="2">
        <f t="shared" si="34"/>
        <v>0</v>
      </c>
    </row>
    <row r="294" spans="1:37" ht="12.75" customHeight="1">
      <c r="A294" s="2">
        <v>14</v>
      </c>
      <c r="B294" s="2">
        <v>15</v>
      </c>
      <c r="C294" s="2" t="s">
        <v>10</v>
      </c>
      <c r="D294" t="s">
        <v>1386</v>
      </c>
      <c r="F294" t="str">
        <f t="shared" si="29"/>
        <v>900ITEM CONTROL VOTES</v>
      </c>
      <c r="G294" t="str">
        <f t="shared" si="30"/>
        <v>9032PREVIOUS YEAR PRICE ADJ. STORES UNPAID GRN'S</v>
      </c>
      <c r="I294" t="s">
        <v>1330</v>
      </c>
      <c r="J294" s="2" t="s">
        <v>192</v>
      </c>
      <c r="K294" s="2" t="s">
        <v>193</v>
      </c>
      <c r="L294" s="2" t="s">
        <v>192</v>
      </c>
      <c r="M294" s="2" t="s">
        <v>194</v>
      </c>
      <c r="N294" s="2" t="s">
        <v>229</v>
      </c>
      <c r="O294" s="2" t="s">
        <v>230</v>
      </c>
      <c r="P294" s="2">
        <v>0</v>
      </c>
      <c r="Q294" s="2">
        <v>0</v>
      </c>
      <c r="R294" s="3">
        <f t="shared" si="31"/>
        <v>0</v>
      </c>
      <c r="S294" s="3">
        <f t="shared" si="32"/>
        <v>0</v>
      </c>
      <c r="T294" s="2">
        <v>0</v>
      </c>
      <c r="U294" s="2">
        <v>0</v>
      </c>
      <c r="V294" s="2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 s="2">
        <f t="shared" si="33"/>
        <v>0</v>
      </c>
      <c r="AI294" s="2" t="e">
        <f t="shared" si="28"/>
        <v>#DIV/0!</v>
      </c>
      <c r="AJ294">
        <v>0</v>
      </c>
      <c r="AK294" s="2">
        <f t="shared" si="34"/>
        <v>0</v>
      </c>
    </row>
    <row r="295" spans="1:37" ht="12.75" customHeight="1">
      <c r="A295" s="2">
        <v>14</v>
      </c>
      <c r="B295" s="2">
        <v>15</v>
      </c>
      <c r="C295" s="2" t="s">
        <v>10</v>
      </c>
      <c r="D295" t="s">
        <v>1386</v>
      </c>
      <c r="F295" t="str">
        <f t="shared" si="29"/>
        <v>900ITEM CONTROL VOTES</v>
      </c>
      <c r="G295" t="str">
        <f t="shared" si="30"/>
        <v>9034PREV YEAR PRICE ADJ. STORES PAID GRN'S</v>
      </c>
      <c r="I295" t="s">
        <v>1330</v>
      </c>
      <c r="J295" s="2" t="s">
        <v>192</v>
      </c>
      <c r="K295" s="2" t="s">
        <v>193</v>
      </c>
      <c r="L295" s="2" t="s">
        <v>192</v>
      </c>
      <c r="M295" s="2" t="s">
        <v>194</v>
      </c>
      <c r="N295" s="2" t="s">
        <v>231</v>
      </c>
      <c r="O295" s="2" t="s">
        <v>232</v>
      </c>
      <c r="P295" s="2">
        <v>0</v>
      </c>
      <c r="Q295" s="2">
        <v>0</v>
      </c>
      <c r="R295" s="3">
        <f t="shared" si="31"/>
        <v>0</v>
      </c>
      <c r="S295" s="3">
        <f t="shared" si="32"/>
        <v>0</v>
      </c>
      <c r="T295" s="2">
        <v>0</v>
      </c>
      <c r="U295" s="2">
        <v>0</v>
      </c>
      <c r="V295" s="2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 s="2">
        <f t="shared" si="33"/>
        <v>0</v>
      </c>
      <c r="AI295" s="2" t="e">
        <f t="shared" si="28"/>
        <v>#DIV/0!</v>
      </c>
      <c r="AJ295">
        <v>0</v>
      </c>
      <c r="AK295" s="2">
        <f t="shared" si="34"/>
        <v>0</v>
      </c>
    </row>
    <row r="296" spans="1:37" ht="12.75" customHeight="1">
      <c r="A296" s="2">
        <v>14</v>
      </c>
      <c r="B296" s="2">
        <v>15</v>
      </c>
      <c r="C296" s="2" t="s">
        <v>10</v>
      </c>
      <c r="D296" t="s">
        <v>1386</v>
      </c>
      <c r="F296" t="str">
        <f t="shared" si="29"/>
        <v>900ITEM CONTROL VOTES</v>
      </c>
      <c r="G296" t="str">
        <f t="shared" si="30"/>
        <v>9036PREV YEAR PRICE ADJ. DIRECT GRN'S UNPAID</v>
      </c>
      <c r="I296" t="s">
        <v>1330</v>
      </c>
      <c r="J296" s="2" t="s">
        <v>192</v>
      </c>
      <c r="K296" s="2" t="s">
        <v>193</v>
      </c>
      <c r="L296" s="2" t="s">
        <v>192</v>
      </c>
      <c r="M296" s="2" t="s">
        <v>194</v>
      </c>
      <c r="N296" s="2" t="s">
        <v>233</v>
      </c>
      <c r="O296" s="2" t="s">
        <v>234</v>
      </c>
      <c r="P296" s="2">
        <v>0</v>
      </c>
      <c r="Q296" s="2">
        <v>0</v>
      </c>
      <c r="R296" s="3">
        <f t="shared" si="31"/>
        <v>0</v>
      </c>
      <c r="S296" s="3">
        <f t="shared" si="32"/>
        <v>0</v>
      </c>
      <c r="T296" s="2">
        <v>0</v>
      </c>
      <c r="U296" s="2">
        <v>0</v>
      </c>
      <c r="V296" s="2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 s="2">
        <f t="shared" si="33"/>
        <v>0</v>
      </c>
      <c r="AI296" s="2" t="e">
        <f t="shared" si="28"/>
        <v>#DIV/0!</v>
      </c>
      <c r="AJ296">
        <v>0</v>
      </c>
      <c r="AK296" s="2">
        <f t="shared" si="34"/>
        <v>0</v>
      </c>
    </row>
    <row r="297" spans="1:37" ht="12.75" customHeight="1">
      <c r="A297" s="2">
        <v>14</v>
      </c>
      <c r="B297" s="2">
        <v>15</v>
      </c>
      <c r="C297" s="2" t="s">
        <v>10</v>
      </c>
      <c r="D297" t="s">
        <v>1386</v>
      </c>
      <c r="F297" t="str">
        <f t="shared" si="29"/>
        <v>900ITEM CONTROL VOTES</v>
      </c>
      <c r="G297" t="str">
        <f t="shared" si="30"/>
        <v>9038PREV YEAR PRICE ADJ. DIRECT GRN'S PAID</v>
      </c>
      <c r="I297" t="s">
        <v>1330</v>
      </c>
      <c r="J297" s="2" t="s">
        <v>192</v>
      </c>
      <c r="K297" s="2" t="s">
        <v>193</v>
      </c>
      <c r="L297" s="2" t="s">
        <v>192</v>
      </c>
      <c r="M297" s="2" t="s">
        <v>194</v>
      </c>
      <c r="N297" s="2" t="s">
        <v>235</v>
      </c>
      <c r="O297" s="2" t="s">
        <v>236</v>
      </c>
      <c r="P297" s="2">
        <v>0</v>
      </c>
      <c r="Q297" s="2">
        <v>0</v>
      </c>
      <c r="R297" s="3">
        <f t="shared" si="31"/>
        <v>0</v>
      </c>
      <c r="S297" s="3">
        <f t="shared" si="32"/>
        <v>0</v>
      </c>
      <c r="T297" s="2">
        <v>0</v>
      </c>
      <c r="U297" s="2">
        <v>0</v>
      </c>
      <c r="V297" s="2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 s="2">
        <f t="shared" si="33"/>
        <v>0</v>
      </c>
      <c r="AI297" s="2" t="e">
        <f t="shared" si="28"/>
        <v>#DIV/0!</v>
      </c>
      <c r="AJ297">
        <v>0</v>
      </c>
      <c r="AK297" s="2">
        <f t="shared" si="34"/>
        <v>0</v>
      </c>
    </row>
    <row r="298" spans="1:37" ht="12.75" customHeight="1">
      <c r="A298" s="2">
        <v>14</v>
      </c>
      <c r="B298" s="2">
        <v>15</v>
      </c>
      <c r="C298" s="2" t="s">
        <v>10</v>
      </c>
      <c r="D298" t="s">
        <v>1386</v>
      </c>
      <c r="F298" t="str">
        <f t="shared" si="29"/>
        <v>900ITEM CONTROL VOTES</v>
      </c>
      <c r="G298" t="str">
        <f t="shared" si="30"/>
        <v>9040SETTLEMENT DISCOUNT</v>
      </c>
      <c r="I298" t="s">
        <v>1330</v>
      </c>
      <c r="J298" s="2" t="s">
        <v>192</v>
      </c>
      <c r="K298" s="2" t="s">
        <v>193</v>
      </c>
      <c r="L298" s="2" t="s">
        <v>192</v>
      </c>
      <c r="M298" s="2" t="s">
        <v>194</v>
      </c>
      <c r="N298" s="2" t="s">
        <v>237</v>
      </c>
      <c r="O298" s="2" t="s">
        <v>238</v>
      </c>
      <c r="P298" s="2">
        <v>0</v>
      </c>
      <c r="Q298" s="2">
        <v>0</v>
      </c>
      <c r="R298" s="3">
        <f t="shared" si="31"/>
        <v>0</v>
      </c>
      <c r="S298" s="3">
        <f t="shared" si="32"/>
        <v>0</v>
      </c>
      <c r="T298" s="2">
        <v>0</v>
      </c>
      <c r="U298" s="2">
        <v>0</v>
      </c>
      <c r="V298" s="2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 s="2">
        <f t="shared" si="33"/>
        <v>0</v>
      </c>
      <c r="AI298" s="2" t="e">
        <f t="shared" si="28"/>
        <v>#DIV/0!</v>
      </c>
      <c r="AJ298">
        <v>0</v>
      </c>
      <c r="AK298" s="2">
        <f t="shared" si="34"/>
        <v>0</v>
      </c>
    </row>
    <row r="299" spans="1:37" ht="12.75" customHeight="1">
      <c r="A299" s="2">
        <v>14</v>
      </c>
      <c r="B299" s="2">
        <v>15</v>
      </c>
      <c r="C299" s="2" t="s">
        <v>10</v>
      </c>
      <c r="D299" t="s">
        <v>1386</v>
      </c>
      <c r="F299" t="str">
        <f t="shared" si="29"/>
        <v>900ITEM CONTROL VOTES</v>
      </c>
      <c r="G299" t="str">
        <f t="shared" si="30"/>
        <v>9042STALE CHEQUES</v>
      </c>
      <c r="I299" t="s">
        <v>1330</v>
      </c>
      <c r="J299" s="2" t="s">
        <v>192</v>
      </c>
      <c r="K299" s="2" t="s">
        <v>193</v>
      </c>
      <c r="L299" s="2" t="s">
        <v>192</v>
      </c>
      <c r="M299" s="2" t="s">
        <v>194</v>
      </c>
      <c r="N299" s="2" t="s">
        <v>239</v>
      </c>
      <c r="O299" s="2" t="s">
        <v>240</v>
      </c>
      <c r="P299" s="2">
        <v>0</v>
      </c>
      <c r="Q299" s="2">
        <v>0</v>
      </c>
      <c r="R299" s="3">
        <f t="shared" si="31"/>
        <v>0</v>
      </c>
      <c r="S299" s="3">
        <f t="shared" si="32"/>
        <v>0</v>
      </c>
      <c r="T299" s="2">
        <v>0</v>
      </c>
      <c r="U299" s="2">
        <v>0</v>
      </c>
      <c r="V299" s="2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 s="2">
        <f t="shared" si="33"/>
        <v>0</v>
      </c>
      <c r="AI299" s="2" t="e">
        <f t="shared" si="28"/>
        <v>#DIV/0!</v>
      </c>
      <c r="AJ299">
        <v>0</v>
      </c>
      <c r="AK299" s="2">
        <f t="shared" si="34"/>
        <v>0</v>
      </c>
    </row>
    <row r="300" spans="1:37" ht="12.75" customHeight="1">
      <c r="A300" s="2">
        <v>14</v>
      </c>
      <c r="B300" s="2">
        <v>15</v>
      </c>
      <c r="C300" s="2" t="s">
        <v>10</v>
      </c>
      <c r="D300" t="s">
        <v>1386</v>
      </c>
      <c r="F300" t="str">
        <f t="shared" si="29"/>
        <v>900ITEM CONTROL VOTES</v>
      </c>
      <c r="G300" t="str">
        <f t="shared" si="30"/>
        <v>9043Cancel a import Salary Cheque</v>
      </c>
      <c r="I300" t="s">
        <v>1330</v>
      </c>
      <c r="J300" s="2" t="s">
        <v>192</v>
      </c>
      <c r="K300" s="2" t="s">
        <v>193</v>
      </c>
      <c r="L300" s="2" t="s">
        <v>192</v>
      </c>
      <c r="M300" s="2" t="s">
        <v>194</v>
      </c>
      <c r="N300" s="2" t="s">
        <v>241</v>
      </c>
      <c r="O300" s="2" t="s">
        <v>242</v>
      </c>
      <c r="P300" s="2">
        <v>0</v>
      </c>
      <c r="Q300" s="2">
        <v>0</v>
      </c>
      <c r="R300" s="3">
        <f t="shared" si="31"/>
        <v>0</v>
      </c>
      <c r="S300" s="3">
        <f t="shared" si="32"/>
        <v>0</v>
      </c>
      <c r="T300" s="2">
        <v>0</v>
      </c>
      <c r="U300" s="2">
        <v>0</v>
      </c>
      <c r="V300" s="2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 s="2">
        <f t="shared" si="33"/>
        <v>0</v>
      </c>
      <c r="AI300" s="2" t="e">
        <f t="shared" si="28"/>
        <v>#DIV/0!</v>
      </c>
      <c r="AJ300">
        <v>0</v>
      </c>
      <c r="AK300" s="2">
        <f t="shared" si="34"/>
        <v>0</v>
      </c>
    </row>
    <row r="301" spans="1:37" ht="12.75" customHeight="1">
      <c r="A301" s="2">
        <v>14</v>
      </c>
      <c r="B301" s="2">
        <v>15</v>
      </c>
      <c r="C301" s="2" t="s">
        <v>10</v>
      </c>
      <c r="D301" t="s">
        <v>1386</v>
      </c>
      <c r="F301" t="str">
        <f t="shared" si="29"/>
        <v>900ITEM CONTROL VOTES</v>
      </c>
      <c r="G301" t="str">
        <f t="shared" si="30"/>
        <v>9044UNCLAIMED CREDITS</v>
      </c>
      <c r="I301" t="s">
        <v>1330</v>
      </c>
      <c r="J301" s="2" t="s">
        <v>192</v>
      </c>
      <c r="K301" s="2" t="s">
        <v>193</v>
      </c>
      <c r="L301" s="2" t="s">
        <v>192</v>
      </c>
      <c r="M301" s="2" t="s">
        <v>194</v>
      </c>
      <c r="N301" s="2" t="s">
        <v>243</v>
      </c>
      <c r="O301" s="2" t="s">
        <v>244</v>
      </c>
      <c r="P301" s="2">
        <v>0</v>
      </c>
      <c r="Q301" s="2">
        <v>0</v>
      </c>
      <c r="R301" s="3">
        <f t="shared" si="31"/>
        <v>0</v>
      </c>
      <c r="S301" s="3">
        <f t="shared" si="32"/>
        <v>0</v>
      </c>
      <c r="T301" s="2">
        <v>0</v>
      </c>
      <c r="U301" s="2">
        <v>0</v>
      </c>
      <c r="V301" s="2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 s="2">
        <f t="shared" si="33"/>
        <v>0</v>
      </c>
      <c r="AI301" s="2" t="e">
        <f t="shared" si="28"/>
        <v>#DIV/0!</v>
      </c>
      <c r="AJ301">
        <v>0</v>
      </c>
      <c r="AK301" s="2">
        <f t="shared" si="34"/>
        <v>0</v>
      </c>
    </row>
    <row r="302" spans="1:37" ht="12.75" customHeight="1">
      <c r="A302" s="2">
        <v>14</v>
      </c>
      <c r="B302" s="2">
        <v>15</v>
      </c>
      <c r="C302" s="2" t="s">
        <v>10</v>
      </c>
      <c r="D302" t="s">
        <v>1386</v>
      </c>
      <c r="F302" t="str">
        <f t="shared" si="29"/>
        <v>900ITEM CONTROL VOTES</v>
      </c>
      <c r="G302" t="str">
        <f t="shared" si="30"/>
        <v>9046DEBTOR'S DEPOSITS</v>
      </c>
      <c r="I302" t="s">
        <v>1330</v>
      </c>
      <c r="J302" s="2" t="s">
        <v>192</v>
      </c>
      <c r="K302" s="2" t="s">
        <v>193</v>
      </c>
      <c r="L302" s="2" t="s">
        <v>192</v>
      </c>
      <c r="M302" s="2" t="s">
        <v>194</v>
      </c>
      <c r="N302" s="2" t="s">
        <v>245</v>
      </c>
      <c r="O302" s="2" t="s">
        <v>246</v>
      </c>
      <c r="P302" s="2">
        <v>0</v>
      </c>
      <c r="Q302" s="2">
        <v>0</v>
      </c>
      <c r="R302" s="3">
        <f t="shared" si="31"/>
        <v>0</v>
      </c>
      <c r="S302" s="3">
        <f t="shared" si="32"/>
        <v>0</v>
      </c>
      <c r="T302" s="2">
        <v>0</v>
      </c>
      <c r="U302" s="2">
        <v>0</v>
      </c>
      <c r="V302" s="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 s="2">
        <f t="shared" si="33"/>
        <v>0</v>
      </c>
      <c r="AI302" s="2" t="e">
        <f t="shared" si="28"/>
        <v>#DIV/0!</v>
      </c>
      <c r="AJ302">
        <v>0</v>
      </c>
      <c r="AK302" s="2">
        <f t="shared" si="34"/>
        <v>0</v>
      </c>
    </row>
    <row r="303" spans="1:37" ht="12.75" customHeight="1">
      <c r="A303" s="2">
        <v>14</v>
      </c>
      <c r="B303" s="2">
        <v>15</v>
      </c>
      <c r="C303" s="2" t="s">
        <v>10</v>
      </c>
      <c r="D303" t="s">
        <v>1386</v>
      </c>
      <c r="F303" t="str">
        <f t="shared" si="29"/>
        <v>900ITEM CONTROL VOTES</v>
      </c>
      <c r="G303" t="str">
        <f t="shared" si="30"/>
        <v>9048DEBTOR'S CONTROL ACCOUNT</v>
      </c>
      <c r="I303" t="s">
        <v>1330</v>
      </c>
      <c r="J303" s="2" t="s">
        <v>192</v>
      </c>
      <c r="K303" s="2" t="s">
        <v>193</v>
      </c>
      <c r="L303" s="2" t="s">
        <v>192</v>
      </c>
      <c r="M303" s="2" t="s">
        <v>194</v>
      </c>
      <c r="N303" s="2" t="s">
        <v>247</v>
      </c>
      <c r="O303" s="2" t="s">
        <v>248</v>
      </c>
      <c r="P303" s="2">
        <v>0</v>
      </c>
      <c r="Q303" s="2">
        <v>0</v>
      </c>
      <c r="R303" s="3">
        <f t="shared" si="31"/>
        <v>0</v>
      </c>
      <c r="S303" s="3">
        <f t="shared" si="32"/>
        <v>0</v>
      </c>
      <c r="T303" s="2">
        <v>0</v>
      </c>
      <c r="U303" s="2">
        <v>0</v>
      </c>
      <c r="V303" s="2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 s="2">
        <f t="shared" si="33"/>
        <v>0</v>
      </c>
      <c r="AI303" s="2" t="e">
        <f t="shared" si="28"/>
        <v>#DIV/0!</v>
      </c>
      <c r="AJ303">
        <v>0</v>
      </c>
      <c r="AK303" s="2">
        <f t="shared" si="34"/>
        <v>0</v>
      </c>
    </row>
    <row r="304" spans="1:37" ht="12.75" customHeight="1">
      <c r="A304" s="2">
        <v>14</v>
      </c>
      <c r="B304" s="2">
        <v>15</v>
      </c>
      <c r="C304" s="2" t="s">
        <v>10</v>
      </c>
      <c r="D304" t="s">
        <v>1386</v>
      </c>
      <c r="F304" t="str">
        <f t="shared" si="29"/>
        <v>900ITEM CONTROL VOTES</v>
      </c>
      <c r="G304" t="str">
        <f t="shared" si="30"/>
        <v>9049DEBTORS SUSPENSE - DEBTORS CREDIT REFUNDS</v>
      </c>
      <c r="I304" t="s">
        <v>1330</v>
      </c>
      <c r="J304" s="2" t="s">
        <v>192</v>
      </c>
      <c r="K304" s="2" t="s">
        <v>193</v>
      </c>
      <c r="L304" s="2" t="s">
        <v>192</v>
      </c>
      <c r="M304" s="2" t="s">
        <v>194</v>
      </c>
      <c r="N304" s="2" t="s">
        <v>249</v>
      </c>
      <c r="O304" s="2" t="s">
        <v>250</v>
      </c>
      <c r="P304" s="2">
        <v>0</v>
      </c>
      <c r="Q304" s="2">
        <v>0</v>
      </c>
      <c r="R304" s="3">
        <f t="shared" si="31"/>
        <v>0</v>
      </c>
      <c r="S304" s="3">
        <f t="shared" si="32"/>
        <v>0</v>
      </c>
      <c r="T304" s="2">
        <v>0</v>
      </c>
      <c r="U304" s="2">
        <v>0</v>
      </c>
      <c r="V304" s="2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 s="2">
        <f t="shared" si="33"/>
        <v>0</v>
      </c>
      <c r="AI304" s="2" t="e">
        <f t="shared" si="28"/>
        <v>#DIV/0!</v>
      </c>
      <c r="AJ304">
        <v>0</v>
      </c>
      <c r="AK304" s="2">
        <f t="shared" si="34"/>
        <v>0</v>
      </c>
    </row>
    <row r="305" spans="1:37" ht="12.75" customHeight="1">
      <c r="A305" s="2">
        <v>14</v>
      </c>
      <c r="B305" s="2">
        <v>15</v>
      </c>
      <c r="C305" s="2" t="s">
        <v>10</v>
      </c>
      <c r="D305" t="s">
        <v>1386</v>
      </c>
      <c r="F305" t="str">
        <f t="shared" si="29"/>
        <v>900ITEM CONTROL VOTES</v>
      </c>
      <c r="G305" t="str">
        <f t="shared" si="30"/>
        <v>9050DEPOSIT REFUNDS CHEQUE CANCELLATION</v>
      </c>
      <c r="I305" t="s">
        <v>1330</v>
      </c>
      <c r="J305" s="2" t="s">
        <v>192</v>
      </c>
      <c r="K305" s="2" t="s">
        <v>193</v>
      </c>
      <c r="L305" s="2" t="s">
        <v>192</v>
      </c>
      <c r="M305" s="2" t="s">
        <v>194</v>
      </c>
      <c r="N305" s="2" t="s">
        <v>251</v>
      </c>
      <c r="O305" s="2" t="s">
        <v>252</v>
      </c>
      <c r="P305" s="2">
        <v>0</v>
      </c>
      <c r="Q305" s="2">
        <v>0</v>
      </c>
      <c r="R305" s="3">
        <f t="shared" si="31"/>
        <v>0</v>
      </c>
      <c r="S305" s="3">
        <f t="shared" si="32"/>
        <v>0</v>
      </c>
      <c r="T305" s="2">
        <v>0</v>
      </c>
      <c r="U305" s="2">
        <v>0</v>
      </c>
      <c r="V305" s="2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 s="2">
        <f t="shared" si="33"/>
        <v>0</v>
      </c>
      <c r="AI305" s="2" t="e">
        <f t="shared" si="28"/>
        <v>#DIV/0!</v>
      </c>
      <c r="AJ305">
        <v>0</v>
      </c>
      <c r="AK305" s="2">
        <f t="shared" si="34"/>
        <v>0</v>
      </c>
    </row>
    <row r="306" spans="1:37" ht="12.75" customHeight="1">
      <c r="A306" s="2">
        <v>14</v>
      </c>
      <c r="B306" s="2">
        <v>15</v>
      </c>
      <c r="C306" s="2" t="s">
        <v>10</v>
      </c>
      <c r="D306" t="s">
        <v>1386</v>
      </c>
      <c r="F306" t="str">
        <f t="shared" si="29"/>
        <v>900ITEM CONTROL VOTES</v>
      </c>
      <c r="G306" t="str">
        <f t="shared" si="30"/>
        <v>9051MOTOR VEHICLE - LOAN SUSPENSE</v>
      </c>
      <c r="I306" t="s">
        <v>1330</v>
      </c>
      <c r="J306" s="2" t="s">
        <v>192</v>
      </c>
      <c r="K306" s="2" t="s">
        <v>193</v>
      </c>
      <c r="L306" s="2" t="s">
        <v>192</v>
      </c>
      <c r="M306" s="2" t="s">
        <v>194</v>
      </c>
      <c r="N306" s="2" t="s">
        <v>253</v>
      </c>
      <c r="O306" s="2" t="s">
        <v>254</v>
      </c>
      <c r="P306" s="2">
        <v>0</v>
      </c>
      <c r="Q306" s="2">
        <v>0</v>
      </c>
      <c r="R306" s="3">
        <f t="shared" si="31"/>
        <v>0</v>
      </c>
      <c r="S306" s="3">
        <f t="shared" si="32"/>
        <v>0</v>
      </c>
      <c r="T306" s="2">
        <v>0</v>
      </c>
      <c r="U306" s="2">
        <v>0</v>
      </c>
      <c r="V306" s="2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 s="2">
        <f t="shared" si="33"/>
        <v>0</v>
      </c>
      <c r="AI306" s="2" t="e">
        <f t="shared" si="28"/>
        <v>#DIV/0!</v>
      </c>
      <c r="AJ306">
        <v>0</v>
      </c>
      <c r="AK306" s="2">
        <f t="shared" si="34"/>
        <v>0</v>
      </c>
    </row>
    <row r="307" spans="1:37" ht="12.75" customHeight="1">
      <c r="A307" s="2">
        <v>14</v>
      </c>
      <c r="B307" s="2">
        <v>15</v>
      </c>
      <c r="C307" s="2" t="s">
        <v>10</v>
      </c>
      <c r="D307" t="s">
        <v>1386</v>
      </c>
      <c r="F307" t="str">
        <f t="shared" si="29"/>
        <v>900ITEM CONTROL VOTES</v>
      </c>
      <c r="G307" t="str">
        <f t="shared" si="30"/>
        <v>9052PREV YEAR PRICE ADJ ISSUES DT</v>
      </c>
      <c r="I307" t="s">
        <v>1330</v>
      </c>
      <c r="J307" s="2" t="s">
        <v>192</v>
      </c>
      <c r="K307" s="2" t="s">
        <v>193</v>
      </c>
      <c r="L307" s="2" t="s">
        <v>192</v>
      </c>
      <c r="M307" s="2" t="s">
        <v>194</v>
      </c>
      <c r="N307" s="2" t="s">
        <v>255</v>
      </c>
      <c r="O307" s="2" t="s">
        <v>256</v>
      </c>
      <c r="P307" s="2">
        <v>0</v>
      </c>
      <c r="Q307" s="2">
        <v>0</v>
      </c>
      <c r="R307" s="3">
        <f t="shared" si="31"/>
        <v>0</v>
      </c>
      <c r="S307" s="3">
        <f t="shared" si="32"/>
        <v>0</v>
      </c>
      <c r="T307" s="2">
        <v>0</v>
      </c>
      <c r="U307" s="2">
        <v>0</v>
      </c>
      <c r="V307" s="2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 s="2">
        <f t="shared" si="33"/>
        <v>0</v>
      </c>
      <c r="AI307" s="2" t="e">
        <f t="shared" si="28"/>
        <v>#DIV/0!</v>
      </c>
      <c r="AJ307">
        <v>0</v>
      </c>
      <c r="AK307" s="2">
        <f t="shared" si="34"/>
        <v>0</v>
      </c>
    </row>
    <row r="308" spans="1:37" ht="12.75" customHeight="1">
      <c r="A308" s="2">
        <v>14</v>
      </c>
      <c r="B308" s="2">
        <v>15</v>
      </c>
      <c r="C308" s="2" t="s">
        <v>10</v>
      </c>
      <c r="D308" t="s">
        <v>1386</v>
      </c>
      <c r="F308" t="str">
        <f t="shared" si="29"/>
        <v>900ITEM CONTROL VOTES</v>
      </c>
      <c r="G308" t="str">
        <f t="shared" si="30"/>
        <v>9053CROSS METRO TRANSACTIONS</v>
      </c>
      <c r="I308" t="s">
        <v>1330</v>
      </c>
      <c r="J308" s="2" t="s">
        <v>192</v>
      </c>
      <c r="K308" s="2" t="s">
        <v>193</v>
      </c>
      <c r="L308" s="2" t="s">
        <v>192</v>
      </c>
      <c r="M308" s="2" t="s">
        <v>194</v>
      </c>
      <c r="N308" s="2" t="s">
        <v>257</v>
      </c>
      <c r="O308" s="2" t="s">
        <v>258</v>
      </c>
      <c r="P308" s="2">
        <v>0</v>
      </c>
      <c r="Q308" s="2">
        <v>0</v>
      </c>
      <c r="R308" s="3">
        <f t="shared" si="31"/>
        <v>0</v>
      </c>
      <c r="S308" s="3">
        <f t="shared" si="32"/>
        <v>0</v>
      </c>
      <c r="T308" s="2">
        <v>0</v>
      </c>
      <c r="U308" s="2">
        <v>0</v>
      </c>
      <c r="V308" s="2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 s="2">
        <f t="shared" si="33"/>
        <v>0</v>
      </c>
      <c r="AI308" s="2" t="e">
        <f t="shared" si="28"/>
        <v>#DIV/0!</v>
      </c>
      <c r="AJ308">
        <v>0</v>
      </c>
      <c r="AK308" s="2">
        <f t="shared" si="34"/>
        <v>0</v>
      </c>
    </row>
    <row r="309" spans="1:37" ht="12.75" customHeight="1">
      <c r="A309" s="2">
        <v>14</v>
      </c>
      <c r="B309" s="2">
        <v>15</v>
      </c>
      <c r="C309" s="2" t="s">
        <v>10</v>
      </c>
      <c r="D309" t="s">
        <v>1386</v>
      </c>
      <c r="F309" t="str">
        <f t="shared" si="29"/>
        <v>900ITEM CONTROL VOTES</v>
      </c>
      <c r="G309" t="str">
        <f t="shared" si="30"/>
        <v>9054PREVIOUS YEAR PRICE ADJ ISSUES CR</v>
      </c>
      <c r="I309" t="s">
        <v>1330</v>
      </c>
      <c r="J309" s="2" t="s">
        <v>192</v>
      </c>
      <c r="K309" s="2" t="s">
        <v>193</v>
      </c>
      <c r="L309" s="2" t="s">
        <v>192</v>
      </c>
      <c r="M309" s="2" t="s">
        <v>194</v>
      </c>
      <c r="N309" s="2" t="s">
        <v>259</v>
      </c>
      <c r="O309" s="2" t="s">
        <v>260</v>
      </c>
      <c r="P309" s="2">
        <v>0</v>
      </c>
      <c r="Q309" s="2">
        <v>0</v>
      </c>
      <c r="R309" s="3">
        <f t="shared" si="31"/>
        <v>0</v>
      </c>
      <c r="S309" s="3">
        <f t="shared" si="32"/>
        <v>0</v>
      </c>
      <c r="T309" s="2">
        <v>0</v>
      </c>
      <c r="U309" s="2">
        <v>0</v>
      </c>
      <c r="V309" s="2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 s="2">
        <f t="shared" si="33"/>
        <v>0</v>
      </c>
      <c r="AI309" s="2" t="e">
        <f t="shared" si="28"/>
        <v>#DIV/0!</v>
      </c>
      <c r="AJ309">
        <v>0</v>
      </c>
      <c r="AK309" s="2">
        <f t="shared" si="34"/>
        <v>0</v>
      </c>
    </row>
    <row r="310" spans="1:37" ht="12.75" customHeight="1">
      <c r="A310" s="2">
        <v>14</v>
      </c>
      <c r="B310" s="2">
        <v>15</v>
      </c>
      <c r="C310" s="2" t="s">
        <v>10</v>
      </c>
      <c r="D310" t="s">
        <v>1386</v>
      </c>
      <c r="F310" t="str">
        <f t="shared" si="29"/>
        <v>900ITEM CONTROL VOTES</v>
      </c>
      <c r="G310" t="str">
        <f t="shared" si="30"/>
        <v>9055DEBTORS INTERNAL ACCOUNT TRANSFERS</v>
      </c>
      <c r="I310" t="s">
        <v>1330</v>
      </c>
      <c r="J310" s="2" t="s">
        <v>192</v>
      </c>
      <c r="K310" s="2" t="s">
        <v>193</v>
      </c>
      <c r="L310" s="2" t="s">
        <v>192</v>
      </c>
      <c r="M310" s="2" t="s">
        <v>194</v>
      </c>
      <c r="N310" s="2" t="s">
        <v>261</v>
      </c>
      <c r="O310" s="2" t="s">
        <v>262</v>
      </c>
      <c r="P310" s="2">
        <v>0</v>
      </c>
      <c r="Q310" s="2">
        <v>0</v>
      </c>
      <c r="R310" s="3">
        <f t="shared" si="31"/>
        <v>0</v>
      </c>
      <c r="S310" s="3">
        <f t="shared" si="32"/>
        <v>0</v>
      </c>
      <c r="T310" s="2">
        <v>0</v>
      </c>
      <c r="U310" s="2">
        <v>0</v>
      </c>
      <c r="V310" s="2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 s="2">
        <f t="shared" si="33"/>
        <v>0</v>
      </c>
      <c r="AI310" s="2" t="e">
        <f t="shared" si="28"/>
        <v>#DIV/0!</v>
      </c>
      <c r="AJ310">
        <v>0</v>
      </c>
      <c r="AK310" s="2">
        <f t="shared" si="34"/>
        <v>0</v>
      </c>
    </row>
    <row r="311" spans="1:37" ht="12.75" customHeight="1">
      <c r="A311" s="2">
        <v>14</v>
      </c>
      <c r="B311" s="2">
        <v>15</v>
      </c>
      <c r="C311" s="2" t="s">
        <v>10</v>
      </c>
      <c r="D311" t="s">
        <v>1386</v>
      </c>
      <c r="F311" t="str">
        <f t="shared" si="29"/>
        <v>900ITEM CONTROL VOTES</v>
      </c>
      <c r="G311" t="str">
        <f t="shared" si="30"/>
        <v>9056PREVIOUS YEAR DBN CANCELLATION</v>
      </c>
      <c r="I311" t="s">
        <v>1330</v>
      </c>
      <c r="J311" s="2" t="s">
        <v>192</v>
      </c>
      <c r="K311" s="2" t="s">
        <v>193</v>
      </c>
      <c r="L311" s="2" t="s">
        <v>192</v>
      </c>
      <c r="M311" s="2" t="s">
        <v>194</v>
      </c>
      <c r="N311" s="2" t="s">
        <v>263</v>
      </c>
      <c r="O311" s="2" t="s">
        <v>264</v>
      </c>
      <c r="P311" s="2">
        <v>0</v>
      </c>
      <c r="Q311" s="2">
        <v>0</v>
      </c>
      <c r="R311" s="3">
        <f t="shared" si="31"/>
        <v>0</v>
      </c>
      <c r="S311" s="3">
        <f t="shared" si="32"/>
        <v>0</v>
      </c>
      <c r="T311" s="2">
        <v>0</v>
      </c>
      <c r="U311" s="2">
        <v>0</v>
      </c>
      <c r="V311" s="2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 s="2">
        <f t="shared" si="33"/>
        <v>0</v>
      </c>
      <c r="AI311" s="2" t="e">
        <f t="shared" si="28"/>
        <v>#DIV/0!</v>
      </c>
      <c r="AJ311">
        <v>0</v>
      </c>
      <c r="AK311" s="2">
        <f t="shared" si="34"/>
        <v>0</v>
      </c>
    </row>
    <row r="312" spans="1:37" ht="12.75" customHeight="1">
      <c r="A312" s="2">
        <v>14</v>
      </c>
      <c r="B312" s="2">
        <v>15</v>
      </c>
      <c r="C312" s="2" t="s">
        <v>10</v>
      </c>
      <c r="D312" t="s">
        <v>1386</v>
      </c>
      <c r="F312" t="str">
        <f t="shared" si="29"/>
        <v>900ITEM CONTROL VOTES</v>
      </c>
      <c r="G312" t="str">
        <f t="shared" si="30"/>
        <v>9057CV75</v>
      </c>
      <c r="I312" t="s">
        <v>1330</v>
      </c>
      <c r="J312" s="2" t="s">
        <v>192</v>
      </c>
      <c r="K312" s="2" t="s">
        <v>193</v>
      </c>
      <c r="L312" s="2" t="s">
        <v>192</v>
      </c>
      <c r="M312" s="2" t="s">
        <v>194</v>
      </c>
      <c r="N312" s="2" t="s">
        <v>265</v>
      </c>
      <c r="O312" s="2" t="s">
        <v>266</v>
      </c>
      <c r="P312" s="2">
        <v>0</v>
      </c>
      <c r="Q312" s="2">
        <v>0</v>
      </c>
      <c r="R312" s="3">
        <f t="shared" si="31"/>
        <v>0</v>
      </c>
      <c r="S312" s="3">
        <f t="shared" si="32"/>
        <v>0</v>
      </c>
      <c r="T312" s="2">
        <v>0</v>
      </c>
      <c r="U312" s="2">
        <v>0</v>
      </c>
      <c r="V312" s="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 s="2">
        <f t="shared" si="33"/>
        <v>0</v>
      </c>
      <c r="AI312" s="2" t="e">
        <f t="shared" si="28"/>
        <v>#DIV/0!</v>
      </c>
      <c r="AJ312">
        <v>0</v>
      </c>
      <c r="AK312" s="2">
        <f t="shared" si="34"/>
        <v>0</v>
      </c>
    </row>
    <row r="313" spans="1:37" ht="12.75" customHeight="1">
      <c r="A313" s="2">
        <v>14</v>
      </c>
      <c r="B313" s="2">
        <v>15</v>
      </c>
      <c r="C313" s="2" t="s">
        <v>10</v>
      </c>
      <c r="D313" t="s">
        <v>1386</v>
      </c>
      <c r="F313" t="str">
        <f t="shared" si="29"/>
        <v>900ITEM CONTROL VOTES</v>
      </c>
      <c r="G313" t="str">
        <f t="shared" si="30"/>
        <v>9058OUTSTANDING ORDERS C/F SUSPENSE VOTE</v>
      </c>
      <c r="I313" t="s">
        <v>1330</v>
      </c>
      <c r="J313" s="2" t="s">
        <v>192</v>
      </c>
      <c r="K313" s="2" t="s">
        <v>193</v>
      </c>
      <c r="L313" s="2" t="s">
        <v>192</v>
      </c>
      <c r="M313" s="2" t="s">
        <v>194</v>
      </c>
      <c r="N313" s="2" t="s">
        <v>267</v>
      </c>
      <c r="O313" s="2" t="s">
        <v>268</v>
      </c>
      <c r="P313" s="2">
        <v>0</v>
      </c>
      <c r="Q313" s="2">
        <v>0</v>
      </c>
      <c r="R313" s="3">
        <f t="shared" si="31"/>
        <v>0</v>
      </c>
      <c r="S313" s="3">
        <f t="shared" si="32"/>
        <v>0</v>
      </c>
      <c r="T313" s="2">
        <v>0</v>
      </c>
      <c r="U313" s="2">
        <v>0</v>
      </c>
      <c r="V313" s="2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 s="2">
        <f t="shared" si="33"/>
        <v>0</v>
      </c>
      <c r="AI313" s="2" t="e">
        <f t="shared" si="28"/>
        <v>#DIV/0!</v>
      </c>
      <c r="AJ313">
        <v>0</v>
      </c>
      <c r="AK313" s="2">
        <f t="shared" si="34"/>
        <v>0</v>
      </c>
    </row>
    <row r="314" spans="1:37" ht="12.75" customHeight="1">
      <c r="A314" s="2">
        <v>14</v>
      </c>
      <c r="B314" s="2">
        <v>15</v>
      </c>
      <c r="C314" s="2" t="s">
        <v>10</v>
      </c>
      <c r="D314" t="s">
        <v>1386</v>
      </c>
      <c r="F314" t="str">
        <f t="shared" si="29"/>
        <v>900ITEM CONTROL VOTES</v>
      </c>
      <c r="G314" t="str">
        <f t="shared" si="30"/>
        <v>9059RELOCATION LOANS SUSPENSE</v>
      </c>
      <c r="I314" t="s">
        <v>1330</v>
      </c>
      <c r="J314" s="2" t="s">
        <v>192</v>
      </c>
      <c r="K314" s="2" t="s">
        <v>193</v>
      </c>
      <c r="L314" s="2" t="s">
        <v>192</v>
      </c>
      <c r="M314" s="2" t="s">
        <v>194</v>
      </c>
      <c r="N314" s="2" t="s">
        <v>269</v>
      </c>
      <c r="O314" s="2" t="s">
        <v>270</v>
      </c>
      <c r="P314" s="2">
        <v>0</v>
      </c>
      <c r="Q314" s="2">
        <v>0</v>
      </c>
      <c r="R314" s="3">
        <f t="shared" si="31"/>
        <v>0</v>
      </c>
      <c r="S314" s="3">
        <f t="shared" si="32"/>
        <v>0</v>
      </c>
      <c r="T314" s="2">
        <v>0</v>
      </c>
      <c r="U314" s="2">
        <v>0</v>
      </c>
      <c r="V314" s="2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 s="2">
        <f t="shared" si="33"/>
        <v>0</v>
      </c>
      <c r="AI314" s="2" t="e">
        <f t="shared" si="28"/>
        <v>#DIV/0!</v>
      </c>
      <c r="AJ314">
        <v>0</v>
      </c>
      <c r="AK314" s="2">
        <f t="shared" si="34"/>
        <v>0</v>
      </c>
    </row>
    <row r="315" spans="1:37" ht="12.75" customHeight="1">
      <c r="A315" s="2">
        <v>14</v>
      </c>
      <c r="B315" s="2">
        <v>15</v>
      </c>
      <c r="C315" s="2" t="s">
        <v>10</v>
      </c>
      <c r="D315" t="s">
        <v>1386</v>
      </c>
      <c r="F315" t="str">
        <f t="shared" si="29"/>
        <v>900ITEM CONTROL VOTES</v>
      </c>
      <c r="G315" t="str">
        <f t="shared" si="30"/>
        <v>9065TOOL LOANS SUSPENSE</v>
      </c>
      <c r="I315" t="s">
        <v>1330</v>
      </c>
      <c r="J315" s="2" t="s">
        <v>192</v>
      </c>
      <c r="K315" s="2" t="s">
        <v>193</v>
      </c>
      <c r="L315" s="2" t="s">
        <v>192</v>
      </c>
      <c r="M315" s="2" t="s">
        <v>194</v>
      </c>
      <c r="N315" s="2" t="s">
        <v>271</v>
      </c>
      <c r="O315" s="2" t="s">
        <v>272</v>
      </c>
      <c r="P315" s="2">
        <v>0</v>
      </c>
      <c r="Q315" s="2">
        <v>0</v>
      </c>
      <c r="R315" s="3">
        <f t="shared" si="31"/>
        <v>0</v>
      </c>
      <c r="S315" s="3">
        <f t="shared" si="32"/>
        <v>0</v>
      </c>
      <c r="T315" s="2">
        <v>0</v>
      </c>
      <c r="U315" s="2">
        <v>0</v>
      </c>
      <c r="V315" s="2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 s="2">
        <f t="shared" si="33"/>
        <v>0</v>
      </c>
      <c r="AI315" s="2" t="e">
        <f t="shared" si="28"/>
        <v>#DIV/0!</v>
      </c>
      <c r="AJ315">
        <v>0</v>
      </c>
      <c r="AK315" s="2">
        <f t="shared" si="34"/>
        <v>0</v>
      </c>
    </row>
    <row r="316" spans="1:37" ht="12.75" customHeight="1">
      <c r="A316" s="2">
        <v>14</v>
      </c>
      <c r="B316" s="2">
        <v>15</v>
      </c>
      <c r="C316" s="2" t="s">
        <v>10</v>
      </c>
      <c r="D316" t="s">
        <v>1386</v>
      </c>
      <c r="F316" t="str">
        <f t="shared" si="29"/>
        <v>900ITEM CONTROL VOTES</v>
      </c>
      <c r="G316" t="str">
        <f t="shared" si="30"/>
        <v>9127TELEPHONE CONTROL ACCOUNT</v>
      </c>
      <c r="I316" t="s">
        <v>1330</v>
      </c>
      <c r="J316" s="2" t="s">
        <v>192</v>
      </c>
      <c r="K316" s="2" t="s">
        <v>193</v>
      </c>
      <c r="L316" s="2" t="s">
        <v>192</v>
      </c>
      <c r="M316" s="2" t="s">
        <v>194</v>
      </c>
      <c r="N316" s="2" t="s">
        <v>273</v>
      </c>
      <c r="O316" s="2" t="s">
        <v>274</v>
      </c>
      <c r="P316" s="2">
        <v>0</v>
      </c>
      <c r="Q316" s="2">
        <v>0</v>
      </c>
      <c r="R316" s="3">
        <f t="shared" si="31"/>
        <v>0</v>
      </c>
      <c r="S316" s="3">
        <f t="shared" si="32"/>
        <v>0</v>
      </c>
      <c r="T316" s="2">
        <v>0</v>
      </c>
      <c r="U316" s="2">
        <v>0</v>
      </c>
      <c r="V316" s="2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 s="2">
        <f t="shared" si="33"/>
        <v>0</v>
      </c>
      <c r="AI316" s="2" t="e">
        <f t="shared" si="28"/>
        <v>#DIV/0!</v>
      </c>
      <c r="AJ316">
        <v>0</v>
      </c>
      <c r="AK316" s="2">
        <f t="shared" si="34"/>
        <v>0</v>
      </c>
    </row>
    <row r="317" spans="1:37" ht="12.75" customHeight="1">
      <c r="A317" s="2">
        <v>14</v>
      </c>
      <c r="B317" s="2">
        <v>15</v>
      </c>
      <c r="C317" s="2" t="s">
        <v>10</v>
      </c>
      <c r="D317" t="s">
        <v>1387</v>
      </c>
      <c r="F317" t="str">
        <f t="shared" si="29"/>
        <v>908CONTROL VOTE ACCOUNTS PAYABLE TRADE CREDITORS</v>
      </c>
      <c r="G317" t="str">
        <f t="shared" si="30"/>
        <v>9008ACCOUNTS PAYABLE TRADE CREDITORS</v>
      </c>
      <c r="I317" t="s">
        <v>1330</v>
      </c>
      <c r="J317" s="2" t="s">
        <v>275</v>
      </c>
      <c r="K317" s="2" t="s">
        <v>276</v>
      </c>
      <c r="L317" s="2" t="s">
        <v>275</v>
      </c>
      <c r="M317" s="2" t="s">
        <v>277</v>
      </c>
      <c r="N317" s="2" t="s">
        <v>203</v>
      </c>
      <c r="O317" s="2" t="s">
        <v>204</v>
      </c>
      <c r="P317" s="2">
        <v>0</v>
      </c>
      <c r="Q317" s="2">
        <v>0</v>
      </c>
      <c r="R317" s="3">
        <f t="shared" si="31"/>
        <v>0</v>
      </c>
      <c r="S317" s="3">
        <f t="shared" si="32"/>
        <v>0</v>
      </c>
      <c r="T317" s="2">
        <v>3427004.0299999993</v>
      </c>
      <c r="U317" s="2">
        <v>0</v>
      </c>
      <c r="V317" s="2">
        <v>-108162.8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3339931.36</v>
      </c>
      <c r="AC317">
        <v>340768</v>
      </c>
      <c r="AD317">
        <v>-2393558.2200000002</v>
      </c>
      <c r="AE317">
        <v>555679.4</v>
      </c>
      <c r="AF317">
        <v>781587.7</v>
      </c>
      <c r="AG317">
        <v>802595.79</v>
      </c>
      <c r="AH317" s="2">
        <f t="shared" si="33"/>
        <v>3427004.0299999993</v>
      </c>
      <c r="AI317" s="2" t="e">
        <f t="shared" si="28"/>
        <v>#DIV/0!</v>
      </c>
      <c r="AJ317">
        <v>3318841.23</v>
      </c>
      <c r="AK317" s="2">
        <f t="shared" si="34"/>
        <v>6854008.0599999987</v>
      </c>
    </row>
    <row r="318" spans="1:37" ht="12.75" customHeight="1">
      <c r="A318" s="2">
        <v>14</v>
      </c>
      <c r="B318" s="2">
        <v>15</v>
      </c>
      <c r="C318" s="2" t="s">
        <v>10</v>
      </c>
      <c r="D318" t="s">
        <v>1388</v>
      </c>
      <c r="F318" t="str">
        <f t="shared" si="29"/>
        <v>910CONTROL VOTE ACCOUNTS PAYABLE SUNDRY CEDITORS</v>
      </c>
      <c r="G318" t="str">
        <f t="shared" si="30"/>
        <v>9010ACCOUNTS PAYABLE SUNDRY CREDITORS</v>
      </c>
      <c r="I318" t="s">
        <v>1330</v>
      </c>
      <c r="J318" s="2" t="s">
        <v>278</v>
      </c>
      <c r="K318" s="2" t="s">
        <v>279</v>
      </c>
      <c r="L318" s="2" t="s">
        <v>278</v>
      </c>
      <c r="M318" s="2" t="s">
        <v>280</v>
      </c>
      <c r="N318" s="2" t="s">
        <v>205</v>
      </c>
      <c r="O318" s="2" t="s">
        <v>206</v>
      </c>
      <c r="P318" s="2">
        <v>0</v>
      </c>
      <c r="Q318" s="2">
        <v>0</v>
      </c>
      <c r="R318" s="3">
        <f t="shared" si="31"/>
        <v>0</v>
      </c>
      <c r="S318" s="3">
        <f t="shared" si="32"/>
        <v>0</v>
      </c>
      <c r="T318" s="2">
        <v>49597035.140000001</v>
      </c>
      <c r="U318" s="2">
        <v>0</v>
      </c>
      <c r="V318" s="2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49597035.140000001</v>
      </c>
      <c r="AC318">
        <v>0</v>
      </c>
      <c r="AD318">
        <v>0</v>
      </c>
      <c r="AE318">
        <v>0</v>
      </c>
      <c r="AF318">
        <v>0</v>
      </c>
      <c r="AG318">
        <v>0</v>
      </c>
      <c r="AH318" s="2">
        <f t="shared" si="33"/>
        <v>49597035.140000001</v>
      </c>
      <c r="AI318" s="2" t="e">
        <f t="shared" si="28"/>
        <v>#DIV/0!</v>
      </c>
      <c r="AJ318">
        <v>49597035.140000001</v>
      </c>
      <c r="AK318" s="2">
        <f t="shared" si="34"/>
        <v>99194070.280000001</v>
      </c>
    </row>
    <row r="319" spans="1:37" ht="12.75" customHeight="1">
      <c r="A319" s="2">
        <v>14</v>
      </c>
      <c r="B319" s="2">
        <v>15</v>
      </c>
      <c r="C319" s="2" t="s">
        <v>10</v>
      </c>
      <c r="D319" t="s">
        <v>1389</v>
      </c>
      <c r="F319" t="str">
        <f t="shared" si="29"/>
        <v>912CONTORL VOTE V.A.T ACCOUNT</v>
      </c>
      <c r="G319" t="str">
        <f t="shared" si="30"/>
        <v>9012V.A.T. CONTROL ACCOUNT</v>
      </c>
      <c r="I319" t="s">
        <v>1330</v>
      </c>
      <c r="J319" s="2" t="s">
        <v>281</v>
      </c>
      <c r="K319" s="2" t="s">
        <v>282</v>
      </c>
      <c r="L319" s="2" t="s">
        <v>281</v>
      </c>
      <c r="M319" s="2" t="s">
        <v>283</v>
      </c>
      <c r="N319" s="2" t="s">
        <v>207</v>
      </c>
      <c r="O319" s="2" t="s">
        <v>208</v>
      </c>
      <c r="P319" s="2">
        <v>0</v>
      </c>
      <c r="Q319" s="2">
        <v>0</v>
      </c>
      <c r="R319" s="3">
        <f t="shared" si="31"/>
        <v>0</v>
      </c>
      <c r="S319" s="3">
        <f t="shared" si="32"/>
        <v>0</v>
      </c>
      <c r="T319" s="2">
        <v>19507419.239999998</v>
      </c>
      <c r="U319" s="2">
        <v>0</v>
      </c>
      <c r="V319" s="2">
        <v>138920.49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544577.53</v>
      </c>
      <c r="AC319">
        <v>342498.41</v>
      </c>
      <c r="AD319">
        <v>485217.78</v>
      </c>
      <c r="AE319">
        <v>2714619.5</v>
      </c>
      <c r="AF319">
        <v>8613574.3900000006</v>
      </c>
      <c r="AG319">
        <v>6806931.6299999999</v>
      </c>
      <c r="AH319" s="2">
        <f t="shared" si="33"/>
        <v>19507419.239999998</v>
      </c>
      <c r="AI319" s="2" t="e">
        <f t="shared" si="28"/>
        <v>#DIV/0!</v>
      </c>
      <c r="AJ319">
        <v>19646339.73</v>
      </c>
      <c r="AK319" s="2">
        <f t="shared" si="34"/>
        <v>39014838.479999997</v>
      </c>
    </row>
    <row r="320" spans="1:37" ht="12.75" customHeight="1">
      <c r="A320" s="2">
        <v>14</v>
      </c>
      <c r="B320" s="2">
        <v>15</v>
      </c>
      <c r="C320" s="2" t="s">
        <v>10</v>
      </c>
      <c r="D320" t="s">
        <v>1390</v>
      </c>
      <c r="F320" t="str">
        <f t="shared" si="29"/>
        <v>914CONTROL VOTE STORES</v>
      </c>
      <c r="G320" t="str">
        <f t="shared" si="30"/>
        <v>9014STORES CONTROL ACCOUNT ADMIN FEES</v>
      </c>
      <c r="I320" t="s">
        <v>1330</v>
      </c>
      <c r="J320" s="2" t="s">
        <v>284</v>
      </c>
      <c r="K320" s="2" t="s">
        <v>285</v>
      </c>
      <c r="L320" s="2" t="s">
        <v>284</v>
      </c>
      <c r="M320" s="2" t="s">
        <v>285</v>
      </c>
      <c r="N320" s="2" t="s">
        <v>209</v>
      </c>
      <c r="O320" s="2" t="s">
        <v>210</v>
      </c>
      <c r="P320" s="2">
        <v>0</v>
      </c>
      <c r="Q320" s="2">
        <v>0</v>
      </c>
      <c r="R320" s="3">
        <f t="shared" si="31"/>
        <v>0</v>
      </c>
      <c r="S320" s="3">
        <f t="shared" si="32"/>
        <v>0</v>
      </c>
      <c r="T320" s="2">
        <v>-334979.64999999997</v>
      </c>
      <c r="U320" s="2">
        <v>0</v>
      </c>
      <c r="V320" s="2">
        <v>-5415.05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-39958.76</v>
      </c>
      <c r="AC320">
        <v>-71514.73</v>
      </c>
      <c r="AD320">
        <v>-54018.400000000001</v>
      </c>
      <c r="AE320">
        <v>-77515.23</v>
      </c>
      <c r="AF320">
        <v>-53354.04</v>
      </c>
      <c r="AG320">
        <v>-38618.49</v>
      </c>
      <c r="AH320" s="2">
        <f t="shared" si="33"/>
        <v>-334979.64999999997</v>
      </c>
      <c r="AI320" s="2" t="e">
        <f t="shared" si="28"/>
        <v>#DIV/0!</v>
      </c>
      <c r="AJ320">
        <v>-340394.7</v>
      </c>
      <c r="AK320" s="2">
        <f t="shared" si="34"/>
        <v>-669959.29999999993</v>
      </c>
    </row>
    <row r="321" spans="1:37" ht="12.75" customHeight="1">
      <c r="A321" s="2">
        <v>14</v>
      </c>
      <c r="B321" s="2">
        <v>15</v>
      </c>
      <c r="C321" s="2" t="s">
        <v>10</v>
      </c>
      <c r="D321" t="s">
        <v>1391</v>
      </c>
      <c r="F321" t="str">
        <f t="shared" si="29"/>
        <v>916CONTROL VOTE V.A.T.RECOVERD</v>
      </c>
      <c r="G321" t="str">
        <f t="shared" si="30"/>
        <v>9016V.A.T. RECOVERED</v>
      </c>
      <c r="I321" t="s">
        <v>1330</v>
      </c>
      <c r="J321" s="2" t="s">
        <v>286</v>
      </c>
      <c r="K321" s="2" t="s">
        <v>287</v>
      </c>
      <c r="L321" s="2" t="s">
        <v>286</v>
      </c>
      <c r="M321" s="2" t="s">
        <v>288</v>
      </c>
      <c r="N321" s="2" t="s">
        <v>211</v>
      </c>
      <c r="O321" s="2" t="s">
        <v>212</v>
      </c>
      <c r="P321" s="2">
        <v>0</v>
      </c>
      <c r="Q321" s="2">
        <v>0</v>
      </c>
      <c r="R321" s="3">
        <f t="shared" si="31"/>
        <v>0</v>
      </c>
      <c r="S321" s="3">
        <f t="shared" si="32"/>
        <v>0</v>
      </c>
      <c r="T321" s="2">
        <v>-407307.62</v>
      </c>
      <c r="U321" s="2">
        <v>0</v>
      </c>
      <c r="V321" s="2">
        <v>11948.65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-390015.67</v>
      </c>
      <c r="AC321">
        <v>-47133.9</v>
      </c>
      <c r="AD321">
        <v>291837.37</v>
      </c>
      <c r="AE321">
        <v>-64284.959999999999</v>
      </c>
      <c r="AF321">
        <v>-96591.26</v>
      </c>
      <c r="AG321">
        <v>-101119.2</v>
      </c>
      <c r="AH321" s="2">
        <f t="shared" si="33"/>
        <v>-407307.62</v>
      </c>
      <c r="AI321" s="2" t="e">
        <f t="shared" si="28"/>
        <v>#DIV/0!</v>
      </c>
      <c r="AJ321">
        <v>-395358.97</v>
      </c>
      <c r="AK321" s="2">
        <f t="shared" si="34"/>
        <v>-814615.24</v>
      </c>
    </row>
    <row r="322" spans="1:37" ht="12.75" customHeight="1">
      <c r="A322" s="2">
        <v>14</v>
      </c>
      <c r="B322" s="2">
        <v>15</v>
      </c>
      <c r="C322" s="2" t="s">
        <v>10</v>
      </c>
      <c r="D322" t="s">
        <v>1392</v>
      </c>
      <c r="F322" t="str">
        <f t="shared" si="29"/>
        <v>918CONTROL VOTE AUTO CREDIT NOTES PRIOUS YEAR</v>
      </c>
      <c r="G322" t="str">
        <f t="shared" si="30"/>
        <v>9018AUTO CREDIT NOTES PREVIOUS YEAR</v>
      </c>
      <c r="I322" t="s">
        <v>1330</v>
      </c>
      <c r="J322" s="2" t="s">
        <v>289</v>
      </c>
      <c r="K322" s="2" t="s">
        <v>290</v>
      </c>
      <c r="L322" s="2" t="s">
        <v>289</v>
      </c>
      <c r="M322" s="2" t="s">
        <v>291</v>
      </c>
      <c r="N322" s="2" t="s">
        <v>213</v>
      </c>
      <c r="O322" s="2" t="s">
        <v>214</v>
      </c>
      <c r="P322" s="2">
        <v>0</v>
      </c>
      <c r="Q322" s="2">
        <v>0</v>
      </c>
      <c r="R322" s="3">
        <f t="shared" si="31"/>
        <v>0</v>
      </c>
      <c r="S322" s="3">
        <f t="shared" si="32"/>
        <v>0</v>
      </c>
      <c r="T322" s="2">
        <v>0</v>
      </c>
      <c r="U322" s="2">
        <v>0</v>
      </c>
      <c r="V322" s="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 s="2">
        <f t="shared" si="33"/>
        <v>0</v>
      </c>
      <c r="AI322" s="2" t="e">
        <f t="shared" ref="AI322:AI385" si="35">AH322/P322</f>
        <v>#DIV/0!</v>
      </c>
      <c r="AJ322">
        <v>0</v>
      </c>
      <c r="AK322" s="2">
        <f t="shared" si="34"/>
        <v>0</v>
      </c>
    </row>
    <row r="323" spans="1:37" ht="12.75" customHeight="1">
      <c r="A323" s="2">
        <v>14</v>
      </c>
      <c r="B323" s="2">
        <v>15</v>
      </c>
      <c r="C323" s="2" t="s">
        <v>10</v>
      </c>
      <c r="D323" t="s">
        <v>1393</v>
      </c>
      <c r="F323" t="str">
        <f t="shared" ref="F323:F386" si="36">L323&amp;M323</f>
        <v>920CONTROL VOTE AUTO CREDIT NOTES PRESENT YEAR</v>
      </c>
      <c r="G323" t="str">
        <f t="shared" ref="G323:G386" si="37">N323&amp;O323</f>
        <v>9020AUTO CREDIT NOTES PRESENT YEAR</v>
      </c>
      <c r="I323" t="s">
        <v>1330</v>
      </c>
      <c r="J323" s="2" t="s">
        <v>292</v>
      </c>
      <c r="K323" s="2" t="s">
        <v>293</v>
      </c>
      <c r="L323" s="2" t="s">
        <v>292</v>
      </c>
      <c r="M323" s="2" t="s">
        <v>294</v>
      </c>
      <c r="N323" s="2" t="s">
        <v>215</v>
      </c>
      <c r="O323" s="2" t="s">
        <v>216</v>
      </c>
      <c r="P323" s="2">
        <v>0</v>
      </c>
      <c r="Q323" s="2">
        <v>0</v>
      </c>
      <c r="R323" s="3">
        <f t="shared" ref="R323:R386" si="38">SUM((Q323*0.055)+Q323)</f>
        <v>0</v>
      </c>
      <c r="S323" s="3">
        <f t="shared" ref="S323:S386" si="39">SUM((R323*0.053)+R323)</f>
        <v>0</v>
      </c>
      <c r="T323" s="2">
        <v>0</v>
      </c>
      <c r="U323" s="2">
        <v>0</v>
      </c>
      <c r="V323" s="2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 s="2">
        <f t="shared" ref="AH323:AH386" si="40">SUM(AB323:AG323)</f>
        <v>0</v>
      </c>
      <c r="AI323" s="2" t="e">
        <f t="shared" si="35"/>
        <v>#DIV/0!</v>
      </c>
      <c r="AJ323">
        <v>0</v>
      </c>
      <c r="AK323" s="2">
        <f t="shared" ref="AK323:AK386" si="41">T323*2</f>
        <v>0</v>
      </c>
    </row>
    <row r="324" spans="1:37" ht="12.75" customHeight="1">
      <c r="A324" s="2">
        <v>14</v>
      </c>
      <c r="B324" s="2">
        <v>15</v>
      </c>
      <c r="C324" s="2" t="s">
        <v>10</v>
      </c>
      <c r="D324" t="s">
        <v>1394</v>
      </c>
      <c r="F324" t="str">
        <f t="shared" si="36"/>
        <v>922CONTROL VOTE INVOICE ADJ JOURNAL</v>
      </c>
      <c r="G324" t="str">
        <f t="shared" si="37"/>
        <v>9022INVOICE ADJUSTMENT JOURNAL</v>
      </c>
      <c r="I324" t="s">
        <v>1330</v>
      </c>
      <c r="J324" s="2" t="s">
        <v>295</v>
      </c>
      <c r="K324" s="2" t="s">
        <v>296</v>
      </c>
      <c r="L324" s="2" t="s">
        <v>295</v>
      </c>
      <c r="M324" s="2" t="s">
        <v>297</v>
      </c>
      <c r="N324" s="2" t="s">
        <v>217</v>
      </c>
      <c r="O324" s="2" t="s">
        <v>218</v>
      </c>
      <c r="P324" s="2">
        <v>0</v>
      </c>
      <c r="Q324" s="2">
        <v>0</v>
      </c>
      <c r="R324" s="3">
        <f t="shared" si="38"/>
        <v>0</v>
      </c>
      <c r="S324" s="3">
        <f t="shared" si="39"/>
        <v>0</v>
      </c>
      <c r="T324" s="2">
        <v>-1.4300000000000002</v>
      </c>
      <c r="U324" s="2">
        <v>0</v>
      </c>
      <c r="V324" s="2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-4.46</v>
      </c>
      <c r="AC324">
        <v>2.77</v>
      </c>
      <c r="AD324">
        <v>-5.79</v>
      </c>
      <c r="AE324">
        <v>10.92</v>
      </c>
      <c r="AF324">
        <v>-0.73</v>
      </c>
      <c r="AG324">
        <v>-4.1399999999999997</v>
      </c>
      <c r="AH324" s="2">
        <f t="shared" si="40"/>
        <v>-1.4300000000000002</v>
      </c>
      <c r="AI324" s="2" t="e">
        <f t="shared" si="35"/>
        <v>#DIV/0!</v>
      </c>
      <c r="AJ324">
        <v>-1.43</v>
      </c>
      <c r="AK324" s="2">
        <f t="shared" si="41"/>
        <v>-2.8600000000000003</v>
      </c>
    </row>
    <row r="325" spans="1:37" ht="12.75" customHeight="1">
      <c r="A325" s="2">
        <v>14</v>
      </c>
      <c r="B325" s="2">
        <v>15</v>
      </c>
      <c r="C325" s="2" t="s">
        <v>10</v>
      </c>
      <c r="D325" t="s">
        <v>1395</v>
      </c>
      <c r="F325" t="str">
        <f t="shared" si="36"/>
        <v>924V.A.T</v>
      </c>
      <c r="G325" t="str">
        <f t="shared" si="37"/>
        <v>9024V.A.T. CONTROL ACCOUNT ISSUES</v>
      </c>
      <c r="I325" t="s">
        <v>1330</v>
      </c>
      <c r="J325" s="2" t="s">
        <v>298</v>
      </c>
      <c r="K325" s="2" t="s">
        <v>299</v>
      </c>
      <c r="L325" s="2" t="s">
        <v>298</v>
      </c>
      <c r="M325" s="2" t="s">
        <v>300</v>
      </c>
      <c r="N325" s="2" t="s">
        <v>219</v>
      </c>
      <c r="O325" s="2" t="s">
        <v>220</v>
      </c>
      <c r="P325" s="2">
        <v>0</v>
      </c>
      <c r="Q325" s="2">
        <v>0</v>
      </c>
      <c r="R325" s="3">
        <f t="shared" si="38"/>
        <v>0</v>
      </c>
      <c r="S325" s="3">
        <f t="shared" si="39"/>
        <v>0</v>
      </c>
      <c r="T325" s="2">
        <v>15088746.029999999</v>
      </c>
      <c r="U325" s="2">
        <v>0</v>
      </c>
      <c r="V325" s="2">
        <v>-42.36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1418058.69</v>
      </c>
      <c r="AC325">
        <v>6488962.4299999997</v>
      </c>
      <c r="AD325">
        <v>5684728.1799999997</v>
      </c>
      <c r="AE325">
        <v>1485020.75</v>
      </c>
      <c r="AF325">
        <v>1151813.3999999999</v>
      </c>
      <c r="AG325">
        <v>-1139837.42</v>
      </c>
      <c r="AH325" s="2">
        <f t="shared" si="40"/>
        <v>15088746.029999999</v>
      </c>
      <c r="AI325" s="2" t="e">
        <f t="shared" si="35"/>
        <v>#DIV/0!</v>
      </c>
      <c r="AJ325">
        <v>15088703.67</v>
      </c>
      <c r="AK325" s="2">
        <f t="shared" si="41"/>
        <v>30177492.059999999</v>
      </c>
    </row>
    <row r="326" spans="1:37" ht="12.75" customHeight="1">
      <c r="A326" s="2">
        <v>14</v>
      </c>
      <c r="B326" s="2">
        <v>15</v>
      </c>
      <c r="C326" s="2" t="s">
        <v>10</v>
      </c>
      <c r="D326" t="s">
        <v>1395</v>
      </c>
      <c r="F326" t="str">
        <f t="shared" si="36"/>
        <v>924V.A.T</v>
      </c>
      <c r="G326" t="str">
        <f t="shared" si="37"/>
        <v>9025REFUND CONTROL</v>
      </c>
      <c r="I326" t="s">
        <v>1330</v>
      </c>
      <c r="J326" s="2" t="s">
        <v>298</v>
      </c>
      <c r="K326" s="2" t="s">
        <v>299</v>
      </c>
      <c r="L326" s="2" t="s">
        <v>298</v>
      </c>
      <c r="M326" s="2" t="s">
        <v>300</v>
      </c>
      <c r="N326" s="2" t="s">
        <v>221</v>
      </c>
      <c r="O326" s="2" t="s">
        <v>222</v>
      </c>
      <c r="P326" s="2">
        <v>0</v>
      </c>
      <c r="Q326" s="2">
        <v>0</v>
      </c>
      <c r="R326" s="3">
        <f t="shared" si="38"/>
        <v>0</v>
      </c>
      <c r="S326" s="3">
        <f t="shared" si="39"/>
        <v>0</v>
      </c>
      <c r="T326" s="2">
        <v>-4993094.7800000012</v>
      </c>
      <c r="U326" s="2">
        <v>0</v>
      </c>
      <c r="V326" s="2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796872.85</v>
      </c>
      <c r="AC326">
        <v>0</v>
      </c>
      <c r="AD326">
        <v>0</v>
      </c>
      <c r="AE326">
        <v>-6929106.1100000003</v>
      </c>
      <c r="AF326">
        <v>0</v>
      </c>
      <c r="AG326">
        <v>1139138.48</v>
      </c>
      <c r="AH326" s="2">
        <f t="shared" si="40"/>
        <v>-4993094.7800000012</v>
      </c>
      <c r="AI326" s="2" t="e">
        <f t="shared" si="35"/>
        <v>#DIV/0!</v>
      </c>
      <c r="AJ326">
        <v>-4993094.78</v>
      </c>
      <c r="AK326" s="2">
        <f t="shared" si="41"/>
        <v>-9986189.5600000024</v>
      </c>
    </row>
    <row r="327" spans="1:37" ht="12.75" customHeight="1">
      <c r="A327" s="2">
        <v>14</v>
      </c>
      <c r="B327" s="2">
        <v>15</v>
      </c>
      <c r="C327" s="2" t="s">
        <v>10</v>
      </c>
      <c r="D327" t="s">
        <v>1396</v>
      </c>
      <c r="F327" t="str">
        <f t="shared" si="36"/>
        <v>925CONTROL VOTE - REFUNDS</v>
      </c>
      <c r="G327" t="str">
        <f t="shared" si="37"/>
        <v>9025REFUND CONTROL</v>
      </c>
      <c r="I327" t="s">
        <v>1330</v>
      </c>
      <c r="J327" s="2" t="s">
        <v>301</v>
      </c>
      <c r="K327" s="2" t="s">
        <v>302</v>
      </c>
      <c r="L327" s="2" t="s">
        <v>301</v>
      </c>
      <c r="M327" s="2" t="s">
        <v>302</v>
      </c>
      <c r="N327" s="2" t="s">
        <v>221</v>
      </c>
      <c r="O327" s="2" t="s">
        <v>222</v>
      </c>
      <c r="P327" s="2">
        <v>0</v>
      </c>
      <c r="Q327" s="2">
        <v>0</v>
      </c>
      <c r="R327" s="3">
        <f t="shared" si="38"/>
        <v>0</v>
      </c>
      <c r="S327" s="3">
        <f t="shared" si="39"/>
        <v>0</v>
      </c>
      <c r="T327" s="2">
        <v>0</v>
      </c>
      <c r="U327" s="2">
        <v>0</v>
      </c>
      <c r="V327" s="2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 s="2">
        <f t="shared" si="40"/>
        <v>0</v>
      </c>
      <c r="AI327" s="2" t="e">
        <f t="shared" si="35"/>
        <v>#DIV/0!</v>
      </c>
      <c r="AJ327">
        <v>0</v>
      </c>
      <c r="AK327" s="2">
        <f t="shared" si="41"/>
        <v>0</v>
      </c>
    </row>
    <row r="328" spans="1:37" ht="12.75" customHeight="1">
      <c r="A328" s="2">
        <v>14</v>
      </c>
      <c r="B328" s="2">
        <v>15</v>
      </c>
      <c r="C328" s="2" t="s">
        <v>10</v>
      </c>
      <c r="D328" t="s">
        <v>1397</v>
      </c>
      <c r="F328" t="str">
        <f t="shared" si="36"/>
        <v>926CONTROL VOTE OLD YEAR ACCOUNTS PAYABLE</v>
      </c>
      <c r="G328" t="str">
        <f t="shared" si="37"/>
        <v>9026OLD YEAR ACCOUNTS PAYABLE TRADE CREDITORS</v>
      </c>
      <c r="I328" t="s">
        <v>1330</v>
      </c>
      <c r="J328" s="2" t="s">
        <v>303</v>
      </c>
      <c r="K328" s="2" t="s">
        <v>304</v>
      </c>
      <c r="L328" s="2" t="s">
        <v>303</v>
      </c>
      <c r="M328" s="2" t="s">
        <v>305</v>
      </c>
      <c r="N328" s="2" t="s">
        <v>223</v>
      </c>
      <c r="O328" s="2" t="s">
        <v>224</v>
      </c>
      <c r="P328" s="2">
        <v>0</v>
      </c>
      <c r="Q328" s="2">
        <v>0</v>
      </c>
      <c r="R328" s="3">
        <f t="shared" si="38"/>
        <v>0</v>
      </c>
      <c r="S328" s="3">
        <f t="shared" si="39"/>
        <v>0</v>
      </c>
      <c r="T328" s="2">
        <v>5397254.79</v>
      </c>
      <c r="U328" s="2">
        <v>0</v>
      </c>
      <c r="V328" s="2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4764474.82</v>
      </c>
      <c r="AC328">
        <v>573892.97</v>
      </c>
      <c r="AD328">
        <v>58887</v>
      </c>
      <c r="AE328">
        <v>0</v>
      </c>
      <c r="AF328">
        <v>0</v>
      </c>
      <c r="AG328">
        <v>0</v>
      </c>
      <c r="AH328" s="2">
        <f t="shared" si="40"/>
        <v>5397254.79</v>
      </c>
      <c r="AI328" s="2" t="e">
        <f t="shared" si="35"/>
        <v>#DIV/0!</v>
      </c>
      <c r="AJ328">
        <v>5397254.79</v>
      </c>
      <c r="AK328" s="2">
        <f t="shared" si="41"/>
        <v>10794509.58</v>
      </c>
    </row>
    <row r="329" spans="1:37" ht="12.75" customHeight="1">
      <c r="A329" s="2">
        <v>14</v>
      </c>
      <c r="B329" s="2">
        <v>15</v>
      </c>
      <c r="C329" s="2" t="s">
        <v>10</v>
      </c>
      <c r="D329" t="s">
        <v>1398</v>
      </c>
      <c r="F329" t="str">
        <f t="shared" si="36"/>
        <v>927CONTROL VOTE TELEPHONE</v>
      </c>
      <c r="G329" t="str">
        <f t="shared" si="37"/>
        <v>9027TELEPHONE</v>
      </c>
      <c r="I329" t="s">
        <v>1330</v>
      </c>
      <c r="J329" s="2" t="s">
        <v>306</v>
      </c>
      <c r="K329" s="2" t="s">
        <v>307</v>
      </c>
      <c r="L329" s="2" t="s">
        <v>306</v>
      </c>
      <c r="M329" s="2" t="s">
        <v>307</v>
      </c>
      <c r="N329" s="2" t="s">
        <v>308</v>
      </c>
      <c r="O329" s="2" t="s">
        <v>309</v>
      </c>
      <c r="P329" s="2">
        <v>0</v>
      </c>
      <c r="Q329" s="2">
        <v>0</v>
      </c>
      <c r="R329" s="3">
        <f t="shared" si="38"/>
        <v>0</v>
      </c>
      <c r="S329" s="3">
        <f t="shared" si="39"/>
        <v>0</v>
      </c>
      <c r="T329" s="2">
        <v>-34673.9</v>
      </c>
      <c r="U329" s="2">
        <v>0</v>
      </c>
      <c r="V329" s="2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-4381.63</v>
      </c>
      <c r="AC329">
        <v>-7040.56</v>
      </c>
      <c r="AD329">
        <v>-8575.92</v>
      </c>
      <c r="AE329">
        <v>-3744.85</v>
      </c>
      <c r="AF329">
        <v>0</v>
      </c>
      <c r="AG329">
        <v>-10930.94</v>
      </c>
      <c r="AH329" s="2">
        <f t="shared" si="40"/>
        <v>-34673.9</v>
      </c>
      <c r="AI329" s="2" t="e">
        <f t="shared" si="35"/>
        <v>#DIV/0!</v>
      </c>
      <c r="AJ329">
        <v>-34673.9</v>
      </c>
      <c r="AK329" s="2">
        <f t="shared" si="41"/>
        <v>-69347.8</v>
      </c>
    </row>
    <row r="330" spans="1:37" ht="12.75" customHeight="1">
      <c r="A330" s="2">
        <v>14</v>
      </c>
      <c r="B330" s="2">
        <v>15</v>
      </c>
      <c r="C330" s="2" t="s">
        <v>10</v>
      </c>
      <c r="D330" t="s">
        <v>1399</v>
      </c>
      <c r="F330" t="str">
        <f t="shared" si="36"/>
        <v>928CONTROL VOTE OVER/UNDER PRO. TRADE CREDITORS</v>
      </c>
      <c r="G330" t="str">
        <f t="shared" si="37"/>
        <v>9028OVER/UNDER PROV. TRADE CREDITORS</v>
      </c>
      <c r="I330" t="s">
        <v>1330</v>
      </c>
      <c r="J330" s="2" t="s">
        <v>310</v>
      </c>
      <c r="K330" s="2" t="s">
        <v>311</v>
      </c>
      <c r="L330" s="2" t="s">
        <v>310</v>
      </c>
      <c r="M330" s="2" t="s">
        <v>312</v>
      </c>
      <c r="N330" s="2" t="s">
        <v>225</v>
      </c>
      <c r="O330" s="2" t="s">
        <v>226</v>
      </c>
      <c r="P330" s="2">
        <v>0</v>
      </c>
      <c r="Q330" s="2">
        <v>0</v>
      </c>
      <c r="R330" s="3">
        <f t="shared" si="38"/>
        <v>0</v>
      </c>
      <c r="S330" s="3">
        <f t="shared" si="39"/>
        <v>0</v>
      </c>
      <c r="T330" s="2">
        <v>-5397254.79</v>
      </c>
      <c r="U330" s="2">
        <v>0</v>
      </c>
      <c r="V330" s="2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-4764474.82</v>
      </c>
      <c r="AC330">
        <v>-573892.97</v>
      </c>
      <c r="AD330">
        <v>-58887</v>
      </c>
      <c r="AE330">
        <v>0</v>
      </c>
      <c r="AF330">
        <v>0</v>
      </c>
      <c r="AG330">
        <v>0</v>
      </c>
      <c r="AH330" s="2">
        <f t="shared" si="40"/>
        <v>-5397254.79</v>
      </c>
      <c r="AI330" s="2" t="e">
        <f t="shared" si="35"/>
        <v>#DIV/0!</v>
      </c>
      <c r="AJ330">
        <v>-5397254.79</v>
      </c>
      <c r="AK330" s="2">
        <f t="shared" si="41"/>
        <v>-10794509.58</v>
      </c>
    </row>
    <row r="331" spans="1:37" ht="12.75" customHeight="1">
      <c r="A331" s="2">
        <v>14</v>
      </c>
      <c r="B331" s="2">
        <v>15</v>
      </c>
      <c r="C331" s="2" t="s">
        <v>10</v>
      </c>
      <c r="D331" t="s">
        <v>1400</v>
      </c>
      <c r="F331" t="str">
        <f t="shared" si="36"/>
        <v>930CONTROL VOTE - PREV YEAR GRN/GRT</v>
      </c>
      <c r="G331" t="str">
        <f t="shared" si="37"/>
        <v>9030PREVIOUS YEAR GRN/GRT CONTROL ACCOUNT</v>
      </c>
      <c r="I331" t="s">
        <v>1330</v>
      </c>
      <c r="J331" s="2" t="s">
        <v>313</v>
      </c>
      <c r="K331" s="2" t="s">
        <v>314</v>
      </c>
      <c r="L331" s="2" t="s">
        <v>313</v>
      </c>
      <c r="M331" s="2" t="s">
        <v>314</v>
      </c>
      <c r="N331" s="2" t="s">
        <v>227</v>
      </c>
      <c r="O331" s="2" t="s">
        <v>228</v>
      </c>
      <c r="P331" s="2">
        <v>0</v>
      </c>
      <c r="Q331" s="2">
        <v>0</v>
      </c>
      <c r="R331" s="3">
        <f t="shared" si="38"/>
        <v>0</v>
      </c>
      <c r="S331" s="3">
        <f t="shared" si="39"/>
        <v>0</v>
      </c>
      <c r="T331" s="2">
        <v>0</v>
      </c>
      <c r="U331" s="2">
        <v>0</v>
      </c>
      <c r="V331" s="2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 s="2">
        <f t="shared" si="40"/>
        <v>0</v>
      </c>
      <c r="AI331" s="2" t="e">
        <f t="shared" si="35"/>
        <v>#DIV/0!</v>
      </c>
      <c r="AJ331">
        <v>0</v>
      </c>
      <c r="AK331" s="2">
        <f t="shared" si="41"/>
        <v>0</v>
      </c>
    </row>
    <row r="332" spans="1:37" ht="12.75" customHeight="1">
      <c r="A332" s="2">
        <v>14</v>
      </c>
      <c r="B332" s="2">
        <v>15</v>
      </c>
      <c r="C332" s="2" t="s">
        <v>10</v>
      </c>
      <c r="D332" t="s">
        <v>1401</v>
      </c>
      <c r="F332" t="str">
        <f t="shared" si="36"/>
        <v>932CONTROL VOTE - PREV YR PRICE ADJ STOR UNPAID</v>
      </c>
      <c r="G332" t="str">
        <f t="shared" si="37"/>
        <v>9032PREVIOUS YEAR PRICE ADJ. STORES UNPAID GRN'S</v>
      </c>
      <c r="I332" t="s">
        <v>1330</v>
      </c>
      <c r="J332" s="2" t="s">
        <v>315</v>
      </c>
      <c r="K332" s="2" t="s">
        <v>316</v>
      </c>
      <c r="L332" s="2" t="s">
        <v>315</v>
      </c>
      <c r="M332" s="2" t="s">
        <v>316</v>
      </c>
      <c r="N332" s="2" t="s">
        <v>229</v>
      </c>
      <c r="O332" s="2" t="s">
        <v>230</v>
      </c>
      <c r="P332" s="2">
        <v>0</v>
      </c>
      <c r="Q332" s="2">
        <v>0</v>
      </c>
      <c r="R332" s="3">
        <f t="shared" si="38"/>
        <v>0</v>
      </c>
      <c r="S332" s="3">
        <f t="shared" si="39"/>
        <v>0</v>
      </c>
      <c r="T332" s="2">
        <v>0</v>
      </c>
      <c r="U332" s="2">
        <v>0</v>
      </c>
      <c r="V332" s="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 s="2">
        <f t="shared" si="40"/>
        <v>0</v>
      </c>
      <c r="AI332" s="2" t="e">
        <f t="shared" si="35"/>
        <v>#DIV/0!</v>
      </c>
      <c r="AJ332">
        <v>0</v>
      </c>
      <c r="AK332" s="2">
        <f t="shared" si="41"/>
        <v>0</v>
      </c>
    </row>
    <row r="333" spans="1:37" ht="12.75" customHeight="1">
      <c r="A333" s="2">
        <v>14</v>
      </c>
      <c r="B333" s="2">
        <v>15</v>
      </c>
      <c r="C333" s="2" t="s">
        <v>10</v>
      </c>
      <c r="D333" t="s">
        <v>1402</v>
      </c>
      <c r="F333" t="str">
        <f t="shared" si="36"/>
        <v>934CONTROL VOTE - PREV YR PRICE ADJ STOR PAID</v>
      </c>
      <c r="G333" t="str">
        <f t="shared" si="37"/>
        <v>9034PREV YEAR PRICE ADJ. STORES PAID GRN'S</v>
      </c>
      <c r="I333" t="s">
        <v>1330</v>
      </c>
      <c r="J333" s="2" t="s">
        <v>317</v>
      </c>
      <c r="K333" s="2" t="s">
        <v>318</v>
      </c>
      <c r="L333" s="2" t="s">
        <v>317</v>
      </c>
      <c r="M333" s="2" t="s">
        <v>318</v>
      </c>
      <c r="N333" s="2" t="s">
        <v>231</v>
      </c>
      <c r="O333" s="2" t="s">
        <v>232</v>
      </c>
      <c r="P333" s="2">
        <v>0</v>
      </c>
      <c r="Q333" s="2">
        <v>0</v>
      </c>
      <c r="R333" s="3">
        <f t="shared" si="38"/>
        <v>0</v>
      </c>
      <c r="S333" s="3">
        <f t="shared" si="39"/>
        <v>0</v>
      </c>
      <c r="T333" s="2">
        <v>102920.94</v>
      </c>
      <c r="U333" s="2">
        <v>0</v>
      </c>
      <c r="V333" s="2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38919.870000000003</v>
      </c>
      <c r="AC333">
        <v>38919.870000000003</v>
      </c>
      <c r="AD333">
        <v>0</v>
      </c>
      <c r="AE333">
        <v>0</v>
      </c>
      <c r="AF333">
        <v>25081.200000000001</v>
      </c>
      <c r="AG333">
        <v>0</v>
      </c>
      <c r="AH333" s="2">
        <f t="shared" si="40"/>
        <v>102920.94</v>
      </c>
      <c r="AI333" s="2" t="e">
        <f t="shared" si="35"/>
        <v>#DIV/0!</v>
      </c>
      <c r="AJ333">
        <v>102920.94</v>
      </c>
      <c r="AK333" s="2">
        <f t="shared" si="41"/>
        <v>205841.88</v>
      </c>
    </row>
    <row r="334" spans="1:37" ht="12.75" customHeight="1">
      <c r="A334" s="2">
        <v>14</v>
      </c>
      <c r="B334" s="2">
        <v>15</v>
      </c>
      <c r="C334" s="2" t="s">
        <v>10</v>
      </c>
      <c r="D334" t="s">
        <v>1403</v>
      </c>
      <c r="F334" t="str">
        <f t="shared" si="36"/>
        <v>936CONTROL VOTE PREV YEAR PRICE ADJ DIRECT GRN'S UNPAID</v>
      </c>
      <c r="G334" t="str">
        <f t="shared" si="37"/>
        <v>9036PREV YEAR PRICE ADJ. DIRECT GRN'S UNPAID</v>
      </c>
      <c r="I334" t="s">
        <v>1330</v>
      </c>
      <c r="J334" s="2" t="s">
        <v>319</v>
      </c>
      <c r="K334" s="2" t="s">
        <v>320</v>
      </c>
      <c r="L334" s="2" t="s">
        <v>319</v>
      </c>
      <c r="M334" s="2" t="s">
        <v>321</v>
      </c>
      <c r="N334" s="2" t="s">
        <v>233</v>
      </c>
      <c r="O334" s="2" t="s">
        <v>234</v>
      </c>
      <c r="P334" s="2">
        <v>0</v>
      </c>
      <c r="Q334" s="2">
        <v>0</v>
      </c>
      <c r="R334" s="3">
        <f t="shared" si="38"/>
        <v>0</v>
      </c>
      <c r="S334" s="3">
        <f t="shared" si="39"/>
        <v>0</v>
      </c>
      <c r="T334" s="2">
        <v>-7391.32</v>
      </c>
      <c r="U334" s="2">
        <v>0</v>
      </c>
      <c r="V334" s="2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-7391.32</v>
      </c>
      <c r="AC334">
        <v>0</v>
      </c>
      <c r="AD334">
        <v>0</v>
      </c>
      <c r="AE334">
        <v>0</v>
      </c>
      <c r="AF334">
        <v>0</v>
      </c>
      <c r="AG334">
        <v>0</v>
      </c>
      <c r="AH334" s="2">
        <f t="shared" si="40"/>
        <v>-7391.32</v>
      </c>
      <c r="AI334" s="2" t="e">
        <f t="shared" si="35"/>
        <v>#DIV/0!</v>
      </c>
      <c r="AJ334">
        <v>-7391.32</v>
      </c>
      <c r="AK334" s="2">
        <f t="shared" si="41"/>
        <v>-14782.64</v>
      </c>
    </row>
    <row r="335" spans="1:37" ht="12.75" customHeight="1">
      <c r="A335" s="2">
        <v>14</v>
      </c>
      <c r="B335" s="2">
        <v>15</v>
      </c>
      <c r="C335" s="2" t="s">
        <v>10</v>
      </c>
      <c r="D335" t="s">
        <v>1404</v>
      </c>
      <c r="F335" t="str">
        <f t="shared" si="36"/>
        <v>938CONTROL VOTE PREV YEAR PRICE ADJ DIRECT GRN' PAID</v>
      </c>
      <c r="G335" t="str">
        <f t="shared" si="37"/>
        <v>9038PREV YEAR PRICE ADJ. DIRECT GRN'S PAID</v>
      </c>
      <c r="I335" t="s">
        <v>1330</v>
      </c>
      <c r="J335" s="2" t="s">
        <v>322</v>
      </c>
      <c r="K335" s="2" t="s">
        <v>323</v>
      </c>
      <c r="L335" s="2" t="s">
        <v>322</v>
      </c>
      <c r="M335" s="2" t="s">
        <v>324</v>
      </c>
      <c r="N335" s="2" t="s">
        <v>235</v>
      </c>
      <c r="O335" s="2" t="s">
        <v>236</v>
      </c>
      <c r="P335" s="2">
        <v>0</v>
      </c>
      <c r="Q335" s="2">
        <v>0</v>
      </c>
      <c r="R335" s="3">
        <f t="shared" si="38"/>
        <v>0</v>
      </c>
      <c r="S335" s="3">
        <f t="shared" si="39"/>
        <v>0</v>
      </c>
      <c r="T335" s="2">
        <v>0</v>
      </c>
      <c r="U335" s="2">
        <v>0</v>
      </c>
      <c r="V335" s="2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 s="2">
        <f t="shared" si="40"/>
        <v>0</v>
      </c>
      <c r="AI335" s="2" t="e">
        <f t="shared" si="35"/>
        <v>#DIV/0!</v>
      </c>
      <c r="AJ335">
        <v>0</v>
      </c>
      <c r="AK335" s="2">
        <f t="shared" si="41"/>
        <v>0</v>
      </c>
    </row>
    <row r="336" spans="1:37" ht="12.75" customHeight="1">
      <c r="A336" s="2">
        <v>14</v>
      </c>
      <c r="B336" s="2">
        <v>15</v>
      </c>
      <c r="C336" s="2" t="s">
        <v>10</v>
      </c>
      <c r="D336" t="s">
        <v>1405</v>
      </c>
      <c r="F336" t="str">
        <f t="shared" si="36"/>
        <v>940CONTROL VOTE SETTLEMENTS DISCOUNT</v>
      </c>
      <c r="G336" t="str">
        <f t="shared" si="37"/>
        <v>9040SETTLEMENT DISCOUNT</v>
      </c>
      <c r="I336" t="s">
        <v>1330</v>
      </c>
      <c r="J336" s="2" t="s">
        <v>325</v>
      </c>
      <c r="K336" s="2" t="s">
        <v>326</v>
      </c>
      <c r="L336" s="2" t="s">
        <v>325</v>
      </c>
      <c r="M336" s="2" t="s">
        <v>327</v>
      </c>
      <c r="N336" s="2" t="s">
        <v>237</v>
      </c>
      <c r="O336" s="2" t="s">
        <v>238</v>
      </c>
      <c r="P336" s="2">
        <v>0</v>
      </c>
      <c r="Q336" s="2">
        <v>0</v>
      </c>
      <c r="R336" s="3">
        <f t="shared" si="38"/>
        <v>0</v>
      </c>
      <c r="S336" s="3">
        <f t="shared" si="39"/>
        <v>0</v>
      </c>
      <c r="T336" s="2">
        <v>-25355.93</v>
      </c>
      <c r="U336" s="2">
        <v>0</v>
      </c>
      <c r="V336" s="2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-2936.1</v>
      </c>
      <c r="AC336">
        <v>-3128.38</v>
      </c>
      <c r="AD336">
        <v>-3364.78</v>
      </c>
      <c r="AE336">
        <v>-5748.82</v>
      </c>
      <c r="AF336">
        <v>-7636.26</v>
      </c>
      <c r="AG336">
        <v>-2541.59</v>
      </c>
      <c r="AH336" s="2">
        <f t="shared" si="40"/>
        <v>-25355.93</v>
      </c>
      <c r="AI336" s="2" t="e">
        <f t="shared" si="35"/>
        <v>#DIV/0!</v>
      </c>
      <c r="AJ336">
        <v>-25355.93</v>
      </c>
      <c r="AK336" s="2">
        <f t="shared" si="41"/>
        <v>-50711.86</v>
      </c>
    </row>
    <row r="337" spans="1:37" ht="12.75" customHeight="1">
      <c r="A337" s="2">
        <v>14</v>
      </c>
      <c r="B337" s="2">
        <v>15</v>
      </c>
      <c r="C337" s="2" t="s">
        <v>10</v>
      </c>
      <c r="D337" t="s">
        <v>1406</v>
      </c>
      <c r="F337" t="str">
        <f t="shared" si="36"/>
        <v>942CONTROL VOTE STALE CHEQUES</v>
      </c>
      <c r="G337" t="str">
        <f t="shared" si="37"/>
        <v>9042STALE CHEQUES</v>
      </c>
      <c r="I337" t="s">
        <v>1330</v>
      </c>
      <c r="J337" s="2" t="s">
        <v>328</v>
      </c>
      <c r="K337" s="2" t="s">
        <v>329</v>
      </c>
      <c r="L337" s="2" t="s">
        <v>328</v>
      </c>
      <c r="M337" s="2" t="s">
        <v>329</v>
      </c>
      <c r="N337" s="2" t="s">
        <v>239</v>
      </c>
      <c r="O337" s="2" t="s">
        <v>240</v>
      </c>
      <c r="P337" s="2">
        <v>0</v>
      </c>
      <c r="Q337" s="2">
        <v>0</v>
      </c>
      <c r="R337" s="3">
        <f t="shared" si="38"/>
        <v>0</v>
      </c>
      <c r="S337" s="3">
        <f t="shared" si="39"/>
        <v>0</v>
      </c>
      <c r="T337" s="2">
        <v>0</v>
      </c>
      <c r="U337" s="2">
        <v>0</v>
      </c>
      <c r="V337" s="2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1099.8</v>
      </c>
      <c r="AD337">
        <v>-23300</v>
      </c>
      <c r="AE337">
        <v>22200.2</v>
      </c>
      <c r="AF337">
        <v>0</v>
      </c>
      <c r="AG337">
        <v>0</v>
      </c>
      <c r="AH337" s="2">
        <f t="shared" si="40"/>
        <v>0</v>
      </c>
      <c r="AI337" s="2" t="e">
        <f t="shared" si="35"/>
        <v>#DIV/0!</v>
      </c>
      <c r="AJ337">
        <v>0</v>
      </c>
      <c r="AK337" s="2">
        <f t="shared" si="41"/>
        <v>0</v>
      </c>
    </row>
    <row r="338" spans="1:37" ht="12.75" customHeight="1">
      <c r="A338" s="2">
        <v>14</v>
      </c>
      <c r="B338" s="2">
        <v>15</v>
      </c>
      <c r="C338" s="2" t="s">
        <v>10</v>
      </c>
      <c r="D338" t="s">
        <v>1407</v>
      </c>
      <c r="F338" t="str">
        <f t="shared" si="36"/>
        <v>943CONTROL VOTE CANCEL A IMPORT SALARY CHEQ</v>
      </c>
      <c r="G338" t="str">
        <f t="shared" si="37"/>
        <v>9043Cancel a import Salary Cheque</v>
      </c>
      <c r="I338" t="s">
        <v>1330</v>
      </c>
      <c r="J338" s="2" t="s">
        <v>330</v>
      </c>
      <c r="K338" s="2" t="s">
        <v>331</v>
      </c>
      <c r="L338" s="2" t="s">
        <v>330</v>
      </c>
      <c r="M338" s="2" t="s">
        <v>331</v>
      </c>
      <c r="N338" s="2" t="s">
        <v>241</v>
      </c>
      <c r="O338" s="2" t="s">
        <v>242</v>
      </c>
      <c r="P338" s="2">
        <v>0</v>
      </c>
      <c r="Q338" s="2">
        <v>0</v>
      </c>
      <c r="R338" s="3">
        <f t="shared" si="38"/>
        <v>0</v>
      </c>
      <c r="S338" s="3">
        <f t="shared" si="39"/>
        <v>0</v>
      </c>
      <c r="T338" s="2">
        <v>0</v>
      </c>
      <c r="U338" s="2">
        <v>0</v>
      </c>
      <c r="V338" s="2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 s="2">
        <f t="shared" si="40"/>
        <v>0</v>
      </c>
      <c r="AI338" s="2" t="e">
        <f t="shared" si="35"/>
        <v>#DIV/0!</v>
      </c>
      <c r="AJ338">
        <v>0</v>
      </c>
      <c r="AK338" s="2">
        <f t="shared" si="41"/>
        <v>0</v>
      </c>
    </row>
    <row r="339" spans="1:37" ht="12.75" customHeight="1">
      <c r="A339" s="2">
        <v>14</v>
      </c>
      <c r="B339" s="2">
        <v>15</v>
      </c>
      <c r="C339" s="2" t="s">
        <v>10</v>
      </c>
      <c r="D339" t="s">
        <v>1408</v>
      </c>
      <c r="F339" t="str">
        <f t="shared" si="36"/>
        <v>944CONTROL VOTE UNCLAIMED CREDITS</v>
      </c>
      <c r="G339" t="str">
        <f t="shared" si="37"/>
        <v>9044UNCLAIMED CREDITS</v>
      </c>
      <c r="I339" t="s">
        <v>1330</v>
      </c>
      <c r="J339" s="2" t="s">
        <v>332</v>
      </c>
      <c r="K339" s="2" t="s">
        <v>333</v>
      </c>
      <c r="L339" s="2" t="s">
        <v>332</v>
      </c>
      <c r="M339" s="2" t="s">
        <v>333</v>
      </c>
      <c r="N339" s="2" t="s">
        <v>243</v>
      </c>
      <c r="O339" s="2" t="s">
        <v>244</v>
      </c>
      <c r="P339" s="2">
        <v>0</v>
      </c>
      <c r="Q339" s="2">
        <v>0</v>
      </c>
      <c r="R339" s="3">
        <f t="shared" si="38"/>
        <v>0</v>
      </c>
      <c r="S339" s="3">
        <f t="shared" si="39"/>
        <v>0</v>
      </c>
      <c r="T339" s="2">
        <v>0</v>
      </c>
      <c r="U339" s="2">
        <v>0</v>
      </c>
      <c r="V339" s="2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 s="2">
        <f t="shared" si="40"/>
        <v>0</v>
      </c>
      <c r="AI339" s="2" t="e">
        <f t="shared" si="35"/>
        <v>#DIV/0!</v>
      </c>
      <c r="AJ339">
        <v>0</v>
      </c>
      <c r="AK339" s="2">
        <f t="shared" si="41"/>
        <v>0</v>
      </c>
    </row>
    <row r="340" spans="1:37" ht="12.75" customHeight="1">
      <c r="A340" s="2">
        <v>14</v>
      </c>
      <c r="B340" s="2">
        <v>15</v>
      </c>
      <c r="C340" s="2" t="s">
        <v>10</v>
      </c>
      <c r="D340" t="s">
        <v>1409</v>
      </c>
      <c r="F340" t="str">
        <f t="shared" si="36"/>
        <v>946CONTROL VOTE DEBTOR'S DEPOSITS</v>
      </c>
      <c r="G340" t="str">
        <f t="shared" si="37"/>
        <v>9046DEBTOR'S DEPOSITS</v>
      </c>
      <c r="I340" t="s">
        <v>1330</v>
      </c>
      <c r="J340" s="2" t="s">
        <v>334</v>
      </c>
      <c r="K340" s="2" t="s">
        <v>335</v>
      </c>
      <c r="L340" s="2" t="s">
        <v>334</v>
      </c>
      <c r="M340" s="2" t="s">
        <v>335</v>
      </c>
      <c r="N340" s="2" t="s">
        <v>245</v>
      </c>
      <c r="O340" s="2" t="s">
        <v>246</v>
      </c>
      <c r="P340" s="2">
        <v>0</v>
      </c>
      <c r="Q340" s="2">
        <v>0</v>
      </c>
      <c r="R340" s="3">
        <f t="shared" si="38"/>
        <v>0</v>
      </c>
      <c r="S340" s="3">
        <f t="shared" si="39"/>
        <v>0</v>
      </c>
      <c r="T340" s="2">
        <v>0</v>
      </c>
      <c r="U340" s="2">
        <v>0</v>
      </c>
      <c r="V340" s="2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 s="2">
        <f t="shared" si="40"/>
        <v>0</v>
      </c>
      <c r="AI340" s="2" t="e">
        <f t="shared" si="35"/>
        <v>#DIV/0!</v>
      </c>
      <c r="AJ340">
        <v>0</v>
      </c>
      <c r="AK340" s="2">
        <f t="shared" si="41"/>
        <v>0</v>
      </c>
    </row>
    <row r="341" spans="1:37" ht="12.75" customHeight="1">
      <c r="A341" s="2">
        <v>14</v>
      </c>
      <c r="B341" s="2">
        <v>15</v>
      </c>
      <c r="C341" s="2" t="s">
        <v>10</v>
      </c>
      <c r="D341" t="s">
        <v>1410</v>
      </c>
      <c r="F341" t="str">
        <f t="shared" si="36"/>
        <v>948CONTROL VOTE DEBTORS</v>
      </c>
      <c r="G341" t="str">
        <f t="shared" si="37"/>
        <v>9048DEBTOR'S CONTROL ACCOUNT</v>
      </c>
      <c r="I341" t="s">
        <v>1330</v>
      </c>
      <c r="J341" s="2" t="s">
        <v>336</v>
      </c>
      <c r="K341" s="2" t="s">
        <v>337</v>
      </c>
      <c r="L341" s="2" t="s">
        <v>336</v>
      </c>
      <c r="M341" s="2" t="s">
        <v>338</v>
      </c>
      <c r="N341" s="2" t="s">
        <v>247</v>
      </c>
      <c r="O341" s="2" t="s">
        <v>248</v>
      </c>
      <c r="P341" s="2">
        <v>0</v>
      </c>
      <c r="Q341" s="2">
        <v>0</v>
      </c>
      <c r="R341" s="3">
        <f t="shared" si="38"/>
        <v>0</v>
      </c>
      <c r="S341" s="3">
        <f t="shared" si="39"/>
        <v>0</v>
      </c>
      <c r="T341" s="2">
        <v>-455612.06</v>
      </c>
      <c r="U341" s="2">
        <v>0</v>
      </c>
      <c r="V341" s="2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-453621.01</v>
      </c>
      <c r="AE341">
        <v>-1991.05</v>
      </c>
      <c r="AF341">
        <v>0</v>
      </c>
      <c r="AG341">
        <v>0</v>
      </c>
      <c r="AH341" s="2">
        <f t="shared" si="40"/>
        <v>-455612.06</v>
      </c>
      <c r="AI341" s="2" t="e">
        <f t="shared" si="35"/>
        <v>#DIV/0!</v>
      </c>
      <c r="AJ341">
        <v>-455612.06</v>
      </c>
      <c r="AK341" s="2">
        <f t="shared" si="41"/>
        <v>-911224.12</v>
      </c>
    </row>
    <row r="342" spans="1:37" ht="12.75" customHeight="1">
      <c r="A342" s="2">
        <v>14</v>
      </c>
      <c r="B342" s="2">
        <v>15</v>
      </c>
      <c r="C342" s="2" t="s">
        <v>10</v>
      </c>
      <c r="D342" t="s">
        <v>1411</v>
      </c>
      <c r="F342" t="str">
        <f t="shared" si="36"/>
        <v>949CONTROL VOTE DEBTORS SUSPENSE</v>
      </c>
      <c r="G342" t="str">
        <f t="shared" si="37"/>
        <v>9049DEBTORS SUSPENSE - DEBTORS CREDIT REFUNDS</v>
      </c>
      <c r="I342" t="s">
        <v>1330</v>
      </c>
      <c r="J342" s="2" t="s">
        <v>339</v>
      </c>
      <c r="K342" s="2" t="s">
        <v>340</v>
      </c>
      <c r="L342" s="2" t="s">
        <v>339</v>
      </c>
      <c r="M342" s="2" t="s">
        <v>341</v>
      </c>
      <c r="N342" s="2" t="s">
        <v>249</v>
      </c>
      <c r="O342" s="2" t="s">
        <v>250</v>
      </c>
      <c r="P342" s="2">
        <v>0</v>
      </c>
      <c r="Q342" s="2">
        <v>0</v>
      </c>
      <c r="R342" s="3">
        <f t="shared" si="38"/>
        <v>0</v>
      </c>
      <c r="S342" s="3">
        <f t="shared" si="39"/>
        <v>0</v>
      </c>
      <c r="T342" s="2">
        <v>55937.250000000007</v>
      </c>
      <c r="U342" s="2">
        <v>0</v>
      </c>
      <c r="V342" s="2">
        <v>12100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133.16</v>
      </c>
      <c r="AC342">
        <v>33395.31</v>
      </c>
      <c r="AD342">
        <v>17789.79</v>
      </c>
      <c r="AE342">
        <v>-65538.899999999994</v>
      </c>
      <c r="AF342">
        <v>37166.629999999997</v>
      </c>
      <c r="AG342">
        <v>32991.26</v>
      </c>
      <c r="AH342" s="2">
        <f t="shared" si="40"/>
        <v>55937.250000000007</v>
      </c>
      <c r="AI342" s="2" t="e">
        <f t="shared" si="35"/>
        <v>#DIV/0!</v>
      </c>
      <c r="AJ342">
        <v>68037.25</v>
      </c>
      <c r="AK342" s="2">
        <f t="shared" si="41"/>
        <v>111874.50000000001</v>
      </c>
    </row>
    <row r="343" spans="1:37" ht="12.75" customHeight="1">
      <c r="A343" s="2">
        <v>14</v>
      </c>
      <c r="B343" s="2">
        <v>15</v>
      </c>
      <c r="C343" s="2" t="s">
        <v>10</v>
      </c>
      <c r="D343" t="s">
        <v>1412</v>
      </c>
      <c r="F343" t="str">
        <f t="shared" si="36"/>
        <v>951CONTROL VOTE MOTOR VEHICLE - LOANS SUSPENSE</v>
      </c>
      <c r="G343" t="str">
        <f t="shared" si="37"/>
        <v>9051MOTOR VEHICLE - LOAN SUSPENSE</v>
      </c>
      <c r="I343" t="s">
        <v>1330</v>
      </c>
      <c r="J343" s="2" t="s">
        <v>342</v>
      </c>
      <c r="K343" s="2" t="s">
        <v>343</v>
      </c>
      <c r="L343" s="2" t="s">
        <v>342</v>
      </c>
      <c r="M343" s="2" t="s">
        <v>344</v>
      </c>
      <c r="N343" s="2" t="s">
        <v>253</v>
      </c>
      <c r="O343" s="2" t="s">
        <v>254</v>
      </c>
      <c r="P343" s="2">
        <v>0</v>
      </c>
      <c r="Q343" s="2">
        <v>0</v>
      </c>
      <c r="R343" s="3">
        <f t="shared" si="38"/>
        <v>0</v>
      </c>
      <c r="S343" s="3">
        <f t="shared" si="39"/>
        <v>0</v>
      </c>
      <c r="T343" s="2">
        <v>0</v>
      </c>
      <c r="U343" s="2">
        <v>0</v>
      </c>
      <c r="V343" s="2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 s="2">
        <f t="shared" si="40"/>
        <v>0</v>
      </c>
      <c r="AI343" s="2" t="e">
        <f t="shared" si="35"/>
        <v>#DIV/0!</v>
      </c>
      <c r="AJ343">
        <v>0</v>
      </c>
      <c r="AK343" s="2">
        <f t="shared" si="41"/>
        <v>0</v>
      </c>
    </row>
    <row r="344" spans="1:37" ht="12.75" customHeight="1">
      <c r="A344" s="2">
        <v>14</v>
      </c>
      <c r="B344" s="2">
        <v>15</v>
      </c>
      <c r="C344" s="2" t="s">
        <v>10</v>
      </c>
      <c r="D344" t="s">
        <v>1413</v>
      </c>
      <c r="F344" t="str">
        <f t="shared" si="36"/>
        <v>952CONTROL VOTE PREV YEAR PRICE ADJ ISSUES</v>
      </c>
      <c r="G344" t="str">
        <f t="shared" si="37"/>
        <v>9052PREV YEAR PRICE ADJ ISSUES DT</v>
      </c>
      <c r="I344" t="s">
        <v>1330</v>
      </c>
      <c r="J344" s="2" t="s">
        <v>345</v>
      </c>
      <c r="K344" s="2" t="s">
        <v>346</v>
      </c>
      <c r="L344" s="2" t="s">
        <v>345</v>
      </c>
      <c r="M344" s="2" t="s">
        <v>347</v>
      </c>
      <c r="N344" s="2" t="s">
        <v>255</v>
      </c>
      <c r="O344" s="2" t="s">
        <v>256</v>
      </c>
      <c r="P344" s="2">
        <v>0</v>
      </c>
      <c r="Q344" s="2">
        <v>0</v>
      </c>
      <c r="R344" s="3">
        <f t="shared" si="38"/>
        <v>0</v>
      </c>
      <c r="S344" s="3">
        <f t="shared" si="39"/>
        <v>0</v>
      </c>
      <c r="T344" s="2">
        <v>102827.48000000001</v>
      </c>
      <c r="U344" s="2">
        <v>0</v>
      </c>
      <c r="V344" s="2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38919.870000000003</v>
      </c>
      <c r="AC344">
        <v>38919.870000000003</v>
      </c>
      <c r="AD344">
        <v>0</v>
      </c>
      <c r="AE344">
        <v>0</v>
      </c>
      <c r="AF344">
        <v>24987.74</v>
      </c>
      <c r="AG344">
        <v>0</v>
      </c>
      <c r="AH344" s="2">
        <f t="shared" si="40"/>
        <v>102827.48000000001</v>
      </c>
      <c r="AI344" s="2" t="e">
        <f t="shared" si="35"/>
        <v>#DIV/0!</v>
      </c>
      <c r="AJ344">
        <v>102827.48</v>
      </c>
      <c r="AK344" s="2">
        <f t="shared" si="41"/>
        <v>205654.96000000002</v>
      </c>
    </row>
    <row r="345" spans="1:37" ht="12.75" customHeight="1">
      <c r="A345" s="2">
        <v>14</v>
      </c>
      <c r="B345" s="2">
        <v>15</v>
      </c>
      <c r="C345" s="2" t="s">
        <v>10</v>
      </c>
      <c r="D345" t="s">
        <v>1414</v>
      </c>
      <c r="F345" t="str">
        <f t="shared" si="36"/>
        <v>953CONTROL VOTE CROSS METRO TANSACTIONS</v>
      </c>
      <c r="G345" t="str">
        <f t="shared" si="37"/>
        <v>9053CROSS METRO TRANSACTIONS</v>
      </c>
      <c r="I345" t="s">
        <v>1330</v>
      </c>
      <c r="J345" s="2" t="s">
        <v>348</v>
      </c>
      <c r="K345" s="2" t="s">
        <v>349</v>
      </c>
      <c r="L345" s="2" t="s">
        <v>348</v>
      </c>
      <c r="M345" s="2" t="s">
        <v>350</v>
      </c>
      <c r="N345" s="2" t="s">
        <v>257</v>
      </c>
      <c r="O345" s="2" t="s">
        <v>258</v>
      </c>
      <c r="P345" s="2">
        <v>0</v>
      </c>
      <c r="Q345" s="2">
        <v>0</v>
      </c>
      <c r="R345" s="3">
        <f t="shared" si="38"/>
        <v>0</v>
      </c>
      <c r="S345" s="3">
        <f t="shared" si="39"/>
        <v>0</v>
      </c>
      <c r="T345" s="2">
        <v>1170550.8</v>
      </c>
      <c r="U345" s="2">
        <v>0</v>
      </c>
      <c r="V345" s="2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138193.01999999999</v>
      </c>
      <c r="AC345">
        <v>65129.05</v>
      </c>
      <c r="AD345">
        <v>344922.79</v>
      </c>
      <c r="AE345">
        <v>205012.85</v>
      </c>
      <c r="AF345">
        <v>303353.14</v>
      </c>
      <c r="AG345">
        <v>113939.95</v>
      </c>
      <c r="AH345" s="2">
        <f t="shared" si="40"/>
        <v>1170550.8</v>
      </c>
      <c r="AI345" s="2" t="e">
        <f t="shared" si="35"/>
        <v>#DIV/0!</v>
      </c>
      <c r="AJ345">
        <v>1170550.8</v>
      </c>
      <c r="AK345" s="2">
        <f t="shared" si="41"/>
        <v>2341101.6</v>
      </c>
    </row>
    <row r="346" spans="1:37" ht="12.75" customHeight="1">
      <c r="A346" s="2">
        <v>14</v>
      </c>
      <c r="B346" s="2">
        <v>15</v>
      </c>
      <c r="C346" s="2" t="s">
        <v>10</v>
      </c>
      <c r="D346" t="s">
        <v>1415</v>
      </c>
      <c r="F346" t="str">
        <f t="shared" si="36"/>
        <v>954CONTROL VOTE PREVIOUS YEAR PRICE ADJ ISSUES CR</v>
      </c>
      <c r="G346" t="str">
        <f t="shared" si="37"/>
        <v>9054PREVIOUS YEAR PRICE ADJ ISSUES CR</v>
      </c>
      <c r="I346" t="s">
        <v>1330</v>
      </c>
      <c r="J346" s="2" t="s">
        <v>351</v>
      </c>
      <c r="K346" s="2" t="s">
        <v>352</v>
      </c>
      <c r="L346" s="2" t="s">
        <v>351</v>
      </c>
      <c r="M346" s="2" t="s">
        <v>352</v>
      </c>
      <c r="N346" s="2" t="s">
        <v>259</v>
      </c>
      <c r="O346" s="2" t="s">
        <v>260</v>
      </c>
      <c r="P346" s="2">
        <v>0</v>
      </c>
      <c r="Q346" s="2">
        <v>0</v>
      </c>
      <c r="R346" s="3">
        <f t="shared" si="38"/>
        <v>0</v>
      </c>
      <c r="S346" s="3">
        <f t="shared" si="39"/>
        <v>0</v>
      </c>
      <c r="T346" s="2">
        <v>0</v>
      </c>
      <c r="U346" s="2">
        <v>0</v>
      </c>
      <c r="V346" s="2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 s="2">
        <f t="shared" si="40"/>
        <v>0</v>
      </c>
      <c r="AI346" s="2" t="e">
        <f t="shared" si="35"/>
        <v>#DIV/0!</v>
      </c>
      <c r="AJ346">
        <v>0</v>
      </c>
      <c r="AK346" s="2">
        <f t="shared" si="41"/>
        <v>0</v>
      </c>
    </row>
    <row r="347" spans="1:37" ht="12.75" customHeight="1">
      <c r="A347" s="2">
        <v>14</v>
      </c>
      <c r="B347" s="2">
        <v>15</v>
      </c>
      <c r="C347" s="2" t="s">
        <v>10</v>
      </c>
      <c r="D347" t="s">
        <v>1416</v>
      </c>
      <c r="F347" t="str">
        <f t="shared" si="36"/>
        <v>955CONTROL VOTE DEBTORS INTERNAL ACCOUNT</v>
      </c>
      <c r="G347" t="str">
        <f t="shared" si="37"/>
        <v>9055DEBTORS INTERNAL ACCOUNT TRANSFERS</v>
      </c>
      <c r="I347" t="s">
        <v>1330</v>
      </c>
      <c r="J347" s="2" t="s">
        <v>353</v>
      </c>
      <c r="K347" s="2" t="s">
        <v>354</v>
      </c>
      <c r="L347" s="2" t="s">
        <v>353</v>
      </c>
      <c r="M347" s="2" t="s">
        <v>354</v>
      </c>
      <c r="N347" s="2" t="s">
        <v>261</v>
      </c>
      <c r="O347" s="2" t="s">
        <v>262</v>
      </c>
      <c r="P347" s="2">
        <v>0</v>
      </c>
      <c r="Q347" s="2">
        <v>0</v>
      </c>
      <c r="R347" s="3">
        <f t="shared" si="38"/>
        <v>0</v>
      </c>
      <c r="S347" s="3">
        <f t="shared" si="39"/>
        <v>0</v>
      </c>
      <c r="T347" s="2">
        <v>0</v>
      </c>
      <c r="U347" s="2">
        <v>0</v>
      </c>
      <c r="V347" s="2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291.92</v>
      </c>
      <c r="AF347">
        <v>-291.92</v>
      </c>
      <c r="AG347">
        <v>0</v>
      </c>
      <c r="AH347" s="2">
        <f t="shared" si="40"/>
        <v>0</v>
      </c>
      <c r="AI347" s="2" t="e">
        <f t="shared" si="35"/>
        <v>#DIV/0!</v>
      </c>
      <c r="AJ347">
        <v>0</v>
      </c>
      <c r="AK347" s="2">
        <f t="shared" si="41"/>
        <v>0</v>
      </c>
    </row>
    <row r="348" spans="1:37" ht="12.75" customHeight="1">
      <c r="A348" s="2">
        <v>14</v>
      </c>
      <c r="B348" s="2">
        <v>15</v>
      </c>
      <c r="C348" s="2" t="s">
        <v>10</v>
      </c>
      <c r="D348" t="s">
        <v>1417</v>
      </c>
      <c r="F348" t="str">
        <f t="shared" si="36"/>
        <v>956CONTROL VOTE PREVIOUS YEAR DBN CANCELL</v>
      </c>
      <c r="G348" t="str">
        <f t="shared" si="37"/>
        <v>9056PREVIOUS YEAR DBN CANCELLATION</v>
      </c>
      <c r="I348" t="s">
        <v>1330</v>
      </c>
      <c r="J348" s="2" t="s">
        <v>355</v>
      </c>
      <c r="K348" s="2" t="s">
        <v>356</v>
      </c>
      <c r="L348" s="2" t="s">
        <v>355</v>
      </c>
      <c r="M348" s="2" t="s">
        <v>356</v>
      </c>
      <c r="N348" s="2" t="s">
        <v>263</v>
      </c>
      <c r="O348" s="2" t="s">
        <v>264</v>
      </c>
      <c r="P348" s="2">
        <v>0</v>
      </c>
      <c r="Q348" s="2">
        <v>0</v>
      </c>
      <c r="R348" s="3">
        <f t="shared" si="38"/>
        <v>0</v>
      </c>
      <c r="S348" s="3">
        <f t="shared" si="39"/>
        <v>0</v>
      </c>
      <c r="T348" s="2">
        <v>0</v>
      </c>
      <c r="U348" s="2">
        <v>0</v>
      </c>
      <c r="V348" s="2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 s="2">
        <f t="shared" si="40"/>
        <v>0</v>
      </c>
      <c r="AI348" s="2" t="e">
        <f t="shared" si="35"/>
        <v>#DIV/0!</v>
      </c>
      <c r="AJ348">
        <v>0</v>
      </c>
      <c r="AK348" s="2">
        <f t="shared" si="41"/>
        <v>0</v>
      </c>
    </row>
    <row r="349" spans="1:37" ht="12.75" customHeight="1">
      <c r="A349" s="2">
        <v>14</v>
      </c>
      <c r="B349" s="2">
        <v>15</v>
      </c>
      <c r="C349" s="2" t="s">
        <v>10</v>
      </c>
      <c r="D349" t="s">
        <v>1418</v>
      </c>
      <c r="F349" t="str">
        <f t="shared" si="36"/>
        <v>957CONTROL VOTE CV75</v>
      </c>
      <c r="G349" t="str">
        <f t="shared" si="37"/>
        <v>9057CV75</v>
      </c>
      <c r="I349" t="s">
        <v>1330</v>
      </c>
      <c r="J349" s="2" t="s">
        <v>357</v>
      </c>
      <c r="K349" s="2" t="s">
        <v>358</v>
      </c>
      <c r="L349" s="2" t="s">
        <v>357</v>
      </c>
      <c r="M349" s="2" t="s">
        <v>358</v>
      </c>
      <c r="N349" s="2" t="s">
        <v>265</v>
      </c>
      <c r="O349" s="2" t="s">
        <v>266</v>
      </c>
      <c r="P349" s="2">
        <v>0</v>
      </c>
      <c r="Q349" s="2">
        <v>0</v>
      </c>
      <c r="R349" s="3">
        <f t="shared" si="38"/>
        <v>0</v>
      </c>
      <c r="S349" s="3">
        <f t="shared" si="39"/>
        <v>0</v>
      </c>
      <c r="T349" s="2">
        <v>0</v>
      </c>
      <c r="U349" s="2">
        <v>0</v>
      </c>
      <c r="V349" s="2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 s="2">
        <f t="shared" si="40"/>
        <v>0</v>
      </c>
      <c r="AI349" s="2" t="e">
        <f t="shared" si="35"/>
        <v>#DIV/0!</v>
      </c>
      <c r="AJ349">
        <v>0</v>
      </c>
      <c r="AK349" s="2">
        <f t="shared" si="41"/>
        <v>0</v>
      </c>
    </row>
    <row r="350" spans="1:37" ht="12.75" customHeight="1">
      <c r="A350" s="2">
        <v>14</v>
      </c>
      <c r="B350" s="2">
        <v>15</v>
      </c>
      <c r="C350" s="2" t="s">
        <v>10</v>
      </c>
      <c r="D350" t="s">
        <v>1419</v>
      </c>
      <c r="F350" t="str">
        <f t="shared" si="36"/>
        <v>958CONTROL VOTE OUTSTANDING ORDERS C/F SUSPENSE VOTE</v>
      </c>
      <c r="G350" t="str">
        <f t="shared" si="37"/>
        <v>9058OUTSTANDING ORDERS C/F SUSPENSE VOTE</v>
      </c>
      <c r="I350" t="s">
        <v>1330</v>
      </c>
      <c r="J350" s="2" t="s">
        <v>359</v>
      </c>
      <c r="K350" s="2" t="s">
        <v>360</v>
      </c>
      <c r="L350" s="2" t="s">
        <v>359</v>
      </c>
      <c r="M350" s="2" t="s">
        <v>361</v>
      </c>
      <c r="N350" s="2" t="s">
        <v>267</v>
      </c>
      <c r="O350" s="2" t="s">
        <v>268</v>
      </c>
      <c r="P350" s="2">
        <v>0</v>
      </c>
      <c r="Q350" s="2">
        <v>0</v>
      </c>
      <c r="R350" s="3">
        <f t="shared" si="38"/>
        <v>0</v>
      </c>
      <c r="S350" s="3">
        <f t="shared" si="39"/>
        <v>0</v>
      </c>
      <c r="T350" s="2">
        <v>0</v>
      </c>
      <c r="U350" s="2">
        <v>0</v>
      </c>
      <c r="V350" s="2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 s="2">
        <f t="shared" si="40"/>
        <v>0</v>
      </c>
      <c r="AI350" s="2" t="e">
        <f t="shared" si="35"/>
        <v>#DIV/0!</v>
      </c>
      <c r="AJ350">
        <v>0</v>
      </c>
      <c r="AK350" s="2">
        <f t="shared" si="41"/>
        <v>0</v>
      </c>
    </row>
    <row r="351" spans="1:37" ht="12.75" customHeight="1">
      <c r="A351" s="2">
        <v>14</v>
      </c>
      <c r="B351" s="2">
        <v>15</v>
      </c>
      <c r="C351" s="2" t="s">
        <v>10</v>
      </c>
      <c r="D351" t="s">
        <v>1420</v>
      </c>
      <c r="F351" t="str">
        <f t="shared" si="36"/>
        <v>959CONTORL VOTE RELOCATION LOANS SUSPENSE</v>
      </c>
      <c r="G351" t="str">
        <f t="shared" si="37"/>
        <v>9059RELOCATION LOANS SUSPENSE</v>
      </c>
      <c r="I351" t="s">
        <v>1330</v>
      </c>
      <c r="J351" s="2" t="s">
        <v>362</v>
      </c>
      <c r="K351" s="2" t="s">
        <v>363</v>
      </c>
      <c r="L351" s="2" t="s">
        <v>362</v>
      </c>
      <c r="M351" s="2" t="s">
        <v>364</v>
      </c>
      <c r="N351" s="2" t="s">
        <v>269</v>
      </c>
      <c r="O351" s="2" t="s">
        <v>270</v>
      </c>
      <c r="P351" s="2">
        <v>0</v>
      </c>
      <c r="Q351" s="2">
        <v>0</v>
      </c>
      <c r="R351" s="3">
        <f t="shared" si="38"/>
        <v>0</v>
      </c>
      <c r="S351" s="3">
        <f t="shared" si="39"/>
        <v>0</v>
      </c>
      <c r="T351" s="2">
        <v>0</v>
      </c>
      <c r="U351" s="2">
        <v>0</v>
      </c>
      <c r="V351" s="2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 s="2">
        <f t="shared" si="40"/>
        <v>0</v>
      </c>
      <c r="AI351" s="2" t="e">
        <f t="shared" si="35"/>
        <v>#DIV/0!</v>
      </c>
      <c r="AJ351">
        <v>0</v>
      </c>
      <c r="AK351" s="2">
        <f t="shared" si="41"/>
        <v>0</v>
      </c>
    </row>
    <row r="352" spans="1:37" ht="12.75" customHeight="1">
      <c r="A352" s="2">
        <v>14</v>
      </c>
      <c r="B352" s="2">
        <v>15</v>
      </c>
      <c r="C352" s="2" t="s">
        <v>10</v>
      </c>
      <c r="D352" t="s">
        <v>1421</v>
      </c>
      <c r="F352" t="str">
        <f t="shared" si="36"/>
        <v>960BANK CONTROL ACCOUNT</v>
      </c>
      <c r="G352" t="str">
        <f t="shared" si="37"/>
        <v>9060BANK CONTROL ACCOUNT</v>
      </c>
      <c r="I352" t="s">
        <v>1330</v>
      </c>
      <c r="J352" s="2" t="s">
        <v>365</v>
      </c>
      <c r="K352" s="2" t="s">
        <v>366</v>
      </c>
      <c r="L352" s="2" t="s">
        <v>365</v>
      </c>
      <c r="M352" s="2" t="s">
        <v>366</v>
      </c>
      <c r="N352" s="2" t="s">
        <v>367</v>
      </c>
      <c r="O352" s="2" t="s">
        <v>366</v>
      </c>
      <c r="P352" s="2">
        <v>0</v>
      </c>
      <c r="Q352" s="2">
        <v>0</v>
      </c>
      <c r="R352" s="3">
        <f t="shared" si="38"/>
        <v>0</v>
      </c>
      <c r="S352" s="3">
        <f t="shared" si="39"/>
        <v>0</v>
      </c>
      <c r="T352" s="2">
        <v>5190277.0900000036</v>
      </c>
      <c r="U352" s="2">
        <v>0</v>
      </c>
      <c r="V352" s="2">
        <v>-1370483.65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33074845.440000001</v>
      </c>
      <c r="AC352">
        <v>56570077.170000002</v>
      </c>
      <c r="AD352">
        <v>-47619273.549999997</v>
      </c>
      <c r="AE352">
        <v>-3069638.87</v>
      </c>
      <c r="AF352">
        <v>-44112394.390000001</v>
      </c>
      <c r="AG352">
        <v>10346661.289999999</v>
      </c>
      <c r="AH352" s="2">
        <f t="shared" si="40"/>
        <v>5190277.0900000036</v>
      </c>
      <c r="AI352" s="2" t="e">
        <f t="shared" si="35"/>
        <v>#DIV/0!</v>
      </c>
      <c r="AJ352">
        <v>3819793.44</v>
      </c>
      <c r="AK352" s="2">
        <f t="shared" si="41"/>
        <v>10380554.180000007</v>
      </c>
    </row>
    <row r="353" spans="1:37" ht="12.75" customHeight="1">
      <c r="A353" s="2">
        <v>14</v>
      </c>
      <c r="B353" s="2">
        <v>15</v>
      </c>
      <c r="C353" s="2" t="s">
        <v>10</v>
      </c>
      <c r="D353" t="s">
        <v>1421</v>
      </c>
      <c r="F353" t="str">
        <f t="shared" si="36"/>
        <v>960BANK CONTROL ACCOUNT</v>
      </c>
      <c r="G353" t="str">
        <f t="shared" si="37"/>
        <v>9061CALL DEPOSIT</v>
      </c>
      <c r="I353" t="s">
        <v>1330</v>
      </c>
      <c r="J353" s="2" t="s">
        <v>365</v>
      </c>
      <c r="K353" s="2" t="s">
        <v>366</v>
      </c>
      <c r="L353" s="2" t="s">
        <v>365</v>
      </c>
      <c r="M353" s="2" t="s">
        <v>366</v>
      </c>
      <c r="N353" s="2" t="s">
        <v>368</v>
      </c>
      <c r="O353" s="2" t="s">
        <v>369</v>
      </c>
      <c r="P353" s="2">
        <v>0</v>
      </c>
      <c r="Q353" s="2">
        <v>0</v>
      </c>
      <c r="R353" s="3">
        <f t="shared" si="38"/>
        <v>0</v>
      </c>
      <c r="S353" s="3">
        <f t="shared" si="39"/>
        <v>0</v>
      </c>
      <c r="T353" s="2">
        <v>0</v>
      </c>
      <c r="U353" s="2">
        <v>0</v>
      </c>
      <c r="V353" s="2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 s="2">
        <f t="shared" si="40"/>
        <v>0</v>
      </c>
      <c r="AI353" s="2" t="e">
        <f t="shared" si="35"/>
        <v>#DIV/0!</v>
      </c>
      <c r="AJ353">
        <v>0</v>
      </c>
      <c r="AK353" s="2">
        <f t="shared" si="41"/>
        <v>0</v>
      </c>
    </row>
    <row r="354" spans="1:37" ht="12.75" customHeight="1">
      <c r="A354" s="2">
        <v>14</v>
      </c>
      <c r="B354" s="2">
        <v>15</v>
      </c>
      <c r="C354" s="2" t="s">
        <v>10</v>
      </c>
      <c r="D354" t="s">
        <v>1421</v>
      </c>
      <c r="F354" t="str">
        <f t="shared" si="36"/>
        <v>960BANK CONTROL ACCOUNT</v>
      </c>
      <c r="G354" t="str">
        <f t="shared" si="37"/>
        <v>9062SAVINGS ACCOUNT</v>
      </c>
      <c r="I354" t="s">
        <v>1330</v>
      </c>
      <c r="J354" s="2" t="s">
        <v>365</v>
      </c>
      <c r="K354" s="2" t="s">
        <v>366</v>
      </c>
      <c r="L354" s="2" t="s">
        <v>365</v>
      </c>
      <c r="M354" s="2" t="s">
        <v>366</v>
      </c>
      <c r="N354" s="2" t="s">
        <v>370</v>
      </c>
      <c r="O354" s="2" t="s">
        <v>371</v>
      </c>
      <c r="P354" s="2">
        <v>0</v>
      </c>
      <c r="Q354" s="2">
        <v>0</v>
      </c>
      <c r="R354" s="3">
        <f t="shared" si="38"/>
        <v>0</v>
      </c>
      <c r="S354" s="3">
        <f t="shared" si="39"/>
        <v>0</v>
      </c>
      <c r="T354" s="2">
        <v>0</v>
      </c>
      <c r="U354" s="2">
        <v>0</v>
      </c>
      <c r="V354" s="2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 s="2">
        <f t="shared" si="40"/>
        <v>0</v>
      </c>
      <c r="AI354" s="2" t="e">
        <f t="shared" si="35"/>
        <v>#DIV/0!</v>
      </c>
      <c r="AJ354">
        <v>0</v>
      </c>
      <c r="AK354" s="2">
        <f t="shared" si="41"/>
        <v>0</v>
      </c>
    </row>
    <row r="355" spans="1:37" ht="12.75" customHeight="1">
      <c r="A355" s="2">
        <v>14</v>
      </c>
      <c r="B355" s="2">
        <v>15</v>
      </c>
      <c r="C355" s="2" t="s">
        <v>10</v>
      </c>
      <c r="D355" t="s">
        <v>1421</v>
      </c>
      <c r="F355" t="str">
        <f t="shared" si="36"/>
        <v>960BANK CONTROL ACCOUNT</v>
      </c>
      <c r="G355" t="str">
        <f t="shared" si="37"/>
        <v>9063BANK ACCOUNT - IGG GRANTS</v>
      </c>
      <c r="I355" t="s">
        <v>1330</v>
      </c>
      <c r="J355" s="2" t="s">
        <v>365</v>
      </c>
      <c r="K355" s="2" t="s">
        <v>366</v>
      </c>
      <c r="L355" s="2" t="s">
        <v>365</v>
      </c>
      <c r="M355" s="2" t="s">
        <v>366</v>
      </c>
      <c r="N355" s="2" t="s">
        <v>372</v>
      </c>
      <c r="O355" s="2" t="s">
        <v>373</v>
      </c>
      <c r="P355" s="2">
        <v>0</v>
      </c>
      <c r="Q355" s="2">
        <v>0</v>
      </c>
      <c r="R355" s="3">
        <f t="shared" si="38"/>
        <v>0</v>
      </c>
      <c r="S355" s="3">
        <f t="shared" si="39"/>
        <v>0</v>
      </c>
      <c r="T355" s="2">
        <v>0</v>
      </c>
      <c r="U355" s="2">
        <v>0</v>
      </c>
      <c r="V355" s="2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 s="2">
        <f t="shared" si="40"/>
        <v>0</v>
      </c>
      <c r="AI355" s="2" t="e">
        <f t="shared" si="35"/>
        <v>#DIV/0!</v>
      </c>
      <c r="AJ355">
        <v>0</v>
      </c>
      <c r="AK355" s="2">
        <f t="shared" si="41"/>
        <v>0</v>
      </c>
    </row>
    <row r="356" spans="1:37" ht="12.75" customHeight="1">
      <c r="A356" s="2">
        <v>14</v>
      </c>
      <c r="B356" s="2">
        <v>15</v>
      </c>
      <c r="C356" s="2" t="s">
        <v>10</v>
      </c>
      <c r="D356" t="s">
        <v>1422</v>
      </c>
      <c r="F356" t="str">
        <f t="shared" si="36"/>
        <v>965CONTROL VOTE TOOL LOANS SUSPENSE</v>
      </c>
      <c r="G356" t="str">
        <f t="shared" si="37"/>
        <v>9065TOOL LOANS SUSPENSE</v>
      </c>
      <c r="I356" t="s">
        <v>1330</v>
      </c>
      <c r="J356" s="2" t="s">
        <v>374</v>
      </c>
      <c r="K356" s="2" t="s">
        <v>375</v>
      </c>
      <c r="L356" s="2" t="s">
        <v>374</v>
      </c>
      <c r="M356" s="2" t="s">
        <v>375</v>
      </c>
      <c r="N356" s="2" t="s">
        <v>271</v>
      </c>
      <c r="O356" s="2" t="s">
        <v>272</v>
      </c>
      <c r="P356" s="2">
        <v>0</v>
      </c>
      <c r="Q356" s="2">
        <v>0</v>
      </c>
      <c r="R356" s="3">
        <f t="shared" si="38"/>
        <v>0</v>
      </c>
      <c r="S356" s="3">
        <f t="shared" si="39"/>
        <v>0</v>
      </c>
      <c r="T356" s="2">
        <v>0</v>
      </c>
      <c r="U356" s="2">
        <v>0</v>
      </c>
      <c r="V356" s="2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 s="2">
        <f t="shared" si="40"/>
        <v>0</v>
      </c>
      <c r="AI356" s="2" t="e">
        <f t="shared" si="35"/>
        <v>#DIV/0!</v>
      </c>
      <c r="AJ356">
        <v>0</v>
      </c>
      <c r="AK356" s="2">
        <f t="shared" si="41"/>
        <v>0</v>
      </c>
    </row>
    <row r="357" spans="1:37" ht="12.75" customHeight="1">
      <c r="A357" s="2">
        <v>14</v>
      </c>
      <c r="B357" s="2">
        <v>15</v>
      </c>
      <c r="C357" s="2" t="s">
        <v>10</v>
      </c>
      <c r="D357" t="s">
        <v>1423</v>
      </c>
      <c r="F357" t="str">
        <f t="shared" si="36"/>
        <v>985CONTROL VOTE - FUEL IMPORT</v>
      </c>
      <c r="G357" t="str">
        <f t="shared" si="37"/>
        <v>9085Control Vote - Fuel Import</v>
      </c>
      <c r="I357" t="s">
        <v>1330</v>
      </c>
      <c r="J357" s="2" t="s">
        <v>376</v>
      </c>
      <c r="K357" s="2" t="s">
        <v>377</v>
      </c>
      <c r="L357" s="2" t="s">
        <v>376</v>
      </c>
      <c r="M357" s="2" t="s">
        <v>377</v>
      </c>
      <c r="N357" s="2" t="s">
        <v>378</v>
      </c>
      <c r="O357" s="2" t="s">
        <v>379</v>
      </c>
      <c r="P357" s="2">
        <v>0</v>
      </c>
      <c r="Q357" s="2">
        <v>0</v>
      </c>
      <c r="R357" s="3">
        <f t="shared" si="38"/>
        <v>0</v>
      </c>
      <c r="S357" s="3">
        <f t="shared" si="39"/>
        <v>0</v>
      </c>
      <c r="T357" s="2">
        <v>0</v>
      </c>
      <c r="U357" s="2">
        <v>0</v>
      </c>
      <c r="V357" s="2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 s="2">
        <f t="shared" si="40"/>
        <v>0</v>
      </c>
      <c r="AI357" s="2" t="e">
        <f t="shared" si="35"/>
        <v>#DIV/0!</v>
      </c>
      <c r="AJ357">
        <v>0</v>
      </c>
      <c r="AK357" s="2">
        <f t="shared" si="41"/>
        <v>0</v>
      </c>
    </row>
    <row r="358" spans="1:37" ht="12.75" customHeight="1">
      <c r="A358" s="2">
        <v>14</v>
      </c>
      <c r="B358" s="2">
        <v>15</v>
      </c>
      <c r="C358" s="2" t="s">
        <v>10</v>
      </c>
      <c r="D358" t="s">
        <v>1424</v>
      </c>
      <c r="F358" t="str">
        <f t="shared" si="36"/>
        <v>999CONTROL VOTE - TAKE-ON</v>
      </c>
      <c r="G358" t="str">
        <f t="shared" si="37"/>
        <v>9992RTMC FEES</v>
      </c>
      <c r="I358" t="s">
        <v>1330</v>
      </c>
      <c r="J358" s="2" t="s">
        <v>380</v>
      </c>
      <c r="K358" s="2" t="s">
        <v>381</v>
      </c>
      <c r="L358" s="2" t="s">
        <v>380</v>
      </c>
      <c r="M358" s="2" t="s">
        <v>382</v>
      </c>
      <c r="N358" s="2" t="s">
        <v>383</v>
      </c>
      <c r="O358" s="2" t="s">
        <v>384</v>
      </c>
      <c r="P358" s="2">
        <v>0</v>
      </c>
      <c r="Q358" s="2">
        <v>0</v>
      </c>
      <c r="R358" s="3">
        <f t="shared" si="38"/>
        <v>0</v>
      </c>
      <c r="S358" s="3">
        <f t="shared" si="39"/>
        <v>0</v>
      </c>
      <c r="T358" s="2">
        <v>-133355.90000000002</v>
      </c>
      <c r="U358" s="2">
        <v>0</v>
      </c>
      <c r="V358" s="2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-152413.1</v>
      </c>
      <c r="AC358">
        <v>29762.400000000001</v>
      </c>
      <c r="AD358">
        <v>8889.9</v>
      </c>
      <c r="AE358">
        <v>-22877.1</v>
      </c>
      <c r="AF358">
        <v>-30471.200000000001</v>
      </c>
      <c r="AG358">
        <v>33753.199999999997</v>
      </c>
      <c r="AH358" s="2">
        <f t="shared" si="40"/>
        <v>-133355.90000000002</v>
      </c>
      <c r="AI358" s="2" t="e">
        <f t="shared" si="35"/>
        <v>#DIV/0!</v>
      </c>
      <c r="AJ358">
        <v>-133355.9</v>
      </c>
      <c r="AK358" s="2">
        <f t="shared" si="41"/>
        <v>-266711.80000000005</v>
      </c>
    </row>
    <row r="359" spans="1:37" ht="12.75" customHeight="1">
      <c r="A359" s="2">
        <v>14</v>
      </c>
      <c r="B359" s="2">
        <v>15</v>
      </c>
      <c r="C359" s="2" t="s">
        <v>10</v>
      </c>
      <c r="D359" t="s">
        <v>1424</v>
      </c>
      <c r="F359" t="str">
        <f t="shared" si="36"/>
        <v>999CONTROL VOTE - TAKE-ON</v>
      </c>
      <c r="G359" t="str">
        <f t="shared" si="37"/>
        <v>9996SALARY CONTROL ACCOUNT</v>
      </c>
      <c r="I359" t="s">
        <v>1330</v>
      </c>
      <c r="J359" s="2" t="s">
        <v>380</v>
      </c>
      <c r="K359" s="2" t="s">
        <v>381</v>
      </c>
      <c r="L359" s="2" t="s">
        <v>380</v>
      </c>
      <c r="M359" s="2" t="s">
        <v>382</v>
      </c>
      <c r="N359" s="2" t="s">
        <v>385</v>
      </c>
      <c r="O359" s="2" t="s">
        <v>386</v>
      </c>
      <c r="P359" s="2">
        <v>0</v>
      </c>
      <c r="Q359" s="2">
        <v>0</v>
      </c>
      <c r="R359" s="3">
        <f t="shared" si="38"/>
        <v>0</v>
      </c>
      <c r="S359" s="3">
        <f t="shared" si="39"/>
        <v>0</v>
      </c>
      <c r="T359" s="2">
        <v>-2498872.7999999998</v>
      </c>
      <c r="U359" s="2">
        <v>0</v>
      </c>
      <c r="V359" s="2">
        <v>2500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-1629992.94</v>
      </c>
      <c r="AC359">
        <v>-381022.57</v>
      </c>
      <c r="AD359">
        <v>-457851.88</v>
      </c>
      <c r="AE359">
        <v>-118534.21</v>
      </c>
      <c r="AF359">
        <v>-3929218.83</v>
      </c>
      <c r="AG359">
        <v>4017747.63</v>
      </c>
      <c r="AH359" s="2">
        <f t="shared" si="40"/>
        <v>-2498872.7999999998</v>
      </c>
      <c r="AI359" s="2" t="e">
        <f t="shared" si="35"/>
        <v>#DIV/0!</v>
      </c>
      <c r="AJ359">
        <v>-2496372.7999999998</v>
      </c>
      <c r="AK359" s="2">
        <f t="shared" si="41"/>
        <v>-4997745.5999999996</v>
      </c>
    </row>
    <row r="360" spans="1:37" ht="12.75" customHeight="1">
      <c r="A360" s="2">
        <v>14</v>
      </c>
      <c r="B360" s="2">
        <v>15</v>
      </c>
      <c r="C360" s="2" t="s">
        <v>10</v>
      </c>
      <c r="D360" t="s">
        <v>1424</v>
      </c>
      <c r="F360" t="str">
        <f t="shared" si="36"/>
        <v>999CONTROL VOTE - TAKE-ON</v>
      </c>
      <c r="G360" t="str">
        <f t="shared" si="37"/>
        <v>9999SURPLUS/DEFECIT CONTROL ACCOUNT - TAKE-ON - DEC 96</v>
      </c>
      <c r="I360" t="s">
        <v>1330</v>
      </c>
      <c r="J360" s="2" t="s">
        <v>380</v>
      </c>
      <c r="K360" s="2" t="s">
        <v>381</v>
      </c>
      <c r="L360" s="2" t="s">
        <v>380</v>
      </c>
      <c r="M360" s="2" t="s">
        <v>382</v>
      </c>
      <c r="N360" s="2" t="s">
        <v>387</v>
      </c>
      <c r="O360" s="2" t="s">
        <v>388</v>
      </c>
      <c r="P360" s="2">
        <v>0</v>
      </c>
      <c r="Q360" s="2">
        <v>0</v>
      </c>
      <c r="R360" s="3">
        <f t="shared" si="38"/>
        <v>0</v>
      </c>
      <c r="S360" s="3">
        <f t="shared" si="39"/>
        <v>0</v>
      </c>
      <c r="T360" s="2">
        <v>1076307.4099999999</v>
      </c>
      <c r="U360" s="2">
        <v>0</v>
      </c>
      <c r="V360" s="2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38919.870000000003</v>
      </c>
      <c r="AC360">
        <v>539891.59</v>
      </c>
      <c r="AD360">
        <v>123129</v>
      </c>
      <c r="AE360">
        <v>123280.15</v>
      </c>
      <c r="AF360">
        <v>122625.9</v>
      </c>
      <c r="AG360">
        <v>128460.9</v>
      </c>
      <c r="AH360" s="2">
        <f t="shared" si="40"/>
        <v>1076307.4099999999</v>
      </c>
      <c r="AI360" s="2" t="e">
        <f t="shared" si="35"/>
        <v>#DIV/0!</v>
      </c>
      <c r="AJ360">
        <v>1076307.4099999999</v>
      </c>
      <c r="AK360" s="2">
        <f t="shared" si="41"/>
        <v>2152614.8199999998</v>
      </c>
    </row>
    <row r="361" spans="1:37" ht="12.75" customHeight="1">
      <c r="A361" s="2">
        <v>14</v>
      </c>
      <c r="B361" s="2">
        <v>15</v>
      </c>
      <c r="C361" s="2" t="s">
        <v>10</v>
      </c>
      <c r="D361" t="s">
        <v>1425</v>
      </c>
      <c r="E361" s="2" t="s">
        <v>1604</v>
      </c>
      <c r="F361" t="str">
        <f t="shared" si="36"/>
        <v>051EMPLOYEE RELATED COSTS - WAGES &amp; SALARIES</v>
      </c>
      <c r="G361" t="str">
        <f t="shared" si="37"/>
        <v>1016PERFORMANCE INCENTIVE SCHEMES</v>
      </c>
      <c r="H361" s="2" t="s">
        <v>1568</v>
      </c>
      <c r="I361" t="s">
        <v>1326</v>
      </c>
      <c r="J361" s="2" t="s">
        <v>389</v>
      </c>
      <c r="K361" s="2" t="s">
        <v>390</v>
      </c>
      <c r="L361" s="2" t="s">
        <v>391</v>
      </c>
      <c r="M361" s="2" t="s">
        <v>392</v>
      </c>
      <c r="N361" s="2" t="s">
        <v>393</v>
      </c>
      <c r="O361" s="2" t="s">
        <v>394</v>
      </c>
      <c r="P361" s="2">
        <v>112928</v>
      </c>
      <c r="Q361" s="2">
        <v>0</v>
      </c>
      <c r="R361" s="3">
        <f t="shared" si="38"/>
        <v>0</v>
      </c>
      <c r="S361" s="3">
        <f t="shared" si="39"/>
        <v>0</v>
      </c>
      <c r="T361" s="2">
        <v>0</v>
      </c>
      <c r="U361" s="2">
        <v>0</v>
      </c>
      <c r="V361" s="2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 s="2">
        <f t="shared" si="40"/>
        <v>0</v>
      </c>
      <c r="AI361" s="2">
        <f t="shared" si="35"/>
        <v>0</v>
      </c>
      <c r="AJ361">
        <v>0</v>
      </c>
      <c r="AK361" s="2">
        <f t="shared" si="41"/>
        <v>0</v>
      </c>
    </row>
    <row r="362" spans="1:37" ht="12.75" customHeight="1">
      <c r="A362" s="2">
        <v>14</v>
      </c>
      <c r="B362" s="2">
        <v>15</v>
      </c>
      <c r="C362" s="2" t="s">
        <v>10</v>
      </c>
      <c r="D362" t="s">
        <v>1425</v>
      </c>
      <c r="E362" s="2" t="s">
        <v>1604</v>
      </c>
      <c r="F362" t="str">
        <f t="shared" si="36"/>
        <v>078GENERAL EXPENSES - OTHER</v>
      </c>
      <c r="G362" t="str">
        <f t="shared" si="37"/>
        <v>1368TRAINING COSTS</v>
      </c>
      <c r="H362" s="2" t="s">
        <v>1568</v>
      </c>
      <c r="I362" t="s">
        <v>1326</v>
      </c>
      <c r="J362" s="2" t="s">
        <v>389</v>
      </c>
      <c r="K362" s="2" t="s">
        <v>390</v>
      </c>
      <c r="L362" s="2" t="s">
        <v>395</v>
      </c>
      <c r="M362" s="2" t="s">
        <v>396</v>
      </c>
      <c r="N362" s="2" t="s">
        <v>397</v>
      </c>
      <c r="O362" s="2" t="s">
        <v>398</v>
      </c>
      <c r="P362" s="2">
        <v>167500</v>
      </c>
      <c r="Q362" s="2">
        <v>167500</v>
      </c>
      <c r="R362" s="3">
        <f t="shared" si="38"/>
        <v>176712.5</v>
      </c>
      <c r="S362" s="3">
        <f t="shared" si="39"/>
        <v>186078.26250000001</v>
      </c>
      <c r="T362" s="2">
        <v>0</v>
      </c>
      <c r="U362" s="2">
        <v>0</v>
      </c>
      <c r="V362" s="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 s="2">
        <f t="shared" si="40"/>
        <v>0</v>
      </c>
      <c r="AI362" s="2">
        <f t="shared" si="35"/>
        <v>0</v>
      </c>
      <c r="AJ362">
        <v>0</v>
      </c>
      <c r="AK362" s="2">
        <f t="shared" si="41"/>
        <v>0</v>
      </c>
    </row>
    <row r="363" spans="1:37" ht="12.75" customHeight="1">
      <c r="A363" s="2">
        <v>14</v>
      </c>
      <c r="B363" s="2">
        <v>15</v>
      </c>
      <c r="C363" s="2" t="s">
        <v>10</v>
      </c>
      <c r="D363" t="s">
        <v>1425</v>
      </c>
      <c r="E363" s="2" t="s">
        <v>1604</v>
      </c>
      <c r="F363" t="str">
        <f t="shared" si="36"/>
        <v>095TRANSFERS FROM / (TO) RESERVES</v>
      </c>
      <c r="G363" t="str">
        <f t="shared" si="37"/>
        <v>2054TRANSFERS FROM/(TO) DISTRIBUTABLE RESERVES</v>
      </c>
      <c r="H363" s="2" t="s">
        <v>1568</v>
      </c>
      <c r="I363" t="s">
        <v>1329</v>
      </c>
      <c r="J363" s="2" t="s">
        <v>389</v>
      </c>
      <c r="K363" s="2" t="s">
        <v>390</v>
      </c>
      <c r="L363" s="2" t="s">
        <v>399</v>
      </c>
      <c r="M363" s="2" t="s">
        <v>400</v>
      </c>
      <c r="N363" s="2" t="s">
        <v>401</v>
      </c>
      <c r="O363" s="2" t="s">
        <v>402</v>
      </c>
      <c r="P363" s="2">
        <v>-9282</v>
      </c>
      <c r="Q363" s="2">
        <v>-9282</v>
      </c>
      <c r="R363" s="3">
        <v>-9282</v>
      </c>
      <c r="S363" s="3">
        <v>-9282</v>
      </c>
      <c r="T363" s="2">
        <v>0</v>
      </c>
      <c r="U363" s="2">
        <v>0</v>
      </c>
      <c r="V363" s="2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 s="2">
        <f t="shared" si="40"/>
        <v>0</v>
      </c>
      <c r="AI363" s="2">
        <f t="shared" si="35"/>
        <v>0</v>
      </c>
      <c r="AJ363">
        <v>0</v>
      </c>
      <c r="AK363" s="2">
        <f t="shared" si="41"/>
        <v>0</v>
      </c>
    </row>
    <row r="364" spans="1:37" ht="12.75" customHeight="1">
      <c r="A364" s="2">
        <v>14</v>
      </c>
      <c r="B364" s="2">
        <v>15</v>
      </c>
      <c r="C364" s="2" t="s">
        <v>10</v>
      </c>
      <c r="D364" t="s">
        <v>1425</v>
      </c>
      <c r="E364" s="2" t="s">
        <v>1604</v>
      </c>
      <c r="F364" t="str">
        <f t="shared" si="36"/>
        <v>608OTHER ASSETS</v>
      </c>
      <c r="G364" t="str">
        <f t="shared" si="37"/>
        <v>5023OFFICE EQUIPMENT</v>
      </c>
      <c r="H364" s="2" t="s">
        <v>1568</v>
      </c>
      <c r="I364" t="s">
        <v>1328</v>
      </c>
      <c r="J364" s="2" t="s">
        <v>389</v>
      </c>
      <c r="K364" s="2" t="s">
        <v>390</v>
      </c>
      <c r="L364" s="2" t="s">
        <v>403</v>
      </c>
      <c r="M364" s="2" t="s">
        <v>404</v>
      </c>
      <c r="N364" s="2" t="s">
        <v>405</v>
      </c>
      <c r="O364" s="2" t="s">
        <v>406</v>
      </c>
      <c r="P364" s="3">
        <v>300000</v>
      </c>
      <c r="Q364" s="3"/>
      <c r="T364" s="2">
        <v>0</v>
      </c>
      <c r="U364" s="2">
        <v>0</v>
      </c>
      <c r="V364" s="2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 s="2">
        <f t="shared" si="40"/>
        <v>0</v>
      </c>
      <c r="AI364" s="2">
        <f t="shared" si="35"/>
        <v>0</v>
      </c>
      <c r="AJ364">
        <v>0</v>
      </c>
      <c r="AK364" s="2">
        <f t="shared" si="41"/>
        <v>0</v>
      </c>
    </row>
    <row r="365" spans="1:37" ht="12.75" customHeight="1">
      <c r="A365" s="2">
        <v>14</v>
      </c>
      <c r="B365" s="2">
        <v>15</v>
      </c>
      <c r="C365" s="2" t="s">
        <v>10</v>
      </c>
      <c r="D365" t="s">
        <v>1426</v>
      </c>
      <c r="E365" s="2" t="s">
        <v>1607</v>
      </c>
      <c r="F365" t="str">
        <f t="shared" si="36"/>
        <v>051EMPLOYEE RELATED COSTS - WAGES &amp; SALARIES</v>
      </c>
      <c r="G365" t="str">
        <f t="shared" si="37"/>
        <v>1016PERFORMANCE INCENTIVE SCHEMES</v>
      </c>
      <c r="H365" s="2" t="s">
        <v>1573</v>
      </c>
      <c r="I365" t="s">
        <v>1326</v>
      </c>
      <c r="J365" s="2" t="s">
        <v>407</v>
      </c>
      <c r="K365" s="2" t="s">
        <v>408</v>
      </c>
      <c r="L365" s="2" t="s">
        <v>391</v>
      </c>
      <c r="M365" s="2" t="s">
        <v>392</v>
      </c>
      <c r="N365" s="2" t="s">
        <v>393</v>
      </c>
      <c r="O365" s="2" t="s">
        <v>394</v>
      </c>
      <c r="P365" s="2">
        <v>0</v>
      </c>
      <c r="Q365" s="2">
        <v>0</v>
      </c>
      <c r="R365" s="3">
        <f t="shared" si="38"/>
        <v>0</v>
      </c>
      <c r="S365" s="3">
        <f t="shared" si="39"/>
        <v>0</v>
      </c>
      <c r="T365" s="2">
        <v>0</v>
      </c>
      <c r="U365" s="2">
        <v>0</v>
      </c>
      <c r="V365" s="2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 s="2">
        <f t="shared" si="40"/>
        <v>0</v>
      </c>
      <c r="AI365" s="2" t="e">
        <f t="shared" si="35"/>
        <v>#DIV/0!</v>
      </c>
      <c r="AJ365">
        <v>0</v>
      </c>
      <c r="AK365" s="2">
        <f t="shared" si="41"/>
        <v>0</v>
      </c>
    </row>
    <row r="366" spans="1:37" ht="12.75" customHeight="1">
      <c r="A366" s="2">
        <v>14</v>
      </c>
      <c r="B366" s="2">
        <v>15</v>
      </c>
      <c r="C366" s="2" t="s">
        <v>10</v>
      </c>
      <c r="D366" t="s">
        <v>1426</v>
      </c>
      <c r="E366" s="2" t="s">
        <v>1607</v>
      </c>
      <c r="F366" t="str">
        <f t="shared" si="36"/>
        <v>068INTEREST EXPENSE - EXTERNAL BORROWINGS</v>
      </c>
      <c r="G366" t="str">
        <f t="shared" si="37"/>
        <v>1231INTEREST EXTERNAL LOANS</v>
      </c>
      <c r="H366" s="2" t="s">
        <v>1573</v>
      </c>
      <c r="I366" t="s">
        <v>1326</v>
      </c>
      <c r="J366" s="2" t="s">
        <v>407</v>
      </c>
      <c r="K366" s="2" t="s">
        <v>408</v>
      </c>
      <c r="L366" s="2" t="s">
        <v>409</v>
      </c>
      <c r="M366" s="2" t="s">
        <v>410</v>
      </c>
      <c r="N366" s="2" t="s">
        <v>411</v>
      </c>
      <c r="O366" s="2" t="s">
        <v>412</v>
      </c>
      <c r="P366" s="2">
        <v>0</v>
      </c>
      <c r="Q366" s="2">
        <v>0</v>
      </c>
      <c r="R366" s="3">
        <f t="shared" si="38"/>
        <v>0</v>
      </c>
      <c r="S366" s="3">
        <f t="shared" si="39"/>
        <v>0</v>
      </c>
      <c r="T366" s="2">
        <v>0</v>
      </c>
      <c r="U366" s="2">
        <v>0</v>
      </c>
      <c r="V366" s="2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 s="2">
        <f t="shared" si="40"/>
        <v>0</v>
      </c>
      <c r="AI366" s="2" t="e">
        <f t="shared" si="35"/>
        <v>#DIV/0!</v>
      </c>
      <c r="AJ366">
        <v>0</v>
      </c>
      <c r="AK366" s="2">
        <f>P366</f>
        <v>0</v>
      </c>
    </row>
    <row r="367" spans="1:37" ht="12.75" customHeight="1">
      <c r="A367" s="2">
        <v>14</v>
      </c>
      <c r="B367" s="2">
        <v>15</v>
      </c>
      <c r="C367" s="2" t="s">
        <v>10</v>
      </c>
      <c r="D367" t="s">
        <v>1426</v>
      </c>
      <c r="E367" s="2" t="s">
        <v>1607</v>
      </c>
      <c r="F367" t="str">
        <f t="shared" si="36"/>
        <v>078GENERAL EXPENSES - OTHER</v>
      </c>
      <c r="G367" t="str">
        <f t="shared" si="37"/>
        <v>1345NEWS LETTER</v>
      </c>
      <c r="H367" s="2" t="s">
        <v>1573</v>
      </c>
      <c r="I367" t="s">
        <v>1326</v>
      </c>
      <c r="J367" s="2" t="s">
        <v>407</v>
      </c>
      <c r="K367" s="2" t="s">
        <v>408</v>
      </c>
      <c r="L367" s="2" t="s">
        <v>395</v>
      </c>
      <c r="M367" s="2" t="s">
        <v>396</v>
      </c>
      <c r="N367" s="2" t="s">
        <v>413</v>
      </c>
      <c r="O367" s="2" t="s">
        <v>414</v>
      </c>
      <c r="P367" s="2">
        <v>100000</v>
      </c>
      <c r="Q367" s="2">
        <v>100000</v>
      </c>
      <c r="R367" s="3">
        <f t="shared" si="38"/>
        <v>105500</v>
      </c>
      <c r="S367" s="3">
        <f t="shared" si="39"/>
        <v>111091.5</v>
      </c>
      <c r="T367" s="2">
        <v>16280.699999999999</v>
      </c>
      <c r="U367" s="2">
        <v>0</v>
      </c>
      <c r="V367" s="2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2859.65</v>
      </c>
      <c r="AC367">
        <v>0</v>
      </c>
      <c r="AD367">
        <v>13421.05</v>
      </c>
      <c r="AE367">
        <v>0</v>
      </c>
      <c r="AF367">
        <v>0</v>
      </c>
      <c r="AG367">
        <v>0</v>
      </c>
      <c r="AH367" s="2">
        <f t="shared" si="40"/>
        <v>16280.699999999999</v>
      </c>
      <c r="AI367" s="2">
        <f t="shared" si="35"/>
        <v>0.16280699999999998</v>
      </c>
      <c r="AJ367">
        <v>16280.7</v>
      </c>
      <c r="AK367" s="2">
        <f t="shared" si="41"/>
        <v>32561.399999999998</v>
      </c>
    </row>
    <row r="368" spans="1:37" ht="12.75" customHeight="1">
      <c r="A368" s="2">
        <v>14</v>
      </c>
      <c r="B368" s="2">
        <v>15</v>
      </c>
      <c r="C368" s="2" t="s">
        <v>10</v>
      </c>
      <c r="D368" t="s">
        <v>1426</v>
      </c>
      <c r="E368" s="2" t="s">
        <v>1607</v>
      </c>
      <c r="F368" t="str">
        <f t="shared" si="36"/>
        <v>095TRANSFERS FROM / (TO) RESERVES</v>
      </c>
      <c r="G368" t="str">
        <f t="shared" si="37"/>
        <v>2054TRANSFERS FROM/(TO) DISTRIBUTABLE RESERVES</v>
      </c>
      <c r="H368" s="2" t="s">
        <v>1573</v>
      </c>
      <c r="I368" t="s">
        <v>1329</v>
      </c>
      <c r="J368" s="2" t="s">
        <v>407</v>
      </c>
      <c r="K368" s="2" t="s">
        <v>408</v>
      </c>
      <c r="L368" s="2" t="s">
        <v>399</v>
      </c>
      <c r="M368" s="2" t="s">
        <v>400</v>
      </c>
      <c r="N368" s="2" t="s">
        <v>401</v>
      </c>
      <c r="O368" s="2" t="s">
        <v>402</v>
      </c>
      <c r="P368" s="2">
        <v>-60</v>
      </c>
      <c r="Q368" s="2">
        <v>-60</v>
      </c>
      <c r="R368" s="3">
        <v>-60</v>
      </c>
      <c r="S368" s="3">
        <v>-60</v>
      </c>
      <c r="T368" s="2">
        <v>0</v>
      </c>
      <c r="U368" s="2">
        <v>0</v>
      </c>
      <c r="V368" s="2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 s="2">
        <f t="shared" si="40"/>
        <v>0</v>
      </c>
      <c r="AI368" s="2">
        <f t="shared" si="35"/>
        <v>0</v>
      </c>
      <c r="AJ368">
        <v>0</v>
      </c>
      <c r="AK368" s="2">
        <f t="shared" si="41"/>
        <v>0</v>
      </c>
    </row>
    <row r="369" spans="1:37" ht="12.75" customHeight="1">
      <c r="A369" s="2">
        <v>14</v>
      </c>
      <c r="B369" s="2">
        <v>15</v>
      </c>
      <c r="C369" s="2" t="s">
        <v>10</v>
      </c>
      <c r="D369" t="s">
        <v>1426</v>
      </c>
      <c r="E369" s="2" t="s">
        <v>1607</v>
      </c>
      <c r="F369" t="str">
        <f t="shared" si="36"/>
        <v>608OTHER ASSETS</v>
      </c>
      <c r="G369" t="str">
        <f t="shared" si="37"/>
        <v>5125AIR CONDITIONING CIVIC CENTER</v>
      </c>
      <c r="H369" s="2" t="s">
        <v>1573</v>
      </c>
      <c r="I369" t="s">
        <v>1328</v>
      </c>
      <c r="J369" s="2" t="s">
        <v>407</v>
      </c>
      <c r="K369" s="2" t="s">
        <v>408</v>
      </c>
      <c r="L369" s="2" t="s">
        <v>403</v>
      </c>
      <c r="M369" s="2" t="s">
        <v>404</v>
      </c>
      <c r="N369" s="2" t="s">
        <v>415</v>
      </c>
      <c r="O369" s="2" t="s">
        <v>416</v>
      </c>
      <c r="P369" s="3">
        <v>0</v>
      </c>
      <c r="Q369" s="3"/>
      <c r="T369" s="2">
        <v>0</v>
      </c>
      <c r="U369" s="2">
        <v>0</v>
      </c>
      <c r="V369" s="2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 s="2">
        <f t="shared" si="40"/>
        <v>0</v>
      </c>
      <c r="AI369" s="2" t="e">
        <f t="shared" si="35"/>
        <v>#DIV/0!</v>
      </c>
      <c r="AJ369">
        <v>0</v>
      </c>
      <c r="AK369" s="2">
        <f t="shared" si="41"/>
        <v>0</v>
      </c>
    </row>
    <row r="370" spans="1:37" ht="12.75" customHeight="1">
      <c r="A370" s="2">
        <v>14</v>
      </c>
      <c r="B370" s="2">
        <v>15</v>
      </c>
      <c r="C370" s="2" t="s">
        <v>10</v>
      </c>
      <c r="D370" t="s">
        <v>1427</v>
      </c>
      <c r="E370" s="2" t="s">
        <v>1604</v>
      </c>
      <c r="F370" t="str">
        <f t="shared" si="36"/>
        <v>051EMPLOYEE RELATED COSTS - WAGES &amp; SALARIES</v>
      </c>
      <c r="G370" t="str">
        <f t="shared" si="37"/>
        <v>1002SALARIES &amp; WAGES - OVERTIME</v>
      </c>
      <c r="H370" s="2" t="s">
        <v>1573</v>
      </c>
      <c r="I370" t="s">
        <v>1326</v>
      </c>
      <c r="J370" s="2" t="s">
        <v>417</v>
      </c>
      <c r="K370" s="2" t="s">
        <v>418</v>
      </c>
      <c r="L370" s="2" t="s">
        <v>391</v>
      </c>
      <c r="M370" s="2" t="s">
        <v>392</v>
      </c>
      <c r="N370" s="2" t="s">
        <v>419</v>
      </c>
      <c r="O370" s="2" t="s">
        <v>420</v>
      </c>
      <c r="P370" s="2">
        <v>0</v>
      </c>
      <c r="Q370" s="2">
        <v>0</v>
      </c>
      <c r="R370" s="3">
        <f t="shared" si="38"/>
        <v>0</v>
      </c>
      <c r="S370" s="3">
        <f t="shared" si="39"/>
        <v>0</v>
      </c>
      <c r="T370" s="2">
        <v>0</v>
      </c>
      <c r="U370" s="2">
        <v>0</v>
      </c>
      <c r="V370" s="2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 s="2">
        <f t="shared" si="40"/>
        <v>0</v>
      </c>
      <c r="AI370" s="2" t="e">
        <f t="shared" si="35"/>
        <v>#DIV/0!</v>
      </c>
      <c r="AJ370">
        <v>0</v>
      </c>
      <c r="AK370" s="2">
        <f t="shared" si="41"/>
        <v>0</v>
      </c>
    </row>
    <row r="371" spans="1:37" ht="12.75" customHeight="1">
      <c r="A371" s="2">
        <v>14</v>
      </c>
      <c r="B371" s="2">
        <v>15</v>
      </c>
      <c r="C371" s="2" t="s">
        <v>10</v>
      </c>
      <c r="D371" t="s">
        <v>1427</v>
      </c>
      <c r="E371" s="2" t="s">
        <v>1604</v>
      </c>
      <c r="F371" t="str">
        <f t="shared" si="36"/>
        <v>095TRANSFERS FROM / (TO) RESERVES</v>
      </c>
      <c r="G371" t="str">
        <f t="shared" si="37"/>
        <v>2054TRANSFERS FROM/(TO) DISTRIBUTABLE RESERVES</v>
      </c>
      <c r="H371" s="2" t="s">
        <v>1573</v>
      </c>
      <c r="I371" t="s">
        <v>1329</v>
      </c>
      <c r="J371" s="2" t="s">
        <v>417</v>
      </c>
      <c r="K371" s="2" t="s">
        <v>418</v>
      </c>
      <c r="L371" s="2" t="s">
        <v>399</v>
      </c>
      <c r="M371" s="2" t="s">
        <v>400</v>
      </c>
      <c r="N371" s="2" t="s">
        <v>401</v>
      </c>
      <c r="O371" s="2" t="s">
        <v>402</v>
      </c>
      <c r="P371" s="2">
        <v>-7374</v>
      </c>
      <c r="Q371" s="2">
        <v>-7374</v>
      </c>
      <c r="R371" s="3">
        <v>-7374</v>
      </c>
      <c r="S371" s="3">
        <v>-7374</v>
      </c>
      <c r="T371" s="2">
        <v>0</v>
      </c>
      <c r="U371" s="2">
        <v>0</v>
      </c>
      <c r="V371" s="2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 s="2">
        <f t="shared" si="40"/>
        <v>0</v>
      </c>
      <c r="AI371" s="2">
        <f t="shared" si="35"/>
        <v>0</v>
      </c>
      <c r="AJ371">
        <v>0</v>
      </c>
      <c r="AK371" s="2">
        <f t="shared" si="41"/>
        <v>0</v>
      </c>
    </row>
    <row r="372" spans="1:37" ht="12.75" customHeight="1">
      <c r="A372" s="2">
        <v>14</v>
      </c>
      <c r="B372" s="2">
        <v>15</v>
      </c>
      <c r="C372" s="2" t="s">
        <v>10</v>
      </c>
      <c r="D372" t="s">
        <v>1427</v>
      </c>
      <c r="E372" s="2" t="s">
        <v>1604</v>
      </c>
      <c r="F372" t="str">
        <f t="shared" si="36"/>
        <v>608OTHER ASSETS</v>
      </c>
      <c r="G372" t="str">
        <f t="shared" si="37"/>
        <v>5025OTHER ASSETS</v>
      </c>
      <c r="H372" s="2" t="s">
        <v>1573</v>
      </c>
      <c r="I372" t="s">
        <v>1328</v>
      </c>
      <c r="J372" s="2" t="s">
        <v>417</v>
      </c>
      <c r="K372" s="2" t="s">
        <v>418</v>
      </c>
      <c r="L372" s="2" t="s">
        <v>403</v>
      </c>
      <c r="M372" s="2" t="s">
        <v>404</v>
      </c>
      <c r="N372" s="2" t="s">
        <v>421</v>
      </c>
      <c r="O372" s="2" t="s">
        <v>404</v>
      </c>
      <c r="P372" s="3">
        <v>0</v>
      </c>
      <c r="Q372" s="3"/>
      <c r="T372" s="2">
        <v>0</v>
      </c>
      <c r="U372" s="2">
        <v>0</v>
      </c>
      <c r="V372" s="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 s="2">
        <f t="shared" si="40"/>
        <v>0</v>
      </c>
      <c r="AI372" s="2" t="e">
        <f t="shared" si="35"/>
        <v>#DIV/0!</v>
      </c>
      <c r="AJ372">
        <v>0</v>
      </c>
      <c r="AK372" s="2">
        <f t="shared" si="41"/>
        <v>0</v>
      </c>
    </row>
    <row r="373" spans="1:37" ht="12.75" customHeight="1">
      <c r="A373" s="2">
        <v>14</v>
      </c>
      <c r="B373" s="2">
        <v>15</v>
      </c>
      <c r="C373" s="2" t="s">
        <v>10</v>
      </c>
      <c r="D373" t="s">
        <v>1428</v>
      </c>
      <c r="E373" s="2" t="s">
        <v>1604</v>
      </c>
      <c r="F373" t="str">
        <f t="shared" si="36"/>
        <v>051EMPLOYEE RELATED COSTS - WAGES &amp; SALARIES</v>
      </c>
      <c r="G373" t="str">
        <f t="shared" si="37"/>
        <v>1001SALARIES &amp; WAGES - BASIC SCALE</v>
      </c>
      <c r="H373" s="2" t="s">
        <v>1573</v>
      </c>
      <c r="I373" t="s">
        <v>1326</v>
      </c>
      <c r="J373" s="2" t="s">
        <v>422</v>
      </c>
      <c r="K373" s="2" t="s">
        <v>423</v>
      </c>
      <c r="L373" s="2" t="s">
        <v>391</v>
      </c>
      <c r="M373" s="2" t="s">
        <v>392</v>
      </c>
      <c r="N373" s="2" t="s">
        <v>424</v>
      </c>
      <c r="O373" s="2" t="s">
        <v>425</v>
      </c>
      <c r="P373" s="2">
        <v>1101950</v>
      </c>
      <c r="Q373" s="2">
        <v>1100420</v>
      </c>
      <c r="R373" s="3">
        <f t="shared" si="38"/>
        <v>1160943.1000000001</v>
      </c>
      <c r="S373" s="3">
        <f t="shared" si="39"/>
        <v>1222473.0843</v>
      </c>
      <c r="T373" s="2">
        <v>483518.76</v>
      </c>
      <c r="U373" s="2">
        <v>0</v>
      </c>
      <c r="V373" s="2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90982.18</v>
      </c>
      <c r="AC373">
        <v>95952.9</v>
      </c>
      <c r="AD373">
        <v>96483.47</v>
      </c>
      <c r="AE373">
        <v>68126.460000000006</v>
      </c>
      <c r="AF373">
        <v>66782.73</v>
      </c>
      <c r="AG373">
        <v>65191.02</v>
      </c>
      <c r="AH373" s="2">
        <f t="shared" si="40"/>
        <v>483518.76</v>
      </c>
      <c r="AI373" s="2">
        <f t="shared" si="35"/>
        <v>0.43878466355097784</v>
      </c>
      <c r="AJ373">
        <v>483518.76</v>
      </c>
      <c r="AK373" s="2">
        <f t="shared" si="41"/>
        <v>967037.52</v>
      </c>
    </row>
    <row r="374" spans="1:37" ht="12.75" customHeight="1">
      <c r="A374" s="2">
        <v>14</v>
      </c>
      <c r="B374" s="2">
        <v>15</v>
      </c>
      <c r="C374" s="2" t="s">
        <v>10</v>
      </c>
      <c r="D374" t="s">
        <v>1428</v>
      </c>
      <c r="E374" s="2" t="s">
        <v>1604</v>
      </c>
      <c r="F374" t="str">
        <f t="shared" si="36"/>
        <v>051EMPLOYEE RELATED COSTS - WAGES &amp; SALARIES</v>
      </c>
      <c r="G374" t="str">
        <f t="shared" si="37"/>
        <v>1002SALARIES &amp; WAGES - OVERTIME</v>
      </c>
      <c r="H374" s="2" t="s">
        <v>1573</v>
      </c>
      <c r="I374" t="s">
        <v>1326</v>
      </c>
      <c r="J374" s="2" t="s">
        <v>422</v>
      </c>
      <c r="K374" s="2" t="s">
        <v>423</v>
      </c>
      <c r="L374" s="2" t="s">
        <v>391</v>
      </c>
      <c r="M374" s="2" t="s">
        <v>392</v>
      </c>
      <c r="N374" s="2" t="s">
        <v>419</v>
      </c>
      <c r="O374" s="2" t="s">
        <v>420</v>
      </c>
      <c r="P374" s="2">
        <v>0</v>
      </c>
      <c r="Q374" s="2">
        <v>0</v>
      </c>
      <c r="R374" s="3">
        <f t="shared" si="38"/>
        <v>0</v>
      </c>
      <c r="S374" s="3">
        <f t="shared" si="39"/>
        <v>0</v>
      </c>
      <c r="T374" s="2">
        <v>0</v>
      </c>
      <c r="U374" s="2">
        <v>0</v>
      </c>
      <c r="V374" s="2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 s="2">
        <f t="shared" si="40"/>
        <v>0</v>
      </c>
      <c r="AI374" s="2" t="e">
        <f t="shared" si="35"/>
        <v>#DIV/0!</v>
      </c>
      <c r="AJ374">
        <v>0</v>
      </c>
      <c r="AK374" s="2">
        <f t="shared" si="41"/>
        <v>0</v>
      </c>
    </row>
    <row r="375" spans="1:37" ht="12.75" customHeight="1">
      <c r="A375" s="2">
        <v>14</v>
      </c>
      <c r="B375" s="2">
        <v>15</v>
      </c>
      <c r="C375" s="2" t="s">
        <v>10</v>
      </c>
      <c r="D375" t="s">
        <v>1428</v>
      </c>
      <c r="E375" s="2" t="s">
        <v>1604</v>
      </c>
      <c r="F375" t="str">
        <f t="shared" si="36"/>
        <v>051EMPLOYEE RELATED COSTS - WAGES &amp; SALARIES</v>
      </c>
      <c r="G375" t="str">
        <f t="shared" si="37"/>
        <v>1003SALARIES &amp; WAGES - PENSIONABLE ALLOWANCE</v>
      </c>
      <c r="H375" s="2" t="s">
        <v>1573</v>
      </c>
      <c r="I375" t="s">
        <v>1326</v>
      </c>
      <c r="J375" s="2" t="s">
        <v>422</v>
      </c>
      <c r="K375" s="2" t="s">
        <v>423</v>
      </c>
      <c r="L375" s="2" t="s">
        <v>391</v>
      </c>
      <c r="M375" s="2" t="s">
        <v>392</v>
      </c>
      <c r="N375" s="2" t="s">
        <v>426</v>
      </c>
      <c r="O375" s="2" t="s">
        <v>427</v>
      </c>
      <c r="P375" s="2">
        <v>0</v>
      </c>
      <c r="Q375" s="2">
        <v>0</v>
      </c>
      <c r="R375" s="3">
        <f t="shared" si="38"/>
        <v>0</v>
      </c>
      <c r="S375" s="3">
        <f t="shared" si="39"/>
        <v>0</v>
      </c>
      <c r="T375" s="2">
        <v>0</v>
      </c>
      <c r="U375" s="2">
        <v>0</v>
      </c>
      <c r="V375" s="2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 s="2">
        <f t="shared" si="40"/>
        <v>0</v>
      </c>
      <c r="AI375" s="2" t="e">
        <f t="shared" si="35"/>
        <v>#DIV/0!</v>
      </c>
      <c r="AJ375">
        <v>0</v>
      </c>
      <c r="AK375" s="2">
        <f t="shared" si="41"/>
        <v>0</v>
      </c>
    </row>
    <row r="376" spans="1:37" ht="12.75" customHeight="1">
      <c r="A376" s="2">
        <v>14</v>
      </c>
      <c r="B376" s="2">
        <v>15</v>
      </c>
      <c r="C376" s="2" t="s">
        <v>10</v>
      </c>
      <c r="D376" t="s">
        <v>1428</v>
      </c>
      <c r="E376" s="2" t="s">
        <v>1604</v>
      </c>
      <c r="F376" t="str">
        <f t="shared" si="36"/>
        <v>051EMPLOYEE RELATED COSTS - WAGES &amp; SALARIES</v>
      </c>
      <c r="G376" t="str">
        <f t="shared" si="37"/>
        <v>1004SALARIES &amp; WAGES - ANNUAL BONUS</v>
      </c>
      <c r="H376" s="2" t="s">
        <v>1573</v>
      </c>
      <c r="I376" t="s">
        <v>1326</v>
      </c>
      <c r="J376" s="2" t="s">
        <v>422</v>
      </c>
      <c r="K376" s="2" t="s">
        <v>423</v>
      </c>
      <c r="L376" s="2" t="s">
        <v>391</v>
      </c>
      <c r="M376" s="2" t="s">
        <v>392</v>
      </c>
      <c r="N376" s="2" t="s">
        <v>428</v>
      </c>
      <c r="O376" s="2" t="s">
        <v>429</v>
      </c>
      <c r="P376" s="2">
        <v>87329</v>
      </c>
      <c r="Q376" s="2">
        <v>79257</v>
      </c>
      <c r="R376" s="3">
        <f t="shared" si="38"/>
        <v>83616.134999999995</v>
      </c>
      <c r="S376" s="3">
        <f t="shared" si="39"/>
        <v>88047.790154999995</v>
      </c>
      <c r="T376" s="2">
        <v>33414.730000000003</v>
      </c>
      <c r="U376" s="2">
        <v>0</v>
      </c>
      <c r="V376" s="2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33414.730000000003</v>
      </c>
      <c r="AF376">
        <v>0</v>
      </c>
      <c r="AG376">
        <v>0</v>
      </c>
      <c r="AH376" s="2">
        <f t="shared" si="40"/>
        <v>33414.730000000003</v>
      </c>
      <c r="AI376" s="2">
        <f t="shared" si="35"/>
        <v>0.38263039769148854</v>
      </c>
      <c r="AJ376">
        <v>33414.730000000003</v>
      </c>
      <c r="AK376" s="2">
        <f t="shared" si="41"/>
        <v>66829.460000000006</v>
      </c>
    </row>
    <row r="377" spans="1:37" ht="12.75" customHeight="1">
      <c r="A377" s="2">
        <v>14</v>
      </c>
      <c r="B377" s="2">
        <v>15</v>
      </c>
      <c r="C377" s="2" t="s">
        <v>10</v>
      </c>
      <c r="D377" t="s">
        <v>1428</v>
      </c>
      <c r="E377" s="2" t="s">
        <v>1604</v>
      </c>
      <c r="F377" t="str">
        <f t="shared" si="36"/>
        <v>051EMPLOYEE RELATED COSTS - WAGES &amp; SALARIES</v>
      </c>
      <c r="G377" t="str">
        <f t="shared" si="37"/>
        <v>1010SALARIES &amp; WAGES - LEAVE PAYMENTS</v>
      </c>
      <c r="H377" s="2" t="s">
        <v>1573</v>
      </c>
      <c r="I377" t="s">
        <v>1326</v>
      </c>
      <c r="J377" s="2" t="s">
        <v>422</v>
      </c>
      <c r="K377" s="2" t="s">
        <v>423</v>
      </c>
      <c r="L377" s="2" t="s">
        <v>391</v>
      </c>
      <c r="M377" s="2" t="s">
        <v>392</v>
      </c>
      <c r="N377" s="2" t="s">
        <v>430</v>
      </c>
      <c r="O377" s="2" t="s">
        <v>431</v>
      </c>
      <c r="P377" s="2">
        <v>79360</v>
      </c>
      <c r="Q377" s="2">
        <v>49159</v>
      </c>
      <c r="R377" s="3">
        <f t="shared" si="38"/>
        <v>51862.745000000003</v>
      </c>
      <c r="S377" s="3">
        <f t="shared" si="39"/>
        <v>54611.470485000005</v>
      </c>
      <c r="T377" s="2">
        <v>0</v>
      </c>
      <c r="U377" s="2">
        <v>0</v>
      </c>
      <c r="V377" s="2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 s="2">
        <f t="shared" si="40"/>
        <v>0</v>
      </c>
      <c r="AI377" s="2">
        <f t="shared" si="35"/>
        <v>0</v>
      </c>
      <c r="AJ377">
        <v>0</v>
      </c>
      <c r="AK377" s="2">
        <f t="shared" si="41"/>
        <v>0</v>
      </c>
    </row>
    <row r="378" spans="1:37" ht="12.75" customHeight="1">
      <c r="A378" s="2">
        <v>14</v>
      </c>
      <c r="B378" s="2">
        <v>15</v>
      </c>
      <c r="C378" s="2" t="s">
        <v>10</v>
      </c>
      <c r="D378" t="s">
        <v>1428</v>
      </c>
      <c r="E378" s="2" t="s">
        <v>1604</v>
      </c>
      <c r="F378" t="str">
        <f t="shared" si="36"/>
        <v>051EMPLOYEE RELATED COSTS - WAGES &amp; SALARIES</v>
      </c>
      <c r="G378" t="str">
        <f t="shared" si="37"/>
        <v>1012HOUSING ALLOWANCE</v>
      </c>
      <c r="H378" s="2" t="s">
        <v>1573</v>
      </c>
      <c r="I378" t="s">
        <v>1326</v>
      </c>
      <c r="J378" s="2" t="s">
        <v>422</v>
      </c>
      <c r="K378" s="2" t="s">
        <v>423</v>
      </c>
      <c r="L378" s="2" t="s">
        <v>391</v>
      </c>
      <c r="M378" s="2" t="s">
        <v>392</v>
      </c>
      <c r="N378" s="2" t="s">
        <v>432</v>
      </c>
      <c r="O378" s="2" t="s">
        <v>433</v>
      </c>
      <c r="P378" s="2">
        <v>31818</v>
      </c>
      <c r="Q378" s="2">
        <v>35387</v>
      </c>
      <c r="R378" s="3">
        <f t="shared" si="38"/>
        <v>37333.285000000003</v>
      </c>
      <c r="S378" s="3">
        <f t="shared" si="39"/>
        <v>39311.949105000007</v>
      </c>
      <c r="T378" s="2">
        <v>8190</v>
      </c>
      <c r="U378" s="2">
        <v>0</v>
      </c>
      <c r="V378" s="2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2478</v>
      </c>
      <c r="AC378">
        <v>2478</v>
      </c>
      <c r="AD378">
        <v>2478</v>
      </c>
      <c r="AE378">
        <v>378</v>
      </c>
      <c r="AF378">
        <v>378</v>
      </c>
      <c r="AG378">
        <v>0</v>
      </c>
      <c r="AH378" s="2">
        <f t="shared" si="40"/>
        <v>8190</v>
      </c>
      <c r="AI378" s="2">
        <f t="shared" si="35"/>
        <v>0.25740147086554782</v>
      </c>
      <c r="AJ378">
        <v>8190</v>
      </c>
      <c r="AK378" s="2">
        <f t="shared" si="41"/>
        <v>16380</v>
      </c>
    </row>
    <row r="379" spans="1:37" ht="12.75" customHeight="1">
      <c r="A379" s="2">
        <v>14</v>
      </c>
      <c r="B379" s="2">
        <v>15</v>
      </c>
      <c r="C379" s="2" t="s">
        <v>10</v>
      </c>
      <c r="D379" t="s">
        <v>1428</v>
      </c>
      <c r="E379" s="2" t="s">
        <v>1604</v>
      </c>
      <c r="F379" t="str">
        <f t="shared" si="36"/>
        <v>051EMPLOYEE RELATED COSTS - WAGES &amp; SALARIES</v>
      </c>
      <c r="G379" t="str">
        <f t="shared" si="37"/>
        <v>1013TRAVEL ALLOWANCE</v>
      </c>
      <c r="H379" s="2" t="s">
        <v>1573</v>
      </c>
      <c r="I379" t="s">
        <v>1326</v>
      </c>
      <c r="J379" s="2" t="s">
        <v>422</v>
      </c>
      <c r="K379" s="2" t="s">
        <v>423</v>
      </c>
      <c r="L379" s="2" t="s">
        <v>391</v>
      </c>
      <c r="M379" s="2" t="s">
        <v>392</v>
      </c>
      <c r="N379" s="2" t="s">
        <v>434</v>
      </c>
      <c r="O379" s="2" t="s">
        <v>435</v>
      </c>
      <c r="P379" s="2">
        <v>120410</v>
      </c>
      <c r="Q379" s="2">
        <v>0</v>
      </c>
      <c r="R379" s="3">
        <f t="shared" si="38"/>
        <v>0</v>
      </c>
      <c r="S379" s="3">
        <f t="shared" si="39"/>
        <v>0</v>
      </c>
      <c r="T379" s="2">
        <v>28809.760000000002</v>
      </c>
      <c r="U379" s="2">
        <v>0</v>
      </c>
      <c r="V379" s="2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9621.92</v>
      </c>
      <c r="AC379">
        <v>9621.92</v>
      </c>
      <c r="AD379">
        <v>9565.92</v>
      </c>
      <c r="AE379">
        <v>0</v>
      </c>
      <c r="AF379">
        <v>0</v>
      </c>
      <c r="AG379">
        <v>0</v>
      </c>
      <c r="AH379" s="2">
        <f t="shared" si="40"/>
        <v>28809.760000000002</v>
      </c>
      <c r="AI379" s="2">
        <f t="shared" si="35"/>
        <v>0.23926384851756499</v>
      </c>
      <c r="AJ379">
        <v>28809.759999999998</v>
      </c>
      <c r="AK379" s="2">
        <f t="shared" si="41"/>
        <v>57619.520000000004</v>
      </c>
    </row>
    <row r="380" spans="1:37" ht="12.75" customHeight="1">
      <c r="A380" s="2">
        <v>14</v>
      </c>
      <c r="B380" s="2">
        <v>15</v>
      </c>
      <c r="C380" s="2" t="s">
        <v>10</v>
      </c>
      <c r="D380" t="s">
        <v>1428</v>
      </c>
      <c r="E380" s="2" t="s">
        <v>1604</v>
      </c>
      <c r="F380" t="str">
        <f t="shared" si="36"/>
        <v>053EMPLOYEE RELATED COSTS - SOCIAL CONTRIBUTIONS</v>
      </c>
      <c r="G380" t="str">
        <f t="shared" si="37"/>
        <v>1021CONTRIBUTION - MEDICAL AID SCHEME</v>
      </c>
      <c r="H380" s="2" t="s">
        <v>1573</v>
      </c>
      <c r="I380" t="s">
        <v>1326</v>
      </c>
      <c r="J380" s="2" t="s">
        <v>422</v>
      </c>
      <c r="K380" s="2" t="s">
        <v>423</v>
      </c>
      <c r="L380" s="2" t="s">
        <v>436</v>
      </c>
      <c r="M380" s="2" t="s">
        <v>437</v>
      </c>
      <c r="N380" s="2" t="s">
        <v>438</v>
      </c>
      <c r="O380" s="2" t="s">
        <v>439</v>
      </c>
      <c r="P380" s="2">
        <v>92849</v>
      </c>
      <c r="Q380" s="2">
        <v>111931</v>
      </c>
      <c r="R380" s="3">
        <f t="shared" si="38"/>
        <v>118087.205</v>
      </c>
      <c r="S380" s="3">
        <f t="shared" si="39"/>
        <v>124345.826865</v>
      </c>
      <c r="T380" s="2">
        <v>37715.399999999994</v>
      </c>
      <c r="U380" s="2">
        <v>0</v>
      </c>
      <c r="V380" s="2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7231.2</v>
      </c>
      <c r="AC380">
        <v>7231.2</v>
      </c>
      <c r="AD380">
        <v>7231.2</v>
      </c>
      <c r="AE380">
        <v>5340.6</v>
      </c>
      <c r="AF380">
        <v>5340.6</v>
      </c>
      <c r="AG380">
        <v>5340.6</v>
      </c>
      <c r="AH380" s="2">
        <f t="shared" si="40"/>
        <v>37715.399999999994</v>
      </c>
      <c r="AI380" s="2">
        <f t="shared" si="35"/>
        <v>0.40620146689786635</v>
      </c>
      <c r="AJ380">
        <v>37715.4</v>
      </c>
      <c r="AK380" s="2">
        <f t="shared" si="41"/>
        <v>75430.799999999988</v>
      </c>
    </row>
    <row r="381" spans="1:37" ht="12.75" customHeight="1">
      <c r="A381" s="2">
        <v>14</v>
      </c>
      <c r="B381" s="2">
        <v>15</v>
      </c>
      <c r="C381" s="2" t="s">
        <v>10</v>
      </c>
      <c r="D381" t="s">
        <v>1428</v>
      </c>
      <c r="E381" s="2" t="s">
        <v>1604</v>
      </c>
      <c r="F381" t="str">
        <f t="shared" si="36"/>
        <v>053EMPLOYEE RELATED COSTS - SOCIAL CONTRIBUTIONS</v>
      </c>
      <c r="G381" t="str">
        <f t="shared" si="37"/>
        <v>1022CONTRIBUTION - PENSION SCHEMES</v>
      </c>
      <c r="H381" s="2" t="s">
        <v>1573</v>
      </c>
      <c r="I381" t="s">
        <v>1326</v>
      </c>
      <c r="J381" s="2" t="s">
        <v>422</v>
      </c>
      <c r="K381" s="2" t="s">
        <v>423</v>
      </c>
      <c r="L381" s="2" t="s">
        <v>436</v>
      </c>
      <c r="M381" s="2" t="s">
        <v>437</v>
      </c>
      <c r="N381" s="2" t="s">
        <v>440</v>
      </c>
      <c r="O381" s="2" t="s">
        <v>441</v>
      </c>
      <c r="P381" s="2">
        <v>230550</v>
      </c>
      <c r="Q381" s="2">
        <v>209238</v>
      </c>
      <c r="R381" s="3">
        <f t="shared" si="38"/>
        <v>220746.09</v>
      </c>
      <c r="S381" s="3">
        <f t="shared" si="39"/>
        <v>232445.63277</v>
      </c>
      <c r="T381" s="2">
        <v>92994.9</v>
      </c>
      <c r="U381" s="2">
        <v>0</v>
      </c>
      <c r="V381" s="2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19174.77</v>
      </c>
      <c r="AC381">
        <v>19174.77</v>
      </c>
      <c r="AD381">
        <v>19174.77</v>
      </c>
      <c r="AE381">
        <v>11823.53</v>
      </c>
      <c r="AF381">
        <v>11823.53</v>
      </c>
      <c r="AG381">
        <v>11823.53</v>
      </c>
      <c r="AH381" s="2">
        <f t="shared" si="40"/>
        <v>92994.9</v>
      </c>
      <c r="AI381" s="2">
        <f t="shared" si="35"/>
        <v>0.40336109303838646</v>
      </c>
      <c r="AJ381">
        <v>92994.9</v>
      </c>
      <c r="AK381" s="2">
        <f t="shared" si="41"/>
        <v>185989.8</v>
      </c>
    </row>
    <row r="382" spans="1:37" ht="12.75" customHeight="1">
      <c r="A382" s="2">
        <v>14</v>
      </c>
      <c r="B382" s="2">
        <v>15</v>
      </c>
      <c r="C382" s="2" t="s">
        <v>10</v>
      </c>
      <c r="D382" t="s">
        <v>1428</v>
      </c>
      <c r="E382" s="2" t="s">
        <v>1604</v>
      </c>
      <c r="F382" t="str">
        <f t="shared" si="36"/>
        <v>053EMPLOYEE RELATED COSTS - SOCIAL CONTRIBUTIONS</v>
      </c>
      <c r="G382" t="str">
        <f t="shared" si="37"/>
        <v>1023CONTRIBUTION - UIF</v>
      </c>
      <c r="H382" s="2" t="s">
        <v>1573</v>
      </c>
      <c r="I382" t="s">
        <v>1326</v>
      </c>
      <c r="J382" s="2" t="s">
        <v>422</v>
      </c>
      <c r="K382" s="2" t="s">
        <v>423</v>
      </c>
      <c r="L382" s="2" t="s">
        <v>436</v>
      </c>
      <c r="M382" s="2" t="s">
        <v>437</v>
      </c>
      <c r="N382" s="2" t="s">
        <v>442</v>
      </c>
      <c r="O382" s="2" t="s">
        <v>443</v>
      </c>
      <c r="P382" s="2">
        <v>6148</v>
      </c>
      <c r="Q382" s="2">
        <v>6177</v>
      </c>
      <c r="R382" s="3">
        <f t="shared" si="38"/>
        <v>6516.7349999999997</v>
      </c>
      <c r="S382" s="3">
        <f t="shared" si="39"/>
        <v>6862.1219549999996</v>
      </c>
      <c r="T382" s="2">
        <v>2446.3200000000002</v>
      </c>
      <c r="U382" s="2">
        <v>0</v>
      </c>
      <c r="V382" s="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484.4</v>
      </c>
      <c r="AC382">
        <v>481.05</v>
      </c>
      <c r="AD382">
        <v>481.05</v>
      </c>
      <c r="AE382">
        <v>335.16</v>
      </c>
      <c r="AF382">
        <v>332.33</v>
      </c>
      <c r="AG382">
        <v>332.33</v>
      </c>
      <c r="AH382" s="2">
        <f t="shared" si="40"/>
        <v>2446.3200000000002</v>
      </c>
      <c r="AI382" s="2">
        <f t="shared" si="35"/>
        <v>0.39790500975927134</v>
      </c>
      <c r="AJ382">
        <v>2446.3200000000002</v>
      </c>
      <c r="AK382" s="2">
        <f t="shared" si="41"/>
        <v>4892.6400000000003</v>
      </c>
    </row>
    <row r="383" spans="1:37" ht="12.75" customHeight="1">
      <c r="A383" s="2">
        <v>14</v>
      </c>
      <c r="B383" s="2">
        <v>15</v>
      </c>
      <c r="C383" s="2" t="s">
        <v>10</v>
      </c>
      <c r="D383" t="s">
        <v>1428</v>
      </c>
      <c r="E383" s="2" t="s">
        <v>1604</v>
      </c>
      <c r="F383" t="str">
        <f t="shared" si="36"/>
        <v>053EMPLOYEE RELATED COSTS - SOCIAL CONTRIBUTIONS</v>
      </c>
      <c r="G383" t="str">
        <f t="shared" si="37"/>
        <v>1024CONTRIBUTION - GROUP INSURANCE</v>
      </c>
      <c r="H383" s="2" t="s">
        <v>1573</v>
      </c>
      <c r="I383" t="s">
        <v>1326</v>
      </c>
      <c r="J383" s="2" t="s">
        <v>422</v>
      </c>
      <c r="K383" s="2" t="s">
        <v>423</v>
      </c>
      <c r="L383" s="2" t="s">
        <v>436</v>
      </c>
      <c r="M383" s="2" t="s">
        <v>437</v>
      </c>
      <c r="N383" s="2" t="s">
        <v>444</v>
      </c>
      <c r="O383" s="2" t="s">
        <v>445</v>
      </c>
      <c r="P383" s="2">
        <v>20959</v>
      </c>
      <c r="Q383" s="2">
        <v>19022</v>
      </c>
      <c r="R383" s="3">
        <f t="shared" si="38"/>
        <v>20068.21</v>
      </c>
      <c r="S383" s="3">
        <f t="shared" si="39"/>
        <v>21131.825129999997</v>
      </c>
      <c r="T383" s="2">
        <v>8454.0300000000007</v>
      </c>
      <c r="U383" s="2">
        <v>0</v>
      </c>
      <c r="V383" s="2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1743.15</v>
      </c>
      <c r="AC383">
        <v>1743.15</v>
      </c>
      <c r="AD383">
        <v>1743.15</v>
      </c>
      <c r="AE383">
        <v>1074.8599999999999</v>
      </c>
      <c r="AF383">
        <v>1074.8599999999999</v>
      </c>
      <c r="AG383">
        <v>1074.8599999999999</v>
      </c>
      <c r="AH383" s="2">
        <f t="shared" si="40"/>
        <v>8454.0300000000007</v>
      </c>
      <c r="AI383" s="2">
        <f t="shared" si="35"/>
        <v>0.4033603702466721</v>
      </c>
      <c r="AJ383">
        <v>8454.0300000000007</v>
      </c>
      <c r="AK383" s="2">
        <f t="shared" si="41"/>
        <v>16908.060000000001</v>
      </c>
    </row>
    <row r="384" spans="1:37" ht="12.75" customHeight="1">
      <c r="A384" s="2">
        <v>14</v>
      </c>
      <c r="B384" s="2">
        <v>15</v>
      </c>
      <c r="C384" s="2" t="s">
        <v>10</v>
      </c>
      <c r="D384" t="s">
        <v>1428</v>
      </c>
      <c r="E384" s="2" t="s">
        <v>1604</v>
      </c>
      <c r="F384" t="str">
        <f t="shared" si="36"/>
        <v>053EMPLOYEE RELATED COSTS - SOCIAL CONTRIBUTIONS</v>
      </c>
      <c r="G384" t="str">
        <f t="shared" si="37"/>
        <v>1027CONTRIBUTION - WORKERS COMPENSATION</v>
      </c>
      <c r="H384" s="2" t="s">
        <v>1573</v>
      </c>
      <c r="I384" t="s">
        <v>1326</v>
      </c>
      <c r="J384" s="2" t="s">
        <v>422</v>
      </c>
      <c r="K384" s="2" t="s">
        <v>423</v>
      </c>
      <c r="L384" s="2" t="s">
        <v>436</v>
      </c>
      <c r="M384" s="2" t="s">
        <v>437</v>
      </c>
      <c r="N384" s="2" t="s">
        <v>446</v>
      </c>
      <c r="O384" s="2" t="s">
        <v>447</v>
      </c>
      <c r="P384" s="2">
        <v>0</v>
      </c>
      <c r="Q384" s="2">
        <v>15078</v>
      </c>
      <c r="R384" s="3">
        <f t="shared" si="38"/>
        <v>15907.29</v>
      </c>
      <c r="S384" s="3">
        <f t="shared" si="39"/>
        <v>16750.376370000002</v>
      </c>
      <c r="T384" s="2">
        <v>0</v>
      </c>
      <c r="U384" s="2">
        <v>0</v>
      </c>
      <c r="V384" s="2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 s="2">
        <f t="shared" si="40"/>
        <v>0</v>
      </c>
      <c r="AI384" s="2" t="e">
        <f t="shared" si="35"/>
        <v>#DIV/0!</v>
      </c>
      <c r="AJ384">
        <v>0</v>
      </c>
      <c r="AK384" s="2">
        <f t="shared" si="41"/>
        <v>0</v>
      </c>
    </row>
    <row r="385" spans="1:37" ht="12.75" customHeight="1">
      <c r="A385" s="2">
        <v>14</v>
      </c>
      <c r="B385" s="2">
        <v>15</v>
      </c>
      <c r="C385" s="2" t="s">
        <v>10</v>
      </c>
      <c r="D385" t="s">
        <v>1428</v>
      </c>
      <c r="E385" s="2" t="s">
        <v>1604</v>
      </c>
      <c r="F385" t="str">
        <f t="shared" si="36"/>
        <v>053EMPLOYEE RELATED COSTS - SOCIAL CONTRIBUTIONS</v>
      </c>
      <c r="G385" t="str">
        <f t="shared" si="37"/>
        <v>1028LEVIES - SETA</v>
      </c>
      <c r="H385" s="2" t="s">
        <v>1573</v>
      </c>
      <c r="I385" t="s">
        <v>1326</v>
      </c>
      <c r="J385" s="2" t="s">
        <v>422</v>
      </c>
      <c r="K385" s="2" t="s">
        <v>423</v>
      </c>
      <c r="L385" s="2" t="s">
        <v>436</v>
      </c>
      <c r="M385" s="2" t="s">
        <v>437</v>
      </c>
      <c r="N385" s="2" t="s">
        <v>448</v>
      </c>
      <c r="O385" s="2" t="s">
        <v>449</v>
      </c>
      <c r="P385" s="2">
        <v>11646</v>
      </c>
      <c r="Q385" s="2">
        <v>10457</v>
      </c>
      <c r="R385" s="3">
        <f t="shared" si="38"/>
        <v>11032.135</v>
      </c>
      <c r="S385" s="3">
        <f t="shared" si="39"/>
        <v>11616.838154999999</v>
      </c>
      <c r="T385" s="2">
        <v>5549.3300000000008</v>
      </c>
      <c r="U385" s="2">
        <v>0</v>
      </c>
      <c r="V385" s="2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1019.56</v>
      </c>
      <c r="AC385">
        <v>1069.8800000000001</v>
      </c>
      <c r="AD385">
        <v>1076.8599999999999</v>
      </c>
      <c r="AE385">
        <v>1031.93</v>
      </c>
      <c r="AF385">
        <v>684.38</v>
      </c>
      <c r="AG385">
        <v>666.72</v>
      </c>
      <c r="AH385" s="2">
        <f t="shared" si="40"/>
        <v>5549.3300000000008</v>
      </c>
      <c r="AI385" s="2">
        <f t="shared" si="35"/>
        <v>0.47650094453031089</v>
      </c>
      <c r="AJ385">
        <v>5549.33</v>
      </c>
      <c r="AK385" s="2">
        <f t="shared" si="41"/>
        <v>11098.660000000002</v>
      </c>
    </row>
    <row r="386" spans="1:37" ht="12.75" customHeight="1">
      <c r="A386" s="2">
        <v>14</v>
      </c>
      <c r="B386" s="2">
        <v>15</v>
      </c>
      <c r="C386" s="2" t="s">
        <v>10</v>
      </c>
      <c r="D386" t="s">
        <v>1428</v>
      </c>
      <c r="E386" s="2" t="s">
        <v>1604</v>
      </c>
      <c r="F386" t="str">
        <f t="shared" si="36"/>
        <v>053EMPLOYEE RELATED COSTS - SOCIAL CONTRIBUTIONS</v>
      </c>
      <c r="G386" t="str">
        <f t="shared" si="37"/>
        <v>1029LEVIES - BARGAINING COUNCIL</v>
      </c>
      <c r="H386" s="2" t="s">
        <v>1573</v>
      </c>
      <c r="I386" t="s">
        <v>1326</v>
      </c>
      <c r="J386" s="2" t="s">
        <v>422</v>
      </c>
      <c r="K386" s="2" t="s">
        <v>423</v>
      </c>
      <c r="L386" s="2" t="s">
        <v>436</v>
      </c>
      <c r="M386" s="2" t="s">
        <v>437</v>
      </c>
      <c r="N386" s="2" t="s">
        <v>450</v>
      </c>
      <c r="O386" s="2" t="s">
        <v>451</v>
      </c>
      <c r="P386" s="2">
        <v>326</v>
      </c>
      <c r="Q386" s="2">
        <v>261</v>
      </c>
      <c r="R386" s="3">
        <f t="shared" si="38"/>
        <v>275.35500000000002</v>
      </c>
      <c r="S386" s="3">
        <f t="shared" si="39"/>
        <v>289.94881500000002</v>
      </c>
      <c r="T386" s="2">
        <v>101.7</v>
      </c>
      <c r="U386" s="2">
        <v>0</v>
      </c>
      <c r="V386" s="2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20.34</v>
      </c>
      <c r="AC386">
        <v>20.34</v>
      </c>
      <c r="AD386">
        <v>20.34</v>
      </c>
      <c r="AE386">
        <v>13.56</v>
      </c>
      <c r="AF386">
        <v>13.56</v>
      </c>
      <c r="AG386">
        <v>13.56</v>
      </c>
      <c r="AH386" s="2">
        <f t="shared" si="40"/>
        <v>101.7</v>
      </c>
      <c r="AI386" s="2">
        <f t="shared" ref="AI386:AI449" si="42">AH386/P386</f>
        <v>0.31196319018404911</v>
      </c>
      <c r="AJ386">
        <v>101.7</v>
      </c>
      <c r="AK386" s="2">
        <f t="shared" si="41"/>
        <v>203.4</v>
      </c>
    </row>
    <row r="387" spans="1:37" ht="12.75" customHeight="1">
      <c r="A387" s="2">
        <v>14</v>
      </c>
      <c r="B387" s="2">
        <v>15</v>
      </c>
      <c r="C387" s="2" t="s">
        <v>10</v>
      </c>
      <c r="D387" t="s">
        <v>1428</v>
      </c>
      <c r="E387" s="2" t="s">
        <v>1604</v>
      </c>
      <c r="F387" t="str">
        <f t="shared" ref="F387:F450" si="43">L387&amp;M387</f>
        <v>078GENERAL EXPENSES - OTHER</v>
      </c>
      <c r="G387" t="str">
        <f t="shared" ref="G387:G450" si="44">N387&amp;O387</f>
        <v>1370YOUTH GENDER &amp; DISABILITY</v>
      </c>
      <c r="H387" s="2" t="s">
        <v>1573</v>
      </c>
      <c r="I387" t="s">
        <v>1326</v>
      </c>
      <c r="J387" s="2" t="s">
        <v>422</v>
      </c>
      <c r="K387" s="2" t="s">
        <v>423</v>
      </c>
      <c r="L387" s="2" t="s">
        <v>395</v>
      </c>
      <c r="M387" s="2" t="s">
        <v>396</v>
      </c>
      <c r="N387" s="2" t="s">
        <v>452</v>
      </c>
      <c r="O387" s="2" t="s">
        <v>453</v>
      </c>
      <c r="P387" s="2">
        <v>0</v>
      </c>
      <c r="Q387" s="2">
        <v>0</v>
      </c>
      <c r="R387" s="3">
        <f t="shared" ref="R387:R447" si="45">SUM((Q387*0.055)+Q387)</f>
        <v>0</v>
      </c>
      <c r="S387" s="3">
        <f t="shared" ref="S387:S447" si="46">SUM((R387*0.053)+R387)</f>
        <v>0</v>
      </c>
      <c r="T387" s="2">
        <v>0</v>
      </c>
      <c r="U387" s="2">
        <v>0</v>
      </c>
      <c r="V387" s="2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 s="2">
        <f t="shared" ref="AH387:AH450" si="47">SUM(AB387:AG387)</f>
        <v>0</v>
      </c>
      <c r="AI387" s="2" t="e">
        <f t="shared" si="42"/>
        <v>#DIV/0!</v>
      </c>
      <c r="AJ387">
        <v>0</v>
      </c>
      <c r="AK387" s="2">
        <f t="shared" ref="AK387:AK450" si="48">T387*2</f>
        <v>0</v>
      </c>
    </row>
    <row r="388" spans="1:37" ht="12.75" customHeight="1">
      <c r="A388" s="2">
        <v>14</v>
      </c>
      <c r="B388" s="2">
        <v>15</v>
      </c>
      <c r="C388" s="2" t="s">
        <v>10</v>
      </c>
      <c r="D388" t="s">
        <v>1428</v>
      </c>
      <c r="E388" s="2" t="s">
        <v>1604</v>
      </c>
      <c r="F388" t="str">
        <f t="shared" si="43"/>
        <v>095TRANSFERS FROM / (TO) RESERVES</v>
      </c>
      <c r="G388" t="str">
        <f t="shared" si="44"/>
        <v>2054TRANSFERS FROM/(TO) DISTRIBUTABLE RESERVES</v>
      </c>
      <c r="H388" s="2" t="s">
        <v>1573</v>
      </c>
      <c r="I388" t="s">
        <v>1329</v>
      </c>
      <c r="J388" s="2" t="s">
        <v>422</v>
      </c>
      <c r="K388" s="2" t="s">
        <v>423</v>
      </c>
      <c r="L388" s="2" t="s">
        <v>399</v>
      </c>
      <c r="M388" s="2" t="s">
        <v>400</v>
      </c>
      <c r="N388" s="2" t="s">
        <v>401</v>
      </c>
      <c r="O388" s="2" t="s">
        <v>402</v>
      </c>
      <c r="P388" s="2">
        <v>-2859</v>
      </c>
      <c r="Q388" s="2">
        <v>-2859</v>
      </c>
      <c r="R388" s="3">
        <v>-2859</v>
      </c>
      <c r="S388" s="3">
        <v>-2859</v>
      </c>
      <c r="T388" s="2">
        <v>0</v>
      </c>
      <c r="U388" s="2">
        <v>0</v>
      </c>
      <c r="V388" s="2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 s="2">
        <f t="shared" si="47"/>
        <v>0</v>
      </c>
      <c r="AI388" s="2">
        <f t="shared" si="42"/>
        <v>0</v>
      </c>
      <c r="AJ388">
        <v>0</v>
      </c>
      <c r="AK388" s="2">
        <f t="shared" si="48"/>
        <v>0</v>
      </c>
    </row>
    <row r="389" spans="1:37" ht="12.75" customHeight="1">
      <c r="A389" s="2">
        <v>14</v>
      </c>
      <c r="B389" s="2">
        <v>15</v>
      </c>
      <c r="C389" s="2" t="s">
        <v>10</v>
      </c>
      <c r="D389" t="s">
        <v>1428</v>
      </c>
      <c r="E389" s="2" t="s">
        <v>1604</v>
      </c>
      <c r="F389" t="str">
        <f t="shared" si="43"/>
        <v>608OTHER ASSETS</v>
      </c>
      <c r="G389" t="str">
        <f t="shared" si="44"/>
        <v>5025OTHER ASSETS</v>
      </c>
      <c r="H389" s="2" t="s">
        <v>1573</v>
      </c>
      <c r="I389" t="s">
        <v>1328</v>
      </c>
      <c r="J389" s="2" t="s">
        <v>422</v>
      </c>
      <c r="K389" s="2" t="s">
        <v>423</v>
      </c>
      <c r="L389" s="2" t="s">
        <v>403</v>
      </c>
      <c r="M389" s="2" t="s">
        <v>404</v>
      </c>
      <c r="N389" s="2" t="s">
        <v>421</v>
      </c>
      <c r="O389" s="2" t="s">
        <v>404</v>
      </c>
      <c r="P389" s="3">
        <v>0</v>
      </c>
      <c r="Q389" s="3"/>
      <c r="T389" s="2">
        <v>0</v>
      </c>
      <c r="U389" s="2">
        <v>0</v>
      </c>
      <c r="V389" s="2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 s="2">
        <f t="shared" si="47"/>
        <v>0</v>
      </c>
      <c r="AI389" s="2" t="e">
        <f t="shared" si="42"/>
        <v>#DIV/0!</v>
      </c>
      <c r="AJ389">
        <v>0</v>
      </c>
      <c r="AK389" s="2">
        <f t="shared" si="48"/>
        <v>0</v>
      </c>
    </row>
    <row r="390" spans="1:37" ht="12.75" customHeight="1">
      <c r="A390" s="2">
        <v>14</v>
      </c>
      <c r="B390" s="2">
        <v>15</v>
      </c>
      <c r="C390" s="2" t="s">
        <v>10</v>
      </c>
      <c r="D390" t="s">
        <v>1428</v>
      </c>
      <c r="E390" s="2" t="s">
        <v>1604</v>
      </c>
      <c r="F390" t="str">
        <f t="shared" si="43"/>
        <v>608OTHER ASSETS</v>
      </c>
      <c r="G390" t="str">
        <f t="shared" si="44"/>
        <v>5123OFFICE EQUIPMENT</v>
      </c>
      <c r="H390" s="2" t="s">
        <v>1573</v>
      </c>
      <c r="I390" t="s">
        <v>1328</v>
      </c>
      <c r="J390" s="2" t="s">
        <v>422</v>
      </c>
      <c r="K390" s="2" t="s">
        <v>423</v>
      </c>
      <c r="L390" s="2" t="s">
        <v>403</v>
      </c>
      <c r="M390" s="2" t="s">
        <v>404</v>
      </c>
      <c r="N390" s="2" t="s">
        <v>454</v>
      </c>
      <c r="O390" s="2" t="s">
        <v>406</v>
      </c>
      <c r="P390" s="3">
        <v>0</v>
      </c>
      <c r="Q390" s="3"/>
      <c r="T390" s="2">
        <v>0</v>
      </c>
      <c r="U390" s="2">
        <v>0</v>
      </c>
      <c r="V390" s="2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 s="2">
        <f t="shared" si="47"/>
        <v>0</v>
      </c>
      <c r="AI390" s="2" t="e">
        <f t="shared" si="42"/>
        <v>#DIV/0!</v>
      </c>
      <c r="AJ390">
        <v>0</v>
      </c>
      <c r="AK390" s="2">
        <f t="shared" si="48"/>
        <v>0</v>
      </c>
    </row>
    <row r="391" spans="1:37" ht="12.75" customHeight="1">
      <c r="A391" s="2">
        <v>14</v>
      </c>
      <c r="B391" s="2">
        <v>15</v>
      </c>
      <c r="C391" s="2" t="s">
        <v>10</v>
      </c>
      <c r="D391" t="s">
        <v>1428</v>
      </c>
      <c r="E391" s="2" t="s">
        <v>1604</v>
      </c>
      <c r="F391" t="str">
        <f t="shared" si="43"/>
        <v>608OTHER ASSETS</v>
      </c>
      <c r="G391" t="str">
        <f t="shared" si="44"/>
        <v>5125AIR CONDITIONING CIVIC CENTER</v>
      </c>
      <c r="H391" s="2" t="s">
        <v>1573</v>
      </c>
      <c r="I391" t="s">
        <v>1328</v>
      </c>
      <c r="J391" s="2" t="s">
        <v>422</v>
      </c>
      <c r="K391" s="2" t="s">
        <v>423</v>
      </c>
      <c r="L391" s="2" t="s">
        <v>403</v>
      </c>
      <c r="M391" s="2" t="s">
        <v>404</v>
      </c>
      <c r="N391" s="2" t="s">
        <v>415</v>
      </c>
      <c r="O391" s="2" t="s">
        <v>416</v>
      </c>
      <c r="P391" s="3">
        <v>0</v>
      </c>
      <c r="Q391" s="3"/>
      <c r="T391" s="2">
        <v>0</v>
      </c>
      <c r="U391" s="2">
        <v>0</v>
      </c>
      <c r="V391" s="2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 s="2">
        <f t="shared" si="47"/>
        <v>0</v>
      </c>
      <c r="AI391" s="2" t="e">
        <f t="shared" si="42"/>
        <v>#DIV/0!</v>
      </c>
      <c r="AJ391">
        <v>0</v>
      </c>
      <c r="AK391" s="2">
        <f t="shared" si="48"/>
        <v>0</v>
      </c>
    </row>
    <row r="392" spans="1:37" ht="12.75" customHeight="1">
      <c r="A392" s="2">
        <v>14</v>
      </c>
      <c r="B392" s="2">
        <v>15</v>
      </c>
      <c r="C392" s="2" t="s">
        <v>10</v>
      </c>
      <c r="D392" t="s">
        <v>1429</v>
      </c>
      <c r="E392" s="2" t="s">
        <v>1607</v>
      </c>
      <c r="F392" t="str">
        <f t="shared" si="43"/>
        <v>051EMPLOYEE RELATED COSTS - WAGES &amp; SALARIES</v>
      </c>
      <c r="G392" t="str">
        <f t="shared" si="44"/>
        <v>1016PERFORMANCE INCENTIVE SCHEMES</v>
      </c>
      <c r="H392" s="2" t="s">
        <v>1573</v>
      </c>
      <c r="I392" t="s">
        <v>1326</v>
      </c>
      <c r="J392" s="2" t="s">
        <v>455</v>
      </c>
      <c r="K392" s="2" t="s">
        <v>456</v>
      </c>
      <c r="L392" s="2" t="s">
        <v>391</v>
      </c>
      <c r="M392" s="2" t="s">
        <v>392</v>
      </c>
      <c r="N392" s="2" t="s">
        <v>393</v>
      </c>
      <c r="O392" s="2" t="s">
        <v>394</v>
      </c>
      <c r="P392" s="2">
        <v>0</v>
      </c>
      <c r="Q392" s="2">
        <v>0</v>
      </c>
      <c r="R392" s="3">
        <f t="shared" si="45"/>
        <v>0</v>
      </c>
      <c r="S392" s="3">
        <f t="shared" si="46"/>
        <v>0</v>
      </c>
      <c r="T392" s="2">
        <v>0</v>
      </c>
      <c r="U392" s="2">
        <v>0</v>
      </c>
      <c r="V392" s="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 s="2">
        <f t="shared" si="47"/>
        <v>0</v>
      </c>
      <c r="AI392" s="2" t="e">
        <f t="shared" si="42"/>
        <v>#DIV/0!</v>
      </c>
      <c r="AJ392">
        <v>0</v>
      </c>
      <c r="AK392" s="2">
        <f t="shared" si="48"/>
        <v>0</v>
      </c>
    </row>
    <row r="393" spans="1:37" ht="12.75" customHeight="1">
      <c r="A393" s="2">
        <v>14</v>
      </c>
      <c r="B393" s="2">
        <v>15</v>
      </c>
      <c r="C393" s="2" t="s">
        <v>10</v>
      </c>
      <c r="D393" t="s">
        <v>1429</v>
      </c>
      <c r="E393" s="2" t="s">
        <v>1607</v>
      </c>
      <c r="F393" t="str">
        <f t="shared" si="43"/>
        <v>078GENERAL EXPENSES - OTHER</v>
      </c>
      <c r="G393" t="str">
        <f t="shared" si="44"/>
        <v>1310CONSULTANTS &amp; PROFFESIONAL FEES</v>
      </c>
      <c r="H393" s="2" t="s">
        <v>1573</v>
      </c>
      <c r="I393" t="s">
        <v>1326</v>
      </c>
      <c r="J393" s="2" t="s">
        <v>455</v>
      </c>
      <c r="K393" s="2" t="s">
        <v>456</v>
      </c>
      <c r="L393" s="2" t="s">
        <v>395</v>
      </c>
      <c r="M393" s="2" t="s">
        <v>396</v>
      </c>
      <c r="N393" s="2" t="s">
        <v>457</v>
      </c>
      <c r="O393" s="2" t="s">
        <v>458</v>
      </c>
      <c r="P393" s="2">
        <v>0</v>
      </c>
      <c r="Q393" s="2">
        <v>0</v>
      </c>
      <c r="R393" s="3">
        <f t="shared" si="45"/>
        <v>0</v>
      </c>
      <c r="S393" s="3">
        <f t="shared" si="46"/>
        <v>0</v>
      </c>
      <c r="T393" s="2">
        <v>0</v>
      </c>
      <c r="U393" s="2">
        <v>0</v>
      </c>
      <c r="V393" s="2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 s="2">
        <f t="shared" si="47"/>
        <v>0</v>
      </c>
      <c r="AI393" s="2" t="e">
        <f t="shared" si="42"/>
        <v>#DIV/0!</v>
      </c>
      <c r="AJ393">
        <v>0</v>
      </c>
      <c r="AK393" s="2">
        <f t="shared" si="48"/>
        <v>0</v>
      </c>
    </row>
    <row r="394" spans="1:37" ht="12.75" customHeight="1">
      <c r="A394" s="2">
        <v>14</v>
      </c>
      <c r="B394" s="2">
        <v>15</v>
      </c>
      <c r="C394" s="2" t="s">
        <v>10</v>
      </c>
      <c r="D394" t="s">
        <v>1429</v>
      </c>
      <c r="E394" s="2" t="s">
        <v>1607</v>
      </c>
      <c r="F394" t="str">
        <f t="shared" si="43"/>
        <v>078GENERAL EXPENSES - OTHER</v>
      </c>
      <c r="G394" t="str">
        <f t="shared" si="44"/>
        <v>1336LICENCES &amp; PERMITS - NON VEHICLE</v>
      </c>
      <c r="H394" s="2" t="s">
        <v>1573</v>
      </c>
      <c r="I394" t="s">
        <v>1326</v>
      </c>
      <c r="J394" s="2" t="s">
        <v>455</v>
      </c>
      <c r="K394" s="2" t="s">
        <v>456</v>
      </c>
      <c r="L394" s="2" t="s">
        <v>395</v>
      </c>
      <c r="M394" s="2" t="s">
        <v>396</v>
      </c>
      <c r="N394" s="2" t="s">
        <v>459</v>
      </c>
      <c r="O394" s="2" t="s">
        <v>460</v>
      </c>
      <c r="P394" s="2">
        <v>0</v>
      </c>
      <c r="Q394" s="2">
        <v>0</v>
      </c>
      <c r="R394" s="3">
        <f t="shared" si="45"/>
        <v>0</v>
      </c>
      <c r="S394" s="3">
        <f t="shared" si="46"/>
        <v>0</v>
      </c>
      <c r="T394" s="2">
        <v>0</v>
      </c>
      <c r="U394" s="2">
        <v>0</v>
      </c>
      <c r="V394" s="2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 s="2">
        <f t="shared" si="47"/>
        <v>0</v>
      </c>
      <c r="AI394" s="2" t="e">
        <f t="shared" si="42"/>
        <v>#DIV/0!</v>
      </c>
      <c r="AJ394">
        <v>0</v>
      </c>
      <c r="AK394" s="2">
        <f t="shared" si="48"/>
        <v>0</v>
      </c>
    </row>
    <row r="395" spans="1:37" ht="12.75" customHeight="1">
      <c r="A395" s="2">
        <v>14</v>
      </c>
      <c r="B395" s="2">
        <v>15</v>
      </c>
      <c r="C395" s="2" t="s">
        <v>10</v>
      </c>
      <c r="D395" t="s">
        <v>1429</v>
      </c>
      <c r="E395" s="2" t="s">
        <v>1607</v>
      </c>
      <c r="F395" t="str">
        <f t="shared" si="43"/>
        <v>095TRANSFERS FROM / (TO) RESERVES</v>
      </c>
      <c r="G395" t="str">
        <f t="shared" si="44"/>
        <v>2054TRANSFERS FROM/(TO) DISTRIBUTABLE RESERVES</v>
      </c>
      <c r="H395" s="2" t="s">
        <v>1573</v>
      </c>
      <c r="I395" t="s">
        <v>1329</v>
      </c>
      <c r="J395" s="2" t="s">
        <v>455</v>
      </c>
      <c r="K395" s="2" t="s">
        <v>456</v>
      </c>
      <c r="L395" s="2" t="s">
        <v>399</v>
      </c>
      <c r="M395" s="2" t="s">
        <v>400</v>
      </c>
      <c r="N395" s="2" t="s">
        <v>401</v>
      </c>
      <c r="O395" s="2" t="s">
        <v>402</v>
      </c>
      <c r="P395" s="2">
        <v>-5321</v>
      </c>
      <c r="Q395" s="2">
        <v>-5321</v>
      </c>
      <c r="R395" s="3">
        <v>-5321</v>
      </c>
      <c r="S395" s="3">
        <v>-5321</v>
      </c>
      <c r="T395" s="2">
        <v>0</v>
      </c>
      <c r="U395" s="2">
        <v>0</v>
      </c>
      <c r="V395" s="2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 s="2">
        <f t="shared" si="47"/>
        <v>0</v>
      </c>
      <c r="AI395" s="2">
        <f t="shared" si="42"/>
        <v>0</v>
      </c>
      <c r="AJ395">
        <v>0</v>
      </c>
      <c r="AK395" s="2">
        <f t="shared" si="48"/>
        <v>0</v>
      </c>
    </row>
    <row r="396" spans="1:37" ht="12.75" customHeight="1">
      <c r="A396" s="2">
        <v>14</v>
      </c>
      <c r="B396" s="2">
        <v>15</v>
      </c>
      <c r="C396" s="2" t="s">
        <v>10</v>
      </c>
      <c r="D396" t="s">
        <v>1430</v>
      </c>
      <c r="E396" s="2" t="s">
        <v>1604</v>
      </c>
      <c r="F396" t="str">
        <f t="shared" si="43"/>
        <v>078GENERAL EXPENSES - OTHER</v>
      </c>
      <c r="G396" t="str">
        <f t="shared" si="44"/>
        <v>1308CONFERENCE &amp; CONVENTION COST - DOMESTIC</v>
      </c>
      <c r="H396" s="2" t="s">
        <v>1573</v>
      </c>
      <c r="I396" t="s">
        <v>1326</v>
      </c>
      <c r="J396" s="2" t="s">
        <v>461</v>
      </c>
      <c r="K396" s="2" t="s">
        <v>462</v>
      </c>
      <c r="L396" s="2" t="s">
        <v>395</v>
      </c>
      <c r="M396" s="2" t="s">
        <v>396</v>
      </c>
      <c r="N396" s="2" t="s">
        <v>463</v>
      </c>
      <c r="O396" s="2" t="s">
        <v>464</v>
      </c>
      <c r="P396" s="2">
        <v>9020</v>
      </c>
      <c r="Q396" s="2">
        <v>9020</v>
      </c>
      <c r="R396" s="3">
        <f t="shared" si="45"/>
        <v>9516.1</v>
      </c>
      <c r="S396" s="3">
        <f t="shared" si="46"/>
        <v>10020.453300000001</v>
      </c>
      <c r="T396" s="2">
        <v>7070.18</v>
      </c>
      <c r="U396" s="2">
        <v>0</v>
      </c>
      <c r="V396" s="2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7070.18</v>
      </c>
      <c r="AE396">
        <v>0</v>
      </c>
      <c r="AF396">
        <v>0</v>
      </c>
      <c r="AG396">
        <v>0</v>
      </c>
      <c r="AH396" s="2">
        <f t="shared" si="47"/>
        <v>7070.18</v>
      </c>
      <c r="AI396" s="2">
        <f t="shared" si="42"/>
        <v>0.78383370288248344</v>
      </c>
      <c r="AJ396">
        <v>7070.18</v>
      </c>
      <c r="AK396" s="2">
        <f t="shared" si="48"/>
        <v>14140.36</v>
      </c>
    </row>
    <row r="397" spans="1:37" ht="12.75" customHeight="1">
      <c r="A397" s="2">
        <v>14</v>
      </c>
      <c r="B397" s="2">
        <v>15</v>
      </c>
      <c r="C397" s="2" t="s">
        <v>10</v>
      </c>
      <c r="D397" t="s">
        <v>1430</v>
      </c>
      <c r="E397" s="2" t="s">
        <v>1604</v>
      </c>
      <c r="F397" t="str">
        <f t="shared" si="43"/>
        <v>078GENERAL EXPENSES - OTHER</v>
      </c>
      <c r="G397" t="str">
        <f t="shared" si="44"/>
        <v>1311CONSUMABLE DOMESTIC ITEMS</v>
      </c>
      <c r="H397" s="2" t="s">
        <v>1573</v>
      </c>
      <c r="I397" t="s">
        <v>1326</v>
      </c>
      <c r="J397" s="2" t="s">
        <v>461</v>
      </c>
      <c r="K397" s="2" t="s">
        <v>462</v>
      </c>
      <c r="L397" s="2" t="s">
        <v>395</v>
      </c>
      <c r="M397" s="2" t="s">
        <v>396</v>
      </c>
      <c r="N397" s="2" t="s">
        <v>465</v>
      </c>
      <c r="O397" s="2" t="s">
        <v>466</v>
      </c>
      <c r="P397" s="2">
        <v>1000</v>
      </c>
      <c r="Q397" s="2">
        <v>1000</v>
      </c>
      <c r="R397" s="3">
        <f t="shared" si="45"/>
        <v>1055</v>
      </c>
      <c r="S397" s="3">
        <f t="shared" si="46"/>
        <v>1110.915</v>
      </c>
      <c r="T397" s="2">
        <v>0</v>
      </c>
      <c r="U397" s="2">
        <v>0</v>
      </c>
      <c r="V397" s="2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 s="2">
        <f t="shared" si="47"/>
        <v>0</v>
      </c>
      <c r="AI397" s="2">
        <f t="shared" si="42"/>
        <v>0</v>
      </c>
      <c r="AJ397">
        <v>0</v>
      </c>
      <c r="AK397" s="2">
        <f t="shared" si="48"/>
        <v>0</v>
      </c>
    </row>
    <row r="398" spans="1:37" ht="12.75" customHeight="1">
      <c r="A398" s="2">
        <v>14</v>
      </c>
      <c r="B398" s="2">
        <v>15</v>
      </c>
      <c r="C398" s="2" t="s">
        <v>10</v>
      </c>
      <c r="D398" t="s">
        <v>1430</v>
      </c>
      <c r="E398" s="2" t="s">
        <v>1604</v>
      </c>
      <c r="F398" t="str">
        <f t="shared" si="43"/>
        <v>078GENERAL EXPENSES - OTHER</v>
      </c>
      <c r="G398" t="str">
        <f t="shared" si="44"/>
        <v>1321ENTERTAINMENT - OFFICIALS</v>
      </c>
      <c r="H398" s="2" t="s">
        <v>1573</v>
      </c>
      <c r="I398" t="s">
        <v>1326</v>
      </c>
      <c r="J398" s="2" t="s">
        <v>461</v>
      </c>
      <c r="K398" s="2" t="s">
        <v>462</v>
      </c>
      <c r="L398" s="2" t="s">
        <v>395</v>
      </c>
      <c r="M398" s="2" t="s">
        <v>396</v>
      </c>
      <c r="N398" s="2" t="s">
        <v>467</v>
      </c>
      <c r="O398" s="2" t="s">
        <v>468</v>
      </c>
      <c r="P398" s="2">
        <v>9980</v>
      </c>
      <c r="Q398" s="2">
        <v>8000</v>
      </c>
      <c r="R398" s="3">
        <f t="shared" si="45"/>
        <v>8440</v>
      </c>
      <c r="S398" s="3">
        <f t="shared" si="46"/>
        <v>8887.32</v>
      </c>
      <c r="T398" s="2">
        <v>9309.2000000000007</v>
      </c>
      <c r="U398" s="2">
        <v>0</v>
      </c>
      <c r="V398" s="2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9309.2000000000007</v>
      </c>
      <c r="AD398">
        <v>0</v>
      </c>
      <c r="AE398">
        <v>0</v>
      </c>
      <c r="AF398">
        <v>0</v>
      </c>
      <c r="AG398">
        <v>0</v>
      </c>
      <c r="AH398" s="2">
        <f t="shared" si="47"/>
        <v>9309.2000000000007</v>
      </c>
      <c r="AI398" s="2">
        <f t="shared" si="42"/>
        <v>0.93278557114228466</v>
      </c>
      <c r="AJ398">
        <v>9309.2000000000007</v>
      </c>
      <c r="AK398" s="2">
        <f t="shared" si="48"/>
        <v>18618.400000000001</v>
      </c>
    </row>
    <row r="399" spans="1:37" ht="12.75" customHeight="1">
      <c r="A399" s="2">
        <v>14</v>
      </c>
      <c r="B399" s="2">
        <v>15</v>
      </c>
      <c r="C399" s="2" t="s">
        <v>10</v>
      </c>
      <c r="D399" t="s">
        <v>1430</v>
      </c>
      <c r="E399" s="2" t="s">
        <v>1604</v>
      </c>
      <c r="F399" t="str">
        <f t="shared" si="43"/>
        <v>078GENERAL EXPENSES - OTHER</v>
      </c>
      <c r="G399" t="str">
        <f t="shared" si="44"/>
        <v>1344NON-CAPITAL TOOLS &amp; EQUIPMENT</v>
      </c>
      <c r="H399" s="2" t="s">
        <v>1573</v>
      </c>
      <c r="I399" t="s">
        <v>1326</v>
      </c>
      <c r="J399" s="2" t="s">
        <v>461</v>
      </c>
      <c r="K399" s="2" t="s">
        <v>462</v>
      </c>
      <c r="L399" s="2" t="s">
        <v>395</v>
      </c>
      <c r="M399" s="2" t="s">
        <v>396</v>
      </c>
      <c r="N399" s="2" t="s">
        <v>469</v>
      </c>
      <c r="O399" s="2" t="s">
        <v>470</v>
      </c>
      <c r="P399" s="2">
        <v>3000</v>
      </c>
      <c r="Q399" s="2">
        <v>3000</v>
      </c>
      <c r="R399" s="3">
        <f t="shared" si="45"/>
        <v>3165</v>
      </c>
      <c r="S399" s="3">
        <f t="shared" si="46"/>
        <v>3332.7449999999999</v>
      </c>
      <c r="T399" s="2">
        <v>0</v>
      </c>
      <c r="U399" s="2">
        <v>0</v>
      </c>
      <c r="V399" s="2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 s="2">
        <f t="shared" si="47"/>
        <v>0</v>
      </c>
      <c r="AI399" s="2">
        <f t="shared" si="42"/>
        <v>0</v>
      </c>
      <c r="AJ399">
        <v>0</v>
      </c>
      <c r="AK399" s="2">
        <f t="shared" si="48"/>
        <v>0</v>
      </c>
    </row>
    <row r="400" spans="1:37" ht="12.75" customHeight="1">
      <c r="A400" s="2">
        <v>14</v>
      </c>
      <c r="B400" s="2">
        <v>15</v>
      </c>
      <c r="C400" s="2" t="s">
        <v>10</v>
      </c>
      <c r="D400" t="s">
        <v>1430</v>
      </c>
      <c r="E400" s="2" t="s">
        <v>1604</v>
      </c>
      <c r="F400" t="str">
        <f t="shared" si="43"/>
        <v>078GENERAL EXPENSES - OTHER</v>
      </c>
      <c r="G400" t="str">
        <f t="shared" si="44"/>
        <v>1347POSTAGE &amp; COURIER FEES</v>
      </c>
      <c r="H400" s="2" t="s">
        <v>1573</v>
      </c>
      <c r="I400" t="s">
        <v>1326</v>
      </c>
      <c r="J400" s="2" t="s">
        <v>461</v>
      </c>
      <c r="K400" s="2" t="s">
        <v>462</v>
      </c>
      <c r="L400" s="2" t="s">
        <v>395</v>
      </c>
      <c r="M400" s="2" t="s">
        <v>396</v>
      </c>
      <c r="N400" s="2" t="s">
        <v>471</v>
      </c>
      <c r="O400" s="2" t="s">
        <v>472</v>
      </c>
      <c r="P400" s="2">
        <v>700</v>
      </c>
      <c r="Q400" s="2">
        <v>700</v>
      </c>
      <c r="R400" s="3">
        <f t="shared" si="45"/>
        <v>738.5</v>
      </c>
      <c r="S400" s="3">
        <f t="shared" si="46"/>
        <v>777.64049999999997</v>
      </c>
      <c r="T400" s="2">
        <v>0</v>
      </c>
      <c r="U400" s="2">
        <v>0</v>
      </c>
      <c r="V400" s="2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 s="2">
        <f t="shared" si="47"/>
        <v>0</v>
      </c>
      <c r="AI400" s="2">
        <f t="shared" si="42"/>
        <v>0</v>
      </c>
      <c r="AJ400">
        <v>0</v>
      </c>
      <c r="AK400" s="2">
        <f t="shared" si="48"/>
        <v>0</v>
      </c>
    </row>
    <row r="401" spans="1:37" ht="12.75" customHeight="1">
      <c r="A401" s="2">
        <v>14</v>
      </c>
      <c r="B401" s="2">
        <v>15</v>
      </c>
      <c r="C401" s="2" t="s">
        <v>10</v>
      </c>
      <c r="D401" t="s">
        <v>1430</v>
      </c>
      <c r="E401" s="2" t="s">
        <v>1604</v>
      </c>
      <c r="F401" t="str">
        <f t="shared" si="43"/>
        <v>078GENERAL EXPENSES - OTHER</v>
      </c>
      <c r="G401" t="str">
        <f t="shared" si="44"/>
        <v>1348PRINTING &amp; STATIONERY</v>
      </c>
      <c r="H401" s="2" t="s">
        <v>1573</v>
      </c>
      <c r="I401" t="s">
        <v>1326</v>
      </c>
      <c r="J401" s="2" t="s">
        <v>461</v>
      </c>
      <c r="K401" s="2" t="s">
        <v>462</v>
      </c>
      <c r="L401" s="2" t="s">
        <v>395</v>
      </c>
      <c r="M401" s="2" t="s">
        <v>396</v>
      </c>
      <c r="N401" s="2" t="s">
        <v>473</v>
      </c>
      <c r="O401" s="2" t="s">
        <v>474</v>
      </c>
      <c r="P401" s="2">
        <v>4000</v>
      </c>
      <c r="Q401" s="2">
        <v>4000</v>
      </c>
      <c r="R401" s="3">
        <f t="shared" si="45"/>
        <v>4220</v>
      </c>
      <c r="S401" s="3">
        <f t="shared" si="46"/>
        <v>4443.66</v>
      </c>
      <c r="T401" s="2">
        <v>0</v>
      </c>
      <c r="U401" s="2">
        <v>0</v>
      </c>
      <c r="V401" s="2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 s="2">
        <f t="shared" si="47"/>
        <v>0</v>
      </c>
      <c r="AI401" s="2">
        <f t="shared" si="42"/>
        <v>0</v>
      </c>
      <c r="AJ401">
        <v>0</v>
      </c>
      <c r="AK401" s="2">
        <f t="shared" si="48"/>
        <v>0</v>
      </c>
    </row>
    <row r="402" spans="1:37" ht="12.75" customHeight="1">
      <c r="A402" s="2">
        <v>14</v>
      </c>
      <c r="B402" s="2">
        <v>15</v>
      </c>
      <c r="C402" s="2" t="s">
        <v>10</v>
      </c>
      <c r="D402" t="s">
        <v>1430</v>
      </c>
      <c r="E402" s="2" t="s">
        <v>1604</v>
      </c>
      <c r="F402" t="str">
        <f t="shared" si="43"/>
        <v>078GENERAL EXPENSES - OTHER</v>
      </c>
      <c r="G402" t="str">
        <f t="shared" si="44"/>
        <v>1350PROTECTIVE CLOTHING</v>
      </c>
      <c r="H402" s="2" t="s">
        <v>1573</v>
      </c>
      <c r="I402" t="s">
        <v>1326</v>
      </c>
      <c r="J402" s="2" t="s">
        <v>461</v>
      </c>
      <c r="K402" s="2" t="s">
        <v>462</v>
      </c>
      <c r="L402" s="2" t="s">
        <v>395</v>
      </c>
      <c r="M402" s="2" t="s">
        <v>396</v>
      </c>
      <c r="N402" s="2" t="s">
        <v>475</v>
      </c>
      <c r="O402" s="2" t="s">
        <v>476</v>
      </c>
      <c r="P402" s="2">
        <v>1000</v>
      </c>
      <c r="Q402" s="2">
        <v>1000</v>
      </c>
      <c r="R402" s="3">
        <f t="shared" si="45"/>
        <v>1055</v>
      </c>
      <c r="S402" s="3">
        <f t="shared" si="46"/>
        <v>1110.915</v>
      </c>
      <c r="T402" s="2">
        <v>0</v>
      </c>
      <c r="U402" s="2">
        <v>0</v>
      </c>
      <c r="V402" s="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 s="2">
        <f t="shared" si="47"/>
        <v>0</v>
      </c>
      <c r="AI402" s="2">
        <f t="shared" si="42"/>
        <v>0</v>
      </c>
      <c r="AJ402">
        <v>0</v>
      </c>
      <c r="AK402" s="2">
        <f t="shared" si="48"/>
        <v>0</v>
      </c>
    </row>
    <row r="403" spans="1:37" ht="12.75" customHeight="1">
      <c r="A403" s="2">
        <v>14</v>
      </c>
      <c r="B403" s="2">
        <v>15</v>
      </c>
      <c r="C403" s="2" t="s">
        <v>10</v>
      </c>
      <c r="D403" t="s">
        <v>1430</v>
      </c>
      <c r="E403" s="2" t="s">
        <v>1604</v>
      </c>
      <c r="F403" t="str">
        <f t="shared" si="43"/>
        <v>078GENERAL EXPENSES - OTHER</v>
      </c>
      <c r="G403" t="str">
        <f t="shared" si="44"/>
        <v>1364SUBSISTANCE &amp; TRAVELLING EXPENSES</v>
      </c>
      <c r="H403" s="2" t="s">
        <v>1573</v>
      </c>
      <c r="I403" t="s">
        <v>1326</v>
      </c>
      <c r="J403" s="2" t="s">
        <v>461</v>
      </c>
      <c r="K403" s="2" t="s">
        <v>462</v>
      </c>
      <c r="L403" s="2" t="s">
        <v>395</v>
      </c>
      <c r="M403" s="2" t="s">
        <v>396</v>
      </c>
      <c r="N403" s="2" t="s">
        <v>477</v>
      </c>
      <c r="O403" s="2" t="s">
        <v>478</v>
      </c>
      <c r="P403" s="2">
        <v>72665</v>
      </c>
      <c r="Q403" s="2">
        <v>72665</v>
      </c>
      <c r="R403" s="3">
        <f t="shared" si="45"/>
        <v>76661.574999999997</v>
      </c>
      <c r="S403" s="3">
        <f t="shared" si="46"/>
        <v>80724.638475</v>
      </c>
      <c r="T403" s="2">
        <v>20602.199999999997</v>
      </c>
      <c r="U403" s="2">
        <v>0</v>
      </c>
      <c r="V403" s="2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1329.24</v>
      </c>
      <c r="AD403">
        <v>14159.3</v>
      </c>
      <c r="AE403">
        <v>0</v>
      </c>
      <c r="AF403">
        <v>5113.66</v>
      </c>
      <c r="AG403">
        <v>0</v>
      </c>
      <c r="AH403" s="2">
        <f t="shared" si="47"/>
        <v>20602.199999999997</v>
      </c>
      <c r="AI403" s="2">
        <f t="shared" si="42"/>
        <v>0.28352301658294909</v>
      </c>
      <c r="AJ403">
        <v>20602.2</v>
      </c>
      <c r="AK403" s="2">
        <f t="shared" si="48"/>
        <v>41204.399999999994</v>
      </c>
    </row>
    <row r="404" spans="1:37" ht="12.75" customHeight="1">
      <c r="A404" s="2">
        <v>14</v>
      </c>
      <c r="B404" s="2">
        <v>15</v>
      </c>
      <c r="C404" s="2" t="s">
        <v>10</v>
      </c>
      <c r="D404" t="s">
        <v>1430</v>
      </c>
      <c r="E404" s="2" t="s">
        <v>1604</v>
      </c>
      <c r="F404" t="str">
        <f t="shared" si="43"/>
        <v>078GENERAL EXPENSES - OTHER</v>
      </c>
      <c r="G404" t="str">
        <f t="shared" si="44"/>
        <v>1366TELEPHONE</v>
      </c>
      <c r="H404" s="2" t="s">
        <v>1573</v>
      </c>
      <c r="I404" t="s">
        <v>1326</v>
      </c>
      <c r="J404" s="2" t="s">
        <v>461</v>
      </c>
      <c r="K404" s="2" t="s">
        <v>462</v>
      </c>
      <c r="L404" s="2" t="s">
        <v>395</v>
      </c>
      <c r="M404" s="2" t="s">
        <v>396</v>
      </c>
      <c r="N404" s="2" t="s">
        <v>479</v>
      </c>
      <c r="O404" s="2" t="s">
        <v>309</v>
      </c>
      <c r="P404" s="2">
        <v>12840</v>
      </c>
      <c r="Q404" s="2">
        <f>12840+12840</f>
        <v>25680</v>
      </c>
      <c r="R404" s="3">
        <f t="shared" si="45"/>
        <v>27092.400000000001</v>
      </c>
      <c r="S404" s="3">
        <f t="shared" si="46"/>
        <v>28528.297200000001</v>
      </c>
      <c r="T404" s="2">
        <v>6000</v>
      </c>
      <c r="U404" s="2">
        <v>0</v>
      </c>
      <c r="V404" s="2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1000</v>
      </c>
      <c r="AC404">
        <v>1000</v>
      </c>
      <c r="AD404">
        <v>1000</v>
      </c>
      <c r="AE404">
        <v>1000</v>
      </c>
      <c r="AF404">
        <v>1000</v>
      </c>
      <c r="AG404">
        <v>1000</v>
      </c>
      <c r="AH404" s="2">
        <f t="shared" si="47"/>
        <v>6000</v>
      </c>
      <c r="AI404" s="2">
        <f t="shared" si="42"/>
        <v>0.46728971962616822</v>
      </c>
      <c r="AJ404">
        <v>6000</v>
      </c>
      <c r="AK404" s="2">
        <f t="shared" si="48"/>
        <v>12000</v>
      </c>
    </row>
    <row r="405" spans="1:37" ht="12.75" customHeight="1">
      <c r="A405" s="2">
        <v>14</v>
      </c>
      <c r="B405" s="2">
        <v>15</v>
      </c>
      <c r="C405" s="2" t="s">
        <v>10</v>
      </c>
      <c r="D405" t="s">
        <v>1431</v>
      </c>
      <c r="E405" s="2" t="s">
        <v>1605</v>
      </c>
      <c r="F405" t="str">
        <f t="shared" si="43"/>
        <v>051EMPLOYEE RELATED COSTS - WAGES &amp; SALARIES</v>
      </c>
      <c r="G405" t="str">
        <f t="shared" si="44"/>
        <v>1013TRAVEL ALLOWANCE</v>
      </c>
      <c r="H405" s="2" t="s">
        <v>1580</v>
      </c>
      <c r="I405" t="s">
        <v>1326</v>
      </c>
      <c r="J405" s="2" t="s">
        <v>480</v>
      </c>
      <c r="K405" s="2" t="s">
        <v>481</v>
      </c>
      <c r="L405" s="2" t="s">
        <v>391</v>
      </c>
      <c r="M405" s="2" t="s">
        <v>392</v>
      </c>
      <c r="N405" s="2" t="s">
        <v>434</v>
      </c>
      <c r="O405" s="2" t="s">
        <v>435</v>
      </c>
      <c r="P405" s="2">
        <v>0</v>
      </c>
      <c r="Q405" s="2">
        <v>0</v>
      </c>
      <c r="R405" s="3">
        <f t="shared" si="45"/>
        <v>0</v>
      </c>
      <c r="S405" s="3">
        <f t="shared" si="46"/>
        <v>0</v>
      </c>
      <c r="T405" s="2">
        <v>0</v>
      </c>
      <c r="U405" s="2">
        <v>0</v>
      </c>
      <c r="V405" s="2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 s="2">
        <f t="shared" si="47"/>
        <v>0</v>
      </c>
      <c r="AI405" s="2" t="e">
        <f t="shared" si="42"/>
        <v>#DIV/0!</v>
      </c>
      <c r="AJ405">
        <v>0</v>
      </c>
      <c r="AK405" s="2">
        <f t="shared" si="48"/>
        <v>0</v>
      </c>
    </row>
    <row r="406" spans="1:37" ht="12.75" customHeight="1">
      <c r="A406" s="2">
        <v>14</v>
      </c>
      <c r="B406" s="2">
        <v>15</v>
      </c>
      <c r="C406" s="2" t="s">
        <v>10</v>
      </c>
      <c r="D406" t="s">
        <v>1431</v>
      </c>
      <c r="E406" s="2" t="s">
        <v>1605</v>
      </c>
      <c r="F406" t="str">
        <f t="shared" si="43"/>
        <v>051EMPLOYEE RELATED COSTS - WAGES &amp; SALARIES</v>
      </c>
      <c r="G406" t="str">
        <f t="shared" si="44"/>
        <v>1016PERFORMANCE INCENTIVE SCHEMES</v>
      </c>
      <c r="H406" s="2" t="s">
        <v>1580</v>
      </c>
      <c r="I406" t="s">
        <v>1326</v>
      </c>
      <c r="J406" s="2" t="s">
        <v>480</v>
      </c>
      <c r="K406" s="2" t="s">
        <v>481</v>
      </c>
      <c r="L406" s="2" t="s">
        <v>391</v>
      </c>
      <c r="M406" s="2" t="s">
        <v>392</v>
      </c>
      <c r="N406" s="2" t="s">
        <v>393</v>
      </c>
      <c r="O406" s="2" t="s">
        <v>394</v>
      </c>
      <c r="P406" s="2">
        <v>91643</v>
      </c>
      <c r="Q406" s="2">
        <v>0</v>
      </c>
      <c r="R406" s="3">
        <f t="shared" si="45"/>
        <v>0</v>
      </c>
      <c r="S406" s="3">
        <f t="shared" si="46"/>
        <v>0</v>
      </c>
      <c r="T406" s="2">
        <v>0</v>
      </c>
      <c r="U406" s="2">
        <v>0</v>
      </c>
      <c r="V406" s="2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 s="2">
        <f t="shared" si="47"/>
        <v>0</v>
      </c>
      <c r="AI406" s="2">
        <f t="shared" si="42"/>
        <v>0</v>
      </c>
      <c r="AJ406">
        <v>0</v>
      </c>
      <c r="AK406" s="2">
        <f t="shared" si="48"/>
        <v>0</v>
      </c>
    </row>
    <row r="407" spans="1:37" ht="12.75" customHeight="1">
      <c r="A407" s="2">
        <v>14</v>
      </c>
      <c r="B407" s="2">
        <v>15</v>
      </c>
      <c r="C407" s="2" t="s">
        <v>10</v>
      </c>
      <c r="D407" t="s">
        <v>1431</v>
      </c>
      <c r="E407" s="2" t="s">
        <v>1605</v>
      </c>
      <c r="F407" t="str">
        <f t="shared" si="43"/>
        <v>066REPAIRS AND MAINTENANCE</v>
      </c>
      <c r="G407" t="str">
        <f t="shared" si="44"/>
        <v>1211COUNCIL-OWNED LAND</v>
      </c>
      <c r="H407" s="2" t="s">
        <v>1580</v>
      </c>
      <c r="I407" t="s">
        <v>1326</v>
      </c>
      <c r="J407" s="2" t="s">
        <v>480</v>
      </c>
      <c r="K407" s="2" t="s">
        <v>481</v>
      </c>
      <c r="L407" s="2" t="s">
        <v>482</v>
      </c>
      <c r="M407" s="2" t="s">
        <v>483</v>
      </c>
      <c r="N407" s="2" t="s">
        <v>484</v>
      </c>
      <c r="O407" s="2" t="s">
        <v>485</v>
      </c>
      <c r="P407" s="2">
        <v>0</v>
      </c>
      <c r="Q407" s="2">
        <v>0</v>
      </c>
      <c r="R407" s="3">
        <f t="shared" si="45"/>
        <v>0</v>
      </c>
      <c r="S407" s="3">
        <f t="shared" si="46"/>
        <v>0</v>
      </c>
      <c r="T407" s="2">
        <v>0</v>
      </c>
      <c r="U407" s="2">
        <v>0</v>
      </c>
      <c r="V407" s="2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 s="2">
        <f t="shared" si="47"/>
        <v>0</v>
      </c>
      <c r="AI407" s="2" t="e">
        <f t="shared" si="42"/>
        <v>#DIV/0!</v>
      </c>
      <c r="AJ407">
        <v>0</v>
      </c>
      <c r="AK407" s="2">
        <f>P407</f>
        <v>0</v>
      </c>
    </row>
    <row r="408" spans="1:37" ht="12.75" customHeight="1">
      <c r="A408" s="2">
        <v>14</v>
      </c>
      <c r="B408" s="2">
        <v>15</v>
      </c>
      <c r="C408" s="2" t="s">
        <v>10</v>
      </c>
      <c r="D408" t="s">
        <v>1431</v>
      </c>
      <c r="E408" s="2" t="s">
        <v>1605</v>
      </c>
      <c r="F408" t="str">
        <f t="shared" si="43"/>
        <v>095TRANSFERS FROM / (TO) RESERVES</v>
      </c>
      <c r="G408" t="str">
        <f t="shared" si="44"/>
        <v>2054TRANSFERS FROM/(TO) DISTRIBUTABLE RESERVES</v>
      </c>
      <c r="H408" s="2" t="s">
        <v>1580</v>
      </c>
      <c r="I408" t="s">
        <v>1329</v>
      </c>
      <c r="J408" s="2" t="s">
        <v>480</v>
      </c>
      <c r="K408" s="2" t="s">
        <v>481</v>
      </c>
      <c r="L408" s="2" t="s">
        <v>399</v>
      </c>
      <c r="M408" s="2" t="s">
        <v>400</v>
      </c>
      <c r="N408" s="2" t="s">
        <v>401</v>
      </c>
      <c r="O408" s="2" t="s">
        <v>402</v>
      </c>
      <c r="P408" s="2">
        <v>-472202</v>
      </c>
      <c r="Q408" s="2">
        <v>-472202</v>
      </c>
      <c r="R408" s="3">
        <v>-472202</v>
      </c>
      <c r="S408" s="3">
        <v>-472202</v>
      </c>
      <c r="T408" s="2">
        <v>0</v>
      </c>
      <c r="U408" s="2">
        <v>0</v>
      </c>
      <c r="V408" s="2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 s="2">
        <f t="shared" si="47"/>
        <v>0</v>
      </c>
      <c r="AI408" s="2">
        <f t="shared" si="42"/>
        <v>0</v>
      </c>
      <c r="AJ408">
        <v>0</v>
      </c>
      <c r="AK408" s="2">
        <f t="shared" si="48"/>
        <v>0</v>
      </c>
    </row>
    <row r="409" spans="1:37" ht="12.75" customHeight="1">
      <c r="A409" s="2">
        <v>14</v>
      </c>
      <c r="B409" s="2">
        <v>15</v>
      </c>
      <c r="C409" s="2" t="s">
        <v>10</v>
      </c>
      <c r="D409" t="s">
        <v>1431</v>
      </c>
      <c r="E409" s="2" t="s">
        <v>1605</v>
      </c>
      <c r="F409" t="str">
        <f t="shared" si="43"/>
        <v>602COMMUNITY</v>
      </c>
      <c r="G409" t="str">
        <f t="shared" si="44"/>
        <v>5001LAND &amp; BUILDINGS - INFRASTRUCTURE</v>
      </c>
      <c r="H409" s="2" t="s">
        <v>1580</v>
      </c>
      <c r="I409" t="s">
        <v>1328</v>
      </c>
      <c r="J409" s="2" t="s">
        <v>480</v>
      </c>
      <c r="K409" s="2" t="s">
        <v>481</v>
      </c>
      <c r="L409" s="2" t="s">
        <v>486</v>
      </c>
      <c r="M409" s="2" t="s">
        <v>487</v>
      </c>
      <c r="N409" s="2" t="s">
        <v>488</v>
      </c>
      <c r="O409" s="2" t="s">
        <v>489</v>
      </c>
      <c r="P409" s="3">
        <v>0</v>
      </c>
      <c r="Q409" s="3"/>
      <c r="T409" s="2">
        <v>0</v>
      </c>
      <c r="U409" s="2">
        <v>0</v>
      </c>
      <c r="V409" s="2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 s="2">
        <f t="shared" si="47"/>
        <v>0</v>
      </c>
      <c r="AI409" s="2" t="e">
        <f t="shared" si="42"/>
        <v>#DIV/0!</v>
      </c>
      <c r="AJ409">
        <v>0</v>
      </c>
      <c r="AK409" s="2">
        <f t="shared" si="48"/>
        <v>0</v>
      </c>
    </row>
    <row r="410" spans="1:37" ht="12.75" customHeight="1">
      <c r="A410" s="2">
        <v>14</v>
      </c>
      <c r="B410" s="2">
        <v>15</v>
      </c>
      <c r="C410" s="2" t="s">
        <v>10</v>
      </c>
      <c r="D410" t="s">
        <v>1431</v>
      </c>
      <c r="E410" s="2" t="s">
        <v>1605</v>
      </c>
      <c r="F410" t="str">
        <f t="shared" si="43"/>
        <v>602COMMUNITY</v>
      </c>
      <c r="G410" t="str">
        <f t="shared" si="44"/>
        <v>5211ESTABLISHMENT OF PARKS /GARDENS</v>
      </c>
      <c r="H410" s="2" t="s">
        <v>1580</v>
      </c>
      <c r="I410" t="s">
        <v>1328</v>
      </c>
      <c r="J410" s="2" t="s">
        <v>480</v>
      </c>
      <c r="K410" s="2" t="s">
        <v>481</v>
      </c>
      <c r="L410" s="2" t="s">
        <v>486</v>
      </c>
      <c r="M410" s="2" t="s">
        <v>487</v>
      </c>
      <c r="N410" s="2" t="s">
        <v>490</v>
      </c>
      <c r="O410" s="2" t="s">
        <v>491</v>
      </c>
      <c r="P410" s="3">
        <v>21951000</v>
      </c>
      <c r="Q410" s="3"/>
      <c r="T410" s="2">
        <v>0</v>
      </c>
      <c r="U410" s="2">
        <v>0</v>
      </c>
      <c r="V410" s="2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 s="2">
        <f t="shared" si="47"/>
        <v>0</v>
      </c>
      <c r="AI410" s="2">
        <f t="shared" si="42"/>
        <v>0</v>
      </c>
      <c r="AJ410">
        <v>0</v>
      </c>
      <c r="AK410" s="2">
        <f t="shared" si="48"/>
        <v>0</v>
      </c>
    </row>
    <row r="411" spans="1:37" ht="12.75" customHeight="1">
      <c r="A411" s="2">
        <v>14</v>
      </c>
      <c r="B411" s="2">
        <v>15</v>
      </c>
      <c r="C411" s="2" t="s">
        <v>10</v>
      </c>
      <c r="D411" t="s">
        <v>1431</v>
      </c>
      <c r="E411" s="2" t="s">
        <v>1605</v>
      </c>
      <c r="F411" t="str">
        <f t="shared" si="43"/>
        <v>606INVESTMENT PROPERTY</v>
      </c>
      <c r="G411" t="str">
        <f t="shared" si="44"/>
        <v>5020INVESTMENT PROPERTIES</v>
      </c>
      <c r="H411" s="2" t="s">
        <v>1580</v>
      </c>
      <c r="I411" t="s">
        <v>1328</v>
      </c>
      <c r="J411" s="2" t="s">
        <v>480</v>
      </c>
      <c r="K411" s="2" t="s">
        <v>481</v>
      </c>
      <c r="L411" s="2" t="s">
        <v>492</v>
      </c>
      <c r="M411" s="2" t="s">
        <v>493</v>
      </c>
      <c r="N411" s="2" t="s">
        <v>494</v>
      </c>
      <c r="O411" s="2" t="s">
        <v>495</v>
      </c>
      <c r="P411" s="3">
        <v>0</v>
      </c>
      <c r="Q411" s="3"/>
      <c r="T411" s="2">
        <v>0</v>
      </c>
      <c r="U411" s="2">
        <v>0</v>
      </c>
      <c r="V411" s="2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 s="2">
        <f t="shared" si="47"/>
        <v>0</v>
      </c>
      <c r="AI411" s="2" t="e">
        <f t="shared" si="42"/>
        <v>#DIV/0!</v>
      </c>
      <c r="AJ411">
        <v>0</v>
      </c>
      <c r="AK411" s="2">
        <f t="shared" si="48"/>
        <v>0</v>
      </c>
    </row>
    <row r="412" spans="1:37" ht="12.75" customHeight="1">
      <c r="A412" s="2">
        <v>14</v>
      </c>
      <c r="B412" s="2">
        <v>15</v>
      </c>
      <c r="C412" s="2" t="s">
        <v>10</v>
      </c>
      <c r="D412" t="s">
        <v>1431</v>
      </c>
      <c r="E412" s="2" t="s">
        <v>1605</v>
      </c>
      <c r="F412" t="str">
        <f t="shared" si="43"/>
        <v>608OTHER ASSETS</v>
      </c>
      <c r="G412" t="str">
        <f t="shared" si="44"/>
        <v>5010OTHER-INFRASTRUCTURE ASSETS</v>
      </c>
      <c r="H412" s="2" t="s">
        <v>1580</v>
      </c>
      <c r="I412" t="s">
        <v>1328</v>
      </c>
      <c r="J412" s="2" t="s">
        <v>480</v>
      </c>
      <c r="K412" s="2" t="s">
        <v>481</v>
      </c>
      <c r="L412" s="2" t="s">
        <v>403</v>
      </c>
      <c r="M412" s="2" t="s">
        <v>404</v>
      </c>
      <c r="N412" s="2" t="s">
        <v>496</v>
      </c>
      <c r="O412" s="2" t="s">
        <v>497</v>
      </c>
      <c r="P412" s="3">
        <v>0</v>
      </c>
      <c r="Q412" s="3"/>
      <c r="T412" s="2">
        <v>0</v>
      </c>
      <c r="U412" s="2">
        <v>0</v>
      </c>
      <c r="V412" s="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 s="2">
        <f t="shared" si="47"/>
        <v>0</v>
      </c>
      <c r="AI412" s="2" t="e">
        <f t="shared" si="42"/>
        <v>#DIV/0!</v>
      </c>
      <c r="AJ412">
        <v>0</v>
      </c>
      <c r="AK412" s="2">
        <f t="shared" si="48"/>
        <v>0</v>
      </c>
    </row>
    <row r="413" spans="1:37" ht="12.75" customHeight="1">
      <c r="A413" s="2">
        <v>14</v>
      </c>
      <c r="B413" s="2">
        <v>15</v>
      </c>
      <c r="C413" s="2" t="s">
        <v>10</v>
      </c>
      <c r="D413" t="s">
        <v>1431</v>
      </c>
      <c r="E413" s="2" t="s">
        <v>1605</v>
      </c>
      <c r="F413" t="str">
        <f t="shared" si="43"/>
        <v>608OTHER ASSETS</v>
      </c>
      <c r="G413" t="str">
        <f t="shared" si="44"/>
        <v>5023OFFICE EQUIPMENT</v>
      </c>
      <c r="H413" s="2" t="s">
        <v>1580</v>
      </c>
      <c r="I413" t="s">
        <v>1328</v>
      </c>
      <c r="J413" s="2" t="s">
        <v>480</v>
      </c>
      <c r="K413" s="2" t="s">
        <v>481</v>
      </c>
      <c r="L413" s="2" t="s">
        <v>403</v>
      </c>
      <c r="M413" s="2" t="s">
        <v>404</v>
      </c>
      <c r="N413" s="2" t="s">
        <v>405</v>
      </c>
      <c r="O413" s="2" t="s">
        <v>406</v>
      </c>
      <c r="P413" s="3">
        <v>300000</v>
      </c>
      <c r="Q413" s="3"/>
      <c r="T413" s="2">
        <v>0</v>
      </c>
      <c r="U413" s="2">
        <v>300000</v>
      </c>
      <c r="V413" s="2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 s="2">
        <f t="shared" si="47"/>
        <v>0</v>
      </c>
      <c r="AI413" s="2">
        <f t="shared" si="42"/>
        <v>0</v>
      </c>
      <c r="AJ413">
        <v>0</v>
      </c>
      <c r="AK413" s="2">
        <f t="shared" si="48"/>
        <v>0</v>
      </c>
    </row>
    <row r="414" spans="1:37" ht="12.75" customHeight="1">
      <c r="A414" s="2">
        <v>14</v>
      </c>
      <c r="B414" s="2">
        <v>15</v>
      </c>
      <c r="C414" s="2" t="s">
        <v>10</v>
      </c>
      <c r="D414" t="s">
        <v>1432</v>
      </c>
      <c r="E414" s="2" t="s">
        <v>1605</v>
      </c>
      <c r="F414" t="str">
        <f t="shared" si="43"/>
        <v>022OPERATING GRANTS &amp; SUBSIDIES</v>
      </c>
      <c r="G414" t="str">
        <f t="shared" si="44"/>
        <v>0229PROVINCIAL LOCAL GOVERMENT</v>
      </c>
      <c r="H414" s="2" t="s">
        <v>1580</v>
      </c>
      <c r="I414" t="s">
        <v>1325</v>
      </c>
      <c r="J414" s="2" t="s">
        <v>498</v>
      </c>
      <c r="K414" s="2" t="s">
        <v>499</v>
      </c>
      <c r="L414" s="2" t="s">
        <v>500</v>
      </c>
      <c r="M414" s="2" t="s">
        <v>501</v>
      </c>
      <c r="N414" s="2" t="s">
        <v>502</v>
      </c>
      <c r="O414" s="2" t="s">
        <v>503</v>
      </c>
      <c r="P414" s="3">
        <v>0</v>
      </c>
      <c r="Q414" s="3">
        <v>0</v>
      </c>
      <c r="R414" s="3">
        <f t="shared" si="45"/>
        <v>0</v>
      </c>
      <c r="S414" s="3">
        <f t="shared" si="46"/>
        <v>0</v>
      </c>
      <c r="T414" s="2">
        <v>0</v>
      </c>
      <c r="U414" s="2">
        <v>0</v>
      </c>
      <c r="V414" s="2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 s="2">
        <f t="shared" si="47"/>
        <v>0</v>
      </c>
      <c r="AI414" s="2" t="e">
        <f t="shared" si="42"/>
        <v>#DIV/0!</v>
      </c>
      <c r="AJ414">
        <v>0</v>
      </c>
      <c r="AK414" s="2">
        <f>P414</f>
        <v>0</v>
      </c>
    </row>
    <row r="415" spans="1:37" ht="12.75" customHeight="1">
      <c r="A415" s="2">
        <v>14</v>
      </c>
      <c r="B415" s="2">
        <v>15</v>
      </c>
      <c r="C415" s="2" t="s">
        <v>10</v>
      </c>
      <c r="D415" t="s">
        <v>1432</v>
      </c>
      <c r="E415" s="2" t="s">
        <v>1605</v>
      </c>
      <c r="F415" t="str">
        <f t="shared" si="43"/>
        <v>051EMPLOYEE RELATED COSTS - WAGES &amp; SALARIES</v>
      </c>
      <c r="G415" t="str">
        <f t="shared" si="44"/>
        <v>1002SALARIES &amp; WAGES - OVERTIME</v>
      </c>
      <c r="H415" s="2" t="s">
        <v>1580</v>
      </c>
      <c r="I415" t="s">
        <v>1326</v>
      </c>
      <c r="J415" s="2" t="s">
        <v>498</v>
      </c>
      <c r="K415" s="2" t="s">
        <v>499</v>
      </c>
      <c r="L415" s="2" t="s">
        <v>391</v>
      </c>
      <c r="M415" s="2" t="s">
        <v>392</v>
      </c>
      <c r="N415" s="2" t="s">
        <v>419</v>
      </c>
      <c r="O415" s="2" t="s">
        <v>420</v>
      </c>
      <c r="P415" s="2">
        <v>57433</v>
      </c>
      <c r="Q415" s="2">
        <v>0</v>
      </c>
      <c r="R415" s="3">
        <f t="shared" si="45"/>
        <v>0</v>
      </c>
      <c r="S415" s="3">
        <f t="shared" si="46"/>
        <v>0</v>
      </c>
      <c r="T415" s="2">
        <v>10102.33</v>
      </c>
      <c r="U415" s="2">
        <v>0</v>
      </c>
      <c r="V415" s="2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3719.63</v>
      </c>
      <c r="AC415">
        <v>0</v>
      </c>
      <c r="AD415">
        <v>0</v>
      </c>
      <c r="AE415">
        <v>6382.7</v>
      </c>
      <c r="AF415">
        <v>0</v>
      </c>
      <c r="AG415">
        <v>0</v>
      </c>
      <c r="AH415" s="2">
        <f t="shared" si="47"/>
        <v>10102.33</v>
      </c>
      <c r="AI415" s="2">
        <f t="shared" si="42"/>
        <v>0.1758976546584716</v>
      </c>
      <c r="AJ415">
        <v>10102.33</v>
      </c>
      <c r="AK415" s="2">
        <f t="shared" si="48"/>
        <v>20204.66</v>
      </c>
    </row>
    <row r="416" spans="1:37" ht="12.75" customHeight="1">
      <c r="A416" s="2">
        <v>14</v>
      </c>
      <c r="B416" s="2">
        <v>15</v>
      </c>
      <c r="C416" s="2" t="s">
        <v>10</v>
      </c>
      <c r="D416" t="s">
        <v>1432</v>
      </c>
      <c r="E416" s="2" t="s">
        <v>1605</v>
      </c>
      <c r="F416" t="str">
        <f t="shared" si="43"/>
        <v>066REPAIRS AND MAINTENANCE</v>
      </c>
      <c r="G416" t="str">
        <f t="shared" si="44"/>
        <v>1222COUNCIL-OWNED VEHICLES - COUNCIL-OWNED VEHICLE USAGE</v>
      </c>
      <c r="H416" s="2" t="s">
        <v>1580</v>
      </c>
      <c r="I416" t="s">
        <v>1326</v>
      </c>
      <c r="J416" s="2" t="s">
        <v>498</v>
      </c>
      <c r="K416" s="2" t="s">
        <v>499</v>
      </c>
      <c r="L416" s="2" t="s">
        <v>482</v>
      </c>
      <c r="M416" s="2" t="s">
        <v>483</v>
      </c>
      <c r="N416" s="2" t="s">
        <v>504</v>
      </c>
      <c r="O416" s="2" t="s">
        <v>505</v>
      </c>
      <c r="P416" s="2">
        <v>121349</v>
      </c>
      <c r="Q416" s="2">
        <v>84386</v>
      </c>
      <c r="R416" s="3">
        <f t="shared" si="45"/>
        <v>89027.23</v>
      </c>
      <c r="S416" s="3">
        <f t="shared" si="46"/>
        <v>93745.673190000001</v>
      </c>
      <c r="T416" s="2">
        <v>0</v>
      </c>
      <c r="U416" s="2">
        <v>0</v>
      </c>
      <c r="V416" s="2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 s="2">
        <f t="shared" si="47"/>
        <v>0</v>
      </c>
      <c r="AI416" s="2">
        <f t="shared" si="42"/>
        <v>0</v>
      </c>
      <c r="AJ416">
        <v>0</v>
      </c>
      <c r="AK416" s="2">
        <f>P416</f>
        <v>121349</v>
      </c>
    </row>
    <row r="417" spans="1:37" ht="12.75" customHeight="1">
      <c r="A417" s="2">
        <v>14</v>
      </c>
      <c r="B417" s="2">
        <v>15</v>
      </c>
      <c r="C417" s="2" t="s">
        <v>10</v>
      </c>
      <c r="D417" t="s">
        <v>1432</v>
      </c>
      <c r="E417" s="2" t="s">
        <v>1605</v>
      </c>
      <c r="F417" t="str">
        <f t="shared" si="43"/>
        <v>068INTEREST EXPENSE - EXTERNAL BORROWINGS</v>
      </c>
      <c r="G417" t="str">
        <f t="shared" si="44"/>
        <v>1231INTEREST EXTERNAL LOANS</v>
      </c>
      <c r="H417" s="2" t="s">
        <v>1580</v>
      </c>
      <c r="I417" t="s">
        <v>1326</v>
      </c>
      <c r="J417" s="2" t="s">
        <v>498</v>
      </c>
      <c r="K417" s="2" t="s">
        <v>499</v>
      </c>
      <c r="L417" s="2" t="s">
        <v>409</v>
      </c>
      <c r="M417" s="2" t="s">
        <v>410</v>
      </c>
      <c r="N417" s="2" t="s">
        <v>411</v>
      </c>
      <c r="O417" s="2" t="s">
        <v>412</v>
      </c>
      <c r="P417" s="2">
        <v>43936</v>
      </c>
      <c r="Q417" s="2">
        <v>36903</v>
      </c>
      <c r="R417" s="3">
        <f t="shared" si="45"/>
        <v>38932.665000000001</v>
      </c>
      <c r="S417" s="3">
        <f t="shared" si="46"/>
        <v>40996.096245000001</v>
      </c>
      <c r="T417" s="2">
        <v>22984.04</v>
      </c>
      <c r="U417" s="2">
        <v>0</v>
      </c>
      <c r="V417" s="2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22984.04</v>
      </c>
      <c r="AH417" s="2">
        <f t="shared" si="47"/>
        <v>22984.04</v>
      </c>
      <c r="AI417" s="2">
        <f t="shared" si="42"/>
        <v>0.5231254552075747</v>
      </c>
      <c r="AJ417">
        <v>22984.04</v>
      </c>
      <c r="AK417" s="2">
        <f>P417</f>
        <v>43936</v>
      </c>
    </row>
    <row r="418" spans="1:37" ht="12.75" customHeight="1">
      <c r="A418" s="2">
        <v>14</v>
      </c>
      <c r="B418" s="2">
        <v>15</v>
      </c>
      <c r="C418" s="2" t="s">
        <v>10</v>
      </c>
      <c r="D418" t="s">
        <v>1432</v>
      </c>
      <c r="E418" s="2" t="s">
        <v>1605</v>
      </c>
      <c r="F418" t="str">
        <f t="shared" si="43"/>
        <v>095TRANSFERS FROM / (TO) RESERVES</v>
      </c>
      <c r="G418" t="str">
        <f t="shared" si="44"/>
        <v>2054TRANSFERS FROM/(TO) DISTRIBUTABLE RESERVES</v>
      </c>
      <c r="H418" s="2" t="s">
        <v>1580</v>
      </c>
      <c r="I418" t="s">
        <v>1329</v>
      </c>
      <c r="J418" s="2" t="s">
        <v>498</v>
      </c>
      <c r="K418" s="2" t="s">
        <v>499</v>
      </c>
      <c r="L418" s="2" t="s">
        <v>399</v>
      </c>
      <c r="M418" s="2" t="s">
        <v>400</v>
      </c>
      <c r="N418" s="2" t="s">
        <v>401</v>
      </c>
      <c r="O418" s="2" t="s">
        <v>402</v>
      </c>
      <c r="P418" s="2">
        <v>0</v>
      </c>
      <c r="Q418" s="2">
        <v>0</v>
      </c>
      <c r="R418" s="3">
        <f t="shared" si="45"/>
        <v>0</v>
      </c>
      <c r="S418" s="3">
        <f t="shared" si="46"/>
        <v>0</v>
      </c>
      <c r="T418" s="2">
        <v>0</v>
      </c>
      <c r="U418" s="2">
        <v>0</v>
      </c>
      <c r="V418" s="2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 s="2">
        <f t="shared" si="47"/>
        <v>0</v>
      </c>
      <c r="AI418" s="2" t="e">
        <f t="shared" si="42"/>
        <v>#DIV/0!</v>
      </c>
      <c r="AJ418">
        <v>0</v>
      </c>
      <c r="AK418" s="2">
        <f t="shared" si="48"/>
        <v>0</v>
      </c>
    </row>
    <row r="419" spans="1:37" ht="12.75" customHeight="1">
      <c r="A419" s="2">
        <v>14</v>
      </c>
      <c r="B419" s="2">
        <v>15</v>
      </c>
      <c r="C419" s="2" t="s">
        <v>10</v>
      </c>
      <c r="D419" t="s">
        <v>1432</v>
      </c>
      <c r="E419" s="2" t="s">
        <v>1605</v>
      </c>
      <c r="F419" t="str">
        <f t="shared" si="43"/>
        <v>602COMMUNITY</v>
      </c>
      <c r="G419" t="str">
        <f t="shared" si="44"/>
        <v>5211ESTABLISHMENT OF PARKS /GARDENS</v>
      </c>
      <c r="H419" s="2" t="s">
        <v>1580</v>
      </c>
      <c r="I419" t="s">
        <v>1328</v>
      </c>
      <c r="J419" s="2" t="s">
        <v>498</v>
      </c>
      <c r="K419" s="2" t="s">
        <v>499</v>
      </c>
      <c r="L419" s="2" t="s">
        <v>486</v>
      </c>
      <c r="M419" s="2" t="s">
        <v>487</v>
      </c>
      <c r="N419" s="2" t="s">
        <v>490</v>
      </c>
      <c r="O419" s="2" t="s">
        <v>491</v>
      </c>
      <c r="P419" s="3">
        <v>0</v>
      </c>
      <c r="Q419" s="3"/>
      <c r="T419" s="2">
        <v>0</v>
      </c>
      <c r="U419" s="2">
        <v>0</v>
      </c>
      <c r="V419" s="2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 s="2">
        <f t="shared" si="47"/>
        <v>0</v>
      </c>
      <c r="AI419" s="2" t="e">
        <f t="shared" si="42"/>
        <v>#DIV/0!</v>
      </c>
      <c r="AJ419">
        <v>0</v>
      </c>
      <c r="AK419" s="2">
        <f t="shared" si="48"/>
        <v>0</v>
      </c>
    </row>
    <row r="420" spans="1:37" ht="12.75" customHeight="1">
      <c r="A420" s="2">
        <v>14</v>
      </c>
      <c r="B420" s="2">
        <v>15</v>
      </c>
      <c r="C420" s="2" t="s">
        <v>10</v>
      </c>
      <c r="D420" t="s">
        <v>1432</v>
      </c>
      <c r="E420" s="2" t="s">
        <v>1605</v>
      </c>
      <c r="F420" t="str">
        <f t="shared" si="43"/>
        <v>608OTHER ASSETS</v>
      </c>
      <c r="G420" t="str">
        <f t="shared" si="44"/>
        <v>5013COMMUNITY HALLS</v>
      </c>
      <c r="H420" s="2" t="s">
        <v>1580</v>
      </c>
      <c r="I420" t="s">
        <v>1328</v>
      </c>
      <c r="J420" s="2" t="s">
        <v>498</v>
      </c>
      <c r="K420" s="2" t="s">
        <v>499</v>
      </c>
      <c r="L420" s="2" t="s">
        <v>403</v>
      </c>
      <c r="M420" s="2" t="s">
        <v>404</v>
      </c>
      <c r="N420" s="2" t="s">
        <v>506</v>
      </c>
      <c r="O420" s="2" t="s">
        <v>507</v>
      </c>
      <c r="P420" s="3">
        <v>0</v>
      </c>
      <c r="Q420" s="3"/>
      <c r="T420" s="2">
        <v>0</v>
      </c>
      <c r="U420" s="2">
        <v>0</v>
      </c>
      <c r="V420" s="2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 s="2">
        <f t="shared" si="47"/>
        <v>0</v>
      </c>
      <c r="AI420" s="2" t="e">
        <f t="shared" si="42"/>
        <v>#DIV/0!</v>
      </c>
      <c r="AJ420">
        <v>0</v>
      </c>
      <c r="AK420" s="2">
        <f t="shared" si="48"/>
        <v>0</v>
      </c>
    </row>
    <row r="421" spans="1:37" ht="12.75" customHeight="1">
      <c r="A421" s="2">
        <v>14</v>
      </c>
      <c r="B421" s="2">
        <v>15</v>
      </c>
      <c r="C421" s="2" t="s">
        <v>10</v>
      </c>
      <c r="D421" t="s">
        <v>1433</v>
      </c>
      <c r="E421" s="2" t="s">
        <v>1605</v>
      </c>
      <c r="F421" t="str">
        <f t="shared" si="43"/>
        <v>051EMPLOYEE RELATED COSTS - WAGES &amp; SALARIES</v>
      </c>
      <c r="G421" t="str">
        <f t="shared" si="44"/>
        <v>1002SALARIES &amp; WAGES - OVERTIME</v>
      </c>
      <c r="H421" s="2" t="s">
        <v>1581</v>
      </c>
      <c r="I421" t="s">
        <v>1326</v>
      </c>
      <c r="J421" s="2" t="s">
        <v>508</v>
      </c>
      <c r="K421" s="2" t="s">
        <v>509</v>
      </c>
      <c r="L421" s="2" t="s">
        <v>391</v>
      </c>
      <c r="M421" s="2" t="s">
        <v>392</v>
      </c>
      <c r="N421" s="2" t="s">
        <v>419</v>
      </c>
      <c r="O421" s="2" t="s">
        <v>420</v>
      </c>
      <c r="P421" s="2">
        <v>0</v>
      </c>
      <c r="Q421" s="2">
        <v>0</v>
      </c>
      <c r="R421" s="3">
        <f t="shared" si="45"/>
        <v>0</v>
      </c>
      <c r="S421" s="3">
        <f t="shared" si="46"/>
        <v>0</v>
      </c>
      <c r="T421" s="2">
        <v>0</v>
      </c>
      <c r="U421" s="2">
        <v>0</v>
      </c>
      <c r="V421" s="2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 s="2">
        <f t="shared" si="47"/>
        <v>0</v>
      </c>
      <c r="AI421" s="2" t="e">
        <f t="shared" si="42"/>
        <v>#DIV/0!</v>
      </c>
      <c r="AJ421">
        <v>0</v>
      </c>
      <c r="AK421" s="2">
        <f t="shared" si="48"/>
        <v>0</v>
      </c>
    </row>
    <row r="422" spans="1:37" ht="12.75" customHeight="1">
      <c r="A422" s="2">
        <v>14</v>
      </c>
      <c r="B422" s="2">
        <v>15</v>
      </c>
      <c r="C422" s="2" t="s">
        <v>10</v>
      </c>
      <c r="D422" t="s">
        <v>1433</v>
      </c>
      <c r="E422" s="2" t="s">
        <v>1605</v>
      </c>
      <c r="F422" t="str">
        <f t="shared" si="43"/>
        <v>095TRANSFERS FROM / (TO) RESERVES</v>
      </c>
      <c r="G422" t="str">
        <f t="shared" si="44"/>
        <v>2054TRANSFERS FROM/(TO) DISTRIBUTABLE RESERVES</v>
      </c>
      <c r="H422" s="2" t="s">
        <v>1581</v>
      </c>
      <c r="I422" t="s">
        <v>1329</v>
      </c>
      <c r="J422" s="2" t="s">
        <v>508</v>
      </c>
      <c r="K422" s="2" t="s">
        <v>509</v>
      </c>
      <c r="L422" s="2" t="s">
        <v>399</v>
      </c>
      <c r="M422" s="2" t="s">
        <v>400</v>
      </c>
      <c r="N422" s="2" t="s">
        <v>401</v>
      </c>
      <c r="O422" s="2" t="s">
        <v>402</v>
      </c>
      <c r="P422" s="2">
        <v>-3983</v>
      </c>
      <c r="Q422" s="2">
        <v>-3983</v>
      </c>
      <c r="R422" s="3">
        <v>-3983</v>
      </c>
      <c r="S422" s="3">
        <v>-3983</v>
      </c>
      <c r="T422" s="2">
        <v>0</v>
      </c>
      <c r="U422" s="2">
        <v>0</v>
      </c>
      <c r="V422" s="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 s="2">
        <f t="shared" si="47"/>
        <v>0</v>
      </c>
      <c r="AI422" s="2">
        <f t="shared" si="42"/>
        <v>0</v>
      </c>
      <c r="AJ422">
        <v>0</v>
      </c>
      <c r="AK422" s="2">
        <f t="shared" si="48"/>
        <v>0</v>
      </c>
    </row>
    <row r="423" spans="1:37" ht="12.75" customHeight="1">
      <c r="A423" s="2">
        <v>14</v>
      </c>
      <c r="B423" s="2">
        <v>15</v>
      </c>
      <c r="C423" s="2" t="s">
        <v>10</v>
      </c>
      <c r="D423" t="s">
        <v>1433</v>
      </c>
      <c r="E423" s="2" t="s">
        <v>1605</v>
      </c>
      <c r="F423" t="str">
        <f t="shared" si="43"/>
        <v>602COMMUNITY</v>
      </c>
      <c r="G423" t="str">
        <f t="shared" si="44"/>
        <v>5114LIBRARIES</v>
      </c>
      <c r="H423" s="2" t="s">
        <v>1581</v>
      </c>
      <c r="I423" t="s">
        <v>1328</v>
      </c>
      <c r="J423" s="2" t="s">
        <v>508</v>
      </c>
      <c r="K423" s="2" t="s">
        <v>509</v>
      </c>
      <c r="L423" s="2" t="s">
        <v>486</v>
      </c>
      <c r="M423" s="2" t="s">
        <v>487</v>
      </c>
      <c r="N423" s="2" t="s">
        <v>510</v>
      </c>
      <c r="O423" s="2" t="s">
        <v>511</v>
      </c>
      <c r="P423" s="3">
        <v>0</v>
      </c>
      <c r="Q423" s="3"/>
      <c r="T423" s="2">
        <v>0</v>
      </c>
      <c r="U423" s="2">
        <v>0</v>
      </c>
      <c r="V423" s="2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 s="2">
        <f t="shared" si="47"/>
        <v>0</v>
      </c>
      <c r="AI423" s="2" t="e">
        <f t="shared" si="42"/>
        <v>#DIV/0!</v>
      </c>
      <c r="AJ423">
        <v>0</v>
      </c>
      <c r="AK423" s="2">
        <f t="shared" si="48"/>
        <v>0</v>
      </c>
    </row>
    <row r="424" spans="1:37" ht="12.75" customHeight="1">
      <c r="A424" s="2">
        <v>14</v>
      </c>
      <c r="B424" s="2">
        <v>15</v>
      </c>
      <c r="C424" s="2" t="s">
        <v>10</v>
      </c>
      <c r="D424" t="s">
        <v>1434</v>
      </c>
      <c r="E424" s="2" t="s">
        <v>1605</v>
      </c>
      <c r="F424" t="str">
        <f t="shared" si="43"/>
        <v>024OTHER REVENUE</v>
      </c>
      <c r="G424" t="str">
        <f t="shared" si="44"/>
        <v>0249GAIN ON RECLASSIFICATION OF ASSETS</v>
      </c>
      <c r="H424" s="2" t="s">
        <v>1572</v>
      </c>
      <c r="I424" t="s">
        <v>1325</v>
      </c>
      <c r="J424" s="2" t="s">
        <v>512</v>
      </c>
      <c r="K424" s="2" t="s">
        <v>513</v>
      </c>
      <c r="L424" s="2" t="s">
        <v>514</v>
      </c>
      <c r="M424" s="2" t="s">
        <v>515</v>
      </c>
      <c r="N424" s="2" t="s">
        <v>516</v>
      </c>
      <c r="O424" s="2" t="s">
        <v>517</v>
      </c>
      <c r="P424" s="2">
        <v>0</v>
      </c>
      <c r="Q424" s="2">
        <v>0</v>
      </c>
      <c r="R424" s="3">
        <f t="shared" si="45"/>
        <v>0</v>
      </c>
      <c r="S424" s="3">
        <f t="shared" si="46"/>
        <v>0</v>
      </c>
      <c r="T424" s="2">
        <v>0</v>
      </c>
      <c r="U424" s="2">
        <v>0</v>
      </c>
      <c r="V424" s="2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 s="2">
        <f t="shared" si="47"/>
        <v>0</v>
      </c>
      <c r="AI424" s="2" t="e">
        <f t="shared" si="42"/>
        <v>#DIV/0!</v>
      </c>
      <c r="AJ424">
        <v>0</v>
      </c>
      <c r="AK424" s="2">
        <f t="shared" si="48"/>
        <v>0</v>
      </c>
    </row>
    <row r="425" spans="1:37" ht="12.75" customHeight="1">
      <c r="A425" s="2">
        <v>14</v>
      </c>
      <c r="B425" s="2">
        <v>15</v>
      </c>
      <c r="C425" s="2" t="s">
        <v>10</v>
      </c>
      <c r="D425" t="s">
        <v>1434</v>
      </c>
      <c r="E425" s="2" t="s">
        <v>1605</v>
      </c>
      <c r="F425" t="str">
        <f t="shared" si="43"/>
        <v>051EMPLOYEE RELATED COSTS - WAGES &amp; SALARIES</v>
      </c>
      <c r="G425" t="str">
        <f t="shared" si="44"/>
        <v>1002SALARIES &amp; WAGES - OVERTIME</v>
      </c>
      <c r="H425" s="2" t="s">
        <v>1572</v>
      </c>
      <c r="I425" t="s">
        <v>1326</v>
      </c>
      <c r="J425" s="2" t="s">
        <v>512</v>
      </c>
      <c r="K425" s="2" t="s">
        <v>513</v>
      </c>
      <c r="L425" s="2" t="s">
        <v>391</v>
      </c>
      <c r="M425" s="2" t="s">
        <v>392</v>
      </c>
      <c r="N425" s="2" t="s">
        <v>419</v>
      </c>
      <c r="O425" s="2" t="s">
        <v>420</v>
      </c>
      <c r="P425" s="2">
        <v>11241</v>
      </c>
      <c r="Q425" s="2">
        <v>0</v>
      </c>
      <c r="R425" s="3">
        <f t="shared" si="45"/>
        <v>0</v>
      </c>
      <c r="S425" s="3">
        <f t="shared" si="46"/>
        <v>0</v>
      </c>
      <c r="T425" s="2">
        <v>0</v>
      </c>
      <c r="U425" s="2">
        <v>0</v>
      </c>
      <c r="V425" s="2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 s="2">
        <f t="shared" si="47"/>
        <v>0</v>
      </c>
      <c r="AI425" s="2">
        <f t="shared" si="42"/>
        <v>0</v>
      </c>
      <c r="AJ425">
        <v>0</v>
      </c>
      <c r="AK425" s="2">
        <f t="shared" si="48"/>
        <v>0</v>
      </c>
    </row>
    <row r="426" spans="1:37" ht="12.75" customHeight="1">
      <c r="A426" s="2">
        <v>14</v>
      </c>
      <c r="B426" s="2">
        <v>15</v>
      </c>
      <c r="C426" s="2" t="s">
        <v>10</v>
      </c>
      <c r="D426" t="s">
        <v>1434</v>
      </c>
      <c r="E426" s="2" t="s">
        <v>1605</v>
      </c>
      <c r="F426" t="str">
        <f t="shared" si="43"/>
        <v>095TRANSFERS FROM / (TO) RESERVES</v>
      </c>
      <c r="G426" t="str">
        <f t="shared" si="44"/>
        <v>2054TRANSFERS FROM/(TO) DISTRIBUTABLE RESERVES</v>
      </c>
      <c r="H426" s="2" t="s">
        <v>1572</v>
      </c>
      <c r="I426" t="s">
        <v>1329</v>
      </c>
      <c r="J426" s="2" t="s">
        <v>512</v>
      </c>
      <c r="K426" s="2" t="s">
        <v>513</v>
      </c>
      <c r="L426" s="2" t="s">
        <v>399</v>
      </c>
      <c r="M426" s="2" t="s">
        <v>400</v>
      </c>
      <c r="N426" s="2" t="s">
        <v>401</v>
      </c>
      <c r="O426" s="2" t="s">
        <v>402</v>
      </c>
      <c r="P426" s="2">
        <v>-5307</v>
      </c>
      <c r="Q426" s="2">
        <v>-5307</v>
      </c>
      <c r="R426" s="3">
        <v>-5307</v>
      </c>
      <c r="S426" s="3">
        <v>-5307</v>
      </c>
      <c r="T426" s="2">
        <v>0</v>
      </c>
      <c r="U426" s="2">
        <v>0</v>
      </c>
      <c r="V426" s="2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 s="2">
        <f t="shared" si="47"/>
        <v>0</v>
      </c>
      <c r="AI426" s="2">
        <f t="shared" si="42"/>
        <v>0</v>
      </c>
      <c r="AJ426">
        <v>0</v>
      </c>
      <c r="AK426" s="2">
        <f t="shared" si="48"/>
        <v>0</v>
      </c>
    </row>
    <row r="427" spans="1:37" ht="12.75" customHeight="1">
      <c r="A427" s="2">
        <v>14</v>
      </c>
      <c r="B427" s="2">
        <v>15</v>
      </c>
      <c r="C427" s="2" t="s">
        <v>10</v>
      </c>
      <c r="D427" t="s">
        <v>1434</v>
      </c>
      <c r="E427" s="2" t="s">
        <v>1605</v>
      </c>
      <c r="F427" t="str">
        <f t="shared" si="43"/>
        <v>602COMMUNITY</v>
      </c>
      <c r="G427" t="str">
        <f t="shared" si="44"/>
        <v>5001LAND &amp; BUILDINGS - INFRASTRUCTURE</v>
      </c>
      <c r="H427" s="2" t="s">
        <v>1572</v>
      </c>
      <c r="I427" t="s">
        <v>1328</v>
      </c>
      <c r="J427" s="2" t="s">
        <v>512</v>
      </c>
      <c r="K427" s="2" t="s">
        <v>513</v>
      </c>
      <c r="L427" s="2" t="s">
        <v>486</v>
      </c>
      <c r="M427" s="2" t="s">
        <v>487</v>
      </c>
      <c r="N427" s="2" t="s">
        <v>488</v>
      </c>
      <c r="O427" s="2" t="s">
        <v>489</v>
      </c>
      <c r="P427" s="3">
        <v>3348000</v>
      </c>
      <c r="Q427" s="3">
        <v>1150000</v>
      </c>
      <c r="T427" s="2">
        <v>3348000</v>
      </c>
      <c r="U427" s="2">
        <v>0</v>
      </c>
      <c r="V427" s="2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3348000</v>
      </c>
      <c r="AC427">
        <v>0</v>
      </c>
      <c r="AD427">
        <v>0</v>
      </c>
      <c r="AE427">
        <v>0</v>
      </c>
      <c r="AF427">
        <v>0</v>
      </c>
      <c r="AG427">
        <v>0</v>
      </c>
      <c r="AH427" s="2">
        <f t="shared" si="47"/>
        <v>3348000</v>
      </c>
      <c r="AI427" s="2">
        <f t="shared" si="42"/>
        <v>1</v>
      </c>
      <c r="AJ427">
        <v>3348000</v>
      </c>
      <c r="AK427" s="2">
        <f t="shared" si="48"/>
        <v>6696000</v>
      </c>
    </row>
    <row r="428" spans="1:37" ht="12.75" customHeight="1">
      <c r="A428" s="2">
        <v>14</v>
      </c>
      <c r="B428" s="2">
        <v>15</v>
      </c>
      <c r="C428" s="2" t="s">
        <v>10</v>
      </c>
      <c r="D428" t="s">
        <v>1435</v>
      </c>
      <c r="E428" s="2" t="s">
        <v>1605</v>
      </c>
      <c r="F428" t="str">
        <f t="shared" si="43"/>
        <v>051EMPLOYEE RELATED COSTS - WAGES &amp; SALARIES</v>
      </c>
      <c r="G428" t="str">
        <f t="shared" si="44"/>
        <v>1013TRAVEL ALLOWANCE</v>
      </c>
      <c r="H428" s="2" t="s">
        <v>1573</v>
      </c>
      <c r="I428" t="s">
        <v>1326</v>
      </c>
      <c r="J428" s="2" t="s">
        <v>514</v>
      </c>
      <c r="K428" s="2" t="s">
        <v>518</v>
      </c>
      <c r="L428" s="2" t="s">
        <v>391</v>
      </c>
      <c r="M428" s="2" t="s">
        <v>392</v>
      </c>
      <c r="N428" s="2" t="s">
        <v>434</v>
      </c>
      <c r="O428" s="2" t="s">
        <v>435</v>
      </c>
      <c r="P428" s="2">
        <v>0</v>
      </c>
      <c r="Q428" s="2">
        <v>0</v>
      </c>
      <c r="R428" s="3">
        <f t="shared" si="45"/>
        <v>0</v>
      </c>
      <c r="S428" s="3">
        <f t="shared" si="46"/>
        <v>0</v>
      </c>
      <c r="T428" s="2">
        <v>0</v>
      </c>
      <c r="U428" s="2">
        <v>0</v>
      </c>
      <c r="V428" s="2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 s="2">
        <f t="shared" si="47"/>
        <v>0</v>
      </c>
      <c r="AI428" s="2" t="e">
        <f t="shared" si="42"/>
        <v>#DIV/0!</v>
      </c>
      <c r="AJ428">
        <v>0</v>
      </c>
      <c r="AK428" s="2">
        <f t="shared" si="48"/>
        <v>0</v>
      </c>
    </row>
    <row r="429" spans="1:37" ht="12.75" customHeight="1">
      <c r="A429" s="2">
        <v>14</v>
      </c>
      <c r="B429" s="2">
        <v>15</v>
      </c>
      <c r="C429" s="2" t="s">
        <v>10</v>
      </c>
      <c r="D429" t="s">
        <v>1436</v>
      </c>
      <c r="E429" s="2" t="s">
        <v>1606</v>
      </c>
      <c r="F429" t="str">
        <f t="shared" si="43"/>
        <v>022OPERATING GRANTS &amp; SUBSIDIES</v>
      </c>
      <c r="G429" t="str">
        <f t="shared" si="44"/>
        <v>0222NATIONAL - MSIG GRANT</v>
      </c>
      <c r="H429" s="2" t="s">
        <v>1569</v>
      </c>
      <c r="I429" t="s">
        <v>1325</v>
      </c>
      <c r="J429" s="2" t="s">
        <v>519</v>
      </c>
      <c r="K429" s="2" t="s">
        <v>520</v>
      </c>
      <c r="L429" s="2" t="s">
        <v>500</v>
      </c>
      <c r="M429" s="2" t="s">
        <v>501</v>
      </c>
      <c r="N429" s="2" t="s">
        <v>521</v>
      </c>
      <c r="O429" s="2" t="s">
        <v>522</v>
      </c>
      <c r="P429" s="3">
        <v>-934000</v>
      </c>
      <c r="Q429" s="69">
        <v>-930000</v>
      </c>
      <c r="R429" s="69">
        <v>-957000</v>
      </c>
      <c r="S429" s="69">
        <v>-1033000</v>
      </c>
      <c r="T429" s="2">
        <v>-934000</v>
      </c>
      <c r="U429" s="2">
        <v>0</v>
      </c>
      <c r="V429" s="2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-934000</v>
      </c>
      <c r="AD429">
        <v>0</v>
      </c>
      <c r="AE429">
        <v>0</v>
      </c>
      <c r="AF429">
        <v>0</v>
      </c>
      <c r="AG429">
        <v>0</v>
      </c>
      <c r="AH429" s="2">
        <f t="shared" si="47"/>
        <v>-934000</v>
      </c>
      <c r="AI429" s="2">
        <f t="shared" si="42"/>
        <v>1</v>
      </c>
      <c r="AJ429">
        <v>-934000</v>
      </c>
      <c r="AK429" s="2">
        <f>P429</f>
        <v>-934000</v>
      </c>
    </row>
    <row r="430" spans="1:37" ht="12.75" customHeight="1">
      <c r="A430" s="2">
        <v>14</v>
      </c>
      <c r="B430" s="2">
        <v>15</v>
      </c>
      <c r="C430" s="2" t="s">
        <v>10</v>
      </c>
      <c r="D430" t="s">
        <v>1436</v>
      </c>
      <c r="E430" s="2" t="s">
        <v>1606</v>
      </c>
      <c r="F430" t="str">
        <f t="shared" si="43"/>
        <v>024OTHER REVENUE</v>
      </c>
      <c r="G430" t="str">
        <f t="shared" si="44"/>
        <v>0252CREDIT CONTROL</v>
      </c>
      <c r="H430" s="2" t="s">
        <v>1569</v>
      </c>
      <c r="I430" t="s">
        <v>1325</v>
      </c>
      <c r="J430" s="2" t="s">
        <v>519</v>
      </c>
      <c r="K430" s="2" t="s">
        <v>520</v>
      </c>
      <c r="L430" s="2" t="s">
        <v>514</v>
      </c>
      <c r="M430" s="2" t="s">
        <v>515</v>
      </c>
      <c r="N430" s="2" t="s">
        <v>523</v>
      </c>
      <c r="O430" s="2" t="s">
        <v>524</v>
      </c>
      <c r="P430" s="2">
        <v>0</v>
      </c>
      <c r="Q430" s="2">
        <v>0</v>
      </c>
      <c r="R430" s="3">
        <f t="shared" si="45"/>
        <v>0</v>
      </c>
      <c r="S430" s="3">
        <f t="shared" si="46"/>
        <v>0</v>
      </c>
      <c r="T430" s="2">
        <v>0</v>
      </c>
      <c r="U430" s="2">
        <v>0</v>
      </c>
      <c r="V430" s="2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 s="2">
        <f t="shared" si="47"/>
        <v>0</v>
      </c>
      <c r="AI430" s="2" t="e">
        <f t="shared" si="42"/>
        <v>#DIV/0!</v>
      </c>
      <c r="AJ430">
        <v>0</v>
      </c>
      <c r="AK430" s="2">
        <f t="shared" si="48"/>
        <v>0</v>
      </c>
    </row>
    <row r="431" spans="1:37" ht="12.75" customHeight="1">
      <c r="A431" s="2">
        <v>14</v>
      </c>
      <c r="B431" s="2">
        <v>15</v>
      </c>
      <c r="C431" s="2" t="s">
        <v>10</v>
      </c>
      <c r="D431" t="s">
        <v>1436</v>
      </c>
      <c r="E431" s="2" t="s">
        <v>1606</v>
      </c>
      <c r="F431" t="str">
        <f t="shared" si="43"/>
        <v>051EMPLOYEE RELATED COSTS - WAGES &amp; SALARIES</v>
      </c>
      <c r="G431" t="str">
        <f t="shared" si="44"/>
        <v>1002SALARIES &amp; WAGES - OVERTIME</v>
      </c>
      <c r="H431" s="2" t="s">
        <v>1569</v>
      </c>
      <c r="I431" t="s">
        <v>1326</v>
      </c>
      <c r="J431" s="2" t="s">
        <v>519</v>
      </c>
      <c r="K431" s="2" t="s">
        <v>520</v>
      </c>
      <c r="L431" s="2" t="s">
        <v>391</v>
      </c>
      <c r="M431" s="2" t="s">
        <v>392</v>
      </c>
      <c r="N431" s="2" t="s">
        <v>419</v>
      </c>
      <c r="O431" s="2" t="s">
        <v>420</v>
      </c>
      <c r="P431" s="2">
        <v>12939</v>
      </c>
      <c r="Q431" s="2">
        <v>0</v>
      </c>
      <c r="R431" s="3">
        <f t="shared" si="45"/>
        <v>0</v>
      </c>
      <c r="S431" s="3">
        <f t="shared" si="46"/>
        <v>0</v>
      </c>
      <c r="T431" s="2">
        <v>1212.1099999999999</v>
      </c>
      <c r="U431" s="2">
        <v>0</v>
      </c>
      <c r="V431" s="2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454.55</v>
      </c>
      <c r="AC431">
        <v>757.56</v>
      </c>
      <c r="AD431">
        <v>0</v>
      </c>
      <c r="AE431">
        <v>0</v>
      </c>
      <c r="AF431">
        <v>0</v>
      </c>
      <c r="AG431">
        <v>0</v>
      </c>
      <c r="AH431" s="2">
        <f t="shared" si="47"/>
        <v>1212.1099999999999</v>
      </c>
      <c r="AI431" s="2">
        <f t="shared" si="42"/>
        <v>9.3678800525542921E-2</v>
      </c>
      <c r="AJ431">
        <v>1212.1099999999999</v>
      </c>
      <c r="AK431" s="2">
        <f t="shared" si="48"/>
        <v>2424.2199999999998</v>
      </c>
    </row>
    <row r="432" spans="1:37" ht="12.75" customHeight="1">
      <c r="A432" s="2">
        <v>14</v>
      </c>
      <c r="B432" s="2">
        <v>15</v>
      </c>
      <c r="C432" s="2" t="s">
        <v>10</v>
      </c>
      <c r="D432" t="s">
        <v>1436</v>
      </c>
      <c r="E432" s="2" t="s">
        <v>1606</v>
      </c>
      <c r="F432" t="str">
        <f t="shared" si="43"/>
        <v>051EMPLOYEE RELATED COSTS - WAGES &amp; SALARIES</v>
      </c>
      <c r="G432" t="str">
        <f t="shared" si="44"/>
        <v>1003SALARIES &amp; WAGES - PENSIONABLE ALLOWANCE</v>
      </c>
      <c r="H432" s="2" t="s">
        <v>1569</v>
      </c>
      <c r="I432" t="s">
        <v>1326</v>
      </c>
      <c r="J432" s="2" t="s">
        <v>519</v>
      </c>
      <c r="K432" s="2" t="s">
        <v>520</v>
      </c>
      <c r="L432" s="2" t="s">
        <v>391</v>
      </c>
      <c r="M432" s="2" t="s">
        <v>392</v>
      </c>
      <c r="N432" s="2" t="s">
        <v>426</v>
      </c>
      <c r="O432" s="2" t="s">
        <v>427</v>
      </c>
      <c r="P432" s="2">
        <v>0</v>
      </c>
      <c r="Q432" s="2">
        <v>0</v>
      </c>
      <c r="R432" s="3">
        <f t="shared" si="45"/>
        <v>0</v>
      </c>
      <c r="S432" s="3">
        <f t="shared" si="46"/>
        <v>0</v>
      </c>
      <c r="T432" s="2">
        <v>0</v>
      </c>
      <c r="U432" s="2">
        <v>0</v>
      </c>
      <c r="V432" s="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 s="2">
        <f t="shared" si="47"/>
        <v>0</v>
      </c>
      <c r="AI432" s="2" t="e">
        <f t="shared" si="42"/>
        <v>#DIV/0!</v>
      </c>
      <c r="AJ432">
        <v>0</v>
      </c>
      <c r="AK432" s="2">
        <f t="shared" si="48"/>
        <v>0</v>
      </c>
    </row>
    <row r="433" spans="1:37" ht="12.75" customHeight="1">
      <c r="A433" s="2">
        <v>14</v>
      </c>
      <c r="B433" s="2">
        <v>15</v>
      </c>
      <c r="C433" s="2" t="s">
        <v>10</v>
      </c>
      <c r="D433" t="s">
        <v>1436</v>
      </c>
      <c r="E433" s="2" t="s">
        <v>1606</v>
      </c>
      <c r="F433" t="str">
        <f t="shared" si="43"/>
        <v>051EMPLOYEE RELATED COSTS - WAGES &amp; SALARIES</v>
      </c>
      <c r="G433" t="str">
        <f t="shared" si="44"/>
        <v>1016PERFORMANCE INCENTIVE SCHEMES</v>
      </c>
      <c r="H433" s="2" t="s">
        <v>1569</v>
      </c>
      <c r="I433" t="s">
        <v>1326</v>
      </c>
      <c r="J433" s="2" t="s">
        <v>519</v>
      </c>
      <c r="K433" s="2" t="s">
        <v>520</v>
      </c>
      <c r="L433" s="2" t="s">
        <v>391</v>
      </c>
      <c r="M433" s="2" t="s">
        <v>392</v>
      </c>
      <c r="N433" s="2" t="s">
        <v>393</v>
      </c>
      <c r="O433" s="2" t="s">
        <v>394</v>
      </c>
      <c r="P433" s="2">
        <v>101635</v>
      </c>
      <c r="Q433" s="2">
        <v>108289</v>
      </c>
      <c r="R433" s="3">
        <f t="shared" si="45"/>
        <v>114244.895</v>
      </c>
      <c r="S433" s="3">
        <f t="shared" si="46"/>
        <v>120299.87443500001</v>
      </c>
      <c r="T433" s="2">
        <v>0</v>
      </c>
      <c r="U433" s="2">
        <v>0</v>
      </c>
      <c r="V433" s="2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 s="2">
        <f t="shared" si="47"/>
        <v>0</v>
      </c>
      <c r="AI433" s="2">
        <f t="shared" si="42"/>
        <v>0</v>
      </c>
      <c r="AJ433">
        <v>0</v>
      </c>
      <c r="AK433" s="2">
        <f t="shared" si="48"/>
        <v>0</v>
      </c>
    </row>
    <row r="434" spans="1:37" ht="12.75" customHeight="1">
      <c r="A434" s="2">
        <v>14</v>
      </c>
      <c r="B434" s="2">
        <v>15</v>
      </c>
      <c r="C434" s="2" t="s">
        <v>10</v>
      </c>
      <c r="D434" t="s">
        <v>1436</v>
      </c>
      <c r="E434" s="2" t="s">
        <v>1606</v>
      </c>
      <c r="F434" t="str">
        <f t="shared" si="43"/>
        <v>095TRANSFERS FROM / (TO) RESERVES</v>
      </c>
      <c r="G434" t="str">
        <f t="shared" si="44"/>
        <v>2054TRANSFERS FROM/(TO) DISTRIBUTABLE RESERVES</v>
      </c>
      <c r="H434" s="2" t="s">
        <v>1569</v>
      </c>
      <c r="I434" t="s">
        <v>1329</v>
      </c>
      <c r="J434" s="2" t="s">
        <v>519</v>
      </c>
      <c r="K434" s="2" t="s">
        <v>520</v>
      </c>
      <c r="L434" s="2" t="s">
        <v>399</v>
      </c>
      <c r="M434" s="2" t="s">
        <v>400</v>
      </c>
      <c r="N434" s="2" t="s">
        <v>401</v>
      </c>
      <c r="O434" s="2" t="s">
        <v>402</v>
      </c>
      <c r="P434" s="2">
        <v>0</v>
      </c>
      <c r="Q434" s="2">
        <v>0</v>
      </c>
      <c r="R434" s="3">
        <f t="shared" si="45"/>
        <v>0</v>
      </c>
      <c r="S434" s="3">
        <f t="shared" si="46"/>
        <v>0</v>
      </c>
      <c r="T434" s="2">
        <v>0</v>
      </c>
      <c r="U434" s="2">
        <v>0</v>
      </c>
      <c r="V434" s="2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 s="2">
        <f t="shared" si="47"/>
        <v>0</v>
      </c>
      <c r="AI434" s="2" t="e">
        <f t="shared" si="42"/>
        <v>#DIV/0!</v>
      </c>
      <c r="AJ434">
        <v>0</v>
      </c>
      <c r="AK434" s="2">
        <f t="shared" si="48"/>
        <v>0</v>
      </c>
    </row>
    <row r="435" spans="1:37" ht="12.75" customHeight="1">
      <c r="A435" s="2">
        <v>14</v>
      </c>
      <c r="B435" s="2">
        <v>15</v>
      </c>
      <c r="C435" s="2" t="s">
        <v>10</v>
      </c>
      <c r="D435" t="s">
        <v>1436</v>
      </c>
      <c r="E435" s="2" t="s">
        <v>1606</v>
      </c>
      <c r="F435" t="str">
        <f t="shared" si="43"/>
        <v>095TRANSFERS FROM / (TO) RESERVES</v>
      </c>
      <c r="G435" t="str">
        <f t="shared" si="44"/>
        <v>2057TRANSFERS FROM/(TO) NON-DISTRIBUTABLE RESERVES</v>
      </c>
      <c r="H435" s="2" t="s">
        <v>1569</v>
      </c>
      <c r="I435" t="s">
        <v>1329</v>
      </c>
      <c r="J435" s="2" t="s">
        <v>519</v>
      </c>
      <c r="K435" s="2" t="s">
        <v>520</v>
      </c>
      <c r="L435" s="2" t="s">
        <v>399</v>
      </c>
      <c r="M435" s="2" t="s">
        <v>400</v>
      </c>
      <c r="N435" s="2" t="s">
        <v>525</v>
      </c>
      <c r="O435" s="2" t="s">
        <v>526</v>
      </c>
      <c r="P435" s="2">
        <v>0</v>
      </c>
      <c r="Q435" s="2">
        <v>0</v>
      </c>
      <c r="R435" s="3">
        <f t="shared" si="45"/>
        <v>0</v>
      </c>
      <c r="S435" s="3">
        <f t="shared" si="46"/>
        <v>0</v>
      </c>
      <c r="T435" s="2">
        <v>0</v>
      </c>
      <c r="U435" s="2">
        <v>0</v>
      </c>
      <c r="V435" s="2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 s="2">
        <f t="shared" si="47"/>
        <v>0</v>
      </c>
      <c r="AI435" s="2" t="e">
        <f t="shared" si="42"/>
        <v>#DIV/0!</v>
      </c>
      <c r="AJ435">
        <v>0</v>
      </c>
      <c r="AK435" s="2">
        <f t="shared" si="48"/>
        <v>0</v>
      </c>
    </row>
    <row r="436" spans="1:37" ht="12.75" customHeight="1">
      <c r="A436" s="2">
        <v>14</v>
      </c>
      <c r="B436" s="2">
        <v>15</v>
      </c>
      <c r="C436" s="2" t="s">
        <v>10</v>
      </c>
      <c r="D436" t="s">
        <v>1436</v>
      </c>
      <c r="E436" s="2" t="s">
        <v>1606</v>
      </c>
      <c r="F436" t="str">
        <f t="shared" si="43"/>
        <v>608OTHER ASSETS</v>
      </c>
      <c r="G436" t="str">
        <f t="shared" si="44"/>
        <v>5023OFFICE EQUIPMENT</v>
      </c>
      <c r="H436" s="2" t="s">
        <v>1569</v>
      </c>
      <c r="I436" t="s">
        <v>1328</v>
      </c>
      <c r="J436" s="2" t="s">
        <v>519</v>
      </c>
      <c r="K436" s="2" t="s">
        <v>520</v>
      </c>
      <c r="L436" s="2" t="s">
        <v>403</v>
      </c>
      <c r="M436" s="2" t="s">
        <v>404</v>
      </c>
      <c r="N436" s="2" t="s">
        <v>405</v>
      </c>
      <c r="O436" s="2" t="s">
        <v>406</v>
      </c>
      <c r="P436" s="3">
        <v>300000</v>
      </c>
      <c r="Q436" s="3"/>
      <c r="T436" s="2">
        <v>2678.57</v>
      </c>
      <c r="U436" s="2">
        <v>0</v>
      </c>
      <c r="V436" s="2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1750</v>
      </c>
      <c r="AC436">
        <v>0</v>
      </c>
      <c r="AD436">
        <v>0</v>
      </c>
      <c r="AE436">
        <v>0</v>
      </c>
      <c r="AF436">
        <v>928.57</v>
      </c>
      <c r="AG436">
        <v>0</v>
      </c>
      <c r="AH436" s="2">
        <f t="shared" si="47"/>
        <v>2678.57</v>
      </c>
      <c r="AI436" s="2">
        <f t="shared" si="42"/>
        <v>8.9285666666666669E-3</v>
      </c>
      <c r="AJ436">
        <v>2678.57</v>
      </c>
      <c r="AK436" s="2">
        <f t="shared" si="48"/>
        <v>5357.14</v>
      </c>
    </row>
    <row r="437" spans="1:37" ht="12.75" customHeight="1">
      <c r="A437" s="2">
        <v>14</v>
      </c>
      <c r="B437" s="2">
        <v>15</v>
      </c>
      <c r="C437" s="2" t="s">
        <v>10</v>
      </c>
      <c r="D437" t="s">
        <v>1436</v>
      </c>
      <c r="E437" s="2" t="s">
        <v>1606</v>
      </c>
      <c r="F437" t="str">
        <f t="shared" si="43"/>
        <v>608OTHER ASSETS</v>
      </c>
      <c r="G437" t="str">
        <f t="shared" si="44"/>
        <v>5123OFFICE EQUIPMENT</v>
      </c>
      <c r="H437" s="2" t="s">
        <v>1569</v>
      </c>
      <c r="I437" t="s">
        <v>1328</v>
      </c>
      <c r="J437" s="2" t="s">
        <v>519</v>
      </c>
      <c r="K437" s="2" t="s">
        <v>520</v>
      </c>
      <c r="L437" s="2" t="s">
        <v>403</v>
      </c>
      <c r="M437" s="2" t="s">
        <v>404</v>
      </c>
      <c r="N437" s="2" t="s">
        <v>454</v>
      </c>
      <c r="O437" s="2" t="s">
        <v>406</v>
      </c>
      <c r="P437" s="3">
        <v>0</v>
      </c>
      <c r="Q437" s="3"/>
      <c r="T437" s="2">
        <v>0</v>
      </c>
      <c r="U437" s="2">
        <v>0</v>
      </c>
      <c r="V437" s="2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 s="2">
        <f t="shared" si="47"/>
        <v>0</v>
      </c>
      <c r="AI437" s="2" t="e">
        <f t="shared" si="42"/>
        <v>#DIV/0!</v>
      </c>
      <c r="AJ437">
        <v>0</v>
      </c>
      <c r="AK437" s="2">
        <f t="shared" si="48"/>
        <v>0</v>
      </c>
    </row>
    <row r="438" spans="1:37" ht="12.75" customHeight="1">
      <c r="A438" s="2">
        <v>14</v>
      </c>
      <c r="B438" s="2">
        <v>15</v>
      </c>
      <c r="C438" s="2" t="s">
        <v>10</v>
      </c>
      <c r="D438" t="s">
        <v>1437</v>
      </c>
      <c r="E438" s="2" t="s">
        <v>1606</v>
      </c>
      <c r="F438" t="str">
        <f t="shared" si="43"/>
        <v>051EMPLOYEE RELATED COSTS - WAGES &amp; SALARIES</v>
      </c>
      <c r="G438" t="str">
        <f t="shared" si="44"/>
        <v>1013TRAVEL ALLOWANCE</v>
      </c>
      <c r="H438" s="2" t="s">
        <v>1569</v>
      </c>
      <c r="I438" t="s">
        <v>1326</v>
      </c>
      <c r="J438" s="2" t="s">
        <v>527</v>
      </c>
      <c r="K438" s="2" t="s">
        <v>528</v>
      </c>
      <c r="L438" s="2" t="s">
        <v>391</v>
      </c>
      <c r="M438" s="2" t="s">
        <v>392</v>
      </c>
      <c r="N438" s="2" t="s">
        <v>434</v>
      </c>
      <c r="O438" s="2" t="s">
        <v>435</v>
      </c>
      <c r="P438" s="2">
        <v>0</v>
      </c>
      <c r="Q438" s="2">
        <v>92594</v>
      </c>
      <c r="R438" s="3">
        <f t="shared" si="45"/>
        <v>97686.67</v>
      </c>
      <c r="S438" s="3">
        <f t="shared" si="46"/>
        <v>102864.06350999999</v>
      </c>
      <c r="T438" s="2">
        <v>0</v>
      </c>
      <c r="U438" s="2">
        <v>0</v>
      </c>
      <c r="V438" s="2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 s="2">
        <f t="shared" si="47"/>
        <v>0</v>
      </c>
      <c r="AI438" s="2" t="e">
        <f t="shared" si="42"/>
        <v>#DIV/0!</v>
      </c>
      <c r="AJ438">
        <v>0</v>
      </c>
      <c r="AK438" s="2">
        <f t="shared" si="48"/>
        <v>0</v>
      </c>
    </row>
    <row r="439" spans="1:37" ht="12.75" customHeight="1">
      <c r="A439" s="2">
        <v>14</v>
      </c>
      <c r="B439" s="2">
        <v>15</v>
      </c>
      <c r="C439" s="2" t="s">
        <v>10</v>
      </c>
      <c r="D439" t="s">
        <v>1437</v>
      </c>
      <c r="E439" s="2" t="s">
        <v>1606</v>
      </c>
      <c r="F439" t="str">
        <f t="shared" si="43"/>
        <v>078GENERAL EXPENSES - OTHER</v>
      </c>
      <c r="G439" t="str">
        <f t="shared" si="44"/>
        <v>1301ADVERTISING - GENERAL</v>
      </c>
      <c r="H439" s="2" t="s">
        <v>1569</v>
      </c>
      <c r="I439" t="s">
        <v>1326</v>
      </c>
      <c r="J439" s="2" t="s">
        <v>527</v>
      </c>
      <c r="K439" s="2" t="s">
        <v>528</v>
      </c>
      <c r="L439" s="2" t="s">
        <v>395</v>
      </c>
      <c r="M439" s="2" t="s">
        <v>396</v>
      </c>
      <c r="N439" s="2" t="s">
        <v>529</v>
      </c>
      <c r="O439" s="2" t="s">
        <v>530</v>
      </c>
      <c r="P439" s="2">
        <v>0</v>
      </c>
      <c r="Q439" s="2">
        <v>0</v>
      </c>
      <c r="R439" s="3">
        <f t="shared" si="45"/>
        <v>0</v>
      </c>
      <c r="S439" s="3">
        <f t="shared" si="46"/>
        <v>0</v>
      </c>
      <c r="T439" s="2">
        <v>0</v>
      </c>
      <c r="U439" s="2">
        <v>0</v>
      </c>
      <c r="V439" s="2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 s="2">
        <f t="shared" si="47"/>
        <v>0</v>
      </c>
      <c r="AI439" s="2" t="e">
        <f t="shared" si="42"/>
        <v>#DIV/0!</v>
      </c>
      <c r="AJ439">
        <v>0</v>
      </c>
      <c r="AK439" s="2">
        <f t="shared" si="48"/>
        <v>0</v>
      </c>
    </row>
    <row r="440" spans="1:37" ht="12.75" customHeight="1">
      <c r="A440" s="2">
        <v>14</v>
      </c>
      <c r="B440" s="2">
        <v>15</v>
      </c>
      <c r="C440" s="2" t="s">
        <v>10</v>
      </c>
      <c r="D440" t="s">
        <v>1437</v>
      </c>
      <c r="E440" s="2" t="s">
        <v>1606</v>
      </c>
      <c r="F440" t="str">
        <f t="shared" si="43"/>
        <v>095TRANSFERS FROM / (TO) RESERVES</v>
      </c>
      <c r="G440" t="str">
        <f t="shared" si="44"/>
        <v>2041TRANSFERS FROM/(TO) INSURANCE FUND</v>
      </c>
      <c r="H440" s="2" t="s">
        <v>1569</v>
      </c>
      <c r="I440" t="s">
        <v>1329</v>
      </c>
      <c r="J440" s="2" t="s">
        <v>527</v>
      </c>
      <c r="K440" s="2" t="s">
        <v>528</v>
      </c>
      <c r="L440" s="2" t="s">
        <v>399</v>
      </c>
      <c r="M440" s="2" t="s">
        <v>400</v>
      </c>
      <c r="N440" s="2" t="s">
        <v>531</v>
      </c>
      <c r="O440" s="2" t="s">
        <v>532</v>
      </c>
      <c r="P440" s="2">
        <v>0</v>
      </c>
      <c r="Q440" s="2">
        <v>0</v>
      </c>
      <c r="R440" s="3">
        <f t="shared" si="45"/>
        <v>0</v>
      </c>
      <c r="S440" s="3">
        <f t="shared" si="46"/>
        <v>0</v>
      </c>
      <c r="T440" s="2">
        <v>0</v>
      </c>
      <c r="U440" s="2">
        <v>0</v>
      </c>
      <c r="V440" s="2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 s="2">
        <f t="shared" si="47"/>
        <v>0</v>
      </c>
      <c r="AI440" s="2" t="e">
        <f t="shared" si="42"/>
        <v>#DIV/0!</v>
      </c>
      <c r="AJ440">
        <v>0</v>
      </c>
      <c r="AK440" s="2">
        <f t="shared" si="48"/>
        <v>0</v>
      </c>
    </row>
    <row r="441" spans="1:37" ht="12.75" customHeight="1">
      <c r="A441" s="2">
        <v>14</v>
      </c>
      <c r="B441" s="2">
        <v>15</v>
      </c>
      <c r="C441" s="2" t="s">
        <v>10</v>
      </c>
      <c r="D441" t="s">
        <v>1437</v>
      </c>
      <c r="E441" s="2" t="s">
        <v>1606</v>
      </c>
      <c r="F441" t="str">
        <f t="shared" si="43"/>
        <v>095TRANSFERS FROM / (TO) RESERVES</v>
      </c>
      <c r="G441" t="str">
        <f t="shared" si="44"/>
        <v>2054TRANSFERS FROM/(TO) DISTRIBUTABLE RESERVES</v>
      </c>
      <c r="H441" s="2" t="s">
        <v>1569</v>
      </c>
      <c r="I441" t="s">
        <v>1329</v>
      </c>
      <c r="J441" s="2" t="s">
        <v>527</v>
      </c>
      <c r="K441" s="2" t="s">
        <v>528</v>
      </c>
      <c r="L441" s="2" t="s">
        <v>399</v>
      </c>
      <c r="M441" s="2" t="s">
        <v>400</v>
      </c>
      <c r="N441" s="2" t="s">
        <v>401</v>
      </c>
      <c r="O441" s="2" t="s">
        <v>402</v>
      </c>
      <c r="P441" s="2">
        <v>-6574</v>
      </c>
      <c r="Q441" s="2">
        <v>-6574</v>
      </c>
      <c r="R441" s="3">
        <v>-6574</v>
      </c>
      <c r="S441" s="3">
        <v>-6574</v>
      </c>
      <c r="T441" s="2">
        <v>0</v>
      </c>
      <c r="U441" s="2">
        <v>0</v>
      </c>
      <c r="V441" s="2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 s="2">
        <f t="shared" si="47"/>
        <v>0</v>
      </c>
      <c r="AI441" s="2">
        <f t="shared" si="42"/>
        <v>0</v>
      </c>
      <c r="AJ441">
        <v>0</v>
      </c>
      <c r="AK441" s="2">
        <f t="shared" si="48"/>
        <v>0</v>
      </c>
    </row>
    <row r="442" spans="1:37" ht="12.75" customHeight="1">
      <c r="A442" s="2">
        <v>14</v>
      </c>
      <c r="B442" s="2">
        <v>15</v>
      </c>
      <c r="C442" s="2" t="s">
        <v>10</v>
      </c>
      <c r="D442" t="s">
        <v>1438</v>
      </c>
      <c r="E442" s="2" t="s">
        <v>1606</v>
      </c>
      <c r="F442" t="str">
        <f t="shared" si="43"/>
        <v>020INCOME FROM AGENCY SERVICES</v>
      </c>
      <c r="G442" t="str">
        <f t="shared" si="44"/>
        <v>0215AGENCY FEES - MOPANI DISTRICT</v>
      </c>
      <c r="H442" s="2" t="s">
        <v>1569</v>
      </c>
      <c r="I442" t="s">
        <v>1325</v>
      </c>
      <c r="J442" s="2" t="s">
        <v>533</v>
      </c>
      <c r="K442" s="2" t="s">
        <v>534</v>
      </c>
      <c r="L442" s="2" t="s">
        <v>535</v>
      </c>
      <c r="M442" s="2" t="s">
        <v>536</v>
      </c>
      <c r="N442" s="2" t="s">
        <v>537</v>
      </c>
      <c r="O442" s="2" t="s">
        <v>538</v>
      </c>
      <c r="P442" s="2">
        <v>0</v>
      </c>
      <c r="Q442" s="2">
        <v>0</v>
      </c>
      <c r="R442" s="3">
        <f t="shared" si="45"/>
        <v>0</v>
      </c>
      <c r="S442" s="3">
        <f t="shared" si="46"/>
        <v>0</v>
      </c>
      <c r="T442" s="2">
        <v>0</v>
      </c>
      <c r="U442" s="2">
        <v>0</v>
      </c>
      <c r="V442" s="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 s="2">
        <f t="shared" si="47"/>
        <v>0</v>
      </c>
      <c r="AI442" s="2" t="e">
        <f t="shared" si="42"/>
        <v>#DIV/0!</v>
      </c>
      <c r="AJ442">
        <v>0</v>
      </c>
      <c r="AK442" s="2">
        <f>P442</f>
        <v>0</v>
      </c>
    </row>
    <row r="443" spans="1:37" ht="12.75" customHeight="1">
      <c r="A443" s="2">
        <v>14</v>
      </c>
      <c r="B443" s="2">
        <v>15</v>
      </c>
      <c r="C443" s="2" t="s">
        <v>10</v>
      </c>
      <c r="D443" t="s">
        <v>1438</v>
      </c>
      <c r="E443" s="2" t="s">
        <v>1606</v>
      </c>
      <c r="F443" t="str">
        <f t="shared" si="43"/>
        <v>024OTHER REVENUE</v>
      </c>
      <c r="G443" t="str">
        <f t="shared" si="44"/>
        <v>0235SALE OF INVESTMENT PROPERTIES</v>
      </c>
      <c r="H443" s="2" t="s">
        <v>1569</v>
      </c>
      <c r="I443" t="s">
        <v>1325</v>
      </c>
      <c r="J443" s="2" t="s">
        <v>533</v>
      </c>
      <c r="K443" s="2" t="s">
        <v>534</v>
      </c>
      <c r="L443" s="2" t="s">
        <v>514</v>
      </c>
      <c r="M443" s="2" t="s">
        <v>515</v>
      </c>
      <c r="N443" s="2" t="s">
        <v>539</v>
      </c>
      <c r="O443" s="2" t="s">
        <v>540</v>
      </c>
      <c r="P443" s="2">
        <v>0</v>
      </c>
      <c r="Q443" s="2">
        <v>0</v>
      </c>
      <c r="R443" s="3">
        <f t="shared" si="45"/>
        <v>0</v>
      </c>
      <c r="S443" s="3">
        <f t="shared" si="46"/>
        <v>0</v>
      </c>
      <c r="T443" s="2">
        <v>0</v>
      </c>
      <c r="U443" s="2">
        <v>0</v>
      </c>
      <c r="V443" s="2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 s="2">
        <f t="shared" si="47"/>
        <v>0</v>
      </c>
      <c r="AI443" s="2" t="e">
        <f t="shared" si="42"/>
        <v>#DIV/0!</v>
      </c>
      <c r="AJ443">
        <v>0</v>
      </c>
      <c r="AK443" s="2">
        <f t="shared" si="48"/>
        <v>0</v>
      </c>
    </row>
    <row r="444" spans="1:37" ht="12.75" customHeight="1">
      <c r="A444" s="2">
        <v>14</v>
      </c>
      <c r="B444" s="2">
        <v>15</v>
      </c>
      <c r="C444" s="2" t="s">
        <v>10</v>
      </c>
      <c r="D444" t="s">
        <v>1438</v>
      </c>
      <c r="E444" s="2" t="s">
        <v>1606</v>
      </c>
      <c r="F444" t="str">
        <f t="shared" si="43"/>
        <v>024OTHER REVENUE</v>
      </c>
      <c r="G444" t="str">
        <f t="shared" si="44"/>
        <v>0252CREDIT CONTROL</v>
      </c>
      <c r="H444" s="2" t="s">
        <v>1569</v>
      </c>
      <c r="I444" t="s">
        <v>1325</v>
      </c>
      <c r="J444" s="2" t="s">
        <v>533</v>
      </c>
      <c r="K444" s="2" t="s">
        <v>534</v>
      </c>
      <c r="L444" s="2" t="s">
        <v>514</v>
      </c>
      <c r="M444" s="2" t="s">
        <v>515</v>
      </c>
      <c r="N444" s="2" t="s">
        <v>523</v>
      </c>
      <c r="O444" s="2" t="s">
        <v>524</v>
      </c>
      <c r="P444" s="2">
        <v>-1000000</v>
      </c>
      <c r="Q444" s="2">
        <v>-1000000</v>
      </c>
      <c r="R444" s="3">
        <f t="shared" si="45"/>
        <v>-1055000</v>
      </c>
      <c r="S444" s="3">
        <f t="shared" si="46"/>
        <v>-1110915</v>
      </c>
      <c r="T444" s="2">
        <v>-653342.28</v>
      </c>
      <c r="U444" s="2">
        <v>0</v>
      </c>
      <c r="V444" s="2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-107161</v>
      </c>
      <c r="AC444">
        <v>-99980</v>
      </c>
      <c r="AD444">
        <v>-94236.28</v>
      </c>
      <c r="AE444">
        <v>-98895</v>
      </c>
      <c r="AF444">
        <v>-150685</v>
      </c>
      <c r="AG444">
        <v>-102385</v>
      </c>
      <c r="AH444" s="2">
        <f t="shared" si="47"/>
        <v>-653342.28</v>
      </c>
      <c r="AI444" s="2">
        <f t="shared" si="42"/>
        <v>0.65334228000000005</v>
      </c>
      <c r="AJ444">
        <v>-653342.28</v>
      </c>
      <c r="AK444" s="2">
        <f t="shared" si="48"/>
        <v>-1306684.56</v>
      </c>
    </row>
    <row r="445" spans="1:37" ht="12.75" customHeight="1">
      <c r="A445" s="2">
        <v>14</v>
      </c>
      <c r="B445" s="2">
        <v>15</v>
      </c>
      <c r="C445" s="2" t="s">
        <v>10</v>
      </c>
      <c r="D445" t="s">
        <v>1438</v>
      </c>
      <c r="E445" s="2" t="s">
        <v>1606</v>
      </c>
      <c r="F445" t="str">
        <f t="shared" si="43"/>
        <v>051EMPLOYEE RELATED COSTS - WAGES &amp; SALARIES</v>
      </c>
      <c r="G445" t="str">
        <f t="shared" si="44"/>
        <v>1013TRAVEL ALLOWANCE</v>
      </c>
      <c r="H445" s="2" t="s">
        <v>1569</v>
      </c>
      <c r="I445" t="s">
        <v>1326</v>
      </c>
      <c r="J445" s="2" t="s">
        <v>533</v>
      </c>
      <c r="K445" s="2" t="s">
        <v>534</v>
      </c>
      <c r="L445" s="2" t="s">
        <v>391</v>
      </c>
      <c r="M445" s="2" t="s">
        <v>392</v>
      </c>
      <c r="N445" s="2" t="s">
        <v>434</v>
      </c>
      <c r="O445" s="2" t="s">
        <v>435</v>
      </c>
      <c r="P445" s="2">
        <v>82761</v>
      </c>
      <c r="Q445" s="2">
        <v>185189</v>
      </c>
      <c r="R445" s="3">
        <f t="shared" si="45"/>
        <v>195374.39499999999</v>
      </c>
      <c r="S445" s="3">
        <f t="shared" si="46"/>
        <v>205729.23793499998</v>
      </c>
      <c r="T445" s="2">
        <v>43549.750000000007</v>
      </c>
      <c r="U445" s="2">
        <v>0</v>
      </c>
      <c r="V445" s="2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7302.35</v>
      </c>
      <c r="AC445">
        <v>7302.35</v>
      </c>
      <c r="AD445">
        <v>7259.85</v>
      </c>
      <c r="AE445">
        <v>7262.4</v>
      </c>
      <c r="AF445">
        <v>7211.4</v>
      </c>
      <c r="AG445">
        <v>7211.4</v>
      </c>
      <c r="AH445" s="2">
        <f t="shared" si="47"/>
        <v>43549.750000000007</v>
      </c>
      <c r="AI445" s="2">
        <f t="shared" si="42"/>
        <v>0.52621101726658703</v>
      </c>
      <c r="AJ445">
        <v>43549.75</v>
      </c>
      <c r="AK445" s="2">
        <f t="shared" si="48"/>
        <v>87099.500000000015</v>
      </c>
    </row>
    <row r="446" spans="1:37" ht="12.75" customHeight="1">
      <c r="A446" s="2">
        <v>14</v>
      </c>
      <c r="B446" s="2">
        <v>15</v>
      </c>
      <c r="C446" s="2" t="s">
        <v>10</v>
      </c>
      <c r="D446" t="s">
        <v>1438</v>
      </c>
      <c r="E446" s="2" t="s">
        <v>1606</v>
      </c>
      <c r="F446" t="str">
        <f t="shared" si="43"/>
        <v>068INTEREST EXPENSE - EXTERNAL BORROWINGS</v>
      </c>
      <c r="G446" t="str">
        <f t="shared" si="44"/>
        <v>1231INTEREST EXTERNAL LOANS</v>
      </c>
      <c r="H446" s="2" t="s">
        <v>1569</v>
      </c>
      <c r="I446" t="s">
        <v>1326</v>
      </c>
      <c r="J446" s="2" t="s">
        <v>533</v>
      </c>
      <c r="K446" s="2" t="s">
        <v>534</v>
      </c>
      <c r="L446" s="2" t="s">
        <v>409</v>
      </c>
      <c r="M446" s="2" t="s">
        <v>410</v>
      </c>
      <c r="N446" s="2" t="s">
        <v>411</v>
      </c>
      <c r="O446" s="2" t="s">
        <v>412</v>
      </c>
      <c r="P446" s="2">
        <v>43936</v>
      </c>
      <c r="Q446" s="2">
        <v>36903</v>
      </c>
      <c r="R446" s="3">
        <f t="shared" si="45"/>
        <v>38932.665000000001</v>
      </c>
      <c r="S446" s="3">
        <f t="shared" si="46"/>
        <v>40996.096245000001</v>
      </c>
      <c r="T446" s="2">
        <v>22984.04</v>
      </c>
      <c r="U446" s="2">
        <v>0</v>
      </c>
      <c r="V446" s="2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22984.04</v>
      </c>
      <c r="AH446" s="2">
        <f t="shared" si="47"/>
        <v>22984.04</v>
      </c>
      <c r="AI446" s="2">
        <f t="shared" si="42"/>
        <v>0.5231254552075747</v>
      </c>
      <c r="AJ446">
        <v>22984.04</v>
      </c>
      <c r="AK446" s="2">
        <f>P446</f>
        <v>43936</v>
      </c>
    </row>
    <row r="447" spans="1:37" ht="12.75" customHeight="1">
      <c r="A447" s="2">
        <v>14</v>
      </c>
      <c r="B447" s="2">
        <v>15</v>
      </c>
      <c r="C447" s="2" t="s">
        <v>10</v>
      </c>
      <c r="D447" t="s">
        <v>1438</v>
      </c>
      <c r="E447" s="2" t="s">
        <v>1606</v>
      </c>
      <c r="F447" t="str">
        <f t="shared" si="43"/>
        <v>074CONTRACTED SERVICES</v>
      </c>
      <c r="G447" t="str">
        <f t="shared" si="44"/>
        <v>1275CONTRACTED SERVICES - CREDIT CONTROL</v>
      </c>
      <c r="H447" s="2" t="s">
        <v>1569</v>
      </c>
      <c r="I447" t="s">
        <v>1326</v>
      </c>
      <c r="J447" s="2" t="s">
        <v>533</v>
      </c>
      <c r="K447" s="2" t="s">
        <v>534</v>
      </c>
      <c r="L447" s="2" t="s">
        <v>541</v>
      </c>
      <c r="M447" s="2" t="s">
        <v>542</v>
      </c>
      <c r="N447" s="2" t="s">
        <v>543</v>
      </c>
      <c r="O447" s="2" t="s">
        <v>544</v>
      </c>
      <c r="P447" s="2">
        <v>2600000</v>
      </c>
      <c r="Q447" s="2">
        <f>2600000+300000</f>
        <v>2900000</v>
      </c>
      <c r="R447" s="3">
        <f t="shared" si="45"/>
        <v>3059500</v>
      </c>
      <c r="S447" s="3">
        <f t="shared" si="46"/>
        <v>3221653.5</v>
      </c>
      <c r="T447" s="2">
        <v>2600000</v>
      </c>
      <c r="U447" s="2">
        <v>0</v>
      </c>
      <c r="V447" s="2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950086.98</v>
      </c>
      <c r="AE447">
        <v>0</v>
      </c>
      <c r="AF447">
        <v>734801.73</v>
      </c>
      <c r="AG447">
        <v>915111.29</v>
      </c>
      <c r="AH447" s="2">
        <f t="shared" si="47"/>
        <v>2600000</v>
      </c>
      <c r="AI447" s="2">
        <f t="shared" si="42"/>
        <v>1</v>
      </c>
      <c r="AJ447">
        <v>2600000</v>
      </c>
      <c r="AK447" s="2">
        <f t="shared" si="48"/>
        <v>5200000</v>
      </c>
    </row>
    <row r="448" spans="1:37" ht="12.75" customHeight="1">
      <c r="A448" s="2">
        <v>14</v>
      </c>
      <c r="B448" s="2">
        <v>15</v>
      </c>
      <c r="C448" s="2" t="s">
        <v>10</v>
      </c>
      <c r="D448" t="s">
        <v>1438</v>
      </c>
      <c r="E448" s="2" t="s">
        <v>1606</v>
      </c>
      <c r="F448" t="str">
        <f t="shared" si="43"/>
        <v>089CASH REQUIREMENTS</v>
      </c>
      <c r="G448" t="str">
        <f t="shared" si="44"/>
        <v>1701LOAN REPAYMENTS</v>
      </c>
      <c r="H448" s="2" t="s">
        <v>1569</v>
      </c>
      <c r="I448" t="s">
        <v>1329</v>
      </c>
      <c r="J448" s="2" t="s">
        <v>533</v>
      </c>
      <c r="K448" s="2" t="s">
        <v>534</v>
      </c>
      <c r="L448" s="2" t="s">
        <v>545</v>
      </c>
      <c r="M448" s="2" t="s">
        <v>546</v>
      </c>
      <c r="N448" s="2" t="s">
        <v>547</v>
      </c>
      <c r="O448" s="2" t="s">
        <v>548</v>
      </c>
      <c r="P448" s="2">
        <v>11456554</v>
      </c>
      <c r="Q448" s="2">
        <f>60000000-21000000+1634747</f>
        <v>40634747</v>
      </c>
      <c r="R448" s="3">
        <f>SUM((Q448*0.055)+Q448)-3108548</f>
        <v>39761110.085000001</v>
      </c>
      <c r="S448" s="3">
        <f>SUM((R448*0.053)+R448)-17614435</f>
        <v>24254013.919505</v>
      </c>
      <c r="T448" s="2">
        <v>0</v>
      </c>
      <c r="U448" s="2">
        <v>0</v>
      </c>
      <c r="V448" s="2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 s="2">
        <f t="shared" si="47"/>
        <v>0</v>
      </c>
      <c r="AI448" s="2">
        <f t="shared" si="42"/>
        <v>0</v>
      </c>
      <c r="AJ448">
        <v>0</v>
      </c>
      <c r="AK448" s="2">
        <f t="shared" si="48"/>
        <v>0</v>
      </c>
    </row>
    <row r="449" spans="1:37" ht="12.75" customHeight="1">
      <c r="A449" s="2">
        <v>14</v>
      </c>
      <c r="B449" s="2">
        <v>15</v>
      </c>
      <c r="C449" s="2" t="s">
        <v>10</v>
      </c>
      <c r="D449" t="s">
        <v>1438</v>
      </c>
      <c r="E449" s="2" t="s">
        <v>1606</v>
      </c>
      <c r="F449" t="str">
        <f t="shared" si="43"/>
        <v>095TRANSFERS FROM / (TO) RESERVES</v>
      </c>
      <c r="G449" t="str">
        <f t="shared" si="44"/>
        <v>2054TRANSFERS FROM/(TO) DISTRIBUTABLE RESERVES</v>
      </c>
      <c r="H449" s="2" t="s">
        <v>1569</v>
      </c>
      <c r="I449" t="s">
        <v>1329</v>
      </c>
      <c r="J449" s="2" t="s">
        <v>533</v>
      </c>
      <c r="K449" s="2" t="s">
        <v>534</v>
      </c>
      <c r="L449" s="2" t="s">
        <v>399</v>
      </c>
      <c r="M449" s="2" t="s">
        <v>400</v>
      </c>
      <c r="N449" s="2" t="s">
        <v>401</v>
      </c>
      <c r="O449" s="2" t="s">
        <v>402</v>
      </c>
      <c r="P449" s="2">
        <v>-45849</v>
      </c>
      <c r="Q449" s="2">
        <v>-45849</v>
      </c>
      <c r="R449" s="3">
        <v>-45849</v>
      </c>
      <c r="S449" s="3">
        <v>-45849</v>
      </c>
      <c r="T449" s="2">
        <v>0</v>
      </c>
      <c r="U449" s="2">
        <v>0</v>
      </c>
      <c r="V449" s="2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 s="2">
        <f t="shared" si="47"/>
        <v>0</v>
      </c>
      <c r="AI449" s="2">
        <f t="shared" si="42"/>
        <v>0</v>
      </c>
      <c r="AJ449">
        <v>0</v>
      </c>
      <c r="AK449" s="2">
        <f t="shared" si="48"/>
        <v>0</v>
      </c>
    </row>
    <row r="450" spans="1:37" ht="12.75" customHeight="1">
      <c r="A450" s="2">
        <v>14</v>
      </c>
      <c r="B450" s="2">
        <v>15</v>
      </c>
      <c r="C450" s="2" t="s">
        <v>10</v>
      </c>
      <c r="D450" t="s">
        <v>1438</v>
      </c>
      <c r="E450" s="2" t="s">
        <v>1606</v>
      </c>
      <c r="F450" t="str">
        <f t="shared" si="43"/>
        <v>608OTHER ASSETS</v>
      </c>
      <c r="G450" t="str">
        <f t="shared" si="44"/>
        <v>5010OTHER-INFRASTRUCTURE ASSETS</v>
      </c>
      <c r="H450" s="2" t="s">
        <v>1569</v>
      </c>
      <c r="I450" t="s">
        <v>1328</v>
      </c>
      <c r="J450" s="2" t="s">
        <v>533</v>
      </c>
      <c r="K450" s="2" t="s">
        <v>534</v>
      </c>
      <c r="L450" s="2" t="s">
        <v>403</v>
      </c>
      <c r="M450" s="2" t="s">
        <v>404</v>
      </c>
      <c r="N450" s="2" t="s">
        <v>496</v>
      </c>
      <c r="O450" s="2" t="s">
        <v>497</v>
      </c>
      <c r="P450" s="3">
        <v>0</v>
      </c>
      <c r="Q450" s="3"/>
      <c r="T450" s="2">
        <v>0</v>
      </c>
      <c r="U450" s="2">
        <v>0</v>
      </c>
      <c r="V450" s="2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 s="2">
        <f t="shared" si="47"/>
        <v>0</v>
      </c>
      <c r="AI450" s="2" t="e">
        <f t="shared" ref="AI450:AI514" si="49">AH450/P450</f>
        <v>#DIV/0!</v>
      </c>
      <c r="AJ450">
        <v>0</v>
      </c>
      <c r="AK450" s="2">
        <f t="shared" si="48"/>
        <v>0</v>
      </c>
    </row>
    <row r="451" spans="1:37" ht="12.75" customHeight="1">
      <c r="A451" s="2">
        <v>14</v>
      </c>
      <c r="B451" s="2">
        <v>15</v>
      </c>
      <c r="C451" s="2" t="s">
        <v>10</v>
      </c>
      <c r="D451" t="s">
        <v>1439</v>
      </c>
      <c r="E451" s="2" t="s">
        <v>1606</v>
      </c>
      <c r="F451" t="str">
        <f t="shared" ref="F451:F515" si="50">L451&amp;M451</f>
        <v>068INTEREST EXPENSE - EXTERNAL BORROWINGS</v>
      </c>
      <c r="G451" t="str">
        <f t="shared" ref="G451:G515" si="51">N451&amp;O451</f>
        <v>1231INTEREST EXTERNAL LOANS</v>
      </c>
      <c r="H451" s="2" t="s">
        <v>1569</v>
      </c>
      <c r="I451" t="s">
        <v>1326</v>
      </c>
      <c r="J451" s="2" t="s">
        <v>549</v>
      </c>
      <c r="K451" s="2" t="s">
        <v>550</v>
      </c>
      <c r="L451" s="2" t="s">
        <v>409</v>
      </c>
      <c r="M451" s="2" t="s">
        <v>410</v>
      </c>
      <c r="N451" s="2" t="s">
        <v>411</v>
      </c>
      <c r="O451" s="2" t="s">
        <v>412</v>
      </c>
      <c r="P451" s="2">
        <v>0</v>
      </c>
      <c r="Q451" s="2">
        <v>0</v>
      </c>
      <c r="R451" s="3">
        <f t="shared" ref="R451:R514" si="52">SUM((Q451*0.055)+Q451)</f>
        <v>0</v>
      </c>
      <c r="S451" s="3">
        <f t="shared" ref="S451:S514" si="53">SUM((R451*0.053)+R451)</f>
        <v>0</v>
      </c>
      <c r="T451" s="2">
        <v>0</v>
      </c>
      <c r="U451" s="2">
        <v>0</v>
      </c>
      <c r="V451" s="2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 s="2">
        <f t="shared" ref="AH451:AH515" si="54">SUM(AB451:AG451)</f>
        <v>0</v>
      </c>
      <c r="AI451" s="2" t="e">
        <f t="shared" si="49"/>
        <v>#DIV/0!</v>
      </c>
      <c r="AJ451">
        <v>0</v>
      </c>
      <c r="AK451" s="2">
        <f>P451</f>
        <v>0</v>
      </c>
    </row>
    <row r="452" spans="1:37" ht="12.75" customHeight="1">
      <c r="A452" s="2">
        <v>14</v>
      </c>
      <c r="B452" s="2">
        <v>15</v>
      </c>
      <c r="C452" s="2" t="s">
        <v>10</v>
      </c>
      <c r="D452" t="s">
        <v>1439</v>
      </c>
      <c r="E452" s="2" t="s">
        <v>1606</v>
      </c>
      <c r="F452" t="str">
        <f t="shared" si="50"/>
        <v>078GENERAL EXPENSES - OTHER</v>
      </c>
      <c r="G452" t="str">
        <f t="shared" si="51"/>
        <v>1313OTHER GENERAL EXPENSES</v>
      </c>
      <c r="H452" s="2" t="s">
        <v>1569</v>
      </c>
      <c r="I452" t="s">
        <v>1326</v>
      </c>
      <c r="J452" s="2" t="s">
        <v>549</v>
      </c>
      <c r="K452" s="2" t="s">
        <v>550</v>
      </c>
      <c r="L452" s="2" t="s">
        <v>395</v>
      </c>
      <c r="M452" s="2" t="s">
        <v>396</v>
      </c>
      <c r="N452" s="2" t="s">
        <v>551</v>
      </c>
      <c r="O452" s="2" t="s">
        <v>552</v>
      </c>
      <c r="P452" s="2">
        <v>100</v>
      </c>
      <c r="Q452" s="2">
        <v>100</v>
      </c>
      <c r="R452" s="3">
        <f t="shared" si="52"/>
        <v>105.5</v>
      </c>
      <c r="S452" s="3">
        <f t="shared" si="53"/>
        <v>111.0915</v>
      </c>
      <c r="T452" s="2">
        <v>965443.71</v>
      </c>
      <c r="U452" s="2">
        <v>0</v>
      </c>
      <c r="V452" s="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19309.72</v>
      </c>
      <c r="AD452">
        <v>0</v>
      </c>
      <c r="AE452">
        <v>12.83</v>
      </c>
      <c r="AF452">
        <v>546779.25</v>
      </c>
      <c r="AG452">
        <v>399341.91</v>
      </c>
      <c r="AH452" s="2">
        <f t="shared" si="54"/>
        <v>965443.71</v>
      </c>
      <c r="AI452" s="2">
        <f t="shared" si="49"/>
        <v>9654.4370999999992</v>
      </c>
      <c r="AJ452">
        <v>965443.71</v>
      </c>
      <c r="AK452" s="2">
        <f t="shared" ref="AK452:AK515" si="55">T452*2</f>
        <v>1930887.42</v>
      </c>
    </row>
    <row r="453" spans="1:37" ht="12.75" customHeight="1">
      <c r="A453" s="2">
        <v>14</v>
      </c>
      <c r="B453" s="2">
        <v>15</v>
      </c>
      <c r="C453" s="2" t="s">
        <v>10</v>
      </c>
      <c r="D453" t="s">
        <v>1439</v>
      </c>
      <c r="E453" s="2" t="s">
        <v>1606</v>
      </c>
      <c r="F453" t="str">
        <f t="shared" si="50"/>
        <v>095TRANSFERS FROM / (TO) RESERVES</v>
      </c>
      <c r="G453" t="str">
        <f t="shared" si="51"/>
        <v>2054TRANSFERS FROM/(TO) DISTRIBUTABLE RESERVES</v>
      </c>
      <c r="H453" s="2" t="s">
        <v>1569</v>
      </c>
      <c r="I453" t="s">
        <v>1329</v>
      </c>
      <c r="J453" s="2" t="s">
        <v>549</v>
      </c>
      <c r="K453" s="2" t="s">
        <v>550</v>
      </c>
      <c r="L453" s="2" t="s">
        <v>399</v>
      </c>
      <c r="M453" s="2" t="s">
        <v>400</v>
      </c>
      <c r="N453" s="2" t="s">
        <v>401</v>
      </c>
      <c r="O453" s="2" t="s">
        <v>402</v>
      </c>
      <c r="P453" s="2">
        <v>-7528</v>
      </c>
      <c r="Q453" s="2">
        <v>-7528</v>
      </c>
      <c r="R453" s="3">
        <v>-7528</v>
      </c>
      <c r="S453" s="3">
        <v>-7528</v>
      </c>
      <c r="T453" s="2">
        <v>0</v>
      </c>
      <c r="U453" s="2">
        <v>0</v>
      </c>
      <c r="V453" s="2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 s="2">
        <f t="shared" si="54"/>
        <v>0</v>
      </c>
      <c r="AI453" s="2">
        <f t="shared" si="49"/>
        <v>0</v>
      </c>
      <c r="AJ453">
        <v>0</v>
      </c>
      <c r="AK453" s="2">
        <f t="shared" si="55"/>
        <v>0</v>
      </c>
    </row>
    <row r="454" spans="1:37" ht="12.75" customHeight="1">
      <c r="A454" s="2">
        <v>14</v>
      </c>
      <c r="B454" s="2">
        <v>15</v>
      </c>
      <c r="C454" s="2" t="s">
        <v>10</v>
      </c>
      <c r="D454" t="s">
        <v>1440</v>
      </c>
      <c r="E454" s="2" t="s">
        <v>1606</v>
      </c>
      <c r="F454" t="str">
        <f t="shared" si="50"/>
        <v>051EMPLOYEE RELATED COSTS - WAGES &amp; SALARIES</v>
      </c>
      <c r="G454" t="str">
        <f t="shared" si="51"/>
        <v>1012HOUSING ALLOWANCE</v>
      </c>
      <c r="H454" s="2" t="s">
        <v>1569</v>
      </c>
      <c r="I454" t="s">
        <v>1326</v>
      </c>
      <c r="J454" s="2" t="s">
        <v>553</v>
      </c>
      <c r="K454" s="2" t="s">
        <v>554</v>
      </c>
      <c r="L454" s="2" t="s">
        <v>391</v>
      </c>
      <c r="M454" s="2" t="s">
        <v>392</v>
      </c>
      <c r="N454" s="2" t="s">
        <v>432</v>
      </c>
      <c r="O454" s="2" t="s">
        <v>433</v>
      </c>
      <c r="P454" s="2">
        <v>0</v>
      </c>
      <c r="Q454" s="2">
        <v>29429</v>
      </c>
      <c r="R454" s="3">
        <f t="shared" si="52"/>
        <v>31047.595000000001</v>
      </c>
      <c r="S454" s="3">
        <f t="shared" si="53"/>
        <v>32693.117535000001</v>
      </c>
      <c r="T454" s="2">
        <v>13752</v>
      </c>
      <c r="U454" s="2">
        <v>0</v>
      </c>
      <c r="V454" s="2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2292</v>
      </c>
      <c r="AC454">
        <v>2292</v>
      </c>
      <c r="AD454">
        <v>2292</v>
      </c>
      <c r="AE454">
        <v>2292</v>
      </c>
      <c r="AF454">
        <v>2292</v>
      </c>
      <c r="AG454">
        <v>2292</v>
      </c>
      <c r="AH454" s="2">
        <f t="shared" si="54"/>
        <v>13752</v>
      </c>
      <c r="AI454" s="2" t="e">
        <f t="shared" si="49"/>
        <v>#DIV/0!</v>
      </c>
      <c r="AJ454">
        <v>13752</v>
      </c>
      <c r="AK454" s="2">
        <f t="shared" si="55"/>
        <v>27504</v>
      </c>
    </row>
    <row r="455" spans="1:37" ht="12.75" customHeight="1">
      <c r="A455" s="2">
        <v>14</v>
      </c>
      <c r="B455" s="2">
        <v>15</v>
      </c>
      <c r="C455" s="2" t="s">
        <v>10</v>
      </c>
      <c r="D455" t="s">
        <v>1441</v>
      </c>
      <c r="E455" s="2" t="s">
        <v>1608</v>
      </c>
      <c r="F455" t="str">
        <f t="shared" si="50"/>
        <v>068INTEREST EXPENSE - EXTERNAL BORROWINGS</v>
      </c>
      <c r="G455" t="str">
        <f t="shared" si="51"/>
        <v>1232INTEREST CAPITAL LEASES</v>
      </c>
      <c r="H455" s="2" t="s">
        <v>1573</v>
      </c>
      <c r="I455" t="s">
        <v>1326</v>
      </c>
      <c r="J455" s="2" t="s">
        <v>555</v>
      </c>
      <c r="K455" s="2" t="s">
        <v>556</v>
      </c>
      <c r="L455" s="2" t="s">
        <v>409</v>
      </c>
      <c r="M455" s="2" t="s">
        <v>410</v>
      </c>
      <c r="N455" s="2" t="s">
        <v>557</v>
      </c>
      <c r="O455" s="2" t="s">
        <v>558</v>
      </c>
      <c r="P455" s="2">
        <v>0</v>
      </c>
      <c r="Q455" s="2">
        <v>0</v>
      </c>
      <c r="R455" s="3">
        <f t="shared" si="52"/>
        <v>0</v>
      </c>
      <c r="S455" s="3">
        <f t="shared" si="53"/>
        <v>0</v>
      </c>
      <c r="T455" s="2">
        <v>0</v>
      </c>
      <c r="U455" s="2">
        <v>0</v>
      </c>
      <c r="V455" s="2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 s="2">
        <f t="shared" si="54"/>
        <v>0</v>
      </c>
      <c r="AI455" s="2" t="e">
        <f t="shared" si="49"/>
        <v>#DIV/0!</v>
      </c>
      <c r="AJ455">
        <v>0</v>
      </c>
      <c r="AK455" s="2">
        <f>P455</f>
        <v>0</v>
      </c>
    </row>
    <row r="456" spans="1:37" ht="12.75" customHeight="1">
      <c r="A456" s="2">
        <v>14</v>
      </c>
      <c r="B456" s="2">
        <v>15</v>
      </c>
      <c r="C456" s="2" t="s">
        <v>10</v>
      </c>
      <c r="D456" t="s">
        <v>1441</v>
      </c>
      <c r="E456" s="2" t="s">
        <v>1608</v>
      </c>
      <c r="F456" t="str">
        <f t="shared" si="50"/>
        <v>095TRANSFERS FROM / (TO) RESERVES</v>
      </c>
      <c r="G456" t="str">
        <f t="shared" si="51"/>
        <v>2054TRANSFERS FROM/(TO) DISTRIBUTABLE RESERVES</v>
      </c>
      <c r="H456" s="2" t="s">
        <v>1573</v>
      </c>
      <c r="I456" t="s">
        <v>1329</v>
      </c>
      <c r="J456" s="2" t="s">
        <v>555</v>
      </c>
      <c r="K456" s="2" t="s">
        <v>556</v>
      </c>
      <c r="L456" s="2" t="s">
        <v>399</v>
      </c>
      <c r="M456" s="2" t="s">
        <v>400</v>
      </c>
      <c r="N456" s="2" t="s">
        <v>401</v>
      </c>
      <c r="O456" s="2" t="s">
        <v>402</v>
      </c>
      <c r="P456" s="2">
        <v>-366</v>
      </c>
      <c r="Q456" s="2">
        <v>-366</v>
      </c>
      <c r="R456" s="3">
        <v>-366</v>
      </c>
      <c r="S456" s="3">
        <v>-366</v>
      </c>
      <c r="T456" s="2">
        <v>0</v>
      </c>
      <c r="U456" s="2">
        <v>0</v>
      </c>
      <c r="V456" s="2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 s="2">
        <f t="shared" si="54"/>
        <v>0</v>
      </c>
      <c r="AI456" s="2">
        <f t="shared" si="49"/>
        <v>0</v>
      </c>
      <c r="AJ456">
        <v>0</v>
      </c>
      <c r="AK456" s="2">
        <f t="shared" si="55"/>
        <v>0</v>
      </c>
    </row>
    <row r="457" spans="1:37" ht="12.75" customHeight="1">
      <c r="A457" s="2">
        <v>14</v>
      </c>
      <c r="B457" s="2">
        <v>15</v>
      </c>
      <c r="C457" s="2" t="s">
        <v>10</v>
      </c>
      <c r="D457" t="s">
        <v>1441</v>
      </c>
      <c r="E457" s="2" t="s">
        <v>1608</v>
      </c>
      <c r="F457" t="str">
        <f t="shared" si="50"/>
        <v>610SPECIALISED VEHICLES</v>
      </c>
      <c r="G457" t="str">
        <f t="shared" si="51"/>
        <v>5021OTHER MOTOR VEHICLES</v>
      </c>
      <c r="H457" s="2" t="s">
        <v>1573</v>
      </c>
      <c r="I457" t="s">
        <v>1328</v>
      </c>
      <c r="J457" s="2" t="s">
        <v>555</v>
      </c>
      <c r="K457" s="2" t="s">
        <v>556</v>
      </c>
      <c r="L457" s="2" t="s">
        <v>559</v>
      </c>
      <c r="M457" s="2" t="s">
        <v>560</v>
      </c>
      <c r="N457" s="2" t="s">
        <v>561</v>
      </c>
      <c r="O457" s="2" t="s">
        <v>562</v>
      </c>
      <c r="P457" s="3">
        <v>0</v>
      </c>
      <c r="Q457" s="3"/>
      <c r="T457" s="2">
        <v>0</v>
      </c>
      <c r="U457" s="2">
        <v>0</v>
      </c>
      <c r="V457" s="2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 s="2">
        <f t="shared" si="54"/>
        <v>0</v>
      </c>
      <c r="AI457" s="2" t="e">
        <f t="shared" si="49"/>
        <v>#DIV/0!</v>
      </c>
      <c r="AJ457">
        <v>0</v>
      </c>
      <c r="AK457" s="2">
        <f t="shared" si="55"/>
        <v>0</v>
      </c>
    </row>
    <row r="458" spans="1:37" ht="12.75" customHeight="1">
      <c r="A458" s="2">
        <v>14</v>
      </c>
      <c r="B458" s="2">
        <v>15</v>
      </c>
      <c r="C458" s="2" t="s">
        <v>10</v>
      </c>
      <c r="D458" t="s">
        <v>1442</v>
      </c>
      <c r="E458" s="2" t="s">
        <v>1607</v>
      </c>
      <c r="F458" t="str">
        <f t="shared" si="50"/>
        <v>051EMPLOYEE RELATED COSTS - WAGES &amp; SALARIES</v>
      </c>
      <c r="G458" t="str">
        <f t="shared" si="51"/>
        <v>1003SALARIES &amp; WAGES - PENSIONABLE ALLOWANCE</v>
      </c>
      <c r="H458" s="2" t="s">
        <v>1571</v>
      </c>
      <c r="I458" t="s">
        <v>1326</v>
      </c>
      <c r="J458" s="2" t="s">
        <v>563</v>
      </c>
      <c r="K458" s="2" t="s">
        <v>564</v>
      </c>
      <c r="L458" s="2" t="s">
        <v>391</v>
      </c>
      <c r="M458" s="2" t="s">
        <v>392</v>
      </c>
      <c r="N458" s="2" t="s">
        <v>426</v>
      </c>
      <c r="O458" s="2" t="s">
        <v>427</v>
      </c>
      <c r="P458" s="2">
        <v>0</v>
      </c>
      <c r="Q458" s="2">
        <v>0</v>
      </c>
      <c r="R458" s="3">
        <f t="shared" si="52"/>
        <v>0</v>
      </c>
      <c r="S458" s="3">
        <f t="shared" si="53"/>
        <v>0</v>
      </c>
      <c r="T458" s="2">
        <v>0</v>
      </c>
      <c r="U458" s="2">
        <v>0</v>
      </c>
      <c r="V458" s="2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 s="2">
        <f t="shared" si="54"/>
        <v>0</v>
      </c>
      <c r="AI458" s="2" t="e">
        <f t="shared" si="49"/>
        <v>#DIV/0!</v>
      </c>
      <c r="AJ458">
        <v>0</v>
      </c>
      <c r="AK458" s="2">
        <f t="shared" si="55"/>
        <v>0</v>
      </c>
    </row>
    <row r="459" spans="1:37" ht="12.75" customHeight="1">
      <c r="A459" s="2">
        <v>14</v>
      </c>
      <c r="B459" s="2">
        <v>15</v>
      </c>
      <c r="C459" s="2" t="s">
        <v>10</v>
      </c>
      <c r="D459" t="s">
        <v>1442</v>
      </c>
      <c r="E459" s="2" t="s">
        <v>1607</v>
      </c>
      <c r="F459" t="str">
        <f t="shared" si="50"/>
        <v>051EMPLOYEE RELATED COSTS - WAGES &amp; SALARIES</v>
      </c>
      <c r="G459" t="str">
        <f t="shared" si="51"/>
        <v>1005SALARIES &amp; WAGES - STANDBY ALLOWANCE</v>
      </c>
      <c r="H459" s="2" t="s">
        <v>1571</v>
      </c>
      <c r="I459" t="s">
        <v>1326</v>
      </c>
      <c r="J459" s="2" t="s">
        <v>563</v>
      </c>
      <c r="K459" s="2" t="s">
        <v>564</v>
      </c>
      <c r="L459" s="2" t="s">
        <v>391</v>
      </c>
      <c r="M459" s="2" t="s">
        <v>392</v>
      </c>
      <c r="N459" s="2" t="s">
        <v>565</v>
      </c>
      <c r="O459" s="2" t="s">
        <v>566</v>
      </c>
      <c r="P459" s="2">
        <v>0</v>
      </c>
      <c r="Q459" s="2">
        <v>0</v>
      </c>
      <c r="R459" s="3">
        <f t="shared" si="52"/>
        <v>0</v>
      </c>
      <c r="S459" s="3">
        <f t="shared" si="53"/>
        <v>0</v>
      </c>
      <c r="T459" s="2">
        <v>0</v>
      </c>
      <c r="U459" s="2">
        <v>0</v>
      </c>
      <c r="V459" s="2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 s="2">
        <f t="shared" si="54"/>
        <v>0</v>
      </c>
      <c r="AI459" s="2" t="e">
        <f t="shared" si="49"/>
        <v>#DIV/0!</v>
      </c>
      <c r="AJ459">
        <v>0</v>
      </c>
      <c r="AK459" s="2">
        <f t="shared" si="55"/>
        <v>0</v>
      </c>
    </row>
    <row r="460" spans="1:37" ht="12.75" customHeight="1">
      <c r="A460" s="2">
        <v>14</v>
      </c>
      <c r="B460" s="2">
        <v>15</v>
      </c>
      <c r="C460" s="2" t="s">
        <v>10</v>
      </c>
      <c r="D460" t="s">
        <v>1442</v>
      </c>
      <c r="E460" s="2" t="s">
        <v>1607</v>
      </c>
      <c r="F460" t="str">
        <f t="shared" si="50"/>
        <v>051EMPLOYEE RELATED COSTS - WAGES &amp; SALARIES</v>
      </c>
      <c r="G460" t="str">
        <f t="shared" si="51"/>
        <v>1016PERFORMANCE INCENTIVE SCHEMES</v>
      </c>
      <c r="H460" s="2" t="s">
        <v>1571</v>
      </c>
      <c r="I460" t="s">
        <v>1326</v>
      </c>
      <c r="J460" s="2" t="s">
        <v>563</v>
      </c>
      <c r="K460" s="2" t="s">
        <v>564</v>
      </c>
      <c r="L460" s="2" t="s">
        <v>391</v>
      </c>
      <c r="M460" s="2" t="s">
        <v>392</v>
      </c>
      <c r="N460" s="2" t="s">
        <v>393</v>
      </c>
      <c r="O460" s="2" t="s">
        <v>394</v>
      </c>
      <c r="P460" s="2">
        <v>0</v>
      </c>
      <c r="Q460" s="2">
        <v>44488</v>
      </c>
      <c r="R460" s="3">
        <f t="shared" si="52"/>
        <v>46934.84</v>
      </c>
      <c r="S460" s="3">
        <f t="shared" si="53"/>
        <v>49422.38652</v>
      </c>
      <c r="T460" s="2">
        <v>0</v>
      </c>
      <c r="U460" s="2">
        <v>0</v>
      </c>
      <c r="V460" s="2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 s="2">
        <f t="shared" si="54"/>
        <v>0</v>
      </c>
      <c r="AI460" s="2" t="e">
        <f t="shared" si="49"/>
        <v>#DIV/0!</v>
      </c>
      <c r="AJ460">
        <v>0</v>
      </c>
      <c r="AK460" s="2">
        <f t="shared" si="55"/>
        <v>0</v>
      </c>
    </row>
    <row r="461" spans="1:37" ht="12.75" customHeight="1">
      <c r="A461" s="2">
        <v>14</v>
      </c>
      <c r="B461" s="2">
        <v>15</v>
      </c>
      <c r="C461" s="2" t="s">
        <v>10</v>
      </c>
      <c r="D461" t="s">
        <v>1442</v>
      </c>
      <c r="E461" s="2" t="s">
        <v>1607</v>
      </c>
      <c r="F461" t="str">
        <f t="shared" si="50"/>
        <v>078GENERAL EXPENSES - OTHER</v>
      </c>
      <c r="G461" t="str">
        <f t="shared" si="51"/>
        <v>1332LEASES - PHOTOCOPIERS</v>
      </c>
      <c r="H461" s="2" t="s">
        <v>1571</v>
      </c>
      <c r="I461" t="s">
        <v>1326</v>
      </c>
      <c r="J461" s="2" t="s">
        <v>563</v>
      </c>
      <c r="K461" s="2" t="s">
        <v>564</v>
      </c>
      <c r="L461" s="2" t="s">
        <v>395</v>
      </c>
      <c r="M461" s="2" t="s">
        <v>396</v>
      </c>
      <c r="N461" s="2" t="s">
        <v>567</v>
      </c>
      <c r="O461" s="2" t="s">
        <v>568</v>
      </c>
      <c r="P461" s="2">
        <v>523272</v>
      </c>
      <c r="Q461" s="2">
        <f>523272+600000</f>
        <v>1123272</v>
      </c>
      <c r="R461" s="3">
        <f t="shared" si="52"/>
        <v>1185051.96</v>
      </c>
      <c r="S461" s="3">
        <f t="shared" si="53"/>
        <v>1247859.7138799999</v>
      </c>
      <c r="T461" s="2">
        <v>407812.9</v>
      </c>
      <c r="U461" s="2">
        <v>0</v>
      </c>
      <c r="V461" s="2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207819.6</v>
      </c>
      <c r="AC461">
        <v>199993.3</v>
      </c>
      <c r="AD461">
        <v>0</v>
      </c>
      <c r="AE461">
        <v>0</v>
      </c>
      <c r="AF461">
        <v>0</v>
      </c>
      <c r="AG461">
        <v>0</v>
      </c>
      <c r="AH461" s="2">
        <f t="shared" si="54"/>
        <v>407812.9</v>
      </c>
      <c r="AI461" s="2">
        <f t="shared" si="49"/>
        <v>0.77935165649987004</v>
      </c>
      <c r="AJ461">
        <v>407812.9</v>
      </c>
      <c r="AK461" s="2">
        <f t="shared" si="55"/>
        <v>815625.8</v>
      </c>
    </row>
    <row r="462" spans="1:37" ht="12.75" customHeight="1">
      <c r="A462" s="2">
        <v>14</v>
      </c>
      <c r="B462" s="2">
        <v>15</v>
      </c>
      <c r="C462" s="2" t="s">
        <v>10</v>
      </c>
      <c r="D462" t="s">
        <v>1442</v>
      </c>
      <c r="E462" s="2" t="s">
        <v>1607</v>
      </c>
      <c r="F462" t="str">
        <f t="shared" si="50"/>
        <v>078GENERAL EXPENSES - OTHER</v>
      </c>
      <c r="G462" t="str">
        <f t="shared" si="51"/>
        <v>1359RENT - TELEPHONE EXCHANGE</v>
      </c>
      <c r="H462" s="2" t="s">
        <v>1571</v>
      </c>
      <c r="I462" t="s">
        <v>1326</v>
      </c>
      <c r="J462" s="2" t="s">
        <v>563</v>
      </c>
      <c r="K462" s="2" t="s">
        <v>564</v>
      </c>
      <c r="L462" s="2" t="s">
        <v>395</v>
      </c>
      <c r="M462" s="2" t="s">
        <v>396</v>
      </c>
      <c r="N462" s="2" t="s">
        <v>569</v>
      </c>
      <c r="O462" s="2" t="s">
        <v>570</v>
      </c>
      <c r="P462" s="2">
        <v>728161</v>
      </c>
      <c r="Q462" s="2">
        <v>728161</v>
      </c>
      <c r="R462" s="3">
        <f t="shared" si="52"/>
        <v>768209.85499999998</v>
      </c>
      <c r="S462" s="3">
        <f t="shared" si="53"/>
        <v>808924.97731500003</v>
      </c>
      <c r="T462" s="2">
        <v>104241.48</v>
      </c>
      <c r="U462" s="2">
        <v>11049.9</v>
      </c>
      <c r="V462" s="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20432.84</v>
      </c>
      <c r="AD462">
        <v>20783.77</v>
      </c>
      <c r="AE462">
        <v>21047.54</v>
      </c>
      <c r="AF462">
        <v>20993.46</v>
      </c>
      <c r="AG462">
        <v>20983.87</v>
      </c>
      <c r="AH462" s="2">
        <f t="shared" si="54"/>
        <v>104241.48</v>
      </c>
      <c r="AI462" s="2">
        <f t="shared" si="49"/>
        <v>0.14315718639147113</v>
      </c>
      <c r="AJ462">
        <v>104241.48</v>
      </c>
      <c r="AK462" s="2">
        <f t="shared" si="55"/>
        <v>208482.96</v>
      </c>
    </row>
    <row r="463" spans="1:37" ht="12.75" customHeight="1">
      <c r="A463" s="2">
        <v>14</v>
      </c>
      <c r="B463" s="2">
        <v>15</v>
      </c>
      <c r="C463" s="2" t="s">
        <v>10</v>
      </c>
      <c r="D463" t="s">
        <v>1442</v>
      </c>
      <c r="E463" s="2" t="s">
        <v>1607</v>
      </c>
      <c r="F463" t="str">
        <f t="shared" si="50"/>
        <v>095TRANSFERS FROM / (TO) RESERVES</v>
      </c>
      <c r="G463" t="str">
        <f t="shared" si="51"/>
        <v>2054TRANSFERS FROM/(TO) DISTRIBUTABLE RESERVES</v>
      </c>
      <c r="H463" s="2" t="s">
        <v>1571</v>
      </c>
      <c r="I463" t="s">
        <v>1329</v>
      </c>
      <c r="J463" s="2" t="s">
        <v>563</v>
      </c>
      <c r="K463" s="2" t="s">
        <v>564</v>
      </c>
      <c r="L463" s="2" t="s">
        <v>399</v>
      </c>
      <c r="M463" s="2" t="s">
        <v>400</v>
      </c>
      <c r="N463" s="2" t="s">
        <v>401</v>
      </c>
      <c r="O463" s="2" t="s">
        <v>402</v>
      </c>
      <c r="P463" s="2">
        <v>-39447</v>
      </c>
      <c r="Q463" s="2">
        <v>-39447</v>
      </c>
      <c r="R463" s="3">
        <v>-39447</v>
      </c>
      <c r="S463" s="3">
        <v>-39447</v>
      </c>
      <c r="T463" s="2">
        <v>0</v>
      </c>
      <c r="U463" s="2">
        <v>0</v>
      </c>
      <c r="V463" s="2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 s="2">
        <f t="shared" si="54"/>
        <v>0</v>
      </c>
      <c r="AI463" s="2">
        <f t="shared" si="49"/>
        <v>0</v>
      </c>
      <c r="AJ463">
        <v>0</v>
      </c>
      <c r="AK463" s="2">
        <f t="shared" si="55"/>
        <v>0</v>
      </c>
    </row>
    <row r="464" spans="1:37" ht="12.75" customHeight="1">
      <c r="A464" s="2">
        <v>14</v>
      </c>
      <c r="B464" s="2">
        <v>15</v>
      </c>
      <c r="C464" s="2" t="s">
        <v>10</v>
      </c>
      <c r="D464" t="s">
        <v>1442</v>
      </c>
      <c r="E464" s="2" t="s">
        <v>1607</v>
      </c>
      <c r="F464" t="str">
        <f t="shared" si="50"/>
        <v>608OTHER ASSETS</v>
      </c>
      <c r="G464" t="str">
        <f t="shared" si="51"/>
        <v>5022PLANT &amp; EQUIPMENT</v>
      </c>
      <c r="H464" s="2" t="s">
        <v>1571</v>
      </c>
      <c r="I464" t="s">
        <v>1328</v>
      </c>
      <c r="J464" s="2" t="s">
        <v>563</v>
      </c>
      <c r="K464" s="2" t="s">
        <v>564</v>
      </c>
      <c r="L464" s="2" t="s">
        <v>403</v>
      </c>
      <c r="M464" s="2" t="s">
        <v>404</v>
      </c>
      <c r="N464" s="2" t="s">
        <v>571</v>
      </c>
      <c r="O464" s="2" t="s">
        <v>572</v>
      </c>
      <c r="P464" s="3">
        <v>0</v>
      </c>
      <c r="Q464" s="3"/>
      <c r="T464" s="2">
        <v>0</v>
      </c>
      <c r="U464" s="2">
        <v>0</v>
      </c>
      <c r="V464" s="2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 s="2">
        <f t="shared" si="54"/>
        <v>0</v>
      </c>
      <c r="AI464" s="2" t="e">
        <f t="shared" si="49"/>
        <v>#DIV/0!</v>
      </c>
      <c r="AJ464">
        <v>0</v>
      </c>
      <c r="AK464" s="2">
        <f t="shared" si="55"/>
        <v>0</v>
      </c>
    </row>
    <row r="465" spans="1:37" ht="12.75" customHeight="1">
      <c r="A465" s="2">
        <v>14</v>
      </c>
      <c r="B465" s="2">
        <v>15</v>
      </c>
      <c r="C465" s="2" t="s">
        <v>10</v>
      </c>
      <c r="D465" t="s">
        <v>1442</v>
      </c>
      <c r="E465" s="2" t="s">
        <v>1607</v>
      </c>
      <c r="F465" t="str">
        <f t="shared" si="50"/>
        <v>608OTHER ASSETS</v>
      </c>
      <c r="G465" t="str">
        <f t="shared" si="51"/>
        <v>5122PLANT &amp; EQUIPMENT</v>
      </c>
      <c r="H465" s="2" t="s">
        <v>1571</v>
      </c>
      <c r="I465" t="s">
        <v>1328</v>
      </c>
      <c r="J465" s="2" t="s">
        <v>563</v>
      </c>
      <c r="K465" s="2" t="s">
        <v>564</v>
      </c>
      <c r="L465" s="2" t="s">
        <v>403</v>
      </c>
      <c r="M465" s="2" t="s">
        <v>404</v>
      </c>
      <c r="N465" s="2" t="s">
        <v>573</v>
      </c>
      <c r="O465" s="2" t="s">
        <v>572</v>
      </c>
      <c r="P465" s="3">
        <v>0</v>
      </c>
      <c r="Q465" s="3"/>
      <c r="T465" s="2">
        <v>0</v>
      </c>
      <c r="U465" s="2">
        <v>0</v>
      </c>
      <c r="V465" s="2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 s="2">
        <f t="shared" si="54"/>
        <v>0</v>
      </c>
      <c r="AI465" s="2" t="e">
        <f t="shared" si="49"/>
        <v>#DIV/0!</v>
      </c>
      <c r="AJ465">
        <v>0</v>
      </c>
      <c r="AK465" s="2">
        <f t="shared" si="55"/>
        <v>0</v>
      </c>
    </row>
    <row r="466" spans="1:37" ht="12.75" customHeight="1">
      <c r="A466" s="2">
        <v>14</v>
      </c>
      <c r="B466" s="2">
        <v>15</v>
      </c>
      <c r="C466" s="2" t="s">
        <v>10</v>
      </c>
      <c r="D466" t="s">
        <v>1442</v>
      </c>
      <c r="E466" s="2" t="s">
        <v>1607</v>
      </c>
      <c r="F466" t="str">
        <f t="shared" si="50"/>
        <v>608OTHER ASSETS</v>
      </c>
      <c r="G466" t="str">
        <f t="shared" si="51"/>
        <v>5123OFFICE EQUIPMENT</v>
      </c>
      <c r="H466" s="2" t="s">
        <v>1571</v>
      </c>
      <c r="I466" t="s">
        <v>1328</v>
      </c>
      <c r="J466" s="2" t="s">
        <v>563</v>
      </c>
      <c r="K466" s="2" t="s">
        <v>564</v>
      </c>
      <c r="L466" s="2" t="s">
        <v>403</v>
      </c>
      <c r="M466" s="2" t="s">
        <v>404</v>
      </c>
      <c r="N466" s="2" t="s">
        <v>454</v>
      </c>
      <c r="O466" s="2" t="s">
        <v>406</v>
      </c>
      <c r="P466" s="3">
        <v>0</v>
      </c>
      <c r="Q466" s="3"/>
      <c r="T466" s="2">
        <v>0</v>
      </c>
      <c r="U466" s="2">
        <v>0</v>
      </c>
      <c r="V466" s="2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 s="2">
        <f t="shared" si="54"/>
        <v>0</v>
      </c>
      <c r="AI466" s="2" t="e">
        <f t="shared" si="49"/>
        <v>#DIV/0!</v>
      </c>
      <c r="AJ466">
        <v>0</v>
      </c>
      <c r="AK466" s="2">
        <f t="shared" si="55"/>
        <v>0</v>
      </c>
    </row>
    <row r="467" spans="1:37" ht="12.75" customHeight="1">
      <c r="A467" s="2">
        <v>14</v>
      </c>
      <c r="B467" s="2">
        <v>15</v>
      </c>
      <c r="C467" s="2" t="s">
        <v>10</v>
      </c>
      <c r="D467" t="s">
        <v>1442</v>
      </c>
      <c r="E467" s="2" t="s">
        <v>1607</v>
      </c>
      <c r="F467" t="str">
        <f t="shared" si="50"/>
        <v>608OTHER ASSETS</v>
      </c>
      <c r="G467" t="str">
        <f t="shared" si="51"/>
        <v>5125AIR CONDITIONING CIVIC CENTER</v>
      </c>
      <c r="H467" s="2" t="s">
        <v>1571</v>
      </c>
      <c r="I467" t="s">
        <v>1328</v>
      </c>
      <c r="J467" s="2" t="s">
        <v>563</v>
      </c>
      <c r="K467" s="2" t="s">
        <v>564</v>
      </c>
      <c r="L467" s="2" t="s">
        <v>403</v>
      </c>
      <c r="M467" s="2" t="s">
        <v>404</v>
      </c>
      <c r="N467" s="2" t="s">
        <v>415</v>
      </c>
      <c r="O467" s="2" t="s">
        <v>416</v>
      </c>
      <c r="P467" s="3">
        <v>0</v>
      </c>
      <c r="Q467" s="3"/>
      <c r="T467" s="2">
        <v>0</v>
      </c>
      <c r="U467" s="2">
        <v>0</v>
      </c>
      <c r="V467" s="2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 s="2">
        <f t="shared" si="54"/>
        <v>0</v>
      </c>
      <c r="AI467" s="2" t="e">
        <f t="shared" si="49"/>
        <v>#DIV/0!</v>
      </c>
      <c r="AJ467">
        <v>0</v>
      </c>
      <c r="AK467" s="2">
        <f t="shared" si="55"/>
        <v>0</v>
      </c>
    </row>
    <row r="468" spans="1:37" ht="12.75" customHeight="1">
      <c r="A468" s="2">
        <v>14</v>
      </c>
      <c r="B468" s="2">
        <v>15</v>
      </c>
      <c r="C468" s="2" t="s">
        <v>10</v>
      </c>
      <c r="D468" t="s">
        <v>1442</v>
      </c>
      <c r="E468" s="2" t="s">
        <v>1607</v>
      </c>
      <c r="F468" t="str">
        <f t="shared" si="50"/>
        <v>608OTHER ASSETS</v>
      </c>
      <c r="G468" t="str">
        <f t="shared" si="51"/>
        <v>5610IT EQUIPMENT</v>
      </c>
      <c r="H468" s="2" t="s">
        <v>1571</v>
      </c>
      <c r="I468" t="s">
        <v>1328</v>
      </c>
      <c r="J468" s="2" t="s">
        <v>563</v>
      </c>
      <c r="K468" s="2" t="s">
        <v>564</v>
      </c>
      <c r="L468" s="2" t="s">
        <v>403</v>
      </c>
      <c r="M468" s="2" t="s">
        <v>404</v>
      </c>
      <c r="N468" s="2" t="s">
        <v>574</v>
      </c>
      <c r="O468" s="2" t="s">
        <v>575</v>
      </c>
      <c r="P468" s="3">
        <v>0</v>
      </c>
      <c r="Q468" s="3"/>
      <c r="T468" s="2">
        <v>0</v>
      </c>
      <c r="U468" s="2">
        <v>0</v>
      </c>
      <c r="V468" s="2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 s="2">
        <f t="shared" si="54"/>
        <v>0</v>
      </c>
      <c r="AI468" s="2" t="e">
        <f t="shared" si="49"/>
        <v>#DIV/0!</v>
      </c>
      <c r="AJ468">
        <v>0</v>
      </c>
      <c r="AK468" s="2">
        <f t="shared" si="55"/>
        <v>0</v>
      </c>
    </row>
    <row r="469" spans="1:37" ht="12.75" customHeight="1">
      <c r="A469" s="2">
        <v>14</v>
      </c>
      <c r="B469" s="2">
        <v>15</v>
      </c>
      <c r="C469" s="2" t="s">
        <v>10</v>
      </c>
      <c r="D469" t="s">
        <v>1443</v>
      </c>
      <c r="E469" s="2" t="s">
        <v>1606</v>
      </c>
      <c r="F469" t="str">
        <f t="shared" si="50"/>
        <v>078GENERAL EXPENSES - OTHER</v>
      </c>
      <c r="G469" t="str">
        <f t="shared" si="51"/>
        <v>1321ENTERTAINMENT - OFFICIALS</v>
      </c>
      <c r="H469" s="2" t="s">
        <v>1569</v>
      </c>
      <c r="I469" t="s">
        <v>1326</v>
      </c>
      <c r="J469" s="2" t="s">
        <v>576</v>
      </c>
      <c r="K469" s="2" t="s">
        <v>577</v>
      </c>
      <c r="L469" s="2" t="s">
        <v>395</v>
      </c>
      <c r="M469" s="2" t="s">
        <v>396</v>
      </c>
      <c r="N469" s="2" t="s">
        <v>467</v>
      </c>
      <c r="O469" s="2" t="s">
        <v>468</v>
      </c>
      <c r="P469" s="2">
        <v>2000</v>
      </c>
      <c r="Q469" s="2">
        <v>2000</v>
      </c>
      <c r="R469" s="3">
        <f t="shared" si="52"/>
        <v>2110</v>
      </c>
      <c r="S469" s="3">
        <f t="shared" si="53"/>
        <v>2221.83</v>
      </c>
      <c r="T469" s="2">
        <v>0</v>
      </c>
      <c r="U469" s="2">
        <v>0</v>
      </c>
      <c r="V469" s="2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 s="2">
        <f t="shared" si="54"/>
        <v>0</v>
      </c>
      <c r="AI469" s="2">
        <f t="shared" si="49"/>
        <v>0</v>
      </c>
      <c r="AJ469">
        <v>0</v>
      </c>
      <c r="AK469" s="2">
        <f t="shared" si="55"/>
        <v>0</v>
      </c>
    </row>
    <row r="470" spans="1:37" ht="12.75" customHeight="1">
      <c r="A470" s="2">
        <v>14</v>
      </c>
      <c r="B470" s="2">
        <v>15</v>
      </c>
      <c r="C470" s="2" t="s">
        <v>10</v>
      </c>
      <c r="D470" t="s">
        <v>1443</v>
      </c>
      <c r="E470" s="2" t="s">
        <v>1606</v>
      </c>
      <c r="F470" t="str">
        <f t="shared" si="50"/>
        <v>095TRANSFERS FROM / (TO) RESERVES</v>
      </c>
      <c r="G470" t="str">
        <f t="shared" si="51"/>
        <v>2054TRANSFERS FROM/(TO) DISTRIBUTABLE RESERVES</v>
      </c>
      <c r="H470" s="2" t="s">
        <v>1569</v>
      </c>
      <c r="I470" t="s">
        <v>1329</v>
      </c>
      <c r="J470" s="2" t="s">
        <v>576</v>
      </c>
      <c r="K470" s="2" t="s">
        <v>577</v>
      </c>
      <c r="L470" s="2" t="s">
        <v>399</v>
      </c>
      <c r="M470" s="2" t="s">
        <v>400</v>
      </c>
      <c r="N470" s="2" t="s">
        <v>401</v>
      </c>
      <c r="O470" s="2" t="s">
        <v>402</v>
      </c>
      <c r="P470" s="2">
        <v>-9826</v>
      </c>
      <c r="Q470" s="2">
        <v>-9826</v>
      </c>
      <c r="R470" s="3">
        <v>-9826</v>
      </c>
      <c r="S470" s="3">
        <v>-9826</v>
      </c>
      <c r="T470" s="2">
        <v>0</v>
      </c>
      <c r="U470" s="2">
        <v>0</v>
      </c>
      <c r="V470" s="2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 s="2">
        <f t="shared" si="54"/>
        <v>0</v>
      </c>
      <c r="AI470" s="2">
        <f t="shared" si="49"/>
        <v>0</v>
      </c>
      <c r="AJ470">
        <v>0</v>
      </c>
      <c r="AK470" s="2">
        <f t="shared" si="55"/>
        <v>0</v>
      </c>
    </row>
    <row r="471" spans="1:37" ht="12.75" customHeight="1">
      <c r="A471" s="2">
        <v>14</v>
      </c>
      <c r="B471" s="2">
        <v>15</v>
      </c>
      <c r="C471" s="2" t="s">
        <v>10</v>
      </c>
      <c r="D471" t="s">
        <v>1444</v>
      </c>
      <c r="E471" s="2" t="s">
        <v>1607</v>
      </c>
      <c r="F471" t="str">
        <f t="shared" si="50"/>
        <v>051EMPLOYEE RELATED COSTS - WAGES &amp; SALARIES</v>
      </c>
      <c r="G471" t="str">
        <f t="shared" si="51"/>
        <v>1002SALARIES &amp; WAGES - OVERTIME</v>
      </c>
      <c r="H471" s="2" t="s">
        <v>1570</v>
      </c>
      <c r="I471" t="s">
        <v>1326</v>
      </c>
      <c r="J471" s="2" t="s">
        <v>578</v>
      </c>
      <c r="K471" s="2" t="s">
        <v>579</v>
      </c>
      <c r="L471" s="2" t="s">
        <v>391</v>
      </c>
      <c r="M471" s="2" t="s">
        <v>392</v>
      </c>
      <c r="N471" s="2" t="s">
        <v>419</v>
      </c>
      <c r="O471" s="2" t="s">
        <v>420</v>
      </c>
      <c r="P471" s="2">
        <v>0</v>
      </c>
      <c r="Q471" s="2">
        <v>0</v>
      </c>
      <c r="R471" s="3">
        <f t="shared" si="52"/>
        <v>0</v>
      </c>
      <c r="S471" s="3">
        <f t="shared" si="53"/>
        <v>0</v>
      </c>
      <c r="T471" s="2">
        <v>0</v>
      </c>
      <c r="U471" s="2">
        <v>0</v>
      </c>
      <c r="V471" s="2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 s="2">
        <f t="shared" si="54"/>
        <v>0</v>
      </c>
      <c r="AI471" s="2" t="e">
        <f t="shared" si="49"/>
        <v>#DIV/0!</v>
      </c>
      <c r="AJ471">
        <v>0</v>
      </c>
      <c r="AK471" s="2">
        <f t="shared" si="55"/>
        <v>0</v>
      </c>
    </row>
    <row r="472" spans="1:37" ht="12.75" customHeight="1">
      <c r="A472" s="2">
        <v>14</v>
      </c>
      <c r="B472" s="2">
        <v>15</v>
      </c>
      <c r="C472" s="2" t="s">
        <v>10</v>
      </c>
      <c r="D472" t="s">
        <v>1444</v>
      </c>
      <c r="E472" s="2" t="s">
        <v>1607</v>
      </c>
      <c r="F472" t="str">
        <f t="shared" si="50"/>
        <v>051EMPLOYEE RELATED COSTS - WAGES &amp; SALARIES</v>
      </c>
      <c r="G472" t="str">
        <f t="shared" si="51"/>
        <v>1013TRAVEL ALLOWANCE</v>
      </c>
      <c r="H472" s="2" t="s">
        <v>1570</v>
      </c>
      <c r="I472" t="s">
        <v>1326</v>
      </c>
      <c r="J472" s="2" t="s">
        <v>578</v>
      </c>
      <c r="K472" s="2" t="s">
        <v>579</v>
      </c>
      <c r="L472" s="2" t="s">
        <v>391</v>
      </c>
      <c r="M472" s="2" t="s">
        <v>392</v>
      </c>
      <c r="N472" s="2" t="s">
        <v>434</v>
      </c>
      <c r="O472" s="2" t="s">
        <v>435</v>
      </c>
      <c r="P472" s="2">
        <v>0</v>
      </c>
      <c r="Q472" s="2">
        <v>0</v>
      </c>
      <c r="R472" s="3">
        <f t="shared" si="52"/>
        <v>0</v>
      </c>
      <c r="S472" s="3">
        <f t="shared" si="53"/>
        <v>0</v>
      </c>
      <c r="T472" s="2">
        <v>0</v>
      </c>
      <c r="U472" s="2">
        <v>0</v>
      </c>
      <c r="V472" s="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 s="2">
        <f t="shared" si="54"/>
        <v>0</v>
      </c>
      <c r="AI472" s="2" t="e">
        <f t="shared" si="49"/>
        <v>#DIV/0!</v>
      </c>
      <c r="AJ472">
        <v>0</v>
      </c>
      <c r="AK472" s="2">
        <f t="shared" si="55"/>
        <v>0</v>
      </c>
    </row>
    <row r="473" spans="1:37" ht="12.75" customHeight="1">
      <c r="A473" s="2">
        <v>14</v>
      </c>
      <c r="B473" s="2">
        <v>15</v>
      </c>
      <c r="C473" s="2" t="s">
        <v>10</v>
      </c>
      <c r="D473" t="s">
        <v>1444</v>
      </c>
      <c r="E473" s="2" t="s">
        <v>1607</v>
      </c>
      <c r="F473" t="str">
        <f t="shared" si="50"/>
        <v>051EMPLOYEE RELATED COSTS - WAGES &amp; SALARIES</v>
      </c>
      <c r="G473" t="str">
        <f t="shared" si="51"/>
        <v>1016PERFORMANCE INCENTIVE SCHEMES</v>
      </c>
      <c r="H473" s="2" t="s">
        <v>1570</v>
      </c>
      <c r="I473" t="s">
        <v>1326</v>
      </c>
      <c r="J473" s="2" t="s">
        <v>578</v>
      </c>
      <c r="K473" s="2" t="s">
        <v>579</v>
      </c>
      <c r="L473" s="2" t="s">
        <v>391</v>
      </c>
      <c r="M473" s="2" t="s">
        <v>392</v>
      </c>
      <c r="N473" s="2" t="s">
        <v>393</v>
      </c>
      <c r="O473" s="2" t="s">
        <v>394</v>
      </c>
      <c r="P473" s="2">
        <v>91643</v>
      </c>
      <c r="Q473" s="2">
        <v>0</v>
      </c>
      <c r="R473" s="3">
        <f t="shared" si="52"/>
        <v>0</v>
      </c>
      <c r="S473" s="3">
        <f t="shared" si="53"/>
        <v>0</v>
      </c>
      <c r="T473" s="2">
        <v>0</v>
      </c>
      <c r="U473" s="2">
        <v>0</v>
      </c>
      <c r="V473" s="2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 s="2">
        <f t="shared" si="54"/>
        <v>0</v>
      </c>
      <c r="AI473" s="2">
        <f t="shared" si="49"/>
        <v>0</v>
      </c>
      <c r="AJ473">
        <v>0</v>
      </c>
      <c r="AK473" s="2">
        <f t="shared" si="55"/>
        <v>0</v>
      </c>
    </row>
    <row r="474" spans="1:37" ht="12.75" customHeight="1">
      <c r="A474" s="2">
        <v>14</v>
      </c>
      <c r="B474" s="2">
        <v>15</v>
      </c>
      <c r="C474" s="2" t="s">
        <v>10</v>
      </c>
      <c r="D474" t="s">
        <v>1444</v>
      </c>
      <c r="E474" s="2" t="s">
        <v>1607</v>
      </c>
      <c r="F474" t="str">
        <f t="shared" si="50"/>
        <v>053EMPLOYEE RELATED COSTS - SOCIAL CONTRIBUTIONS</v>
      </c>
      <c r="G474" t="str">
        <f t="shared" si="51"/>
        <v>1021CONTRIBUTION - MEDICAL AID SCHEME</v>
      </c>
      <c r="H474" s="2" t="s">
        <v>1570</v>
      </c>
      <c r="I474" t="s">
        <v>1326</v>
      </c>
      <c r="J474" s="2" t="s">
        <v>578</v>
      </c>
      <c r="K474" s="2" t="s">
        <v>579</v>
      </c>
      <c r="L474" s="2" t="s">
        <v>436</v>
      </c>
      <c r="M474" s="2" t="s">
        <v>437</v>
      </c>
      <c r="N474" s="2" t="s">
        <v>438</v>
      </c>
      <c r="O474" s="2" t="s">
        <v>439</v>
      </c>
      <c r="P474" s="2">
        <v>0</v>
      </c>
      <c r="Q474" s="2">
        <v>0</v>
      </c>
      <c r="R474" s="3">
        <f t="shared" si="52"/>
        <v>0</v>
      </c>
      <c r="S474" s="3">
        <f t="shared" si="53"/>
        <v>0</v>
      </c>
      <c r="T474" s="2">
        <v>0</v>
      </c>
      <c r="U474" s="2">
        <v>0</v>
      </c>
      <c r="V474" s="2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 s="2">
        <f t="shared" si="54"/>
        <v>0</v>
      </c>
      <c r="AI474" s="2" t="e">
        <f t="shared" si="49"/>
        <v>#DIV/0!</v>
      </c>
      <c r="AJ474">
        <v>0</v>
      </c>
      <c r="AK474" s="2">
        <f t="shared" si="55"/>
        <v>0</v>
      </c>
    </row>
    <row r="475" spans="1:37" ht="12.75" customHeight="1">
      <c r="A475" s="2">
        <v>14</v>
      </c>
      <c r="B475" s="2">
        <v>15</v>
      </c>
      <c r="C475" s="2" t="s">
        <v>10</v>
      </c>
      <c r="D475" t="s">
        <v>1444</v>
      </c>
      <c r="E475" s="2" t="s">
        <v>1607</v>
      </c>
      <c r="F475" t="str">
        <f t="shared" si="50"/>
        <v>068INTEREST EXPENSE - EXTERNAL BORROWINGS</v>
      </c>
      <c r="G475" t="str">
        <f t="shared" si="51"/>
        <v>1232INTEREST CAPITAL LEASES</v>
      </c>
      <c r="H475" s="2" t="s">
        <v>1570</v>
      </c>
      <c r="I475" t="s">
        <v>1326</v>
      </c>
      <c r="J475" s="2" t="s">
        <v>578</v>
      </c>
      <c r="K475" s="2" t="s">
        <v>579</v>
      </c>
      <c r="L475" s="2" t="s">
        <v>409</v>
      </c>
      <c r="M475" s="2" t="s">
        <v>410</v>
      </c>
      <c r="N475" s="2" t="s">
        <v>557</v>
      </c>
      <c r="O475" s="2" t="s">
        <v>558</v>
      </c>
      <c r="P475" s="2">
        <v>0</v>
      </c>
      <c r="Q475" s="2">
        <v>0</v>
      </c>
      <c r="R475" s="3">
        <f t="shared" si="52"/>
        <v>0</v>
      </c>
      <c r="S475" s="3">
        <f t="shared" si="53"/>
        <v>0</v>
      </c>
      <c r="T475" s="2">
        <v>0</v>
      </c>
      <c r="U475" s="2">
        <v>0</v>
      </c>
      <c r="V475" s="2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 s="2">
        <f t="shared" si="54"/>
        <v>0</v>
      </c>
      <c r="AI475" s="2" t="e">
        <f t="shared" si="49"/>
        <v>#DIV/0!</v>
      </c>
      <c r="AJ475">
        <v>0</v>
      </c>
      <c r="AK475" s="2">
        <f>P475</f>
        <v>0</v>
      </c>
    </row>
    <row r="476" spans="1:37" ht="12.75" customHeight="1">
      <c r="A476" s="2">
        <v>14</v>
      </c>
      <c r="B476" s="2">
        <v>15</v>
      </c>
      <c r="C476" s="2" t="s">
        <v>10</v>
      </c>
      <c r="D476" t="s">
        <v>1444</v>
      </c>
      <c r="E476" s="2" t="s">
        <v>1607</v>
      </c>
      <c r="F476" t="str">
        <f t="shared" si="50"/>
        <v>608OTHER ASSETS</v>
      </c>
      <c r="G476" t="str">
        <f t="shared" si="51"/>
        <v>5023OFFICE EQUIPMENT</v>
      </c>
      <c r="H476" s="2" t="s">
        <v>1570</v>
      </c>
      <c r="I476" t="s">
        <v>1328</v>
      </c>
      <c r="J476" s="2" t="s">
        <v>578</v>
      </c>
      <c r="K476" s="2" t="s">
        <v>579</v>
      </c>
      <c r="L476" s="2" t="s">
        <v>403</v>
      </c>
      <c r="M476" s="2" t="s">
        <v>404</v>
      </c>
      <c r="N476" s="2" t="s">
        <v>405</v>
      </c>
      <c r="O476" s="2" t="s">
        <v>406</v>
      </c>
      <c r="P476" s="3">
        <v>450000</v>
      </c>
      <c r="Q476" s="3"/>
      <c r="T476" s="2">
        <v>38170.06</v>
      </c>
      <c r="U476" s="2">
        <v>25829.56</v>
      </c>
      <c r="V476" s="2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-35.08</v>
      </c>
      <c r="AC476">
        <v>0</v>
      </c>
      <c r="AD476">
        <v>0</v>
      </c>
      <c r="AE476">
        <v>2998</v>
      </c>
      <c r="AF476">
        <v>31448.14</v>
      </c>
      <c r="AG476">
        <v>3759</v>
      </c>
      <c r="AH476" s="2">
        <f t="shared" si="54"/>
        <v>38170.06</v>
      </c>
      <c r="AI476" s="2">
        <f t="shared" si="49"/>
        <v>8.4822355555555548E-2</v>
      </c>
      <c r="AJ476">
        <v>38170.06</v>
      </c>
      <c r="AK476" s="2">
        <f t="shared" si="55"/>
        <v>76340.12</v>
      </c>
    </row>
    <row r="477" spans="1:37" ht="12.75" customHeight="1">
      <c r="A477" s="2">
        <v>14</v>
      </c>
      <c r="B477" s="2">
        <v>15</v>
      </c>
      <c r="C477" s="2" t="s">
        <v>10</v>
      </c>
      <c r="D477" t="s">
        <v>1444</v>
      </c>
      <c r="E477" s="2" t="s">
        <v>1607</v>
      </c>
      <c r="F477" t="str">
        <f t="shared" si="50"/>
        <v>608OTHER ASSETS</v>
      </c>
      <c r="G477" t="str">
        <f t="shared" si="51"/>
        <v>5025OTHER ASSETS</v>
      </c>
      <c r="H477" s="2" t="s">
        <v>1570</v>
      </c>
      <c r="I477" t="s">
        <v>1328</v>
      </c>
      <c r="J477" s="2" t="s">
        <v>578</v>
      </c>
      <c r="K477" s="2" t="s">
        <v>579</v>
      </c>
      <c r="L477" s="2" t="s">
        <v>403</v>
      </c>
      <c r="M477" s="2" t="s">
        <v>404</v>
      </c>
      <c r="N477" s="2" t="s">
        <v>421</v>
      </c>
      <c r="O477" s="2" t="s">
        <v>404</v>
      </c>
      <c r="P477" s="3">
        <v>0</v>
      </c>
      <c r="Q477" s="3"/>
      <c r="T477" s="2">
        <v>0</v>
      </c>
      <c r="U477" s="2">
        <v>0</v>
      </c>
      <c r="V477" s="2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 s="2">
        <f t="shared" si="54"/>
        <v>0</v>
      </c>
      <c r="AI477" s="2" t="e">
        <f t="shared" si="49"/>
        <v>#DIV/0!</v>
      </c>
      <c r="AJ477">
        <v>0</v>
      </c>
      <c r="AK477" s="2">
        <f t="shared" si="55"/>
        <v>0</v>
      </c>
    </row>
    <row r="478" spans="1:37" ht="12.75" customHeight="1">
      <c r="A478" s="2">
        <v>14</v>
      </c>
      <c r="B478" s="2">
        <v>15</v>
      </c>
      <c r="C478" s="2" t="s">
        <v>10</v>
      </c>
      <c r="D478" t="s">
        <v>1444</v>
      </c>
      <c r="E478" s="2" t="s">
        <v>1607</v>
      </c>
      <c r="F478" t="str">
        <f t="shared" si="50"/>
        <v>608OTHER ASSETS</v>
      </c>
      <c r="G478" t="str">
        <f t="shared" si="51"/>
        <v>5125AIR CONDITIONING CIVIC CENTER</v>
      </c>
      <c r="H478" s="2" t="s">
        <v>1570</v>
      </c>
      <c r="I478" t="s">
        <v>1328</v>
      </c>
      <c r="J478" s="2" t="s">
        <v>578</v>
      </c>
      <c r="K478" s="2" t="s">
        <v>579</v>
      </c>
      <c r="L478" s="2" t="s">
        <v>403</v>
      </c>
      <c r="M478" s="2" t="s">
        <v>404</v>
      </c>
      <c r="N478" s="2" t="s">
        <v>415</v>
      </c>
      <c r="O478" s="2" t="s">
        <v>416</v>
      </c>
      <c r="P478" s="3">
        <v>0</v>
      </c>
      <c r="Q478" s="3"/>
      <c r="T478" s="2">
        <v>0</v>
      </c>
      <c r="U478" s="2">
        <v>0</v>
      </c>
      <c r="V478" s="2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 s="2">
        <f t="shared" si="54"/>
        <v>0</v>
      </c>
      <c r="AI478" s="2" t="e">
        <f t="shared" si="49"/>
        <v>#DIV/0!</v>
      </c>
      <c r="AJ478">
        <v>0</v>
      </c>
      <c r="AK478" s="2">
        <f t="shared" si="55"/>
        <v>0</v>
      </c>
    </row>
    <row r="479" spans="1:37" ht="12.75" customHeight="1">
      <c r="A479" s="2">
        <v>14</v>
      </c>
      <c r="B479" s="2">
        <v>15</v>
      </c>
      <c r="C479" s="2" t="s">
        <v>10</v>
      </c>
      <c r="D479" t="s">
        <v>1445</v>
      </c>
      <c r="E479" s="2" t="s">
        <v>1607</v>
      </c>
      <c r="F479" t="str">
        <f t="shared" si="50"/>
        <v>051EMPLOYEE RELATED COSTS - WAGES &amp; SALARIES</v>
      </c>
      <c r="G479" t="str">
        <f t="shared" si="51"/>
        <v>1002SALARIES &amp; WAGES - OVERTIME</v>
      </c>
      <c r="H479" s="2" t="s">
        <v>1570</v>
      </c>
      <c r="I479" t="s">
        <v>1326</v>
      </c>
      <c r="J479" s="2" t="s">
        <v>436</v>
      </c>
      <c r="K479" s="2" t="s">
        <v>580</v>
      </c>
      <c r="L479" s="2" t="s">
        <v>391</v>
      </c>
      <c r="M479" s="2" t="s">
        <v>392</v>
      </c>
      <c r="N479" s="2" t="s">
        <v>419</v>
      </c>
      <c r="O479" s="2" t="s">
        <v>420</v>
      </c>
      <c r="P479" s="2">
        <v>0</v>
      </c>
      <c r="Q479" s="2">
        <v>0</v>
      </c>
      <c r="R479" s="3">
        <f t="shared" si="52"/>
        <v>0</v>
      </c>
      <c r="S479" s="3">
        <f t="shared" si="53"/>
        <v>0</v>
      </c>
      <c r="T479" s="2">
        <v>0</v>
      </c>
      <c r="U479" s="2">
        <v>0</v>
      </c>
      <c r="V479" s="2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 s="2">
        <f t="shared" si="54"/>
        <v>0</v>
      </c>
      <c r="AI479" s="2" t="e">
        <f t="shared" si="49"/>
        <v>#DIV/0!</v>
      </c>
      <c r="AJ479">
        <v>0</v>
      </c>
      <c r="AK479" s="2">
        <f t="shared" si="55"/>
        <v>0</v>
      </c>
    </row>
    <row r="480" spans="1:37" ht="12.75" customHeight="1">
      <c r="A480" s="2">
        <v>14</v>
      </c>
      <c r="B480" s="2">
        <v>15</v>
      </c>
      <c r="C480" s="2" t="s">
        <v>10</v>
      </c>
      <c r="D480" t="s">
        <v>1445</v>
      </c>
      <c r="E480" s="2" t="s">
        <v>1607</v>
      </c>
      <c r="F480" t="str">
        <f t="shared" si="50"/>
        <v>095TRANSFERS FROM / (TO) RESERVES</v>
      </c>
      <c r="G480" t="str">
        <f t="shared" si="51"/>
        <v>2054TRANSFERS FROM/(TO) DISTRIBUTABLE RESERVES</v>
      </c>
      <c r="H480" s="2" t="s">
        <v>1570</v>
      </c>
      <c r="I480" t="s">
        <v>1329</v>
      </c>
      <c r="J480" s="2" t="s">
        <v>436</v>
      </c>
      <c r="K480" s="2" t="s">
        <v>580</v>
      </c>
      <c r="L480" s="2" t="s">
        <v>399</v>
      </c>
      <c r="M480" s="2" t="s">
        <v>400</v>
      </c>
      <c r="N480" s="2" t="s">
        <v>401</v>
      </c>
      <c r="O480" s="2" t="s">
        <v>402</v>
      </c>
      <c r="P480" s="2">
        <v>-2311</v>
      </c>
      <c r="Q480" s="2">
        <v>-2311</v>
      </c>
      <c r="R480" s="3">
        <v>-2311</v>
      </c>
      <c r="S480" s="3">
        <v>-2311</v>
      </c>
      <c r="T480" s="2">
        <v>0</v>
      </c>
      <c r="U480" s="2">
        <v>0</v>
      </c>
      <c r="V480" s="2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 s="2">
        <f t="shared" si="54"/>
        <v>0</v>
      </c>
      <c r="AI480" s="2">
        <f t="shared" si="49"/>
        <v>0</v>
      </c>
      <c r="AJ480">
        <v>0</v>
      </c>
      <c r="AK480" s="2">
        <f t="shared" si="55"/>
        <v>0</v>
      </c>
    </row>
    <row r="481" spans="1:37" ht="12.75" customHeight="1">
      <c r="A481" s="2">
        <v>14</v>
      </c>
      <c r="B481" s="2">
        <v>15</v>
      </c>
      <c r="C481" s="2" t="s">
        <v>10</v>
      </c>
      <c r="D481" t="s">
        <v>1445</v>
      </c>
      <c r="E481" s="2" t="s">
        <v>1607</v>
      </c>
      <c r="F481" t="str">
        <f t="shared" si="50"/>
        <v>608OTHER ASSETS</v>
      </c>
      <c r="G481" t="str">
        <f t="shared" si="51"/>
        <v>5023OFFICE EQUIPMENT</v>
      </c>
      <c r="H481" s="2" t="s">
        <v>1570</v>
      </c>
      <c r="I481" t="s">
        <v>1328</v>
      </c>
      <c r="J481" s="2" t="s">
        <v>436</v>
      </c>
      <c r="K481" s="2" t="s">
        <v>580</v>
      </c>
      <c r="L481" s="2" t="s">
        <v>403</v>
      </c>
      <c r="M481" s="2" t="s">
        <v>404</v>
      </c>
      <c r="N481" s="2" t="s">
        <v>405</v>
      </c>
      <c r="O481" s="2" t="s">
        <v>406</v>
      </c>
      <c r="P481" s="3">
        <v>0</v>
      </c>
      <c r="Q481" s="3"/>
      <c r="T481" s="2">
        <v>0</v>
      </c>
      <c r="U481" s="2">
        <v>0</v>
      </c>
      <c r="V481" s="2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 s="2">
        <f t="shared" si="54"/>
        <v>0</v>
      </c>
      <c r="AI481" s="2" t="e">
        <f t="shared" si="49"/>
        <v>#DIV/0!</v>
      </c>
      <c r="AJ481">
        <v>0</v>
      </c>
      <c r="AK481" s="2">
        <f t="shared" si="55"/>
        <v>0</v>
      </c>
    </row>
    <row r="482" spans="1:37" ht="12.75" customHeight="1">
      <c r="A482" s="2">
        <v>14</v>
      </c>
      <c r="B482" s="2">
        <v>15</v>
      </c>
      <c r="C482" s="2" t="s">
        <v>10</v>
      </c>
      <c r="D482" t="s">
        <v>1445</v>
      </c>
      <c r="E482" s="2" t="s">
        <v>1607</v>
      </c>
      <c r="F482" t="str">
        <f t="shared" si="50"/>
        <v>608OTHER ASSETS</v>
      </c>
      <c r="G482" t="str">
        <f t="shared" si="51"/>
        <v>5123OFFICE EQUIPMENT</v>
      </c>
      <c r="H482" s="2" t="s">
        <v>1570</v>
      </c>
      <c r="I482" t="s">
        <v>1328</v>
      </c>
      <c r="J482" s="2" t="s">
        <v>436</v>
      </c>
      <c r="K482" s="2" t="s">
        <v>580</v>
      </c>
      <c r="L482" s="2" t="s">
        <v>403</v>
      </c>
      <c r="M482" s="2" t="s">
        <v>404</v>
      </c>
      <c r="N482" s="2" t="s">
        <v>454</v>
      </c>
      <c r="O482" s="2" t="s">
        <v>406</v>
      </c>
      <c r="P482" s="3">
        <v>0</v>
      </c>
      <c r="Q482" s="3"/>
      <c r="T482" s="2">
        <v>0</v>
      </c>
      <c r="U482" s="2">
        <v>0</v>
      </c>
      <c r="V482" s="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 s="2">
        <f t="shared" si="54"/>
        <v>0</v>
      </c>
      <c r="AI482" s="2" t="e">
        <f t="shared" si="49"/>
        <v>#DIV/0!</v>
      </c>
      <c r="AJ482">
        <v>0</v>
      </c>
      <c r="AK482" s="2">
        <f t="shared" si="55"/>
        <v>0</v>
      </c>
    </row>
    <row r="483" spans="1:37" ht="12.75" customHeight="1">
      <c r="A483" s="2">
        <v>14</v>
      </c>
      <c r="B483" s="2">
        <v>15</v>
      </c>
      <c r="C483" s="2" t="s">
        <v>10</v>
      </c>
      <c r="D483" t="s">
        <v>1445</v>
      </c>
      <c r="E483" s="2" t="s">
        <v>1607</v>
      </c>
      <c r="F483" t="str">
        <f t="shared" si="50"/>
        <v>608OTHER ASSETS</v>
      </c>
      <c r="G483" t="str">
        <f t="shared" si="51"/>
        <v>5125AIR CONDITIONING CIVIC CENTER</v>
      </c>
      <c r="H483" s="2" t="s">
        <v>1570</v>
      </c>
      <c r="I483" t="s">
        <v>1328</v>
      </c>
      <c r="J483" s="2" t="s">
        <v>436</v>
      </c>
      <c r="K483" s="2" t="s">
        <v>580</v>
      </c>
      <c r="L483" s="2" t="s">
        <v>403</v>
      </c>
      <c r="M483" s="2" t="s">
        <v>404</v>
      </c>
      <c r="N483" s="2" t="s">
        <v>415</v>
      </c>
      <c r="O483" s="2" t="s">
        <v>416</v>
      </c>
      <c r="P483" s="3">
        <v>0</v>
      </c>
      <c r="Q483" s="3"/>
      <c r="T483" s="2">
        <v>0</v>
      </c>
      <c r="U483" s="2">
        <v>0</v>
      </c>
      <c r="V483" s="2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 s="2">
        <f t="shared" si="54"/>
        <v>0</v>
      </c>
      <c r="AI483" s="2" t="e">
        <f t="shared" si="49"/>
        <v>#DIV/0!</v>
      </c>
      <c r="AJ483">
        <v>0</v>
      </c>
      <c r="AK483" s="2">
        <f t="shared" si="55"/>
        <v>0</v>
      </c>
    </row>
    <row r="484" spans="1:37" ht="12.75" customHeight="1">
      <c r="A484" s="2">
        <v>14</v>
      </c>
      <c r="B484" s="2">
        <v>15</v>
      </c>
      <c r="C484" s="2" t="s">
        <v>10</v>
      </c>
      <c r="D484" t="s">
        <v>1446</v>
      </c>
      <c r="E484" s="2" t="s">
        <v>1607</v>
      </c>
      <c r="F484" t="str">
        <f t="shared" si="50"/>
        <v>064DEPRECIATION</v>
      </c>
      <c r="G484" t="str">
        <f t="shared" si="51"/>
        <v>1091DEPRECIATION</v>
      </c>
      <c r="H484" s="2" t="s">
        <v>1573</v>
      </c>
      <c r="I484" t="s">
        <v>1326</v>
      </c>
      <c r="J484" s="2" t="s">
        <v>581</v>
      </c>
      <c r="K484" s="2" t="s">
        <v>582</v>
      </c>
      <c r="L484" s="2" t="s">
        <v>583</v>
      </c>
      <c r="M484" s="2" t="s">
        <v>117</v>
      </c>
      <c r="N484" s="2" t="s">
        <v>584</v>
      </c>
      <c r="O484" s="2" t="s">
        <v>117</v>
      </c>
      <c r="P484" s="2">
        <v>0</v>
      </c>
      <c r="Q484" s="2">
        <v>0</v>
      </c>
      <c r="R484" s="3">
        <f t="shared" si="52"/>
        <v>0</v>
      </c>
      <c r="S484" s="3">
        <f t="shared" si="53"/>
        <v>0</v>
      </c>
      <c r="T484" s="2">
        <v>0</v>
      </c>
      <c r="U484" s="2">
        <v>0</v>
      </c>
      <c r="V484" s="2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 s="2">
        <f t="shared" si="54"/>
        <v>0</v>
      </c>
      <c r="AI484" s="2" t="e">
        <f t="shared" si="49"/>
        <v>#DIV/0!</v>
      </c>
      <c r="AJ484">
        <v>0</v>
      </c>
      <c r="AK484" s="2">
        <f>P484</f>
        <v>0</v>
      </c>
    </row>
    <row r="485" spans="1:37" ht="12.75" customHeight="1">
      <c r="A485" s="2">
        <v>14</v>
      </c>
      <c r="B485" s="2">
        <v>15</v>
      </c>
      <c r="C485" s="2" t="s">
        <v>10</v>
      </c>
      <c r="D485" t="s">
        <v>1447</v>
      </c>
      <c r="E485" s="2" t="s">
        <v>1607</v>
      </c>
      <c r="F485" t="str">
        <f t="shared" si="50"/>
        <v>051EMPLOYEE RELATED COSTS - WAGES &amp; SALARIES</v>
      </c>
      <c r="G485" t="str">
        <f t="shared" si="51"/>
        <v>1013TRAVEL ALLOWANCE</v>
      </c>
      <c r="H485" s="2" t="s">
        <v>1573</v>
      </c>
      <c r="I485" t="s">
        <v>1326</v>
      </c>
      <c r="J485" s="2" t="s">
        <v>585</v>
      </c>
      <c r="K485" s="2" t="s">
        <v>586</v>
      </c>
      <c r="L485" s="2" t="s">
        <v>391</v>
      </c>
      <c r="M485" s="2" t="s">
        <v>392</v>
      </c>
      <c r="N485" s="2" t="s">
        <v>434</v>
      </c>
      <c r="O485" s="2" t="s">
        <v>435</v>
      </c>
      <c r="P485" s="2">
        <v>132263</v>
      </c>
      <c r="Q485" s="2">
        <v>134227</v>
      </c>
      <c r="R485" s="3">
        <f t="shared" si="52"/>
        <v>141609.48499999999</v>
      </c>
      <c r="S485" s="3">
        <f t="shared" si="53"/>
        <v>149114.787705</v>
      </c>
      <c r="T485" s="2">
        <v>0</v>
      </c>
      <c r="U485" s="2">
        <v>0</v>
      </c>
      <c r="V485" s="2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 s="2">
        <f t="shared" si="54"/>
        <v>0</v>
      </c>
      <c r="AI485" s="2">
        <f t="shared" si="49"/>
        <v>0</v>
      </c>
      <c r="AJ485">
        <v>0</v>
      </c>
      <c r="AK485" s="2">
        <f t="shared" si="55"/>
        <v>0</v>
      </c>
    </row>
    <row r="486" spans="1:37" ht="12.75" customHeight="1">
      <c r="A486" s="2">
        <v>14</v>
      </c>
      <c r="B486" s="2">
        <v>15</v>
      </c>
      <c r="C486" s="2" t="s">
        <v>10</v>
      </c>
      <c r="D486" t="s">
        <v>1447</v>
      </c>
      <c r="E486" s="2" t="s">
        <v>1607</v>
      </c>
      <c r="F486" t="str">
        <f t="shared" si="50"/>
        <v>095TRANSFERS FROM / (TO) RESERVES</v>
      </c>
      <c r="G486" t="str">
        <f t="shared" si="51"/>
        <v>2054TRANSFERS FROM/(TO) DISTRIBUTABLE RESERVES</v>
      </c>
      <c r="H486" s="2" t="s">
        <v>1573</v>
      </c>
      <c r="I486" t="s">
        <v>1329</v>
      </c>
      <c r="J486" s="2" t="s">
        <v>585</v>
      </c>
      <c r="K486" s="2" t="s">
        <v>586</v>
      </c>
      <c r="L486" s="2" t="s">
        <v>399</v>
      </c>
      <c r="M486" s="2" t="s">
        <v>400</v>
      </c>
      <c r="N486" s="2" t="s">
        <v>401</v>
      </c>
      <c r="O486" s="2" t="s">
        <v>402</v>
      </c>
      <c r="P486" s="2">
        <v>-42020</v>
      </c>
      <c r="Q486" s="2">
        <v>-42020</v>
      </c>
      <c r="R486" s="3">
        <v>-42020</v>
      </c>
      <c r="S486" s="3">
        <v>-42020</v>
      </c>
      <c r="T486" s="2">
        <v>0</v>
      </c>
      <c r="U486" s="2">
        <v>0</v>
      </c>
      <c r="V486" s="2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 s="2">
        <f t="shared" si="54"/>
        <v>0</v>
      </c>
      <c r="AI486" s="2">
        <f t="shared" si="49"/>
        <v>0</v>
      </c>
      <c r="AJ486">
        <v>0</v>
      </c>
      <c r="AK486" s="2">
        <f t="shared" si="55"/>
        <v>0</v>
      </c>
    </row>
    <row r="487" spans="1:37" ht="12.75" customHeight="1">
      <c r="A487" s="2">
        <v>14</v>
      </c>
      <c r="B487" s="2">
        <v>15</v>
      </c>
      <c r="C487" s="2" t="s">
        <v>10</v>
      </c>
      <c r="D487" t="s">
        <v>1448</v>
      </c>
      <c r="E487" s="2" t="s">
        <v>1607</v>
      </c>
      <c r="F487" t="str">
        <f t="shared" si="50"/>
        <v>066REPAIRS AND MAINTENANCE</v>
      </c>
      <c r="G487" t="str">
        <f t="shared" si="51"/>
        <v>1222COUNCIL-OWNED VEHICLES - COUNCIL-OWNED VEHICLE USAGE</v>
      </c>
      <c r="H487" s="2" t="s">
        <v>1567</v>
      </c>
      <c r="I487" t="s">
        <v>1326</v>
      </c>
      <c r="J487" s="2" t="s">
        <v>587</v>
      </c>
      <c r="K487" s="2" t="s">
        <v>588</v>
      </c>
      <c r="L487" s="2" t="s">
        <v>482</v>
      </c>
      <c r="M487" s="2" t="s">
        <v>483</v>
      </c>
      <c r="N487" s="2" t="s">
        <v>504</v>
      </c>
      <c r="O487" s="2" t="s">
        <v>505</v>
      </c>
      <c r="P487" s="2">
        <v>656094</v>
      </c>
      <c r="Q487" s="2">
        <v>728784</v>
      </c>
      <c r="R487" s="3">
        <f t="shared" si="52"/>
        <v>768867.12</v>
      </c>
      <c r="S487" s="3">
        <f t="shared" si="53"/>
        <v>809617.07736</v>
      </c>
      <c r="T487" s="2">
        <v>84684.479999999996</v>
      </c>
      <c r="U487" s="2">
        <v>0</v>
      </c>
      <c r="V487" s="2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39389.22</v>
      </c>
      <c r="AD487">
        <v>49033.82</v>
      </c>
      <c r="AE487">
        <v>17832.75</v>
      </c>
      <c r="AF487">
        <v>-25848.85</v>
      </c>
      <c r="AG487">
        <v>4277.54</v>
      </c>
      <c r="AH487" s="2">
        <f t="shared" si="54"/>
        <v>84684.479999999996</v>
      </c>
      <c r="AI487" s="2">
        <f t="shared" si="49"/>
        <v>0.12907369980521083</v>
      </c>
      <c r="AJ487">
        <v>84684.479999999996</v>
      </c>
      <c r="AK487" s="2">
        <f>P487</f>
        <v>656094</v>
      </c>
    </row>
    <row r="488" spans="1:37" ht="12.75" customHeight="1">
      <c r="A488" s="2">
        <v>14</v>
      </c>
      <c r="B488" s="2">
        <v>15</v>
      </c>
      <c r="C488" s="2" t="s">
        <v>10</v>
      </c>
      <c r="D488" t="s">
        <v>1448</v>
      </c>
      <c r="E488" s="2" t="s">
        <v>1607</v>
      </c>
      <c r="F488" t="str">
        <f t="shared" si="50"/>
        <v>068INTEREST EXPENSE - EXTERNAL BORROWINGS</v>
      </c>
      <c r="G488" t="str">
        <f t="shared" si="51"/>
        <v>1231INTEREST EXTERNAL LOANS</v>
      </c>
      <c r="H488" s="2" t="s">
        <v>1567</v>
      </c>
      <c r="I488" t="s">
        <v>1326</v>
      </c>
      <c r="J488" s="2" t="s">
        <v>587</v>
      </c>
      <c r="K488" s="2" t="s">
        <v>588</v>
      </c>
      <c r="L488" s="2" t="s">
        <v>409</v>
      </c>
      <c r="M488" s="2" t="s">
        <v>410</v>
      </c>
      <c r="N488" s="2" t="s">
        <v>411</v>
      </c>
      <c r="O488" s="2" t="s">
        <v>412</v>
      </c>
      <c r="P488" s="2">
        <v>11368</v>
      </c>
      <c r="Q488" s="2">
        <v>7630</v>
      </c>
      <c r="R488" s="3">
        <f t="shared" si="52"/>
        <v>8049.65</v>
      </c>
      <c r="S488" s="3">
        <f t="shared" si="53"/>
        <v>8476.2814500000004</v>
      </c>
      <c r="T488" s="2">
        <v>6174.16</v>
      </c>
      <c r="U488" s="2">
        <v>0</v>
      </c>
      <c r="V488" s="2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6174.16</v>
      </c>
      <c r="AH488" s="2">
        <f t="shared" si="54"/>
        <v>6174.16</v>
      </c>
      <c r="AI488" s="2">
        <f t="shared" si="49"/>
        <v>0.5431175228712174</v>
      </c>
      <c r="AJ488">
        <v>6174.16</v>
      </c>
      <c r="AK488" s="2">
        <f>P488</f>
        <v>11368</v>
      </c>
    </row>
    <row r="489" spans="1:37" ht="12.75" customHeight="1">
      <c r="A489" s="2">
        <v>14</v>
      </c>
      <c r="B489" s="2">
        <v>15</v>
      </c>
      <c r="C489" s="2" t="s">
        <v>10</v>
      </c>
      <c r="D489" t="s">
        <v>1448</v>
      </c>
      <c r="E489" s="2" t="s">
        <v>1607</v>
      </c>
      <c r="F489" t="str">
        <f t="shared" si="50"/>
        <v>078GENERAL EXPENSES - OTHER</v>
      </c>
      <c r="G489" t="str">
        <f t="shared" si="51"/>
        <v>1368TRAINING COSTS</v>
      </c>
      <c r="H489" s="2" t="s">
        <v>1567</v>
      </c>
      <c r="I489" t="s">
        <v>1326</v>
      </c>
      <c r="J489" s="2" t="s">
        <v>587</v>
      </c>
      <c r="K489" s="2" t="s">
        <v>588</v>
      </c>
      <c r="L489" s="2" t="s">
        <v>395</v>
      </c>
      <c r="M489" s="2" t="s">
        <v>396</v>
      </c>
      <c r="N489" s="2" t="s">
        <v>397</v>
      </c>
      <c r="O489" s="2" t="s">
        <v>398</v>
      </c>
      <c r="P489" s="2">
        <v>200000</v>
      </c>
      <c r="Q489" s="2">
        <v>200000</v>
      </c>
      <c r="R489" s="3">
        <f t="shared" si="52"/>
        <v>211000</v>
      </c>
      <c r="S489" s="3">
        <f t="shared" si="53"/>
        <v>222183</v>
      </c>
      <c r="T489" s="2">
        <v>0</v>
      </c>
      <c r="U489" s="2">
        <v>0</v>
      </c>
      <c r="V489" s="2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 s="2">
        <f t="shared" si="54"/>
        <v>0</v>
      </c>
      <c r="AI489" s="2">
        <f t="shared" si="49"/>
        <v>0</v>
      </c>
      <c r="AJ489">
        <v>0</v>
      </c>
      <c r="AK489" s="2">
        <f t="shared" si="55"/>
        <v>0</v>
      </c>
    </row>
    <row r="490" spans="1:37" ht="12.75" customHeight="1">
      <c r="A490" s="2">
        <v>14</v>
      </c>
      <c r="B490" s="2">
        <v>15</v>
      </c>
      <c r="C490" s="2" t="s">
        <v>10</v>
      </c>
      <c r="D490" t="s">
        <v>1448</v>
      </c>
      <c r="E490" s="2" t="s">
        <v>1607</v>
      </c>
      <c r="F490" t="str">
        <f t="shared" si="50"/>
        <v>078GENERAL EXPENSES - OTHER</v>
      </c>
      <c r="G490" t="str">
        <f t="shared" si="51"/>
        <v>1370YOUTH GENDER &amp; DISABILITY</v>
      </c>
      <c r="H490" s="2" t="s">
        <v>1567</v>
      </c>
      <c r="I490" t="s">
        <v>1326</v>
      </c>
      <c r="J490" s="2" t="s">
        <v>587</v>
      </c>
      <c r="K490" s="2" t="s">
        <v>588</v>
      </c>
      <c r="L490" s="2" t="s">
        <v>395</v>
      </c>
      <c r="M490" s="2" t="s">
        <v>396</v>
      </c>
      <c r="N490" s="2" t="s">
        <v>452</v>
      </c>
      <c r="O490" s="2" t="s">
        <v>453</v>
      </c>
      <c r="P490" s="2">
        <v>250000</v>
      </c>
      <c r="Q490" s="2">
        <v>250000</v>
      </c>
      <c r="R490" s="3">
        <f t="shared" si="52"/>
        <v>263750</v>
      </c>
      <c r="S490" s="3">
        <f t="shared" si="53"/>
        <v>277728.75</v>
      </c>
      <c r="T490" s="2">
        <v>62411.600000000006</v>
      </c>
      <c r="U490" s="2">
        <v>30263.15</v>
      </c>
      <c r="V490" s="2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7308.8</v>
      </c>
      <c r="AC490">
        <v>30980</v>
      </c>
      <c r="AD490">
        <v>24122.799999999999</v>
      </c>
      <c r="AE490">
        <v>0</v>
      </c>
      <c r="AF490">
        <v>0</v>
      </c>
      <c r="AG490">
        <v>0</v>
      </c>
      <c r="AH490" s="2">
        <f t="shared" si="54"/>
        <v>62411.600000000006</v>
      </c>
      <c r="AI490" s="2">
        <f t="shared" si="49"/>
        <v>0.24964640000000002</v>
      </c>
      <c r="AJ490">
        <v>62411.6</v>
      </c>
      <c r="AK490" s="2">
        <f t="shared" si="55"/>
        <v>124823.20000000001</v>
      </c>
    </row>
    <row r="491" spans="1:37" ht="12.75" customHeight="1">
      <c r="A491" s="2">
        <v>14</v>
      </c>
      <c r="B491" s="2">
        <v>15</v>
      </c>
      <c r="C491" s="2" t="s">
        <v>10</v>
      </c>
      <c r="D491" t="s">
        <v>1448</v>
      </c>
      <c r="E491" s="2" t="s">
        <v>1607</v>
      </c>
      <c r="F491" t="str">
        <f t="shared" si="50"/>
        <v>095TRANSFERS FROM / (TO) RESERVES</v>
      </c>
      <c r="G491" t="str">
        <f t="shared" si="51"/>
        <v>2054TRANSFERS FROM/(TO) DISTRIBUTABLE RESERVES</v>
      </c>
      <c r="H491" s="2" t="s">
        <v>1567</v>
      </c>
      <c r="I491" t="s">
        <v>1329</v>
      </c>
      <c r="J491" s="2" t="s">
        <v>587</v>
      </c>
      <c r="K491" s="2" t="s">
        <v>588</v>
      </c>
      <c r="L491" s="2" t="s">
        <v>399</v>
      </c>
      <c r="M491" s="2" t="s">
        <v>400</v>
      </c>
      <c r="N491" s="2" t="s">
        <v>401</v>
      </c>
      <c r="O491" s="2" t="s">
        <v>402</v>
      </c>
      <c r="P491" s="2">
        <v>-7729</v>
      </c>
      <c r="Q491" s="2">
        <v>-7729</v>
      </c>
      <c r="R491" s="3">
        <v>-7729</v>
      </c>
      <c r="S491" s="3">
        <v>-7729</v>
      </c>
      <c r="T491" s="2">
        <v>0</v>
      </c>
      <c r="U491" s="2">
        <v>0</v>
      </c>
      <c r="V491" s="2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 s="2">
        <f t="shared" si="54"/>
        <v>0</v>
      </c>
      <c r="AI491" s="2">
        <f t="shared" si="49"/>
        <v>0</v>
      </c>
      <c r="AJ491">
        <v>0</v>
      </c>
      <c r="AK491" s="2">
        <f t="shared" si="55"/>
        <v>0</v>
      </c>
    </row>
    <row r="492" spans="1:37" ht="12.75" customHeight="1">
      <c r="A492" s="2">
        <v>14</v>
      </c>
      <c r="B492" s="2">
        <v>15</v>
      </c>
      <c r="C492" s="2" t="s">
        <v>10</v>
      </c>
      <c r="D492" t="s">
        <v>1448</v>
      </c>
      <c r="E492" s="2" t="s">
        <v>1607</v>
      </c>
      <c r="F492" t="str">
        <f t="shared" si="50"/>
        <v>608OTHER ASSETS</v>
      </c>
      <c r="G492" t="str">
        <f t="shared" si="51"/>
        <v>5021OTHER MOTOR VEHICLES</v>
      </c>
      <c r="H492" s="2" t="s">
        <v>1567</v>
      </c>
      <c r="I492" t="s">
        <v>1328</v>
      </c>
      <c r="J492" s="2" t="s">
        <v>587</v>
      </c>
      <c r="K492" s="2" t="s">
        <v>588</v>
      </c>
      <c r="L492" s="2" t="s">
        <v>403</v>
      </c>
      <c r="M492" s="2" t="s">
        <v>404</v>
      </c>
      <c r="N492" s="2" t="s">
        <v>561</v>
      </c>
      <c r="O492" s="2" t="s">
        <v>562</v>
      </c>
      <c r="P492" s="3">
        <v>0</v>
      </c>
      <c r="Q492" s="3"/>
      <c r="T492" s="2">
        <v>0</v>
      </c>
      <c r="U492" s="2">
        <v>0</v>
      </c>
      <c r="V492" s="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 s="2">
        <f t="shared" si="54"/>
        <v>0</v>
      </c>
      <c r="AI492" s="2" t="e">
        <f t="shared" si="49"/>
        <v>#DIV/0!</v>
      </c>
      <c r="AJ492">
        <v>0</v>
      </c>
      <c r="AK492" s="2">
        <f t="shared" si="55"/>
        <v>0</v>
      </c>
    </row>
    <row r="493" spans="1:37" ht="12.75" customHeight="1">
      <c r="A493" s="2">
        <v>14</v>
      </c>
      <c r="B493" s="2">
        <v>15</v>
      </c>
      <c r="C493" s="2" t="s">
        <v>10</v>
      </c>
      <c r="D493" t="s">
        <v>1448</v>
      </c>
      <c r="E493" s="2" t="s">
        <v>1607</v>
      </c>
      <c r="F493" t="str">
        <f t="shared" si="50"/>
        <v>608OTHER ASSETS</v>
      </c>
      <c r="G493" t="str">
        <f t="shared" si="51"/>
        <v>5023OFFICE EQUIPMENT</v>
      </c>
      <c r="H493" s="2" t="s">
        <v>1567</v>
      </c>
      <c r="I493" t="s">
        <v>1328</v>
      </c>
      <c r="J493" s="2" t="s">
        <v>587</v>
      </c>
      <c r="K493" s="2" t="s">
        <v>588</v>
      </c>
      <c r="L493" s="2" t="s">
        <v>403</v>
      </c>
      <c r="M493" s="2" t="s">
        <v>404</v>
      </c>
      <c r="N493" s="2" t="s">
        <v>405</v>
      </c>
      <c r="O493" s="2" t="s">
        <v>406</v>
      </c>
      <c r="P493" s="3">
        <v>0</v>
      </c>
      <c r="Q493" s="3"/>
      <c r="T493" s="2">
        <v>0</v>
      </c>
      <c r="U493" s="2">
        <v>0</v>
      </c>
      <c r="V493" s="2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 s="2">
        <f t="shared" si="54"/>
        <v>0</v>
      </c>
      <c r="AI493" s="2" t="e">
        <f t="shared" si="49"/>
        <v>#DIV/0!</v>
      </c>
      <c r="AJ493">
        <v>0</v>
      </c>
      <c r="AK493" s="2">
        <f t="shared" si="55"/>
        <v>0</v>
      </c>
    </row>
    <row r="494" spans="1:37" ht="12.75" customHeight="1">
      <c r="A494" s="2">
        <v>14</v>
      </c>
      <c r="B494" s="2">
        <v>15</v>
      </c>
      <c r="C494" s="2" t="s">
        <v>10</v>
      </c>
      <c r="D494" t="s">
        <v>1448</v>
      </c>
      <c r="E494" s="2" t="s">
        <v>1607</v>
      </c>
      <c r="F494" t="str">
        <f t="shared" si="50"/>
        <v>608OTHER ASSETS</v>
      </c>
      <c r="G494" t="str">
        <f t="shared" si="51"/>
        <v>5118OTHER COMMUNITY ASSETS</v>
      </c>
      <c r="H494" s="2" t="s">
        <v>1567</v>
      </c>
      <c r="I494" t="s">
        <v>1328</v>
      </c>
      <c r="J494" s="2" t="s">
        <v>587</v>
      </c>
      <c r="K494" s="2" t="s">
        <v>588</v>
      </c>
      <c r="L494" s="2" t="s">
        <v>403</v>
      </c>
      <c r="M494" s="2" t="s">
        <v>404</v>
      </c>
      <c r="N494" s="2" t="s">
        <v>589</v>
      </c>
      <c r="O494" s="2" t="s">
        <v>590</v>
      </c>
      <c r="P494" s="3">
        <v>0</v>
      </c>
      <c r="Q494" s="3"/>
      <c r="T494" s="2">
        <v>0</v>
      </c>
      <c r="U494" s="2">
        <v>0</v>
      </c>
      <c r="V494" s="2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 s="2">
        <f t="shared" si="54"/>
        <v>0</v>
      </c>
      <c r="AI494" s="2" t="e">
        <f t="shared" si="49"/>
        <v>#DIV/0!</v>
      </c>
      <c r="AJ494">
        <v>0</v>
      </c>
      <c r="AK494" s="2">
        <f t="shared" si="55"/>
        <v>0</v>
      </c>
    </row>
    <row r="495" spans="1:37" ht="12.75" customHeight="1">
      <c r="A495" s="2">
        <v>14</v>
      </c>
      <c r="B495" s="2">
        <v>15</v>
      </c>
      <c r="C495" s="2" t="s">
        <v>10</v>
      </c>
      <c r="D495" t="s">
        <v>1448</v>
      </c>
      <c r="E495" s="2" t="s">
        <v>1607</v>
      </c>
      <c r="F495" t="str">
        <f t="shared" si="50"/>
        <v>608OTHER ASSETS</v>
      </c>
      <c r="G495" t="str">
        <f t="shared" si="51"/>
        <v>5125AIR CONDITIONING CIVIC CENTER</v>
      </c>
      <c r="H495" s="2" t="s">
        <v>1567</v>
      </c>
      <c r="I495" t="s">
        <v>1328</v>
      </c>
      <c r="J495" s="2" t="s">
        <v>587</v>
      </c>
      <c r="K495" s="2" t="s">
        <v>588</v>
      </c>
      <c r="L495" s="2" t="s">
        <v>403</v>
      </c>
      <c r="M495" s="2" t="s">
        <v>404</v>
      </c>
      <c r="N495" s="2" t="s">
        <v>415</v>
      </c>
      <c r="O495" s="2" t="s">
        <v>416</v>
      </c>
      <c r="P495" s="3">
        <v>0</v>
      </c>
      <c r="Q495" s="3"/>
      <c r="T495" s="2">
        <v>0</v>
      </c>
      <c r="U495" s="2">
        <v>0</v>
      </c>
      <c r="V495" s="2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 s="2">
        <f t="shared" si="54"/>
        <v>0</v>
      </c>
      <c r="AI495" s="2" t="e">
        <f t="shared" si="49"/>
        <v>#DIV/0!</v>
      </c>
      <c r="AJ495">
        <v>0</v>
      </c>
      <c r="AK495" s="2">
        <f t="shared" si="55"/>
        <v>0</v>
      </c>
    </row>
    <row r="496" spans="1:37" ht="12.75" customHeight="1">
      <c r="A496" s="2">
        <v>14</v>
      </c>
      <c r="B496" s="2">
        <v>15</v>
      </c>
      <c r="C496" s="2" t="s">
        <v>10</v>
      </c>
      <c r="D496" t="s">
        <v>1449</v>
      </c>
      <c r="E496" s="2" t="s">
        <v>1607</v>
      </c>
      <c r="F496" t="str">
        <f t="shared" si="50"/>
        <v>051EMPLOYEE RELATED COSTS - WAGES &amp; SALARIES</v>
      </c>
      <c r="G496" t="str">
        <f t="shared" si="51"/>
        <v>1013TRAVEL ALLOWANCE</v>
      </c>
      <c r="H496" s="2" t="s">
        <v>1573</v>
      </c>
      <c r="I496" t="s">
        <v>1326</v>
      </c>
      <c r="J496" s="2" t="s">
        <v>591</v>
      </c>
      <c r="K496" s="2" t="s">
        <v>592</v>
      </c>
      <c r="L496" s="2" t="s">
        <v>391</v>
      </c>
      <c r="M496" s="2" t="s">
        <v>392</v>
      </c>
      <c r="N496" s="2" t="s">
        <v>434</v>
      </c>
      <c r="O496" s="2" t="s">
        <v>435</v>
      </c>
      <c r="P496" s="2">
        <v>132263</v>
      </c>
      <c r="Q496" s="2">
        <v>226821</v>
      </c>
      <c r="R496" s="3">
        <f t="shared" si="52"/>
        <v>239296.155</v>
      </c>
      <c r="S496" s="3">
        <f t="shared" si="53"/>
        <v>251978.851215</v>
      </c>
      <c r="T496" s="2">
        <v>43549.750000000007</v>
      </c>
      <c r="U496" s="2">
        <v>0</v>
      </c>
      <c r="V496" s="2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7302.35</v>
      </c>
      <c r="AC496">
        <v>7302.35</v>
      </c>
      <c r="AD496">
        <v>7259.85</v>
      </c>
      <c r="AE496">
        <v>7262.4</v>
      </c>
      <c r="AF496">
        <v>7211.4</v>
      </c>
      <c r="AG496">
        <v>7211.4</v>
      </c>
      <c r="AH496" s="2">
        <f t="shared" si="54"/>
        <v>43549.750000000007</v>
      </c>
      <c r="AI496" s="2">
        <f t="shared" si="49"/>
        <v>0.3292663103059813</v>
      </c>
      <c r="AJ496">
        <v>43549.75</v>
      </c>
      <c r="AK496" s="2">
        <f t="shared" si="55"/>
        <v>87099.500000000015</v>
      </c>
    </row>
    <row r="497" spans="1:37" ht="12.75" customHeight="1">
      <c r="A497" s="2">
        <v>14</v>
      </c>
      <c r="B497" s="2">
        <v>15</v>
      </c>
      <c r="C497" s="2" t="s">
        <v>10</v>
      </c>
      <c r="D497" t="s">
        <v>1449</v>
      </c>
      <c r="E497" s="2" t="s">
        <v>1607</v>
      </c>
      <c r="F497" t="str">
        <f t="shared" si="50"/>
        <v>053EMPLOYEE RELATED COSTS - SOCIAL CONTRIBUTIONS</v>
      </c>
      <c r="G497" t="str">
        <f t="shared" si="51"/>
        <v>1021CONTRIBUTION - MEDICAL AID SCHEME</v>
      </c>
      <c r="H497" s="2" t="s">
        <v>1573</v>
      </c>
      <c r="I497" t="s">
        <v>1326</v>
      </c>
      <c r="J497" s="2" t="s">
        <v>591</v>
      </c>
      <c r="K497" s="2" t="s">
        <v>592</v>
      </c>
      <c r="L497" s="2" t="s">
        <v>436</v>
      </c>
      <c r="M497" s="2" t="s">
        <v>437</v>
      </c>
      <c r="N497" s="2" t="s">
        <v>438</v>
      </c>
      <c r="O497" s="2" t="s">
        <v>439</v>
      </c>
      <c r="P497" s="2">
        <v>12026</v>
      </c>
      <c r="Q497" s="2">
        <v>13806</v>
      </c>
      <c r="R497" s="3">
        <f t="shared" si="52"/>
        <v>14565.33</v>
      </c>
      <c r="S497" s="3">
        <f t="shared" si="53"/>
        <v>15337.29249</v>
      </c>
      <c r="T497" s="2">
        <v>5619.6</v>
      </c>
      <c r="U497" s="2">
        <v>0</v>
      </c>
      <c r="V497" s="2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936.6</v>
      </c>
      <c r="AC497">
        <v>936.6</v>
      </c>
      <c r="AD497">
        <v>936.6</v>
      </c>
      <c r="AE497">
        <v>936.6</v>
      </c>
      <c r="AF497">
        <v>936.6</v>
      </c>
      <c r="AG497">
        <v>936.6</v>
      </c>
      <c r="AH497" s="2">
        <f t="shared" si="54"/>
        <v>5619.6</v>
      </c>
      <c r="AI497" s="2">
        <f t="shared" si="49"/>
        <v>0.46728754365541331</v>
      </c>
      <c r="AJ497">
        <v>5619.6</v>
      </c>
      <c r="AK497" s="2">
        <f t="shared" si="55"/>
        <v>11239.2</v>
      </c>
    </row>
    <row r="498" spans="1:37" ht="12.75" customHeight="1">
      <c r="A498" s="2">
        <v>14</v>
      </c>
      <c r="B498" s="2">
        <v>15</v>
      </c>
      <c r="C498" s="2" t="s">
        <v>10</v>
      </c>
      <c r="D498" t="s">
        <v>1450</v>
      </c>
      <c r="E498" s="2" t="s">
        <v>1608</v>
      </c>
      <c r="F498" t="str">
        <f t="shared" si="50"/>
        <v>051EMPLOYEE RELATED COSTS - WAGES &amp; SALARIES</v>
      </c>
      <c r="G498" t="str">
        <f t="shared" si="51"/>
        <v>1016PERFORMANCE INCENTIVE SCHEMES</v>
      </c>
      <c r="H498" s="2" t="s">
        <v>1582</v>
      </c>
      <c r="I498" t="s">
        <v>1326</v>
      </c>
      <c r="J498" s="2" t="s">
        <v>593</v>
      </c>
      <c r="K498" s="2" t="s">
        <v>594</v>
      </c>
      <c r="L498" s="2" t="s">
        <v>391</v>
      </c>
      <c r="M498" s="2" t="s">
        <v>392</v>
      </c>
      <c r="N498" s="2" t="s">
        <v>393</v>
      </c>
      <c r="O498" s="2" t="s">
        <v>394</v>
      </c>
      <c r="P498" s="2">
        <v>91643</v>
      </c>
      <c r="Q498" s="2">
        <v>0</v>
      </c>
      <c r="R498" s="3">
        <f t="shared" si="52"/>
        <v>0</v>
      </c>
      <c r="S498" s="3">
        <f t="shared" si="53"/>
        <v>0</v>
      </c>
      <c r="T498" s="2">
        <v>0</v>
      </c>
      <c r="U498" s="2">
        <v>0</v>
      </c>
      <c r="V498" s="2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 s="2">
        <f t="shared" si="54"/>
        <v>0</v>
      </c>
      <c r="AI498" s="2">
        <f t="shared" si="49"/>
        <v>0</v>
      </c>
      <c r="AJ498">
        <v>0</v>
      </c>
      <c r="AK498" s="2">
        <f t="shared" si="55"/>
        <v>0</v>
      </c>
    </row>
    <row r="499" spans="1:37" ht="12.75" customHeight="1">
      <c r="A499" s="2">
        <v>14</v>
      </c>
      <c r="B499" s="2">
        <v>15</v>
      </c>
      <c r="C499" s="2" t="s">
        <v>10</v>
      </c>
      <c r="D499" t="s">
        <v>1450</v>
      </c>
      <c r="E499" s="2" t="s">
        <v>1608</v>
      </c>
      <c r="F499" t="str">
        <f t="shared" si="50"/>
        <v>095TRANSFERS FROM / (TO) RESERVES</v>
      </c>
      <c r="G499" t="str">
        <f t="shared" si="51"/>
        <v>2054TRANSFERS FROM/(TO) DISTRIBUTABLE RESERVES</v>
      </c>
      <c r="H499" s="2" t="s">
        <v>1582</v>
      </c>
      <c r="I499" t="s">
        <v>1329</v>
      </c>
      <c r="J499" s="2" t="s">
        <v>593</v>
      </c>
      <c r="K499" s="2" t="s">
        <v>594</v>
      </c>
      <c r="L499" s="2" t="s">
        <v>399</v>
      </c>
      <c r="M499" s="2" t="s">
        <v>400</v>
      </c>
      <c r="N499" s="2" t="s">
        <v>401</v>
      </c>
      <c r="O499" s="2" t="s">
        <v>402</v>
      </c>
      <c r="P499" s="2">
        <v>-375665</v>
      </c>
      <c r="Q499" s="2">
        <v>-375665</v>
      </c>
      <c r="R499" s="3">
        <v>-375665</v>
      </c>
      <c r="S499" s="3">
        <v>-375665</v>
      </c>
      <c r="T499" s="2">
        <v>0</v>
      </c>
      <c r="U499" s="2">
        <v>0</v>
      </c>
      <c r="V499" s="2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 s="2">
        <f t="shared" si="54"/>
        <v>0</v>
      </c>
      <c r="AI499" s="2">
        <f t="shared" si="49"/>
        <v>0</v>
      </c>
      <c r="AJ499">
        <v>0</v>
      </c>
      <c r="AK499" s="2">
        <f t="shared" si="55"/>
        <v>0</v>
      </c>
    </row>
    <row r="500" spans="1:37" ht="12.75" customHeight="1">
      <c r="A500" s="2">
        <v>14</v>
      </c>
      <c r="B500" s="2">
        <v>15</v>
      </c>
      <c r="C500" s="2" t="s">
        <v>10</v>
      </c>
      <c r="D500" t="s">
        <v>1450</v>
      </c>
      <c r="E500" s="2" t="s">
        <v>1608</v>
      </c>
      <c r="F500" t="str">
        <f t="shared" si="50"/>
        <v>608OTHER ASSETS</v>
      </c>
      <c r="G500" t="str">
        <f t="shared" si="51"/>
        <v>5023OFFICE EQUIPMENT</v>
      </c>
      <c r="H500" s="2" t="s">
        <v>1582</v>
      </c>
      <c r="I500" t="s">
        <v>1328</v>
      </c>
      <c r="J500" s="2" t="s">
        <v>593</v>
      </c>
      <c r="K500" s="2" t="s">
        <v>594</v>
      </c>
      <c r="L500" s="2" t="s">
        <v>403</v>
      </c>
      <c r="M500" s="2" t="s">
        <v>404</v>
      </c>
      <c r="N500" s="2" t="s">
        <v>405</v>
      </c>
      <c r="O500" s="2" t="s">
        <v>406</v>
      </c>
      <c r="P500" s="3">
        <v>300000</v>
      </c>
      <c r="Q500" s="3"/>
      <c r="T500" s="2">
        <v>0</v>
      </c>
      <c r="U500" s="2">
        <v>0</v>
      </c>
      <c r="V500" s="2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 s="2">
        <f t="shared" si="54"/>
        <v>0</v>
      </c>
      <c r="AI500" s="2">
        <f t="shared" si="49"/>
        <v>0</v>
      </c>
      <c r="AJ500">
        <v>0</v>
      </c>
      <c r="AK500" s="2">
        <f t="shared" si="55"/>
        <v>0</v>
      </c>
    </row>
    <row r="501" spans="1:37" ht="12.75" customHeight="1">
      <c r="A501" s="2">
        <v>14</v>
      </c>
      <c r="B501" s="2">
        <v>15</v>
      </c>
      <c r="C501" s="2" t="s">
        <v>10</v>
      </c>
      <c r="D501" t="s">
        <v>1451</v>
      </c>
      <c r="E501" s="2" t="s">
        <v>1608</v>
      </c>
      <c r="F501" t="str">
        <f t="shared" si="50"/>
        <v>066REPAIRS AND MAINTENANCE</v>
      </c>
      <c r="G501" t="str">
        <f t="shared" si="51"/>
        <v>1146SIDEWALKS &amp; PAVEMENTS</v>
      </c>
      <c r="H501" s="2" t="s">
        <v>1582</v>
      </c>
      <c r="I501" t="s">
        <v>1326</v>
      </c>
      <c r="J501" s="2" t="s">
        <v>595</v>
      </c>
      <c r="K501" s="2" t="s">
        <v>596</v>
      </c>
      <c r="L501" s="2" t="s">
        <v>482</v>
      </c>
      <c r="M501" s="2" t="s">
        <v>483</v>
      </c>
      <c r="N501" s="2" t="s">
        <v>597</v>
      </c>
      <c r="O501" s="2" t="s">
        <v>598</v>
      </c>
      <c r="P501" s="2">
        <v>0</v>
      </c>
      <c r="Q501" s="2">
        <v>0</v>
      </c>
      <c r="R501" s="3">
        <f t="shared" si="52"/>
        <v>0</v>
      </c>
      <c r="S501" s="3">
        <f t="shared" si="53"/>
        <v>0</v>
      </c>
      <c r="T501" s="2">
        <v>0</v>
      </c>
      <c r="U501" s="2">
        <v>0</v>
      </c>
      <c r="V501" s="2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 s="2">
        <f t="shared" si="54"/>
        <v>0</v>
      </c>
      <c r="AI501" s="2" t="e">
        <f t="shared" si="49"/>
        <v>#DIV/0!</v>
      </c>
      <c r="AJ501">
        <v>0</v>
      </c>
      <c r="AK501" s="2">
        <f>P501</f>
        <v>0</v>
      </c>
    </row>
    <row r="502" spans="1:37" ht="12.75" customHeight="1">
      <c r="A502" s="2">
        <v>14</v>
      </c>
      <c r="B502" s="2">
        <v>15</v>
      </c>
      <c r="C502" s="2" t="s">
        <v>10</v>
      </c>
      <c r="D502" t="s">
        <v>1451</v>
      </c>
      <c r="E502" s="2" t="s">
        <v>1608</v>
      </c>
      <c r="F502" t="str">
        <f t="shared" si="50"/>
        <v>095TRANSFERS FROM / (TO) RESERVES</v>
      </c>
      <c r="G502" t="str">
        <f t="shared" si="51"/>
        <v>2054TRANSFERS FROM/(TO) DISTRIBUTABLE RESERVES</v>
      </c>
      <c r="H502" s="2" t="s">
        <v>1582</v>
      </c>
      <c r="I502" t="s">
        <v>1329</v>
      </c>
      <c r="J502" s="2" t="s">
        <v>595</v>
      </c>
      <c r="K502" s="2" t="s">
        <v>596</v>
      </c>
      <c r="L502" s="2" t="s">
        <v>399</v>
      </c>
      <c r="M502" s="2" t="s">
        <v>400</v>
      </c>
      <c r="N502" s="2" t="s">
        <v>401</v>
      </c>
      <c r="O502" s="2" t="s">
        <v>402</v>
      </c>
      <c r="P502" s="2">
        <v>-55410608</v>
      </c>
      <c r="Q502" s="2">
        <v>-57856261</v>
      </c>
      <c r="R502" s="3">
        <v>-61237465</v>
      </c>
      <c r="S502" s="3">
        <v>-64817279</v>
      </c>
      <c r="T502" s="2">
        <v>0</v>
      </c>
      <c r="U502" s="2">
        <v>0</v>
      </c>
      <c r="V502" s="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 s="2">
        <f t="shared" si="54"/>
        <v>0</v>
      </c>
      <c r="AI502" s="2">
        <f t="shared" si="49"/>
        <v>0</v>
      </c>
      <c r="AJ502">
        <v>0</v>
      </c>
      <c r="AK502" s="2">
        <f t="shared" si="55"/>
        <v>0</v>
      </c>
    </row>
    <row r="503" spans="1:37" ht="12.75" customHeight="1">
      <c r="A503" s="2">
        <v>14</v>
      </c>
      <c r="B503" s="2">
        <v>15</v>
      </c>
      <c r="C503" s="2" t="s">
        <v>10</v>
      </c>
      <c r="D503" t="s">
        <v>1451</v>
      </c>
      <c r="E503" s="2" t="s">
        <v>1608</v>
      </c>
      <c r="F503" t="str">
        <f t="shared" si="50"/>
        <v>600INFRASTRUCTURE</v>
      </c>
      <c r="G503" t="str">
        <f t="shared" si="51"/>
        <v>5002ROADS, PAVEMENTS, BRIDGES &amp; STORMWATER</v>
      </c>
      <c r="H503" s="2" t="s">
        <v>1582</v>
      </c>
      <c r="I503" t="s">
        <v>1328</v>
      </c>
      <c r="J503" s="2" t="s">
        <v>595</v>
      </c>
      <c r="K503" s="2" t="s">
        <v>596</v>
      </c>
      <c r="L503" s="2" t="s">
        <v>599</v>
      </c>
      <c r="M503" s="2" t="s">
        <v>600</v>
      </c>
      <c r="N503" s="2" t="s">
        <v>601</v>
      </c>
      <c r="O503" s="2" t="s">
        <v>602</v>
      </c>
      <c r="P503" s="3">
        <v>2500000</v>
      </c>
      <c r="Q503" s="3">
        <f>17207314-10107314</f>
        <v>7100000</v>
      </c>
      <c r="R503" s="3">
        <f>21734230-16834230</f>
        <v>4900000</v>
      </c>
      <c r="S503" s="3">
        <f>20463452-17263452</f>
        <v>3200000</v>
      </c>
      <c r="T503" s="2">
        <v>1621772.1900000002</v>
      </c>
      <c r="U503" s="2">
        <v>386066.96</v>
      </c>
      <c r="V503" s="2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125788.57</v>
      </c>
      <c r="AD503">
        <v>1097388.97</v>
      </c>
      <c r="AE503">
        <v>85119</v>
      </c>
      <c r="AF503">
        <v>123721.60000000001</v>
      </c>
      <c r="AG503">
        <v>189754.05</v>
      </c>
      <c r="AH503" s="2">
        <f t="shared" si="54"/>
        <v>1621772.1900000002</v>
      </c>
      <c r="AI503" s="2">
        <f t="shared" si="49"/>
        <v>0.64870887600000005</v>
      </c>
      <c r="AJ503">
        <v>1621772.19</v>
      </c>
      <c r="AK503" s="2">
        <f t="shared" si="55"/>
        <v>3243544.3800000004</v>
      </c>
    </row>
    <row r="504" spans="1:37" s="77" customFormat="1" ht="12.75" customHeight="1">
      <c r="A504" s="77">
        <v>14</v>
      </c>
      <c r="B504" s="77">
        <v>15</v>
      </c>
      <c r="C504" s="77" t="s">
        <v>10</v>
      </c>
      <c r="D504" s="77" t="s">
        <v>1451</v>
      </c>
      <c r="E504" s="77" t="s">
        <v>1608</v>
      </c>
      <c r="F504" s="77" t="str">
        <f t="shared" ref="F504" si="56">L504&amp;M504</f>
        <v>602COMMUNITY</v>
      </c>
      <c r="G504" s="77" t="str">
        <f t="shared" ref="G504" si="57">N504&amp;O504</f>
        <v>5001LAND &amp; BUILDINGS - INFRASTRUCTURE</v>
      </c>
      <c r="H504" s="77" t="s">
        <v>1582</v>
      </c>
      <c r="I504" s="77" t="s">
        <v>1328</v>
      </c>
      <c r="J504" s="77" t="s">
        <v>595</v>
      </c>
      <c r="K504" s="77" t="s">
        <v>596</v>
      </c>
      <c r="L504" s="80" t="s">
        <v>486</v>
      </c>
      <c r="M504" s="77" t="s">
        <v>487</v>
      </c>
      <c r="N504" s="80" t="s">
        <v>488</v>
      </c>
      <c r="O504" s="77" t="s">
        <v>489</v>
      </c>
      <c r="P504" s="78">
        <v>0</v>
      </c>
      <c r="Q504" s="78">
        <v>2000000</v>
      </c>
      <c r="R504" s="78">
        <v>0</v>
      </c>
      <c r="S504" s="78"/>
    </row>
    <row r="505" spans="1:37" ht="12.75" customHeight="1">
      <c r="A505" s="2">
        <v>14</v>
      </c>
      <c r="B505" s="2">
        <v>15</v>
      </c>
      <c r="C505" s="2" t="s">
        <v>10</v>
      </c>
      <c r="D505" t="s">
        <v>1451</v>
      </c>
      <c r="E505" s="2" t="s">
        <v>1608</v>
      </c>
      <c r="F505" t="str">
        <f t="shared" si="50"/>
        <v>600INFRASTRUCTURE</v>
      </c>
      <c r="G505" t="str">
        <f t="shared" si="51"/>
        <v>5010OTHER-INFRASTRUCTURE ASSETS</v>
      </c>
      <c r="H505" s="2" t="s">
        <v>1582</v>
      </c>
      <c r="I505" t="s">
        <v>1328</v>
      </c>
      <c r="J505" s="2" t="s">
        <v>595</v>
      </c>
      <c r="K505" s="2" t="s">
        <v>596</v>
      </c>
      <c r="L505" s="2" t="s">
        <v>599</v>
      </c>
      <c r="M505" s="2" t="s">
        <v>600</v>
      </c>
      <c r="N505" s="2" t="s">
        <v>496</v>
      </c>
      <c r="O505" s="2" t="s">
        <v>497</v>
      </c>
      <c r="P505" s="3">
        <v>0</v>
      </c>
      <c r="Q505" s="3"/>
      <c r="T505" s="2">
        <v>0</v>
      </c>
      <c r="U505" s="2">
        <v>0</v>
      </c>
      <c r="V505" s="2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 s="2">
        <f t="shared" si="54"/>
        <v>0</v>
      </c>
      <c r="AI505" s="2" t="e">
        <f t="shared" si="49"/>
        <v>#DIV/0!</v>
      </c>
      <c r="AJ505">
        <v>0</v>
      </c>
      <c r="AK505" s="2">
        <f t="shared" si="55"/>
        <v>0</v>
      </c>
    </row>
    <row r="506" spans="1:37" ht="12.75" customHeight="1">
      <c r="A506" s="2">
        <v>14</v>
      </c>
      <c r="B506" s="2">
        <v>15</v>
      </c>
      <c r="C506" s="2" t="s">
        <v>10</v>
      </c>
      <c r="D506" t="s">
        <v>1451</v>
      </c>
      <c r="E506" s="2" t="s">
        <v>1608</v>
      </c>
      <c r="F506" t="str">
        <f t="shared" si="50"/>
        <v>600INFRASTRUCTURE</v>
      </c>
      <c r="G506" t="str">
        <f t="shared" si="51"/>
        <v>5029R &amp; M RENEWAL OF ASSETS</v>
      </c>
      <c r="H506" s="2" t="s">
        <v>1582</v>
      </c>
      <c r="I506" t="s">
        <v>1328</v>
      </c>
      <c r="J506" s="2" t="s">
        <v>595</v>
      </c>
      <c r="K506" s="2" t="s">
        <v>596</v>
      </c>
      <c r="L506" s="2" t="s">
        <v>599</v>
      </c>
      <c r="M506" s="2" t="s">
        <v>600</v>
      </c>
      <c r="N506" s="2" t="s">
        <v>603</v>
      </c>
      <c r="O506" s="2" t="s">
        <v>604</v>
      </c>
      <c r="P506" s="3">
        <v>0</v>
      </c>
      <c r="Q506" s="3">
        <v>600000</v>
      </c>
      <c r="R506" s="3">
        <v>600000</v>
      </c>
      <c r="S506" s="3">
        <v>800000</v>
      </c>
      <c r="T506" s="2">
        <v>0</v>
      </c>
      <c r="U506" s="2">
        <v>0</v>
      </c>
      <c r="V506" s="2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 s="2">
        <f t="shared" si="54"/>
        <v>0</v>
      </c>
      <c r="AI506" s="2" t="e">
        <f t="shared" si="49"/>
        <v>#DIV/0!</v>
      </c>
      <c r="AJ506">
        <v>0</v>
      </c>
      <c r="AK506" s="2">
        <f t="shared" si="55"/>
        <v>0</v>
      </c>
    </row>
    <row r="507" spans="1:37" ht="12.75" customHeight="1">
      <c r="A507" s="2">
        <v>14</v>
      </c>
      <c r="B507" s="2">
        <v>15</v>
      </c>
      <c r="C507" s="2" t="s">
        <v>10</v>
      </c>
      <c r="D507" t="s">
        <v>1451</v>
      </c>
      <c r="E507" s="2" t="s">
        <v>1608</v>
      </c>
      <c r="F507" t="str">
        <f t="shared" si="50"/>
        <v>600INFRASTRUCTURE</v>
      </c>
      <c r="G507" t="str">
        <f t="shared" si="51"/>
        <v>5102ROADS, PAVEMENTS, BRIDGES &amp; STORMWATER</v>
      </c>
      <c r="H507" s="2" t="s">
        <v>1582</v>
      </c>
      <c r="I507" t="s">
        <v>1328</v>
      </c>
      <c r="J507" s="2" t="s">
        <v>595</v>
      </c>
      <c r="K507" s="2" t="s">
        <v>596</v>
      </c>
      <c r="L507" s="2" t="s">
        <v>599</v>
      </c>
      <c r="M507" s="2" t="s">
        <v>600</v>
      </c>
      <c r="N507" s="2" t="s">
        <v>605</v>
      </c>
      <c r="O507" s="2" t="s">
        <v>602</v>
      </c>
      <c r="P507" s="3">
        <v>0</v>
      </c>
      <c r="Q507" s="3"/>
      <c r="T507" s="2">
        <v>0</v>
      </c>
      <c r="U507" s="2">
        <v>0</v>
      </c>
      <c r="V507" s="2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 s="2">
        <f t="shared" si="54"/>
        <v>0</v>
      </c>
      <c r="AI507" s="2" t="e">
        <f t="shared" si="49"/>
        <v>#DIV/0!</v>
      </c>
      <c r="AJ507">
        <v>0</v>
      </c>
      <c r="AK507" s="2">
        <f t="shared" si="55"/>
        <v>0</v>
      </c>
    </row>
    <row r="508" spans="1:37" ht="12.75" customHeight="1">
      <c r="A508" s="2">
        <v>14</v>
      </c>
      <c r="B508" s="2">
        <v>15</v>
      </c>
      <c r="C508" s="2" t="s">
        <v>10</v>
      </c>
      <c r="D508" t="s">
        <v>1451</v>
      </c>
      <c r="E508" s="2" t="s">
        <v>1608</v>
      </c>
      <c r="F508" t="str">
        <f t="shared" si="50"/>
        <v>600INFRASTRUCTURE</v>
      </c>
      <c r="G508" t="str">
        <f t="shared" si="51"/>
        <v>5202ROADS,PAVEMENTS,BRIDGES &amp; STORMWATER</v>
      </c>
      <c r="H508" s="2" t="s">
        <v>1582</v>
      </c>
      <c r="I508" t="s">
        <v>1328</v>
      </c>
      <c r="J508" s="2" t="s">
        <v>595</v>
      </c>
      <c r="K508" s="2" t="s">
        <v>596</v>
      </c>
      <c r="L508" s="2" t="s">
        <v>599</v>
      </c>
      <c r="M508" s="2" t="s">
        <v>600</v>
      </c>
      <c r="N508" s="2" t="s">
        <v>606</v>
      </c>
      <c r="O508" s="2" t="s">
        <v>607</v>
      </c>
      <c r="P508" s="3">
        <v>0</v>
      </c>
      <c r="Q508" s="3"/>
      <c r="T508" s="2">
        <v>0</v>
      </c>
      <c r="U508" s="2">
        <v>0</v>
      </c>
      <c r="V508" s="2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 s="2">
        <f t="shared" si="54"/>
        <v>0</v>
      </c>
      <c r="AI508" s="2" t="e">
        <f t="shared" si="49"/>
        <v>#DIV/0!</v>
      </c>
      <c r="AJ508">
        <v>0</v>
      </c>
      <c r="AK508" s="2">
        <f t="shared" si="55"/>
        <v>0</v>
      </c>
    </row>
    <row r="509" spans="1:37" ht="12.75" customHeight="1">
      <c r="A509" s="2">
        <v>14</v>
      </c>
      <c r="B509" s="2">
        <v>15</v>
      </c>
      <c r="C509" s="2" t="s">
        <v>10</v>
      </c>
      <c r="D509" t="s">
        <v>1451</v>
      </c>
      <c r="E509" s="2" t="s">
        <v>1608</v>
      </c>
      <c r="F509" t="str">
        <f t="shared" si="50"/>
        <v>608OTHER ASSETS</v>
      </c>
      <c r="G509" t="str">
        <f t="shared" si="51"/>
        <v>5103WATER,RESERVOIR &amp; RETICULATION</v>
      </c>
      <c r="H509" s="2" t="s">
        <v>1582</v>
      </c>
      <c r="I509" t="s">
        <v>1328</v>
      </c>
      <c r="J509" s="2" t="s">
        <v>595</v>
      </c>
      <c r="K509" s="2" t="s">
        <v>596</v>
      </c>
      <c r="L509" s="2" t="s">
        <v>403</v>
      </c>
      <c r="M509" s="2" t="s">
        <v>404</v>
      </c>
      <c r="N509" s="2" t="s">
        <v>608</v>
      </c>
      <c r="O509" s="2" t="s">
        <v>609</v>
      </c>
      <c r="P509" s="3">
        <v>0</v>
      </c>
      <c r="Q509" s="3"/>
      <c r="T509" s="2">
        <v>0</v>
      </c>
      <c r="U509" s="2">
        <v>0</v>
      </c>
      <c r="V509" s="2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 s="2">
        <f t="shared" si="54"/>
        <v>0</v>
      </c>
      <c r="AI509" s="2" t="e">
        <f t="shared" si="49"/>
        <v>#DIV/0!</v>
      </c>
      <c r="AJ509">
        <v>0</v>
      </c>
      <c r="AK509" s="2">
        <f t="shared" si="55"/>
        <v>0</v>
      </c>
    </row>
    <row r="510" spans="1:37" ht="12.75" customHeight="1">
      <c r="A510" s="2">
        <v>14</v>
      </c>
      <c r="B510" s="2">
        <v>15</v>
      </c>
      <c r="C510" s="2" t="s">
        <v>10</v>
      </c>
      <c r="D510" t="s">
        <v>1451</v>
      </c>
      <c r="E510" s="2" t="s">
        <v>1608</v>
      </c>
      <c r="F510" t="str">
        <f t="shared" si="50"/>
        <v>608OTHER ASSETS</v>
      </c>
      <c r="G510" t="str">
        <f t="shared" si="51"/>
        <v>5122PLANT &amp; EQUIPMENT</v>
      </c>
      <c r="H510" s="2" t="s">
        <v>1582</v>
      </c>
      <c r="I510" t="s">
        <v>1328</v>
      </c>
      <c r="J510" s="2" t="s">
        <v>595</v>
      </c>
      <c r="K510" s="2" t="s">
        <v>596</v>
      </c>
      <c r="L510" s="2" t="s">
        <v>403</v>
      </c>
      <c r="M510" s="2" t="s">
        <v>404</v>
      </c>
      <c r="N510" s="2" t="s">
        <v>573</v>
      </c>
      <c r="O510" s="2" t="s">
        <v>572</v>
      </c>
      <c r="P510" s="3">
        <v>0</v>
      </c>
      <c r="Q510" s="3"/>
      <c r="T510" s="2">
        <v>0</v>
      </c>
      <c r="U510" s="2">
        <v>0</v>
      </c>
      <c r="V510" s="2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 s="2">
        <f t="shared" si="54"/>
        <v>0</v>
      </c>
      <c r="AI510" s="2" t="e">
        <f t="shared" si="49"/>
        <v>#DIV/0!</v>
      </c>
      <c r="AJ510">
        <v>0</v>
      </c>
      <c r="AK510" s="2">
        <f t="shared" si="55"/>
        <v>0</v>
      </c>
    </row>
    <row r="511" spans="1:37" ht="12.75" customHeight="1">
      <c r="A511" s="2">
        <v>14</v>
      </c>
      <c r="B511" s="2">
        <v>15</v>
      </c>
      <c r="C511" s="2" t="s">
        <v>10</v>
      </c>
      <c r="D511" t="s">
        <v>1451</v>
      </c>
      <c r="E511" s="2" t="s">
        <v>1608</v>
      </c>
      <c r="F511" t="str">
        <f t="shared" si="50"/>
        <v>608OTHER ASSETS</v>
      </c>
      <c r="G511" t="str">
        <f t="shared" si="51"/>
        <v>5125AIR CONDITIONING CIVIC CENTER</v>
      </c>
      <c r="H511" s="2" t="s">
        <v>1582</v>
      </c>
      <c r="I511" t="s">
        <v>1328</v>
      </c>
      <c r="J511" s="2" t="s">
        <v>595</v>
      </c>
      <c r="K511" s="2" t="s">
        <v>596</v>
      </c>
      <c r="L511" s="2" t="s">
        <v>403</v>
      </c>
      <c r="M511" s="2" t="s">
        <v>404</v>
      </c>
      <c r="N511" s="2" t="s">
        <v>415</v>
      </c>
      <c r="O511" s="2" t="s">
        <v>416</v>
      </c>
      <c r="P511" s="3">
        <v>0</v>
      </c>
      <c r="Q511" s="3"/>
      <c r="T511" s="2">
        <v>0</v>
      </c>
      <c r="U511" s="2">
        <v>0</v>
      </c>
      <c r="V511" s="2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 s="2">
        <f t="shared" si="54"/>
        <v>0</v>
      </c>
      <c r="AI511" s="2" t="e">
        <f t="shared" si="49"/>
        <v>#DIV/0!</v>
      </c>
      <c r="AJ511">
        <v>0</v>
      </c>
      <c r="AK511" s="2">
        <f t="shared" si="55"/>
        <v>0</v>
      </c>
    </row>
    <row r="512" spans="1:37" ht="12.75" customHeight="1">
      <c r="A512" s="2">
        <v>14</v>
      </c>
      <c r="B512" s="2">
        <v>15</v>
      </c>
      <c r="C512" s="2" t="s">
        <v>10</v>
      </c>
      <c r="D512" t="s">
        <v>1451</v>
      </c>
      <c r="E512" s="2" t="s">
        <v>1608</v>
      </c>
      <c r="F512" t="str">
        <f t="shared" si="50"/>
        <v>610SPECIALISED VEHICLES</v>
      </c>
      <c r="G512" t="str">
        <f t="shared" si="51"/>
        <v>5021OTHER MOTOR VEHICLES</v>
      </c>
      <c r="H512" s="2" t="s">
        <v>1582</v>
      </c>
      <c r="I512" t="s">
        <v>1328</v>
      </c>
      <c r="J512" s="2" t="s">
        <v>595</v>
      </c>
      <c r="K512" s="2" t="s">
        <v>596</v>
      </c>
      <c r="L512" s="2" t="s">
        <v>559</v>
      </c>
      <c r="M512" s="2" t="s">
        <v>560</v>
      </c>
      <c r="N512" s="2" t="s">
        <v>561</v>
      </c>
      <c r="O512" s="2" t="s">
        <v>562</v>
      </c>
      <c r="P512" s="3">
        <v>0</v>
      </c>
      <c r="Q512" s="3"/>
      <c r="T512" s="2">
        <v>0</v>
      </c>
      <c r="U512" s="2">
        <v>0</v>
      </c>
      <c r="V512" s="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 s="2">
        <f t="shared" si="54"/>
        <v>0</v>
      </c>
      <c r="AI512" s="2" t="e">
        <f t="shared" si="49"/>
        <v>#DIV/0!</v>
      </c>
      <c r="AJ512">
        <v>0</v>
      </c>
      <c r="AK512" s="2">
        <f t="shared" si="55"/>
        <v>0</v>
      </c>
    </row>
    <row r="513" spans="1:37" ht="12.75" customHeight="1">
      <c r="A513" s="2">
        <v>14</v>
      </c>
      <c r="B513" s="2">
        <v>15</v>
      </c>
      <c r="C513" s="2" t="s">
        <v>10</v>
      </c>
      <c r="D513" t="s">
        <v>1451</v>
      </c>
      <c r="E513" s="2" t="s">
        <v>1608</v>
      </c>
      <c r="F513" t="str">
        <f t="shared" si="50"/>
        <v>610SPECIALISED VEHICLES</v>
      </c>
      <c r="G513" t="str">
        <f t="shared" si="51"/>
        <v>5122PLANT &amp; EQUIPMENT</v>
      </c>
      <c r="H513" s="2" t="s">
        <v>1582</v>
      </c>
      <c r="I513" t="s">
        <v>1328</v>
      </c>
      <c r="J513" s="2" t="s">
        <v>595</v>
      </c>
      <c r="K513" s="2" t="s">
        <v>596</v>
      </c>
      <c r="L513" s="2" t="s">
        <v>559</v>
      </c>
      <c r="M513" s="2" t="s">
        <v>560</v>
      </c>
      <c r="N513" s="2" t="s">
        <v>573</v>
      </c>
      <c r="O513" s="2" t="s">
        <v>572</v>
      </c>
      <c r="P513" s="3">
        <v>0</v>
      </c>
      <c r="Q513" s="3"/>
      <c r="T513" s="2">
        <v>0</v>
      </c>
      <c r="U513" s="2">
        <v>0</v>
      </c>
      <c r="V513" s="2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 s="2">
        <f t="shared" si="54"/>
        <v>0</v>
      </c>
      <c r="AI513" s="2" t="e">
        <f t="shared" si="49"/>
        <v>#DIV/0!</v>
      </c>
      <c r="AJ513">
        <v>0</v>
      </c>
      <c r="AK513" s="2">
        <f t="shared" si="55"/>
        <v>0</v>
      </c>
    </row>
    <row r="514" spans="1:37" ht="12.75" customHeight="1">
      <c r="A514" s="2">
        <v>14</v>
      </c>
      <c r="B514" s="2">
        <v>15</v>
      </c>
      <c r="C514" s="2" t="s">
        <v>10</v>
      </c>
      <c r="D514" t="s">
        <v>1452</v>
      </c>
      <c r="E514" s="2" t="s">
        <v>1608</v>
      </c>
      <c r="F514" t="str">
        <f t="shared" si="50"/>
        <v>018LICENSES &amp; PERMITS</v>
      </c>
      <c r="G514" t="str">
        <f t="shared" si="51"/>
        <v>0199PERMITS - BUILDING PLANS</v>
      </c>
      <c r="H514" s="2" t="s">
        <v>1578</v>
      </c>
      <c r="I514" t="s">
        <v>1325</v>
      </c>
      <c r="J514" s="2" t="s">
        <v>610</v>
      </c>
      <c r="K514" s="2" t="s">
        <v>611</v>
      </c>
      <c r="L514" s="2" t="s">
        <v>612</v>
      </c>
      <c r="M514" s="2" t="s">
        <v>613</v>
      </c>
      <c r="N514" s="2" t="s">
        <v>614</v>
      </c>
      <c r="O514" s="2" t="s">
        <v>615</v>
      </c>
      <c r="P514" s="2">
        <v>-300000</v>
      </c>
      <c r="Q514" s="2">
        <v>-450000</v>
      </c>
      <c r="R514" s="3">
        <f t="shared" si="52"/>
        <v>-474750</v>
      </c>
      <c r="S514" s="3">
        <f t="shared" si="53"/>
        <v>-499911.75</v>
      </c>
      <c r="T514" s="2">
        <v>-255139.25</v>
      </c>
      <c r="U514" s="2">
        <v>0</v>
      </c>
      <c r="V514" s="2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-32527.85</v>
      </c>
      <c r="AC514">
        <v>-41302</v>
      </c>
      <c r="AD514">
        <v>-38089.800000000003</v>
      </c>
      <c r="AE514">
        <v>-42845.760000000002</v>
      </c>
      <c r="AF514">
        <v>-39966.5</v>
      </c>
      <c r="AG514">
        <v>-60407.34</v>
      </c>
      <c r="AH514" s="2">
        <f t="shared" si="54"/>
        <v>-255139.25</v>
      </c>
      <c r="AI514" s="2">
        <f t="shared" si="49"/>
        <v>0.85046416666666669</v>
      </c>
      <c r="AJ514">
        <v>-255139.25</v>
      </c>
      <c r="AK514" s="2">
        <f t="shared" si="55"/>
        <v>-510278.5</v>
      </c>
    </row>
    <row r="515" spans="1:37" ht="12.75" customHeight="1">
      <c r="A515" s="2">
        <v>14</v>
      </c>
      <c r="B515" s="2">
        <v>15</v>
      </c>
      <c r="C515" s="2" t="s">
        <v>10</v>
      </c>
      <c r="D515" t="s">
        <v>1452</v>
      </c>
      <c r="E515" s="2" t="s">
        <v>1608</v>
      </c>
      <c r="F515" t="str">
        <f t="shared" si="50"/>
        <v>095TRANSFERS FROM / (TO) RESERVES</v>
      </c>
      <c r="G515" t="str">
        <f t="shared" si="51"/>
        <v>2054TRANSFERS FROM/(TO) DISTRIBUTABLE RESERVES</v>
      </c>
      <c r="H515" s="2" t="s">
        <v>1578</v>
      </c>
      <c r="I515" t="s">
        <v>1329</v>
      </c>
      <c r="J515" s="2" t="s">
        <v>610</v>
      </c>
      <c r="K515" s="2" t="s">
        <v>611</v>
      </c>
      <c r="L515" s="2" t="s">
        <v>399</v>
      </c>
      <c r="M515" s="2" t="s">
        <v>400</v>
      </c>
      <c r="N515" s="2" t="s">
        <v>401</v>
      </c>
      <c r="O515" s="2" t="s">
        <v>402</v>
      </c>
      <c r="P515" s="2">
        <v>-2285468</v>
      </c>
      <c r="Q515" s="2">
        <v>-2285468</v>
      </c>
      <c r="R515" s="3">
        <v>-2285468</v>
      </c>
      <c r="S515" s="3">
        <v>-2285468</v>
      </c>
      <c r="T515" s="2">
        <v>0</v>
      </c>
      <c r="U515" s="2">
        <v>0</v>
      </c>
      <c r="V515" s="2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 s="2">
        <f t="shared" si="54"/>
        <v>0</v>
      </c>
      <c r="AI515" s="2">
        <f t="shared" ref="AI515:AI579" si="58">AH515/P515</f>
        <v>0</v>
      </c>
      <c r="AJ515">
        <v>0</v>
      </c>
      <c r="AK515" s="2">
        <f t="shared" si="55"/>
        <v>0</v>
      </c>
    </row>
    <row r="516" spans="1:37" ht="12.75" customHeight="1">
      <c r="A516" s="2">
        <v>14</v>
      </c>
      <c r="B516" s="2">
        <v>15</v>
      </c>
      <c r="C516" s="2" t="s">
        <v>10</v>
      </c>
      <c r="D516" t="s">
        <v>1452</v>
      </c>
      <c r="E516" s="2" t="s">
        <v>1608</v>
      </c>
      <c r="F516" t="str">
        <f t="shared" ref="F516:F580" si="59">L516&amp;M516</f>
        <v>600INFRASTRUCTURE</v>
      </c>
      <c r="G516" t="str">
        <f t="shared" ref="G516:G580" si="60">N516&amp;O516</f>
        <v>5001LAND &amp; BUILDINGS - INFRASTRUCTURE</v>
      </c>
      <c r="H516" s="2" t="s">
        <v>1578</v>
      </c>
      <c r="I516" t="s">
        <v>1328</v>
      </c>
      <c r="J516" s="2" t="s">
        <v>610</v>
      </c>
      <c r="K516" s="2" t="s">
        <v>611</v>
      </c>
      <c r="L516" s="2" t="s">
        <v>599</v>
      </c>
      <c r="M516" s="2" t="s">
        <v>600</v>
      </c>
      <c r="N516" s="2" t="s">
        <v>488</v>
      </c>
      <c r="O516" s="2" t="s">
        <v>489</v>
      </c>
      <c r="P516" s="3">
        <v>0</v>
      </c>
      <c r="Q516" s="3">
        <v>120000</v>
      </c>
      <c r="T516" s="2">
        <v>0</v>
      </c>
      <c r="U516" s="2">
        <v>0</v>
      </c>
      <c r="V516" s="2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 s="2">
        <f t="shared" ref="AH516:AH580" si="61">SUM(AB516:AG516)</f>
        <v>0</v>
      </c>
      <c r="AI516" s="2" t="e">
        <f t="shared" si="58"/>
        <v>#DIV/0!</v>
      </c>
      <c r="AJ516">
        <v>0</v>
      </c>
      <c r="AK516" s="2">
        <f t="shared" ref="AK516:AK580" si="62">T516*2</f>
        <v>0</v>
      </c>
    </row>
    <row r="517" spans="1:37" ht="12.75" customHeight="1">
      <c r="A517" s="2">
        <v>14</v>
      </c>
      <c r="B517" s="2">
        <v>15</v>
      </c>
      <c r="C517" s="2" t="s">
        <v>10</v>
      </c>
      <c r="D517" t="s">
        <v>1452</v>
      </c>
      <c r="E517" s="2" t="s">
        <v>1608</v>
      </c>
      <c r="F517" t="str">
        <f t="shared" si="59"/>
        <v>600INFRASTRUCTURE</v>
      </c>
      <c r="G517" t="str">
        <f t="shared" si="60"/>
        <v>5010OTHER-INFRASTRUCTURE ASSETS</v>
      </c>
      <c r="H517" s="2" t="s">
        <v>1578</v>
      </c>
      <c r="I517" t="s">
        <v>1328</v>
      </c>
      <c r="J517" s="2" t="s">
        <v>610</v>
      </c>
      <c r="K517" s="2" t="s">
        <v>611</v>
      </c>
      <c r="L517" s="2" t="s">
        <v>599</v>
      </c>
      <c r="M517" s="2" t="s">
        <v>600</v>
      </c>
      <c r="N517" s="2" t="s">
        <v>496</v>
      </c>
      <c r="O517" s="2" t="s">
        <v>497</v>
      </c>
      <c r="P517" s="3">
        <v>0</v>
      </c>
      <c r="Q517" s="3">
        <v>300000</v>
      </c>
      <c r="T517" s="2">
        <v>0</v>
      </c>
      <c r="U517" s="2">
        <v>0</v>
      </c>
      <c r="V517" s="2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 s="2">
        <f t="shared" si="61"/>
        <v>0</v>
      </c>
      <c r="AI517" s="2" t="e">
        <f t="shared" si="58"/>
        <v>#DIV/0!</v>
      </c>
      <c r="AJ517">
        <v>0</v>
      </c>
      <c r="AK517" s="2">
        <f t="shared" si="62"/>
        <v>0</v>
      </c>
    </row>
    <row r="518" spans="1:37" ht="12.75" customHeight="1">
      <c r="A518" s="2">
        <v>14</v>
      </c>
      <c r="B518" s="2">
        <v>15</v>
      </c>
      <c r="C518" s="2" t="s">
        <v>10</v>
      </c>
      <c r="D518" t="s">
        <v>1452</v>
      </c>
      <c r="E518" s="2" t="s">
        <v>1608</v>
      </c>
      <c r="F518" t="str">
        <f t="shared" si="59"/>
        <v>600INFRASTRUCTURE</v>
      </c>
      <c r="G518" t="str">
        <f t="shared" si="60"/>
        <v>5101LAND &amp; BUILDINGS</v>
      </c>
      <c r="H518" s="2" t="s">
        <v>1578</v>
      </c>
      <c r="I518" t="s">
        <v>1328</v>
      </c>
      <c r="J518" s="2" t="s">
        <v>610</v>
      </c>
      <c r="K518" s="2" t="s">
        <v>611</v>
      </c>
      <c r="L518" s="2" t="s">
        <v>599</v>
      </c>
      <c r="M518" s="2" t="s">
        <v>600</v>
      </c>
      <c r="N518" s="2" t="s">
        <v>616</v>
      </c>
      <c r="O518" s="2" t="s">
        <v>617</v>
      </c>
      <c r="P518" s="3">
        <v>0</v>
      </c>
      <c r="Q518" s="3"/>
      <c r="T518" s="2">
        <v>0</v>
      </c>
      <c r="U518" s="2">
        <v>0</v>
      </c>
      <c r="V518" s="2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 s="2">
        <f t="shared" si="61"/>
        <v>0</v>
      </c>
      <c r="AI518" s="2" t="e">
        <f t="shared" si="58"/>
        <v>#DIV/0!</v>
      </c>
      <c r="AJ518">
        <v>0</v>
      </c>
      <c r="AK518" s="2">
        <f t="shared" si="62"/>
        <v>0</v>
      </c>
    </row>
    <row r="519" spans="1:37" ht="12.75" customHeight="1">
      <c r="A519" s="2">
        <v>14</v>
      </c>
      <c r="B519" s="2">
        <v>15</v>
      </c>
      <c r="C519" s="2" t="s">
        <v>10</v>
      </c>
      <c r="D519" t="s">
        <v>1452</v>
      </c>
      <c r="E519" s="2" t="s">
        <v>1608</v>
      </c>
      <c r="F519" t="str">
        <f t="shared" si="59"/>
        <v>600INFRASTRUCTURE</v>
      </c>
      <c r="G519" t="str">
        <f t="shared" si="60"/>
        <v>5108STREET LIGHTING</v>
      </c>
      <c r="H519" s="2" t="s">
        <v>1578</v>
      </c>
      <c r="I519" t="s">
        <v>1328</v>
      </c>
      <c r="J519" s="2" t="s">
        <v>610</v>
      </c>
      <c r="K519" s="2" t="s">
        <v>611</v>
      </c>
      <c r="L519" s="2" t="s">
        <v>599</v>
      </c>
      <c r="M519" s="2" t="s">
        <v>600</v>
      </c>
      <c r="N519" s="2" t="s">
        <v>618</v>
      </c>
      <c r="O519" s="2" t="s">
        <v>619</v>
      </c>
      <c r="P519" s="3">
        <v>0</v>
      </c>
      <c r="Q519" s="3"/>
      <c r="T519" s="2">
        <v>0</v>
      </c>
      <c r="U519" s="2">
        <v>0</v>
      </c>
      <c r="V519" s="2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 s="2">
        <f t="shared" si="61"/>
        <v>0</v>
      </c>
      <c r="AI519" s="2" t="e">
        <f t="shared" si="58"/>
        <v>#DIV/0!</v>
      </c>
      <c r="AJ519">
        <v>0</v>
      </c>
      <c r="AK519" s="2">
        <f t="shared" si="62"/>
        <v>0</v>
      </c>
    </row>
    <row r="520" spans="1:37" ht="12.75" customHeight="1">
      <c r="A520" s="2">
        <v>14</v>
      </c>
      <c r="B520" s="2">
        <v>15</v>
      </c>
      <c r="C520" s="2" t="s">
        <v>10</v>
      </c>
      <c r="D520" t="s">
        <v>1452</v>
      </c>
      <c r="E520" s="2" t="s">
        <v>1608</v>
      </c>
      <c r="F520" t="str">
        <f t="shared" si="59"/>
        <v>608OTHER ASSETS</v>
      </c>
      <c r="G520" t="str">
        <f t="shared" si="60"/>
        <v>5024SECURITY MEASURES</v>
      </c>
      <c r="H520" s="2" t="s">
        <v>1578</v>
      </c>
      <c r="I520" t="s">
        <v>1328</v>
      </c>
      <c r="J520" s="2" t="s">
        <v>610</v>
      </c>
      <c r="K520" s="2" t="s">
        <v>611</v>
      </c>
      <c r="L520" s="2" t="s">
        <v>403</v>
      </c>
      <c r="M520" s="2" t="s">
        <v>404</v>
      </c>
      <c r="N520" s="2" t="s">
        <v>620</v>
      </c>
      <c r="O520" s="2" t="s">
        <v>621</v>
      </c>
      <c r="P520" s="3">
        <v>0</v>
      </c>
      <c r="Q520" s="3">
        <v>800000</v>
      </c>
      <c r="S520" s="3">
        <v>300000</v>
      </c>
      <c r="T520" s="2">
        <v>0</v>
      </c>
      <c r="U520" s="2">
        <v>0</v>
      </c>
      <c r="V520" s="2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 s="2">
        <f t="shared" si="61"/>
        <v>0</v>
      </c>
      <c r="AI520" s="2" t="e">
        <f t="shared" si="58"/>
        <v>#DIV/0!</v>
      </c>
      <c r="AJ520">
        <v>0</v>
      </c>
      <c r="AK520" s="2">
        <f t="shared" si="62"/>
        <v>0</v>
      </c>
    </row>
    <row r="521" spans="1:37" s="77" customFormat="1" ht="12.75" customHeight="1">
      <c r="A521" s="77">
        <v>14</v>
      </c>
      <c r="B521" s="77">
        <v>15</v>
      </c>
      <c r="C521" s="77" t="s">
        <v>10</v>
      </c>
      <c r="D521" s="77" t="s">
        <v>1452</v>
      </c>
      <c r="E521" s="77" t="s">
        <v>1608</v>
      </c>
      <c r="F521" s="77" t="str">
        <f t="shared" ref="F521" si="63">L521&amp;M521</f>
        <v>608OTHER ASSETS</v>
      </c>
      <c r="G521" s="77" t="str">
        <f t="shared" ref="G521" si="64">N521&amp;O521</f>
        <v>5029R &amp; M RENEWAL OF ASSETS</v>
      </c>
      <c r="H521" s="77" t="s">
        <v>1578</v>
      </c>
      <c r="I521" s="77" t="s">
        <v>1328</v>
      </c>
      <c r="J521" s="77" t="s">
        <v>610</v>
      </c>
      <c r="K521" s="77" t="s">
        <v>611</v>
      </c>
      <c r="L521" s="77" t="s">
        <v>403</v>
      </c>
      <c r="M521" s="77" t="s">
        <v>404</v>
      </c>
      <c r="N521" s="80" t="s">
        <v>603</v>
      </c>
      <c r="O521" s="77" t="s">
        <v>604</v>
      </c>
      <c r="P521" s="78">
        <v>0</v>
      </c>
      <c r="Q521" s="78">
        <v>80000</v>
      </c>
      <c r="R521" s="78"/>
      <c r="S521" s="78">
        <v>400000</v>
      </c>
    </row>
    <row r="522" spans="1:37" ht="12.75" customHeight="1">
      <c r="A522" s="2">
        <v>14</v>
      </c>
      <c r="B522" s="2">
        <v>15</v>
      </c>
      <c r="C522" s="2" t="s">
        <v>10</v>
      </c>
      <c r="D522" t="s">
        <v>1452</v>
      </c>
      <c r="E522" s="2" t="s">
        <v>1608</v>
      </c>
      <c r="F522" t="str">
        <f t="shared" si="59"/>
        <v>608OTHER ASSETS</v>
      </c>
      <c r="G522" t="str">
        <f t="shared" si="60"/>
        <v>5124SECURITY MEASURES</v>
      </c>
      <c r="H522" s="2" t="s">
        <v>1578</v>
      </c>
      <c r="I522" t="s">
        <v>1328</v>
      </c>
      <c r="J522" s="2" t="s">
        <v>610</v>
      </c>
      <c r="K522" s="2" t="s">
        <v>611</v>
      </c>
      <c r="L522" s="2" t="s">
        <v>403</v>
      </c>
      <c r="M522" s="2" t="s">
        <v>404</v>
      </c>
      <c r="N522" s="2" t="s">
        <v>622</v>
      </c>
      <c r="O522" s="2" t="s">
        <v>621</v>
      </c>
      <c r="P522" s="3">
        <v>0</v>
      </c>
      <c r="Q522" s="3"/>
      <c r="T522" s="2">
        <v>0</v>
      </c>
      <c r="U522" s="2">
        <v>0</v>
      </c>
      <c r="V522" s="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 s="2">
        <f t="shared" si="61"/>
        <v>0</v>
      </c>
      <c r="AI522" s="2" t="e">
        <f t="shared" si="58"/>
        <v>#DIV/0!</v>
      </c>
      <c r="AJ522">
        <v>0</v>
      </c>
      <c r="AK522" s="2">
        <f t="shared" si="62"/>
        <v>0</v>
      </c>
    </row>
    <row r="523" spans="1:37" ht="12.75" customHeight="1">
      <c r="A523" s="2">
        <v>14</v>
      </c>
      <c r="B523" s="2">
        <v>15</v>
      </c>
      <c r="C523" s="2" t="s">
        <v>10</v>
      </c>
      <c r="D523" t="s">
        <v>1453</v>
      </c>
      <c r="E523" s="2" t="s">
        <v>1609</v>
      </c>
      <c r="F523" t="str">
        <f t="shared" si="59"/>
        <v>031INCOME FOREGONE</v>
      </c>
      <c r="G523" t="str">
        <f t="shared" si="60"/>
        <v>0291INCOME FOREGONE - USER CHARGES</v>
      </c>
      <c r="H523" s="2" t="s">
        <v>1575</v>
      </c>
      <c r="I523" t="s">
        <v>1325</v>
      </c>
      <c r="J523" s="2" t="s">
        <v>623</v>
      </c>
      <c r="K523" s="2" t="s">
        <v>624</v>
      </c>
      <c r="L523" s="2" t="s">
        <v>625</v>
      </c>
      <c r="M523" s="2" t="s">
        <v>626</v>
      </c>
      <c r="N523" s="2" t="s">
        <v>627</v>
      </c>
      <c r="O523" s="2" t="s">
        <v>628</v>
      </c>
      <c r="P523" s="2">
        <v>0</v>
      </c>
      <c r="Q523" s="2">
        <v>0</v>
      </c>
      <c r="R523" s="3">
        <f t="shared" ref="R523:R580" si="65">SUM((Q523*0.055)+Q523)</f>
        <v>0</v>
      </c>
      <c r="S523" s="3">
        <f t="shared" ref="S523:S580" si="66">SUM((R523*0.053)+R523)</f>
        <v>0</v>
      </c>
      <c r="T523" s="2">
        <v>0</v>
      </c>
      <c r="U523" s="2">
        <v>0</v>
      </c>
      <c r="V523" s="2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 s="2">
        <f t="shared" si="61"/>
        <v>0</v>
      </c>
      <c r="AI523" s="2" t="e">
        <f t="shared" si="58"/>
        <v>#DIV/0!</v>
      </c>
      <c r="AJ523">
        <v>0</v>
      </c>
      <c r="AK523" s="2">
        <f t="shared" si="62"/>
        <v>0</v>
      </c>
    </row>
    <row r="524" spans="1:37" ht="12.75" customHeight="1">
      <c r="A524" s="2">
        <v>14</v>
      </c>
      <c r="B524" s="2">
        <v>15</v>
      </c>
      <c r="C524" s="2" t="s">
        <v>10</v>
      </c>
      <c r="D524" t="s">
        <v>1453</v>
      </c>
      <c r="E524" s="2" t="s">
        <v>1609</v>
      </c>
      <c r="F524" t="str">
        <f t="shared" si="59"/>
        <v>051EMPLOYEE RELATED COSTS - WAGES &amp; SALARIES</v>
      </c>
      <c r="G524" t="str">
        <f t="shared" si="60"/>
        <v>1016PERFORMANCE INCENTIVE SCHEMES</v>
      </c>
      <c r="H524" s="2" t="s">
        <v>1575</v>
      </c>
      <c r="I524" t="s">
        <v>1326</v>
      </c>
      <c r="J524" s="2" t="s">
        <v>623</v>
      </c>
      <c r="K524" s="2" t="s">
        <v>624</v>
      </c>
      <c r="L524" s="2" t="s">
        <v>391</v>
      </c>
      <c r="M524" s="2" t="s">
        <v>392</v>
      </c>
      <c r="N524" s="2" t="s">
        <v>393</v>
      </c>
      <c r="O524" s="2" t="s">
        <v>394</v>
      </c>
      <c r="P524" s="2">
        <v>0</v>
      </c>
      <c r="Q524" s="2">
        <v>45940</v>
      </c>
      <c r="R524" s="3">
        <f t="shared" si="65"/>
        <v>48466.7</v>
      </c>
      <c r="S524" s="3">
        <f t="shared" si="66"/>
        <v>51035.435099999995</v>
      </c>
      <c r="T524" s="2">
        <v>900</v>
      </c>
      <c r="U524" s="2">
        <v>0</v>
      </c>
      <c r="V524" s="2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150</v>
      </c>
      <c r="AC524">
        <v>150</v>
      </c>
      <c r="AD524">
        <v>150</v>
      </c>
      <c r="AE524">
        <v>150</v>
      </c>
      <c r="AF524">
        <v>150</v>
      </c>
      <c r="AG524">
        <v>150</v>
      </c>
      <c r="AH524" s="2">
        <f t="shared" si="61"/>
        <v>900</v>
      </c>
      <c r="AI524" s="2" t="e">
        <f t="shared" si="58"/>
        <v>#DIV/0!</v>
      </c>
      <c r="AJ524">
        <v>900</v>
      </c>
      <c r="AK524" s="2">
        <f t="shared" si="62"/>
        <v>1800</v>
      </c>
    </row>
    <row r="525" spans="1:37" ht="12.75" customHeight="1">
      <c r="A525" s="2">
        <v>14</v>
      </c>
      <c r="B525" s="2">
        <v>15</v>
      </c>
      <c r="C525" s="2" t="s">
        <v>10</v>
      </c>
      <c r="D525" t="s">
        <v>1453</v>
      </c>
      <c r="E525" s="2" t="s">
        <v>1609</v>
      </c>
      <c r="F525" t="str">
        <f t="shared" si="59"/>
        <v>074CONTRACTED SERVICES</v>
      </c>
      <c r="G525" t="str">
        <f t="shared" si="60"/>
        <v>1276CONTRACTED SERVICES - COUNCIL OWNED LAND</v>
      </c>
      <c r="H525" s="2" t="s">
        <v>1575</v>
      </c>
      <c r="I525" t="s">
        <v>1326</v>
      </c>
      <c r="J525" s="2" t="s">
        <v>623</v>
      </c>
      <c r="K525" s="2" t="s">
        <v>624</v>
      </c>
      <c r="L525" s="2" t="s">
        <v>541</v>
      </c>
      <c r="M525" s="2" t="s">
        <v>542</v>
      </c>
      <c r="N525" s="2" t="s">
        <v>629</v>
      </c>
      <c r="O525" s="2" t="s">
        <v>630</v>
      </c>
      <c r="P525" s="2">
        <v>1800479</v>
      </c>
      <c r="Q525" s="2">
        <v>1800479</v>
      </c>
      <c r="R525" s="3">
        <f t="shared" si="65"/>
        <v>1899505.345</v>
      </c>
      <c r="S525" s="3">
        <f t="shared" si="66"/>
        <v>2000179.1282849999</v>
      </c>
      <c r="T525" s="2">
        <v>366832.8</v>
      </c>
      <c r="U525" s="2">
        <v>99170.5</v>
      </c>
      <c r="V525" s="2">
        <v>12469.12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140.68</v>
      </c>
      <c r="AC525">
        <v>3544.24</v>
      </c>
      <c r="AD525">
        <v>33554.07</v>
      </c>
      <c r="AE525">
        <v>68525.100000000006</v>
      </c>
      <c r="AF525">
        <v>173590.15</v>
      </c>
      <c r="AG525">
        <v>87478.56</v>
      </c>
      <c r="AH525" s="2">
        <f t="shared" si="61"/>
        <v>366832.8</v>
      </c>
      <c r="AI525" s="2">
        <f t="shared" si="58"/>
        <v>0.20374178204799945</v>
      </c>
      <c r="AJ525">
        <v>379301.92</v>
      </c>
      <c r="AK525" s="2">
        <f t="shared" si="62"/>
        <v>733665.6</v>
      </c>
    </row>
    <row r="526" spans="1:37" ht="12.75" customHeight="1">
      <c r="A526" s="2">
        <v>14</v>
      </c>
      <c r="B526" s="2">
        <v>15</v>
      </c>
      <c r="C526" s="2" t="s">
        <v>10</v>
      </c>
      <c r="D526" t="s">
        <v>1453</v>
      </c>
      <c r="E526" s="2" t="s">
        <v>1609</v>
      </c>
      <c r="F526" t="str">
        <f t="shared" si="59"/>
        <v>077GRANTS &amp; SUBSIDIES PAID-UNCONDITIONAL</v>
      </c>
      <c r="G526" t="str">
        <f t="shared" si="60"/>
        <v>1281GRANT - MUSEUM</v>
      </c>
      <c r="H526" s="2" t="s">
        <v>1575</v>
      </c>
      <c r="I526" t="s">
        <v>1326</v>
      </c>
      <c r="J526" s="2" t="s">
        <v>623</v>
      </c>
      <c r="K526" s="2" t="s">
        <v>624</v>
      </c>
      <c r="L526" s="2" t="s">
        <v>631</v>
      </c>
      <c r="M526" s="2" t="s">
        <v>632</v>
      </c>
      <c r="N526" s="2" t="s">
        <v>633</v>
      </c>
      <c r="O526" s="2" t="s">
        <v>634</v>
      </c>
      <c r="P526" s="2">
        <v>33326</v>
      </c>
      <c r="Q526" s="2">
        <v>33326</v>
      </c>
      <c r="R526" s="3">
        <f t="shared" si="65"/>
        <v>35158.93</v>
      </c>
      <c r="S526" s="3">
        <f t="shared" si="66"/>
        <v>37022.353289999999</v>
      </c>
      <c r="T526" s="2">
        <v>16663.02</v>
      </c>
      <c r="U526" s="2">
        <v>0</v>
      </c>
      <c r="V526" s="2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2777.17</v>
      </c>
      <c r="AC526">
        <v>2777.17</v>
      </c>
      <c r="AD526">
        <v>2777.17</v>
      </c>
      <c r="AE526">
        <v>2777.17</v>
      </c>
      <c r="AF526">
        <v>2777.17</v>
      </c>
      <c r="AG526">
        <v>2777.17</v>
      </c>
      <c r="AH526" s="2">
        <f t="shared" si="61"/>
        <v>16663.02</v>
      </c>
      <c r="AI526" s="2">
        <f t="shared" si="58"/>
        <v>0.50000060013202907</v>
      </c>
      <c r="AJ526">
        <v>16663.02</v>
      </c>
      <c r="AK526" s="3">
        <f t="shared" si="62"/>
        <v>33326.04</v>
      </c>
    </row>
    <row r="527" spans="1:37" ht="12.75" customHeight="1">
      <c r="A527" s="2">
        <v>14</v>
      </c>
      <c r="B527" s="2">
        <v>15</v>
      </c>
      <c r="C527" s="2" t="s">
        <v>10</v>
      </c>
      <c r="D527" t="s">
        <v>1453</v>
      </c>
      <c r="E527" s="2" t="s">
        <v>1609</v>
      </c>
      <c r="F527" t="str">
        <f t="shared" si="59"/>
        <v>077GRANTS &amp; SUBSIDIES PAID-UNCONDITIONAL</v>
      </c>
      <c r="G527" t="str">
        <f t="shared" si="60"/>
        <v>1282GRANT - SPORTS COUNCIL</v>
      </c>
      <c r="H527" s="2" t="s">
        <v>1575</v>
      </c>
      <c r="I527" t="s">
        <v>1326</v>
      </c>
      <c r="J527" s="2" t="s">
        <v>623</v>
      </c>
      <c r="K527" s="2" t="s">
        <v>624</v>
      </c>
      <c r="L527" s="2" t="s">
        <v>631</v>
      </c>
      <c r="M527" s="2" t="s">
        <v>632</v>
      </c>
      <c r="N527" s="2" t="s">
        <v>635</v>
      </c>
      <c r="O527" s="2" t="s">
        <v>636</v>
      </c>
      <c r="P527" s="2">
        <v>106644</v>
      </c>
      <c r="Q527" s="2">
        <v>106644</v>
      </c>
      <c r="R527" s="3">
        <f t="shared" si="65"/>
        <v>112509.42</v>
      </c>
      <c r="S527" s="3">
        <f t="shared" si="66"/>
        <v>118472.41926</v>
      </c>
      <c r="T527" s="2">
        <v>53322</v>
      </c>
      <c r="U527" s="2">
        <v>0</v>
      </c>
      <c r="V527" s="2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8887</v>
      </c>
      <c r="AC527">
        <v>8887</v>
      </c>
      <c r="AD527">
        <v>8887</v>
      </c>
      <c r="AE527">
        <v>8887</v>
      </c>
      <c r="AF527">
        <v>8887</v>
      </c>
      <c r="AG527">
        <v>8887</v>
      </c>
      <c r="AH527" s="2">
        <f t="shared" si="61"/>
        <v>53322</v>
      </c>
      <c r="AI527" s="2">
        <f t="shared" si="58"/>
        <v>0.5</v>
      </c>
      <c r="AJ527">
        <v>53322</v>
      </c>
      <c r="AK527" s="3">
        <f t="shared" si="62"/>
        <v>106644</v>
      </c>
    </row>
    <row r="528" spans="1:37" ht="12.75" customHeight="1">
      <c r="A528" s="2">
        <v>14</v>
      </c>
      <c r="B528" s="2">
        <v>15</v>
      </c>
      <c r="C528" s="2" t="s">
        <v>10</v>
      </c>
      <c r="D528" t="s">
        <v>1453</v>
      </c>
      <c r="E528" s="2" t="s">
        <v>1609</v>
      </c>
      <c r="F528" t="str">
        <f t="shared" si="59"/>
        <v>077GRANTS &amp; SUBSIDIES PAID-UNCONDITIONAL</v>
      </c>
      <c r="G528" t="str">
        <f t="shared" si="60"/>
        <v>1283GRANT - SPCA</v>
      </c>
      <c r="H528" s="2" t="s">
        <v>1575</v>
      </c>
      <c r="I528" t="s">
        <v>1326</v>
      </c>
      <c r="J528" s="2" t="s">
        <v>623</v>
      </c>
      <c r="K528" s="2" t="s">
        <v>624</v>
      </c>
      <c r="L528" s="2" t="s">
        <v>631</v>
      </c>
      <c r="M528" s="2" t="s">
        <v>632</v>
      </c>
      <c r="N528" s="2" t="s">
        <v>637</v>
      </c>
      <c r="O528" s="2" t="s">
        <v>638</v>
      </c>
      <c r="P528" s="2">
        <v>102500</v>
      </c>
      <c r="Q528" s="2">
        <v>102500</v>
      </c>
      <c r="R528" s="3">
        <f t="shared" si="65"/>
        <v>108137.5</v>
      </c>
      <c r="S528" s="3">
        <f t="shared" si="66"/>
        <v>113868.78750000001</v>
      </c>
      <c r="T528" s="2">
        <v>51250.02</v>
      </c>
      <c r="U528" s="2">
        <v>0</v>
      </c>
      <c r="V528" s="2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25625.01</v>
      </c>
      <c r="AE528">
        <v>8541.67</v>
      </c>
      <c r="AF528">
        <v>8541.67</v>
      </c>
      <c r="AG528">
        <v>8541.67</v>
      </c>
      <c r="AH528" s="2">
        <f t="shared" si="61"/>
        <v>51250.02</v>
      </c>
      <c r="AI528" s="2">
        <f t="shared" si="58"/>
        <v>0.50000019512195115</v>
      </c>
      <c r="AJ528">
        <v>51250.02</v>
      </c>
      <c r="AK528" s="3">
        <f t="shared" si="62"/>
        <v>102500.04</v>
      </c>
    </row>
    <row r="529" spans="1:37" ht="12.75" customHeight="1">
      <c r="A529" s="2">
        <v>14</v>
      </c>
      <c r="B529" s="2">
        <v>15</v>
      </c>
      <c r="C529" s="2" t="s">
        <v>10</v>
      </c>
      <c r="D529" t="s">
        <v>1453</v>
      </c>
      <c r="E529" s="2" t="s">
        <v>1609</v>
      </c>
      <c r="F529" t="str">
        <f t="shared" si="59"/>
        <v>095TRANSFERS FROM / (TO) RESERVES</v>
      </c>
      <c r="G529" t="str">
        <f t="shared" si="60"/>
        <v>2054TRANSFERS FROM/(TO) DISTRIBUTABLE RESERVES</v>
      </c>
      <c r="H529" s="2" t="s">
        <v>1575</v>
      </c>
      <c r="I529" t="s">
        <v>1329</v>
      </c>
      <c r="J529" s="2" t="s">
        <v>623</v>
      </c>
      <c r="K529" s="2" t="s">
        <v>624</v>
      </c>
      <c r="L529" s="2" t="s">
        <v>399</v>
      </c>
      <c r="M529" s="2" t="s">
        <v>400</v>
      </c>
      <c r="N529" s="2" t="s">
        <v>401</v>
      </c>
      <c r="O529" s="2" t="s">
        <v>402</v>
      </c>
      <c r="P529" s="2">
        <v>-1468771</v>
      </c>
      <c r="Q529" s="2">
        <v>-1468771</v>
      </c>
      <c r="R529" s="3">
        <v>-1468771</v>
      </c>
      <c r="S529" s="3">
        <v>-1468771</v>
      </c>
      <c r="T529" s="2">
        <v>0</v>
      </c>
      <c r="U529" s="2">
        <v>0</v>
      </c>
      <c r="V529" s="2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 s="2">
        <f t="shared" si="61"/>
        <v>0</v>
      </c>
      <c r="AI529" s="2">
        <f t="shared" si="58"/>
        <v>0</v>
      </c>
      <c r="AJ529">
        <v>0</v>
      </c>
      <c r="AK529" s="2">
        <f t="shared" si="62"/>
        <v>0</v>
      </c>
    </row>
    <row r="530" spans="1:37" ht="12.75" customHeight="1">
      <c r="A530" s="2">
        <v>14</v>
      </c>
      <c r="B530" s="2">
        <v>15</v>
      </c>
      <c r="C530" s="2" t="s">
        <v>10</v>
      </c>
      <c r="D530" t="s">
        <v>1453</v>
      </c>
      <c r="E530" s="2" t="s">
        <v>1609</v>
      </c>
      <c r="F530" t="str">
        <f t="shared" si="59"/>
        <v>602COMMUNITY</v>
      </c>
      <c r="G530" t="str">
        <f t="shared" si="60"/>
        <v>5118OTHER COMMUNITY ASSETS</v>
      </c>
      <c r="H530" s="2" t="s">
        <v>1575</v>
      </c>
      <c r="I530" t="s">
        <v>1328</v>
      </c>
      <c r="J530" s="2" t="s">
        <v>623</v>
      </c>
      <c r="K530" s="2" t="s">
        <v>624</v>
      </c>
      <c r="L530" s="2" t="s">
        <v>486</v>
      </c>
      <c r="M530" s="2" t="s">
        <v>487</v>
      </c>
      <c r="N530" s="2" t="s">
        <v>589</v>
      </c>
      <c r="O530" s="2" t="s">
        <v>590</v>
      </c>
      <c r="P530" s="3">
        <v>0</v>
      </c>
      <c r="Q530" s="3"/>
      <c r="T530" s="2">
        <v>0</v>
      </c>
      <c r="U530" s="2">
        <v>0</v>
      </c>
      <c r="V530" s="2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 s="2">
        <f t="shared" si="61"/>
        <v>0</v>
      </c>
      <c r="AI530" s="2" t="e">
        <f t="shared" si="58"/>
        <v>#DIV/0!</v>
      </c>
      <c r="AJ530">
        <v>0</v>
      </c>
      <c r="AK530" s="2">
        <f t="shared" si="62"/>
        <v>0</v>
      </c>
    </row>
    <row r="531" spans="1:37" ht="12.75" customHeight="1">
      <c r="A531" s="2">
        <v>14</v>
      </c>
      <c r="B531" s="2">
        <v>15</v>
      </c>
      <c r="C531" s="2" t="s">
        <v>10</v>
      </c>
      <c r="D531" t="s">
        <v>1453</v>
      </c>
      <c r="E531" s="2" t="s">
        <v>1609</v>
      </c>
      <c r="F531" t="str">
        <f t="shared" si="59"/>
        <v>608OTHER ASSETS</v>
      </c>
      <c r="G531" t="str">
        <f t="shared" si="60"/>
        <v>5023OFFICE EQUIPMENT</v>
      </c>
      <c r="H531" s="2" t="s">
        <v>1575</v>
      </c>
      <c r="I531" t="s">
        <v>1328</v>
      </c>
      <c r="J531" s="2" t="s">
        <v>623</v>
      </c>
      <c r="K531" s="2" t="s">
        <v>624</v>
      </c>
      <c r="L531" s="2" t="s">
        <v>403</v>
      </c>
      <c r="M531" s="2" t="s">
        <v>404</v>
      </c>
      <c r="N531" s="2" t="s">
        <v>405</v>
      </c>
      <c r="O531" s="2" t="s">
        <v>406</v>
      </c>
      <c r="P531" s="3">
        <v>0</v>
      </c>
      <c r="Q531" s="3"/>
      <c r="T531" s="2">
        <v>0</v>
      </c>
      <c r="U531" s="2">
        <v>0</v>
      </c>
      <c r="V531" s="2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 s="2">
        <f t="shared" si="61"/>
        <v>0</v>
      </c>
      <c r="AI531" s="2" t="e">
        <f t="shared" si="58"/>
        <v>#DIV/0!</v>
      </c>
      <c r="AJ531">
        <v>0</v>
      </c>
      <c r="AK531" s="2">
        <f t="shared" si="62"/>
        <v>0</v>
      </c>
    </row>
    <row r="532" spans="1:37" ht="12.75" customHeight="1">
      <c r="A532" s="2">
        <v>14</v>
      </c>
      <c r="B532" s="2">
        <v>15</v>
      </c>
      <c r="C532" s="2" t="s">
        <v>10</v>
      </c>
      <c r="D532" t="s">
        <v>1453</v>
      </c>
      <c r="E532" s="2" t="s">
        <v>1609</v>
      </c>
      <c r="F532" t="str">
        <f t="shared" si="59"/>
        <v>608OTHER ASSETS</v>
      </c>
      <c r="G532" t="str">
        <f t="shared" si="60"/>
        <v>5025OTHER ASSETS</v>
      </c>
      <c r="H532" s="2" t="s">
        <v>1575</v>
      </c>
      <c r="I532" t="s">
        <v>1328</v>
      </c>
      <c r="J532" s="2" t="s">
        <v>623</v>
      </c>
      <c r="K532" s="2" t="s">
        <v>624</v>
      </c>
      <c r="L532" s="2" t="s">
        <v>403</v>
      </c>
      <c r="M532" s="2" t="s">
        <v>404</v>
      </c>
      <c r="N532" s="2" t="s">
        <v>421</v>
      </c>
      <c r="O532" s="2" t="s">
        <v>404</v>
      </c>
      <c r="P532" s="3">
        <v>0</v>
      </c>
      <c r="Q532" s="3"/>
      <c r="T532" s="2">
        <v>0</v>
      </c>
      <c r="U532" s="2">
        <v>0</v>
      </c>
      <c r="V532" s="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 s="2">
        <f t="shared" si="61"/>
        <v>0</v>
      </c>
      <c r="AI532" s="2" t="e">
        <f t="shared" si="58"/>
        <v>#DIV/0!</v>
      </c>
      <c r="AJ532">
        <v>0</v>
      </c>
      <c r="AK532" s="2">
        <f t="shared" si="62"/>
        <v>0</v>
      </c>
    </row>
    <row r="533" spans="1:37" ht="12.75" customHeight="1">
      <c r="A533" s="2">
        <v>14</v>
      </c>
      <c r="B533" s="2">
        <v>15</v>
      </c>
      <c r="C533" s="2" t="s">
        <v>10</v>
      </c>
      <c r="D533" t="s">
        <v>1453</v>
      </c>
      <c r="E533" s="2" t="s">
        <v>1609</v>
      </c>
      <c r="F533" t="str">
        <f t="shared" si="59"/>
        <v>608OTHER ASSETS</v>
      </c>
      <c r="G533" t="str">
        <f t="shared" si="60"/>
        <v>5122PLANT &amp; EQUIPMENT</v>
      </c>
      <c r="H533" s="2" t="s">
        <v>1575</v>
      </c>
      <c r="I533" t="s">
        <v>1328</v>
      </c>
      <c r="J533" s="2" t="s">
        <v>623</v>
      </c>
      <c r="K533" s="2" t="s">
        <v>624</v>
      </c>
      <c r="L533" s="2" t="s">
        <v>403</v>
      </c>
      <c r="M533" s="2" t="s">
        <v>404</v>
      </c>
      <c r="N533" s="2" t="s">
        <v>573</v>
      </c>
      <c r="O533" s="2" t="s">
        <v>572</v>
      </c>
      <c r="P533" s="3">
        <v>0</v>
      </c>
      <c r="Q533" s="3"/>
      <c r="T533" s="2">
        <v>0</v>
      </c>
      <c r="U533" s="2">
        <v>0</v>
      </c>
      <c r="V533" s="2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 s="2">
        <f t="shared" si="61"/>
        <v>0</v>
      </c>
      <c r="AI533" s="2" t="e">
        <f t="shared" si="58"/>
        <v>#DIV/0!</v>
      </c>
      <c r="AJ533">
        <v>0</v>
      </c>
      <c r="AK533" s="2">
        <f t="shared" si="62"/>
        <v>0</v>
      </c>
    </row>
    <row r="534" spans="1:37" ht="12.75" customHeight="1">
      <c r="A534" s="2">
        <v>14</v>
      </c>
      <c r="B534" s="2">
        <v>15</v>
      </c>
      <c r="C534" s="2" t="s">
        <v>10</v>
      </c>
      <c r="D534" t="s">
        <v>1453</v>
      </c>
      <c r="E534" s="2" t="s">
        <v>1609</v>
      </c>
      <c r="F534" t="str">
        <f t="shared" si="59"/>
        <v>608OTHER ASSETS</v>
      </c>
      <c r="G534" t="str">
        <f t="shared" si="60"/>
        <v>5125AIR CONDITIONING CIVIC CENTER</v>
      </c>
      <c r="H534" s="2" t="s">
        <v>1575</v>
      </c>
      <c r="I534" t="s">
        <v>1328</v>
      </c>
      <c r="J534" s="2" t="s">
        <v>623</v>
      </c>
      <c r="K534" s="2" t="s">
        <v>624</v>
      </c>
      <c r="L534" s="2" t="s">
        <v>403</v>
      </c>
      <c r="M534" s="2" t="s">
        <v>404</v>
      </c>
      <c r="N534" s="2" t="s">
        <v>415</v>
      </c>
      <c r="O534" s="2" t="s">
        <v>416</v>
      </c>
      <c r="P534" s="3">
        <v>0</v>
      </c>
      <c r="Q534" s="3"/>
      <c r="T534" s="2">
        <v>0</v>
      </c>
      <c r="U534" s="2">
        <v>0</v>
      </c>
      <c r="V534" s="2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 s="2">
        <f t="shared" si="61"/>
        <v>0</v>
      </c>
      <c r="AI534" s="2" t="e">
        <f t="shared" si="58"/>
        <v>#DIV/0!</v>
      </c>
      <c r="AJ534">
        <v>0</v>
      </c>
      <c r="AK534" s="2">
        <f t="shared" si="62"/>
        <v>0</v>
      </c>
    </row>
    <row r="535" spans="1:37" ht="12.75" customHeight="1">
      <c r="A535" s="2">
        <v>14</v>
      </c>
      <c r="B535" s="2">
        <v>15</v>
      </c>
      <c r="C535" s="2" t="s">
        <v>10</v>
      </c>
      <c r="D535" t="s">
        <v>1454</v>
      </c>
      <c r="E535" s="2" t="s">
        <v>1609</v>
      </c>
      <c r="F535" t="str">
        <f t="shared" si="59"/>
        <v>051EMPLOYEE RELATED COSTS - WAGES &amp; SALARIES</v>
      </c>
      <c r="G535" t="str">
        <f t="shared" si="60"/>
        <v>1001SALARIES &amp; WAGES - BASIC SCALE</v>
      </c>
      <c r="H535" s="2" t="s">
        <v>1586</v>
      </c>
      <c r="I535" t="s">
        <v>1326</v>
      </c>
      <c r="J535" s="2" t="s">
        <v>639</v>
      </c>
      <c r="K535" s="2" t="s">
        <v>640</v>
      </c>
      <c r="L535" s="2" t="s">
        <v>391</v>
      </c>
      <c r="M535" s="2" t="s">
        <v>392</v>
      </c>
      <c r="N535" s="2" t="s">
        <v>424</v>
      </c>
      <c r="O535" s="2" t="s">
        <v>425</v>
      </c>
      <c r="P535" s="2">
        <v>0</v>
      </c>
      <c r="Q535" s="2">
        <v>0</v>
      </c>
      <c r="R535" s="3">
        <f t="shared" si="65"/>
        <v>0</v>
      </c>
      <c r="S535" s="3">
        <f t="shared" si="66"/>
        <v>0</v>
      </c>
      <c r="T535" s="2">
        <v>0</v>
      </c>
      <c r="U535" s="2">
        <v>0</v>
      </c>
      <c r="V535" s="2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 s="2">
        <f t="shared" si="61"/>
        <v>0</v>
      </c>
      <c r="AI535" s="2" t="e">
        <f t="shared" si="58"/>
        <v>#DIV/0!</v>
      </c>
      <c r="AJ535">
        <v>0</v>
      </c>
      <c r="AK535" s="2">
        <f t="shared" si="62"/>
        <v>0</v>
      </c>
    </row>
    <row r="536" spans="1:37" ht="12.75" customHeight="1">
      <c r="A536" s="2">
        <v>14</v>
      </c>
      <c r="B536" s="2">
        <v>15</v>
      </c>
      <c r="C536" s="2" t="s">
        <v>10</v>
      </c>
      <c r="D536" t="s">
        <v>1454</v>
      </c>
      <c r="E536" s="2" t="s">
        <v>1609</v>
      </c>
      <c r="F536" t="str">
        <f t="shared" si="59"/>
        <v>051EMPLOYEE RELATED COSTS - WAGES &amp; SALARIES</v>
      </c>
      <c r="G536" t="str">
        <f t="shared" si="60"/>
        <v>1002SALARIES &amp; WAGES - OVERTIME</v>
      </c>
      <c r="H536" s="2" t="s">
        <v>1586</v>
      </c>
      <c r="I536" t="s">
        <v>1326</v>
      </c>
      <c r="J536" s="2" t="s">
        <v>639</v>
      </c>
      <c r="K536" s="2" t="s">
        <v>640</v>
      </c>
      <c r="L536" s="2" t="s">
        <v>391</v>
      </c>
      <c r="M536" s="2" t="s">
        <v>392</v>
      </c>
      <c r="N536" s="2" t="s">
        <v>419</v>
      </c>
      <c r="O536" s="2" t="s">
        <v>420</v>
      </c>
      <c r="P536" s="2">
        <v>0</v>
      </c>
      <c r="Q536" s="2">
        <v>0</v>
      </c>
      <c r="R536" s="3">
        <f t="shared" si="65"/>
        <v>0</v>
      </c>
      <c r="S536" s="3">
        <f t="shared" si="66"/>
        <v>0</v>
      </c>
      <c r="T536" s="2">
        <v>0</v>
      </c>
      <c r="U536" s="2">
        <v>0</v>
      </c>
      <c r="V536" s="2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 s="2">
        <f t="shared" si="61"/>
        <v>0</v>
      </c>
      <c r="AI536" s="2" t="e">
        <f t="shared" si="58"/>
        <v>#DIV/0!</v>
      </c>
      <c r="AJ536">
        <v>0</v>
      </c>
      <c r="AK536" s="2">
        <f t="shared" si="62"/>
        <v>0</v>
      </c>
    </row>
    <row r="537" spans="1:37" ht="12.75" customHeight="1">
      <c r="A537" s="2">
        <v>14</v>
      </c>
      <c r="B537" s="2">
        <v>15</v>
      </c>
      <c r="C537" s="2" t="s">
        <v>10</v>
      </c>
      <c r="D537" t="s">
        <v>1454</v>
      </c>
      <c r="E537" s="2" t="s">
        <v>1609</v>
      </c>
      <c r="F537" t="str">
        <f t="shared" si="59"/>
        <v>051EMPLOYEE RELATED COSTS - WAGES &amp; SALARIES</v>
      </c>
      <c r="G537" t="str">
        <f t="shared" si="60"/>
        <v>1003SALARIES &amp; WAGES - PENSIONABLE ALLOWANCE</v>
      </c>
      <c r="H537" s="2" t="s">
        <v>1586</v>
      </c>
      <c r="I537" t="s">
        <v>1326</v>
      </c>
      <c r="J537" s="2" t="s">
        <v>639</v>
      </c>
      <c r="K537" s="2" t="s">
        <v>640</v>
      </c>
      <c r="L537" s="2" t="s">
        <v>391</v>
      </c>
      <c r="M537" s="2" t="s">
        <v>392</v>
      </c>
      <c r="N537" s="2" t="s">
        <v>426</v>
      </c>
      <c r="O537" s="2" t="s">
        <v>427</v>
      </c>
      <c r="P537" s="2">
        <v>0</v>
      </c>
      <c r="Q537" s="2">
        <v>0</v>
      </c>
      <c r="R537" s="3">
        <f t="shared" si="65"/>
        <v>0</v>
      </c>
      <c r="S537" s="3">
        <f t="shared" si="66"/>
        <v>0</v>
      </c>
      <c r="T537" s="2">
        <v>0</v>
      </c>
      <c r="U537" s="2">
        <v>0</v>
      </c>
      <c r="V537" s="2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 s="2">
        <f t="shared" si="61"/>
        <v>0</v>
      </c>
      <c r="AI537" s="2" t="e">
        <f t="shared" si="58"/>
        <v>#DIV/0!</v>
      </c>
      <c r="AJ537">
        <v>0</v>
      </c>
      <c r="AK537" s="2">
        <f t="shared" si="62"/>
        <v>0</v>
      </c>
    </row>
    <row r="538" spans="1:37" ht="12.75" customHeight="1">
      <c r="A538" s="2">
        <v>14</v>
      </c>
      <c r="B538" s="2">
        <v>15</v>
      </c>
      <c r="C538" s="2" t="s">
        <v>10</v>
      </c>
      <c r="D538" t="s">
        <v>1454</v>
      </c>
      <c r="E538" s="2" t="s">
        <v>1609</v>
      </c>
      <c r="F538" t="str">
        <f t="shared" si="59"/>
        <v>051EMPLOYEE RELATED COSTS - WAGES &amp; SALARIES</v>
      </c>
      <c r="G538" t="str">
        <f t="shared" si="60"/>
        <v>1004SALARIES &amp; WAGES - ANNUAL BONUS</v>
      </c>
      <c r="H538" s="2" t="s">
        <v>1586</v>
      </c>
      <c r="I538" t="s">
        <v>1326</v>
      </c>
      <c r="J538" s="2" t="s">
        <v>639</v>
      </c>
      <c r="K538" s="2" t="s">
        <v>640</v>
      </c>
      <c r="L538" s="2" t="s">
        <v>391</v>
      </c>
      <c r="M538" s="2" t="s">
        <v>392</v>
      </c>
      <c r="N538" s="2" t="s">
        <v>428</v>
      </c>
      <c r="O538" s="2" t="s">
        <v>429</v>
      </c>
      <c r="P538" s="2">
        <v>0</v>
      </c>
      <c r="Q538" s="2">
        <v>0</v>
      </c>
      <c r="R538" s="3">
        <f t="shared" si="65"/>
        <v>0</v>
      </c>
      <c r="S538" s="3">
        <f t="shared" si="66"/>
        <v>0</v>
      </c>
      <c r="T538" s="2">
        <v>0</v>
      </c>
      <c r="U538" s="2">
        <v>0</v>
      </c>
      <c r="V538" s="2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 s="2">
        <f t="shared" si="61"/>
        <v>0</v>
      </c>
      <c r="AI538" s="2" t="e">
        <f t="shared" si="58"/>
        <v>#DIV/0!</v>
      </c>
      <c r="AJ538">
        <v>0</v>
      </c>
      <c r="AK538" s="2">
        <f t="shared" si="62"/>
        <v>0</v>
      </c>
    </row>
    <row r="539" spans="1:37" ht="12.75" customHeight="1">
      <c r="A539" s="2">
        <v>14</v>
      </c>
      <c r="B539" s="2">
        <v>15</v>
      </c>
      <c r="C539" s="2" t="s">
        <v>10</v>
      </c>
      <c r="D539" t="s">
        <v>1454</v>
      </c>
      <c r="E539" s="2" t="s">
        <v>1609</v>
      </c>
      <c r="F539" t="str">
        <f t="shared" si="59"/>
        <v>051EMPLOYEE RELATED COSTS - WAGES &amp; SALARIES</v>
      </c>
      <c r="G539" t="str">
        <f t="shared" si="60"/>
        <v>1010SALARIES &amp; WAGES - LEAVE PAYMENTS</v>
      </c>
      <c r="H539" s="2" t="s">
        <v>1586</v>
      </c>
      <c r="I539" t="s">
        <v>1326</v>
      </c>
      <c r="J539" s="2" t="s">
        <v>639</v>
      </c>
      <c r="K539" s="2" t="s">
        <v>640</v>
      </c>
      <c r="L539" s="2" t="s">
        <v>391</v>
      </c>
      <c r="M539" s="2" t="s">
        <v>392</v>
      </c>
      <c r="N539" s="2" t="s">
        <v>430</v>
      </c>
      <c r="O539" s="2" t="s">
        <v>431</v>
      </c>
      <c r="P539" s="2">
        <v>0</v>
      </c>
      <c r="Q539" s="2">
        <v>0</v>
      </c>
      <c r="R539" s="3">
        <f t="shared" si="65"/>
        <v>0</v>
      </c>
      <c r="S539" s="3">
        <f t="shared" si="66"/>
        <v>0</v>
      </c>
      <c r="T539" s="2">
        <v>0</v>
      </c>
      <c r="U539" s="2">
        <v>0</v>
      </c>
      <c r="V539" s="2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 s="2">
        <f t="shared" si="61"/>
        <v>0</v>
      </c>
      <c r="AI539" s="2" t="e">
        <f t="shared" si="58"/>
        <v>#DIV/0!</v>
      </c>
      <c r="AJ539">
        <v>0</v>
      </c>
      <c r="AK539" s="2">
        <f t="shared" si="62"/>
        <v>0</v>
      </c>
    </row>
    <row r="540" spans="1:37" ht="12.75" customHeight="1">
      <c r="A540" s="2">
        <v>14</v>
      </c>
      <c r="B540" s="2">
        <v>15</v>
      </c>
      <c r="C540" s="2" t="s">
        <v>10</v>
      </c>
      <c r="D540" t="s">
        <v>1454</v>
      </c>
      <c r="E540" s="2" t="s">
        <v>1609</v>
      </c>
      <c r="F540" t="str">
        <f t="shared" si="59"/>
        <v>053EMPLOYEE RELATED COSTS - SOCIAL CONTRIBUTIONS</v>
      </c>
      <c r="G540" t="str">
        <f t="shared" si="60"/>
        <v>1021CONTRIBUTION - MEDICAL AID SCHEME</v>
      </c>
      <c r="H540" s="2" t="s">
        <v>1586</v>
      </c>
      <c r="I540" t="s">
        <v>1326</v>
      </c>
      <c r="J540" s="2" t="s">
        <v>639</v>
      </c>
      <c r="K540" s="2" t="s">
        <v>640</v>
      </c>
      <c r="L540" s="2" t="s">
        <v>436</v>
      </c>
      <c r="M540" s="2" t="s">
        <v>437</v>
      </c>
      <c r="N540" s="2" t="s">
        <v>438</v>
      </c>
      <c r="O540" s="2" t="s">
        <v>439</v>
      </c>
      <c r="P540" s="2">
        <v>0</v>
      </c>
      <c r="Q540" s="2">
        <v>0</v>
      </c>
      <c r="R540" s="3">
        <f t="shared" si="65"/>
        <v>0</v>
      </c>
      <c r="S540" s="3">
        <f t="shared" si="66"/>
        <v>0</v>
      </c>
      <c r="T540" s="2">
        <v>0</v>
      </c>
      <c r="U540" s="2">
        <v>0</v>
      </c>
      <c r="V540" s="2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 s="2">
        <f t="shared" si="61"/>
        <v>0</v>
      </c>
      <c r="AI540" s="2" t="e">
        <f t="shared" si="58"/>
        <v>#DIV/0!</v>
      </c>
      <c r="AJ540">
        <v>0</v>
      </c>
      <c r="AK540" s="2">
        <f t="shared" si="62"/>
        <v>0</v>
      </c>
    </row>
    <row r="541" spans="1:37" ht="12.75" customHeight="1">
      <c r="A541" s="2">
        <v>14</v>
      </c>
      <c r="B541" s="2">
        <v>15</v>
      </c>
      <c r="C541" s="2" t="s">
        <v>10</v>
      </c>
      <c r="D541" t="s">
        <v>1454</v>
      </c>
      <c r="E541" s="2" t="s">
        <v>1609</v>
      </c>
      <c r="F541" t="str">
        <f t="shared" si="59"/>
        <v>053EMPLOYEE RELATED COSTS - SOCIAL CONTRIBUTIONS</v>
      </c>
      <c r="G541" t="str">
        <f t="shared" si="60"/>
        <v>1022CONTRIBUTION - PENSION SCHEMES</v>
      </c>
      <c r="H541" s="2" t="s">
        <v>1586</v>
      </c>
      <c r="I541" t="s">
        <v>1326</v>
      </c>
      <c r="J541" s="2" t="s">
        <v>639</v>
      </c>
      <c r="K541" s="2" t="s">
        <v>640</v>
      </c>
      <c r="L541" s="2" t="s">
        <v>436</v>
      </c>
      <c r="M541" s="2" t="s">
        <v>437</v>
      </c>
      <c r="N541" s="2" t="s">
        <v>440</v>
      </c>
      <c r="O541" s="2" t="s">
        <v>441</v>
      </c>
      <c r="P541" s="2">
        <v>0</v>
      </c>
      <c r="Q541" s="2">
        <v>0</v>
      </c>
      <c r="R541" s="3">
        <f t="shared" si="65"/>
        <v>0</v>
      </c>
      <c r="S541" s="3">
        <f t="shared" si="66"/>
        <v>0</v>
      </c>
      <c r="T541" s="2">
        <v>0</v>
      </c>
      <c r="U541" s="2">
        <v>0</v>
      </c>
      <c r="V541" s="2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 s="2">
        <f t="shared" si="61"/>
        <v>0</v>
      </c>
      <c r="AI541" s="2" t="e">
        <f t="shared" si="58"/>
        <v>#DIV/0!</v>
      </c>
      <c r="AJ541">
        <v>0</v>
      </c>
      <c r="AK541" s="2">
        <f t="shared" si="62"/>
        <v>0</v>
      </c>
    </row>
    <row r="542" spans="1:37" ht="12.75" customHeight="1">
      <c r="A542" s="2">
        <v>14</v>
      </c>
      <c r="B542" s="2">
        <v>15</v>
      </c>
      <c r="C542" s="2" t="s">
        <v>10</v>
      </c>
      <c r="D542" t="s">
        <v>1454</v>
      </c>
      <c r="E542" s="2" t="s">
        <v>1609</v>
      </c>
      <c r="F542" t="str">
        <f t="shared" si="59"/>
        <v>053EMPLOYEE RELATED COSTS - SOCIAL CONTRIBUTIONS</v>
      </c>
      <c r="G542" t="str">
        <f t="shared" si="60"/>
        <v>1023CONTRIBUTION - UIF</v>
      </c>
      <c r="H542" s="2" t="s">
        <v>1586</v>
      </c>
      <c r="I542" t="s">
        <v>1326</v>
      </c>
      <c r="J542" s="2" t="s">
        <v>639</v>
      </c>
      <c r="K542" s="2" t="s">
        <v>640</v>
      </c>
      <c r="L542" s="2" t="s">
        <v>436</v>
      </c>
      <c r="M542" s="2" t="s">
        <v>437</v>
      </c>
      <c r="N542" s="2" t="s">
        <v>442</v>
      </c>
      <c r="O542" s="2" t="s">
        <v>443</v>
      </c>
      <c r="P542" s="2">
        <v>0</v>
      </c>
      <c r="Q542" s="2">
        <v>0</v>
      </c>
      <c r="R542" s="3">
        <f t="shared" si="65"/>
        <v>0</v>
      </c>
      <c r="S542" s="3">
        <f t="shared" si="66"/>
        <v>0</v>
      </c>
      <c r="T542" s="2">
        <v>0</v>
      </c>
      <c r="U542" s="2">
        <v>0</v>
      </c>
      <c r="V542" s="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 s="2">
        <f t="shared" si="61"/>
        <v>0</v>
      </c>
      <c r="AI542" s="2" t="e">
        <f t="shared" si="58"/>
        <v>#DIV/0!</v>
      </c>
      <c r="AJ542">
        <v>0</v>
      </c>
      <c r="AK542" s="2">
        <f t="shared" si="62"/>
        <v>0</v>
      </c>
    </row>
    <row r="543" spans="1:37" ht="12.75" customHeight="1">
      <c r="A543" s="2">
        <v>14</v>
      </c>
      <c r="B543" s="2">
        <v>15</v>
      </c>
      <c r="C543" s="2" t="s">
        <v>10</v>
      </c>
      <c r="D543" t="s">
        <v>1454</v>
      </c>
      <c r="E543" s="2" t="s">
        <v>1609</v>
      </c>
      <c r="F543" t="str">
        <f t="shared" si="59"/>
        <v>053EMPLOYEE RELATED COSTS - SOCIAL CONTRIBUTIONS</v>
      </c>
      <c r="G543" t="str">
        <f t="shared" si="60"/>
        <v>1024CONTRIBUTION - GROUP INSURANCE</v>
      </c>
      <c r="H543" s="2" t="s">
        <v>1586</v>
      </c>
      <c r="I543" t="s">
        <v>1326</v>
      </c>
      <c r="J543" s="2" t="s">
        <v>639</v>
      </c>
      <c r="K543" s="2" t="s">
        <v>640</v>
      </c>
      <c r="L543" s="2" t="s">
        <v>436</v>
      </c>
      <c r="M543" s="2" t="s">
        <v>437</v>
      </c>
      <c r="N543" s="2" t="s">
        <v>444</v>
      </c>
      <c r="O543" s="2" t="s">
        <v>445</v>
      </c>
      <c r="P543" s="2">
        <v>0</v>
      </c>
      <c r="Q543" s="2">
        <v>0</v>
      </c>
      <c r="R543" s="3">
        <f t="shared" si="65"/>
        <v>0</v>
      </c>
      <c r="S543" s="3">
        <f t="shared" si="66"/>
        <v>0</v>
      </c>
      <c r="T543" s="2">
        <v>0</v>
      </c>
      <c r="U543" s="2">
        <v>0</v>
      </c>
      <c r="V543" s="2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 s="2">
        <f t="shared" si="61"/>
        <v>0</v>
      </c>
      <c r="AI543" s="2" t="e">
        <f t="shared" si="58"/>
        <v>#DIV/0!</v>
      </c>
      <c r="AJ543">
        <v>0</v>
      </c>
      <c r="AK543" s="2">
        <f t="shared" si="62"/>
        <v>0</v>
      </c>
    </row>
    <row r="544" spans="1:37" ht="12.75" customHeight="1">
      <c r="A544" s="2">
        <v>14</v>
      </c>
      <c r="B544" s="2">
        <v>15</v>
      </c>
      <c r="C544" s="2" t="s">
        <v>10</v>
      </c>
      <c r="D544" t="s">
        <v>1454</v>
      </c>
      <c r="E544" s="2" t="s">
        <v>1609</v>
      </c>
      <c r="F544" t="str">
        <f t="shared" si="59"/>
        <v>053EMPLOYEE RELATED COSTS - SOCIAL CONTRIBUTIONS</v>
      </c>
      <c r="G544" t="str">
        <f t="shared" si="60"/>
        <v>1027CONTRIBUTION - WORKERS COMPENSATION</v>
      </c>
      <c r="H544" s="2" t="s">
        <v>1586</v>
      </c>
      <c r="I544" t="s">
        <v>1326</v>
      </c>
      <c r="J544" s="2" t="s">
        <v>639</v>
      </c>
      <c r="K544" s="2" t="s">
        <v>640</v>
      </c>
      <c r="L544" s="2" t="s">
        <v>436</v>
      </c>
      <c r="M544" s="2" t="s">
        <v>437</v>
      </c>
      <c r="N544" s="2" t="s">
        <v>446</v>
      </c>
      <c r="O544" s="2" t="s">
        <v>447</v>
      </c>
      <c r="P544" s="2">
        <v>0</v>
      </c>
      <c r="Q544" s="2">
        <v>0</v>
      </c>
      <c r="R544" s="3">
        <f t="shared" si="65"/>
        <v>0</v>
      </c>
      <c r="S544" s="3">
        <f t="shared" si="66"/>
        <v>0</v>
      </c>
      <c r="T544" s="2">
        <v>0</v>
      </c>
      <c r="U544" s="2">
        <v>0</v>
      </c>
      <c r="V544" s="2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 s="2">
        <f t="shared" si="61"/>
        <v>0</v>
      </c>
      <c r="AI544" s="2" t="e">
        <f t="shared" si="58"/>
        <v>#DIV/0!</v>
      </c>
      <c r="AJ544">
        <v>0</v>
      </c>
      <c r="AK544" s="2">
        <f t="shared" si="62"/>
        <v>0</v>
      </c>
    </row>
    <row r="545" spans="1:37" ht="12.75" customHeight="1">
      <c r="A545" s="2">
        <v>14</v>
      </c>
      <c r="B545" s="2">
        <v>15</v>
      </c>
      <c r="C545" s="2" t="s">
        <v>10</v>
      </c>
      <c r="D545" t="s">
        <v>1454</v>
      </c>
      <c r="E545" s="2" t="s">
        <v>1609</v>
      </c>
      <c r="F545" t="str">
        <f t="shared" si="59"/>
        <v>053EMPLOYEE RELATED COSTS - SOCIAL CONTRIBUTIONS</v>
      </c>
      <c r="G545" t="str">
        <f t="shared" si="60"/>
        <v>1028LEVIES - SETA</v>
      </c>
      <c r="H545" s="2" t="s">
        <v>1586</v>
      </c>
      <c r="I545" t="s">
        <v>1326</v>
      </c>
      <c r="J545" s="2" t="s">
        <v>639</v>
      </c>
      <c r="K545" s="2" t="s">
        <v>640</v>
      </c>
      <c r="L545" s="2" t="s">
        <v>436</v>
      </c>
      <c r="M545" s="2" t="s">
        <v>437</v>
      </c>
      <c r="N545" s="2" t="s">
        <v>448</v>
      </c>
      <c r="O545" s="2" t="s">
        <v>449</v>
      </c>
      <c r="P545" s="2">
        <v>0</v>
      </c>
      <c r="Q545" s="2">
        <v>0</v>
      </c>
      <c r="R545" s="3">
        <f t="shared" si="65"/>
        <v>0</v>
      </c>
      <c r="S545" s="3">
        <f t="shared" si="66"/>
        <v>0</v>
      </c>
      <c r="T545" s="2">
        <v>0</v>
      </c>
      <c r="U545" s="2">
        <v>0</v>
      </c>
      <c r="V545" s="2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 s="2">
        <f t="shared" si="61"/>
        <v>0</v>
      </c>
      <c r="AI545" s="2" t="e">
        <f t="shared" si="58"/>
        <v>#DIV/0!</v>
      </c>
      <c r="AJ545">
        <v>0</v>
      </c>
      <c r="AK545" s="2">
        <f t="shared" si="62"/>
        <v>0</v>
      </c>
    </row>
    <row r="546" spans="1:37" ht="12.75" customHeight="1">
      <c r="A546" s="2">
        <v>14</v>
      </c>
      <c r="B546" s="2">
        <v>15</v>
      </c>
      <c r="C546" s="2" t="s">
        <v>10</v>
      </c>
      <c r="D546" t="s">
        <v>1454</v>
      </c>
      <c r="E546" s="2" t="s">
        <v>1609</v>
      </c>
      <c r="F546" t="str">
        <f t="shared" si="59"/>
        <v>053EMPLOYEE RELATED COSTS - SOCIAL CONTRIBUTIONS</v>
      </c>
      <c r="G546" t="str">
        <f t="shared" si="60"/>
        <v>1029LEVIES - BARGAINING COUNCIL</v>
      </c>
      <c r="H546" s="2" t="s">
        <v>1586</v>
      </c>
      <c r="I546" t="s">
        <v>1326</v>
      </c>
      <c r="J546" s="2" t="s">
        <v>639</v>
      </c>
      <c r="K546" s="2" t="s">
        <v>640</v>
      </c>
      <c r="L546" s="2" t="s">
        <v>436</v>
      </c>
      <c r="M546" s="2" t="s">
        <v>437</v>
      </c>
      <c r="N546" s="2" t="s">
        <v>450</v>
      </c>
      <c r="O546" s="2" t="s">
        <v>451</v>
      </c>
      <c r="P546" s="2">
        <v>0</v>
      </c>
      <c r="Q546" s="2">
        <v>0</v>
      </c>
      <c r="R546" s="3">
        <f t="shared" si="65"/>
        <v>0</v>
      </c>
      <c r="S546" s="3">
        <f t="shared" si="66"/>
        <v>0</v>
      </c>
      <c r="T546" s="2">
        <v>0</v>
      </c>
      <c r="U546" s="2">
        <v>0</v>
      </c>
      <c r="V546" s="2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 s="2">
        <f t="shared" si="61"/>
        <v>0</v>
      </c>
      <c r="AI546" s="2" t="e">
        <f t="shared" si="58"/>
        <v>#DIV/0!</v>
      </c>
      <c r="AJ546">
        <v>0</v>
      </c>
      <c r="AK546" s="2">
        <f t="shared" si="62"/>
        <v>0</v>
      </c>
    </row>
    <row r="547" spans="1:37" ht="12.75" customHeight="1">
      <c r="A547" s="2">
        <v>14</v>
      </c>
      <c r="B547" s="2">
        <v>15</v>
      </c>
      <c r="C547" s="2" t="s">
        <v>10</v>
      </c>
      <c r="D547" t="s">
        <v>1454</v>
      </c>
      <c r="E547" s="2" t="s">
        <v>1609</v>
      </c>
      <c r="F547" t="str">
        <f t="shared" si="59"/>
        <v>095TRANSFERS FROM / (TO) RESERVES</v>
      </c>
      <c r="G547" t="str">
        <f t="shared" si="60"/>
        <v>2054TRANSFERS FROM/(TO) DISTRIBUTABLE RESERVES</v>
      </c>
      <c r="H547" s="2" t="s">
        <v>1586</v>
      </c>
      <c r="I547" t="s">
        <v>1329</v>
      </c>
      <c r="J547" s="2" t="s">
        <v>639</v>
      </c>
      <c r="K547" s="2" t="s">
        <v>640</v>
      </c>
      <c r="L547" s="2" t="s">
        <v>399</v>
      </c>
      <c r="M547" s="2" t="s">
        <v>400</v>
      </c>
      <c r="N547" s="2" t="s">
        <v>401</v>
      </c>
      <c r="O547" s="2" t="s">
        <v>402</v>
      </c>
      <c r="P547" s="2">
        <v>-62534</v>
      </c>
      <c r="Q547" s="2">
        <v>-62534</v>
      </c>
      <c r="R547" s="3">
        <v>-62534</v>
      </c>
      <c r="S547" s="3">
        <v>-62534</v>
      </c>
      <c r="T547" s="2">
        <v>0</v>
      </c>
      <c r="U547" s="2">
        <v>0</v>
      </c>
      <c r="V547" s="2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 s="2">
        <f t="shared" si="61"/>
        <v>0</v>
      </c>
      <c r="AI547" s="2">
        <f t="shared" si="58"/>
        <v>0</v>
      </c>
      <c r="AJ547">
        <v>0</v>
      </c>
      <c r="AK547" s="2">
        <f t="shared" si="62"/>
        <v>0</v>
      </c>
    </row>
    <row r="548" spans="1:37" ht="12.75" customHeight="1">
      <c r="A548" s="2">
        <v>14</v>
      </c>
      <c r="B548" s="2">
        <v>15</v>
      </c>
      <c r="C548" s="2" t="s">
        <v>10</v>
      </c>
      <c r="D548" t="s">
        <v>1454</v>
      </c>
      <c r="E548" s="2" t="s">
        <v>1609</v>
      </c>
      <c r="F548" t="str">
        <f t="shared" si="59"/>
        <v>600INFRASTRUCTURE</v>
      </c>
      <c r="G548" t="str">
        <f t="shared" si="60"/>
        <v>5010OTHER-INFRASTRUCTURE ASSETS</v>
      </c>
      <c r="H548" s="2" t="s">
        <v>1586</v>
      </c>
      <c r="I548" t="s">
        <v>1328</v>
      </c>
      <c r="J548" s="2" t="s">
        <v>639</v>
      </c>
      <c r="K548" s="2" t="s">
        <v>640</v>
      </c>
      <c r="L548" s="2" t="s">
        <v>599</v>
      </c>
      <c r="M548" s="2" t="s">
        <v>600</v>
      </c>
      <c r="N548" s="2" t="s">
        <v>496</v>
      </c>
      <c r="O548" s="2" t="s">
        <v>497</v>
      </c>
      <c r="P548" s="3">
        <v>0</v>
      </c>
      <c r="Q548" s="3"/>
      <c r="T548" s="2">
        <v>0</v>
      </c>
      <c r="U548" s="2">
        <v>0</v>
      </c>
      <c r="V548" s="2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 s="2">
        <f t="shared" si="61"/>
        <v>0</v>
      </c>
      <c r="AI548" s="2" t="e">
        <f t="shared" si="58"/>
        <v>#DIV/0!</v>
      </c>
      <c r="AJ548">
        <v>0</v>
      </c>
      <c r="AK548" s="2">
        <f t="shared" si="62"/>
        <v>0</v>
      </c>
    </row>
    <row r="549" spans="1:37" ht="12.75" customHeight="1">
      <c r="A549" s="2">
        <v>14</v>
      </c>
      <c r="B549" s="2">
        <v>15</v>
      </c>
      <c r="C549" s="2" t="s">
        <v>10</v>
      </c>
      <c r="D549" t="s">
        <v>1455</v>
      </c>
      <c r="E549" s="2" t="s">
        <v>1609</v>
      </c>
      <c r="F549" t="str">
        <f t="shared" si="59"/>
        <v>016FINES</v>
      </c>
      <c r="G549" t="str">
        <f t="shared" si="60"/>
        <v>0171LOST &amp; OVERDUE LIBRARY BOOKS</v>
      </c>
      <c r="H549" s="2" t="s">
        <v>1574</v>
      </c>
      <c r="I549" t="s">
        <v>1325</v>
      </c>
      <c r="J549" s="2" t="s">
        <v>641</v>
      </c>
      <c r="K549" s="2" t="s">
        <v>642</v>
      </c>
      <c r="L549" s="2" t="s">
        <v>512</v>
      </c>
      <c r="M549" s="2" t="s">
        <v>643</v>
      </c>
      <c r="N549" s="2" t="s">
        <v>644</v>
      </c>
      <c r="O549" s="2" t="s">
        <v>645</v>
      </c>
      <c r="P549" s="2">
        <v>-10000</v>
      </c>
      <c r="Q549" s="2">
        <f>-10000+5000</f>
        <v>-5000</v>
      </c>
      <c r="R549" s="3">
        <f t="shared" si="65"/>
        <v>-5275</v>
      </c>
      <c r="S549" s="3">
        <f t="shared" si="66"/>
        <v>-5554.5749999999998</v>
      </c>
      <c r="T549" s="2">
        <v>-712</v>
      </c>
      <c r="U549" s="2">
        <v>0</v>
      </c>
      <c r="V549" s="2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-552</v>
      </c>
      <c r="AC549">
        <v>540</v>
      </c>
      <c r="AD549">
        <v>-120</v>
      </c>
      <c r="AE549">
        <v>-440</v>
      </c>
      <c r="AF549">
        <v>0</v>
      </c>
      <c r="AG549">
        <v>-140</v>
      </c>
      <c r="AH549" s="2">
        <f t="shared" si="61"/>
        <v>-712</v>
      </c>
      <c r="AI549" s="2">
        <f t="shared" si="58"/>
        <v>7.1199999999999999E-2</v>
      </c>
      <c r="AJ549">
        <v>-712</v>
      </c>
      <c r="AK549" s="2">
        <f t="shared" si="62"/>
        <v>-1424</v>
      </c>
    </row>
    <row r="550" spans="1:37" ht="12.75" customHeight="1">
      <c r="A550" s="2">
        <v>14</v>
      </c>
      <c r="B550" s="2">
        <v>15</v>
      </c>
      <c r="C550" s="2" t="s">
        <v>10</v>
      </c>
      <c r="D550" t="s">
        <v>1455</v>
      </c>
      <c r="E550" s="2" t="s">
        <v>1609</v>
      </c>
      <c r="F550" t="str">
        <f t="shared" si="59"/>
        <v>016FINES</v>
      </c>
      <c r="G550" t="str">
        <f t="shared" si="60"/>
        <v>0172DUPLICATE TICKETS</v>
      </c>
      <c r="H550" s="2" t="s">
        <v>1574</v>
      </c>
      <c r="I550" t="s">
        <v>1325</v>
      </c>
      <c r="J550" s="2" t="s">
        <v>641</v>
      </c>
      <c r="K550" s="2" t="s">
        <v>642</v>
      </c>
      <c r="L550" s="2" t="s">
        <v>512</v>
      </c>
      <c r="M550" s="2" t="s">
        <v>643</v>
      </c>
      <c r="N550" s="2" t="s">
        <v>646</v>
      </c>
      <c r="O550" s="2" t="s">
        <v>647</v>
      </c>
      <c r="P550" s="2">
        <v>-36</v>
      </c>
      <c r="Q550" s="2">
        <v>-36</v>
      </c>
      <c r="R550" s="3">
        <f t="shared" si="65"/>
        <v>-37.979999999999997</v>
      </c>
      <c r="S550" s="3">
        <f t="shared" si="66"/>
        <v>-39.992939999999997</v>
      </c>
      <c r="T550" s="2">
        <v>0</v>
      </c>
      <c r="U550" s="2">
        <v>0</v>
      </c>
      <c r="V550" s="2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 s="2">
        <f t="shared" si="61"/>
        <v>0</v>
      </c>
      <c r="AI550" s="2">
        <f t="shared" si="58"/>
        <v>0</v>
      </c>
      <c r="AJ550">
        <v>0</v>
      </c>
      <c r="AK550" s="2">
        <f t="shared" si="62"/>
        <v>0</v>
      </c>
    </row>
    <row r="551" spans="1:37" ht="12.75" customHeight="1">
      <c r="A551" s="2">
        <v>14</v>
      </c>
      <c r="B551" s="2">
        <v>15</v>
      </c>
      <c r="C551" s="2" t="s">
        <v>10</v>
      </c>
      <c r="D551" t="s">
        <v>1455</v>
      </c>
      <c r="E551" s="2" t="s">
        <v>1609</v>
      </c>
      <c r="F551" t="str">
        <f t="shared" si="59"/>
        <v>068INTEREST EXPENSE - EXTERNAL BORROWINGS</v>
      </c>
      <c r="G551" t="str">
        <f t="shared" si="60"/>
        <v>1231INTEREST EXTERNAL LOANS</v>
      </c>
      <c r="H551" s="2" t="s">
        <v>1574</v>
      </c>
      <c r="I551" t="s">
        <v>1326</v>
      </c>
      <c r="J551" s="2" t="s">
        <v>641</v>
      </c>
      <c r="K551" s="2" t="s">
        <v>642</v>
      </c>
      <c r="L551" s="2" t="s">
        <v>409</v>
      </c>
      <c r="M551" s="2" t="s">
        <v>410</v>
      </c>
      <c r="N551" s="2" t="s">
        <v>411</v>
      </c>
      <c r="O551" s="2" t="s">
        <v>412</v>
      </c>
      <c r="P551" s="2">
        <v>0</v>
      </c>
      <c r="Q551" s="2">
        <v>0</v>
      </c>
      <c r="R551" s="3">
        <f t="shared" si="65"/>
        <v>0</v>
      </c>
      <c r="S551" s="3">
        <f t="shared" si="66"/>
        <v>0</v>
      </c>
      <c r="T551" s="2">
        <v>0</v>
      </c>
      <c r="U551" s="2">
        <v>0</v>
      </c>
      <c r="V551" s="2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 s="2">
        <f t="shared" si="61"/>
        <v>0</v>
      </c>
      <c r="AI551" s="2" t="e">
        <f t="shared" si="58"/>
        <v>#DIV/0!</v>
      </c>
      <c r="AJ551">
        <v>0</v>
      </c>
      <c r="AK551" s="2">
        <f>P551</f>
        <v>0</v>
      </c>
    </row>
    <row r="552" spans="1:37" ht="12.75" customHeight="1">
      <c r="A552" s="2">
        <v>14</v>
      </c>
      <c r="B552" s="2">
        <v>15</v>
      </c>
      <c r="C552" s="2" t="s">
        <v>10</v>
      </c>
      <c r="D552" t="s">
        <v>1455</v>
      </c>
      <c r="E552" s="2" t="s">
        <v>1609</v>
      </c>
      <c r="F552" t="str">
        <f t="shared" si="59"/>
        <v>095TRANSFERS FROM / (TO) RESERVES</v>
      </c>
      <c r="G552" t="str">
        <f t="shared" si="60"/>
        <v>2054TRANSFERS FROM/(TO) DISTRIBUTABLE RESERVES</v>
      </c>
      <c r="H552" s="2" t="s">
        <v>1574</v>
      </c>
      <c r="I552" t="s">
        <v>1329</v>
      </c>
      <c r="J552" s="2" t="s">
        <v>641</v>
      </c>
      <c r="K552" s="2" t="s">
        <v>642</v>
      </c>
      <c r="L552" s="2" t="s">
        <v>399</v>
      </c>
      <c r="M552" s="2" t="s">
        <v>400</v>
      </c>
      <c r="N552" s="2" t="s">
        <v>401</v>
      </c>
      <c r="O552" s="2" t="s">
        <v>402</v>
      </c>
      <c r="P552" s="2">
        <v>-15206</v>
      </c>
      <c r="Q552" s="2">
        <v>-15206</v>
      </c>
      <c r="R552" s="3">
        <v>-15206</v>
      </c>
      <c r="S552" s="3">
        <v>-15206</v>
      </c>
      <c r="T552" s="2">
        <v>0</v>
      </c>
      <c r="U552" s="2">
        <v>0</v>
      </c>
      <c r="V552" s="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 s="2">
        <f t="shared" si="61"/>
        <v>0</v>
      </c>
      <c r="AI552" s="2">
        <f t="shared" si="58"/>
        <v>0</v>
      </c>
      <c r="AJ552">
        <v>0</v>
      </c>
      <c r="AK552" s="2">
        <f t="shared" si="62"/>
        <v>0</v>
      </c>
    </row>
    <row r="553" spans="1:37" ht="12.75" customHeight="1">
      <c r="A553" s="2">
        <v>14</v>
      </c>
      <c r="B553" s="2">
        <v>15</v>
      </c>
      <c r="C553" s="2" t="s">
        <v>10</v>
      </c>
      <c r="D553" t="s">
        <v>1455</v>
      </c>
      <c r="E553" s="2" t="s">
        <v>1609</v>
      </c>
      <c r="F553" t="str">
        <f t="shared" si="59"/>
        <v>602COMMUNITY</v>
      </c>
      <c r="G553" t="str">
        <f t="shared" si="60"/>
        <v>5014LIBRARIES</v>
      </c>
      <c r="H553" s="2" t="s">
        <v>1574</v>
      </c>
      <c r="I553" t="s">
        <v>1328</v>
      </c>
      <c r="J553" s="2" t="s">
        <v>641</v>
      </c>
      <c r="K553" s="2" t="s">
        <v>642</v>
      </c>
      <c r="L553" s="2" t="s">
        <v>486</v>
      </c>
      <c r="M553" s="2" t="s">
        <v>487</v>
      </c>
      <c r="N553" s="2" t="s">
        <v>648</v>
      </c>
      <c r="O553" s="2" t="s">
        <v>511</v>
      </c>
      <c r="P553" s="3">
        <v>0</v>
      </c>
      <c r="Q553" s="3"/>
      <c r="T553" s="2">
        <v>0</v>
      </c>
      <c r="U553" s="2">
        <v>0</v>
      </c>
      <c r="V553" s="2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 s="2">
        <f t="shared" si="61"/>
        <v>0</v>
      </c>
      <c r="AI553" s="2" t="e">
        <f t="shared" si="58"/>
        <v>#DIV/0!</v>
      </c>
      <c r="AJ553">
        <v>0</v>
      </c>
      <c r="AK553" s="2">
        <f t="shared" si="62"/>
        <v>0</v>
      </c>
    </row>
    <row r="554" spans="1:37" ht="12.75" customHeight="1">
      <c r="A554" s="2">
        <v>14</v>
      </c>
      <c r="B554" s="2">
        <v>15</v>
      </c>
      <c r="C554" s="2" t="s">
        <v>10</v>
      </c>
      <c r="D554" t="s">
        <v>1455</v>
      </c>
      <c r="E554" s="2" t="s">
        <v>1609</v>
      </c>
      <c r="F554" t="str">
        <f t="shared" si="59"/>
        <v>602COMMUNITY</v>
      </c>
      <c r="G554" t="str">
        <f t="shared" si="60"/>
        <v>5114LIBRARIES</v>
      </c>
      <c r="H554" s="2" t="s">
        <v>1574</v>
      </c>
      <c r="I554" t="s">
        <v>1328</v>
      </c>
      <c r="J554" s="2" t="s">
        <v>641</v>
      </c>
      <c r="K554" s="2" t="s">
        <v>642</v>
      </c>
      <c r="L554" s="2" t="s">
        <v>486</v>
      </c>
      <c r="M554" s="2" t="s">
        <v>487</v>
      </c>
      <c r="N554" s="2" t="s">
        <v>510</v>
      </c>
      <c r="O554" s="2" t="s">
        <v>511</v>
      </c>
      <c r="P554" s="3">
        <v>0</v>
      </c>
      <c r="Q554" s="3"/>
      <c r="T554" s="2">
        <v>0</v>
      </c>
      <c r="U554" s="2">
        <v>0</v>
      </c>
      <c r="V554" s="2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 s="2">
        <f t="shared" si="61"/>
        <v>0</v>
      </c>
      <c r="AI554" s="2" t="e">
        <f t="shared" si="58"/>
        <v>#DIV/0!</v>
      </c>
      <c r="AJ554">
        <v>0</v>
      </c>
      <c r="AK554" s="2">
        <f t="shared" si="62"/>
        <v>0</v>
      </c>
    </row>
    <row r="555" spans="1:37" ht="12.75" customHeight="1">
      <c r="A555" s="2">
        <v>14</v>
      </c>
      <c r="B555" s="2">
        <v>15</v>
      </c>
      <c r="C555" s="2" t="s">
        <v>10</v>
      </c>
      <c r="D555" t="s">
        <v>1455</v>
      </c>
      <c r="E555" s="2" t="s">
        <v>1609</v>
      </c>
      <c r="F555" t="str">
        <f t="shared" si="59"/>
        <v>602COMMUNITY</v>
      </c>
      <c r="G555" t="str">
        <f t="shared" si="60"/>
        <v>5118OTHER COMMUNITY ASSETS</v>
      </c>
      <c r="H555" s="2" t="s">
        <v>1574</v>
      </c>
      <c r="I555" t="s">
        <v>1328</v>
      </c>
      <c r="J555" s="2" t="s">
        <v>641</v>
      </c>
      <c r="K555" s="2" t="s">
        <v>642</v>
      </c>
      <c r="L555" s="2" t="s">
        <v>486</v>
      </c>
      <c r="M555" s="2" t="s">
        <v>487</v>
      </c>
      <c r="N555" s="2" t="s">
        <v>589</v>
      </c>
      <c r="O555" s="2" t="s">
        <v>590</v>
      </c>
      <c r="P555" s="3">
        <v>0</v>
      </c>
      <c r="Q555" s="3"/>
      <c r="T555" s="2">
        <v>0</v>
      </c>
      <c r="U555" s="2">
        <v>0</v>
      </c>
      <c r="V555" s="2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 s="2">
        <f t="shared" si="61"/>
        <v>0</v>
      </c>
      <c r="AI555" s="2" t="e">
        <f t="shared" si="58"/>
        <v>#DIV/0!</v>
      </c>
      <c r="AJ555">
        <v>0</v>
      </c>
      <c r="AK555" s="2">
        <f t="shared" si="62"/>
        <v>0</v>
      </c>
    </row>
    <row r="556" spans="1:37" ht="12.75" customHeight="1">
      <c r="A556" s="2">
        <v>14</v>
      </c>
      <c r="B556" s="2">
        <v>15</v>
      </c>
      <c r="C556" s="2" t="s">
        <v>10</v>
      </c>
      <c r="D556" t="s">
        <v>1455</v>
      </c>
      <c r="E556" s="2" t="s">
        <v>1609</v>
      </c>
      <c r="F556" t="str">
        <f t="shared" si="59"/>
        <v>608OTHER ASSETS</v>
      </c>
      <c r="G556" t="str">
        <f t="shared" si="60"/>
        <v>5023OFFICE EQUIPMENT</v>
      </c>
      <c r="H556" s="2" t="s">
        <v>1574</v>
      </c>
      <c r="I556" t="s">
        <v>1328</v>
      </c>
      <c r="J556" s="2" t="s">
        <v>641</v>
      </c>
      <c r="K556" s="2" t="s">
        <v>642</v>
      </c>
      <c r="L556" s="2" t="s">
        <v>403</v>
      </c>
      <c r="M556" s="2" t="s">
        <v>404</v>
      </c>
      <c r="N556" s="2" t="s">
        <v>405</v>
      </c>
      <c r="O556" s="2" t="s">
        <v>406</v>
      </c>
      <c r="P556" s="3">
        <v>0</v>
      </c>
      <c r="Q556" s="3"/>
      <c r="T556" s="2">
        <v>0</v>
      </c>
      <c r="U556" s="2">
        <v>0</v>
      </c>
      <c r="V556" s="2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 s="2">
        <f t="shared" si="61"/>
        <v>0</v>
      </c>
      <c r="AI556" s="2" t="e">
        <f t="shared" si="58"/>
        <v>#DIV/0!</v>
      </c>
      <c r="AJ556">
        <v>0</v>
      </c>
      <c r="AK556" s="2">
        <f t="shared" si="62"/>
        <v>0</v>
      </c>
    </row>
    <row r="557" spans="1:37" ht="12.75" customHeight="1">
      <c r="A557" s="2">
        <v>14</v>
      </c>
      <c r="B557" s="2">
        <v>15</v>
      </c>
      <c r="C557" s="2" t="s">
        <v>10</v>
      </c>
      <c r="D557" t="s">
        <v>1456</v>
      </c>
      <c r="E557" s="2" t="s">
        <v>1609</v>
      </c>
      <c r="F557" t="str">
        <f t="shared" si="59"/>
        <v>068INTEREST EXPENSE - EXTERNAL BORROWINGS</v>
      </c>
      <c r="G557" t="str">
        <f t="shared" si="60"/>
        <v>1231INTEREST EXTERNAL LOANS</v>
      </c>
      <c r="H557" s="2" t="s">
        <v>1586</v>
      </c>
      <c r="I557" t="s">
        <v>1326</v>
      </c>
      <c r="J557" s="2" t="s">
        <v>649</v>
      </c>
      <c r="K557" s="2" t="s">
        <v>650</v>
      </c>
      <c r="L557" s="2" t="s">
        <v>409</v>
      </c>
      <c r="M557" s="2" t="s">
        <v>410</v>
      </c>
      <c r="N557" s="2" t="s">
        <v>411</v>
      </c>
      <c r="O557" s="2" t="s">
        <v>412</v>
      </c>
      <c r="P557" s="2">
        <v>315775</v>
      </c>
      <c r="Q557" s="2">
        <v>229880</v>
      </c>
      <c r="R557" s="3">
        <f t="shared" si="65"/>
        <v>242523.4</v>
      </c>
      <c r="S557" s="3">
        <f t="shared" si="66"/>
        <v>255377.14019999999</v>
      </c>
      <c r="T557" s="2">
        <v>169379.47</v>
      </c>
      <c r="U557" s="2">
        <v>0</v>
      </c>
      <c r="V557" s="2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169379.47</v>
      </c>
      <c r="AH557" s="2">
        <f t="shared" si="61"/>
        <v>169379.47</v>
      </c>
      <c r="AI557" s="2">
        <f t="shared" si="58"/>
        <v>0.53639290634154069</v>
      </c>
      <c r="AJ557">
        <v>169379.47</v>
      </c>
      <c r="AK557" s="2">
        <f>P557</f>
        <v>315775</v>
      </c>
    </row>
    <row r="558" spans="1:37" ht="12.75" customHeight="1">
      <c r="A558" s="2">
        <v>14</v>
      </c>
      <c r="B558" s="2">
        <v>15</v>
      </c>
      <c r="C558" s="2" t="s">
        <v>10</v>
      </c>
      <c r="D558" t="s">
        <v>1456</v>
      </c>
      <c r="E558" s="2" t="s">
        <v>1609</v>
      </c>
      <c r="F558" t="str">
        <f t="shared" si="59"/>
        <v>095TRANSFERS FROM / (TO) RESERVES</v>
      </c>
      <c r="G558" t="str">
        <f t="shared" si="60"/>
        <v>2054TRANSFERS FROM/(TO) DISTRIBUTABLE RESERVES</v>
      </c>
      <c r="H558" s="2" t="s">
        <v>1586</v>
      </c>
      <c r="I558" t="s">
        <v>1329</v>
      </c>
      <c r="J558" s="2" t="s">
        <v>649</v>
      </c>
      <c r="K558" s="2" t="s">
        <v>650</v>
      </c>
      <c r="L558" s="2" t="s">
        <v>399</v>
      </c>
      <c r="M558" s="2" t="s">
        <v>400</v>
      </c>
      <c r="N558" s="2" t="s">
        <v>401</v>
      </c>
      <c r="O558" s="2" t="s">
        <v>402</v>
      </c>
      <c r="P558" s="2">
        <v>-744154</v>
      </c>
      <c r="Q558" s="2">
        <v>-744154</v>
      </c>
      <c r="R558" s="3">
        <v>-744154</v>
      </c>
      <c r="S558" s="3">
        <v>-744154</v>
      </c>
      <c r="T558" s="2">
        <v>0</v>
      </c>
      <c r="U558" s="2">
        <v>0</v>
      </c>
      <c r="V558" s="2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 s="2">
        <f t="shared" si="61"/>
        <v>0</v>
      </c>
      <c r="AI558" s="2">
        <f t="shared" si="58"/>
        <v>0</v>
      </c>
      <c r="AJ558">
        <v>0</v>
      </c>
      <c r="AK558" s="2">
        <f t="shared" si="62"/>
        <v>0</v>
      </c>
    </row>
    <row r="559" spans="1:37" ht="12.75" customHeight="1">
      <c r="A559" s="2">
        <v>14</v>
      </c>
      <c r="B559" s="2">
        <v>15</v>
      </c>
      <c r="C559" s="2" t="s">
        <v>10</v>
      </c>
      <c r="D559" t="s">
        <v>1456</v>
      </c>
      <c r="E559" s="2" t="s">
        <v>1609</v>
      </c>
      <c r="F559" t="str">
        <f t="shared" si="59"/>
        <v>600INFRASTRUCTURE</v>
      </c>
      <c r="G559" t="str">
        <f t="shared" si="60"/>
        <v>5002ROADS, PAVEMENTS, BRIDGES &amp; STORMWATER</v>
      </c>
      <c r="H559" s="2" t="s">
        <v>1586</v>
      </c>
      <c r="I559" t="s">
        <v>1328</v>
      </c>
      <c r="J559" s="2" t="s">
        <v>649</v>
      </c>
      <c r="K559" s="2" t="s">
        <v>650</v>
      </c>
      <c r="L559" s="2" t="s">
        <v>599</v>
      </c>
      <c r="M559" s="2" t="s">
        <v>600</v>
      </c>
      <c r="N559" s="2" t="s">
        <v>601</v>
      </c>
      <c r="O559" s="2" t="s">
        <v>602</v>
      </c>
      <c r="P559" s="3">
        <v>0</v>
      </c>
      <c r="Q559" s="3"/>
      <c r="T559" s="2">
        <v>0</v>
      </c>
      <c r="U559" s="2">
        <v>0</v>
      </c>
      <c r="V559" s="2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 s="2">
        <f t="shared" si="61"/>
        <v>0</v>
      </c>
      <c r="AI559" s="2" t="e">
        <f t="shared" si="58"/>
        <v>#DIV/0!</v>
      </c>
      <c r="AJ559">
        <v>0</v>
      </c>
      <c r="AK559" s="2">
        <f t="shared" si="62"/>
        <v>0</v>
      </c>
    </row>
    <row r="560" spans="1:37" ht="12.75" customHeight="1">
      <c r="A560" s="2">
        <v>14</v>
      </c>
      <c r="B560" s="2">
        <v>15</v>
      </c>
      <c r="C560" s="2" t="s">
        <v>10</v>
      </c>
      <c r="D560" t="s">
        <v>1456</v>
      </c>
      <c r="E560" s="2" t="s">
        <v>1609</v>
      </c>
      <c r="F560" t="str">
        <f t="shared" si="59"/>
        <v>600INFRASTRUCTURE</v>
      </c>
      <c r="G560" t="str">
        <f t="shared" si="60"/>
        <v>5009REFUSE SITES</v>
      </c>
      <c r="H560" s="2" t="s">
        <v>1586</v>
      </c>
      <c r="I560" t="s">
        <v>1328</v>
      </c>
      <c r="J560" s="2" t="s">
        <v>649</v>
      </c>
      <c r="K560" s="2" t="s">
        <v>650</v>
      </c>
      <c r="L560" s="2" t="s">
        <v>599</v>
      </c>
      <c r="M560" s="2" t="s">
        <v>600</v>
      </c>
      <c r="N560" s="2" t="s">
        <v>651</v>
      </c>
      <c r="O560" s="2" t="s">
        <v>652</v>
      </c>
      <c r="P560" s="3">
        <v>0</v>
      </c>
      <c r="Q560" s="3"/>
      <c r="T560" s="2">
        <v>0</v>
      </c>
      <c r="U560" s="2">
        <v>0</v>
      </c>
      <c r="V560" s="2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 s="2">
        <f t="shared" si="61"/>
        <v>0</v>
      </c>
      <c r="AI560" s="2" t="e">
        <f t="shared" si="58"/>
        <v>#DIV/0!</v>
      </c>
      <c r="AJ560">
        <v>0</v>
      </c>
      <c r="AK560" s="2">
        <f t="shared" si="62"/>
        <v>0</v>
      </c>
    </row>
    <row r="561" spans="1:37" ht="12.75" customHeight="1">
      <c r="A561" s="2">
        <v>14</v>
      </c>
      <c r="B561" s="2">
        <v>15</v>
      </c>
      <c r="C561" s="2" t="s">
        <v>10</v>
      </c>
      <c r="D561" t="s">
        <v>1456</v>
      </c>
      <c r="E561" s="2" t="s">
        <v>1609</v>
      </c>
      <c r="F561" t="str">
        <f t="shared" si="59"/>
        <v>608OTHER ASSETS</v>
      </c>
      <c r="G561" t="str">
        <f t="shared" si="60"/>
        <v>5009REFUSE SITES</v>
      </c>
      <c r="H561" s="2" t="s">
        <v>1586</v>
      </c>
      <c r="I561" t="s">
        <v>1328</v>
      </c>
      <c r="J561" s="2" t="s">
        <v>649</v>
      </c>
      <c r="K561" s="2" t="s">
        <v>650</v>
      </c>
      <c r="L561" s="2" t="s">
        <v>403</v>
      </c>
      <c r="M561" s="2" t="s">
        <v>404</v>
      </c>
      <c r="N561" s="2" t="s">
        <v>651</v>
      </c>
      <c r="O561" s="2" t="s">
        <v>652</v>
      </c>
      <c r="P561" s="3">
        <v>0</v>
      </c>
      <c r="Q561" s="3"/>
      <c r="T561" s="2">
        <v>0</v>
      </c>
      <c r="U561" s="2">
        <v>0</v>
      </c>
      <c r="V561" s="2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 s="2">
        <f t="shared" si="61"/>
        <v>0</v>
      </c>
      <c r="AI561" s="2" t="e">
        <f t="shared" si="58"/>
        <v>#DIV/0!</v>
      </c>
      <c r="AJ561">
        <v>0</v>
      </c>
      <c r="AK561" s="2">
        <f t="shared" si="62"/>
        <v>0</v>
      </c>
    </row>
    <row r="562" spans="1:37" ht="12.75" customHeight="1">
      <c r="A562" s="2">
        <v>14</v>
      </c>
      <c r="B562" s="2">
        <v>15</v>
      </c>
      <c r="C562" s="2" t="s">
        <v>10</v>
      </c>
      <c r="D562" t="s">
        <v>1456</v>
      </c>
      <c r="E562" s="2" t="s">
        <v>1609</v>
      </c>
      <c r="F562" t="str">
        <f t="shared" si="59"/>
        <v>608OTHER ASSETS</v>
      </c>
      <c r="G562" t="str">
        <f t="shared" si="60"/>
        <v>5022PLANT &amp; EQUIPMENT</v>
      </c>
      <c r="H562" s="2" t="s">
        <v>1586</v>
      </c>
      <c r="I562" t="s">
        <v>1328</v>
      </c>
      <c r="J562" s="2" t="s">
        <v>649</v>
      </c>
      <c r="K562" s="2" t="s">
        <v>650</v>
      </c>
      <c r="L562" s="2" t="s">
        <v>403</v>
      </c>
      <c r="M562" s="2" t="s">
        <v>404</v>
      </c>
      <c r="N562" s="2" t="s">
        <v>571</v>
      </c>
      <c r="O562" s="2" t="s">
        <v>572</v>
      </c>
      <c r="P562" s="3">
        <v>220000</v>
      </c>
      <c r="Q562" s="3"/>
      <c r="T562" s="2">
        <v>0</v>
      </c>
      <c r="U562" s="2">
        <v>220000</v>
      </c>
      <c r="V562" s="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 s="2">
        <f t="shared" si="61"/>
        <v>0</v>
      </c>
      <c r="AI562" s="2">
        <f t="shared" si="58"/>
        <v>0</v>
      </c>
      <c r="AJ562">
        <v>0</v>
      </c>
      <c r="AK562" s="2">
        <f t="shared" si="62"/>
        <v>0</v>
      </c>
    </row>
    <row r="563" spans="1:37" ht="12.75" customHeight="1">
      <c r="A563" s="2">
        <v>14</v>
      </c>
      <c r="B563" s="2">
        <v>15</v>
      </c>
      <c r="C563" s="2" t="s">
        <v>10</v>
      </c>
      <c r="D563" t="s">
        <v>1456</v>
      </c>
      <c r="E563" s="2" t="s">
        <v>1609</v>
      </c>
      <c r="F563" t="str">
        <f t="shared" si="59"/>
        <v>608OTHER ASSETS</v>
      </c>
      <c r="G563" t="str">
        <f t="shared" si="60"/>
        <v>5025OTHER ASSETS</v>
      </c>
      <c r="H563" s="2" t="s">
        <v>1586</v>
      </c>
      <c r="I563" t="s">
        <v>1328</v>
      </c>
      <c r="J563" s="2" t="s">
        <v>649</v>
      </c>
      <c r="K563" s="2" t="s">
        <v>650</v>
      </c>
      <c r="L563" s="2" t="s">
        <v>403</v>
      </c>
      <c r="M563" s="2" t="s">
        <v>404</v>
      </c>
      <c r="N563" s="2" t="s">
        <v>421</v>
      </c>
      <c r="O563" s="2" t="s">
        <v>404</v>
      </c>
      <c r="P563" s="3">
        <v>180000</v>
      </c>
      <c r="Q563" s="3"/>
      <c r="T563" s="2">
        <v>0</v>
      </c>
      <c r="U563" s="2">
        <v>0</v>
      </c>
      <c r="V563" s="2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 s="2">
        <f t="shared" si="61"/>
        <v>0</v>
      </c>
      <c r="AI563" s="2">
        <f t="shared" si="58"/>
        <v>0</v>
      </c>
      <c r="AJ563">
        <v>0</v>
      </c>
      <c r="AK563" s="2">
        <f t="shared" si="62"/>
        <v>0</v>
      </c>
    </row>
    <row r="564" spans="1:37" ht="12.75" customHeight="1">
      <c r="A564" s="2">
        <v>14</v>
      </c>
      <c r="B564" s="2">
        <v>15</v>
      </c>
      <c r="C564" s="2" t="s">
        <v>10</v>
      </c>
      <c r="D564" t="s">
        <v>1457</v>
      </c>
      <c r="E564" s="2" t="s">
        <v>1609</v>
      </c>
      <c r="F564" t="str">
        <f t="shared" si="59"/>
        <v>051EMPLOYEE RELATED COSTS - WAGES &amp; SALARIES</v>
      </c>
      <c r="G564" t="str">
        <f t="shared" si="60"/>
        <v>1012HOUSING ALLOWANCE</v>
      </c>
      <c r="H564" s="2" t="s">
        <v>1586</v>
      </c>
      <c r="I564" t="s">
        <v>1326</v>
      </c>
      <c r="J564" s="2" t="s">
        <v>653</v>
      </c>
      <c r="K564" s="2" t="s">
        <v>654</v>
      </c>
      <c r="L564" s="2" t="s">
        <v>391</v>
      </c>
      <c r="M564" s="2" t="s">
        <v>392</v>
      </c>
      <c r="N564" s="2" t="s">
        <v>432</v>
      </c>
      <c r="O564" s="2" t="s">
        <v>433</v>
      </c>
      <c r="P564" s="2">
        <v>0</v>
      </c>
      <c r="Q564" s="2">
        <v>0</v>
      </c>
      <c r="R564" s="3">
        <f t="shared" si="65"/>
        <v>0</v>
      </c>
      <c r="S564" s="3">
        <f t="shared" si="66"/>
        <v>0</v>
      </c>
      <c r="T564" s="2">
        <v>0</v>
      </c>
      <c r="U564" s="2">
        <v>0</v>
      </c>
      <c r="V564" s="2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 s="2">
        <f t="shared" si="61"/>
        <v>0</v>
      </c>
      <c r="AI564" s="2" t="e">
        <f t="shared" si="58"/>
        <v>#DIV/0!</v>
      </c>
      <c r="AJ564">
        <v>0</v>
      </c>
      <c r="AK564" s="2">
        <f t="shared" si="62"/>
        <v>0</v>
      </c>
    </row>
    <row r="565" spans="1:37" ht="12.75" customHeight="1">
      <c r="A565" s="2">
        <v>14</v>
      </c>
      <c r="B565" s="2">
        <v>15</v>
      </c>
      <c r="C565" s="2" t="s">
        <v>10</v>
      </c>
      <c r="D565" t="s">
        <v>1458</v>
      </c>
      <c r="E565" s="2" t="s">
        <v>1609</v>
      </c>
      <c r="F565" t="str">
        <f t="shared" si="59"/>
        <v>051EMPLOYEE RELATED COSTS - WAGES &amp; SALARIES</v>
      </c>
      <c r="G565" t="str">
        <f t="shared" si="60"/>
        <v>1012HOUSING ALLOWANCE</v>
      </c>
      <c r="H565" s="2" t="s">
        <v>1585</v>
      </c>
      <c r="I565" t="s">
        <v>1326</v>
      </c>
      <c r="J565" s="2" t="s">
        <v>655</v>
      </c>
      <c r="K565" s="2" t="s">
        <v>656</v>
      </c>
      <c r="L565" s="2" t="s">
        <v>391</v>
      </c>
      <c r="M565" s="2" t="s">
        <v>392</v>
      </c>
      <c r="N565" s="2" t="s">
        <v>432</v>
      </c>
      <c r="O565" s="2" t="s">
        <v>433</v>
      </c>
      <c r="P565" s="2">
        <v>0</v>
      </c>
      <c r="Q565" s="2">
        <v>0</v>
      </c>
      <c r="R565" s="3">
        <f t="shared" si="65"/>
        <v>0</v>
      </c>
      <c r="S565" s="3">
        <f t="shared" si="66"/>
        <v>0</v>
      </c>
      <c r="T565" s="2">
        <v>0</v>
      </c>
      <c r="U565" s="2">
        <v>0</v>
      </c>
      <c r="V565" s="2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 s="2">
        <f t="shared" si="61"/>
        <v>0</v>
      </c>
      <c r="AI565" s="2" t="e">
        <f t="shared" si="58"/>
        <v>#DIV/0!</v>
      </c>
      <c r="AJ565">
        <v>0</v>
      </c>
      <c r="AK565" s="2">
        <f t="shared" si="62"/>
        <v>0</v>
      </c>
    </row>
    <row r="566" spans="1:37" ht="12.75" customHeight="1">
      <c r="A566" s="2">
        <v>14</v>
      </c>
      <c r="B566" s="2">
        <v>15</v>
      </c>
      <c r="C566" s="2" t="s">
        <v>10</v>
      </c>
      <c r="D566" t="s">
        <v>1458</v>
      </c>
      <c r="E566" s="2" t="s">
        <v>1609</v>
      </c>
      <c r="F566" t="str">
        <f t="shared" si="59"/>
        <v>068INTEREST EXPENSE - EXTERNAL BORROWINGS</v>
      </c>
      <c r="G566" t="str">
        <f t="shared" si="60"/>
        <v>1231INTEREST EXTERNAL LOANS</v>
      </c>
      <c r="H566" s="2" t="s">
        <v>1585</v>
      </c>
      <c r="I566" t="s">
        <v>1326</v>
      </c>
      <c r="J566" s="2" t="s">
        <v>655</v>
      </c>
      <c r="K566" s="2" t="s">
        <v>656</v>
      </c>
      <c r="L566" s="2" t="s">
        <v>409</v>
      </c>
      <c r="M566" s="2" t="s">
        <v>410</v>
      </c>
      <c r="N566" s="2" t="s">
        <v>411</v>
      </c>
      <c r="O566" s="2" t="s">
        <v>412</v>
      </c>
      <c r="P566" s="2">
        <v>0</v>
      </c>
      <c r="Q566" s="2">
        <v>0</v>
      </c>
      <c r="R566" s="3">
        <f t="shared" si="65"/>
        <v>0</v>
      </c>
      <c r="S566" s="3">
        <f t="shared" si="66"/>
        <v>0</v>
      </c>
      <c r="T566" s="2">
        <v>0</v>
      </c>
      <c r="U566" s="2">
        <v>0</v>
      </c>
      <c r="V566" s="2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 s="2">
        <f t="shared" si="61"/>
        <v>0</v>
      </c>
      <c r="AI566" s="2" t="e">
        <f t="shared" si="58"/>
        <v>#DIV/0!</v>
      </c>
      <c r="AJ566">
        <v>0</v>
      </c>
      <c r="AK566" s="2">
        <f>P566</f>
        <v>0</v>
      </c>
    </row>
    <row r="567" spans="1:37" ht="12.75" customHeight="1">
      <c r="A567" s="2">
        <v>14</v>
      </c>
      <c r="B567" s="2">
        <v>15</v>
      </c>
      <c r="C567" s="2" t="s">
        <v>10</v>
      </c>
      <c r="D567" t="s">
        <v>1458</v>
      </c>
      <c r="E567" s="2" t="s">
        <v>1609</v>
      </c>
      <c r="F567" t="str">
        <f t="shared" si="59"/>
        <v>600INFRASTRUCTURE</v>
      </c>
      <c r="G567" t="str">
        <f t="shared" si="60"/>
        <v>5001LAND &amp; BUILDINGS - INFRASTRUCTURE</v>
      </c>
      <c r="H567" s="2" t="s">
        <v>1585</v>
      </c>
      <c r="I567" t="s">
        <v>1328</v>
      </c>
      <c r="J567" s="2" t="s">
        <v>655</v>
      </c>
      <c r="K567" s="2" t="s">
        <v>656</v>
      </c>
      <c r="L567" s="2" t="s">
        <v>599</v>
      </c>
      <c r="M567" s="2" t="s">
        <v>600</v>
      </c>
      <c r="N567" s="2" t="s">
        <v>488</v>
      </c>
      <c r="O567" s="2" t="s">
        <v>489</v>
      </c>
      <c r="P567" s="3">
        <v>0</v>
      </c>
      <c r="Q567" s="3"/>
      <c r="T567" s="2">
        <v>0</v>
      </c>
      <c r="U567" s="2">
        <v>0</v>
      </c>
      <c r="V567" s="2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 s="2">
        <f t="shared" si="61"/>
        <v>0</v>
      </c>
      <c r="AI567" s="2" t="e">
        <f t="shared" si="58"/>
        <v>#DIV/0!</v>
      </c>
      <c r="AJ567">
        <v>0</v>
      </c>
      <c r="AK567" s="2">
        <f t="shared" si="62"/>
        <v>0</v>
      </c>
    </row>
    <row r="568" spans="1:37" ht="12.75" customHeight="1">
      <c r="A568" s="2">
        <v>14</v>
      </c>
      <c r="B568" s="2">
        <v>15</v>
      </c>
      <c r="C568" s="2" t="s">
        <v>10</v>
      </c>
      <c r="D568" t="s">
        <v>1459</v>
      </c>
      <c r="E568" s="2" t="s">
        <v>1609</v>
      </c>
      <c r="F568" t="str">
        <f t="shared" si="59"/>
        <v>051EMPLOYEE RELATED COSTS - WAGES &amp; SALARIES</v>
      </c>
      <c r="G568" t="str">
        <f t="shared" si="60"/>
        <v>1005SALARIES &amp; WAGES - STANDBY ALLOWANCE</v>
      </c>
      <c r="H568" s="2" t="s">
        <v>1583</v>
      </c>
      <c r="I568" t="s">
        <v>1326</v>
      </c>
      <c r="J568" s="2" t="s">
        <v>657</v>
      </c>
      <c r="K568" s="2" t="s">
        <v>658</v>
      </c>
      <c r="L568" s="2" t="s">
        <v>391</v>
      </c>
      <c r="M568" s="2" t="s">
        <v>392</v>
      </c>
      <c r="N568" s="2" t="s">
        <v>565</v>
      </c>
      <c r="O568" s="2" t="s">
        <v>566</v>
      </c>
      <c r="P568" s="2">
        <v>0</v>
      </c>
      <c r="Q568" s="2">
        <v>0</v>
      </c>
      <c r="R568" s="3">
        <f t="shared" si="65"/>
        <v>0</v>
      </c>
      <c r="S568" s="3">
        <f t="shared" si="66"/>
        <v>0</v>
      </c>
      <c r="T568" s="2">
        <v>0</v>
      </c>
      <c r="U568" s="2">
        <v>0</v>
      </c>
      <c r="V568" s="2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 s="2">
        <f t="shared" si="61"/>
        <v>0</v>
      </c>
      <c r="AI568" s="2" t="e">
        <f t="shared" si="58"/>
        <v>#DIV/0!</v>
      </c>
      <c r="AJ568">
        <v>0</v>
      </c>
      <c r="AK568" s="2">
        <f t="shared" si="62"/>
        <v>0</v>
      </c>
    </row>
    <row r="569" spans="1:37" ht="12.75" customHeight="1">
      <c r="A569" s="2">
        <v>14</v>
      </c>
      <c r="B569" s="2">
        <v>15</v>
      </c>
      <c r="C569" s="2" t="s">
        <v>10</v>
      </c>
      <c r="D569" t="s">
        <v>1459</v>
      </c>
      <c r="E569" s="2" t="s">
        <v>1609</v>
      </c>
      <c r="F569" t="str">
        <f t="shared" si="59"/>
        <v>051EMPLOYEE RELATED COSTS - WAGES &amp; SALARIES</v>
      </c>
      <c r="G569" t="str">
        <f t="shared" si="60"/>
        <v>1016PERFORMANCE INCENTIVE SCHEMES</v>
      </c>
      <c r="H569" s="2" t="s">
        <v>1583</v>
      </c>
      <c r="I569" t="s">
        <v>1326</v>
      </c>
      <c r="J569" s="2" t="s">
        <v>657</v>
      </c>
      <c r="K569" s="2" t="s">
        <v>658</v>
      </c>
      <c r="L569" s="2" t="s">
        <v>391</v>
      </c>
      <c r="M569" s="2" t="s">
        <v>392</v>
      </c>
      <c r="N569" s="2" t="s">
        <v>393</v>
      </c>
      <c r="O569" s="2" t="s">
        <v>394</v>
      </c>
      <c r="P569" s="2">
        <v>91643</v>
      </c>
      <c r="Q569" s="2">
        <v>0</v>
      </c>
      <c r="R569" s="3">
        <f t="shared" si="65"/>
        <v>0</v>
      </c>
      <c r="S569" s="3">
        <f t="shared" si="66"/>
        <v>0</v>
      </c>
      <c r="T569" s="2">
        <v>0</v>
      </c>
      <c r="U569" s="2">
        <v>0</v>
      </c>
      <c r="V569" s="2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 s="2">
        <f t="shared" si="61"/>
        <v>0</v>
      </c>
      <c r="AI569" s="2">
        <f t="shared" si="58"/>
        <v>0</v>
      </c>
      <c r="AJ569">
        <v>0</v>
      </c>
      <c r="AK569" s="2">
        <f t="shared" si="62"/>
        <v>0</v>
      </c>
    </row>
    <row r="570" spans="1:37" ht="12.75" customHeight="1">
      <c r="A570" s="2">
        <v>14</v>
      </c>
      <c r="B570" s="2">
        <v>15</v>
      </c>
      <c r="C570" s="2" t="s">
        <v>10</v>
      </c>
      <c r="D570" t="s">
        <v>1459</v>
      </c>
      <c r="E570" s="2" t="s">
        <v>1609</v>
      </c>
      <c r="F570" t="str">
        <f t="shared" si="59"/>
        <v>095TRANSFERS FROM / (TO) RESERVES</v>
      </c>
      <c r="G570" t="str">
        <f t="shared" si="60"/>
        <v>2054TRANSFERS FROM/(TO) DISTRIBUTABLE RESERVES</v>
      </c>
      <c r="H570" s="2" t="s">
        <v>1583</v>
      </c>
      <c r="I570" t="s">
        <v>1329</v>
      </c>
      <c r="J570" s="2" t="s">
        <v>657</v>
      </c>
      <c r="K570" s="2" t="s">
        <v>658</v>
      </c>
      <c r="L570" s="2" t="s">
        <v>399</v>
      </c>
      <c r="M570" s="2" t="s">
        <v>400</v>
      </c>
      <c r="N570" s="2" t="s">
        <v>401</v>
      </c>
      <c r="O570" s="2" t="s">
        <v>402</v>
      </c>
      <c r="P570" s="2">
        <v>-5061</v>
      </c>
      <c r="Q570" s="2">
        <v>-5061</v>
      </c>
      <c r="R570" s="3">
        <v>-5061</v>
      </c>
      <c r="S570" s="3">
        <v>-5061</v>
      </c>
      <c r="T570" s="2">
        <v>0</v>
      </c>
      <c r="U570" s="2">
        <v>0</v>
      </c>
      <c r="V570" s="2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 s="2">
        <f t="shared" si="61"/>
        <v>0</v>
      </c>
      <c r="AI570" s="2">
        <f t="shared" si="58"/>
        <v>0</v>
      </c>
      <c r="AJ570">
        <v>0</v>
      </c>
      <c r="AK570" s="2">
        <f t="shared" si="62"/>
        <v>0</v>
      </c>
    </row>
    <row r="571" spans="1:37" ht="12.75" customHeight="1">
      <c r="A571" s="2">
        <v>14</v>
      </c>
      <c r="B571" s="2">
        <v>15</v>
      </c>
      <c r="C571" s="2" t="s">
        <v>10</v>
      </c>
      <c r="D571" t="s">
        <v>1459</v>
      </c>
      <c r="E571" s="2" t="s">
        <v>1609</v>
      </c>
      <c r="F571" t="str">
        <f t="shared" si="59"/>
        <v>608OTHER ASSETS</v>
      </c>
      <c r="G571" t="str">
        <f t="shared" si="60"/>
        <v>5023OFFICE EQUIPMENT</v>
      </c>
      <c r="H571" s="2" t="s">
        <v>1583</v>
      </c>
      <c r="I571" t="s">
        <v>1328</v>
      </c>
      <c r="J571" s="2" t="s">
        <v>657</v>
      </c>
      <c r="K571" s="2" t="s">
        <v>658</v>
      </c>
      <c r="L571" s="2" t="s">
        <v>403</v>
      </c>
      <c r="M571" s="2" t="s">
        <v>404</v>
      </c>
      <c r="N571" s="2" t="s">
        <v>405</v>
      </c>
      <c r="O571" s="2" t="s">
        <v>406</v>
      </c>
      <c r="P571" s="3">
        <v>0</v>
      </c>
      <c r="Q571" s="3"/>
      <c r="T571" s="2">
        <v>0</v>
      </c>
      <c r="U571" s="2">
        <v>0</v>
      </c>
      <c r="V571" s="2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 s="2">
        <f t="shared" si="61"/>
        <v>0</v>
      </c>
      <c r="AI571" s="2" t="e">
        <f t="shared" si="58"/>
        <v>#DIV/0!</v>
      </c>
      <c r="AJ571">
        <v>0</v>
      </c>
      <c r="AK571" s="2">
        <f t="shared" si="62"/>
        <v>0</v>
      </c>
    </row>
    <row r="572" spans="1:37" ht="12.75" customHeight="1">
      <c r="A572" s="2">
        <v>14</v>
      </c>
      <c r="B572" s="2">
        <v>15</v>
      </c>
      <c r="C572" s="2" t="s">
        <v>10</v>
      </c>
      <c r="D572" t="s">
        <v>1460</v>
      </c>
      <c r="E572" s="2" t="s">
        <v>1609</v>
      </c>
      <c r="F572" t="str">
        <f t="shared" si="59"/>
        <v>018LICENSES &amp; PERMITS</v>
      </c>
      <c r="G572" t="str">
        <f t="shared" si="60"/>
        <v>0191LICENSES - DOGS</v>
      </c>
      <c r="H572" s="2" t="s">
        <v>1583</v>
      </c>
      <c r="I572" t="s">
        <v>1325</v>
      </c>
      <c r="J572" s="2" t="s">
        <v>659</v>
      </c>
      <c r="K572" s="2" t="s">
        <v>660</v>
      </c>
      <c r="L572" s="2" t="s">
        <v>612</v>
      </c>
      <c r="M572" s="2" t="s">
        <v>613</v>
      </c>
      <c r="N572" s="2" t="s">
        <v>661</v>
      </c>
      <c r="O572" s="2" t="s">
        <v>662</v>
      </c>
      <c r="P572" s="2">
        <v>0</v>
      </c>
      <c r="Q572" s="2">
        <v>0</v>
      </c>
      <c r="R572" s="3">
        <f t="shared" si="65"/>
        <v>0</v>
      </c>
      <c r="S572" s="3">
        <f t="shared" si="66"/>
        <v>0</v>
      </c>
      <c r="T572" s="2">
        <v>0</v>
      </c>
      <c r="U572" s="2">
        <v>0</v>
      </c>
      <c r="V572" s="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 s="2">
        <f t="shared" si="61"/>
        <v>0</v>
      </c>
      <c r="AI572" s="2" t="e">
        <f t="shared" si="58"/>
        <v>#DIV/0!</v>
      </c>
      <c r="AJ572">
        <v>0</v>
      </c>
      <c r="AK572" s="2">
        <f t="shared" si="62"/>
        <v>0</v>
      </c>
    </row>
    <row r="573" spans="1:37" ht="12.75" customHeight="1">
      <c r="A573" s="2">
        <v>14</v>
      </c>
      <c r="B573" s="2">
        <v>15</v>
      </c>
      <c r="C573" s="2" t="s">
        <v>10</v>
      </c>
      <c r="D573" t="s">
        <v>1460</v>
      </c>
      <c r="E573" s="2" t="s">
        <v>1609</v>
      </c>
      <c r="F573" t="str">
        <f t="shared" si="59"/>
        <v>068INTEREST EXPENSE - EXTERNAL BORROWINGS</v>
      </c>
      <c r="G573" t="str">
        <f t="shared" si="60"/>
        <v>1231INTEREST EXTERNAL LOANS</v>
      </c>
      <c r="H573" s="2" t="s">
        <v>1583</v>
      </c>
      <c r="I573" t="s">
        <v>1326</v>
      </c>
      <c r="J573" s="2" t="s">
        <v>659</v>
      </c>
      <c r="K573" s="2" t="s">
        <v>660</v>
      </c>
      <c r="L573" s="2" t="s">
        <v>409</v>
      </c>
      <c r="M573" s="2" t="s">
        <v>410</v>
      </c>
      <c r="N573" s="2" t="s">
        <v>411</v>
      </c>
      <c r="O573" s="2" t="s">
        <v>412</v>
      </c>
      <c r="P573" s="2">
        <v>0</v>
      </c>
      <c r="Q573" s="2">
        <v>0</v>
      </c>
      <c r="R573" s="3">
        <f t="shared" si="65"/>
        <v>0</v>
      </c>
      <c r="S573" s="3">
        <f t="shared" si="66"/>
        <v>0</v>
      </c>
      <c r="T573" s="2">
        <v>0</v>
      </c>
      <c r="U573" s="2">
        <v>0</v>
      </c>
      <c r="V573" s="2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 s="2">
        <f t="shared" si="61"/>
        <v>0</v>
      </c>
      <c r="AI573" s="2" t="e">
        <f t="shared" si="58"/>
        <v>#DIV/0!</v>
      </c>
      <c r="AJ573">
        <v>0</v>
      </c>
      <c r="AK573" s="2">
        <f>P573</f>
        <v>0</v>
      </c>
    </row>
    <row r="574" spans="1:37" ht="12.75" customHeight="1">
      <c r="A574" s="2">
        <v>14</v>
      </c>
      <c r="B574" s="2">
        <v>15</v>
      </c>
      <c r="C574" s="2" t="s">
        <v>10</v>
      </c>
      <c r="D574" t="s">
        <v>1460</v>
      </c>
      <c r="E574" s="2" t="s">
        <v>1609</v>
      </c>
      <c r="F574" t="str">
        <f t="shared" si="59"/>
        <v>095TRANSFERS FROM / (TO) RESERVES</v>
      </c>
      <c r="G574" t="str">
        <f t="shared" si="60"/>
        <v>2054TRANSFERS FROM/(TO) DISTRIBUTABLE RESERVES</v>
      </c>
      <c r="H574" s="2" t="s">
        <v>1583</v>
      </c>
      <c r="I574" t="s">
        <v>1329</v>
      </c>
      <c r="J574" s="2" t="s">
        <v>659</v>
      </c>
      <c r="K574" s="2" t="s">
        <v>660</v>
      </c>
      <c r="L574" s="2" t="s">
        <v>399</v>
      </c>
      <c r="M574" s="2" t="s">
        <v>400</v>
      </c>
      <c r="N574" s="2" t="s">
        <v>401</v>
      </c>
      <c r="O574" s="2" t="s">
        <v>402</v>
      </c>
      <c r="P574" s="2">
        <v>-22734</v>
      </c>
      <c r="Q574" s="2">
        <v>-22734</v>
      </c>
      <c r="R574" s="3">
        <v>-22734</v>
      </c>
      <c r="S574" s="3">
        <v>-22734</v>
      </c>
      <c r="T574" s="2">
        <v>0</v>
      </c>
      <c r="U574" s="2">
        <v>0</v>
      </c>
      <c r="V574" s="2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 s="2">
        <f t="shared" si="61"/>
        <v>0</v>
      </c>
      <c r="AI574" s="2">
        <f t="shared" si="58"/>
        <v>0</v>
      </c>
      <c r="AJ574">
        <v>0</v>
      </c>
      <c r="AK574" s="2">
        <f t="shared" si="62"/>
        <v>0</v>
      </c>
    </row>
    <row r="575" spans="1:37" ht="12.75" customHeight="1">
      <c r="A575" s="2">
        <v>14</v>
      </c>
      <c r="B575" s="2">
        <v>15</v>
      </c>
      <c r="C575" s="2" t="s">
        <v>10</v>
      </c>
      <c r="D575" t="s">
        <v>1460</v>
      </c>
      <c r="E575" s="2" t="s">
        <v>1609</v>
      </c>
      <c r="F575" t="str">
        <f t="shared" si="59"/>
        <v>600INFRASTRUCTURE</v>
      </c>
      <c r="G575" t="str">
        <f t="shared" si="60"/>
        <v>5001LAND &amp; BUILDINGS - INFRASTRUCTURE</v>
      </c>
      <c r="H575" s="2" t="s">
        <v>1583</v>
      </c>
      <c r="I575" t="s">
        <v>1328</v>
      </c>
      <c r="J575" s="2" t="s">
        <v>659</v>
      </c>
      <c r="K575" s="2" t="s">
        <v>660</v>
      </c>
      <c r="L575" s="2" t="s">
        <v>599</v>
      </c>
      <c r="M575" s="2" t="s">
        <v>600</v>
      </c>
      <c r="N575" s="2" t="s">
        <v>488</v>
      </c>
      <c r="O575" s="2" t="s">
        <v>489</v>
      </c>
      <c r="P575" s="3">
        <v>0</v>
      </c>
      <c r="Q575" s="3"/>
      <c r="T575" s="2">
        <v>0</v>
      </c>
      <c r="U575" s="2">
        <v>0</v>
      </c>
      <c r="V575" s="2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 s="2">
        <f t="shared" si="61"/>
        <v>0</v>
      </c>
      <c r="AI575" s="2" t="e">
        <f t="shared" si="58"/>
        <v>#DIV/0!</v>
      </c>
      <c r="AJ575">
        <v>0</v>
      </c>
      <c r="AK575" s="2">
        <f t="shared" si="62"/>
        <v>0</v>
      </c>
    </row>
    <row r="576" spans="1:37" ht="12.75" customHeight="1">
      <c r="A576" s="2">
        <v>14</v>
      </c>
      <c r="B576" s="2">
        <v>15</v>
      </c>
      <c r="C576" s="2" t="s">
        <v>10</v>
      </c>
      <c r="D576" t="s">
        <v>1460</v>
      </c>
      <c r="E576" s="2" t="s">
        <v>1609</v>
      </c>
      <c r="F576" t="str">
        <f t="shared" si="59"/>
        <v>608OTHER ASSETS</v>
      </c>
      <c r="G576" t="str">
        <f t="shared" si="60"/>
        <v>5023OFFICE EQUIPMENT</v>
      </c>
      <c r="H576" s="2" t="s">
        <v>1583</v>
      </c>
      <c r="I576" t="s">
        <v>1328</v>
      </c>
      <c r="J576" s="2" t="s">
        <v>659</v>
      </c>
      <c r="K576" s="2" t="s">
        <v>660</v>
      </c>
      <c r="L576" s="2" t="s">
        <v>403</v>
      </c>
      <c r="M576" s="2" t="s">
        <v>404</v>
      </c>
      <c r="N576" s="2" t="s">
        <v>405</v>
      </c>
      <c r="O576" s="2" t="s">
        <v>406</v>
      </c>
      <c r="P576" s="3">
        <v>0</v>
      </c>
      <c r="Q576" s="3"/>
      <c r="T576" s="2">
        <v>0</v>
      </c>
      <c r="U576" s="2">
        <v>0</v>
      </c>
      <c r="V576" s="2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 s="2">
        <f t="shared" si="61"/>
        <v>0</v>
      </c>
      <c r="AI576" s="2" t="e">
        <f t="shared" si="58"/>
        <v>#DIV/0!</v>
      </c>
      <c r="AJ576">
        <v>0</v>
      </c>
      <c r="AK576" s="2">
        <f t="shared" si="62"/>
        <v>0</v>
      </c>
    </row>
    <row r="577" spans="1:37" ht="12.75" customHeight="1">
      <c r="A577" s="2">
        <v>14</v>
      </c>
      <c r="B577" s="2">
        <v>15</v>
      </c>
      <c r="C577" s="2" t="s">
        <v>10</v>
      </c>
      <c r="D577" t="s">
        <v>1460</v>
      </c>
      <c r="E577" s="2" t="s">
        <v>1609</v>
      </c>
      <c r="F577" t="str">
        <f t="shared" si="59"/>
        <v>608OTHER ASSETS</v>
      </c>
      <c r="G577" t="str">
        <f t="shared" si="60"/>
        <v>5024SECURITY MEASURES</v>
      </c>
      <c r="H577" s="2" t="s">
        <v>1583</v>
      </c>
      <c r="I577" t="s">
        <v>1328</v>
      </c>
      <c r="J577" s="2" t="s">
        <v>659</v>
      </c>
      <c r="K577" s="2" t="s">
        <v>660</v>
      </c>
      <c r="L577" s="2" t="s">
        <v>403</v>
      </c>
      <c r="M577" s="2" t="s">
        <v>404</v>
      </c>
      <c r="N577" s="2" t="s">
        <v>620</v>
      </c>
      <c r="O577" s="2" t="s">
        <v>621</v>
      </c>
      <c r="P577" s="3">
        <v>0</v>
      </c>
      <c r="Q577" s="3"/>
      <c r="T577" s="2">
        <v>0</v>
      </c>
      <c r="U577" s="2">
        <v>0</v>
      </c>
      <c r="V577" s="2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 s="2">
        <f t="shared" si="61"/>
        <v>0</v>
      </c>
      <c r="AI577" s="2" t="e">
        <f t="shared" si="58"/>
        <v>#DIV/0!</v>
      </c>
      <c r="AJ577">
        <v>0</v>
      </c>
      <c r="AK577" s="2">
        <f t="shared" si="62"/>
        <v>0</v>
      </c>
    </row>
    <row r="578" spans="1:37" ht="12.75" customHeight="1">
      <c r="A578" s="2">
        <v>14</v>
      </c>
      <c r="B578" s="2">
        <v>15</v>
      </c>
      <c r="C578" s="2" t="s">
        <v>10</v>
      </c>
      <c r="D578" t="s">
        <v>1461</v>
      </c>
      <c r="E578" s="2" t="s">
        <v>1609</v>
      </c>
      <c r="F578" t="str">
        <f t="shared" si="59"/>
        <v>068INTEREST EXPENSE - EXTERNAL BORROWINGS</v>
      </c>
      <c r="G578" t="str">
        <f t="shared" si="60"/>
        <v>1232INTEREST CAPITAL LEASES</v>
      </c>
      <c r="H578" s="2" t="s">
        <v>1576</v>
      </c>
      <c r="I578" t="s">
        <v>1326</v>
      </c>
      <c r="J578" s="2" t="s">
        <v>663</v>
      </c>
      <c r="K578" s="2" t="s">
        <v>664</v>
      </c>
      <c r="L578" s="2" t="s">
        <v>409</v>
      </c>
      <c r="M578" s="2" t="s">
        <v>410</v>
      </c>
      <c r="N578" s="2" t="s">
        <v>557</v>
      </c>
      <c r="O578" s="2" t="s">
        <v>558</v>
      </c>
      <c r="P578" s="2">
        <v>0</v>
      </c>
      <c r="Q578" s="2">
        <v>0</v>
      </c>
      <c r="R578" s="3">
        <f t="shared" si="65"/>
        <v>0</v>
      </c>
      <c r="S578" s="3">
        <f t="shared" si="66"/>
        <v>0</v>
      </c>
      <c r="T578" s="2">
        <v>0</v>
      </c>
      <c r="U578" s="2">
        <v>0</v>
      </c>
      <c r="V578" s="2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 s="2">
        <f t="shared" si="61"/>
        <v>0</v>
      </c>
      <c r="AI578" s="2" t="e">
        <f t="shared" si="58"/>
        <v>#DIV/0!</v>
      </c>
      <c r="AJ578">
        <v>0</v>
      </c>
      <c r="AK578" s="2">
        <f>P578</f>
        <v>0</v>
      </c>
    </row>
    <row r="579" spans="1:37" ht="12.75" customHeight="1">
      <c r="A579" s="2">
        <v>14</v>
      </c>
      <c r="B579" s="2">
        <v>15</v>
      </c>
      <c r="C579" s="2" t="s">
        <v>10</v>
      </c>
      <c r="D579" t="s">
        <v>1461</v>
      </c>
      <c r="E579" s="2" t="s">
        <v>1609</v>
      </c>
      <c r="F579" t="str">
        <f t="shared" si="59"/>
        <v>078GENERAL EXPENSES - OTHER</v>
      </c>
      <c r="G579" t="str">
        <f t="shared" si="60"/>
        <v>1325FUEL - VEHICLES</v>
      </c>
      <c r="H579" s="2" t="s">
        <v>1576</v>
      </c>
      <c r="I579" t="s">
        <v>1326</v>
      </c>
      <c r="J579" s="2" t="s">
        <v>663</v>
      </c>
      <c r="K579" s="2" t="s">
        <v>664</v>
      </c>
      <c r="L579" s="2" t="s">
        <v>395</v>
      </c>
      <c r="M579" s="2" t="s">
        <v>396</v>
      </c>
      <c r="N579" s="2" t="s">
        <v>665</v>
      </c>
      <c r="O579" s="2" t="s">
        <v>666</v>
      </c>
      <c r="P579" s="2">
        <v>0</v>
      </c>
      <c r="Q579" s="2">
        <v>0</v>
      </c>
      <c r="R579" s="3">
        <f t="shared" si="65"/>
        <v>0</v>
      </c>
      <c r="S579" s="3">
        <f t="shared" si="66"/>
        <v>0</v>
      </c>
      <c r="T579" s="2">
        <v>0</v>
      </c>
      <c r="U579" s="2">
        <v>0</v>
      </c>
      <c r="V579" s="2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 s="2">
        <f t="shared" si="61"/>
        <v>0</v>
      </c>
      <c r="AI579" s="2" t="e">
        <f t="shared" si="58"/>
        <v>#DIV/0!</v>
      </c>
      <c r="AJ579">
        <v>0</v>
      </c>
      <c r="AK579" s="2">
        <f t="shared" si="62"/>
        <v>0</v>
      </c>
    </row>
    <row r="580" spans="1:37" ht="12.75" customHeight="1">
      <c r="A580" s="2">
        <v>14</v>
      </c>
      <c r="B580" s="2">
        <v>15</v>
      </c>
      <c r="C580" s="2" t="s">
        <v>10</v>
      </c>
      <c r="D580" t="s">
        <v>1461</v>
      </c>
      <c r="E580" s="2" t="s">
        <v>1609</v>
      </c>
      <c r="F580" t="str">
        <f t="shared" si="59"/>
        <v>078GENERAL EXPENSES - OTHER</v>
      </c>
      <c r="G580" t="str">
        <f t="shared" si="60"/>
        <v>1342LEASES- CAMERAS</v>
      </c>
      <c r="H580" s="2" t="s">
        <v>1576</v>
      </c>
      <c r="I580" t="s">
        <v>1326</v>
      </c>
      <c r="J580" s="2" t="s">
        <v>663</v>
      </c>
      <c r="K580" s="2" t="s">
        <v>664</v>
      </c>
      <c r="L580" s="2" t="s">
        <v>395</v>
      </c>
      <c r="M580" s="2" t="s">
        <v>396</v>
      </c>
      <c r="N580" s="2" t="s">
        <v>667</v>
      </c>
      <c r="O580" s="2" t="s">
        <v>668</v>
      </c>
      <c r="P580" s="2">
        <v>0</v>
      </c>
      <c r="Q580" s="2">
        <v>0</v>
      </c>
      <c r="R580" s="3">
        <f t="shared" si="65"/>
        <v>0</v>
      </c>
      <c r="S580" s="3">
        <f t="shared" si="66"/>
        <v>0</v>
      </c>
      <c r="T580" s="2">
        <v>0</v>
      </c>
      <c r="U580" s="2">
        <v>0</v>
      </c>
      <c r="V580" s="2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 s="2">
        <f t="shared" si="61"/>
        <v>0</v>
      </c>
      <c r="AI580" s="2" t="e">
        <f t="shared" ref="AI580:AI647" si="67">AH580/P580</f>
        <v>#DIV/0!</v>
      </c>
      <c r="AJ580">
        <v>0</v>
      </c>
      <c r="AK580" s="2">
        <f t="shared" si="62"/>
        <v>0</v>
      </c>
    </row>
    <row r="581" spans="1:37" ht="12.75" customHeight="1">
      <c r="A581" s="2">
        <v>14</v>
      </c>
      <c r="B581" s="2">
        <v>15</v>
      </c>
      <c r="C581" s="2" t="s">
        <v>10</v>
      </c>
      <c r="D581" t="s">
        <v>1461</v>
      </c>
      <c r="E581" s="2" t="s">
        <v>1609</v>
      </c>
      <c r="F581" t="str">
        <f t="shared" ref="F581:F648" si="68">L581&amp;M581</f>
        <v>095TRANSFERS FROM / (TO) RESERVES</v>
      </c>
      <c r="G581" t="str">
        <f t="shared" ref="G581:G648" si="69">N581&amp;O581</f>
        <v>2054TRANSFERS FROM/(TO) DISTRIBUTABLE RESERVES</v>
      </c>
      <c r="H581" s="2" t="s">
        <v>1576</v>
      </c>
      <c r="I581" t="s">
        <v>1329</v>
      </c>
      <c r="J581" s="2" t="s">
        <v>663</v>
      </c>
      <c r="K581" s="2" t="s">
        <v>664</v>
      </c>
      <c r="L581" s="2" t="s">
        <v>399</v>
      </c>
      <c r="M581" s="2" t="s">
        <v>400</v>
      </c>
      <c r="N581" s="2" t="s">
        <v>401</v>
      </c>
      <c r="O581" s="2" t="s">
        <v>402</v>
      </c>
      <c r="P581" s="2">
        <v>-1075688</v>
      </c>
      <c r="Q581" s="2">
        <v>-1075688</v>
      </c>
      <c r="R581" s="3">
        <v>-1075688</v>
      </c>
      <c r="S581" s="3">
        <v>-1075688</v>
      </c>
      <c r="T581" s="2">
        <v>0</v>
      </c>
      <c r="U581" s="2">
        <v>0</v>
      </c>
      <c r="V581" s="2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 s="2">
        <f t="shared" ref="AH581:AH648" si="70">SUM(AB581:AG581)</f>
        <v>0</v>
      </c>
      <c r="AI581" s="2">
        <f t="shared" si="67"/>
        <v>0</v>
      </c>
      <c r="AJ581">
        <v>0</v>
      </c>
      <c r="AK581" s="2">
        <f t="shared" ref="AK581:AK648" si="71">T581*2</f>
        <v>0</v>
      </c>
    </row>
    <row r="582" spans="1:37" ht="12.75" customHeight="1">
      <c r="A582" s="2">
        <v>14</v>
      </c>
      <c r="B582" s="2">
        <v>15</v>
      </c>
      <c r="C582" s="2" t="s">
        <v>10</v>
      </c>
      <c r="D582" t="s">
        <v>1462</v>
      </c>
      <c r="E582" s="2" t="s">
        <v>1604</v>
      </c>
      <c r="F582" t="str">
        <f t="shared" si="68"/>
        <v>051EMPLOYEE RELATED COSTS - WAGES &amp; SALARIES</v>
      </c>
      <c r="G582" t="str">
        <f t="shared" si="69"/>
        <v>1005SALARIES &amp; WAGES - STANDBY ALLOWANCE</v>
      </c>
      <c r="H582" s="2" t="s">
        <v>1577</v>
      </c>
      <c r="I582" t="s">
        <v>1326</v>
      </c>
      <c r="J582" s="2" t="s">
        <v>669</v>
      </c>
      <c r="K582" s="2" t="s">
        <v>670</v>
      </c>
      <c r="L582" s="2" t="s">
        <v>391</v>
      </c>
      <c r="M582" s="2" t="s">
        <v>392</v>
      </c>
      <c r="N582" s="2" t="s">
        <v>565</v>
      </c>
      <c r="O582" s="2" t="s">
        <v>566</v>
      </c>
      <c r="P582" s="2">
        <v>0</v>
      </c>
      <c r="Q582" s="2">
        <v>69652</v>
      </c>
      <c r="R582" s="3">
        <f t="shared" ref="R582:R648" si="72">SUM((Q582*0.055)+Q582)</f>
        <v>73482.86</v>
      </c>
      <c r="S582" s="3">
        <f t="shared" ref="S582:S648" si="73">SUM((R582*0.053)+R582)</f>
        <v>77377.451579999994</v>
      </c>
      <c r="T582" s="2">
        <v>24910.350000000002</v>
      </c>
      <c r="U582" s="2">
        <v>0</v>
      </c>
      <c r="V582" s="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2426.8000000000002</v>
      </c>
      <c r="AC582">
        <v>4924.95</v>
      </c>
      <c r="AD582">
        <v>4853.6000000000004</v>
      </c>
      <c r="AE582">
        <v>0</v>
      </c>
      <c r="AF582">
        <v>9064.7999999999993</v>
      </c>
      <c r="AG582">
        <v>3640.2</v>
      </c>
      <c r="AH582" s="2">
        <f t="shared" si="70"/>
        <v>24910.350000000002</v>
      </c>
      <c r="AI582" s="2" t="e">
        <f t="shared" si="67"/>
        <v>#DIV/0!</v>
      </c>
      <c r="AJ582">
        <v>24910.35</v>
      </c>
      <c r="AK582" s="2">
        <f t="shared" si="71"/>
        <v>49820.700000000004</v>
      </c>
    </row>
    <row r="583" spans="1:37" ht="12.75" customHeight="1">
      <c r="A583" s="2">
        <v>14</v>
      </c>
      <c r="B583" s="2">
        <v>15</v>
      </c>
      <c r="C583" s="2" t="s">
        <v>10</v>
      </c>
      <c r="D583" t="s">
        <v>1462</v>
      </c>
      <c r="E583" s="2" t="s">
        <v>1604</v>
      </c>
      <c r="F583" t="str">
        <f t="shared" si="68"/>
        <v>066REPAIRS AND MAINTENANCE</v>
      </c>
      <c r="G583" t="str">
        <f t="shared" si="69"/>
        <v>1222COUNCIL-OWNED VEHICLES - COUNCIL-OWNED VEHICLE USAGE</v>
      </c>
      <c r="H583" s="2" t="s">
        <v>1577</v>
      </c>
      <c r="I583" t="s">
        <v>1326</v>
      </c>
      <c r="J583" s="2" t="s">
        <v>669</v>
      </c>
      <c r="K583" s="2" t="s">
        <v>670</v>
      </c>
      <c r="L583" s="2" t="s">
        <v>482</v>
      </c>
      <c r="M583" s="2" t="s">
        <v>483</v>
      </c>
      <c r="N583" s="2" t="s">
        <v>504</v>
      </c>
      <c r="O583" s="2" t="s">
        <v>505</v>
      </c>
      <c r="P583" s="2">
        <v>0</v>
      </c>
      <c r="Q583" s="2">
        <v>0</v>
      </c>
      <c r="R583" s="3">
        <f t="shared" si="72"/>
        <v>0</v>
      </c>
      <c r="S583" s="3">
        <f t="shared" si="73"/>
        <v>0</v>
      </c>
      <c r="T583" s="2">
        <v>0</v>
      </c>
      <c r="U583" s="2">
        <v>0</v>
      </c>
      <c r="V583" s="2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 s="2">
        <f t="shared" si="70"/>
        <v>0</v>
      </c>
      <c r="AI583" s="2" t="e">
        <f t="shared" si="67"/>
        <v>#DIV/0!</v>
      </c>
      <c r="AJ583">
        <v>0</v>
      </c>
      <c r="AK583" s="2">
        <f>P583</f>
        <v>0</v>
      </c>
    </row>
    <row r="584" spans="1:37" ht="12.75" customHeight="1">
      <c r="A584" s="2">
        <v>14</v>
      </c>
      <c r="B584" s="2">
        <v>15</v>
      </c>
      <c r="C584" s="2" t="s">
        <v>10</v>
      </c>
      <c r="D584" t="s">
        <v>1463</v>
      </c>
      <c r="E584" s="2" t="s">
        <v>1610</v>
      </c>
      <c r="F584" t="str">
        <f t="shared" si="68"/>
        <v>089CASH REQUIREMENTS</v>
      </c>
      <c r="G584" t="str">
        <f t="shared" si="69"/>
        <v>1701LOAN REPAYMENTS</v>
      </c>
      <c r="H584" s="2" t="s">
        <v>1584</v>
      </c>
      <c r="I584" t="s">
        <v>1329</v>
      </c>
      <c r="J584" s="2" t="s">
        <v>671</v>
      </c>
      <c r="K584" s="2" t="s">
        <v>672</v>
      </c>
      <c r="L584" s="2" t="s">
        <v>545</v>
      </c>
      <c r="M584" s="2" t="s">
        <v>546</v>
      </c>
      <c r="N584" s="2" t="s">
        <v>547</v>
      </c>
      <c r="O584" s="2" t="s">
        <v>548</v>
      </c>
      <c r="P584" s="2">
        <v>0</v>
      </c>
      <c r="Q584" s="2">
        <v>0</v>
      </c>
      <c r="R584" s="3">
        <f t="shared" si="72"/>
        <v>0</v>
      </c>
      <c r="S584" s="3">
        <f t="shared" si="73"/>
        <v>0</v>
      </c>
      <c r="T584" s="2">
        <v>0</v>
      </c>
      <c r="U584" s="2">
        <v>0</v>
      </c>
      <c r="V584" s="2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 s="2">
        <f t="shared" si="70"/>
        <v>0</v>
      </c>
      <c r="AI584" s="2" t="e">
        <f t="shared" si="67"/>
        <v>#DIV/0!</v>
      </c>
      <c r="AJ584">
        <v>0</v>
      </c>
      <c r="AK584" s="2">
        <f t="shared" si="71"/>
        <v>0</v>
      </c>
    </row>
    <row r="585" spans="1:37" ht="12.75" customHeight="1">
      <c r="A585" s="2">
        <v>14</v>
      </c>
      <c r="B585" s="2">
        <v>15</v>
      </c>
      <c r="C585" s="2" t="s">
        <v>10</v>
      </c>
      <c r="D585" t="s">
        <v>1463</v>
      </c>
      <c r="E585" s="2" t="s">
        <v>1610</v>
      </c>
      <c r="F585" t="str">
        <f t="shared" si="68"/>
        <v>095TRANSFERS FROM / (TO) RESERVES</v>
      </c>
      <c r="G585" t="str">
        <f t="shared" si="69"/>
        <v>2054TRANSFERS FROM/(TO) DISTRIBUTABLE RESERVES</v>
      </c>
      <c r="H585" s="2" t="s">
        <v>1584</v>
      </c>
      <c r="I585" t="s">
        <v>1329</v>
      </c>
      <c r="J585" s="2" t="s">
        <v>671</v>
      </c>
      <c r="K585" s="2" t="s">
        <v>672</v>
      </c>
      <c r="L585" s="2" t="s">
        <v>399</v>
      </c>
      <c r="M585" s="2" t="s">
        <v>400</v>
      </c>
      <c r="N585" s="2" t="s">
        <v>401</v>
      </c>
      <c r="O585" s="2" t="s">
        <v>402</v>
      </c>
      <c r="P585" s="2">
        <v>-32088364</v>
      </c>
      <c r="Q585" s="2">
        <v>-32088364</v>
      </c>
      <c r="R585" s="3">
        <v>-32088364</v>
      </c>
      <c r="S585" s="3">
        <v>-32088364</v>
      </c>
      <c r="T585" s="2">
        <v>0</v>
      </c>
      <c r="U585" s="2">
        <v>0</v>
      </c>
      <c r="V585" s="2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 s="2">
        <f t="shared" si="70"/>
        <v>0</v>
      </c>
      <c r="AI585" s="2">
        <f t="shared" si="67"/>
        <v>0</v>
      </c>
      <c r="AJ585">
        <v>0</v>
      </c>
      <c r="AK585" s="2">
        <f t="shared" si="71"/>
        <v>0</v>
      </c>
    </row>
    <row r="586" spans="1:37" s="77" customFormat="1" ht="12.75" customHeight="1">
      <c r="A586" s="77">
        <v>14</v>
      </c>
      <c r="B586" s="77">
        <v>15</v>
      </c>
      <c r="C586" s="77" t="s">
        <v>10</v>
      </c>
      <c r="D586" s="77" t="s">
        <v>1463</v>
      </c>
      <c r="E586" s="77" t="s">
        <v>1610</v>
      </c>
      <c r="F586" s="77" t="str">
        <f t="shared" ref="F586" si="74">L586&amp;M586</f>
        <v>608OTHER ASSETS</v>
      </c>
      <c r="G586" s="77" t="str">
        <f t="shared" ref="G586" si="75">N586&amp;O586</f>
        <v>5029R &amp; M RENEWAL OF ASSETS</v>
      </c>
      <c r="H586" s="77" t="s">
        <v>1584</v>
      </c>
      <c r="I586" s="77" t="s">
        <v>1328</v>
      </c>
      <c r="J586" s="77" t="s">
        <v>671</v>
      </c>
      <c r="K586" s="77" t="s">
        <v>672</v>
      </c>
      <c r="L586" s="77" t="s">
        <v>403</v>
      </c>
      <c r="M586" s="77" t="s">
        <v>404</v>
      </c>
      <c r="N586" s="80" t="s">
        <v>603</v>
      </c>
      <c r="O586" s="77" t="s">
        <v>604</v>
      </c>
      <c r="P586" s="78">
        <v>0</v>
      </c>
      <c r="Q586" s="78">
        <v>150000</v>
      </c>
      <c r="R586" s="78">
        <v>250000</v>
      </c>
      <c r="S586" s="78">
        <v>300000</v>
      </c>
    </row>
    <row r="587" spans="1:37" ht="12.75" customHeight="1">
      <c r="A587" s="2">
        <v>14</v>
      </c>
      <c r="B587" s="2">
        <v>15</v>
      </c>
      <c r="C587" s="2" t="s">
        <v>10</v>
      </c>
      <c r="D587" t="s">
        <v>1463</v>
      </c>
      <c r="E587" s="2" t="s">
        <v>1610</v>
      </c>
      <c r="F587" t="str">
        <f t="shared" si="68"/>
        <v>608OTHER ASSETS</v>
      </c>
      <c r="G587" t="str">
        <f t="shared" si="69"/>
        <v>5023OFFICE EQUIPMENT</v>
      </c>
      <c r="H587" s="2" t="s">
        <v>1584</v>
      </c>
      <c r="I587" t="s">
        <v>1328</v>
      </c>
      <c r="J587" s="2" t="s">
        <v>671</v>
      </c>
      <c r="K587" s="2" t="s">
        <v>672</v>
      </c>
      <c r="L587" s="2" t="s">
        <v>403</v>
      </c>
      <c r="M587" s="2" t="s">
        <v>404</v>
      </c>
      <c r="N587" s="2" t="s">
        <v>405</v>
      </c>
      <c r="O587" s="2" t="s">
        <v>406</v>
      </c>
      <c r="P587" s="3">
        <v>300000</v>
      </c>
      <c r="Q587" s="3"/>
      <c r="T587" s="2">
        <v>30604.799999999996</v>
      </c>
      <c r="U587" s="2">
        <v>199395.20000000001</v>
      </c>
      <c r="V587" s="2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10295.98</v>
      </c>
      <c r="AF587">
        <v>11099.22</v>
      </c>
      <c r="AG587">
        <v>9209.6</v>
      </c>
      <c r="AH587" s="2">
        <f t="shared" si="70"/>
        <v>30604.799999999996</v>
      </c>
      <c r="AI587" s="2">
        <f t="shared" si="67"/>
        <v>0.10201599999999998</v>
      </c>
      <c r="AJ587">
        <v>30604.799999999999</v>
      </c>
      <c r="AK587" s="2">
        <f t="shared" si="71"/>
        <v>61209.599999999991</v>
      </c>
    </row>
    <row r="588" spans="1:37" ht="12.75" customHeight="1">
      <c r="A588" s="2">
        <v>14</v>
      </c>
      <c r="B588" s="2">
        <v>15</v>
      </c>
      <c r="C588" s="2" t="s">
        <v>10</v>
      </c>
      <c r="D588" t="s">
        <v>1464</v>
      </c>
      <c r="E588" s="2" t="s">
        <v>1610</v>
      </c>
      <c r="F588" t="str">
        <f t="shared" si="68"/>
        <v>005SERVICE CHARGES</v>
      </c>
      <c r="G588" t="str">
        <f t="shared" si="69"/>
        <v>0046USER CHARGES - SERVICE CONTRIBUTIONS</v>
      </c>
      <c r="H588" s="2" t="s">
        <v>1584</v>
      </c>
      <c r="I588" t="s">
        <v>1325</v>
      </c>
      <c r="J588" s="2" t="s">
        <v>673</v>
      </c>
      <c r="K588" s="2" t="s">
        <v>674</v>
      </c>
      <c r="L588" s="2" t="s">
        <v>422</v>
      </c>
      <c r="M588" s="2" t="s">
        <v>675</v>
      </c>
      <c r="N588" s="2" t="s">
        <v>676</v>
      </c>
      <c r="O588" s="2" t="s">
        <v>677</v>
      </c>
      <c r="P588" s="2">
        <v>-7500000</v>
      </c>
      <c r="Q588" s="2">
        <v>-7500000</v>
      </c>
      <c r="R588" s="3">
        <f t="shared" si="72"/>
        <v>-7912500</v>
      </c>
      <c r="S588" s="3">
        <f t="shared" si="73"/>
        <v>-8331862.5</v>
      </c>
      <c r="T588" s="2">
        <v>0</v>
      </c>
      <c r="U588" s="2">
        <v>0</v>
      </c>
      <c r="V588" s="2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 s="2">
        <f t="shared" si="70"/>
        <v>0</v>
      </c>
      <c r="AI588" s="2">
        <f t="shared" si="67"/>
        <v>0</v>
      </c>
      <c r="AJ588">
        <v>0</v>
      </c>
      <c r="AK588" s="2">
        <f>P588</f>
        <v>-7500000</v>
      </c>
    </row>
    <row r="589" spans="1:37" ht="12.75" customHeight="1">
      <c r="A589" s="2">
        <v>14</v>
      </c>
      <c r="B589" s="2">
        <v>15</v>
      </c>
      <c r="C589" s="2" t="s">
        <v>10</v>
      </c>
      <c r="D589" t="s">
        <v>1464</v>
      </c>
      <c r="E589" s="2" t="s">
        <v>1610</v>
      </c>
      <c r="F589" t="str">
        <f t="shared" si="68"/>
        <v>024OTHER REVENUE</v>
      </c>
      <c r="G589" t="str">
        <f t="shared" si="69"/>
        <v>0246PRIVATE WORK</v>
      </c>
      <c r="H589" s="2" t="s">
        <v>1584</v>
      </c>
      <c r="I589" t="s">
        <v>1325</v>
      </c>
      <c r="J589" s="2" t="s">
        <v>673</v>
      </c>
      <c r="K589" s="2" t="s">
        <v>674</v>
      </c>
      <c r="L589" s="2" t="s">
        <v>514</v>
      </c>
      <c r="M589" s="2" t="s">
        <v>515</v>
      </c>
      <c r="N589" s="2" t="s">
        <v>678</v>
      </c>
      <c r="O589" s="2" t="s">
        <v>679</v>
      </c>
      <c r="P589" s="2">
        <v>0</v>
      </c>
      <c r="Q589" s="2">
        <v>0</v>
      </c>
      <c r="R589" s="3">
        <f t="shared" si="72"/>
        <v>0</v>
      </c>
      <c r="S589" s="3">
        <f t="shared" si="73"/>
        <v>0</v>
      </c>
      <c r="T589" s="2">
        <v>0</v>
      </c>
      <c r="U589" s="2">
        <v>0</v>
      </c>
      <c r="V589" s="2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 s="2">
        <f t="shared" si="70"/>
        <v>0</v>
      </c>
      <c r="AI589" s="2" t="e">
        <f t="shared" si="67"/>
        <v>#DIV/0!</v>
      </c>
      <c r="AJ589">
        <v>0</v>
      </c>
      <c r="AK589" s="2">
        <f t="shared" si="71"/>
        <v>0</v>
      </c>
    </row>
    <row r="590" spans="1:37" ht="12.75" customHeight="1">
      <c r="A590" s="2">
        <v>14</v>
      </c>
      <c r="B590" s="2">
        <v>15</v>
      </c>
      <c r="C590" s="2" t="s">
        <v>10</v>
      </c>
      <c r="D590" t="s">
        <v>1464</v>
      </c>
      <c r="E590" s="2" t="s">
        <v>1610</v>
      </c>
      <c r="F590" t="str">
        <f t="shared" si="68"/>
        <v>095TRANSFERS FROM / (TO) RESERVES</v>
      </c>
      <c r="G590" t="str">
        <f t="shared" si="69"/>
        <v>2054TRANSFERS FROM/(TO) DISTRIBUTABLE RESERVES</v>
      </c>
      <c r="H590" s="2" t="s">
        <v>1584</v>
      </c>
      <c r="I590" t="s">
        <v>1329</v>
      </c>
      <c r="J590" s="2" t="s">
        <v>673</v>
      </c>
      <c r="K590" s="2" t="s">
        <v>674</v>
      </c>
      <c r="L590" s="2" t="s">
        <v>399</v>
      </c>
      <c r="M590" s="2" t="s">
        <v>400</v>
      </c>
      <c r="N590" s="2" t="s">
        <v>401</v>
      </c>
      <c r="O590" s="2" t="s">
        <v>402</v>
      </c>
      <c r="P590" s="2">
        <v>0</v>
      </c>
      <c r="Q590" s="2">
        <v>0</v>
      </c>
      <c r="R590" s="3">
        <f t="shared" si="72"/>
        <v>0</v>
      </c>
      <c r="S590" s="3">
        <f t="shared" si="73"/>
        <v>0</v>
      </c>
      <c r="T590" s="2">
        <v>0</v>
      </c>
      <c r="U590" s="2">
        <v>0</v>
      </c>
      <c r="V590" s="2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 s="2">
        <f t="shared" si="70"/>
        <v>0</v>
      </c>
      <c r="AI590" s="2" t="e">
        <f t="shared" si="67"/>
        <v>#DIV/0!</v>
      </c>
      <c r="AJ590">
        <v>0</v>
      </c>
      <c r="AK590" s="2">
        <f t="shared" si="71"/>
        <v>0</v>
      </c>
    </row>
    <row r="591" spans="1:37" ht="12.75" customHeight="1">
      <c r="A591" s="2">
        <v>14</v>
      </c>
      <c r="B591" s="2">
        <v>15</v>
      </c>
      <c r="C591" s="2" t="s">
        <v>10</v>
      </c>
      <c r="D591" t="s">
        <v>1464</v>
      </c>
      <c r="E591" s="2" t="s">
        <v>1610</v>
      </c>
      <c r="F591" t="str">
        <f t="shared" si="68"/>
        <v>600INFRASTRUCTURE</v>
      </c>
      <c r="G591" t="str">
        <f t="shared" si="69"/>
        <v>5005ELECTRICITY RETICULATION - INFRASTRUCTURE</v>
      </c>
      <c r="H591" s="2" t="s">
        <v>1584</v>
      </c>
      <c r="I591" t="s">
        <v>1328</v>
      </c>
      <c r="J591" s="2" t="s">
        <v>673</v>
      </c>
      <c r="K591" s="2" t="s">
        <v>674</v>
      </c>
      <c r="L591" s="2" t="s">
        <v>599</v>
      </c>
      <c r="M591" s="2" t="s">
        <v>600</v>
      </c>
      <c r="N591" s="2" t="s">
        <v>680</v>
      </c>
      <c r="O591" s="2" t="s">
        <v>153</v>
      </c>
      <c r="P591" s="3">
        <v>0</v>
      </c>
      <c r="Q591" s="78">
        <f>12360000-500000</f>
        <v>11860000</v>
      </c>
      <c r="R591" s="3">
        <v>2000000</v>
      </c>
      <c r="S591" s="3">
        <v>2000000</v>
      </c>
      <c r="T591" s="2">
        <v>0</v>
      </c>
      <c r="U591" s="2">
        <v>0</v>
      </c>
      <c r="V591" s="2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 s="2">
        <f t="shared" si="70"/>
        <v>0</v>
      </c>
      <c r="AI591" s="2" t="e">
        <f t="shared" si="67"/>
        <v>#DIV/0!</v>
      </c>
      <c r="AJ591">
        <v>0</v>
      </c>
      <c r="AK591" s="2">
        <f t="shared" si="71"/>
        <v>0</v>
      </c>
    </row>
    <row r="592" spans="1:37" ht="12.75" customHeight="1">
      <c r="A592" s="2">
        <v>14</v>
      </c>
      <c r="B592" s="2">
        <v>15</v>
      </c>
      <c r="C592" s="2" t="s">
        <v>10</v>
      </c>
      <c r="D592" t="s">
        <v>1464</v>
      </c>
      <c r="E592" s="2" t="s">
        <v>1610</v>
      </c>
      <c r="F592" t="str">
        <f t="shared" si="68"/>
        <v>600INFRASTRUCTURE</v>
      </c>
      <c r="G592" t="str">
        <f t="shared" si="69"/>
        <v>5029R &amp; M RENEWAL OF ASSETS</v>
      </c>
      <c r="H592" s="2" t="s">
        <v>1584</v>
      </c>
      <c r="I592" t="s">
        <v>1328</v>
      </c>
      <c r="J592" s="2" t="s">
        <v>673</v>
      </c>
      <c r="K592" s="2" t="s">
        <v>674</v>
      </c>
      <c r="L592" s="2" t="s">
        <v>599</v>
      </c>
      <c r="M592" s="2" t="s">
        <v>600</v>
      </c>
      <c r="N592" s="2" t="s">
        <v>603</v>
      </c>
      <c r="O592" s="2" t="s">
        <v>604</v>
      </c>
      <c r="P592" s="3">
        <v>0</v>
      </c>
      <c r="Q592" s="3"/>
      <c r="T592" s="2">
        <v>0</v>
      </c>
      <c r="U592" s="2">
        <v>0</v>
      </c>
      <c r="V592" s="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 s="2">
        <f t="shared" si="70"/>
        <v>0</v>
      </c>
      <c r="AI592" s="2" t="e">
        <f t="shared" si="67"/>
        <v>#DIV/0!</v>
      </c>
      <c r="AJ592">
        <v>0</v>
      </c>
      <c r="AK592" s="2">
        <f t="shared" si="71"/>
        <v>0</v>
      </c>
    </row>
    <row r="593" spans="1:37" ht="12.75" customHeight="1">
      <c r="A593" s="2">
        <v>14</v>
      </c>
      <c r="B593" s="2">
        <v>15</v>
      </c>
      <c r="C593" s="2" t="s">
        <v>10</v>
      </c>
      <c r="D593" t="s">
        <v>1464</v>
      </c>
      <c r="E593" s="2" t="s">
        <v>1610</v>
      </c>
      <c r="F593" t="str">
        <f t="shared" si="68"/>
        <v>600INFRASTRUCTURE</v>
      </c>
      <c r="G593" t="str">
        <f t="shared" si="69"/>
        <v>5105ELECTRICITY RETICULATION</v>
      </c>
      <c r="H593" s="2" t="s">
        <v>1584</v>
      </c>
      <c r="I593" t="s">
        <v>1328</v>
      </c>
      <c r="J593" s="2" t="s">
        <v>673</v>
      </c>
      <c r="K593" s="2" t="s">
        <v>674</v>
      </c>
      <c r="L593" s="2" t="s">
        <v>599</v>
      </c>
      <c r="M593" s="2" t="s">
        <v>600</v>
      </c>
      <c r="N593" s="2" t="s">
        <v>681</v>
      </c>
      <c r="O593" s="2" t="s">
        <v>682</v>
      </c>
      <c r="P593" s="3">
        <v>0</v>
      </c>
      <c r="Q593" s="3"/>
      <c r="T593" s="2">
        <v>0</v>
      </c>
      <c r="U593" s="2">
        <v>0</v>
      </c>
      <c r="V593" s="2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 s="2">
        <f t="shared" si="70"/>
        <v>0</v>
      </c>
      <c r="AI593" s="2" t="e">
        <f t="shared" si="67"/>
        <v>#DIV/0!</v>
      </c>
      <c r="AJ593">
        <v>0</v>
      </c>
      <c r="AK593" s="2">
        <f t="shared" si="71"/>
        <v>0</v>
      </c>
    </row>
    <row r="594" spans="1:37" ht="12.75" customHeight="1">
      <c r="A594" s="2">
        <v>14</v>
      </c>
      <c r="B594" s="2">
        <v>15</v>
      </c>
      <c r="C594" s="2" t="s">
        <v>10</v>
      </c>
      <c r="D594" t="s">
        <v>1464</v>
      </c>
      <c r="E594" s="2" t="s">
        <v>1610</v>
      </c>
      <c r="F594" t="str">
        <f t="shared" si="68"/>
        <v>600INFRASTRUCTURE</v>
      </c>
      <c r="G594" t="str">
        <f t="shared" si="69"/>
        <v>5205ELECTRICITY RETICULATION</v>
      </c>
      <c r="H594" s="2" t="s">
        <v>1584</v>
      </c>
      <c r="I594" t="s">
        <v>1328</v>
      </c>
      <c r="J594" s="2" t="s">
        <v>673</v>
      </c>
      <c r="K594" s="2" t="s">
        <v>674</v>
      </c>
      <c r="L594" s="2" t="s">
        <v>599</v>
      </c>
      <c r="M594" s="2" t="s">
        <v>600</v>
      </c>
      <c r="N594" s="2" t="s">
        <v>683</v>
      </c>
      <c r="O594" s="2" t="s">
        <v>682</v>
      </c>
      <c r="P594" s="3">
        <v>0</v>
      </c>
      <c r="Q594" s="3"/>
      <c r="T594" s="2">
        <v>0</v>
      </c>
      <c r="U594" s="2">
        <v>0</v>
      </c>
      <c r="V594" s="2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 s="2">
        <f t="shared" si="70"/>
        <v>0</v>
      </c>
      <c r="AI594" s="2" t="e">
        <f t="shared" si="67"/>
        <v>#DIV/0!</v>
      </c>
      <c r="AJ594">
        <v>0</v>
      </c>
      <c r="AK594" s="2">
        <f t="shared" si="71"/>
        <v>0</v>
      </c>
    </row>
    <row r="595" spans="1:37" ht="12.75" customHeight="1">
      <c r="A595" s="2">
        <v>14</v>
      </c>
      <c r="B595" s="2">
        <v>15</v>
      </c>
      <c r="C595" s="2" t="s">
        <v>10</v>
      </c>
      <c r="D595" t="s">
        <v>1464</v>
      </c>
      <c r="E595" s="2" t="s">
        <v>1610</v>
      </c>
      <c r="F595" t="str">
        <f t="shared" si="68"/>
        <v>608OTHER ASSETS</v>
      </c>
      <c r="G595" t="str">
        <f t="shared" si="69"/>
        <v>5005ELECTRICITY RETICULATION - INFRASTRUCTURE</v>
      </c>
      <c r="H595" s="2" t="s">
        <v>1584</v>
      </c>
      <c r="I595" t="s">
        <v>1328</v>
      </c>
      <c r="J595" s="2" t="s">
        <v>673</v>
      </c>
      <c r="K595" s="2" t="s">
        <v>674</v>
      </c>
      <c r="L595" s="2" t="s">
        <v>403</v>
      </c>
      <c r="M595" s="2" t="s">
        <v>404</v>
      </c>
      <c r="N595" s="2" t="s">
        <v>680</v>
      </c>
      <c r="O595" s="2" t="s">
        <v>153</v>
      </c>
      <c r="P595" s="3">
        <v>0</v>
      </c>
      <c r="Q595" s="3"/>
      <c r="T595" s="2">
        <v>0</v>
      </c>
      <c r="U595" s="2">
        <v>0</v>
      </c>
      <c r="V595" s="2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 s="2">
        <f t="shared" si="70"/>
        <v>0</v>
      </c>
      <c r="AI595" s="2" t="e">
        <f t="shared" si="67"/>
        <v>#DIV/0!</v>
      </c>
      <c r="AJ595">
        <v>0</v>
      </c>
      <c r="AK595" s="2">
        <f t="shared" si="71"/>
        <v>0</v>
      </c>
    </row>
    <row r="596" spans="1:37" ht="12.75" customHeight="1">
      <c r="A596" s="2">
        <v>14</v>
      </c>
      <c r="B596" s="2">
        <v>15</v>
      </c>
      <c r="C596" s="2" t="s">
        <v>10</v>
      </c>
      <c r="D596" t="s">
        <v>1464</v>
      </c>
      <c r="E596" s="2" t="s">
        <v>1610</v>
      </c>
      <c r="F596" t="str">
        <f t="shared" si="68"/>
        <v>608OTHER ASSETS</v>
      </c>
      <c r="G596" t="str">
        <f t="shared" si="69"/>
        <v>5025OTHER ASSETS</v>
      </c>
      <c r="H596" s="2" t="s">
        <v>1584</v>
      </c>
      <c r="I596" t="s">
        <v>1328</v>
      </c>
      <c r="J596" s="2" t="s">
        <v>673</v>
      </c>
      <c r="K596" s="2" t="s">
        <v>674</v>
      </c>
      <c r="L596" s="2" t="s">
        <v>403</v>
      </c>
      <c r="M596" s="2" t="s">
        <v>404</v>
      </c>
      <c r="N596" s="2" t="s">
        <v>421</v>
      </c>
      <c r="O596" s="2" t="s">
        <v>404</v>
      </c>
      <c r="P596" s="3">
        <v>0</v>
      </c>
      <c r="Q596" s="3">
        <v>50000</v>
      </c>
      <c r="R596" s="3">
        <v>50000</v>
      </c>
      <c r="S596" s="3">
        <v>50000</v>
      </c>
      <c r="T596" s="2">
        <v>0</v>
      </c>
      <c r="U596" s="2">
        <v>0</v>
      </c>
      <c r="V596" s="2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 s="2">
        <f t="shared" si="70"/>
        <v>0</v>
      </c>
      <c r="AI596" s="2" t="e">
        <f t="shared" si="67"/>
        <v>#DIV/0!</v>
      </c>
      <c r="AJ596">
        <v>0</v>
      </c>
      <c r="AK596" s="2">
        <f t="shared" si="71"/>
        <v>0</v>
      </c>
    </row>
    <row r="597" spans="1:37" ht="12.75" customHeight="1">
      <c r="A597" s="2">
        <v>14</v>
      </c>
      <c r="B597" s="2">
        <v>15</v>
      </c>
      <c r="C597" s="2" t="s">
        <v>10</v>
      </c>
      <c r="D597" t="s">
        <v>1464</v>
      </c>
      <c r="E597" s="2" t="s">
        <v>1610</v>
      </c>
      <c r="F597" t="str">
        <f t="shared" si="68"/>
        <v>608OTHER ASSETS</v>
      </c>
      <c r="G597" t="str">
        <f t="shared" si="69"/>
        <v>5029R &amp; M RENEWAL OF ASSETS</v>
      </c>
      <c r="H597" s="2" t="s">
        <v>1584</v>
      </c>
      <c r="I597" t="s">
        <v>1328</v>
      </c>
      <c r="J597" s="2" t="s">
        <v>673</v>
      </c>
      <c r="K597" s="2" t="s">
        <v>674</v>
      </c>
      <c r="L597" s="2" t="s">
        <v>403</v>
      </c>
      <c r="M597" s="2" t="s">
        <v>404</v>
      </c>
      <c r="N597" s="2" t="s">
        <v>603</v>
      </c>
      <c r="O597" s="2" t="s">
        <v>604</v>
      </c>
      <c r="P597" s="3">
        <v>566460</v>
      </c>
      <c r="Q597" s="3"/>
      <c r="T597" s="2">
        <v>0</v>
      </c>
      <c r="U597" s="2">
        <v>566460</v>
      </c>
      <c r="V597" s="2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 s="2">
        <f t="shared" si="70"/>
        <v>0</v>
      </c>
      <c r="AI597" s="2">
        <f t="shared" si="67"/>
        <v>0</v>
      </c>
      <c r="AJ597">
        <v>0</v>
      </c>
      <c r="AK597" s="2">
        <f t="shared" si="71"/>
        <v>0</v>
      </c>
    </row>
    <row r="598" spans="1:37" ht="12.75" customHeight="1">
      <c r="A598" s="2">
        <v>14</v>
      </c>
      <c r="B598" s="2">
        <v>15</v>
      </c>
      <c r="C598" s="2" t="s">
        <v>10</v>
      </c>
      <c r="D598" t="s">
        <v>1464</v>
      </c>
      <c r="E598" s="2" t="s">
        <v>1610</v>
      </c>
      <c r="F598" t="str">
        <f t="shared" si="68"/>
        <v>608OTHER ASSETS</v>
      </c>
      <c r="G598" t="str">
        <f t="shared" si="69"/>
        <v>5125AIR CONDITIONING CIVIC CENTER</v>
      </c>
      <c r="H598" s="2" t="s">
        <v>1584</v>
      </c>
      <c r="I598" t="s">
        <v>1328</v>
      </c>
      <c r="J598" s="2" t="s">
        <v>673</v>
      </c>
      <c r="K598" s="2" t="s">
        <v>674</v>
      </c>
      <c r="L598" s="2" t="s">
        <v>403</v>
      </c>
      <c r="M598" s="2" t="s">
        <v>404</v>
      </c>
      <c r="N598" s="2" t="s">
        <v>415</v>
      </c>
      <c r="O598" s="2" t="s">
        <v>416</v>
      </c>
      <c r="P598" s="3">
        <v>0</v>
      </c>
      <c r="Q598" s="3"/>
      <c r="T598" s="2">
        <v>0</v>
      </c>
      <c r="U598" s="2">
        <v>0</v>
      </c>
      <c r="V598" s="2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 s="2">
        <f t="shared" si="70"/>
        <v>0</v>
      </c>
      <c r="AI598" s="2" t="e">
        <f t="shared" si="67"/>
        <v>#DIV/0!</v>
      </c>
      <c r="AJ598">
        <v>0</v>
      </c>
      <c r="AK598" s="2">
        <f t="shared" si="71"/>
        <v>0</v>
      </c>
    </row>
    <row r="599" spans="1:37" ht="12.75" customHeight="1">
      <c r="A599" s="2">
        <v>14</v>
      </c>
      <c r="B599" s="2">
        <v>15</v>
      </c>
      <c r="C599" s="2" t="s">
        <v>10</v>
      </c>
      <c r="D599" t="s">
        <v>1465</v>
      </c>
      <c r="E599" s="2" t="s">
        <v>1610</v>
      </c>
      <c r="F599" t="str">
        <f t="shared" si="68"/>
        <v>005SERVICE CHARGES</v>
      </c>
      <c r="G599" t="str">
        <f t="shared" si="69"/>
        <v>0046USER CHARGES - SERVICE CONTRIBUTIONS</v>
      </c>
      <c r="H599" s="2" t="s">
        <v>1584</v>
      </c>
      <c r="I599" t="s">
        <v>1325</v>
      </c>
      <c r="J599" s="2" t="s">
        <v>684</v>
      </c>
      <c r="K599" s="2" t="s">
        <v>685</v>
      </c>
      <c r="L599" s="2" t="s">
        <v>422</v>
      </c>
      <c r="M599" s="2" t="s">
        <v>675</v>
      </c>
      <c r="N599" s="2" t="s">
        <v>676</v>
      </c>
      <c r="O599" s="2" t="s">
        <v>677</v>
      </c>
      <c r="P599" s="2">
        <v>-7500000</v>
      </c>
      <c r="Q599" s="2">
        <v>-7500000</v>
      </c>
      <c r="R599" s="3">
        <f t="shared" si="72"/>
        <v>-7912500</v>
      </c>
      <c r="S599" s="3">
        <f t="shared" si="73"/>
        <v>-8331862.5</v>
      </c>
      <c r="T599" s="2">
        <v>0</v>
      </c>
      <c r="U599" s="2">
        <v>0</v>
      </c>
      <c r="V599" s="2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 s="2">
        <f t="shared" si="70"/>
        <v>0</v>
      </c>
      <c r="AI599" s="2">
        <f t="shared" si="67"/>
        <v>0</v>
      </c>
      <c r="AJ599">
        <v>0</v>
      </c>
      <c r="AK599" s="2">
        <f>P599</f>
        <v>-7500000</v>
      </c>
    </row>
    <row r="600" spans="1:37" ht="12.75" customHeight="1">
      <c r="A600" s="2">
        <v>14</v>
      </c>
      <c r="B600" s="2">
        <v>15</v>
      </c>
      <c r="C600" s="2" t="s">
        <v>10</v>
      </c>
      <c r="D600" t="s">
        <v>1465</v>
      </c>
      <c r="E600" s="2" t="s">
        <v>1610</v>
      </c>
      <c r="F600" t="str">
        <f t="shared" si="68"/>
        <v>022OPERATING GRANTS &amp; SUBSIDIES</v>
      </c>
      <c r="G600" t="str">
        <f t="shared" si="69"/>
        <v>0223NATIONAL - GENERAL</v>
      </c>
      <c r="H600" s="2" t="s">
        <v>1584</v>
      </c>
      <c r="I600" t="s">
        <v>1325</v>
      </c>
      <c r="J600" s="2" t="s">
        <v>684</v>
      </c>
      <c r="K600" s="2" t="s">
        <v>685</v>
      </c>
      <c r="L600" s="2" t="s">
        <v>500</v>
      </c>
      <c r="M600" s="2" t="s">
        <v>501</v>
      </c>
      <c r="N600" s="2" t="s">
        <v>686</v>
      </c>
      <c r="O600" s="2" t="s">
        <v>687</v>
      </c>
      <c r="P600" s="3">
        <v>-4000000</v>
      </c>
      <c r="Q600" s="69">
        <v>-5000000</v>
      </c>
      <c r="R600" s="69">
        <v>-5000000</v>
      </c>
      <c r="S600" s="69">
        <v>-5000000</v>
      </c>
      <c r="T600" s="2">
        <v>0</v>
      </c>
      <c r="U600" s="2">
        <v>0</v>
      </c>
      <c r="V600" s="2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 s="2">
        <f t="shared" si="70"/>
        <v>0</v>
      </c>
      <c r="AI600" s="2">
        <f t="shared" si="67"/>
        <v>0</v>
      </c>
      <c r="AJ600">
        <v>0</v>
      </c>
      <c r="AK600" s="2">
        <f>P600</f>
        <v>-4000000</v>
      </c>
    </row>
    <row r="601" spans="1:37" ht="12.75" customHeight="1">
      <c r="A601" s="2">
        <v>14</v>
      </c>
      <c r="B601" s="2">
        <v>15</v>
      </c>
      <c r="C601" s="2" t="s">
        <v>10</v>
      </c>
      <c r="D601" t="s">
        <v>1465</v>
      </c>
      <c r="E601" s="2" t="s">
        <v>1610</v>
      </c>
      <c r="F601" t="str">
        <f t="shared" si="68"/>
        <v>024OTHER REVENUE</v>
      </c>
      <c r="G601" t="str">
        <f t="shared" si="69"/>
        <v>0246PRIVATE WORK</v>
      </c>
      <c r="H601" s="2" t="s">
        <v>1584</v>
      </c>
      <c r="I601" t="s">
        <v>1325</v>
      </c>
      <c r="J601" s="2" t="s">
        <v>684</v>
      </c>
      <c r="K601" s="2" t="s">
        <v>685</v>
      </c>
      <c r="L601" s="2" t="s">
        <v>514</v>
      </c>
      <c r="M601" s="2" t="s">
        <v>515</v>
      </c>
      <c r="N601" s="2" t="s">
        <v>678</v>
      </c>
      <c r="O601" s="2" t="s">
        <v>679</v>
      </c>
      <c r="P601" s="2">
        <v>0</v>
      </c>
      <c r="Q601" s="2">
        <v>0</v>
      </c>
      <c r="R601" s="3">
        <f t="shared" si="72"/>
        <v>0</v>
      </c>
      <c r="S601" s="3">
        <f t="shared" si="73"/>
        <v>0</v>
      </c>
      <c r="T601" s="2">
        <v>0</v>
      </c>
      <c r="U601" s="2">
        <v>0</v>
      </c>
      <c r="V601" s="2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 s="2">
        <f t="shared" si="70"/>
        <v>0</v>
      </c>
      <c r="AI601" s="2" t="e">
        <f t="shared" si="67"/>
        <v>#DIV/0!</v>
      </c>
      <c r="AJ601">
        <v>0</v>
      </c>
      <c r="AK601" s="2">
        <f t="shared" si="71"/>
        <v>0</v>
      </c>
    </row>
    <row r="602" spans="1:37" ht="12.75" customHeight="1">
      <c r="A602" s="2">
        <v>14</v>
      </c>
      <c r="B602" s="2">
        <v>15</v>
      </c>
      <c r="C602" s="2" t="s">
        <v>10</v>
      </c>
      <c r="D602" t="s">
        <v>1465</v>
      </c>
      <c r="E602" s="2" t="s">
        <v>1610</v>
      </c>
      <c r="F602" t="str">
        <f t="shared" si="68"/>
        <v>087INTERNAL CHARGES</v>
      </c>
      <c r="G602" t="str">
        <f t="shared" si="69"/>
        <v>1534INTERNAL USER CHARGES - ELECTRICITY</v>
      </c>
      <c r="H602" s="2" t="s">
        <v>1584</v>
      </c>
      <c r="I602" t="s">
        <v>1327</v>
      </c>
      <c r="J602" s="2" t="s">
        <v>684</v>
      </c>
      <c r="K602" s="2" t="s">
        <v>685</v>
      </c>
      <c r="L602" s="2" t="s">
        <v>688</v>
      </c>
      <c r="M602" s="2" t="s">
        <v>689</v>
      </c>
      <c r="N602" s="2" t="s">
        <v>690</v>
      </c>
      <c r="O602" s="2" t="s">
        <v>691</v>
      </c>
      <c r="P602" s="2">
        <v>800000</v>
      </c>
      <c r="Q602" s="2">
        <v>400000</v>
      </c>
      <c r="R602" s="3">
        <f t="shared" si="72"/>
        <v>422000</v>
      </c>
      <c r="S602" s="3">
        <f t="shared" si="73"/>
        <v>444366</v>
      </c>
      <c r="T602" s="2">
        <v>49120.869999999995</v>
      </c>
      <c r="U602" s="2">
        <v>0</v>
      </c>
      <c r="V602" s="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35491.64</v>
      </c>
      <c r="AG602">
        <v>13629.23</v>
      </c>
      <c r="AH602" s="2">
        <f t="shared" si="70"/>
        <v>49120.869999999995</v>
      </c>
      <c r="AI602" s="2">
        <f t="shared" si="67"/>
        <v>6.1401087499999993E-2</v>
      </c>
      <c r="AJ602">
        <v>49120.87</v>
      </c>
      <c r="AK602" s="2">
        <f t="shared" si="71"/>
        <v>98241.739999999991</v>
      </c>
    </row>
    <row r="603" spans="1:37" ht="12.75" customHeight="1">
      <c r="A603" s="2">
        <v>14</v>
      </c>
      <c r="B603" s="2">
        <v>15</v>
      </c>
      <c r="C603" s="2" t="s">
        <v>10</v>
      </c>
      <c r="D603" t="s">
        <v>1465</v>
      </c>
      <c r="E603" s="2" t="s">
        <v>1610</v>
      </c>
      <c r="F603" t="str">
        <f t="shared" si="68"/>
        <v>094CONTRIBUTIONS FROM OPERATING TO CAPITAL</v>
      </c>
      <c r="G603" t="str">
        <f t="shared" si="69"/>
        <v>2031CONTRIBUTIONS TO ASSET FINANCING FUND</v>
      </c>
      <c r="H603" s="2" t="s">
        <v>1584</v>
      </c>
      <c r="I603" t="s">
        <v>1329</v>
      </c>
      <c r="J603" s="2" t="s">
        <v>684</v>
      </c>
      <c r="K603" s="2" t="s">
        <v>685</v>
      </c>
      <c r="L603" s="2" t="s">
        <v>692</v>
      </c>
      <c r="M603" s="2" t="s">
        <v>693</v>
      </c>
      <c r="N603" s="2" t="s">
        <v>694</v>
      </c>
      <c r="O603" s="2" t="s">
        <v>695</v>
      </c>
      <c r="P603" s="2">
        <v>0</v>
      </c>
      <c r="Q603" s="2">
        <v>0</v>
      </c>
      <c r="R603" s="3">
        <f t="shared" si="72"/>
        <v>0</v>
      </c>
      <c r="S603" s="3">
        <f t="shared" si="73"/>
        <v>0</v>
      </c>
      <c r="T603" s="2">
        <v>0</v>
      </c>
      <c r="U603" s="2">
        <v>0</v>
      </c>
      <c r="V603" s="2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 s="2">
        <f t="shared" si="70"/>
        <v>0</v>
      </c>
      <c r="AI603" s="2" t="e">
        <f t="shared" si="67"/>
        <v>#DIV/0!</v>
      </c>
      <c r="AJ603">
        <v>0</v>
      </c>
      <c r="AK603" s="2">
        <f t="shared" si="71"/>
        <v>0</v>
      </c>
    </row>
    <row r="604" spans="1:37" ht="12.75" customHeight="1">
      <c r="A604" s="2">
        <v>14</v>
      </c>
      <c r="B604" s="2">
        <v>15</v>
      </c>
      <c r="C604" s="2" t="s">
        <v>10</v>
      </c>
      <c r="D604" t="s">
        <v>1465</v>
      </c>
      <c r="E604" s="2" t="s">
        <v>1610</v>
      </c>
      <c r="F604" t="str">
        <f t="shared" si="68"/>
        <v>095TRANSFERS FROM / (TO) RESERVES</v>
      </c>
      <c r="G604" t="str">
        <f t="shared" si="69"/>
        <v>2054TRANSFERS FROM/(TO) DISTRIBUTABLE RESERVES</v>
      </c>
      <c r="H604" s="2" t="s">
        <v>1584</v>
      </c>
      <c r="I604" t="s">
        <v>1329</v>
      </c>
      <c r="J604" s="2" t="s">
        <v>684</v>
      </c>
      <c r="K604" s="2" t="s">
        <v>685</v>
      </c>
      <c r="L604" s="2" t="s">
        <v>399</v>
      </c>
      <c r="M604" s="2" t="s">
        <v>400</v>
      </c>
      <c r="N604" s="2" t="s">
        <v>401</v>
      </c>
      <c r="O604" s="2" t="s">
        <v>402</v>
      </c>
      <c r="P604" s="2">
        <v>-250000</v>
      </c>
      <c r="Q604" s="2">
        <v>-583333</v>
      </c>
      <c r="R604" s="3">
        <v>-916666</v>
      </c>
      <c r="S604" s="3">
        <v>-1249999</v>
      </c>
      <c r="T604" s="2">
        <v>0</v>
      </c>
      <c r="U604" s="2">
        <v>0</v>
      </c>
      <c r="V604" s="2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 s="2">
        <f t="shared" si="70"/>
        <v>0</v>
      </c>
      <c r="AI604" s="2">
        <f t="shared" si="67"/>
        <v>0</v>
      </c>
      <c r="AJ604">
        <v>0</v>
      </c>
      <c r="AK604" s="2">
        <f t="shared" si="71"/>
        <v>0</v>
      </c>
    </row>
    <row r="605" spans="1:37" ht="12.75" customHeight="1">
      <c r="A605" s="2">
        <v>14</v>
      </c>
      <c r="B605" s="2">
        <v>15</v>
      </c>
      <c r="C605" s="2" t="s">
        <v>10</v>
      </c>
      <c r="D605" t="s">
        <v>1465</v>
      </c>
      <c r="E605" s="2" t="s">
        <v>1610</v>
      </c>
      <c r="F605" t="str">
        <f t="shared" si="68"/>
        <v>600INFRASTRUCTURE</v>
      </c>
      <c r="G605" t="str">
        <f t="shared" si="69"/>
        <v>5005ELECTRICITY RETICULATION - INFRASTRUCTURE</v>
      </c>
      <c r="H605" s="2" t="s">
        <v>1584</v>
      </c>
      <c r="I605" t="s">
        <v>1328</v>
      </c>
      <c r="J605" s="2" t="s">
        <v>684</v>
      </c>
      <c r="K605" s="2" t="s">
        <v>685</v>
      </c>
      <c r="L605" s="2" t="s">
        <v>599</v>
      </c>
      <c r="M605" s="2" t="s">
        <v>600</v>
      </c>
      <c r="N605" s="2" t="s">
        <v>680</v>
      </c>
      <c r="O605" s="2" t="s">
        <v>153</v>
      </c>
      <c r="P605" s="3">
        <v>27250000</v>
      </c>
      <c r="Q605" s="3">
        <f>1000000+10107314</f>
        <v>11107314</v>
      </c>
      <c r="R605" s="3">
        <f>1600000+16834230</f>
        <v>18434230</v>
      </c>
      <c r="S605" s="3">
        <f>2000000+17263452</f>
        <v>19263452</v>
      </c>
      <c r="T605" s="2">
        <v>797112.72</v>
      </c>
      <c r="U605" s="2">
        <v>13687650.83</v>
      </c>
      <c r="V605" s="2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127361.63</v>
      </c>
      <c r="AC605">
        <v>176334.07</v>
      </c>
      <c r="AD605">
        <v>212091.13</v>
      </c>
      <c r="AE605">
        <v>52275.23</v>
      </c>
      <c r="AF605">
        <v>181630.09</v>
      </c>
      <c r="AG605">
        <v>47420.57</v>
      </c>
      <c r="AH605" s="2">
        <f t="shared" si="70"/>
        <v>797112.72</v>
      </c>
      <c r="AI605" s="2">
        <f t="shared" si="67"/>
        <v>2.9251842935779815E-2</v>
      </c>
      <c r="AJ605">
        <v>797112.72</v>
      </c>
      <c r="AK605" s="2">
        <f t="shared" si="71"/>
        <v>1594225.44</v>
      </c>
    </row>
    <row r="606" spans="1:37" s="77" customFormat="1" ht="12.75" customHeight="1">
      <c r="A606" s="77">
        <v>14</v>
      </c>
      <c r="B606" s="77">
        <v>15</v>
      </c>
      <c r="C606" s="77" t="s">
        <v>10</v>
      </c>
      <c r="D606" s="77" t="s">
        <v>1465</v>
      </c>
      <c r="E606" s="77" t="s">
        <v>1610</v>
      </c>
      <c r="F606" s="77" t="str">
        <f t="shared" ref="F606" si="76">L606&amp;M606</f>
        <v>602COMMUNITY</v>
      </c>
      <c r="G606" s="77" t="str">
        <f t="shared" ref="G606" si="77">N606&amp;O606</f>
        <v>5024SECURITY MEASURES</v>
      </c>
      <c r="H606" s="77" t="s">
        <v>1584</v>
      </c>
      <c r="I606" s="77" t="s">
        <v>1328</v>
      </c>
      <c r="J606" s="77" t="s">
        <v>684</v>
      </c>
      <c r="K606" s="77" t="s">
        <v>685</v>
      </c>
      <c r="L606" s="80" t="s">
        <v>486</v>
      </c>
      <c r="M606" s="77" t="s">
        <v>487</v>
      </c>
      <c r="N606" s="80" t="s">
        <v>620</v>
      </c>
      <c r="O606" s="77" t="s">
        <v>621</v>
      </c>
      <c r="P606" s="78">
        <v>0</v>
      </c>
      <c r="Q606" s="78">
        <v>600000</v>
      </c>
      <c r="R606" s="78">
        <v>200000</v>
      </c>
      <c r="S606" s="78">
        <v>0</v>
      </c>
    </row>
    <row r="607" spans="1:37" s="77" customFormat="1" ht="12.75" customHeight="1">
      <c r="A607" s="77">
        <v>14</v>
      </c>
      <c r="B607" s="77">
        <v>15</v>
      </c>
      <c r="C607" s="77" t="s">
        <v>10</v>
      </c>
      <c r="D607" s="77" t="s">
        <v>1465</v>
      </c>
      <c r="E607" s="77" t="s">
        <v>1610</v>
      </c>
      <c r="F607" s="77" t="str">
        <f t="shared" ref="F607" si="78">L607&amp;M607</f>
        <v>600INFRASTRUCTURE</v>
      </c>
      <c r="G607" s="77" t="str">
        <f t="shared" ref="G607" si="79">N607&amp;O607</f>
        <v>5001LAND &amp; BUILDINGS - INFRASTRUCTURE</v>
      </c>
      <c r="H607" s="77" t="s">
        <v>1584</v>
      </c>
      <c r="I607" s="77" t="s">
        <v>1328</v>
      </c>
      <c r="J607" s="77" t="s">
        <v>684</v>
      </c>
      <c r="K607" s="77" t="s">
        <v>685</v>
      </c>
      <c r="L607" s="77" t="s">
        <v>599</v>
      </c>
      <c r="M607" s="77" t="s">
        <v>600</v>
      </c>
      <c r="N607" s="80" t="s">
        <v>488</v>
      </c>
      <c r="O607" s="77" t="s">
        <v>489</v>
      </c>
      <c r="P607" s="78">
        <v>0</v>
      </c>
      <c r="Q607" s="78">
        <v>150000</v>
      </c>
      <c r="R607" s="78">
        <v>0</v>
      </c>
      <c r="S607" s="78">
        <v>0</v>
      </c>
    </row>
    <row r="608" spans="1:37" ht="12.75" customHeight="1">
      <c r="A608" s="2">
        <v>14</v>
      </c>
      <c r="B608" s="2">
        <v>15</v>
      </c>
      <c r="C608" s="2" t="s">
        <v>10</v>
      </c>
      <c r="D608" t="s">
        <v>1465</v>
      </c>
      <c r="E608" s="2" t="s">
        <v>1610</v>
      </c>
      <c r="F608" t="str">
        <f t="shared" si="68"/>
        <v>600INFRASTRUCTURE</v>
      </c>
      <c r="G608" t="str">
        <f t="shared" si="69"/>
        <v>5008STREET LIGHTNING - INFRASTRUCTURE</v>
      </c>
      <c r="H608" s="2" t="s">
        <v>1584</v>
      </c>
      <c r="I608" t="s">
        <v>1328</v>
      </c>
      <c r="J608" s="2" t="s">
        <v>684</v>
      </c>
      <c r="K608" s="2" t="s">
        <v>685</v>
      </c>
      <c r="L608" s="2" t="s">
        <v>599</v>
      </c>
      <c r="M608" s="2" t="s">
        <v>600</v>
      </c>
      <c r="N608" s="2" t="s">
        <v>696</v>
      </c>
      <c r="O608" s="2" t="s">
        <v>697</v>
      </c>
      <c r="P608" s="3">
        <v>2080000</v>
      </c>
      <c r="Q608" s="3"/>
      <c r="T608" s="2">
        <v>0</v>
      </c>
      <c r="U608" s="2">
        <v>2080000</v>
      </c>
      <c r="V608" s="2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 s="2">
        <f t="shared" si="70"/>
        <v>0</v>
      </c>
      <c r="AI608" s="2">
        <f t="shared" si="67"/>
        <v>0</v>
      </c>
      <c r="AJ608">
        <v>0</v>
      </c>
      <c r="AK608" s="2">
        <f t="shared" si="71"/>
        <v>0</v>
      </c>
    </row>
    <row r="609" spans="1:37" ht="12.75" customHeight="1">
      <c r="A609" s="2">
        <v>14</v>
      </c>
      <c r="B609" s="2">
        <v>15</v>
      </c>
      <c r="C609" s="2" t="s">
        <v>10</v>
      </c>
      <c r="D609" t="s">
        <v>1465</v>
      </c>
      <c r="E609" s="2" t="s">
        <v>1610</v>
      </c>
      <c r="F609" t="str">
        <f t="shared" si="68"/>
        <v>600INFRASTRUCTURE</v>
      </c>
      <c r="G609" t="str">
        <f t="shared" si="69"/>
        <v>5029R &amp; M RENEWAL OF ASSETS</v>
      </c>
      <c r="H609" s="2" t="s">
        <v>1584</v>
      </c>
      <c r="I609" t="s">
        <v>1328</v>
      </c>
      <c r="J609" s="2" t="s">
        <v>684</v>
      </c>
      <c r="K609" s="2" t="s">
        <v>685</v>
      </c>
      <c r="L609" s="2" t="s">
        <v>599</v>
      </c>
      <c r="M609" s="2" t="s">
        <v>600</v>
      </c>
      <c r="N609" s="2" t="s">
        <v>603</v>
      </c>
      <c r="O609" s="2" t="s">
        <v>604</v>
      </c>
      <c r="P609" s="3">
        <v>0</v>
      </c>
      <c r="Q609" s="3"/>
      <c r="T609" s="2">
        <v>0</v>
      </c>
      <c r="U609" s="2">
        <v>0</v>
      </c>
      <c r="V609" s="2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 s="2">
        <f t="shared" si="70"/>
        <v>0</v>
      </c>
      <c r="AI609" s="2" t="e">
        <f t="shared" si="67"/>
        <v>#DIV/0!</v>
      </c>
      <c r="AJ609">
        <v>0</v>
      </c>
      <c r="AK609" s="2">
        <f t="shared" si="71"/>
        <v>0</v>
      </c>
    </row>
    <row r="610" spans="1:37" ht="12.75" customHeight="1">
      <c r="A610" s="2">
        <v>14</v>
      </c>
      <c r="B610" s="2">
        <v>15</v>
      </c>
      <c r="C610" s="2" t="s">
        <v>10</v>
      </c>
      <c r="D610" t="s">
        <v>1465</v>
      </c>
      <c r="E610" s="2" t="s">
        <v>1610</v>
      </c>
      <c r="F610" t="str">
        <f t="shared" si="68"/>
        <v>600INFRASTRUCTURE</v>
      </c>
      <c r="G610" t="str">
        <f t="shared" si="69"/>
        <v>5105ELECTRICITY RETICULATION</v>
      </c>
      <c r="H610" s="2" t="s">
        <v>1584</v>
      </c>
      <c r="I610" t="s">
        <v>1328</v>
      </c>
      <c r="J610" s="2" t="s">
        <v>684</v>
      </c>
      <c r="K610" s="2" t="s">
        <v>685</v>
      </c>
      <c r="L610" s="2" t="s">
        <v>599</v>
      </c>
      <c r="M610" s="2" t="s">
        <v>600</v>
      </c>
      <c r="N610" s="2" t="s">
        <v>681</v>
      </c>
      <c r="O610" s="2" t="s">
        <v>682</v>
      </c>
      <c r="P610" s="3">
        <v>0</v>
      </c>
      <c r="Q610" s="3"/>
      <c r="T610" s="2">
        <v>0</v>
      </c>
      <c r="U610" s="2">
        <v>0</v>
      </c>
      <c r="V610" s="2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 s="2">
        <f t="shared" si="70"/>
        <v>0</v>
      </c>
      <c r="AI610" s="2" t="e">
        <f t="shared" si="67"/>
        <v>#DIV/0!</v>
      </c>
      <c r="AJ610">
        <v>0</v>
      </c>
      <c r="AK610" s="2">
        <f t="shared" si="71"/>
        <v>0</v>
      </c>
    </row>
    <row r="611" spans="1:37" ht="12.75" customHeight="1">
      <c r="A611" s="2">
        <v>14</v>
      </c>
      <c r="B611" s="2">
        <v>15</v>
      </c>
      <c r="C611" s="2" t="s">
        <v>10</v>
      </c>
      <c r="D611" t="s">
        <v>1465</v>
      </c>
      <c r="E611" s="2" t="s">
        <v>1610</v>
      </c>
      <c r="F611" t="str">
        <f t="shared" si="68"/>
        <v>600INFRASTRUCTURE</v>
      </c>
      <c r="G611" t="str">
        <f t="shared" si="69"/>
        <v>5108STREET LIGHTING</v>
      </c>
      <c r="H611" s="2" t="s">
        <v>1584</v>
      </c>
      <c r="I611" t="s">
        <v>1328</v>
      </c>
      <c r="J611" s="2" t="s">
        <v>684</v>
      </c>
      <c r="K611" s="2" t="s">
        <v>685</v>
      </c>
      <c r="L611" s="2" t="s">
        <v>599</v>
      </c>
      <c r="M611" s="2" t="s">
        <v>600</v>
      </c>
      <c r="N611" s="2" t="s">
        <v>618</v>
      </c>
      <c r="O611" s="2" t="s">
        <v>619</v>
      </c>
      <c r="P611" s="3">
        <v>0</v>
      </c>
      <c r="Q611" s="3"/>
      <c r="T611" s="2">
        <v>0</v>
      </c>
      <c r="U611" s="2">
        <v>0</v>
      </c>
      <c r="V611" s="2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 s="2">
        <f t="shared" si="70"/>
        <v>0</v>
      </c>
      <c r="AI611" s="2" t="e">
        <f t="shared" si="67"/>
        <v>#DIV/0!</v>
      </c>
      <c r="AJ611">
        <v>0</v>
      </c>
      <c r="AK611" s="2">
        <f t="shared" si="71"/>
        <v>0</v>
      </c>
    </row>
    <row r="612" spans="1:37" ht="12.75" customHeight="1">
      <c r="A612" s="2">
        <v>14</v>
      </c>
      <c r="B612" s="2">
        <v>15</v>
      </c>
      <c r="C612" s="2" t="s">
        <v>10</v>
      </c>
      <c r="D612" t="s">
        <v>1465</v>
      </c>
      <c r="E612" s="2" t="s">
        <v>1610</v>
      </c>
      <c r="F612" t="str">
        <f t="shared" si="68"/>
        <v>600INFRASTRUCTURE</v>
      </c>
      <c r="G612" t="str">
        <f t="shared" si="69"/>
        <v>5205ELECTRICITY RETICULATION</v>
      </c>
      <c r="H612" s="2" t="s">
        <v>1584</v>
      </c>
      <c r="I612" t="s">
        <v>1328</v>
      </c>
      <c r="J612" s="2" t="s">
        <v>684</v>
      </c>
      <c r="K612" s="2" t="s">
        <v>685</v>
      </c>
      <c r="L612" s="2" t="s">
        <v>599</v>
      </c>
      <c r="M612" s="2" t="s">
        <v>600</v>
      </c>
      <c r="N612" s="2" t="s">
        <v>683</v>
      </c>
      <c r="O612" s="2" t="s">
        <v>682</v>
      </c>
      <c r="P612" s="3">
        <v>4000000</v>
      </c>
      <c r="Q612" s="3">
        <v>5000000</v>
      </c>
      <c r="R612" s="3">
        <v>5000000</v>
      </c>
      <c r="S612" s="3">
        <v>5000000</v>
      </c>
      <c r="T612" s="2">
        <v>5886658.9100000001</v>
      </c>
      <c r="U612" s="2">
        <v>131034.09</v>
      </c>
      <c r="V612" s="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1943871.84</v>
      </c>
      <c r="AD612">
        <v>970722.82</v>
      </c>
      <c r="AE612">
        <v>2352061.4500000002</v>
      </c>
      <c r="AF612">
        <v>620002.80000000005</v>
      </c>
      <c r="AG612">
        <v>0</v>
      </c>
      <c r="AH612" s="2">
        <f t="shared" si="70"/>
        <v>5886658.9100000001</v>
      </c>
      <c r="AI612" s="2">
        <f t="shared" si="67"/>
        <v>1.4716647275000001</v>
      </c>
      <c r="AJ612">
        <v>5886658.9100000001</v>
      </c>
      <c r="AK612" s="2">
        <f t="shared" si="71"/>
        <v>11773317.82</v>
      </c>
    </row>
    <row r="613" spans="1:37" ht="12.75" customHeight="1">
      <c r="A613" s="2">
        <v>14</v>
      </c>
      <c r="B613" s="2">
        <v>15</v>
      </c>
      <c r="C613" s="2" t="s">
        <v>10</v>
      </c>
      <c r="D613" t="s">
        <v>1465</v>
      </c>
      <c r="E613" s="2" t="s">
        <v>1610</v>
      </c>
      <c r="F613" t="str">
        <f t="shared" si="68"/>
        <v>608OTHER ASSETS</v>
      </c>
      <c r="G613" t="str">
        <f t="shared" si="69"/>
        <v>5005ELECTRICITY RETICULATION - INFRASTRUCTURE</v>
      </c>
      <c r="H613" s="2" t="s">
        <v>1584</v>
      </c>
      <c r="I613" t="s">
        <v>1328</v>
      </c>
      <c r="J613" s="2" t="s">
        <v>684</v>
      </c>
      <c r="K613" s="2" t="s">
        <v>685</v>
      </c>
      <c r="L613" s="2" t="s">
        <v>403</v>
      </c>
      <c r="M613" s="2" t="s">
        <v>404</v>
      </c>
      <c r="N613" s="2" t="s">
        <v>680</v>
      </c>
      <c r="O613" s="2" t="s">
        <v>153</v>
      </c>
      <c r="P613" s="3">
        <v>0</v>
      </c>
      <c r="Q613" s="3">
        <v>1150000</v>
      </c>
      <c r="R613" s="3">
        <v>150000</v>
      </c>
      <c r="S613" s="3">
        <v>400000</v>
      </c>
      <c r="T613" s="2">
        <v>0</v>
      </c>
      <c r="U613" s="2">
        <v>0</v>
      </c>
      <c r="V613" s="2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 s="2">
        <f t="shared" si="70"/>
        <v>0</v>
      </c>
      <c r="AI613" s="2" t="e">
        <f t="shared" si="67"/>
        <v>#DIV/0!</v>
      </c>
      <c r="AJ613">
        <v>0</v>
      </c>
      <c r="AK613" s="2">
        <f t="shared" si="71"/>
        <v>0</v>
      </c>
    </row>
    <row r="614" spans="1:37" ht="12.75" customHeight="1">
      <c r="A614" s="2">
        <v>14</v>
      </c>
      <c r="B614" s="2">
        <v>15</v>
      </c>
      <c r="C614" s="2" t="s">
        <v>10</v>
      </c>
      <c r="D614" t="s">
        <v>1465</v>
      </c>
      <c r="E614" s="2" t="s">
        <v>1610</v>
      </c>
      <c r="F614" t="str">
        <f t="shared" si="68"/>
        <v>608OTHER ASSETS</v>
      </c>
      <c r="G614" t="str">
        <f t="shared" si="69"/>
        <v>5008STREET LIGHTNING - INFRASTRUCTURE</v>
      </c>
      <c r="H614" s="2" t="s">
        <v>1584</v>
      </c>
      <c r="I614" t="s">
        <v>1328</v>
      </c>
      <c r="J614" s="2" t="s">
        <v>684</v>
      </c>
      <c r="K614" s="2" t="s">
        <v>685</v>
      </c>
      <c r="L614" s="2" t="s">
        <v>403</v>
      </c>
      <c r="M614" s="2" t="s">
        <v>404</v>
      </c>
      <c r="N614" s="2" t="s">
        <v>696</v>
      </c>
      <c r="O614" s="2" t="s">
        <v>697</v>
      </c>
      <c r="P614" s="3">
        <v>150000</v>
      </c>
      <c r="Q614" s="3">
        <v>4720000</v>
      </c>
      <c r="R614" s="3">
        <v>1000000</v>
      </c>
      <c r="S614" s="3">
        <v>1000000</v>
      </c>
      <c r="T614" s="2">
        <v>0</v>
      </c>
      <c r="U614" s="2">
        <v>150000</v>
      </c>
      <c r="V614" s="2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 s="2">
        <f t="shared" si="70"/>
        <v>0</v>
      </c>
      <c r="AI614" s="2">
        <f t="shared" si="67"/>
        <v>0</v>
      </c>
      <c r="AJ614">
        <v>0</v>
      </c>
      <c r="AK614" s="2">
        <f t="shared" si="71"/>
        <v>0</v>
      </c>
    </row>
    <row r="615" spans="1:37" ht="12.75" customHeight="1">
      <c r="A615" s="2">
        <v>14</v>
      </c>
      <c r="B615" s="2">
        <v>15</v>
      </c>
      <c r="C615" s="2" t="s">
        <v>10</v>
      </c>
      <c r="D615" t="s">
        <v>1465</v>
      </c>
      <c r="E615" s="2" t="s">
        <v>1610</v>
      </c>
      <c r="F615" t="str">
        <f t="shared" si="68"/>
        <v>608OTHER ASSETS</v>
      </c>
      <c r="G615" t="str">
        <f t="shared" si="69"/>
        <v>5010OTHER-INFRASTRUCTURE ASSETS</v>
      </c>
      <c r="H615" s="2" t="s">
        <v>1584</v>
      </c>
      <c r="I615" t="s">
        <v>1328</v>
      </c>
      <c r="J615" s="2" t="s">
        <v>684</v>
      </c>
      <c r="K615" s="2" t="s">
        <v>685</v>
      </c>
      <c r="L615" s="2" t="s">
        <v>403</v>
      </c>
      <c r="M615" s="2" t="s">
        <v>404</v>
      </c>
      <c r="N615" s="2" t="s">
        <v>496</v>
      </c>
      <c r="O615" s="2" t="s">
        <v>497</v>
      </c>
      <c r="P615" s="3">
        <v>0</v>
      </c>
      <c r="Q615" s="3"/>
      <c r="T615" s="2">
        <v>0</v>
      </c>
      <c r="U615" s="2">
        <v>0</v>
      </c>
      <c r="V615" s="2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 s="2">
        <f t="shared" si="70"/>
        <v>0</v>
      </c>
      <c r="AI615" s="2" t="e">
        <f t="shared" si="67"/>
        <v>#DIV/0!</v>
      </c>
      <c r="AJ615">
        <v>0</v>
      </c>
      <c r="AK615" s="2">
        <f t="shared" si="71"/>
        <v>0</v>
      </c>
    </row>
    <row r="616" spans="1:37" ht="12.75" customHeight="1">
      <c r="A616" s="2">
        <v>14</v>
      </c>
      <c r="B616" s="2">
        <v>15</v>
      </c>
      <c r="C616" s="2" t="s">
        <v>10</v>
      </c>
      <c r="D616" t="s">
        <v>1465</v>
      </c>
      <c r="E616" s="2" t="s">
        <v>1610</v>
      </c>
      <c r="F616" t="str">
        <f t="shared" si="68"/>
        <v>608OTHER ASSETS</v>
      </c>
      <c r="G616" t="str">
        <f t="shared" si="69"/>
        <v>5025OTHER ASSETS</v>
      </c>
      <c r="H616" s="2" t="s">
        <v>1584</v>
      </c>
      <c r="I616" t="s">
        <v>1328</v>
      </c>
      <c r="J616" s="2" t="s">
        <v>684</v>
      </c>
      <c r="K616" s="2" t="s">
        <v>685</v>
      </c>
      <c r="L616" s="2" t="s">
        <v>403</v>
      </c>
      <c r="M616" s="2" t="s">
        <v>404</v>
      </c>
      <c r="N616" s="2" t="s">
        <v>421</v>
      </c>
      <c r="O616" s="2" t="s">
        <v>404</v>
      </c>
      <c r="P616" s="3">
        <v>950000</v>
      </c>
      <c r="Q616" s="3">
        <f>406400+500000</f>
        <v>906400</v>
      </c>
      <c r="R616" s="3">
        <v>150000</v>
      </c>
      <c r="S616" s="3">
        <v>150000</v>
      </c>
      <c r="T616" s="2">
        <v>0</v>
      </c>
      <c r="U616" s="2">
        <v>950000</v>
      </c>
      <c r="V616" s="2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 s="2">
        <f t="shared" si="70"/>
        <v>0</v>
      </c>
      <c r="AI616" s="2">
        <f t="shared" si="67"/>
        <v>0</v>
      </c>
      <c r="AJ616">
        <v>0</v>
      </c>
      <c r="AK616" s="2">
        <f t="shared" si="71"/>
        <v>0</v>
      </c>
    </row>
    <row r="617" spans="1:37" s="77" customFormat="1" ht="12.75" customHeight="1">
      <c r="A617" s="77">
        <v>14</v>
      </c>
      <c r="B617" s="77">
        <v>15</v>
      </c>
      <c r="C617" s="77" t="s">
        <v>10</v>
      </c>
      <c r="D617" s="77" t="s">
        <v>1465</v>
      </c>
      <c r="E617" s="77" t="s">
        <v>1610</v>
      </c>
      <c r="F617" s="77" t="str">
        <f t="shared" ref="F617" si="80">L617&amp;M617</f>
        <v>608OTHER ASSETS</v>
      </c>
      <c r="G617" s="77" t="str">
        <f t="shared" ref="G617" si="81">N617&amp;O617</f>
        <v>5024SECURITY MEASURES</v>
      </c>
      <c r="H617" s="77" t="s">
        <v>1584</v>
      </c>
      <c r="I617" s="77" t="s">
        <v>1328</v>
      </c>
      <c r="J617" s="77" t="s">
        <v>684</v>
      </c>
      <c r="K617" s="77" t="s">
        <v>685</v>
      </c>
      <c r="L617" s="77" t="s">
        <v>403</v>
      </c>
      <c r="M617" s="77" t="s">
        <v>404</v>
      </c>
      <c r="N617" s="80" t="s">
        <v>620</v>
      </c>
      <c r="O617" s="77" t="s">
        <v>621</v>
      </c>
      <c r="P617" s="78">
        <v>0</v>
      </c>
      <c r="Q617" s="78">
        <v>100000</v>
      </c>
      <c r="R617" s="78">
        <v>100000</v>
      </c>
      <c r="S617" s="78">
        <v>100000</v>
      </c>
    </row>
    <row r="618" spans="1:37" ht="12.75" customHeight="1">
      <c r="A618" s="2">
        <v>14</v>
      </c>
      <c r="B618" s="2">
        <v>15</v>
      </c>
      <c r="C618" s="2" t="s">
        <v>10</v>
      </c>
      <c r="D618" t="s">
        <v>1465</v>
      </c>
      <c r="E618" s="2" t="s">
        <v>1610</v>
      </c>
      <c r="F618" t="str">
        <f t="shared" si="68"/>
        <v>608OTHER ASSETS</v>
      </c>
      <c r="G618" t="str">
        <f t="shared" si="69"/>
        <v>5029R &amp; M RENEWAL OF ASSETS</v>
      </c>
      <c r="H618" s="2" t="s">
        <v>1584</v>
      </c>
      <c r="I618" t="s">
        <v>1328</v>
      </c>
      <c r="J618" s="2" t="s">
        <v>684</v>
      </c>
      <c r="K618" s="2" t="s">
        <v>685</v>
      </c>
      <c r="L618" s="2" t="s">
        <v>403</v>
      </c>
      <c r="M618" s="2" t="s">
        <v>404</v>
      </c>
      <c r="N618" s="2" t="s">
        <v>603</v>
      </c>
      <c r="O618" s="2" t="s">
        <v>604</v>
      </c>
      <c r="P618" s="3">
        <v>0</v>
      </c>
      <c r="Q618" s="3"/>
      <c r="T618" s="2">
        <v>0</v>
      </c>
      <c r="U618" s="2">
        <v>0</v>
      </c>
      <c r="V618" s="2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 s="2">
        <f t="shared" si="70"/>
        <v>0</v>
      </c>
      <c r="AI618" s="2" t="e">
        <f t="shared" si="67"/>
        <v>#DIV/0!</v>
      </c>
      <c r="AJ618">
        <v>0</v>
      </c>
      <c r="AK618" s="2">
        <f t="shared" si="71"/>
        <v>0</v>
      </c>
    </row>
    <row r="619" spans="1:37" ht="12.75" customHeight="1">
      <c r="A619" s="2">
        <v>14</v>
      </c>
      <c r="B619" s="2">
        <v>15</v>
      </c>
      <c r="C619" s="2" t="s">
        <v>10</v>
      </c>
      <c r="D619" t="s">
        <v>1465</v>
      </c>
      <c r="E619" s="2" t="s">
        <v>1610</v>
      </c>
      <c r="F619" t="str">
        <f t="shared" si="68"/>
        <v>608OTHER ASSETS</v>
      </c>
      <c r="G619" t="str">
        <f t="shared" si="69"/>
        <v>5125AIR CONDITIONING CIVIC CENTER</v>
      </c>
      <c r="H619" s="2" t="s">
        <v>1584</v>
      </c>
      <c r="I619" t="s">
        <v>1328</v>
      </c>
      <c r="J619" s="2" t="s">
        <v>684</v>
      </c>
      <c r="K619" s="2" t="s">
        <v>685</v>
      </c>
      <c r="L619" s="2" t="s">
        <v>403</v>
      </c>
      <c r="M619" s="2" t="s">
        <v>404</v>
      </c>
      <c r="N619" s="2" t="s">
        <v>415</v>
      </c>
      <c r="O619" s="2" t="s">
        <v>416</v>
      </c>
      <c r="P619" s="3">
        <v>0</v>
      </c>
      <c r="Q619" s="3"/>
      <c r="T619" s="2">
        <v>0</v>
      </c>
      <c r="U619" s="2">
        <v>0</v>
      </c>
      <c r="V619" s="2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 s="2">
        <f t="shared" si="70"/>
        <v>0</v>
      </c>
      <c r="AI619" s="2" t="e">
        <f t="shared" si="67"/>
        <v>#DIV/0!</v>
      </c>
      <c r="AJ619">
        <v>0</v>
      </c>
      <c r="AK619" s="2">
        <f t="shared" si="71"/>
        <v>0</v>
      </c>
    </row>
    <row r="620" spans="1:37" ht="12.75" customHeight="1">
      <c r="A620" s="2">
        <v>14</v>
      </c>
      <c r="B620" s="2">
        <v>15</v>
      </c>
      <c r="C620" s="2" t="s">
        <v>10</v>
      </c>
      <c r="D620" t="s">
        <v>1466</v>
      </c>
      <c r="E620" s="2" t="s">
        <v>1608</v>
      </c>
      <c r="F620" t="str">
        <f t="shared" si="68"/>
        <v>022OPERATING GRANTS &amp; SUBSIDIES</v>
      </c>
      <c r="G620" t="str">
        <f t="shared" si="69"/>
        <v>0222NATIONAL - MSIG GRANT</v>
      </c>
      <c r="H620" s="2" t="s">
        <v>1582</v>
      </c>
      <c r="I620" t="s">
        <v>1325</v>
      </c>
      <c r="J620" s="2" t="s">
        <v>33</v>
      </c>
      <c r="K620" s="2" t="s">
        <v>698</v>
      </c>
      <c r="L620" s="2" t="s">
        <v>500</v>
      </c>
      <c r="M620" s="2" t="s">
        <v>501</v>
      </c>
      <c r="N620" s="2" t="s">
        <v>521</v>
      </c>
      <c r="O620" s="2" t="s">
        <v>522</v>
      </c>
      <c r="P620" s="3">
        <v>0</v>
      </c>
      <c r="Q620" s="69">
        <v>0</v>
      </c>
      <c r="R620" s="69">
        <f t="shared" si="72"/>
        <v>0</v>
      </c>
      <c r="S620" s="69">
        <f t="shared" si="73"/>
        <v>0</v>
      </c>
      <c r="T620" s="2">
        <v>0</v>
      </c>
      <c r="U620" s="2">
        <v>0</v>
      </c>
      <c r="V620" s="2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-25602000</v>
      </c>
      <c r="AC620">
        <v>0</v>
      </c>
      <c r="AD620">
        <v>0</v>
      </c>
      <c r="AE620">
        <v>0</v>
      </c>
      <c r="AF620">
        <v>25602000</v>
      </c>
      <c r="AG620">
        <v>0</v>
      </c>
      <c r="AH620" s="2">
        <f t="shared" si="70"/>
        <v>0</v>
      </c>
      <c r="AI620" s="2" t="e">
        <f t="shared" si="67"/>
        <v>#DIV/0!</v>
      </c>
      <c r="AJ620">
        <v>0</v>
      </c>
      <c r="AK620" s="2">
        <f>P620</f>
        <v>0</v>
      </c>
    </row>
    <row r="621" spans="1:37" ht="12.75" customHeight="1">
      <c r="A621" s="2">
        <v>14</v>
      </c>
      <c r="B621" s="2">
        <v>15</v>
      </c>
      <c r="C621" s="2" t="s">
        <v>699</v>
      </c>
      <c r="D621" t="s">
        <v>1466</v>
      </c>
      <c r="E621" s="2" t="s">
        <v>1608</v>
      </c>
      <c r="F621" t="str">
        <f t="shared" si="68"/>
        <v>022OPERATING GRANTS &amp; SUBSIDIES</v>
      </c>
      <c r="G621" t="str">
        <f t="shared" si="69"/>
        <v>0222NATIONAL - MSIG GRANT</v>
      </c>
      <c r="H621" s="2" t="s">
        <v>1582</v>
      </c>
      <c r="I621" t="s">
        <v>1325</v>
      </c>
      <c r="J621" s="2" t="s">
        <v>33</v>
      </c>
      <c r="K621" s="2" t="s">
        <v>698</v>
      </c>
      <c r="L621" s="2" t="s">
        <v>500</v>
      </c>
      <c r="M621" s="2" t="s">
        <v>501</v>
      </c>
      <c r="N621" s="2" t="s">
        <v>521</v>
      </c>
      <c r="O621" s="2" t="s">
        <v>522</v>
      </c>
      <c r="P621" s="3">
        <v>-87083000</v>
      </c>
      <c r="Q621" s="69">
        <v>-91191000</v>
      </c>
      <c r="R621" s="69">
        <v>-94911000</v>
      </c>
      <c r="S621" s="69">
        <v>-100486000</v>
      </c>
      <c r="T621" s="2">
        <v>-54812000</v>
      </c>
      <c r="U621" s="2">
        <v>0</v>
      </c>
      <c r="V621" s="2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-25602000</v>
      </c>
      <c r="AG621">
        <v>-29210000</v>
      </c>
      <c r="AH621" s="2">
        <f t="shared" si="70"/>
        <v>-54812000</v>
      </c>
      <c r="AI621" s="2">
        <f t="shared" si="67"/>
        <v>0.62942250496652619</v>
      </c>
      <c r="AJ621">
        <v>-54812000</v>
      </c>
      <c r="AK621" s="2">
        <f>P621</f>
        <v>-87083000</v>
      </c>
    </row>
    <row r="622" spans="1:37" ht="12.75" customHeight="1">
      <c r="A622" s="2">
        <v>14</v>
      </c>
      <c r="B622" s="2">
        <v>15</v>
      </c>
      <c r="C622" s="2" t="s">
        <v>699</v>
      </c>
      <c r="D622" t="s">
        <v>1466</v>
      </c>
      <c r="E622" s="2" t="s">
        <v>1608</v>
      </c>
      <c r="F622" t="str">
        <f t="shared" si="68"/>
        <v>022OPERATING GRANTS &amp; SUBSIDIES</v>
      </c>
      <c r="G622" t="str">
        <f t="shared" si="69"/>
        <v>0223NATIONAL - GENERAL</v>
      </c>
      <c r="H622" s="2" t="s">
        <v>1582</v>
      </c>
      <c r="I622" t="s">
        <v>1325</v>
      </c>
      <c r="J622" s="2" t="s">
        <v>33</v>
      </c>
      <c r="K622" s="2" t="s">
        <v>698</v>
      </c>
      <c r="L622" s="2" t="s">
        <v>500</v>
      </c>
      <c r="M622" s="2" t="s">
        <v>501</v>
      </c>
      <c r="N622" s="2" t="s">
        <v>686</v>
      </c>
      <c r="O622" s="2" t="s">
        <v>687</v>
      </c>
      <c r="P622" s="3">
        <v>0</v>
      </c>
      <c r="Q622" s="69">
        <v>0</v>
      </c>
      <c r="R622" s="69">
        <f t="shared" si="72"/>
        <v>0</v>
      </c>
      <c r="S622" s="69">
        <f t="shared" si="73"/>
        <v>0</v>
      </c>
      <c r="T622" s="2">
        <v>0</v>
      </c>
      <c r="U622" s="2">
        <v>0</v>
      </c>
      <c r="V622" s="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 s="2">
        <f t="shared" si="70"/>
        <v>0</v>
      </c>
      <c r="AI622" s="2" t="e">
        <f t="shared" si="67"/>
        <v>#DIV/0!</v>
      </c>
      <c r="AJ622">
        <v>0</v>
      </c>
      <c r="AK622" s="2">
        <f>P622</f>
        <v>0</v>
      </c>
    </row>
    <row r="623" spans="1:37" ht="12.75" customHeight="1">
      <c r="A623" s="2">
        <v>14</v>
      </c>
      <c r="B623" s="2">
        <v>15</v>
      </c>
      <c r="C623" s="2" t="s">
        <v>699</v>
      </c>
      <c r="D623" t="s">
        <v>1466</v>
      </c>
      <c r="E623" s="2" t="s">
        <v>1608</v>
      </c>
      <c r="F623" t="str">
        <f t="shared" si="68"/>
        <v>051EMPLOYEE RELATED COSTS - WAGES &amp; SALARIES</v>
      </c>
      <c r="G623" t="str">
        <f t="shared" si="69"/>
        <v>1002SALARIES &amp; WAGES - OVERTIME</v>
      </c>
      <c r="H623" s="2" t="s">
        <v>1582</v>
      </c>
      <c r="I623" t="s">
        <v>1326</v>
      </c>
      <c r="J623" s="2" t="s">
        <v>33</v>
      </c>
      <c r="K623" s="2" t="s">
        <v>698</v>
      </c>
      <c r="L623" s="2" t="s">
        <v>391</v>
      </c>
      <c r="M623" s="2" t="s">
        <v>392</v>
      </c>
      <c r="N623" s="2" t="s">
        <v>419</v>
      </c>
      <c r="O623" s="2" t="s">
        <v>420</v>
      </c>
      <c r="P623" s="2">
        <v>0</v>
      </c>
      <c r="Q623" s="2">
        <v>0</v>
      </c>
      <c r="R623" s="3">
        <f t="shared" si="72"/>
        <v>0</v>
      </c>
      <c r="S623" s="3">
        <f t="shared" si="73"/>
        <v>0</v>
      </c>
      <c r="T623" s="2">
        <v>2592.83</v>
      </c>
      <c r="U623" s="2">
        <v>0</v>
      </c>
      <c r="V623" s="2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696.95</v>
      </c>
      <c r="AF623">
        <v>1895.88</v>
      </c>
      <c r="AG623">
        <v>0</v>
      </c>
      <c r="AH623" s="2">
        <f t="shared" si="70"/>
        <v>2592.83</v>
      </c>
      <c r="AI623" s="2" t="e">
        <f t="shared" si="67"/>
        <v>#DIV/0!</v>
      </c>
      <c r="AJ623">
        <v>2592.83</v>
      </c>
      <c r="AK623" s="2">
        <f t="shared" si="71"/>
        <v>5185.66</v>
      </c>
    </row>
    <row r="624" spans="1:37" ht="12.75" customHeight="1">
      <c r="A624" s="2">
        <v>14</v>
      </c>
      <c r="B624" s="2">
        <v>15</v>
      </c>
      <c r="C624" s="2" t="s">
        <v>699</v>
      </c>
      <c r="D624" t="s">
        <v>1466</v>
      </c>
      <c r="E624" s="2" t="s">
        <v>1608</v>
      </c>
      <c r="F624" t="str">
        <f t="shared" si="68"/>
        <v>076GRANTS &amp; SUBSIDIES PAID</v>
      </c>
      <c r="G624" t="str">
        <f t="shared" si="69"/>
        <v>1299GRANTS - OTHER</v>
      </c>
      <c r="H624" s="2" t="s">
        <v>1582</v>
      </c>
      <c r="I624" t="s">
        <v>1326</v>
      </c>
      <c r="J624" s="2" t="s">
        <v>33</v>
      </c>
      <c r="K624" s="2" t="s">
        <v>698</v>
      </c>
      <c r="L624" s="2" t="s">
        <v>700</v>
      </c>
      <c r="M624" s="2" t="s">
        <v>701</v>
      </c>
      <c r="N624" s="2" t="s">
        <v>702</v>
      </c>
      <c r="O624" s="2" t="s">
        <v>703</v>
      </c>
      <c r="P624" s="3">
        <v>0</v>
      </c>
      <c r="Q624" s="3">
        <v>0</v>
      </c>
      <c r="R624" s="3">
        <f t="shared" si="72"/>
        <v>0</v>
      </c>
      <c r="S624" s="3">
        <f t="shared" si="73"/>
        <v>0</v>
      </c>
      <c r="T624" s="2">
        <v>0</v>
      </c>
      <c r="U624" s="2">
        <v>0</v>
      </c>
      <c r="V624" s="2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 s="2">
        <f t="shared" si="70"/>
        <v>0</v>
      </c>
      <c r="AI624" s="2" t="e">
        <f t="shared" si="67"/>
        <v>#DIV/0!</v>
      </c>
      <c r="AJ624">
        <v>0</v>
      </c>
      <c r="AK624" s="3">
        <f t="shared" si="71"/>
        <v>0</v>
      </c>
    </row>
    <row r="625" spans="1:37" ht="12.75" customHeight="1">
      <c r="A625" s="2">
        <v>14</v>
      </c>
      <c r="B625" s="2">
        <v>15</v>
      </c>
      <c r="C625" s="2" t="s">
        <v>699</v>
      </c>
      <c r="D625" t="s">
        <v>1466</v>
      </c>
      <c r="E625" s="2" t="s">
        <v>1608</v>
      </c>
      <c r="F625" t="str">
        <f t="shared" si="68"/>
        <v>095TRANSFERS FROM / (TO) RESERVES</v>
      </c>
      <c r="G625" t="str">
        <f t="shared" si="69"/>
        <v>2054TRANSFERS FROM/(TO) DISTRIBUTABLE RESERVES</v>
      </c>
      <c r="H625" s="2" t="s">
        <v>1582</v>
      </c>
      <c r="I625" t="s">
        <v>1329</v>
      </c>
      <c r="J625" s="2" t="s">
        <v>33</v>
      </c>
      <c r="K625" s="2" t="s">
        <v>698</v>
      </c>
      <c r="L625" s="2" t="s">
        <v>399</v>
      </c>
      <c r="M625" s="2" t="s">
        <v>400</v>
      </c>
      <c r="N625" s="2" t="s">
        <v>401</v>
      </c>
      <c r="O625" s="2" t="s">
        <v>402</v>
      </c>
      <c r="P625" s="2">
        <v>0</v>
      </c>
      <c r="Q625" s="2">
        <v>-803026</v>
      </c>
      <c r="R625" s="3">
        <v>-803026</v>
      </c>
      <c r="S625" s="3">
        <v>-803026</v>
      </c>
      <c r="T625" s="2">
        <v>0</v>
      </c>
      <c r="U625" s="2">
        <v>0</v>
      </c>
      <c r="V625" s="2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 s="2">
        <f t="shared" si="70"/>
        <v>0</v>
      </c>
      <c r="AI625" s="2" t="e">
        <f t="shared" si="67"/>
        <v>#DIV/0!</v>
      </c>
      <c r="AJ625">
        <v>0</v>
      </c>
      <c r="AK625" s="2">
        <f t="shared" si="71"/>
        <v>0</v>
      </c>
    </row>
    <row r="626" spans="1:37" ht="12.75" customHeight="1">
      <c r="A626" s="2">
        <v>14</v>
      </c>
      <c r="B626" s="2">
        <v>15</v>
      </c>
      <c r="C626" s="2" t="s">
        <v>699</v>
      </c>
      <c r="D626" t="s">
        <v>1466</v>
      </c>
      <c r="E626" s="2" t="s">
        <v>1608</v>
      </c>
      <c r="F626" t="str">
        <f t="shared" si="68"/>
        <v>600INFRASTRUCTURE</v>
      </c>
      <c r="G626" t="str">
        <f t="shared" si="69"/>
        <v>5002ROADS, PAVEMENTS, BRIDGES &amp; STORMWATER</v>
      </c>
      <c r="H626" s="2" t="s">
        <v>1582</v>
      </c>
      <c r="I626" t="s">
        <v>1328</v>
      </c>
      <c r="J626" s="2" t="s">
        <v>33</v>
      </c>
      <c r="K626" s="2" t="s">
        <v>698</v>
      </c>
      <c r="L626" s="2" t="s">
        <v>599</v>
      </c>
      <c r="M626" s="2" t="s">
        <v>600</v>
      </c>
      <c r="N626" s="2" t="s">
        <v>601</v>
      </c>
      <c r="O626" s="2" t="s">
        <v>602</v>
      </c>
      <c r="P626" s="3">
        <v>16385000</v>
      </c>
      <c r="Q626" s="3">
        <v>10107314</v>
      </c>
      <c r="R626" s="3">
        <v>16834230</v>
      </c>
      <c r="S626" s="3">
        <v>17263452</v>
      </c>
      <c r="T626" s="2">
        <v>15795162.32</v>
      </c>
      <c r="U626" s="2">
        <v>0</v>
      </c>
      <c r="V626" s="2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2271928.48</v>
      </c>
      <c r="AD626">
        <v>3935936.09</v>
      </c>
      <c r="AE626">
        <v>18800</v>
      </c>
      <c r="AF626">
        <v>4519883.99</v>
      </c>
      <c r="AG626">
        <v>5048613.76</v>
      </c>
      <c r="AH626" s="2">
        <f t="shared" si="70"/>
        <v>15795162.32</v>
      </c>
      <c r="AI626" s="2">
        <f t="shared" si="67"/>
        <v>0.96400136222154409</v>
      </c>
      <c r="AJ626">
        <v>15795162.32</v>
      </c>
      <c r="AK626" s="2">
        <f t="shared" si="71"/>
        <v>31590324.640000001</v>
      </c>
    </row>
    <row r="627" spans="1:37" ht="12.75" customHeight="1">
      <c r="A627" s="2">
        <v>14</v>
      </c>
      <c r="B627" s="2">
        <v>15</v>
      </c>
      <c r="C627" s="2" t="s">
        <v>699</v>
      </c>
      <c r="D627" t="s">
        <v>1466</v>
      </c>
      <c r="E627" s="2" t="s">
        <v>1608</v>
      </c>
      <c r="F627" t="str">
        <f t="shared" si="68"/>
        <v>600INFRASTRUCTURE</v>
      </c>
      <c r="G627" t="str">
        <f t="shared" si="69"/>
        <v>5202ROADS,PAVEMENTS,BRIDGES &amp; STORMWATER</v>
      </c>
      <c r="H627" s="2" t="s">
        <v>1582</v>
      </c>
      <c r="I627" t="s">
        <v>1328</v>
      </c>
      <c r="J627" s="2" t="s">
        <v>33</v>
      </c>
      <c r="K627" s="2" t="s">
        <v>698</v>
      </c>
      <c r="L627" s="2" t="s">
        <v>599</v>
      </c>
      <c r="M627" s="2" t="s">
        <v>600</v>
      </c>
      <c r="N627" s="2" t="s">
        <v>606</v>
      </c>
      <c r="O627" s="2" t="s">
        <v>607</v>
      </c>
      <c r="P627" s="3">
        <v>63881420</v>
      </c>
      <c r="Q627" s="3">
        <v>86631451</v>
      </c>
      <c r="R627" s="3">
        <v>90165450</v>
      </c>
      <c r="S627" s="3">
        <f>95461700-4681193-600555</f>
        <v>90179952</v>
      </c>
      <c r="T627" s="2">
        <v>25330435.799999997</v>
      </c>
      <c r="U627" s="2">
        <v>18974399.199999999</v>
      </c>
      <c r="V627" s="2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1278300.2</v>
      </c>
      <c r="AC627">
        <v>0</v>
      </c>
      <c r="AD627">
        <v>8413912.1899999995</v>
      </c>
      <c r="AE627">
        <v>1698820.15</v>
      </c>
      <c r="AF627">
        <v>8069572</v>
      </c>
      <c r="AG627">
        <v>5869831.2599999998</v>
      </c>
      <c r="AH627" s="2">
        <f t="shared" si="70"/>
        <v>25330435.799999997</v>
      </c>
      <c r="AI627" s="2">
        <f t="shared" si="67"/>
        <v>0.3965227416672954</v>
      </c>
      <c r="AJ627">
        <v>25330435.800000001</v>
      </c>
      <c r="AK627" s="2">
        <f t="shared" si="71"/>
        <v>50660871.599999994</v>
      </c>
    </row>
    <row r="628" spans="1:37" ht="12.75" customHeight="1">
      <c r="A628" s="2">
        <v>14</v>
      </c>
      <c r="B628" s="2">
        <v>15</v>
      </c>
      <c r="C628" s="2" t="s">
        <v>699</v>
      </c>
      <c r="D628" t="s">
        <v>1466</v>
      </c>
      <c r="E628" s="2" t="s">
        <v>1608</v>
      </c>
      <c r="F628" t="str">
        <f t="shared" si="68"/>
        <v>602COMMUNITY</v>
      </c>
      <c r="G628" t="str">
        <f t="shared" si="69"/>
        <v>5212SPORTSFIELDS - COMMUNITY</v>
      </c>
      <c r="H628" s="2" t="s">
        <v>1582</v>
      </c>
      <c r="I628" t="s">
        <v>1328</v>
      </c>
      <c r="J628" s="2" t="s">
        <v>33</v>
      </c>
      <c r="K628" s="2" t="s">
        <v>698</v>
      </c>
      <c r="L628" s="2" t="s">
        <v>486</v>
      </c>
      <c r="M628" s="2" t="s">
        <v>487</v>
      </c>
      <c r="N628" s="2" t="s">
        <v>704</v>
      </c>
      <c r="O628" s="2" t="s">
        <v>705</v>
      </c>
      <c r="P628" s="3">
        <v>10675030</v>
      </c>
      <c r="Q628" s="3"/>
      <c r="S628" s="3">
        <v>5281748</v>
      </c>
      <c r="T628" s="2">
        <v>0</v>
      </c>
      <c r="U628" s="2">
        <v>0</v>
      </c>
      <c r="V628" s="2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 s="2">
        <f t="shared" si="70"/>
        <v>0</v>
      </c>
      <c r="AI628" s="2">
        <f t="shared" si="67"/>
        <v>0</v>
      </c>
      <c r="AJ628">
        <v>0</v>
      </c>
      <c r="AK628" s="2">
        <f t="shared" si="71"/>
        <v>0</v>
      </c>
    </row>
    <row r="629" spans="1:37" ht="12.75" customHeight="1">
      <c r="A629" s="2">
        <v>14</v>
      </c>
      <c r="B629" s="2">
        <v>15</v>
      </c>
      <c r="C629" s="2" t="s">
        <v>699</v>
      </c>
      <c r="D629" t="s">
        <v>1466</v>
      </c>
      <c r="E629" s="2" t="s">
        <v>1608</v>
      </c>
      <c r="F629" t="str">
        <f t="shared" si="68"/>
        <v>602COMMUNITY</v>
      </c>
      <c r="G629" t="str">
        <f t="shared" si="69"/>
        <v>5215SPORTSFIELDS - COMMUNITY</v>
      </c>
      <c r="H629" s="2" t="s">
        <v>1582</v>
      </c>
      <c r="I629" t="s">
        <v>1328</v>
      </c>
      <c r="J629" s="2" t="s">
        <v>33</v>
      </c>
      <c r="K629" s="2" t="s">
        <v>698</v>
      </c>
      <c r="L629" s="2" t="s">
        <v>486</v>
      </c>
      <c r="M629" s="2" t="s">
        <v>487</v>
      </c>
      <c r="N629" s="2" t="s">
        <v>706</v>
      </c>
      <c r="O629" s="2" t="s">
        <v>705</v>
      </c>
      <c r="P629" s="3">
        <v>8237000</v>
      </c>
      <c r="Q629" s="3"/>
      <c r="T629" s="2">
        <v>0</v>
      </c>
      <c r="U629" s="2">
        <v>0</v>
      </c>
      <c r="V629" s="2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 s="2">
        <f t="shared" si="70"/>
        <v>0</v>
      </c>
      <c r="AI629" s="2">
        <f t="shared" si="67"/>
        <v>0</v>
      </c>
      <c r="AJ629">
        <v>0</v>
      </c>
      <c r="AK629" s="2">
        <f t="shared" si="71"/>
        <v>0</v>
      </c>
    </row>
    <row r="630" spans="1:37" ht="12.75" customHeight="1">
      <c r="A630" s="2">
        <v>14</v>
      </c>
      <c r="B630" s="2">
        <v>15</v>
      </c>
      <c r="C630" s="2" t="s">
        <v>699</v>
      </c>
      <c r="D630" t="s">
        <v>1466</v>
      </c>
      <c r="E630" s="2" t="s">
        <v>1608</v>
      </c>
      <c r="F630" t="str">
        <f t="shared" si="68"/>
        <v>078GENERAL EXPENSES - OTHER</v>
      </c>
      <c r="G630" t="str">
        <f t="shared" si="69"/>
        <v>1341MEMBERSHIP FEES - SALGA</v>
      </c>
      <c r="H630" s="2" t="s">
        <v>1582</v>
      </c>
      <c r="I630" t="s">
        <v>1326</v>
      </c>
      <c r="J630" s="2" t="s">
        <v>33</v>
      </c>
      <c r="K630" s="2" t="s">
        <v>698</v>
      </c>
      <c r="L630" s="2" t="s">
        <v>395</v>
      </c>
      <c r="M630" s="2" t="s">
        <v>396</v>
      </c>
      <c r="N630" s="2" t="s">
        <v>707</v>
      </c>
      <c r="O630" s="2" t="s">
        <v>708</v>
      </c>
      <c r="P630" s="2">
        <v>27794</v>
      </c>
      <c r="Q630" s="2">
        <v>24488</v>
      </c>
      <c r="R630" s="3">
        <f t="shared" si="72"/>
        <v>25834.84</v>
      </c>
      <c r="S630" s="3">
        <f t="shared" si="73"/>
        <v>27204.086520000001</v>
      </c>
      <c r="T630" s="2">
        <v>0</v>
      </c>
      <c r="U630" s="2">
        <v>0</v>
      </c>
      <c r="V630" s="2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 s="2">
        <f t="shared" si="70"/>
        <v>0</v>
      </c>
      <c r="AI630" s="2">
        <f t="shared" si="67"/>
        <v>0</v>
      </c>
      <c r="AJ630">
        <v>0</v>
      </c>
      <c r="AK630" s="2">
        <f t="shared" si="71"/>
        <v>0</v>
      </c>
    </row>
    <row r="631" spans="1:37" ht="12.75" customHeight="1">
      <c r="A631" s="2">
        <v>14</v>
      </c>
      <c r="B631" s="2">
        <v>15</v>
      </c>
      <c r="C631" s="2" t="s">
        <v>699</v>
      </c>
      <c r="D631" t="s">
        <v>1466</v>
      </c>
      <c r="E631" s="2" t="s">
        <v>1608</v>
      </c>
      <c r="F631" t="str">
        <f t="shared" si="68"/>
        <v>602COMMUNITY</v>
      </c>
      <c r="G631" t="str">
        <f t="shared" si="69"/>
        <v>5015RECREATIONAL FACILITIES</v>
      </c>
      <c r="H631" s="2" t="s">
        <v>1582</v>
      </c>
      <c r="I631" t="s">
        <v>1328</v>
      </c>
      <c r="J631" s="2" t="s">
        <v>33</v>
      </c>
      <c r="K631" s="2" t="s">
        <v>698</v>
      </c>
      <c r="L631" s="2" t="s">
        <v>486</v>
      </c>
      <c r="M631" s="2" t="s">
        <v>487</v>
      </c>
      <c r="N631" s="2" t="s">
        <v>709</v>
      </c>
      <c r="O631" s="2" t="s">
        <v>710</v>
      </c>
      <c r="P631" s="3">
        <v>2118060</v>
      </c>
      <c r="Q631" s="3"/>
      <c r="T631" s="2">
        <v>0</v>
      </c>
      <c r="U631" s="2">
        <v>0</v>
      </c>
      <c r="V631" s="2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 s="2">
        <f t="shared" si="70"/>
        <v>0</v>
      </c>
      <c r="AI631" s="2">
        <f t="shared" si="67"/>
        <v>0</v>
      </c>
      <c r="AJ631">
        <v>0</v>
      </c>
      <c r="AK631" s="2">
        <f t="shared" si="71"/>
        <v>0</v>
      </c>
    </row>
    <row r="632" spans="1:37" ht="12.75" customHeight="1">
      <c r="A632" s="2">
        <v>14</v>
      </c>
      <c r="B632" s="2">
        <v>15</v>
      </c>
      <c r="C632" s="2" t="s">
        <v>711</v>
      </c>
      <c r="D632" t="s">
        <v>1467</v>
      </c>
      <c r="E632" s="2" t="s">
        <v>1608</v>
      </c>
      <c r="F632" t="str">
        <f t="shared" si="68"/>
        <v>068INTEREST EXPENSE - EXTERNAL BORROWINGS</v>
      </c>
      <c r="G632" t="str">
        <f t="shared" si="69"/>
        <v>1231INTEREST EXTERNAL LOANS</v>
      </c>
      <c r="I632" t="s">
        <v>1326</v>
      </c>
      <c r="J632" s="2" t="s">
        <v>712</v>
      </c>
      <c r="K632" s="2" t="s">
        <v>713</v>
      </c>
      <c r="L632" s="2" t="s">
        <v>409</v>
      </c>
      <c r="M632" s="2" t="s">
        <v>410</v>
      </c>
      <c r="N632" s="2" t="s">
        <v>411</v>
      </c>
      <c r="O632" s="2" t="s">
        <v>412</v>
      </c>
      <c r="P632" s="2">
        <v>276239</v>
      </c>
      <c r="Q632" s="2">
        <v>223729</v>
      </c>
      <c r="R632" s="3">
        <f t="shared" si="72"/>
        <v>236034.095</v>
      </c>
      <c r="S632" s="3">
        <f t="shared" si="73"/>
        <v>248543.90203500001</v>
      </c>
      <c r="T632" s="2">
        <v>145490.49</v>
      </c>
      <c r="U632" s="2">
        <v>0</v>
      </c>
      <c r="V632" s="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145490.49</v>
      </c>
      <c r="AH632" s="2">
        <f t="shared" si="70"/>
        <v>145490.49</v>
      </c>
      <c r="AI632" s="2">
        <f t="shared" si="67"/>
        <v>0.52668337924768038</v>
      </c>
      <c r="AJ632">
        <v>145490.49</v>
      </c>
      <c r="AK632" s="2">
        <f>P632</f>
        <v>276239</v>
      </c>
    </row>
    <row r="633" spans="1:37" ht="12.75" customHeight="1">
      <c r="A633" s="2">
        <v>14</v>
      </c>
      <c r="B633" s="2">
        <v>15</v>
      </c>
      <c r="C633" s="2" t="s">
        <v>711</v>
      </c>
      <c r="D633" t="s">
        <v>1468</v>
      </c>
      <c r="E633" s="2" t="s">
        <v>1608</v>
      </c>
      <c r="F633" t="str">
        <f t="shared" si="68"/>
        <v>068INTEREST EXPENSE - EXTERNAL BORROWINGS</v>
      </c>
      <c r="G633" t="str">
        <f t="shared" si="69"/>
        <v>1231INTEREST EXTERNAL LOANS</v>
      </c>
      <c r="I633" t="s">
        <v>1326</v>
      </c>
      <c r="J633" s="2" t="s">
        <v>714</v>
      </c>
      <c r="K633" s="2" t="s">
        <v>715</v>
      </c>
      <c r="L633" s="2" t="s">
        <v>409</v>
      </c>
      <c r="M633" s="2" t="s">
        <v>410</v>
      </c>
      <c r="N633" s="2" t="s">
        <v>411</v>
      </c>
      <c r="O633" s="2" t="s">
        <v>412</v>
      </c>
      <c r="P633" s="2">
        <v>29100</v>
      </c>
      <c r="Q633" s="2">
        <v>24443</v>
      </c>
      <c r="R633" s="3">
        <f t="shared" si="72"/>
        <v>25787.365000000002</v>
      </c>
      <c r="S633" s="3">
        <f t="shared" si="73"/>
        <v>27154.095345000002</v>
      </c>
      <c r="T633" s="2">
        <v>15223.19</v>
      </c>
      <c r="U633" s="2">
        <v>0</v>
      </c>
      <c r="V633" s="2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15223.19</v>
      </c>
      <c r="AH633" s="2">
        <f t="shared" si="70"/>
        <v>15223.19</v>
      </c>
      <c r="AI633" s="2">
        <f t="shared" si="67"/>
        <v>0.52313367697594504</v>
      </c>
      <c r="AJ633">
        <v>15223.19</v>
      </c>
      <c r="AK633" s="2">
        <f>P633</f>
        <v>29100</v>
      </c>
    </row>
    <row r="634" spans="1:37" ht="12.75" customHeight="1">
      <c r="A634" s="2">
        <v>14</v>
      </c>
      <c r="B634" s="2">
        <v>15</v>
      </c>
      <c r="C634" s="2" t="s">
        <v>711</v>
      </c>
      <c r="D634" t="s">
        <v>1469</v>
      </c>
      <c r="E634" s="2" t="s">
        <v>1608</v>
      </c>
      <c r="F634" t="str">
        <f t="shared" si="68"/>
        <v>022OPERATING GRANTS &amp; SUBSIDIES</v>
      </c>
      <c r="G634" t="str">
        <f t="shared" si="69"/>
        <v>0218FREE BASIC WATER</v>
      </c>
      <c r="I634" t="s">
        <v>1325</v>
      </c>
      <c r="J634" s="2" t="s">
        <v>716</v>
      </c>
      <c r="K634" s="2" t="s">
        <v>717</v>
      </c>
      <c r="L634" s="2" t="s">
        <v>500</v>
      </c>
      <c r="M634" s="2" t="s">
        <v>501</v>
      </c>
      <c r="N634" s="2" t="s">
        <v>718</v>
      </c>
      <c r="O634" s="2" t="s">
        <v>719</v>
      </c>
      <c r="P634" s="3">
        <v>-1265774</v>
      </c>
      <c r="Q634" s="69">
        <f>-3289573-1594</f>
        <v>-3291167</v>
      </c>
      <c r="R634" s="69">
        <f>-3470500-1681</f>
        <v>-3472181</v>
      </c>
      <c r="S634" s="69">
        <f>-3654436-1771</f>
        <v>-3656207</v>
      </c>
      <c r="T634" s="2">
        <v>0</v>
      </c>
      <c r="U634" s="2">
        <v>0</v>
      </c>
      <c r="V634" s="2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 s="2">
        <f t="shared" si="70"/>
        <v>0</v>
      </c>
      <c r="AI634" s="2">
        <f t="shared" si="67"/>
        <v>0</v>
      </c>
      <c r="AJ634">
        <v>0</v>
      </c>
      <c r="AK634" s="2">
        <f>P634</f>
        <v>-1265774</v>
      </c>
    </row>
    <row r="635" spans="1:37" ht="12.75" customHeight="1">
      <c r="A635" s="2">
        <v>14</v>
      </c>
      <c r="B635" s="2">
        <v>15</v>
      </c>
      <c r="C635" s="2" t="s">
        <v>711</v>
      </c>
      <c r="D635" t="s">
        <v>1470</v>
      </c>
      <c r="E635" s="2" t="s">
        <v>1609</v>
      </c>
      <c r="F635" t="str">
        <f t="shared" si="68"/>
        <v>064DEPRECIATION</v>
      </c>
      <c r="G635" t="str">
        <f t="shared" si="69"/>
        <v>1091DEPRECIATION</v>
      </c>
      <c r="H635" s="2" t="s">
        <v>1585</v>
      </c>
      <c r="I635" t="s">
        <v>1326</v>
      </c>
      <c r="J635" s="2" t="s">
        <v>720</v>
      </c>
      <c r="K635" s="2" t="s">
        <v>721</v>
      </c>
      <c r="L635" s="2" t="s">
        <v>583</v>
      </c>
      <c r="M635" s="2" t="s">
        <v>117</v>
      </c>
      <c r="N635" s="2" t="s">
        <v>584</v>
      </c>
      <c r="O635" s="2" t="s">
        <v>117</v>
      </c>
      <c r="P635" s="2">
        <v>54916</v>
      </c>
      <c r="Q635" s="2">
        <v>54916</v>
      </c>
      <c r="R635" s="3">
        <v>54916</v>
      </c>
      <c r="S635" s="3">
        <v>54916</v>
      </c>
      <c r="T635" s="2">
        <v>0</v>
      </c>
      <c r="U635" s="2">
        <v>0</v>
      </c>
      <c r="V635" s="2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 s="2">
        <f t="shared" si="70"/>
        <v>0</v>
      </c>
      <c r="AI635" s="2">
        <f t="shared" si="67"/>
        <v>0</v>
      </c>
      <c r="AJ635">
        <v>0</v>
      </c>
      <c r="AK635" s="2">
        <f>P635</f>
        <v>54916</v>
      </c>
    </row>
    <row r="636" spans="1:37" ht="12.75" customHeight="1">
      <c r="A636" s="2">
        <v>14</v>
      </c>
      <c r="B636" s="2">
        <v>15</v>
      </c>
      <c r="C636" s="2" t="s">
        <v>711</v>
      </c>
      <c r="D636" t="s">
        <v>1470</v>
      </c>
      <c r="E636" s="2" t="s">
        <v>1609</v>
      </c>
      <c r="F636" t="str">
        <f t="shared" si="68"/>
        <v>066REPAIRS AND MAINTENANCE</v>
      </c>
      <c r="G636" t="str">
        <f t="shared" si="69"/>
        <v>1101FURNITURE &amp; OFFICE EQUIPMENT</v>
      </c>
      <c r="H636" s="2" t="s">
        <v>1585</v>
      </c>
      <c r="I636" t="s">
        <v>1326</v>
      </c>
      <c r="J636" s="2" t="s">
        <v>720</v>
      </c>
      <c r="K636" s="2" t="s">
        <v>721</v>
      </c>
      <c r="L636" s="2" t="s">
        <v>482</v>
      </c>
      <c r="M636" s="2" t="s">
        <v>483</v>
      </c>
      <c r="N636" s="2" t="s">
        <v>722</v>
      </c>
      <c r="O636" s="2" t="s">
        <v>723</v>
      </c>
      <c r="P636" s="2">
        <v>304</v>
      </c>
      <c r="Q636" s="2">
        <v>304</v>
      </c>
      <c r="R636" s="3">
        <f t="shared" si="72"/>
        <v>320.72000000000003</v>
      </c>
      <c r="S636" s="3">
        <f t="shared" si="73"/>
        <v>337.71816000000001</v>
      </c>
      <c r="T636" s="2">
        <v>0</v>
      </c>
      <c r="U636" s="2">
        <v>0</v>
      </c>
      <c r="V636" s="2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 s="2">
        <f t="shared" si="70"/>
        <v>0</v>
      </c>
      <c r="AI636" s="2">
        <f t="shared" si="67"/>
        <v>0</v>
      </c>
      <c r="AJ636">
        <v>0</v>
      </c>
      <c r="AK636" s="2">
        <f>P636</f>
        <v>304</v>
      </c>
    </row>
    <row r="637" spans="1:37" ht="12.75" customHeight="1">
      <c r="A637" s="2">
        <v>14</v>
      </c>
      <c r="B637" s="2">
        <v>15</v>
      </c>
      <c r="C637" s="2" t="s">
        <v>711</v>
      </c>
      <c r="D637" t="s">
        <v>1470</v>
      </c>
      <c r="E637" s="2" t="s">
        <v>1609</v>
      </c>
      <c r="F637" t="str">
        <f t="shared" si="68"/>
        <v>095TRANSFERS FROM / (TO) RESERVES</v>
      </c>
      <c r="G637" t="str">
        <f t="shared" si="69"/>
        <v>2054TRANSFERS FROM/(TO) DISTRIBUTABLE RESERVES</v>
      </c>
      <c r="H637" s="2" t="s">
        <v>1585</v>
      </c>
      <c r="I637" t="s">
        <v>1329</v>
      </c>
      <c r="J637" s="2" t="s">
        <v>720</v>
      </c>
      <c r="K637" s="2" t="s">
        <v>721</v>
      </c>
      <c r="L637" s="2" t="s">
        <v>399</v>
      </c>
      <c r="M637" s="2" t="s">
        <v>400</v>
      </c>
      <c r="N637" s="2" t="s">
        <v>401</v>
      </c>
      <c r="O637" s="2" t="s">
        <v>402</v>
      </c>
      <c r="P637" s="2">
        <v>-23024</v>
      </c>
      <c r="Q637" s="2">
        <v>-23024</v>
      </c>
      <c r="R637" s="3">
        <v>-23024</v>
      </c>
      <c r="S637" s="3">
        <v>-23024</v>
      </c>
      <c r="T637" s="2">
        <v>0</v>
      </c>
      <c r="U637" s="2">
        <v>0</v>
      </c>
      <c r="V637" s="2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 s="2">
        <f t="shared" si="70"/>
        <v>0</v>
      </c>
      <c r="AI637" s="2">
        <f t="shared" si="67"/>
        <v>0</v>
      </c>
      <c r="AJ637">
        <v>0</v>
      </c>
      <c r="AK637" s="2">
        <f t="shared" si="71"/>
        <v>0</v>
      </c>
    </row>
    <row r="638" spans="1:37" ht="12.75" customHeight="1">
      <c r="A638" s="2">
        <v>14</v>
      </c>
      <c r="B638" s="2">
        <v>15</v>
      </c>
      <c r="C638" s="2" t="s">
        <v>711</v>
      </c>
      <c r="D638" t="s">
        <v>1471</v>
      </c>
      <c r="E638" s="2" t="s">
        <v>1609</v>
      </c>
      <c r="F638" t="str">
        <f t="shared" si="68"/>
        <v>095TRANSFERS FROM / (TO) RESERVES</v>
      </c>
      <c r="G638" t="str">
        <f t="shared" si="69"/>
        <v>2054TRANSFERS FROM/(TO) DISTRIBUTABLE RESERVES</v>
      </c>
      <c r="H638" s="2" t="s">
        <v>1579</v>
      </c>
      <c r="I638" t="s">
        <v>1329</v>
      </c>
      <c r="J638" s="2" t="s">
        <v>724</v>
      </c>
      <c r="K638" s="2" t="s">
        <v>725</v>
      </c>
      <c r="L638" s="2" t="s">
        <v>399</v>
      </c>
      <c r="M638" s="2" t="s">
        <v>400</v>
      </c>
      <c r="N638" s="2" t="s">
        <v>401</v>
      </c>
      <c r="O638" s="2" t="s">
        <v>402</v>
      </c>
      <c r="P638" s="2">
        <v>-417650</v>
      </c>
      <c r="Q638" s="2">
        <v>-417650</v>
      </c>
      <c r="R638" s="3">
        <v>-417650</v>
      </c>
      <c r="S638" s="3">
        <v>-417650</v>
      </c>
      <c r="T638" s="2">
        <v>0</v>
      </c>
      <c r="U638" s="2">
        <v>0</v>
      </c>
      <c r="V638" s="2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 s="2">
        <f t="shared" si="70"/>
        <v>0</v>
      </c>
      <c r="AI638" s="2">
        <f t="shared" si="67"/>
        <v>0</v>
      </c>
      <c r="AJ638">
        <v>0</v>
      </c>
      <c r="AK638" s="2">
        <f t="shared" si="71"/>
        <v>0</v>
      </c>
    </row>
    <row r="639" spans="1:37" ht="12.75" customHeight="1">
      <c r="A639" s="2">
        <v>14</v>
      </c>
      <c r="B639" s="2">
        <v>15</v>
      </c>
      <c r="C639" s="2" t="s">
        <v>711</v>
      </c>
      <c r="D639" t="s">
        <v>1414</v>
      </c>
      <c r="F639" t="str">
        <f t="shared" si="68"/>
        <v>953CONTROL VOTE CROSS METRO TANSACTIONS</v>
      </c>
      <c r="G639" t="str">
        <f t="shared" si="69"/>
        <v>9053CROSS METRO TRANSACTIONS</v>
      </c>
      <c r="I639" t="s">
        <v>1330</v>
      </c>
      <c r="J639" s="2" t="s">
        <v>348</v>
      </c>
      <c r="K639" s="2" t="s">
        <v>349</v>
      </c>
      <c r="L639" s="2" t="s">
        <v>348</v>
      </c>
      <c r="M639" s="2" t="s">
        <v>350</v>
      </c>
      <c r="N639" s="2" t="s">
        <v>257</v>
      </c>
      <c r="O639" s="2" t="s">
        <v>258</v>
      </c>
      <c r="P639" s="2">
        <v>0</v>
      </c>
      <c r="Q639" s="2">
        <v>0</v>
      </c>
      <c r="R639" s="3">
        <f t="shared" si="72"/>
        <v>0</v>
      </c>
      <c r="S639" s="3">
        <f t="shared" si="73"/>
        <v>0</v>
      </c>
      <c r="T639" s="2">
        <v>-1170550.8</v>
      </c>
      <c r="U639" s="2">
        <v>0</v>
      </c>
      <c r="V639" s="2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-138193.01999999999</v>
      </c>
      <c r="AC639">
        <v>-65129.05</v>
      </c>
      <c r="AD639">
        <v>-344922.79</v>
      </c>
      <c r="AE639">
        <v>-205012.85</v>
      </c>
      <c r="AF639">
        <v>-303353.14</v>
      </c>
      <c r="AG639">
        <v>-113939.95</v>
      </c>
      <c r="AH639" s="2">
        <f t="shared" si="70"/>
        <v>-1170550.8</v>
      </c>
      <c r="AI639" s="2" t="e">
        <f t="shared" si="67"/>
        <v>#DIV/0!</v>
      </c>
      <c r="AJ639">
        <v>-1170550.8</v>
      </c>
      <c r="AK639" s="2">
        <f t="shared" si="71"/>
        <v>-2341101.6</v>
      </c>
    </row>
    <row r="640" spans="1:37" ht="12.75" customHeight="1">
      <c r="A640" s="2">
        <v>14</v>
      </c>
      <c r="B640" s="2">
        <v>15</v>
      </c>
      <c r="C640" s="2" t="s">
        <v>711</v>
      </c>
      <c r="D640" t="s">
        <v>1467</v>
      </c>
      <c r="E640" s="2" t="s">
        <v>1608</v>
      </c>
      <c r="F640" t="str">
        <f t="shared" si="68"/>
        <v>078GENERAL EXPENSES - OTHER</v>
      </c>
      <c r="G640" t="str">
        <f t="shared" si="69"/>
        <v>1341MEMBERSHIP FEES - SALGA</v>
      </c>
      <c r="I640" t="s">
        <v>1326</v>
      </c>
      <c r="J640" s="2" t="s">
        <v>712</v>
      </c>
      <c r="K640" s="2" t="s">
        <v>713</v>
      </c>
      <c r="L640" s="2" t="s">
        <v>395</v>
      </c>
      <c r="M640" s="2" t="s">
        <v>396</v>
      </c>
      <c r="N640" s="2" t="s">
        <v>707</v>
      </c>
      <c r="O640" s="2" t="s">
        <v>708</v>
      </c>
      <c r="P640" s="2">
        <v>157730</v>
      </c>
      <c r="Q640" s="2">
        <v>199730</v>
      </c>
      <c r="R640" s="3">
        <f t="shared" si="72"/>
        <v>210715.15</v>
      </c>
      <c r="S640" s="3">
        <f t="shared" si="73"/>
        <v>221883.05294999998</v>
      </c>
      <c r="T640" s="2">
        <v>0</v>
      </c>
      <c r="U640" s="2">
        <v>0</v>
      </c>
      <c r="V640" s="2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 s="2">
        <f t="shared" si="70"/>
        <v>0</v>
      </c>
      <c r="AI640" s="2">
        <f t="shared" si="67"/>
        <v>0</v>
      </c>
      <c r="AJ640">
        <v>0</v>
      </c>
      <c r="AK640" s="2">
        <f t="shared" si="71"/>
        <v>0</v>
      </c>
    </row>
    <row r="641" spans="1:37" ht="12.75" customHeight="1">
      <c r="A641" s="2">
        <v>14</v>
      </c>
      <c r="B641" s="2">
        <v>15</v>
      </c>
      <c r="C641" s="2" t="s">
        <v>711</v>
      </c>
      <c r="D641" t="s">
        <v>1468</v>
      </c>
      <c r="E641" s="2" t="s">
        <v>1608</v>
      </c>
      <c r="F641" t="str">
        <f t="shared" si="68"/>
        <v>012INTEREST EARNED - OUTSTANDING DEBTORS</v>
      </c>
      <c r="G641" t="str">
        <f t="shared" si="69"/>
        <v>0151INTEREST EARNED - NON PROPERTY RATES - OUTSTANDING DEBTORS</v>
      </c>
      <c r="I641" t="s">
        <v>1325</v>
      </c>
      <c r="J641" s="2" t="s">
        <v>714</v>
      </c>
      <c r="K641" s="2" t="s">
        <v>715</v>
      </c>
      <c r="L641" s="2" t="s">
        <v>480</v>
      </c>
      <c r="M641" s="2" t="s">
        <v>726</v>
      </c>
      <c r="N641" s="2" t="s">
        <v>727</v>
      </c>
      <c r="O641" s="2" t="s">
        <v>728</v>
      </c>
      <c r="P641" s="2">
        <v>-5400000</v>
      </c>
      <c r="Q641" s="2">
        <v>-7000000</v>
      </c>
      <c r="R641" s="3">
        <f t="shared" si="72"/>
        <v>-7385000</v>
      </c>
      <c r="S641" s="3">
        <f t="shared" si="73"/>
        <v>-7776405</v>
      </c>
      <c r="T641" s="2">
        <v>0</v>
      </c>
      <c r="U641" s="2">
        <v>0</v>
      </c>
      <c r="V641" s="2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 s="2">
        <f t="shared" si="70"/>
        <v>0</v>
      </c>
      <c r="AI641" s="2">
        <f t="shared" si="67"/>
        <v>0</v>
      </c>
      <c r="AJ641">
        <v>0</v>
      </c>
      <c r="AK641" s="2">
        <f t="shared" si="71"/>
        <v>0</v>
      </c>
    </row>
    <row r="642" spans="1:37" ht="12.75" customHeight="1">
      <c r="A642" s="2">
        <v>14</v>
      </c>
      <c r="B642" s="2">
        <v>15</v>
      </c>
      <c r="C642" s="2" t="s">
        <v>711</v>
      </c>
      <c r="D642" t="s">
        <v>1468</v>
      </c>
      <c r="E642" s="2" t="s">
        <v>1608</v>
      </c>
      <c r="F642" t="str">
        <f t="shared" si="68"/>
        <v>078GENERAL EXPENSES - OTHER</v>
      </c>
      <c r="G642" t="str">
        <f t="shared" si="69"/>
        <v>1341MEMBERSHIP FEES - SALGA</v>
      </c>
      <c r="I642" t="s">
        <v>1326</v>
      </c>
      <c r="J642" s="2" t="s">
        <v>714</v>
      </c>
      <c r="K642" s="2" t="s">
        <v>715</v>
      </c>
      <c r="L642" s="2" t="s">
        <v>395</v>
      </c>
      <c r="M642" s="2" t="s">
        <v>396</v>
      </c>
      <c r="N642" s="2" t="s">
        <v>707</v>
      </c>
      <c r="O642" s="2" t="s">
        <v>708</v>
      </c>
      <c r="P642" s="2">
        <v>43907</v>
      </c>
      <c r="Q642" s="2">
        <v>52829</v>
      </c>
      <c r="R642" s="3">
        <f t="shared" si="72"/>
        <v>55734.595000000001</v>
      </c>
      <c r="S642" s="3">
        <f t="shared" si="73"/>
        <v>58688.528535000005</v>
      </c>
      <c r="T642" s="2">
        <v>0</v>
      </c>
      <c r="U642" s="2">
        <v>0</v>
      </c>
      <c r="V642" s="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 s="2">
        <f t="shared" si="70"/>
        <v>0</v>
      </c>
      <c r="AI642" s="2">
        <f t="shared" si="67"/>
        <v>0</v>
      </c>
      <c r="AJ642">
        <v>0</v>
      </c>
      <c r="AK642" s="2">
        <f t="shared" si="71"/>
        <v>0</v>
      </c>
    </row>
    <row r="643" spans="1:37" ht="12.75" customHeight="1">
      <c r="A643" s="2">
        <v>14</v>
      </c>
      <c r="B643" s="2">
        <v>15</v>
      </c>
      <c r="C643" s="2" t="s">
        <v>711</v>
      </c>
      <c r="D643" t="s">
        <v>1469</v>
      </c>
      <c r="E643" s="2" t="s">
        <v>1608</v>
      </c>
      <c r="F643" t="str">
        <f t="shared" si="68"/>
        <v>012INTEREST EARNED - OUTSTANDING DEBTORS</v>
      </c>
      <c r="G643" t="str">
        <f t="shared" si="69"/>
        <v>0151INTEREST EARNED - NON PROPERTY RATES - OUTSTANDING DEBTORS</v>
      </c>
      <c r="I643" t="s">
        <v>1325</v>
      </c>
      <c r="J643" s="2" t="s">
        <v>716</v>
      </c>
      <c r="K643" s="2" t="s">
        <v>717</v>
      </c>
      <c r="L643" s="2" t="s">
        <v>480</v>
      </c>
      <c r="M643" s="2" t="s">
        <v>726</v>
      </c>
      <c r="N643" s="2" t="s">
        <v>727</v>
      </c>
      <c r="O643" s="2" t="s">
        <v>728</v>
      </c>
      <c r="P643" s="2">
        <v>-600000</v>
      </c>
      <c r="Q643" s="2">
        <v>-600000</v>
      </c>
      <c r="R643" s="3">
        <f t="shared" si="72"/>
        <v>-633000</v>
      </c>
      <c r="S643" s="3">
        <f t="shared" si="73"/>
        <v>-666549</v>
      </c>
      <c r="T643" s="2">
        <v>0</v>
      </c>
      <c r="U643" s="2">
        <v>0</v>
      </c>
      <c r="V643" s="2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 s="2">
        <f t="shared" si="70"/>
        <v>0</v>
      </c>
      <c r="AI643" s="2">
        <f t="shared" si="67"/>
        <v>0</v>
      </c>
      <c r="AJ643">
        <v>0</v>
      </c>
      <c r="AK643" s="2">
        <f t="shared" si="71"/>
        <v>0</v>
      </c>
    </row>
    <row r="644" spans="1:37" ht="12.75" customHeight="1">
      <c r="A644" s="2">
        <v>14</v>
      </c>
      <c r="B644" s="2">
        <v>15</v>
      </c>
      <c r="C644" s="2" t="s">
        <v>711</v>
      </c>
      <c r="D644" t="s">
        <v>1469</v>
      </c>
      <c r="E644" s="2" t="s">
        <v>1608</v>
      </c>
      <c r="F644" t="str">
        <f t="shared" si="68"/>
        <v>078GENERAL EXPENSES - OTHER</v>
      </c>
      <c r="G644" t="str">
        <f t="shared" si="69"/>
        <v>1341MEMBERSHIP FEES - SALGA</v>
      </c>
      <c r="I644" t="s">
        <v>1326</v>
      </c>
      <c r="J644" s="2" t="s">
        <v>716</v>
      </c>
      <c r="K644" s="2" t="s">
        <v>717</v>
      </c>
      <c r="L644" s="2" t="s">
        <v>395</v>
      </c>
      <c r="M644" s="2" t="s">
        <v>396</v>
      </c>
      <c r="N644" s="2" t="s">
        <v>707</v>
      </c>
      <c r="O644" s="2" t="s">
        <v>708</v>
      </c>
      <c r="P644" s="2">
        <v>38955</v>
      </c>
      <c r="Q644" s="2">
        <v>46411</v>
      </c>
      <c r="R644" s="3">
        <f t="shared" si="72"/>
        <v>48963.605000000003</v>
      </c>
      <c r="S644" s="3">
        <f t="shared" si="73"/>
        <v>51558.676065000007</v>
      </c>
      <c r="T644" s="2">
        <v>0</v>
      </c>
      <c r="U644" s="2">
        <v>0</v>
      </c>
      <c r="V644" s="2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 s="2">
        <f t="shared" si="70"/>
        <v>0</v>
      </c>
      <c r="AI644" s="2">
        <f t="shared" si="67"/>
        <v>0</v>
      </c>
      <c r="AJ644">
        <v>0</v>
      </c>
      <c r="AK644" s="2">
        <f t="shared" si="71"/>
        <v>0</v>
      </c>
    </row>
    <row r="645" spans="1:37" ht="12.75" customHeight="1">
      <c r="A645" s="2">
        <v>14</v>
      </c>
      <c r="B645" s="2">
        <v>15</v>
      </c>
      <c r="C645" s="2" t="s">
        <v>711</v>
      </c>
      <c r="D645" t="s">
        <v>1471</v>
      </c>
      <c r="E645" s="2" t="s">
        <v>1609</v>
      </c>
      <c r="F645" t="str">
        <f t="shared" si="68"/>
        <v>078GENERAL EXPENSES - OTHER</v>
      </c>
      <c r="G645" t="str">
        <f t="shared" si="69"/>
        <v>1341MEMBERSHIP FEES - SALGA</v>
      </c>
      <c r="H645" s="2" t="s">
        <v>1579</v>
      </c>
      <c r="I645" t="s">
        <v>1326</v>
      </c>
      <c r="J645" s="2" t="s">
        <v>724</v>
      </c>
      <c r="K645" s="2" t="s">
        <v>725</v>
      </c>
      <c r="L645" s="2" t="s">
        <v>395</v>
      </c>
      <c r="M645" s="2" t="s">
        <v>396</v>
      </c>
      <c r="N645" s="2" t="s">
        <v>707</v>
      </c>
      <c r="O645" s="2" t="s">
        <v>708</v>
      </c>
      <c r="P645" s="2">
        <v>57479</v>
      </c>
      <c r="Q645" s="2">
        <v>60040</v>
      </c>
      <c r="R645" s="3">
        <f t="shared" si="72"/>
        <v>63342.2</v>
      </c>
      <c r="S645" s="3">
        <f t="shared" si="73"/>
        <v>66699.336599999995</v>
      </c>
      <c r="T645" s="2">
        <v>0</v>
      </c>
      <c r="U645" s="2">
        <v>0</v>
      </c>
      <c r="V645" s="2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 s="2">
        <f t="shared" si="70"/>
        <v>0</v>
      </c>
      <c r="AI645" s="2">
        <f t="shared" si="67"/>
        <v>0</v>
      </c>
      <c r="AJ645">
        <v>0</v>
      </c>
      <c r="AK645" s="2">
        <f t="shared" si="71"/>
        <v>0</v>
      </c>
    </row>
    <row r="646" spans="1:37" ht="12.75" customHeight="1">
      <c r="A646" s="2">
        <v>14</v>
      </c>
      <c r="B646" s="2">
        <v>15</v>
      </c>
      <c r="C646" s="2" t="s">
        <v>729</v>
      </c>
      <c r="D646" t="s">
        <v>1472</v>
      </c>
      <c r="F646" t="str">
        <f t="shared" si="68"/>
        <v>400HISTORICAL COST</v>
      </c>
      <c r="G646" t="str">
        <f t="shared" si="69"/>
        <v>3000OPENING BALANCE</v>
      </c>
      <c r="I646" t="s">
        <v>1330</v>
      </c>
      <c r="J646" s="2" t="s">
        <v>130</v>
      </c>
      <c r="K646" s="2" t="s">
        <v>730</v>
      </c>
      <c r="L646" s="2" t="s">
        <v>130</v>
      </c>
      <c r="M646" s="2" t="s">
        <v>131</v>
      </c>
      <c r="N646" s="2" t="s">
        <v>15</v>
      </c>
      <c r="O646" s="2" t="s">
        <v>16</v>
      </c>
      <c r="P646" s="2">
        <v>0</v>
      </c>
      <c r="Q646" s="2">
        <v>0</v>
      </c>
      <c r="R646" s="3">
        <f t="shared" si="72"/>
        <v>0</v>
      </c>
      <c r="S646" s="3">
        <f t="shared" si="73"/>
        <v>0</v>
      </c>
      <c r="T646" s="2">
        <v>0</v>
      </c>
      <c r="U646" s="2">
        <v>0</v>
      </c>
      <c r="V646" s="2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 s="2">
        <f t="shared" si="70"/>
        <v>0</v>
      </c>
      <c r="AI646" s="2" t="e">
        <f t="shared" si="67"/>
        <v>#DIV/0!</v>
      </c>
      <c r="AJ646">
        <v>0</v>
      </c>
      <c r="AK646" s="2">
        <f t="shared" si="71"/>
        <v>0</v>
      </c>
    </row>
    <row r="647" spans="1:37" ht="12.75" customHeight="1">
      <c r="A647" s="2">
        <v>14</v>
      </c>
      <c r="B647" s="2">
        <v>15</v>
      </c>
      <c r="C647" s="2" t="s">
        <v>729</v>
      </c>
      <c r="D647" t="s">
        <v>1472</v>
      </c>
      <c r="F647" t="str">
        <f t="shared" si="68"/>
        <v>400HISTORICAL COST</v>
      </c>
      <c r="G647" t="str">
        <f t="shared" si="69"/>
        <v>4005ADDITIONS</v>
      </c>
      <c r="I647" t="s">
        <v>1330</v>
      </c>
      <c r="J647" s="2" t="s">
        <v>130</v>
      </c>
      <c r="K647" s="2" t="s">
        <v>730</v>
      </c>
      <c r="L647" s="2" t="s">
        <v>130</v>
      </c>
      <c r="M647" s="2" t="s">
        <v>131</v>
      </c>
      <c r="N647" s="2" t="s">
        <v>110</v>
      </c>
      <c r="O647" s="2" t="s">
        <v>111</v>
      </c>
      <c r="P647" s="2">
        <v>0</v>
      </c>
      <c r="Q647" s="2">
        <v>0</v>
      </c>
      <c r="R647" s="3">
        <f t="shared" si="72"/>
        <v>0</v>
      </c>
      <c r="S647" s="3">
        <f t="shared" si="73"/>
        <v>0</v>
      </c>
      <c r="T647" s="2">
        <v>0</v>
      </c>
      <c r="U647" s="2">
        <v>0</v>
      </c>
      <c r="V647" s="2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 s="2">
        <f t="shared" si="70"/>
        <v>0</v>
      </c>
      <c r="AI647" s="2" t="e">
        <f t="shared" si="67"/>
        <v>#DIV/0!</v>
      </c>
      <c r="AJ647">
        <v>0</v>
      </c>
      <c r="AK647" s="2">
        <f t="shared" si="71"/>
        <v>0</v>
      </c>
    </row>
    <row r="648" spans="1:37" ht="12.75" customHeight="1">
      <c r="A648" s="2">
        <v>14</v>
      </c>
      <c r="B648" s="2">
        <v>15</v>
      </c>
      <c r="C648" s="2" t="s">
        <v>729</v>
      </c>
      <c r="D648" t="s">
        <v>1472</v>
      </c>
      <c r="F648" t="str">
        <f t="shared" si="68"/>
        <v>400HISTORICAL COST</v>
      </c>
      <c r="G648" t="str">
        <f t="shared" si="69"/>
        <v>4010DISPOSALS</v>
      </c>
      <c r="I648" t="s">
        <v>1330</v>
      </c>
      <c r="J648" s="2" t="s">
        <v>130</v>
      </c>
      <c r="K648" s="2" t="s">
        <v>730</v>
      </c>
      <c r="L648" s="2" t="s">
        <v>130</v>
      </c>
      <c r="M648" s="2" t="s">
        <v>131</v>
      </c>
      <c r="N648" s="2" t="s">
        <v>114</v>
      </c>
      <c r="O648" s="2" t="s">
        <v>115</v>
      </c>
      <c r="P648" s="2">
        <v>0</v>
      </c>
      <c r="Q648" s="2">
        <v>0</v>
      </c>
      <c r="R648" s="3">
        <f t="shared" si="72"/>
        <v>0</v>
      </c>
      <c r="S648" s="3">
        <f t="shared" si="73"/>
        <v>0</v>
      </c>
      <c r="T648" s="2">
        <v>0</v>
      </c>
      <c r="U648" s="2">
        <v>0</v>
      </c>
      <c r="V648" s="2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 s="2">
        <f t="shared" si="70"/>
        <v>0</v>
      </c>
      <c r="AI648" s="2" t="e">
        <f t="shared" ref="AI648:AI711" si="82">AH648/P648</f>
        <v>#DIV/0!</v>
      </c>
      <c r="AJ648">
        <v>0</v>
      </c>
      <c r="AK648" s="2">
        <f t="shared" si="71"/>
        <v>0</v>
      </c>
    </row>
    <row r="649" spans="1:37" ht="12.75" customHeight="1">
      <c r="A649" s="2">
        <v>14</v>
      </c>
      <c r="B649" s="2">
        <v>15</v>
      </c>
      <c r="C649" s="2" t="s">
        <v>729</v>
      </c>
      <c r="D649" t="s">
        <v>1472</v>
      </c>
      <c r="F649" t="str">
        <f t="shared" ref="F649:F712" si="83">L649&amp;M649</f>
        <v>400HISTORICAL COST</v>
      </c>
      <c r="G649" t="str">
        <f t="shared" ref="G649:G712" si="84">N649&amp;O649</f>
        <v>4040TRANSFERS</v>
      </c>
      <c r="I649" t="s">
        <v>1330</v>
      </c>
      <c r="J649" s="2" t="s">
        <v>130</v>
      </c>
      <c r="K649" s="2" t="s">
        <v>730</v>
      </c>
      <c r="L649" s="2" t="s">
        <v>130</v>
      </c>
      <c r="M649" s="2" t="s">
        <v>131</v>
      </c>
      <c r="N649" s="2" t="s">
        <v>67</v>
      </c>
      <c r="O649" s="2" t="s">
        <v>68</v>
      </c>
      <c r="P649" s="2">
        <v>0</v>
      </c>
      <c r="Q649" s="2">
        <v>0</v>
      </c>
      <c r="R649" s="3">
        <f t="shared" ref="R649:R712" si="85">SUM((Q649*0.055)+Q649)</f>
        <v>0</v>
      </c>
      <c r="S649" s="3">
        <f t="shared" ref="S649:S712" si="86">SUM((R649*0.053)+R649)</f>
        <v>0</v>
      </c>
      <c r="T649" s="2">
        <v>0</v>
      </c>
      <c r="U649" s="2">
        <v>0</v>
      </c>
      <c r="V649" s="2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 s="2">
        <f t="shared" ref="AH649:AH712" si="87">SUM(AB649:AG649)</f>
        <v>0</v>
      </c>
      <c r="AI649" s="2" t="e">
        <f t="shared" si="82"/>
        <v>#DIV/0!</v>
      </c>
      <c r="AJ649">
        <v>0</v>
      </c>
      <c r="AK649" s="2">
        <f t="shared" ref="AK649:AK712" si="88">T649*2</f>
        <v>0</v>
      </c>
    </row>
    <row r="650" spans="1:37" ht="12.75" customHeight="1">
      <c r="A650" s="2">
        <v>14</v>
      </c>
      <c r="B650" s="2">
        <v>15</v>
      </c>
      <c r="C650" s="2" t="s">
        <v>729</v>
      </c>
      <c r="D650" t="s">
        <v>1472</v>
      </c>
      <c r="F650" t="str">
        <f t="shared" si="83"/>
        <v>402ACCUMULATED DEPRECIATION</v>
      </c>
      <c r="G650" t="str">
        <f t="shared" si="84"/>
        <v>3000OPENING BALANCE</v>
      </c>
      <c r="I650" t="s">
        <v>1330</v>
      </c>
      <c r="J650" s="2" t="s">
        <v>130</v>
      </c>
      <c r="K650" s="2" t="s">
        <v>730</v>
      </c>
      <c r="L650" s="2" t="s">
        <v>136</v>
      </c>
      <c r="M650" s="2" t="s">
        <v>137</v>
      </c>
      <c r="N650" s="2" t="s">
        <v>15</v>
      </c>
      <c r="O650" s="2" t="s">
        <v>16</v>
      </c>
      <c r="P650" s="2">
        <v>0</v>
      </c>
      <c r="Q650" s="2">
        <v>0</v>
      </c>
      <c r="R650" s="3">
        <f t="shared" si="85"/>
        <v>0</v>
      </c>
      <c r="S650" s="3">
        <f t="shared" si="86"/>
        <v>0</v>
      </c>
      <c r="T650" s="2">
        <v>0</v>
      </c>
      <c r="U650" s="2">
        <v>0</v>
      </c>
      <c r="V650" s="2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 s="2">
        <f t="shared" si="87"/>
        <v>0</v>
      </c>
      <c r="AI650" s="2" t="e">
        <f t="shared" si="82"/>
        <v>#DIV/0!</v>
      </c>
      <c r="AJ650">
        <v>0</v>
      </c>
      <c r="AK650" s="2">
        <f t="shared" si="88"/>
        <v>0</v>
      </c>
    </row>
    <row r="651" spans="1:37" ht="12.75" customHeight="1">
      <c r="A651" s="2">
        <v>14</v>
      </c>
      <c r="B651" s="2">
        <v>15</v>
      </c>
      <c r="C651" s="2" t="s">
        <v>729</v>
      </c>
      <c r="D651" t="s">
        <v>1472</v>
      </c>
      <c r="F651" t="str">
        <f t="shared" si="83"/>
        <v>402ACCUMULATED DEPRECIATION</v>
      </c>
      <c r="G651" t="str">
        <f t="shared" si="84"/>
        <v>4010DISPOSALS</v>
      </c>
      <c r="I651" t="s">
        <v>1330</v>
      </c>
      <c r="J651" s="2" t="s">
        <v>130</v>
      </c>
      <c r="K651" s="2" t="s">
        <v>730</v>
      </c>
      <c r="L651" s="2" t="s">
        <v>136</v>
      </c>
      <c r="M651" s="2" t="s">
        <v>137</v>
      </c>
      <c r="N651" s="2" t="s">
        <v>114</v>
      </c>
      <c r="O651" s="2" t="s">
        <v>115</v>
      </c>
      <c r="P651" s="2">
        <v>0</v>
      </c>
      <c r="Q651" s="2">
        <v>0</v>
      </c>
      <c r="R651" s="3">
        <f t="shared" si="85"/>
        <v>0</v>
      </c>
      <c r="S651" s="3">
        <f t="shared" si="86"/>
        <v>0</v>
      </c>
      <c r="T651" s="2">
        <v>0</v>
      </c>
      <c r="U651" s="2">
        <v>0</v>
      </c>
      <c r="V651" s="2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 s="2">
        <f t="shared" si="87"/>
        <v>0</v>
      </c>
      <c r="AI651" s="2" t="e">
        <f t="shared" si="82"/>
        <v>#DIV/0!</v>
      </c>
      <c r="AJ651">
        <v>0</v>
      </c>
      <c r="AK651" s="2">
        <f t="shared" si="88"/>
        <v>0</v>
      </c>
    </row>
    <row r="652" spans="1:37" ht="12.75" customHeight="1">
      <c r="A652" s="2">
        <v>14</v>
      </c>
      <c r="B652" s="2">
        <v>15</v>
      </c>
      <c r="C652" s="2" t="s">
        <v>729</v>
      </c>
      <c r="D652" t="s">
        <v>1472</v>
      </c>
      <c r="F652" t="str">
        <f t="shared" si="83"/>
        <v>402ACCUMULATED DEPRECIATION</v>
      </c>
      <c r="G652" t="str">
        <f t="shared" si="84"/>
        <v>4015DEPRECIATION</v>
      </c>
      <c r="I652" t="s">
        <v>1330</v>
      </c>
      <c r="J652" s="2" t="s">
        <v>130</v>
      </c>
      <c r="K652" s="2" t="s">
        <v>730</v>
      </c>
      <c r="L652" s="2" t="s">
        <v>136</v>
      </c>
      <c r="M652" s="2" t="s">
        <v>137</v>
      </c>
      <c r="N652" s="2" t="s">
        <v>116</v>
      </c>
      <c r="O652" s="2" t="s">
        <v>117</v>
      </c>
      <c r="P652" s="2">
        <v>0</v>
      </c>
      <c r="Q652" s="2">
        <v>0</v>
      </c>
      <c r="R652" s="3">
        <f t="shared" si="85"/>
        <v>0</v>
      </c>
      <c r="S652" s="3">
        <f t="shared" si="86"/>
        <v>0</v>
      </c>
      <c r="T652" s="2">
        <v>0</v>
      </c>
      <c r="U652" s="2">
        <v>0</v>
      </c>
      <c r="V652" s="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 s="2">
        <f t="shared" si="87"/>
        <v>0</v>
      </c>
      <c r="AI652" s="2" t="e">
        <f t="shared" si="82"/>
        <v>#DIV/0!</v>
      </c>
      <c r="AJ652">
        <v>0</v>
      </c>
      <c r="AK652" s="2">
        <f t="shared" si="88"/>
        <v>0</v>
      </c>
    </row>
    <row r="653" spans="1:37" ht="12.75" customHeight="1">
      <c r="A653" s="2">
        <v>14</v>
      </c>
      <c r="B653" s="2">
        <v>15</v>
      </c>
      <c r="C653" s="2" t="s">
        <v>729</v>
      </c>
      <c r="D653" t="s">
        <v>1473</v>
      </c>
      <c r="F653" t="str">
        <f t="shared" si="83"/>
        <v>400HISTORICAL COST</v>
      </c>
      <c r="G653" t="str">
        <f t="shared" si="84"/>
        <v>3000OPENING BALANCE</v>
      </c>
      <c r="I653" t="s">
        <v>1330</v>
      </c>
      <c r="J653" s="2" t="s">
        <v>136</v>
      </c>
      <c r="K653" s="2" t="s">
        <v>731</v>
      </c>
      <c r="L653" s="2" t="s">
        <v>130</v>
      </c>
      <c r="M653" s="2" t="s">
        <v>131</v>
      </c>
      <c r="N653" s="2" t="s">
        <v>15</v>
      </c>
      <c r="O653" s="2" t="s">
        <v>16</v>
      </c>
      <c r="P653" s="2">
        <v>0</v>
      </c>
      <c r="Q653" s="2">
        <v>0</v>
      </c>
      <c r="R653" s="3">
        <f t="shared" si="85"/>
        <v>0</v>
      </c>
      <c r="S653" s="3">
        <f t="shared" si="86"/>
        <v>0</v>
      </c>
      <c r="T653" s="2">
        <v>0</v>
      </c>
      <c r="U653" s="2">
        <v>0</v>
      </c>
      <c r="V653" s="2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 s="2">
        <f t="shared" si="87"/>
        <v>0</v>
      </c>
      <c r="AI653" s="2" t="e">
        <f t="shared" si="82"/>
        <v>#DIV/0!</v>
      </c>
      <c r="AJ653">
        <v>0</v>
      </c>
      <c r="AK653" s="2">
        <f t="shared" si="88"/>
        <v>0</v>
      </c>
    </row>
    <row r="654" spans="1:37" ht="12.75" customHeight="1">
      <c r="A654" s="2">
        <v>14</v>
      </c>
      <c r="B654" s="2">
        <v>15</v>
      </c>
      <c r="C654" s="2" t="s">
        <v>729</v>
      </c>
      <c r="D654" t="s">
        <v>1473</v>
      </c>
      <c r="F654" t="str">
        <f t="shared" si="83"/>
        <v>400HISTORICAL COST</v>
      </c>
      <c r="G654" t="str">
        <f t="shared" si="84"/>
        <v>4005ADDITIONS</v>
      </c>
      <c r="I654" t="s">
        <v>1330</v>
      </c>
      <c r="J654" s="2" t="s">
        <v>136</v>
      </c>
      <c r="K654" s="2" t="s">
        <v>731</v>
      </c>
      <c r="L654" s="2" t="s">
        <v>130</v>
      </c>
      <c r="M654" s="2" t="s">
        <v>131</v>
      </c>
      <c r="N654" s="2" t="s">
        <v>110</v>
      </c>
      <c r="O654" s="2" t="s">
        <v>111</v>
      </c>
      <c r="P654" s="2">
        <v>0</v>
      </c>
      <c r="Q654" s="2">
        <v>0</v>
      </c>
      <c r="R654" s="3">
        <f t="shared" si="85"/>
        <v>0</v>
      </c>
      <c r="S654" s="3">
        <f t="shared" si="86"/>
        <v>0</v>
      </c>
      <c r="T654" s="2">
        <v>0</v>
      </c>
      <c r="U654" s="2">
        <v>0</v>
      </c>
      <c r="V654" s="2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 s="2">
        <f t="shared" si="87"/>
        <v>0</v>
      </c>
      <c r="AI654" s="2" t="e">
        <f t="shared" si="82"/>
        <v>#DIV/0!</v>
      </c>
      <c r="AJ654">
        <v>0</v>
      </c>
      <c r="AK654" s="2">
        <f t="shared" si="88"/>
        <v>0</v>
      </c>
    </row>
    <row r="655" spans="1:37" ht="12.75" customHeight="1">
      <c r="A655" s="2">
        <v>14</v>
      </c>
      <c r="B655" s="2">
        <v>15</v>
      </c>
      <c r="C655" s="2" t="s">
        <v>729</v>
      </c>
      <c r="D655" t="s">
        <v>1473</v>
      </c>
      <c r="F655" t="str">
        <f t="shared" si="83"/>
        <v>400HISTORICAL COST</v>
      </c>
      <c r="G655" t="str">
        <f t="shared" si="84"/>
        <v>4010DISPOSALS</v>
      </c>
      <c r="I655" t="s">
        <v>1330</v>
      </c>
      <c r="J655" s="2" t="s">
        <v>136</v>
      </c>
      <c r="K655" s="2" t="s">
        <v>731</v>
      </c>
      <c r="L655" s="2" t="s">
        <v>130</v>
      </c>
      <c r="M655" s="2" t="s">
        <v>131</v>
      </c>
      <c r="N655" s="2" t="s">
        <v>114</v>
      </c>
      <c r="O655" s="2" t="s">
        <v>115</v>
      </c>
      <c r="P655" s="2">
        <v>0</v>
      </c>
      <c r="Q655" s="2">
        <v>0</v>
      </c>
      <c r="R655" s="3">
        <f t="shared" si="85"/>
        <v>0</v>
      </c>
      <c r="S655" s="3">
        <f t="shared" si="86"/>
        <v>0</v>
      </c>
      <c r="T655" s="2">
        <v>0</v>
      </c>
      <c r="U655" s="2">
        <v>0</v>
      </c>
      <c r="V655" s="2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 s="2">
        <f t="shared" si="87"/>
        <v>0</v>
      </c>
      <c r="AI655" s="2" t="e">
        <f t="shared" si="82"/>
        <v>#DIV/0!</v>
      </c>
      <c r="AJ655">
        <v>0</v>
      </c>
      <c r="AK655" s="2">
        <f t="shared" si="88"/>
        <v>0</v>
      </c>
    </row>
    <row r="656" spans="1:37" ht="12.75" customHeight="1">
      <c r="A656" s="2">
        <v>14</v>
      </c>
      <c r="B656" s="2">
        <v>15</v>
      </c>
      <c r="C656" s="2" t="s">
        <v>729</v>
      </c>
      <c r="D656" t="s">
        <v>1473</v>
      </c>
      <c r="F656" t="str">
        <f t="shared" si="83"/>
        <v>400HISTORICAL COST</v>
      </c>
      <c r="G656" t="str">
        <f t="shared" si="84"/>
        <v>4040TRANSFERS</v>
      </c>
      <c r="I656" t="s">
        <v>1330</v>
      </c>
      <c r="J656" s="2" t="s">
        <v>136</v>
      </c>
      <c r="K656" s="2" t="s">
        <v>731</v>
      </c>
      <c r="L656" s="2" t="s">
        <v>130</v>
      </c>
      <c r="M656" s="2" t="s">
        <v>131</v>
      </c>
      <c r="N656" s="2" t="s">
        <v>67</v>
      </c>
      <c r="O656" s="2" t="s">
        <v>68</v>
      </c>
      <c r="P656" s="2">
        <v>0</v>
      </c>
      <c r="Q656" s="2">
        <v>0</v>
      </c>
      <c r="R656" s="3">
        <f t="shared" si="85"/>
        <v>0</v>
      </c>
      <c r="S656" s="3">
        <f t="shared" si="86"/>
        <v>0</v>
      </c>
      <c r="T656" s="2">
        <v>0</v>
      </c>
      <c r="U656" s="2">
        <v>0</v>
      </c>
      <c r="V656" s="2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 s="2">
        <f t="shared" si="87"/>
        <v>0</v>
      </c>
      <c r="AI656" s="2" t="e">
        <f t="shared" si="82"/>
        <v>#DIV/0!</v>
      </c>
      <c r="AJ656">
        <v>0</v>
      </c>
      <c r="AK656" s="2">
        <f t="shared" si="88"/>
        <v>0</v>
      </c>
    </row>
    <row r="657" spans="1:37" ht="12.75" customHeight="1">
      <c r="A657" s="2">
        <v>14</v>
      </c>
      <c r="B657" s="2">
        <v>15</v>
      </c>
      <c r="C657" s="2" t="s">
        <v>729</v>
      </c>
      <c r="D657" t="s">
        <v>1473</v>
      </c>
      <c r="F657" t="str">
        <f t="shared" si="83"/>
        <v>402ACCUMULATED DEPRECIATION</v>
      </c>
      <c r="G657" t="str">
        <f t="shared" si="84"/>
        <v>3000OPENING BALANCE</v>
      </c>
      <c r="I657" t="s">
        <v>1330</v>
      </c>
      <c r="J657" s="2" t="s">
        <v>136</v>
      </c>
      <c r="K657" s="2" t="s">
        <v>731</v>
      </c>
      <c r="L657" s="2" t="s">
        <v>136</v>
      </c>
      <c r="M657" s="2" t="s">
        <v>137</v>
      </c>
      <c r="N657" s="2" t="s">
        <v>15</v>
      </c>
      <c r="O657" s="2" t="s">
        <v>16</v>
      </c>
      <c r="P657" s="2">
        <v>0</v>
      </c>
      <c r="Q657" s="2">
        <v>0</v>
      </c>
      <c r="R657" s="3">
        <f t="shared" si="85"/>
        <v>0</v>
      </c>
      <c r="S657" s="3">
        <f t="shared" si="86"/>
        <v>0</v>
      </c>
      <c r="T657" s="2">
        <v>0</v>
      </c>
      <c r="U657" s="2">
        <v>0</v>
      </c>
      <c r="V657" s="2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 s="2">
        <f t="shared" si="87"/>
        <v>0</v>
      </c>
      <c r="AI657" s="2" t="e">
        <f t="shared" si="82"/>
        <v>#DIV/0!</v>
      </c>
      <c r="AJ657">
        <v>0</v>
      </c>
      <c r="AK657" s="2">
        <f t="shared" si="88"/>
        <v>0</v>
      </c>
    </row>
    <row r="658" spans="1:37" ht="12.75" customHeight="1">
      <c r="A658" s="2">
        <v>14</v>
      </c>
      <c r="B658" s="2">
        <v>15</v>
      </c>
      <c r="C658" s="2" t="s">
        <v>729</v>
      </c>
      <c r="D658" t="s">
        <v>1473</v>
      </c>
      <c r="F658" t="str">
        <f t="shared" si="83"/>
        <v>402ACCUMULATED DEPRECIATION</v>
      </c>
      <c r="G658" t="str">
        <f t="shared" si="84"/>
        <v>4010DISPOSALS</v>
      </c>
      <c r="I658" t="s">
        <v>1330</v>
      </c>
      <c r="J658" s="2" t="s">
        <v>136</v>
      </c>
      <c r="K658" s="2" t="s">
        <v>731</v>
      </c>
      <c r="L658" s="2" t="s">
        <v>136</v>
      </c>
      <c r="M658" s="2" t="s">
        <v>137</v>
      </c>
      <c r="N658" s="2" t="s">
        <v>114</v>
      </c>
      <c r="O658" s="2" t="s">
        <v>115</v>
      </c>
      <c r="P658" s="2">
        <v>0</v>
      </c>
      <c r="Q658" s="2">
        <v>0</v>
      </c>
      <c r="R658" s="3">
        <f t="shared" si="85"/>
        <v>0</v>
      </c>
      <c r="S658" s="3">
        <f t="shared" si="86"/>
        <v>0</v>
      </c>
      <c r="T658" s="2">
        <v>0</v>
      </c>
      <c r="U658" s="2">
        <v>0</v>
      </c>
      <c r="V658" s="2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 s="2">
        <f t="shared" si="87"/>
        <v>0</v>
      </c>
      <c r="AI658" s="2" t="e">
        <f t="shared" si="82"/>
        <v>#DIV/0!</v>
      </c>
      <c r="AJ658">
        <v>0</v>
      </c>
      <c r="AK658" s="2">
        <f t="shared" si="88"/>
        <v>0</v>
      </c>
    </row>
    <row r="659" spans="1:37" ht="12.75" customHeight="1">
      <c r="A659" s="2">
        <v>14</v>
      </c>
      <c r="B659" s="2">
        <v>15</v>
      </c>
      <c r="C659" s="2" t="s">
        <v>729</v>
      </c>
      <c r="D659" t="s">
        <v>1473</v>
      </c>
      <c r="F659" t="str">
        <f t="shared" si="83"/>
        <v>402ACCUMULATED DEPRECIATION</v>
      </c>
      <c r="G659" t="str">
        <f t="shared" si="84"/>
        <v>4015DEPRECIATION</v>
      </c>
      <c r="I659" t="s">
        <v>1330</v>
      </c>
      <c r="J659" s="2" t="s">
        <v>136</v>
      </c>
      <c r="K659" s="2" t="s">
        <v>731</v>
      </c>
      <c r="L659" s="2" t="s">
        <v>136</v>
      </c>
      <c r="M659" s="2" t="s">
        <v>137</v>
      </c>
      <c r="N659" s="2" t="s">
        <v>116</v>
      </c>
      <c r="O659" s="2" t="s">
        <v>117</v>
      </c>
      <c r="P659" s="2">
        <v>0</v>
      </c>
      <c r="Q659" s="2">
        <v>0</v>
      </c>
      <c r="R659" s="3">
        <f t="shared" si="85"/>
        <v>0</v>
      </c>
      <c r="S659" s="3">
        <f t="shared" si="86"/>
        <v>0</v>
      </c>
      <c r="T659" s="2">
        <v>0</v>
      </c>
      <c r="U659" s="2">
        <v>0</v>
      </c>
      <c r="V659" s="2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 s="2">
        <f t="shared" si="87"/>
        <v>0</v>
      </c>
      <c r="AI659" s="2" t="e">
        <f t="shared" si="82"/>
        <v>#DIV/0!</v>
      </c>
      <c r="AJ659">
        <v>0</v>
      </c>
      <c r="AK659" s="2">
        <f t="shared" si="88"/>
        <v>0</v>
      </c>
    </row>
    <row r="660" spans="1:37" ht="12.75" customHeight="1">
      <c r="A660" s="2">
        <v>14</v>
      </c>
      <c r="B660" s="2">
        <v>15</v>
      </c>
      <c r="C660" s="2" t="s">
        <v>729</v>
      </c>
      <c r="D660" t="s">
        <v>1474</v>
      </c>
      <c r="F660" t="str">
        <f t="shared" si="83"/>
        <v>400HISTORICAL COST</v>
      </c>
      <c r="G660" t="str">
        <f t="shared" si="84"/>
        <v>3000OPENING BALANCE</v>
      </c>
      <c r="I660" t="s">
        <v>1330</v>
      </c>
      <c r="J660" s="2" t="s">
        <v>732</v>
      </c>
      <c r="K660" s="2" t="s">
        <v>495</v>
      </c>
      <c r="L660" s="2" t="s">
        <v>130</v>
      </c>
      <c r="M660" s="2" t="s">
        <v>131</v>
      </c>
      <c r="N660" s="2" t="s">
        <v>15</v>
      </c>
      <c r="O660" s="2" t="s">
        <v>16</v>
      </c>
      <c r="P660" s="2">
        <v>0</v>
      </c>
      <c r="Q660" s="2">
        <v>0</v>
      </c>
      <c r="R660" s="3">
        <f t="shared" si="85"/>
        <v>0</v>
      </c>
      <c r="S660" s="3">
        <f t="shared" si="86"/>
        <v>0</v>
      </c>
      <c r="T660" s="2">
        <v>0</v>
      </c>
      <c r="U660" s="2">
        <v>0</v>
      </c>
      <c r="V660" s="2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 s="2">
        <f t="shared" si="87"/>
        <v>0</v>
      </c>
      <c r="AI660" s="2" t="e">
        <f t="shared" si="82"/>
        <v>#DIV/0!</v>
      </c>
      <c r="AJ660">
        <v>0</v>
      </c>
      <c r="AK660" s="2">
        <f t="shared" si="88"/>
        <v>0</v>
      </c>
    </row>
    <row r="661" spans="1:37" ht="12.75" customHeight="1">
      <c r="A661" s="2">
        <v>14</v>
      </c>
      <c r="B661" s="2">
        <v>15</v>
      </c>
      <c r="C661" s="2" t="s">
        <v>729</v>
      </c>
      <c r="D661" t="s">
        <v>1474</v>
      </c>
      <c r="F661" t="str">
        <f t="shared" si="83"/>
        <v>400HISTORICAL COST</v>
      </c>
      <c r="G661" t="str">
        <f t="shared" si="84"/>
        <v>4005ADDITIONS</v>
      </c>
      <c r="I661" t="s">
        <v>1330</v>
      </c>
      <c r="J661" s="2" t="s">
        <v>732</v>
      </c>
      <c r="K661" s="2" t="s">
        <v>495</v>
      </c>
      <c r="L661" s="2" t="s">
        <v>130</v>
      </c>
      <c r="M661" s="2" t="s">
        <v>131</v>
      </c>
      <c r="N661" s="2" t="s">
        <v>110</v>
      </c>
      <c r="O661" s="2" t="s">
        <v>111</v>
      </c>
      <c r="P661" s="2">
        <v>0</v>
      </c>
      <c r="Q661" s="2">
        <v>0</v>
      </c>
      <c r="R661" s="3">
        <f t="shared" si="85"/>
        <v>0</v>
      </c>
      <c r="S661" s="3">
        <f t="shared" si="86"/>
        <v>0</v>
      </c>
      <c r="T661" s="2">
        <v>0</v>
      </c>
      <c r="U661" s="2">
        <v>0</v>
      </c>
      <c r="V661" s="2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 s="2">
        <f t="shared" si="87"/>
        <v>0</v>
      </c>
      <c r="AI661" s="2" t="e">
        <f t="shared" si="82"/>
        <v>#DIV/0!</v>
      </c>
      <c r="AJ661">
        <v>0</v>
      </c>
      <c r="AK661" s="2">
        <f t="shared" si="88"/>
        <v>0</v>
      </c>
    </row>
    <row r="662" spans="1:37" ht="12.75" customHeight="1">
      <c r="A662" s="2">
        <v>14</v>
      </c>
      <c r="B662" s="2">
        <v>15</v>
      </c>
      <c r="C662" s="2" t="s">
        <v>729</v>
      </c>
      <c r="D662" t="s">
        <v>1474</v>
      </c>
      <c r="F662" t="str">
        <f t="shared" si="83"/>
        <v>400HISTORICAL COST</v>
      </c>
      <c r="G662" t="str">
        <f t="shared" si="84"/>
        <v>4010DISPOSALS</v>
      </c>
      <c r="I662" t="s">
        <v>1330</v>
      </c>
      <c r="J662" s="2" t="s">
        <v>732</v>
      </c>
      <c r="K662" s="2" t="s">
        <v>495</v>
      </c>
      <c r="L662" s="2" t="s">
        <v>130</v>
      </c>
      <c r="M662" s="2" t="s">
        <v>131</v>
      </c>
      <c r="N662" s="2" t="s">
        <v>114</v>
      </c>
      <c r="O662" s="2" t="s">
        <v>115</v>
      </c>
      <c r="P662" s="2">
        <v>0</v>
      </c>
      <c r="Q662" s="2">
        <v>0</v>
      </c>
      <c r="R662" s="3">
        <f t="shared" si="85"/>
        <v>0</v>
      </c>
      <c r="S662" s="3">
        <f t="shared" si="86"/>
        <v>0</v>
      </c>
      <c r="T662" s="2">
        <v>0</v>
      </c>
      <c r="U662" s="2">
        <v>0</v>
      </c>
      <c r="V662" s="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 s="2">
        <f t="shared" si="87"/>
        <v>0</v>
      </c>
      <c r="AI662" s="2" t="e">
        <f t="shared" si="82"/>
        <v>#DIV/0!</v>
      </c>
      <c r="AJ662">
        <v>0</v>
      </c>
      <c r="AK662" s="2">
        <f t="shared" si="88"/>
        <v>0</v>
      </c>
    </row>
    <row r="663" spans="1:37" ht="12.75" customHeight="1">
      <c r="A663" s="2">
        <v>14</v>
      </c>
      <c r="B663" s="2">
        <v>15</v>
      </c>
      <c r="C663" s="2" t="s">
        <v>729</v>
      </c>
      <c r="D663" t="s">
        <v>1474</v>
      </c>
      <c r="F663" t="str">
        <f t="shared" si="83"/>
        <v>400HISTORICAL COST</v>
      </c>
      <c r="G663" t="str">
        <f t="shared" si="84"/>
        <v>4040TRANSFERS</v>
      </c>
      <c r="I663" t="s">
        <v>1330</v>
      </c>
      <c r="J663" s="2" t="s">
        <v>732</v>
      </c>
      <c r="K663" s="2" t="s">
        <v>495</v>
      </c>
      <c r="L663" s="2" t="s">
        <v>130</v>
      </c>
      <c r="M663" s="2" t="s">
        <v>131</v>
      </c>
      <c r="N663" s="2" t="s">
        <v>67</v>
      </c>
      <c r="O663" s="2" t="s">
        <v>68</v>
      </c>
      <c r="P663" s="2">
        <v>0</v>
      </c>
      <c r="Q663" s="2">
        <v>0</v>
      </c>
      <c r="R663" s="3">
        <f t="shared" si="85"/>
        <v>0</v>
      </c>
      <c r="S663" s="3">
        <f t="shared" si="86"/>
        <v>0</v>
      </c>
      <c r="T663" s="2">
        <v>0</v>
      </c>
      <c r="U663" s="2">
        <v>0</v>
      </c>
      <c r="V663" s="2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 s="2">
        <f t="shared" si="87"/>
        <v>0</v>
      </c>
      <c r="AI663" s="2" t="e">
        <f t="shared" si="82"/>
        <v>#DIV/0!</v>
      </c>
      <c r="AJ663">
        <v>0</v>
      </c>
      <c r="AK663" s="2">
        <f t="shared" si="88"/>
        <v>0</v>
      </c>
    </row>
    <row r="664" spans="1:37" ht="12.75" customHeight="1">
      <c r="A664" s="2">
        <v>14</v>
      </c>
      <c r="B664" s="2">
        <v>15</v>
      </c>
      <c r="C664" s="2" t="s">
        <v>729</v>
      </c>
      <c r="D664" t="s">
        <v>1474</v>
      </c>
      <c r="F664" t="str">
        <f t="shared" si="83"/>
        <v>402ACCUMULATED DEPRECIATION</v>
      </c>
      <c r="G664" t="str">
        <f t="shared" si="84"/>
        <v>3000OPENING BALANCE</v>
      </c>
      <c r="I664" t="s">
        <v>1330</v>
      </c>
      <c r="J664" s="2" t="s">
        <v>732</v>
      </c>
      <c r="K664" s="2" t="s">
        <v>495</v>
      </c>
      <c r="L664" s="2" t="s">
        <v>136</v>
      </c>
      <c r="M664" s="2" t="s">
        <v>137</v>
      </c>
      <c r="N664" s="2" t="s">
        <v>15</v>
      </c>
      <c r="O664" s="2" t="s">
        <v>16</v>
      </c>
      <c r="P664" s="2">
        <v>0</v>
      </c>
      <c r="Q664" s="2">
        <v>0</v>
      </c>
      <c r="R664" s="3">
        <f t="shared" si="85"/>
        <v>0</v>
      </c>
      <c r="S664" s="3">
        <f t="shared" si="86"/>
        <v>0</v>
      </c>
      <c r="T664" s="2">
        <v>0</v>
      </c>
      <c r="U664" s="2">
        <v>0</v>
      </c>
      <c r="V664" s="2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 s="2">
        <f t="shared" si="87"/>
        <v>0</v>
      </c>
      <c r="AI664" s="2" t="e">
        <f t="shared" si="82"/>
        <v>#DIV/0!</v>
      </c>
      <c r="AJ664">
        <v>0</v>
      </c>
      <c r="AK664" s="2">
        <f t="shared" si="88"/>
        <v>0</v>
      </c>
    </row>
    <row r="665" spans="1:37" ht="12.75" customHeight="1">
      <c r="A665" s="2">
        <v>14</v>
      </c>
      <c r="B665" s="2">
        <v>15</v>
      </c>
      <c r="C665" s="2" t="s">
        <v>729</v>
      </c>
      <c r="D665" t="s">
        <v>1474</v>
      </c>
      <c r="F665" t="str">
        <f t="shared" si="83"/>
        <v>402ACCUMULATED DEPRECIATION</v>
      </c>
      <c r="G665" t="str">
        <f t="shared" si="84"/>
        <v>4010DISPOSALS</v>
      </c>
      <c r="I665" t="s">
        <v>1330</v>
      </c>
      <c r="J665" s="2" t="s">
        <v>732</v>
      </c>
      <c r="K665" s="2" t="s">
        <v>495</v>
      </c>
      <c r="L665" s="2" t="s">
        <v>136</v>
      </c>
      <c r="M665" s="2" t="s">
        <v>137</v>
      </c>
      <c r="N665" s="2" t="s">
        <v>114</v>
      </c>
      <c r="O665" s="2" t="s">
        <v>115</v>
      </c>
      <c r="P665" s="2">
        <v>0</v>
      </c>
      <c r="Q665" s="2">
        <v>0</v>
      </c>
      <c r="R665" s="3">
        <f t="shared" si="85"/>
        <v>0</v>
      </c>
      <c r="S665" s="3">
        <f t="shared" si="86"/>
        <v>0</v>
      </c>
      <c r="T665" s="2">
        <v>0</v>
      </c>
      <c r="U665" s="2">
        <v>0</v>
      </c>
      <c r="V665" s="2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 s="2">
        <f t="shared" si="87"/>
        <v>0</v>
      </c>
      <c r="AI665" s="2" t="e">
        <f t="shared" si="82"/>
        <v>#DIV/0!</v>
      </c>
      <c r="AJ665">
        <v>0</v>
      </c>
      <c r="AK665" s="2">
        <f t="shared" si="88"/>
        <v>0</v>
      </c>
    </row>
    <row r="666" spans="1:37" ht="12.75" customHeight="1">
      <c r="A666" s="2">
        <v>14</v>
      </c>
      <c r="B666" s="2">
        <v>15</v>
      </c>
      <c r="C666" s="2" t="s">
        <v>729</v>
      </c>
      <c r="D666" t="s">
        <v>1474</v>
      </c>
      <c r="F666" t="str">
        <f t="shared" si="83"/>
        <v>402ACCUMULATED DEPRECIATION</v>
      </c>
      <c r="G666" t="str">
        <f t="shared" si="84"/>
        <v>4015DEPRECIATION</v>
      </c>
      <c r="I666" t="s">
        <v>1330</v>
      </c>
      <c r="J666" s="2" t="s">
        <v>732</v>
      </c>
      <c r="K666" s="2" t="s">
        <v>495</v>
      </c>
      <c r="L666" s="2" t="s">
        <v>136</v>
      </c>
      <c r="M666" s="2" t="s">
        <v>137</v>
      </c>
      <c r="N666" s="2" t="s">
        <v>116</v>
      </c>
      <c r="O666" s="2" t="s">
        <v>117</v>
      </c>
      <c r="P666" s="2">
        <v>0</v>
      </c>
      <c r="Q666" s="2">
        <v>0</v>
      </c>
      <c r="R666" s="3">
        <f t="shared" si="85"/>
        <v>0</v>
      </c>
      <c r="S666" s="3">
        <f t="shared" si="86"/>
        <v>0</v>
      </c>
      <c r="T666" s="2">
        <v>0</v>
      </c>
      <c r="U666" s="2">
        <v>0</v>
      </c>
      <c r="V666" s="2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 s="2">
        <f t="shared" si="87"/>
        <v>0</v>
      </c>
      <c r="AI666" s="2" t="e">
        <f t="shared" si="82"/>
        <v>#DIV/0!</v>
      </c>
      <c r="AJ666">
        <v>0</v>
      </c>
      <c r="AK666" s="2">
        <f t="shared" si="88"/>
        <v>0</v>
      </c>
    </row>
    <row r="667" spans="1:37" ht="12.75" customHeight="1">
      <c r="A667" s="2">
        <v>14</v>
      </c>
      <c r="B667" s="2">
        <v>15</v>
      </c>
      <c r="C667" s="2" t="s">
        <v>729</v>
      </c>
      <c r="D667" t="s">
        <v>1475</v>
      </c>
      <c r="F667" t="str">
        <f t="shared" si="83"/>
        <v>400HISTORICAL COST</v>
      </c>
      <c r="G667" t="str">
        <f t="shared" si="84"/>
        <v>3000OPENING BALANCE</v>
      </c>
      <c r="I667" t="s">
        <v>1330</v>
      </c>
      <c r="J667" s="2" t="s">
        <v>733</v>
      </c>
      <c r="K667" s="2" t="s">
        <v>734</v>
      </c>
      <c r="L667" s="2" t="s">
        <v>130</v>
      </c>
      <c r="M667" s="2" t="s">
        <v>131</v>
      </c>
      <c r="N667" s="2" t="s">
        <v>15</v>
      </c>
      <c r="O667" s="2" t="s">
        <v>16</v>
      </c>
      <c r="P667" s="2">
        <v>0</v>
      </c>
      <c r="Q667" s="2">
        <v>0</v>
      </c>
      <c r="R667" s="3">
        <f t="shared" si="85"/>
        <v>0</v>
      </c>
      <c r="S667" s="3">
        <f t="shared" si="86"/>
        <v>0</v>
      </c>
      <c r="T667" s="2">
        <v>0</v>
      </c>
      <c r="U667" s="2">
        <v>0</v>
      </c>
      <c r="V667" s="2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 s="2">
        <f t="shared" si="87"/>
        <v>0</v>
      </c>
      <c r="AI667" s="2" t="e">
        <f t="shared" si="82"/>
        <v>#DIV/0!</v>
      </c>
      <c r="AJ667">
        <v>0</v>
      </c>
      <c r="AK667" s="2">
        <f t="shared" si="88"/>
        <v>0</v>
      </c>
    </row>
    <row r="668" spans="1:37" ht="12.75" customHeight="1">
      <c r="A668" s="2">
        <v>14</v>
      </c>
      <c r="B668" s="2">
        <v>15</v>
      </c>
      <c r="C668" s="2" t="s">
        <v>729</v>
      </c>
      <c r="D668" t="s">
        <v>1475</v>
      </c>
      <c r="F668" t="str">
        <f t="shared" si="83"/>
        <v>400HISTORICAL COST</v>
      </c>
      <c r="G668" t="str">
        <f t="shared" si="84"/>
        <v>4005ADDITIONS</v>
      </c>
      <c r="I668" t="s">
        <v>1330</v>
      </c>
      <c r="J668" s="2" t="s">
        <v>733</v>
      </c>
      <c r="K668" s="2" t="s">
        <v>734</v>
      </c>
      <c r="L668" s="2" t="s">
        <v>130</v>
      </c>
      <c r="M668" s="2" t="s">
        <v>131</v>
      </c>
      <c r="N668" s="2" t="s">
        <v>110</v>
      </c>
      <c r="O668" s="2" t="s">
        <v>111</v>
      </c>
      <c r="P668" s="2">
        <v>0</v>
      </c>
      <c r="Q668" s="2">
        <v>0</v>
      </c>
      <c r="R668" s="3">
        <f t="shared" si="85"/>
        <v>0</v>
      </c>
      <c r="S668" s="3">
        <f t="shared" si="86"/>
        <v>0</v>
      </c>
      <c r="T668" s="2">
        <v>0</v>
      </c>
      <c r="U668" s="2">
        <v>0</v>
      </c>
      <c r="V668" s="2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 s="2">
        <f t="shared" si="87"/>
        <v>0</v>
      </c>
      <c r="AI668" s="2" t="e">
        <f t="shared" si="82"/>
        <v>#DIV/0!</v>
      </c>
      <c r="AJ668">
        <v>0</v>
      </c>
      <c r="AK668" s="2">
        <f t="shared" si="88"/>
        <v>0</v>
      </c>
    </row>
    <row r="669" spans="1:37" ht="12.75" customHeight="1">
      <c r="A669" s="2">
        <v>14</v>
      </c>
      <c r="B669" s="2">
        <v>15</v>
      </c>
      <c r="C669" s="2" t="s">
        <v>729</v>
      </c>
      <c r="D669" t="s">
        <v>1475</v>
      </c>
      <c r="F669" t="str">
        <f t="shared" si="83"/>
        <v>400HISTORICAL COST</v>
      </c>
      <c r="G669" t="str">
        <f t="shared" si="84"/>
        <v>4010DISPOSALS</v>
      </c>
      <c r="I669" t="s">
        <v>1330</v>
      </c>
      <c r="J669" s="2" t="s">
        <v>733</v>
      </c>
      <c r="K669" s="2" t="s">
        <v>734</v>
      </c>
      <c r="L669" s="2" t="s">
        <v>130</v>
      </c>
      <c r="M669" s="2" t="s">
        <v>131</v>
      </c>
      <c r="N669" s="2" t="s">
        <v>114</v>
      </c>
      <c r="O669" s="2" t="s">
        <v>115</v>
      </c>
      <c r="P669" s="2">
        <v>0</v>
      </c>
      <c r="Q669" s="2">
        <v>0</v>
      </c>
      <c r="R669" s="3">
        <f t="shared" si="85"/>
        <v>0</v>
      </c>
      <c r="S669" s="3">
        <f t="shared" si="86"/>
        <v>0</v>
      </c>
      <c r="T669" s="2">
        <v>0</v>
      </c>
      <c r="U669" s="2">
        <v>0</v>
      </c>
      <c r="V669" s="2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 s="2">
        <f t="shared" si="87"/>
        <v>0</v>
      </c>
      <c r="AI669" s="2" t="e">
        <f t="shared" si="82"/>
        <v>#DIV/0!</v>
      </c>
      <c r="AJ669">
        <v>0</v>
      </c>
      <c r="AK669" s="2">
        <f t="shared" si="88"/>
        <v>0</v>
      </c>
    </row>
    <row r="670" spans="1:37" ht="12.75" customHeight="1">
      <c r="A670" s="2">
        <v>14</v>
      </c>
      <c r="B670" s="2">
        <v>15</v>
      </c>
      <c r="C670" s="2" t="s">
        <v>729</v>
      </c>
      <c r="D670" t="s">
        <v>1475</v>
      </c>
      <c r="F670" t="str">
        <f t="shared" si="83"/>
        <v>400HISTORICAL COST</v>
      </c>
      <c r="G670" t="str">
        <f t="shared" si="84"/>
        <v>4040TRANSFERS</v>
      </c>
      <c r="I670" t="s">
        <v>1330</v>
      </c>
      <c r="J670" s="2" t="s">
        <v>733</v>
      </c>
      <c r="K670" s="2" t="s">
        <v>734</v>
      </c>
      <c r="L670" s="2" t="s">
        <v>130</v>
      </c>
      <c r="M670" s="2" t="s">
        <v>131</v>
      </c>
      <c r="N670" s="2" t="s">
        <v>67</v>
      </c>
      <c r="O670" s="2" t="s">
        <v>68</v>
      </c>
      <c r="P670" s="2">
        <v>0</v>
      </c>
      <c r="Q670" s="2">
        <v>0</v>
      </c>
      <c r="R670" s="3">
        <f t="shared" si="85"/>
        <v>0</v>
      </c>
      <c r="S670" s="3">
        <f t="shared" si="86"/>
        <v>0</v>
      </c>
      <c r="T670" s="2">
        <v>0</v>
      </c>
      <c r="U670" s="2">
        <v>0</v>
      </c>
      <c r="V670" s="2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 s="2">
        <f t="shared" si="87"/>
        <v>0</v>
      </c>
      <c r="AI670" s="2" t="e">
        <f t="shared" si="82"/>
        <v>#DIV/0!</v>
      </c>
      <c r="AJ670">
        <v>0</v>
      </c>
      <c r="AK670" s="2">
        <f t="shared" si="88"/>
        <v>0</v>
      </c>
    </row>
    <row r="671" spans="1:37" ht="12.75" customHeight="1">
      <c r="A671" s="2">
        <v>14</v>
      </c>
      <c r="B671" s="2">
        <v>15</v>
      </c>
      <c r="C671" s="2" t="s">
        <v>729</v>
      </c>
      <c r="D671" t="s">
        <v>1475</v>
      </c>
      <c r="F671" t="str">
        <f t="shared" si="83"/>
        <v>402ACCUMULATED DEPRECIATION</v>
      </c>
      <c r="G671" t="str">
        <f t="shared" si="84"/>
        <v>3000OPENING BALANCE</v>
      </c>
      <c r="I671" t="s">
        <v>1330</v>
      </c>
      <c r="J671" s="2" t="s">
        <v>733</v>
      </c>
      <c r="K671" s="2" t="s">
        <v>734</v>
      </c>
      <c r="L671" s="2" t="s">
        <v>136</v>
      </c>
      <c r="M671" s="2" t="s">
        <v>137</v>
      </c>
      <c r="N671" s="2" t="s">
        <v>15</v>
      </c>
      <c r="O671" s="2" t="s">
        <v>16</v>
      </c>
      <c r="P671" s="2">
        <v>0</v>
      </c>
      <c r="Q671" s="2">
        <v>0</v>
      </c>
      <c r="R671" s="3">
        <f t="shared" si="85"/>
        <v>0</v>
      </c>
      <c r="S671" s="3">
        <f t="shared" si="86"/>
        <v>0</v>
      </c>
      <c r="T671" s="2">
        <v>0</v>
      </c>
      <c r="U671" s="2">
        <v>0</v>
      </c>
      <c r="V671" s="2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 s="2">
        <f t="shared" si="87"/>
        <v>0</v>
      </c>
      <c r="AI671" s="2" t="e">
        <f t="shared" si="82"/>
        <v>#DIV/0!</v>
      </c>
      <c r="AJ671">
        <v>0</v>
      </c>
      <c r="AK671" s="2">
        <f t="shared" si="88"/>
        <v>0</v>
      </c>
    </row>
    <row r="672" spans="1:37" ht="12.75" customHeight="1">
      <c r="A672" s="2">
        <v>14</v>
      </c>
      <c r="B672" s="2">
        <v>15</v>
      </c>
      <c r="C672" s="2" t="s">
        <v>729</v>
      </c>
      <c r="D672" t="s">
        <v>1475</v>
      </c>
      <c r="F672" t="str">
        <f t="shared" si="83"/>
        <v>402ACCUMULATED DEPRECIATION</v>
      </c>
      <c r="G672" t="str">
        <f t="shared" si="84"/>
        <v>4010DISPOSALS</v>
      </c>
      <c r="I672" t="s">
        <v>1330</v>
      </c>
      <c r="J672" s="2" t="s">
        <v>733</v>
      </c>
      <c r="K672" s="2" t="s">
        <v>734</v>
      </c>
      <c r="L672" s="2" t="s">
        <v>136</v>
      </c>
      <c r="M672" s="2" t="s">
        <v>137</v>
      </c>
      <c r="N672" s="2" t="s">
        <v>114</v>
      </c>
      <c r="O672" s="2" t="s">
        <v>115</v>
      </c>
      <c r="P672" s="2">
        <v>0</v>
      </c>
      <c r="Q672" s="2">
        <v>0</v>
      </c>
      <c r="R672" s="3">
        <f t="shared" si="85"/>
        <v>0</v>
      </c>
      <c r="S672" s="3">
        <f t="shared" si="86"/>
        <v>0</v>
      </c>
      <c r="T672" s="2">
        <v>0</v>
      </c>
      <c r="U672" s="2">
        <v>0</v>
      </c>
      <c r="V672" s="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 s="2">
        <f t="shared" si="87"/>
        <v>0</v>
      </c>
      <c r="AI672" s="2" t="e">
        <f t="shared" si="82"/>
        <v>#DIV/0!</v>
      </c>
      <c r="AJ672">
        <v>0</v>
      </c>
      <c r="AK672" s="2">
        <f t="shared" si="88"/>
        <v>0</v>
      </c>
    </row>
    <row r="673" spans="1:37" ht="12.75" customHeight="1">
      <c r="A673" s="2">
        <v>14</v>
      </c>
      <c r="B673" s="2">
        <v>15</v>
      </c>
      <c r="C673" s="2" t="s">
        <v>729</v>
      </c>
      <c r="D673" t="s">
        <v>1475</v>
      </c>
      <c r="F673" t="str">
        <f t="shared" si="83"/>
        <v>402ACCUMULATED DEPRECIATION</v>
      </c>
      <c r="G673" t="str">
        <f t="shared" si="84"/>
        <v>4015DEPRECIATION</v>
      </c>
      <c r="I673" t="s">
        <v>1330</v>
      </c>
      <c r="J673" s="2" t="s">
        <v>733</v>
      </c>
      <c r="K673" s="2" t="s">
        <v>734</v>
      </c>
      <c r="L673" s="2" t="s">
        <v>136</v>
      </c>
      <c r="M673" s="2" t="s">
        <v>137</v>
      </c>
      <c r="N673" s="2" t="s">
        <v>116</v>
      </c>
      <c r="O673" s="2" t="s">
        <v>117</v>
      </c>
      <c r="P673" s="2">
        <v>0</v>
      </c>
      <c r="Q673" s="2">
        <v>0</v>
      </c>
      <c r="R673" s="3">
        <f t="shared" si="85"/>
        <v>0</v>
      </c>
      <c r="S673" s="3">
        <f t="shared" si="86"/>
        <v>0</v>
      </c>
      <c r="T673" s="2">
        <v>0</v>
      </c>
      <c r="U673" s="2">
        <v>0</v>
      </c>
      <c r="V673" s="2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 s="2">
        <f t="shared" si="87"/>
        <v>0</v>
      </c>
      <c r="AI673" s="2" t="e">
        <f t="shared" si="82"/>
        <v>#DIV/0!</v>
      </c>
      <c r="AJ673">
        <v>0</v>
      </c>
      <c r="AK673" s="2">
        <f t="shared" si="88"/>
        <v>0</v>
      </c>
    </row>
    <row r="674" spans="1:37" ht="12.75" customHeight="1">
      <c r="A674" s="2">
        <v>14</v>
      </c>
      <c r="B674" s="2">
        <v>15</v>
      </c>
      <c r="C674" s="2" t="s">
        <v>729</v>
      </c>
      <c r="D674" t="s">
        <v>1476</v>
      </c>
      <c r="F674" t="str">
        <f t="shared" si="83"/>
        <v>400HISTORICAL COST</v>
      </c>
      <c r="G674" t="str">
        <f t="shared" si="84"/>
        <v>3000OPENING BALANCE</v>
      </c>
      <c r="I674" t="s">
        <v>1330</v>
      </c>
      <c r="J674" s="2" t="s">
        <v>735</v>
      </c>
      <c r="K674" s="2" t="s">
        <v>736</v>
      </c>
      <c r="L674" s="2" t="s">
        <v>130</v>
      </c>
      <c r="M674" s="2" t="s">
        <v>131</v>
      </c>
      <c r="N674" s="2" t="s">
        <v>15</v>
      </c>
      <c r="O674" s="2" t="s">
        <v>16</v>
      </c>
      <c r="P674" s="2">
        <v>0</v>
      </c>
      <c r="Q674" s="2">
        <v>0</v>
      </c>
      <c r="R674" s="3">
        <f t="shared" si="85"/>
        <v>0</v>
      </c>
      <c r="S674" s="3">
        <f t="shared" si="86"/>
        <v>0</v>
      </c>
      <c r="T674" s="2">
        <v>0</v>
      </c>
      <c r="U674" s="2">
        <v>0</v>
      </c>
      <c r="V674" s="2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 s="2">
        <f t="shared" si="87"/>
        <v>0</v>
      </c>
      <c r="AI674" s="2" t="e">
        <f t="shared" si="82"/>
        <v>#DIV/0!</v>
      </c>
      <c r="AJ674">
        <v>0</v>
      </c>
      <c r="AK674" s="2">
        <f t="shared" si="88"/>
        <v>0</v>
      </c>
    </row>
    <row r="675" spans="1:37" ht="12.75" customHeight="1">
      <c r="A675" s="2">
        <v>14</v>
      </c>
      <c r="B675" s="2">
        <v>15</v>
      </c>
      <c r="C675" s="2" t="s">
        <v>729</v>
      </c>
      <c r="D675" t="s">
        <v>1476</v>
      </c>
      <c r="F675" t="str">
        <f t="shared" si="83"/>
        <v>400HISTORICAL COST</v>
      </c>
      <c r="G675" t="str">
        <f t="shared" si="84"/>
        <v>4005ADDITIONS</v>
      </c>
      <c r="I675" t="s">
        <v>1330</v>
      </c>
      <c r="J675" s="2" t="s">
        <v>735</v>
      </c>
      <c r="K675" s="2" t="s">
        <v>736</v>
      </c>
      <c r="L675" s="2" t="s">
        <v>130</v>
      </c>
      <c r="M675" s="2" t="s">
        <v>131</v>
      </c>
      <c r="N675" s="2" t="s">
        <v>110</v>
      </c>
      <c r="O675" s="2" t="s">
        <v>111</v>
      </c>
      <c r="P675" s="2">
        <v>0</v>
      </c>
      <c r="Q675" s="2">
        <v>0</v>
      </c>
      <c r="R675" s="3">
        <f t="shared" si="85"/>
        <v>0</v>
      </c>
      <c r="S675" s="3">
        <f t="shared" si="86"/>
        <v>0</v>
      </c>
      <c r="T675" s="2">
        <v>0</v>
      </c>
      <c r="U675" s="2">
        <v>0</v>
      </c>
      <c r="V675" s="2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 s="2">
        <f t="shared" si="87"/>
        <v>0</v>
      </c>
      <c r="AI675" s="2" t="e">
        <f t="shared" si="82"/>
        <v>#DIV/0!</v>
      </c>
      <c r="AJ675">
        <v>0</v>
      </c>
      <c r="AK675" s="2">
        <f t="shared" si="88"/>
        <v>0</v>
      </c>
    </row>
    <row r="676" spans="1:37" ht="12.75" customHeight="1">
      <c r="A676" s="2">
        <v>14</v>
      </c>
      <c r="B676" s="2">
        <v>15</v>
      </c>
      <c r="C676" s="2" t="s">
        <v>729</v>
      </c>
      <c r="D676" t="s">
        <v>1476</v>
      </c>
      <c r="F676" t="str">
        <f t="shared" si="83"/>
        <v>400HISTORICAL COST</v>
      </c>
      <c r="G676" t="str">
        <f t="shared" si="84"/>
        <v>4010DISPOSALS</v>
      </c>
      <c r="I676" t="s">
        <v>1330</v>
      </c>
      <c r="J676" s="2" t="s">
        <v>735</v>
      </c>
      <c r="K676" s="2" t="s">
        <v>736</v>
      </c>
      <c r="L676" s="2" t="s">
        <v>130</v>
      </c>
      <c r="M676" s="2" t="s">
        <v>131</v>
      </c>
      <c r="N676" s="2" t="s">
        <v>114</v>
      </c>
      <c r="O676" s="2" t="s">
        <v>115</v>
      </c>
      <c r="P676" s="2">
        <v>0</v>
      </c>
      <c r="Q676" s="2">
        <v>0</v>
      </c>
      <c r="R676" s="3">
        <f t="shared" si="85"/>
        <v>0</v>
      </c>
      <c r="S676" s="3">
        <f t="shared" si="86"/>
        <v>0</v>
      </c>
      <c r="T676" s="2">
        <v>0</v>
      </c>
      <c r="U676" s="2">
        <v>0</v>
      </c>
      <c r="V676" s="2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 s="2">
        <f t="shared" si="87"/>
        <v>0</v>
      </c>
      <c r="AI676" s="2" t="e">
        <f t="shared" si="82"/>
        <v>#DIV/0!</v>
      </c>
      <c r="AJ676">
        <v>0</v>
      </c>
      <c r="AK676" s="2">
        <f t="shared" si="88"/>
        <v>0</v>
      </c>
    </row>
    <row r="677" spans="1:37" ht="12.75" customHeight="1">
      <c r="A677" s="2">
        <v>14</v>
      </c>
      <c r="B677" s="2">
        <v>15</v>
      </c>
      <c r="C677" s="2" t="s">
        <v>729</v>
      </c>
      <c r="D677" t="s">
        <v>1476</v>
      </c>
      <c r="F677" t="str">
        <f t="shared" si="83"/>
        <v>400HISTORICAL COST</v>
      </c>
      <c r="G677" t="str">
        <f t="shared" si="84"/>
        <v>4040TRANSFERS</v>
      </c>
      <c r="I677" t="s">
        <v>1330</v>
      </c>
      <c r="J677" s="2" t="s">
        <v>735</v>
      </c>
      <c r="K677" s="2" t="s">
        <v>736</v>
      </c>
      <c r="L677" s="2" t="s">
        <v>130</v>
      </c>
      <c r="M677" s="2" t="s">
        <v>131</v>
      </c>
      <c r="N677" s="2" t="s">
        <v>67</v>
      </c>
      <c r="O677" s="2" t="s">
        <v>68</v>
      </c>
      <c r="P677" s="2">
        <v>0</v>
      </c>
      <c r="Q677" s="2">
        <v>0</v>
      </c>
      <c r="R677" s="3">
        <f t="shared" si="85"/>
        <v>0</v>
      </c>
      <c r="S677" s="3">
        <f t="shared" si="86"/>
        <v>0</v>
      </c>
      <c r="T677" s="2">
        <v>0</v>
      </c>
      <c r="U677" s="2">
        <v>0</v>
      </c>
      <c r="V677" s="2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 s="2">
        <f t="shared" si="87"/>
        <v>0</v>
      </c>
      <c r="AI677" s="2" t="e">
        <f t="shared" si="82"/>
        <v>#DIV/0!</v>
      </c>
      <c r="AJ677">
        <v>0</v>
      </c>
      <c r="AK677" s="2">
        <f t="shared" si="88"/>
        <v>0</v>
      </c>
    </row>
    <row r="678" spans="1:37" ht="12.75" customHeight="1">
      <c r="A678" s="2">
        <v>14</v>
      </c>
      <c r="B678" s="2">
        <v>15</v>
      </c>
      <c r="C678" s="2" t="s">
        <v>729</v>
      </c>
      <c r="D678" t="s">
        <v>1476</v>
      </c>
      <c r="F678" t="str">
        <f t="shared" si="83"/>
        <v>402ACCUMULATED DEPRECIATION</v>
      </c>
      <c r="G678" t="str">
        <f t="shared" si="84"/>
        <v>3000OPENING BALANCE</v>
      </c>
      <c r="I678" t="s">
        <v>1330</v>
      </c>
      <c r="J678" s="2" t="s">
        <v>735</v>
      </c>
      <c r="K678" s="2" t="s">
        <v>736</v>
      </c>
      <c r="L678" s="2" t="s">
        <v>136</v>
      </c>
      <c r="M678" s="2" t="s">
        <v>137</v>
      </c>
      <c r="N678" s="2" t="s">
        <v>15</v>
      </c>
      <c r="O678" s="2" t="s">
        <v>16</v>
      </c>
      <c r="P678" s="2">
        <v>0</v>
      </c>
      <c r="Q678" s="2">
        <v>0</v>
      </c>
      <c r="R678" s="3">
        <f t="shared" si="85"/>
        <v>0</v>
      </c>
      <c r="S678" s="3">
        <f t="shared" si="86"/>
        <v>0</v>
      </c>
      <c r="T678" s="2">
        <v>0</v>
      </c>
      <c r="U678" s="2">
        <v>0</v>
      </c>
      <c r="V678" s="2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 s="2">
        <f t="shared" si="87"/>
        <v>0</v>
      </c>
      <c r="AI678" s="2" t="e">
        <f t="shared" si="82"/>
        <v>#DIV/0!</v>
      </c>
      <c r="AJ678">
        <v>0</v>
      </c>
      <c r="AK678" s="2">
        <f t="shared" si="88"/>
        <v>0</v>
      </c>
    </row>
    <row r="679" spans="1:37" ht="12.75" customHeight="1">
      <c r="A679" s="2">
        <v>14</v>
      </c>
      <c r="B679" s="2">
        <v>15</v>
      </c>
      <c r="C679" s="2" t="s">
        <v>729</v>
      </c>
      <c r="D679" t="s">
        <v>1476</v>
      </c>
      <c r="F679" t="str">
        <f t="shared" si="83"/>
        <v>402ACCUMULATED DEPRECIATION</v>
      </c>
      <c r="G679" t="str">
        <f t="shared" si="84"/>
        <v>4005ADDITIONS</v>
      </c>
      <c r="I679" t="s">
        <v>1330</v>
      </c>
      <c r="J679" s="2" t="s">
        <v>735</v>
      </c>
      <c r="K679" s="2" t="s">
        <v>736</v>
      </c>
      <c r="L679" s="2" t="s">
        <v>136</v>
      </c>
      <c r="M679" s="2" t="s">
        <v>137</v>
      </c>
      <c r="N679" s="2" t="s">
        <v>110</v>
      </c>
      <c r="O679" s="2" t="s">
        <v>111</v>
      </c>
      <c r="P679" s="2">
        <v>0</v>
      </c>
      <c r="Q679" s="2">
        <v>0</v>
      </c>
      <c r="R679" s="3">
        <f t="shared" si="85"/>
        <v>0</v>
      </c>
      <c r="S679" s="3">
        <f t="shared" si="86"/>
        <v>0</v>
      </c>
      <c r="T679" s="2">
        <v>0</v>
      </c>
      <c r="U679" s="2">
        <v>0</v>
      </c>
      <c r="V679" s="2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 s="2">
        <f t="shared" si="87"/>
        <v>0</v>
      </c>
      <c r="AI679" s="2" t="e">
        <f t="shared" si="82"/>
        <v>#DIV/0!</v>
      </c>
      <c r="AJ679">
        <v>0</v>
      </c>
      <c r="AK679" s="2">
        <f t="shared" si="88"/>
        <v>0</v>
      </c>
    </row>
    <row r="680" spans="1:37" ht="12.75" customHeight="1">
      <c r="A680" s="2">
        <v>14</v>
      </c>
      <c r="B680" s="2">
        <v>15</v>
      </c>
      <c r="C680" s="2" t="s">
        <v>729</v>
      </c>
      <c r="D680" t="s">
        <v>1476</v>
      </c>
      <c r="F680" t="str">
        <f t="shared" si="83"/>
        <v>402ACCUMULATED DEPRECIATION</v>
      </c>
      <c r="G680" t="str">
        <f t="shared" si="84"/>
        <v>4010DISPOSALS</v>
      </c>
      <c r="I680" t="s">
        <v>1330</v>
      </c>
      <c r="J680" s="2" t="s">
        <v>735</v>
      </c>
      <c r="K680" s="2" t="s">
        <v>736</v>
      </c>
      <c r="L680" s="2" t="s">
        <v>136</v>
      </c>
      <c r="M680" s="2" t="s">
        <v>137</v>
      </c>
      <c r="N680" s="2" t="s">
        <v>114</v>
      </c>
      <c r="O680" s="2" t="s">
        <v>115</v>
      </c>
      <c r="P680" s="2">
        <v>0</v>
      </c>
      <c r="Q680" s="2">
        <v>0</v>
      </c>
      <c r="R680" s="3">
        <f t="shared" si="85"/>
        <v>0</v>
      </c>
      <c r="S680" s="3">
        <f t="shared" si="86"/>
        <v>0</v>
      </c>
      <c r="T680" s="2">
        <v>0</v>
      </c>
      <c r="U680" s="2">
        <v>0</v>
      </c>
      <c r="V680" s="2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 s="2">
        <f t="shared" si="87"/>
        <v>0</v>
      </c>
      <c r="AI680" s="2" t="e">
        <f t="shared" si="82"/>
        <v>#DIV/0!</v>
      </c>
      <c r="AJ680">
        <v>0</v>
      </c>
      <c r="AK680" s="2">
        <f t="shared" si="88"/>
        <v>0</v>
      </c>
    </row>
    <row r="681" spans="1:37" ht="12.75" customHeight="1">
      <c r="A681" s="2">
        <v>14</v>
      </c>
      <c r="B681" s="2">
        <v>15</v>
      </c>
      <c r="C681" s="2" t="s">
        <v>729</v>
      </c>
      <c r="D681" t="s">
        <v>1476</v>
      </c>
      <c r="F681" t="str">
        <f t="shared" si="83"/>
        <v>402ACCUMULATED DEPRECIATION</v>
      </c>
      <c r="G681" t="str">
        <f t="shared" si="84"/>
        <v>4015DEPRECIATION</v>
      </c>
      <c r="I681" t="s">
        <v>1330</v>
      </c>
      <c r="J681" s="2" t="s">
        <v>735</v>
      </c>
      <c r="K681" s="2" t="s">
        <v>736</v>
      </c>
      <c r="L681" s="2" t="s">
        <v>136</v>
      </c>
      <c r="M681" s="2" t="s">
        <v>137</v>
      </c>
      <c r="N681" s="2" t="s">
        <v>116</v>
      </c>
      <c r="O681" s="2" t="s">
        <v>117</v>
      </c>
      <c r="P681" s="2">
        <v>0</v>
      </c>
      <c r="Q681" s="2">
        <v>0</v>
      </c>
      <c r="R681" s="3">
        <f t="shared" si="85"/>
        <v>0</v>
      </c>
      <c r="S681" s="3">
        <f t="shared" si="86"/>
        <v>0</v>
      </c>
      <c r="T681" s="2">
        <v>0</v>
      </c>
      <c r="U681" s="2">
        <v>0</v>
      </c>
      <c r="V681" s="2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 s="2">
        <f t="shared" si="87"/>
        <v>0</v>
      </c>
      <c r="AI681" s="2" t="e">
        <f t="shared" si="82"/>
        <v>#DIV/0!</v>
      </c>
      <c r="AJ681">
        <v>0</v>
      </c>
      <c r="AK681" s="2">
        <f t="shared" si="88"/>
        <v>0</v>
      </c>
    </row>
    <row r="682" spans="1:37" ht="12.75" customHeight="1">
      <c r="A682" s="2">
        <v>14</v>
      </c>
      <c r="B682" s="2">
        <v>15</v>
      </c>
      <c r="C682" s="2" t="s">
        <v>729</v>
      </c>
      <c r="D682" t="s">
        <v>1477</v>
      </c>
      <c r="F682" t="str">
        <f t="shared" si="83"/>
        <v>400HISTORICAL COST</v>
      </c>
      <c r="G682" t="str">
        <f t="shared" si="84"/>
        <v>3000OPENING BALANCE</v>
      </c>
      <c r="I682" t="s">
        <v>1330</v>
      </c>
      <c r="J682" s="2" t="s">
        <v>737</v>
      </c>
      <c r="K682" s="2" t="s">
        <v>738</v>
      </c>
      <c r="L682" s="2" t="s">
        <v>130</v>
      </c>
      <c r="M682" s="2" t="s">
        <v>131</v>
      </c>
      <c r="N682" s="2" t="s">
        <v>15</v>
      </c>
      <c r="O682" s="2" t="s">
        <v>16</v>
      </c>
      <c r="P682" s="2">
        <v>0</v>
      </c>
      <c r="Q682" s="2">
        <v>0</v>
      </c>
      <c r="R682" s="3">
        <f t="shared" si="85"/>
        <v>0</v>
      </c>
      <c r="S682" s="3">
        <f t="shared" si="86"/>
        <v>0</v>
      </c>
      <c r="T682" s="2">
        <v>0</v>
      </c>
      <c r="U682" s="2">
        <v>0</v>
      </c>
      <c r="V682" s="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 s="2">
        <f t="shared" si="87"/>
        <v>0</v>
      </c>
      <c r="AI682" s="2" t="e">
        <f t="shared" si="82"/>
        <v>#DIV/0!</v>
      </c>
      <c r="AJ682">
        <v>0</v>
      </c>
      <c r="AK682" s="2">
        <f t="shared" si="88"/>
        <v>0</v>
      </c>
    </row>
    <row r="683" spans="1:37" ht="12.75" customHeight="1">
      <c r="A683" s="2">
        <v>14</v>
      </c>
      <c r="B683" s="2">
        <v>15</v>
      </c>
      <c r="C683" s="2" t="s">
        <v>729</v>
      </c>
      <c r="D683" t="s">
        <v>1477</v>
      </c>
      <c r="F683" t="str">
        <f t="shared" si="83"/>
        <v>400HISTORICAL COST</v>
      </c>
      <c r="G683" t="str">
        <f t="shared" si="84"/>
        <v>4005ADDITIONS</v>
      </c>
      <c r="I683" t="s">
        <v>1330</v>
      </c>
      <c r="J683" s="2" t="s">
        <v>737</v>
      </c>
      <c r="K683" s="2" t="s">
        <v>738</v>
      </c>
      <c r="L683" s="2" t="s">
        <v>130</v>
      </c>
      <c r="M683" s="2" t="s">
        <v>131</v>
      </c>
      <c r="N683" s="2" t="s">
        <v>110</v>
      </c>
      <c r="O683" s="2" t="s">
        <v>111</v>
      </c>
      <c r="P683" s="2">
        <v>0</v>
      </c>
      <c r="Q683" s="2">
        <v>0</v>
      </c>
      <c r="R683" s="3">
        <f t="shared" si="85"/>
        <v>0</v>
      </c>
      <c r="S683" s="3">
        <f t="shared" si="86"/>
        <v>0</v>
      </c>
      <c r="T683" s="2">
        <v>0</v>
      </c>
      <c r="U683" s="2">
        <v>0</v>
      </c>
      <c r="V683" s="2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 s="2">
        <f t="shared" si="87"/>
        <v>0</v>
      </c>
      <c r="AI683" s="2" t="e">
        <f t="shared" si="82"/>
        <v>#DIV/0!</v>
      </c>
      <c r="AJ683">
        <v>0</v>
      </c>
      <c r="AK683" s="2">
        <f t="shared" si="88"/>
        <v>0</v>
      </c>
    </row>
    <row r="684" spans="1:37" ht="12.75" customHeight="1">
      <c r="A684" s="2">
        <v>14</v>
      </c>
      <c r="B684" s="2">
        <v>15</v>
      </c>
      <c r="C684" s="2" t="s">
        <v>729</v>
      </c>
      <c r="D684" t="s">
        <v>1477</v>
      </c>
      <c r="F684" t="str">
        <f t="shared" si="83"/>
        <v>400HISTORICAL COST</v>
      </c>
      <c r="G684" t="str">
        <f t="shared" si="84"/>
        <v>4010DISPOSALS</v>
      </c>
      <c r="I684" t="s">
        <v>1330</v>
      </c>
      <c r="J684" s="2" t="s">
        <v>737</v>
      </c>
      <c r="K684" s="2" t="s">
        <v>738</v>
      </c>
      <c r="L684" s="2" t="s">
        <v>130</v>
      </c>
      <c r="M684" s="2" t="s">
        <v>131</v>
      </c>
      <c r="N684" s="2" t="s">
        <v>114</v>
      </c>
      <c r="O684" s="2" t="s">
        <v>115</v>
      </c>
      <c r="P684" s="2">
        <v>0</v>
      </c>
      <c r="Q684" s="2">
        <v>0</v>
      </c>
      <c r="R684" s="3">
        <f t="shared" si="85"/>
        <v>0</v>
      </c>
      <c r="S684" s="3">
        <f t="shared" si="86"/>
        <v>0</v>
      </c>
      <c r="T684" s="2">
        <v>0</v>
      </c>
      <c r="U684" s="2">
        <v>0</v>
      </c>
      <c r="V684" s="2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 s="2">
        <f t="shared" si="87"/>
        <v>0</v>
      </c>
      <c r="AI684" s="2" t="e">
        <f t="shared" si="82"/>
        <v>#DIV/0!</v>
      </c>
      <c r="AJ684">
        <v>0</v>
      </c>
      <c r="AK684" s="2">
        <f t="shared" si="88"/>
        <v>0</v>
      </c>
    </row>
    <row r="685" spans="1:37" ht="12.75" customHeight="1">
      <c r="A685" s="2">
        <v>14</v>
      </c>
      <c r="B685" s="2">
        <v>15</v>
      </c>
      <c r="C685" s="2" t="s">
        <v>729</v>
      </c>
      <c r="D685" t="s">
        <v>1477</v>
      </c>
      <c r="F685" t="str">
        <f t="shared" si="83"/>
        <v>400HISTORICAL COST</v>
      </c>
      <c r="G685" t="str">
        <f t="shared" si="84"/>
        <v>4040TRANSFERS</v>
      </c>
      <c r="I685" t="s">
        <v>1330</v>
      </c>
      <c r="J685" s="2" t="s">
        <v>737</v>
      </c>
      <c r="K685" s="2" t="s">
        <v>738</v>
      </c>
      <c r="L685" s="2" t="s">
        <v>130</v>
      </c>
      <c r="M685" s="2" t="s">
        <v>131</v>
      </c>
      <c r="N685" s="2" t="s">
        <v>67</v>
      </c>
      <c r="O685" s="2" t="s">
        <v>68</v>
      </c>
      <c r="P685" s="2">
        <v>0</v>
      </c>
      <c r="Q685" s="2">
        <v>0</v>
      </c>
      <c r="R685" s="3">
        <f t="shared" si="85"/>
        <v>0</v>
      </c>
      <c r="S685" s="3">
        <f t="shared" si="86"/>
        <v>0</v>
      </c>
      <c r="T685" s="2">
        <v>0</v>
      </c>
      <c r="U685" s="2">
        <v>0</v>
      </c>
      <c r="V685" s="2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 s="2">
        <f t="shared" si="87"/>
        <v>0</v>
      </c>
      <c r="AI685" s="2" t="e">
        <f t="shared" si="82"/>
        <v>#DIV/0!</v>
      </c>
      <c r="AJ685">
        <v>0</v>
      </c>
      <c r="AK685" s="2">
        <f t="shared" si="88"/>
        <v>0</v>
      </c>
    </row>
    <row r="686" spans="1:37" ht="12.75" customHeight="1">
      <c r="A686" s="2">
        <v>14</v>
      </c>
      <c r="B686" s="2">
        <v>15</v>
      </c>
      <c r="C686" s="2" t="s">
        <v>729</v>
      </c>
      <c r="D686" t="s">
        <v>1477</v>
      </c>
      <c r="F686" t="str">
        <f t="shared" si="83"/>
        <v>402ACCUMULATED DEPRECIATION</v>
      </c>
      <c r="G686" t="str">
        <f t="shared" si="84"/>
        <v>3000OPENING BALANCE</v>
      </c>
      <c r="I686" t="s">
        <v>1330</v>
      </c>
      <c r="J686" s="2" t="s">
        <v>737</v>
      </c>
      <c r="K686" s="2" t="s">
        <v>738</v>
      </c>
      <c r="L686" s="2" t="s">
        <v>136</v>
      </c>
      <c r="M686" s="2" t="s">
        <v>137</v>
      </c>
      <c r="N686" s="2" t="s">
        <v>15</v>
      </c>
      <c r="O686" s="2" t="s">
        <v>16</v>
      </c>
      <c r="P686" s="2">
        <v>0</v>
      </c>
      <c r="Q686" s="2">
        <v>0</v>
      </c>
      <c r="R686" s="3">
        <f t="shared" si="85"/>
        <v>0</v>
      </c>
      <c r="S686" s="3">
        <f t="shared" si="86"/>
        <v>0</v>
      </c>
      <c r="T686" s="2">
        <v>0</v>
      </c>
      <c r="U686" s="2">
        <v>0</v>
      </c>
      <c r="V686" s="2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 s="2">
        <f t="shared" si="87"/>
        <v>0</v>
      </c>
      <c r="AI686" s="2" t="e">
        <f t="shared" si="82"/>
        <v>#DIV/0!</v>
      </c>
      <c r="AJ686">
        <v>0</v>
      </c>
      <c r="AK686" s="2">
        <f t="shared" si="88"/>
        <v>0</v>
      </c>
    </row>
    <row r="687" spans="1:37" ht="12.75" customHeight="1">
      <c r="A687" s="2">
        <v>14</v>
      </c>
      <c r="B687" s="2">
        <v>15</v>
      </c>
      <c r="C687" s="2" t="s">
        <v>729</v>
      </c>
      <c r="D687" t="s">
        <v>1477</v>
      </c>
      <c r="F687" t="str">
        <f t="shared" si="83"/>
        <v>402ACCUMULATED DEPRECIATION</v>
      </c>
      <c r="G687" t="str">
        <f t="shared" si="84"/>
        <v>4005ADDITIONS</v>
      </c>
      <c r="I687" t="s">
        <v>1330</v>
      </c>
      <c r="J687" s="2" t="s">
        <v>737</v>
      </c>
      <c r="K687" s="2" t="s">
        <v>738</v>
      </c>
      <c r="L687" s="2" t="s">
        <v>136</v>
      </c>
      <c r="M687" s="2" t="s">
        <v>137</v>
      </c>
      <c r="N687" s="2" t="s">
        <v>110</v>
      </c>
      <c r="O687" s="2" t="s">
        <v>111</v>
      </c>
      <c r="P687" s="2">
        <v>0</v>
      </c>
      <c r="Q687" s="2">
        <v>0</v>
      </c>
      <c r="R687" s="3">
        <f t="shared" si="85"/>
        <v>0</v>
      </c>
      <c r="S687" s="3">
        <f t="shared" si="86"/>
        <v>0</v>
      </c>
      <c r="T687" s="2">
        <v>0</v>
      </c>
      <c r="U687" s="2">
        <v>0</v>
      </c>
      <c r="V687" s="2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 s="2">
        <f t="shared" si="87"/>
        <v>0</v>
      </c>
      <c r="AI687" s="2" t="e">
        <f t="shared" si="82"/>
        <v>#DIV/0!</v>
      </c>
      <c r="AJ687">
        <v>0</v>
      </c>
      <c r="AK687" s="2">
        <f t="shared" si="88"/>
        <v>0</v>
      </c>
    </row>
    <row r="688" spans="1:37" ht="12.75" customHeight="1">
      <c r="A688" s="2">
        <v>14</v>
      </c>
      <c r="B688" s="2">
        <v>15</v>
      </c>
      <c r="C688" s="2" t="s">
        <v>729</v>
      </c>
      <c r="D688" t="s">
        <v>1477</v>
      </c>
      <c r="F688" t="str">
        <f t="shared" si="83"/>
        <v>402ACCUMULATED DEPRECIATION</v>
      </c>
      <c r="G688" t="str">
        <f t="shared" si="84"/>
        <v>4010DISPOSALS</v>
      </c>
      <c r="I688" t="s">
        <v>1330</v>
      </c>
      <c r="J688" s="2" t="s">
        <v>737</v>
      </c>
      <c r="K688" s="2" t="s">
        <v>738</v>
      </c>
      <c r="L688" s="2" t="s">
        <v>136</v>
      </c>
      <c r="M688" s="2" t="s">
        <v>137</v>
      </c>
      <c r="N688" s="2" t="s">
        <v>114</v>
      </c>
      <c r="O688" s="2" t="s">
        <v>115</v>
      </c>
      <c r="P688" s="2">
        <v>0</v>
      </c>
      <c r="Q688" s="2">
        <v>0</v>
      </c>
      <c r="R688" s="3">
        <f t="shared" si="85"/>
        <v>0</v>
      </c>
      <c r="S688" s="3">
        <f t="shared" si="86"/>
        <v>0</v>
      </c>
      <c r="T688" s="2">
        <v>0</v>
      </c>
      <c r="U688" s="2">
        <v>0</v>
      </c>
      <c r="V688" s="2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 s="2">
        <f t="shared" si="87"/>
        <v>0</v>
      </c>
      <c r="AI688" s="2" t="e">
        <f t="shared" si="82"/>
        <v>#DIV/0!</v>
      </c>
      <c r="AJ688">
        <v>0</v>
      </c>
      <c r="AK688" s="2">
        <f t="shared" si="88"/>
        <v>0</v>
      </c>
    </row>
    <row r="689" spans="1:37" ht="12.75" customHeight="1">
      <c r="A689" s="2">
        <v>14</v>
      </c>
      <c r="B689" s="2">
        <v>15</v>
      </c>
      <c r="C689" s="2" t="s">
        <v>729</v>
      </c>
      <c r="D689" t="s">
        <v>1477</v>
      </c>
      <c r="F689" t="str">
        <f t="shared" si="83"/>
        <v>402ACCUMULATED DEPRECIATION</v>
      </c>
      <c r="G689" t="str">
        <f t="shared" si="84"/>
        <v>4015DEPRECIATION</v>
      </c>
      <c r="I689" t="s">
        <v>1330</v>
      </c>
      <c r="J689" s="2" t="s">
        <v>737</v>
      </c>
      <c r="K689" s="2" t="s">
        <v>738</v>
      </c>
      <c r="L689" s="2" t="s">
        <v>136</v>
      </c>
      <c r="M689" s="2" t="s">
        <v>137</v>
      </c>
      <c r="N689" s="2" t="s">
        <v>116</v>
      </c>
      <c r="O689" s="2" t="s">
        <v>117</v>
      </c>
      <c r="P689" s="2">
        <v>0</v>
      </c>
      <c r="Q689" s="2">
        <v>0</v>
      </c>
      <c r="R689" s="3">
        <f t="shared" si="85"/>
        <v>0</v>
      </c>
      <c r="S689" s="3">
        <f t="shared" si="86"/>
        <v>0</v>
      </c>
      <c r="T689" s="2">
        <v>0</v>
      </c>
      <c r="U689" s="2">
        <v>0</v>
      </c>
      <c r="V689" s="2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 s="2">
        <f t="shared" si="87"/>
        <v>0</v>
      </c>
      <c r="AI689" s="2" t="e">
        <f t="shared" si="82"/>
        <v>#DIV/0!</v>
      </c>
      <c r="AJ689">
        <v>0</v>
      </c>
      <c r="AK689" s="2">
        <f t="shared" si="88"/>
        <v>0</v>
      </c>
    </row>
    <row r="690" spans="1:37" ht="12.75" customHeight="1">
      <c r="A690" s="2">
        <v>14</v>
      </c>
      <c r="B690" s="2">
        <v>15</v>
      </c>
      <c r="C690" s="2" t="s">
        <v>729</v>
      </c>
      <c r="D690" t="s">
        <v>1478</v>
      </c>
      <c r="F690" t="str">
        <f t="shared" si="83"/>
        <v>400HISTORICAL COST</v>
      </c>
      <c r="G690" t="str">
        <f t="shared" si="84"/>
        <v>3000OPENING BALANCE</v>
      </c>
      <c r="I690" t="s">
        <v>1330</v>
      </c>
      <c r="J690" s="2" t="s">
        <v>132</v>
      </c>
      <c r="K690" s="2" t="s">
        <v>739</v>
      </c>
      <c r="L690" s="2" t="s">
        <v>130</v>
      </c>
      <c r="M690" s="2" t="s">
        <v>131</v>
      </c>
      <c r="N690" s="2" t="s">
        <v>15</v>
      </c>
      <c r="O690" s="2" t="s">
        <v>16</v>
      </c>
      <c r="P690" s="2">
        <v>0</v>
      </c>
      <c r="Q690" s="2">
        <v>0</v>
      </c>
      <c r="R690" s="3">
        <f t="shared" si="85"/>
        <v>0</v>
      </c>
      <c r="S690" s="3">
        <f t="shared" si="86"/>
        <v>0</v>
      </c>
      <c r="T690" s="2">
        <v>0</v>
      </c>
      <c r="U690" s="2">
        <v>0</v>
      </c>
      <c r="V690" s="2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 s="2">
        <f t="shared" si="87"/>
        <v>0</v>
      </c>
      <c r="AI690" s="2" t="e">
        <f t="shared" si="82"/>
        <v>#DIV/0!</v>
      </c>
      <c r="AJ690">
        <v>0</v>
      </c>
      <c r="AK690" s="2">
        <f t="shared" si="88"/>
        <v>0</v>
      </c>
    </row>
    <row r="691" spans="1:37" ht="12.75" customHeight="1">
      <c r="A691" s="2">
        <v>14</v>
      </c>
      <c r="B691" s="2">
        <v>15</v>
      </c>
      <c r="C691" s="2" t="s">
        <v>729</v>
      </c>
      <c r="D691" t="s">
        <v>1478</v>
      </c>
      <c r="F691" t="str">
        <f t="shared" si="83"/>
        <v>400HISTORICAL COST</v>
      </c>
      <c r="G691" t="str">
        <f t="shared" si="84"/>
        <v>4005ADDITIONS</v>
      </c>
      <c r="I691" t="s">
        <v>1330</v>
      </c>
      <c r="J691" s="2" t="s">
        <v>132</v>
      </c>
      <c r="K691" s="2" t="s">
        <v>739</v>
      </c>
      <c r="L691" s="2" t="s">
        <v>130</v>
      </c>
      <c r="M691" s="2" t="s">
        <v>131</v>
      </c>
      <c r="N691" s="2" t="s">
        <v>110</v>
      </c>
      <c r="O691" s="2" t="s">
        <v>111</v>
      </c>
      <c r="P691" s="2">
        <v>0</v>
      </c>
      <c r="Q691" s="2">
        <v>0</v>
      </c>
      <c r="R691" s="3">
        <f t="shared" si="85"/>
        <v>0</v>
      </c>
      <c r="S691" s="3">
        <f t="shared" si="86"/>
        <v>0</v>
      </c>
      <c r="T691" s="2">
        <v>0</v>
      </c>
      <c r="U691" s="2">
        <v>0</v>
      </c>
      <c r="V691" s="2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 s="2">
        <f t="shared" si="87"/>
        <v>0</v>
      </c>
      <c r="AI691" s="2" t="e">
        <f t="shared" si="82"/>
        <v>#DIV/0!</v>
      </c>
      <c r="AJ691">
        <v>0</v>
      </c>
      <c r="AK691" s="2">
        <f t="shared" si="88"/>
        <v>0</v>
      </c>
    </row>
    <row r="692" spans="1:37" ht="12.75" customHeight="1">
      <c r="A692" s="2">
        <v>14</v>
      </c>
      <c r="B692" s="2">
        <v>15</v>
      </c>
      <c r="C692" s="2" t="s">
        <v>729</v>
      </c>
      <c r="D692" t="s">
        <v>1478</v>
      </c>
      <c r="F692" t="str">
        <f t="shared" si="83"/>
        <v>400HISTORICAL COST</v>
      </c>
      <c r="G692" t="str">
        <f t="shared" si="84"/>
        <v>4010DISPOSALS</v>
      </c>
      <c r="I692" t="s">
        <v>1330</v>
      </c>
      <c r="J692" s="2" t="s">
        <v>132</v>
      </c>
      <c r="K692" s="2" t="s">
        <v>739</v>
      </c>
      <c r="L692" s="2" t="s">
        <v>130</v>
      </c>
      <c r="M692" s="2" t="s">
        <v>131</v>
      </c>
      <c r="N692" s="2" t="s">
        <v>114</v>
      </c>
      <c r="O692" s="2" t="s">
        <v>115</v>
      </c>
      <c r="P692" s="2">
        <v>0</v>
      </c>
      <c r="Q692" s="2">
        <v>0</v>
      </c>
      <c r="R692" s="3">
        <f t="shared" si="85"/>
        <v>0</v>
      </c>
      <c r="S692" s="3">
        <f t="shared" si="86"/>
        <v>0</v>
      </c>
      <c r="T692" s="2">
        <v>0</v>
      </c>
      <c r="U692" s="2">
        <v>0</v>
      </c>
      <c r="V692" s="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 s="2">
        <f t="shared" si="87"/>
        <v>0</v>
      </c>
      <c r="AI692" s="2" t="e">
        <f t="shared" si="82"/>
        <v>#DIV/0!</v>
      </c>
      <c r="AJ692">
        <v>0</v>
      </c>
      <c r="AK692" s="2">
        <f t="shared" si="88"/>
        <v>0</v>
      </c>
    </row>
    <row r="693" spans="1:37" ht="12.75" customHeight="1">
      <c r="A693" s="2">
        <v>14</v>
      </c>
      <c r="B693" s="2">
        <v>15</v>
      </c>
      <c r="C693" s="2" t="s">
        <v>729</v>
      </c>
      <c r="D693" t="s">
        <v>1478</v>
      </c>
      <c r="F693" t="str">
        <f t="shared" si="83"/>
        <v>400HISTORICAL COST</v>
      </c>
      <c r="G693" t="str">
        <f t="shared" si="84"/>
        <v>4040TRANSFERS</v>
      </c>
      <c r="I693" t="s">
        <v>1330</v>
      </c>
      <c r="J693" s="2" t="s">
        <v>132</v>
      </c>
      <c r="K693" s="2" t="s">
        <v>739</v>
      </c>
      <c r="L693" s="2" t="s">
        <v>130</v>
      </c>
      <c r="M693" s="2" t="s">
        <v>131</v>
      </c>
      <c r="N693" s="2" t="s">
        <v>67</v>
      </c>
      <c r="O693" s="2" t="s">
        <v>68</v>
      </c>
      <c r="P693" s="2">
        <v>0</v>
      </c>
      <c r="Q693" s="2">
        <v>0</v>
      </c>
      <c r="R693" s="3">
        <f t="shared" si="85"/>
        <v>0</v>
      </c>
      <c r="S693" s="3">
        <f t="shared" si="86"/>
        <v>0</v>
      </c>
      <c r="T693" s="2">
        <v>0</v>
      </c>
      <c r="U693" s="2">
        <v>0</v>
      </c>
      <c r="V693" s="2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 s="2">
        <f t="shared" si="87"/>
        <v>0</v>
      </c>
      <c r="AI693" s="2" t="e">
        <f t="shared" si="82"/>
        <v>#DIV/0!</v>
      </c>
      <c r="AJ693">
        <v>0</v>
      </c>
      <c r="AK693" s="2">
        <f t="shared" si="88"/>
        <v>0</v>
      </c>
    </row>
    <row r="694" spans="1:37" ht="12.75" customHeight="1">
      <c r="A694" s="2">
        <v>14</v>
      </c>
      <c r="B694" s="2">
        <v>15</v>
      </c>
      <c r="C694" s="2" t="s">
        <v>729</v>
      </c>
      <c r="D694" t="s">
        <v>1478</v>
      </c>
      <c r="F694" t="str">
        <f t="shared" si="83"/>
        <v>402ACCUMULATED DEPRECIATION</v>
      </c>
      <c r="G694" t="str">
        <f t="shared" si="84"/>
        <v>3000OPENING BALANCE</v>
      </c>
      <c r="I694" t="s">
        <v>1330</v>
      </c>
      <c r="J694" s="2" t="s">
        <v>132</v>
      </c>
      <c r="K694" s="2" t="s">
        <v>739</v>
      </c>
      <c r="L694" s="2" t="s">
        <v>136</v>
      </c>
      <c r="M694" s="2" t="s">
        <v>137</v>
      </c>
      <c r="N694" s="2" t="s">
        <v>15</v>
      </c>
      <c r="O694" s="2" t="s">
        <v>16</v>
      </c>
      <c r="P694" s="2">
        <v>0</v>
      </c>
      <c r="Q694" s="2">
        <v>0</v>
      </c>
      <c r="R694" s="3">
        <f t="shared" si="85"/>
        <v>0</v>
      </c>
      <c r="S694" s="3">
        <f t="shared" si="86"/>
        <v>0</v>
      </c>
      <c r="T694" s="2">
        <v>0</v>
      </c>
      <c r="U694" s="2">
        <v>0</v>
      </c>
      <c r="V694" s="2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 s="2">
        <f t="shared" si="87"/>
        <v>0</v>
      </c>
      <c r="AI694" s="2" t="e">
        <f t="shared" si="82"/>
        <v>#DIV/0!</v>
      </c>
      <c r="AJ694">
        <v>0</v>
      </c>
      <c r="AK694" s="2">
        <f t="shared" si="88"/>
        <v>0</v>
      </c>
    </row>
    <row r="695" spans="1:37" ht="12.75" customHeight="1">
      <c r="A695" s="2">
        <v>14</v>
      </c>
      <c r="B695" s="2">
        <v>15</v>
      </c>
      <c r="C695" s="2" t="s">
        <v>729</v>
      </c>
      <c r="D695" t="s">
        <v>1478</v>
      </c>
      <c r="F695" t="str">
        <f t="shared" si="83"/>
        <v>402ACCUMULATED DEPRECIATION</v>
      </c>
      <c r="G695" t="str">
        <f t="shared" si="84"/>
        <v>4005ADDITIONS</v>
      </c>
      <c r="I695" t="s">
        <v>1330</v>
      </c>
      <c r="J695" s="2" t="s">
        <v>132</v>
      </c>
      <c r="K695" s="2" t="s">
        <v>739</v>
      </c>
      <c r="L695" s="2" t="s">
        <v>136</v>
      </c>
      <c r="M695" s="2" t="s">
        <v>137</v>
      </c>
      <c r="N695" s="2" t="s">
        <v>110</v>
      </c>
      <c r="O695" s="2" t="s">
        <v>111</v>
      </c>
      <c r="P695" s="2">
        <v>0</v>
      </c>
      <c r="Q695" s="2">
        <v>0</v>
      </c>
      <c r="R695" s="3">
        <f t="shared" si="85"/>
        <v>0</v>
      </c>
      <c r="S695" s="3">
        <f t="shared" si="86"/>
        <v>0</v>
      </c>
      <c r="T695" s="2">
        <v>0</v>
      </c>
      <c r="U695" s="2">
        <v>0</v>
      </c>
      <c r="V695" s="2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 s="2">
        <f t="shared" si="87"/>
        <v>0</v>
      </c>
      <c r="AI695" s="2" t="e">
        <f t="shared" si="82"/>
        <v>#DIV/0!</v>
      </c>
      <c r="AJ695">
        <v>0</v>
      </c>
      <c r="AK695" s="2">
        <f t="shared" si="88"/>
        <v>0</v>
      </c>
    </row>
    <row r="696" spans="1:37" ht="12.75" customHeight="1">
      <c r="A696" s="2">
        <v>14</v>
      </c>
      <c r="B696" s="2">
        <v>15</v>
      </c>
      <c r="C696" s="2" t="s">
        <v>729</v>
      </c>
      <c r="D696" t="s">
        <v>1478</v>
      </c>
      <c r="F696" t="str">
        <f t="shared" si="83"/>
        <v>402ACCUMULATED DEPRECIATION</v>
      </c>
      <c r="G696" t="str">
        <f t="shared" si="84"/>
        <v>4010DISPOSALS</v>
      </c>
      <c r="I696" t="s">
        <v>1330</v>
      </c>
      <c r="J696" s="2" t="s">
        <v>132</v>
      </c>
      <c r="K696" s="2" t="s">
        <v>739</v>
      </c>
      <c r="L696" s="2" t="s">
        <v>136</v>
      </c>
      <c r="M696" s="2" t="s">
        <v>137</v>
      </c>
      <c r="N696" s="2" t="s">
        <v>114</v>
      </c>
      <c r="O696" s="2" t="s">
        <v>115</v>
      </c>
      <c r="P696" s="2">
        <v>0</v>
      </c>
      <c r="Q696" s="2">
        <v>0</v>
      </c>
      <c r="R696" s="3">
        <f t="shared" si="85"/>
        <v>0</v>
      </c>
      <c r="S696" s="3">
        <f t="shared" si="86"/>
        <v>0</v>
      </c>
      <c r="T696" s="2">
        <v>0</v>
      </c>
      <c r="U696" s="2">
        <v>0</v>
      </c>
      <c r="V696" s="2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 s="2">
        <f t="shared" si="87"/>
        <v>0</v>
      </c>
      <c r="AI696" s="2" t="e">
        <f t="shared" si="82"/>
        <v>#DIV/0!</v>
      </c>
      <c r="AJ696">
        <v>0</v>
      </c>
      <c r="AK696" s="2">
        <f t="shared" si="88"/>
        <v>0</v>
      </c>
    </row>
    <row r="697" spans="1:37" ht="12.75" customHeight="1">
      <c r="A697" s="2">
        <v>14</v>
      </c>
      <c r="B697" s="2">
        <v>15</v>
      </c>
      <c r="C697" s="2" t="s">
        <v>729</v>
      </c>
      <c r="D697" t="s">
        <v>1478</v>
      </c>
      <c r="F697" t="str">
        <f t="shared" si="83"/>
        <v>402ACCUMULATED DEPRECIATION</v>
      </c>
      <c r="G697" t="str">
        <f t="shared" si="84"/>
        <v>4015DEPRECIATION</v>
      </c>
      <c r="I697" t="s">
        <v>1330</v>
      </c>
      <c r="J697" s="2" t="s">
        <v>132</v>
      </c>
      <c r="K697" s="2" t="s">
        <v>739</v>
      </c>
      <c r="L697" s="2" t="s">
        <v>136</v>
      </c>
      <c r="M697" s="2" t="s">
        <v>137</v>
      </c>
      <c r="N697" s="2" t="s">
        <v>116</v>
      </c>
      <c r="O697" s="2" t="s">
        <v>117</v>
      </c>
      <c r="P697" s="2">
        <v>0</v>
      </c>
      <c r="Q697" s="2">
        <v>0</v>
      </c>
      <c r="R697" s="3">
        <f t="shared" si="85"/>
        <v>0</v>
      </c>
      <c r="S697" s="3">
        <f t="shared" si="86"/>
        <v>0</v>
      </c>
      <c r="T697" s="2">
        <v>0</v>
      </c>
      <c r="U697" s="2">
        <v>0</v>
      </c>
      <c r="V697" s="2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 s="2">
        <f t="shared" si="87"/>
        <v>0</v>
      </c>
      <c r="AI697" s="2" t="e">
        <f t="shared" si="82"/>
        <v>#DIV/0!</v>
      </c>
      <c r="AJ697">
        <v>0</v>
      </c>
      <c r="AK697" s="2">
        <f t="shared" si="88"/>
        <v>0</v>
      </c>
    </row>
    <row r="698" spans="1:37" ht="12.75" customHeight="1">
      <c r="A698" s="2">
        <v>14</v>
      </c>
      <c r="B698" s="2">
        <v>15</v>
      </c>
      <c r="C698" s="2" t="s">
        <v>729</v>
      </c>
      <c r="D698" t="s">
        <v>1479</v>
      </c>
      <c r="F698" t="str">
        <f t="shared" si="83"/>
        <v>400HISTORICAL COST</v>
      </c>
      <c r="G698" t="str">
        <f t="shared" si="84"/>
        <v>3000OPENING BALANCE</v>
      </c>
      <c r="I698" t="s">
        <v>1330</v>
      </c>
      <c r="J698" s="2" t="s">
        <v>740</v>
      </c>
      <c r="K698" s="2" t="s">
        <v>741</v>
      </c>
      <c r="L698" s="2" t="s">
        <v>130</v>
      </c>
      <c r="M698" s="2" t="s">
        <v>131</v>
      </c>
      <c r="N698" s="2" t="s">
        <v>15</v>
      </c>
      <c r="O698" s="2" t="s">
        <v>16</v>
      </c>
      <c r="P698" s="2">
        <v>0</v>
      </c>
      <c r="Q698" s="2">
        <v>0</v>
      </c>
      <c r="R698" s="3">
        <f t="shared" si="85"/>
        <v>0</v>
      </c>
      <c r="S698" s="3">
        <f t="shared" si="86"/>
        <v>0</v>
      </c>
      <c r="T698" s="2">
        <v>0</v>
      </c>
      <c r="U698" s="2">
        <v>0</v>
      </c>
      <c r="V698" s="2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 s="2">
        <f t="shared" si="87"/>
        <v>0</v>
      </c>
      <c r="AI698" s="2" t="e">
        <f t="shared" si="82"/>
        <v>#DIV/0!</v>
      </c>
      <c r="AJ698">
        <v>0</v>
      </c>
      <c r="AK698" s="2">
        <f t="shared" si="88"/>
        <v>0</v>
      </c>
    </row>
    <row r="699" spans="1:37" ht="12.75" customHeight="1">
      <c r="A699" s="2">
        <v>14</v>
      </c>
      <c r="B699" s="2">
        <v>15</v>
      </c>
      <c r="C699" s="2" t="s">
        <v>729</v>
      </c>
      <c r="D699" t="s">
        <v>1479</v>
      </c>
      <c r="F699" t="str">
        <f t="shared" si="83"/>
        <v>400HISTORICAL COST</v>
      </c>
      <c r="G699" t="str">
        <f t="shared" si="84"/>
        <v>4005ADDITIONS</v>
      </c>
      <c r="I699" t="s">
        <v>1330</v>
      </c>
      <c r="J699" s="2" t="s">
        <v>740</v>
      </c>
      <c r="K699" s="2" t="s">
        <v>741</v>
      </c>
      <c r="L699" s="2" t="s">
        <v>130</v>
      </c>
      <c r="M699" s="2" t="s">
        <v>131</v>
      </c>
      <c r="N699" s="2" t="s">
        <v>110</v>
      </c>
      <c r="O699" s="2" t="s">
        <v>111</v>
      </c>
      <c r="P699" s="2">
        <v>0</v>
      </c>
      <c r="Q699" s="2">
        <v>0</v>
      </c>
      <c r="R699" s="3">
        <f t="shared" si="85"/>
        <v>0</v>
      </c>
      <c r="S699" s="3">
        <f t="shared" si="86"/>
        <v>0</v>
      </c>
      <c r="T699" s="2">
        <v>0</v>
      </c>
      <c r="U699" s="2">
        <v>0</v>
      </c>
      <c r="V699" s="2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 s="2">
        <f t="shared" si="87"/>
        <v>0</v>
      </c>
      <c r="AI699" s="2" t="e">
        <f t="shared" si="82"/>
        <v>#DIV/0!</v>
      </c>
      <c r="AJ699">
        <v>0</v>
      </c>
      <c r="AK699" s="2">
        <f t="shared" si="88"/>
        <v>0</v>
      </c>
    </row>
    <row r="700" spans="1:37" ht="12.75" customHeight="1">
      <c r="A700" s="2">
        <v>14</v>
      </c>
      <c r="B700" s="2">
        <v>15</v>
      </c>
      <c r="C700" s="2" t="s">
        <v>729</v>
      </c>
      <c r="D700" t="s">
        <v>1479</v>
      </c>
      <c r="F700" t="str">
        <f t="shared" si="83"/>
        <v>400HISTORICAL COST</v>
      </c>
      <c r="G700" t="str">
        <f t="shared" si="84"/>
        <v>4010DISPOSALS</v>
      </c>
      <c r="I700" t="s">
        <v>1330</v>
      </c>
      <c r="J700" s="2" t="s">
        <v>740</v>
      </c>
      <c r="K700" s="2" t="s">
        <v>741</v>
      </c>
      <c r="L700" s="2" t="s">
        <v>130</v>
      </c>
      <c r="M700" s="2" t="s">
        <v>131</v>
      </c>
      <c r="N700" s="2" t="s">
        <v>114</v>
      </c>
      <c r="O700" s="2" t="s">
        <v>115</v>
      </c>
      <c r="P700" s="2">
        <v>0</v>
      </c>
      <c r="Q700" s="2">
        <v>0</v>
      </c>
      <c r="R700" s="3">
        <f t="shared" si="85"/>
        <v>0</v>
      </c>
      <c r="S700" s="3">
        <f t="shared" si="86"/>
        <v>0</v>
      </c>
      <c r="T700" s="2">
        <v>0</v>
      </c>
      <c r="U700" s="2">
        <v>0</v>
      </c>
      <c r="V700" s="2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 s="2">
        <f t="shared" si="87"/>
        <v>0</v>
      </c>
      <c r="AI700" s="2" t="e">
        <f t="shared" si="82"/>
        <v>#DIV/0!</v>
      </c>
      <c r="AJ700">
        <v>0</v>
      </c>
      <c r="AK700" s="2">
        <f t="shared" si="88"/>
        <v>0</v>
      </c>
    </row>
    <row r="701" spans="1:37" ht="12.75" customHeight="1">
      <c r="A701" s="2">
        <v>14</v>
      </c>
      <c r="B701" s="2">
        <v>15</v>
      </c>
      <c r="C701" s="2" t="s">
        <v>729</v>
      </c>
      <c r="D701" t="s">
        <v>1479</v>
      </c>
      <c r="F701" t="str">
        <f t="shared" si="83"/>
        <v>400HISTORICAL COST</v>
      </c>
      <c r="G701" t="str">
        <f t="shared" si="84"/>
        <v>4040TRANSFERS</v>
      </c>
      <c r="I701" t="s">
        <v>1330</v>
      </c>
      <c r="J701" s="2" t="s">
        <v>740</v>
      </c>
      <c r="K701" s="2" t="s">
        <v>741</v>
      </c>
      <c r="L701" s="2" t="s">
        <v>130</v>
      </c>
      <c r="M701" s="2" t="s">
        <v>131</v>
      </c>
      <c r="N701" s="2" t="s">
        <v>67</v>
      </c>
      <c r="O701" s="2" t="s">
        <v>68</v>
      </c>
      <c r="P701" s="2">
        <v>0</v>
      </c>
      <c r="Q701" s="2">
        <v>0</v>
      </c>
      <c r="R701" s="3">
        <f t="shared" si="85"/>
        <v>0</v>
      </c>
      <c r="S701" s="3">
        <f t="shared" si="86"/>
        <v>0</v>
      </c>
      <c r="T701" s="2">
        <v>0</v>
      </c>
      <c r="U701" s="2">
        <v>0</v>
      </c>
      <c r="V701" s="2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 s="2">
        <f t="shared" si="87"/>
        <v>0</v>
      </c>
      <c r="AI701" s="2" t="e">
        <f t="shared" si="82"/>
        <v>#DIV/0!</v>
      </c>
      <c r="AJ701">
        <v>0</v>
      </c>
      <c r="AK701" s="2">
        <f t="shared" si="88"/>
        <v>0</v>
      </c>
    </row>
    <row r="702" spans="1:37" ht="12.75" customHeight="1">
      <c r="A702" s="2">
        <v>14</v>
      </c>
      <c r="B702" s="2">
        <v>15</v>
      </c>
      <c r="C702" s="2" t="s">
        <v>729</v>
      </c>
      <c r="D702" t="s">
        <v>1479</v>
      </c>
      <c r="F702" t="str">
        <f t="shared" si="83"/>
        <v>402ACCUMULATED DEPRECIATION</v>
      </c>
      <c r="G702" t="str">
        <f t="shared" si="84"/>
        <v>3000OPENING BALANCE</v>
      </c>
      <c r="I702" t="s">
        <v>1330</v>
      </c>
      <c r="J702" s="2" t="s">
        <v>740</v>
      </c>
      <c r="K702" s="2" t="s">
        <v>741</v>
      </c>
      <c r="L702" s="2" t="s">
        <v>136</v>
      </c>
      <c r="M702" s="2" t="s">
        <v>137</v>
      </c>
      <c r="N702" s="2" t="s">
        <v>15</v>
      </c>
      <c r="O702" s="2" t="s">
        <v>16</v>
      </c>
      <c r="P702" s="2">
        <v>0</v>
      </c>
      <c r="Q702" s="2">
        <v>0</v>
      </c>
      <c r="R702" s="3">
        <f t="shared" si="85"/>
        <v>0</v>
      </c>
      <c r="S702" s="3">
        <f t="shared" si="86"/>
        <v>0</v>
      </c>
      <c r="T702" s="2">
        <v>0</v>
      </c>
      <c r="U702" s="2">
        <v>0</v>
      </c>
      <c r="V702" s="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 s="2">
        <f t="shared" si="87"/>
        <v>0</v>
      </c>
      <c r="AI702" s="2" t="e">
        <f t="shared" si="82"/>
        <v>#DIV/0!</v>
      </c>
      <c r="AJ702">
        <v>0</v>
      </c>
      <c r="AK702" s="2">
        <f t="shared" si="88"/>
        <v>0</v>
      </c>
    </row>
    <row r="703" spans="1:37" ht="12.75" customHeight="1">
      <c r="A703" s="2">
        <v>14</v>
      </c>
      <c r="B703" s="2">
        <v>15</v>
      </c>
      <c r="C703" s="2" t="s">
        <v>729</v>
      </c>
      <c r="D703" t="s">
        <v>1479</v>
      </c>
      <c r="F703" t="str">
        <f t="shared" si="83"/>
        <v>402ACCUMULATED DEPRECIATION</v>
      </c>
      <c r="G703" t="str">
        <f t="shared" si="84"/>
        <v>4010DISPOSALS</v>
      </c>
      <c r="I703" t="s">
        <v>1330</v>
      </c>
      <c r="J703" s="2" t="s">
        <v>740</v>
      </c>
      <c r="K703" s="2" t="s">
        <v>741</v>
      </c>
      <c r="L703" s="2" t="s">
        <v>136</v>
      </c>
      <c r="M703" s="2" t="s">
        <v>137</v>
      </c>
      <c r="N703" s="2" t="s">
        <v>114</v>
      </c>
      <c r="O703" s="2" t="s">
        <v>115</v>
      </c>
      <c r="P703" s="2">
        <v>0</v>
      </c>
      <c r="Q703" s="2">
        <v>0</v>
      </c>
      <c r="R703" s="3">
        <f t="shared" si="85"/>
        <v>0</v>
      </c>
      <c r="S703" s="3">
        <f t="shared" si="86"/>
        <v>0</v>
      </c>
      <c r="T703" s="2">
        <v>0</v>
      </c>
      <c r="U703" s="2">
        <v>0</v>
      </c>
      <c r="V703" s="2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 s="2">
        <f t="shared" si="87"/>
        <v>0</v>
      </c>
      <c r="AI703" s="2" t="e">
        <f t="shared" si="82"/>
        <v>#DIV/0!</v>
      </c>
      <c r="AJ703">
        <v>0</v>
      </c>
      <c r="AK703" s="2">
        <f t="shared" si="88"/>
        <v>0</v>
      </c>
    </row>
    <row r="704" spans="1:37" ht="12.75" customHeight="1">
      <c r="A704" s="2">
        <v>14</v>
      </c>
      <c r="B704" s="2">
        <v>15</v>
      </c>
      <c r="C704" s="2" t="s">
        <v>729</v>
      </c>
      <c r="D704" t="s">
        <v>1479</v>
      </c>
      <c r="F704" t="str">
        <f t="shared" si="83"/>
        <v>402ACCUMULATED DEPRECIATION</v>
      </c>
      <c r="G704" t="str">
        <f t="shared" si="84"/>
        <v>4015DEPRECIATION</v>
      </c>
      <c r="I704" t="s">
        <v>1330</v>
      </c>
      <c r="J704" s="2" t="s">
        <v>740</v>
      </c>
      <c r="K704" s="2" t="s">
        <v>741</v>
      </c>
      <c r="L704" s="2" t="s">
        <v>136</v>
      </c>
      <c r="M704" s="2" t="s">
        <v>137</v>
      </c>
      <c r="N704" s="2" t="s">
        <v>116</v>
      </c>
      <c r="O704" s="2" t="s">
        <v>117</v>
      </c>
      <c r="P704" s="2">
        <v>0</v>
      </c>
      <c r="Q704" s="2">
        <v>0</v>
      </c>
      <c r="R704" s="3">
        <f t="shared" si="85"/>
        <v>0</v>
      </c>
      <c r="S704" s="3">
        <f t="shared" si="86"/>
        <v>0</v>
      </c>
      <c r="T704" s="2">
        <v>0</v>
      </c>
      <c r="U704" s="2">
        <v>0</v>
      </c>
      <c r="V704" s="2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 s="2">
        <f t="shared" si="87"/>
        <v>0</v>
      </c>
      <c r="AI704" s="2" t="e">
        <f t="shared" si="82"/>
        <v>#DIV/0!</v>
      </c>
      <c r="AJ704">
        <v>0</v>
      </c>
      <c r="AK704" s="2">
        <f t="shared" si="88"/>
        <v>0</v>
      </c>
    </row>
    <row r="705" spans="1:37" ht="12.75" customHeight="1">
      <c r="A705" s="2">
        <v>14</v>
      </c>
      <c r="B705" s="2">
        <v>15</v>
      </c>
      <c r="C705" s="2" t="s">
        <v>729</v>
      </c>
      <c r="D705" t="s">
        <v>1480</v>
      </c>
      <c r="F705" t="str">
        <f t="shared" si="83"/>
        <v>400HISTORICAL COST</v>
      </c>
      <c r="G705" t="str">
        <f t="shared" si="84"/>
        <v>3000OPENING BALANCE</v>
      </c>
      <c r="I705" t="s">
        <v>1330</v>
      </c>
      <c r="J705" s="2" t="s">
        <v>742</v>
      </c>
      <c r="K705" s="2" t="s">
        <v>743</v>
      </c>
      <c r="L705" s="2" t="s">
        <v>130</v>
      </c>
      <c r="M705" s="2" t="s">
        <v>131</v>
      </c>
      <c r="N705" s="2" t="s">
        <v>15</v>
      </c>
      <c r="O705" s="2" t="s">
        <v>16</v>
      </c>
      <c r="P705" s="2">
        <v>0</v>
      </c>
      <c r="Q705" s="2">
        <v>0</v>
      </c>
      <c r="R705" s="3">
        <f t="shared" si="85"/>
        <v>0</v>
      </c>
      <c r="S705" s="3">
        <f t="shared" si="86"/>
        <v>0</v>
      </c>
      <c r="T705" s="2">
        <v>0</v>
      </c>
      <c r="U705" s="2">
        <v>0</v>
      </c>
      <c r="V705" s="2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 s="2">
        <f t="shared" si="87"/>
        <v>0</v>
      </c>
      <c r="AI705" s="2" t="e">
        <f t="shared" si="82"/>
        <v>#DIV/0!</v>
      </c>
      <c r="AJ705">
        <v>0</v>
      </c>
      <c r="AK705" s="2">
        <f t="shared" si="88"/>
        <v>0</v>
      </c>
    </row>
    <row r="706" spans="1:37" ht="12.75" customHeight="1">
      <c r="A706" s="2">
        <v>14</v>
      </c>
      <c r="B706" s="2">
        <v>15</v>
      </c>
      <c r="C706" s="2" t="s">
        <v>729</v>
      </c>
      <c r="D706" t="s">
        <v>1480</v>
      </c>
      <c r="F706" t="str">
        <f t="shared" si="83"/>
        <v>400HISTORICAL COST</v>
      </c>
      <c r="G706" t="str">
        <f t="shared" si="84"/>
        <v>4005ADDITIONS</v>
      </c>
      <c r="I706" t="s">
        <v>1330</v>
      </c>
      <c r="J706" s="2" t="s">
        <v>742</v>
      </c>
      <c r="K706" s="2" t="s">
        <v>743</v>
      </c>
      <c r="L706" s="2" t="s">
        <v>130</v>
      </c>
      <c r="M706" s="2" t="s">
        <v>131</v>
      </c>
      <c r="N706" s="2" t="s">
        <v>110</v>
      </c>
      <c r="O706" s="2" t="s">
        <v>111</v>
      </c>
      <c r="P706" s="2">
        <v>0</v>
      </c>
      <c r="Q706" s="2">
        <v>0</v>
      </c>
      <c r="R706" s="3">
        <f t="shared" si="85"/>
        <v>0</v>
      </c>
      <c r="S706" s="3">
        <f t="shared" si="86"/>
        <v>0</v>
      </c>
      <c r="T706" s="2">
        <v>0</v>
      </c>
      <c r="U706" s="2">
        <v>0</v>
      </c>
      <c r="V706" s="2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 s="2">
        <f t="shared" si="87"/>
        <v>0</v>
      </c>
      <c r="AI706" s="2" t="e">
        <f t="shared" si="82"/>
        <v>#DIV/0!</v>
      </c>
      <c r="AJ706">
        <v>0</v>
      </c>
      <c r="AK706" s="2">
        <f t="shared" si="88"/>
        <v>0</v>
      </c>
    </row>
    <row r="707" spans="1:37" ht="12.75" customHeight="1">
      <c r="A707" s="2">
        <v>14</v>
      </c>
      <c r="B707" s="2">
        <v>15</v>
      </c>
      <c r="C707" s="2" t="s">
        <v>729</v>
      </c>
      <c r="D707" t="s">
        <v>1480</v>
      </c>
      <c r="F707" t="str">
        <f t="shared" si="83"/>
        <v>400HISTORICAL COST</v>
      </c>
      <c r="G707" t="str">
        <f t="shared" si="84"/>
        <v>4010DISPOSALS</v>
      </c>
      <c r="I707" t="s">
        <v>1330</v>
      </c>
      <c r="J707" s="2" t="s">
        <v>742</v>
      </c>
      <c r="K707" s="2" t="s">
        <v>743</v>
      </c>
      <c r="L707" s="2" t="s">
        <v>130</v>
      </c>
      <c r="M707" s="2" t="s">
        <v>131</v>
      </c>
      <c r="N707" s="2" t="s">
        <v>114</v>
      </c>
      <c r="O707" s="2" t="s">
        <v>115</v>
      </c>
      <c r="P707" s="2">
        <v>0</v>
      </c>
      <c r="Q707" s="2">
        <v>0</v>
      </c>
      <c r="R707" s="3">
        <f t="shared" si="85"/>
        <v>0</v>
      </c>
      <c r="S707" s="3">
        <f t="shared" si="86"/>
        <v>0</v>
      </c>
      <c r="T707" s="2">
        <v>0</v>
      </c>
      <c r="U707" s="2">
        <v>0</v>
      </c>
      <c r="V707" s="2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 s="2">
        <f t="shared" si="87"/>
        <v>0</v>
      </c>
      <c r="AI707" s="2" t="e">
        <f t="shared" si="82"/>
        <v>#DIV/0!</v>
      </c>
      <c r="AJ707">
        <v>0</v>
      </c>
      <c r="AK707" s="2">
        <f t="shared" si="88"/>
        <v>0</v>
      </c>
    </row>
    <row r="708" spans="1:37" ht="12.75" customHeight="1">
      <c r="A708" s="2">
        <v>14</v>
      </c>
      <c r="B708" s="2">
        <v>15</v>
      </c>
      <c r="C708" s="2" t="s">
        <v>729</v>
      </c>
      <c r="D708" t="s">
        <v>1480</v>
      </c>
      <c r="F708" t="str">
        <f t="shared" si="83"/>
        <v>400HISTORICAL COST</v>
      </c>
      <c r="G708" t="str">
        <f t="shared" si="84"/>
        <v>4040TRANSFERS</v>
      </c>
      <c r="I708" t="s">
        <v>1330</v>
      </c>
      <c r="J708" s="2" t="s">
        <v>742</v>
      </c>
      <c r="K708" s="2" t="s">
        <v>743</v>
      </c>
      <c r="L708" s="2" t="s">
        <v>130</v>
      </c>
      <c r="M708" s="2" t="s">
        <v>131</v>
      </c>
      <c r="N708" s="2" t="s">
        <v>67</v>
      </c>
      <c r="O708" s="2" t="s">
        <v>68</v>
      </c>
      <c r="P708" s="2">
        <v>0</v>
      </c>
      <c r="Q708" s="2">
        <v>0</v>
      </c>
      <c r="R708" s="3">
        <f t="shared" si="85"/>
        <v>0</v>
      </c>
      <c r="S708" s="3">
        <f t="shared" si="86"/>
        <v>0</v>
      </c>
      <c r="T708" s="2">
        <v>0</v>
      </c>
      <c r="U708" s="2">
        <v>0</v>
      </c>
      <c r="V708" s="2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 s="2">
        <f t="shared" si="87"/>
        <v>0</v>
      </c>
      <c r="AI708" s="2" t="e">
        <f t="shared" si="82"/>
        <v>#DIV/0!</v>
      </c>
      <c r="AJ708">
        <v>0</v>
      </c>
      <c r="AK708" s="2">
        <f t="shared" si="88"/>
        <v>0</v>
      </c>
    </row>
    <row r="709" spans="1:37" ht="12.75" customHeight="1">
      <c r="A709" s="2">
        <v>14</v>
      </c>
      <c r="B709" s="2">
        <v>15</v>
      </c>
      <c r="C709" s="2" t="s">
        <v>729</v>
      </c>
      <c r="D709" t="s">
        <v>1480</v>
      </c>
      <c r="F709" t="str">
        <f t="shared" si="83"/>
        <v>402ACCUMULATED DEPRECIATION</v>
      </c>
      <c r="G709" t="str">
        <f t="shared" si="84"/>
        <v>3000OPENING BALANCE</v>
      </c>
      <c r="I709" t="s">
        <v>1330</v>
      </c>
      <c r="J709" s="2" t="s">
        <v>742</v>
      </c>
      <c r="K709" s="2" t="s">
        <v>743</v>
      </c>
      <c r="L709" s="2" t="s">
        <v>136</v>
      </c>
      <c r="M709" s="2" t="s">
        <v>137</v>
      </c>
      <c r="N709" s="2" t="s">
        <v>15</v>
      </c>
      <c r="O709" s="2" t="s">
        <v>16</v>
      </c>
      <c r="P709" s="2">
        <v>0</v>
      </c>
      <c r="Q709" s="2">
        <v>0</v>
      </c>
      <c r="R709" s="3">
        <f t="shared" si="85"/>
        <v>0</v>
      </c>
      <c r="S709" s="3">
        <f t="shared" si="86"/>
        <v>0</v>
      </c>
      <c r="T709" s="2">
        <v>0</v>
      </c>
      <c r="U709" s="2">
        <v>0</v>
      </c>
      <c r="V709" s="2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 s="2">
        <f t="shared" si="87"/>
        <v>0</v>
      </c>
      <c r="AI709" s="2" t="e">
        <f t="shared" si="82"/>
        <v>#DIV/0!</v>
      </c>
      <c r="AJ709">
        <v>0</v>
      </c>
      <c r="AK709" s="2">
        <f t="shared" si="88"/>
        <v>0</v>
      </c>
    </row>
    <row r="710" spans="1:37" ht="12.75" customHeight="1">
      <c r="A710" s="2">
        <v>14</v>
      </c>
      <c r="B710" s="2">
        <v>15</v>
      </c>
      <c r="C710" s="2" t="s">
        <v>729</v>
      </c>
      <c r="D710" t="s">
        <v>1480</v>
      </c>
      <c r="F710" t="str">
        <f t="shared" si="83"/>
        <v>402ACCUMULATED DEPRECIATION</v>
      </c>
      <c r="G710" t="str">
        <f t="shared" si="84"/>
        <v>4010DISPOSALS</v>
      </c>
      <c r="I710" t="s">
        <v>1330</v>
      </c>
      <c r="J710" s="2" t="s">
        <v>742</v>
      </c>
      <c r="K710" s="2" t="s">
        <v>743</v>
      </c>
      <c r="L710" s="2" t="s">
        <v>136</v>
      </c>
      <c r="M710" s="2" t="s">
        <v>137</v>
      </c>
      <c r="N710" s="2" t="s">
        <v>114</v>
      </c>
      <c r="O710" s="2" t="s">
        <v>115</v>
      </c>
      <c r="P710" s="2">
        <v>0</v>
      </c>
      <c r="Q710" s="2">
        <v>0</v>
      </c>
      <c r="R710" s="3">
        <f t="shared" si="85"/>
        <v>0</v>
      </c>
      <c r="S710" s="3">
        <f t="shared" si="86"/>
        <v>0</v>
      </c>
      <c r="T710" s="2">
        <v>0</v>
      </c>
      <c r="U710" s="2">
        <v>0</v>
      </c>
      <c r="V710" s="2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 s="2">
        <f t="shared" si="87"/>
        <v>0</v>
      </c>
      <c r="AI710" s="2" t="e">
        <f t="shared" si="82"/>
        <v>#DIV/0!</v>
      </c>
      <c r="AJ710">
        <v>0</v>
      </c>
      <c r="AK710" s="2">
        <f t="shared" si="88"/>
        <v>0</v>
      </c>
    </row>
    <row r="711" spans="1:37" ht="12.75" customHeight="1">
      <c r="A711" s="2">
        <v>14</v>
      </c>
      <c r="B711" s="2">
        <v>15</v>
      </c>
      <c r="C711" s="2" t="s">
        <v>729</v>
      </c>
      <c r="D711" t="s">
        <v>1480</v>
      </c>
      <c r="F711" t="str">
        <f t="shared" si="83"/>
        <v>402ACCUMULATED DEPRECIATION</v>
      </c>
      <c r="G711" t="str">
        <f t="shared" si="84"/>
        <v>4015DEPRECIATION</v>
      </c>
      <c r="I711" t="s">
        <v>1330</v>
      </c>
      <c r="J711" s="2" t="s">
        <v>742</v>
      </c>
      <c r="K711" s="2" t="s">
        <v>743</v>
      </c>
      <c r="L711" s="2" t="s">
        <v>136</v>
      </c>
      <c r="M711" s="2" t="s">
        <v>137</v>
      </c>
      <c r="N711" s="2" t="s">
        <v>116</v>
      </c>
      <c r="O711" s="2" t="s">
        <v>117</v>
      </c>
      <c r="P711" s="2">
        <v>0</v>
      </c>
      <c r="Q711" s="2">
        <v>0</v>
      </c>
      <c r="R711" s="3">
        <f t="shared" si="85"/>
        <v>0</v>
      </c>
      <c r="S711" s="3">
        <f t="shared" si="86"/>
        <v>0</v>
      </c>
      <c r="T711" s="2">
        <v>0</v>
      </c>
      <c r="U711" s="2">
        <v>0</v>
      </c>
      <c r="V711" s="2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 s="2">
        <f t="shared" si="87"/>
        <v>0</v>
      </c>
      <c r="AI711" s="2" t="e">
        <f t="shared" si="82"/>
        <v>#DIV/0!</v>
      </c>
      <c r="AJ711">
        <v>0</v>
      </c>
      <c r="AK711" s="2">
        <f t="shared" si="88"/>
        <v>0</v>
      </c>
    </row>
    <row r="712" spans="1:37" ht="12.75" customHeight="1">
      <c r="A712" s="2">
        <v>14</v>
      </c>
      <c r="B712" s="2">
        <v>15</v>
      </c>
      <c r="C712" s="2" t="s">
        <v>729</v>
      </c>
      <c r="D712" t="s">
        <v>1481</v>
      </c>
      <c r="F712" t="str">
        <f t="shared" si="83"/>
        <v>400HISTORICAL COST</v>
      </c>
      <c r="G712" t="str">
        <f t="shared" si="84"/>
        <v>3000OPENING BALANCE</v>
      </c>
      <c r="I712" t="s">
        <v>1330</v>
      </c>
      <c r="J712" s="2" t="s">
        <v>744</v>
      </c>
      <c r="K712" s="2" t="s">
        <v>745</v>
      </c>
      <c r="L712" s="2" t="s">
        <v>130</v>
      </c>
      <c r="M712" s="2" t="s">
        <v>131</v>
      </c>
      <c r="N712" s="2" t="s">
        <v>15</v>
      </c>
      <c r="O712" s="2" t="s">
        <v>16</v>
      </c>
      <c r="P712" s="2">
        <v>0</v>
      </c>
      <c r="Q712" s="2">
        <v>0</v>
      </c>
      <c r="R712" s="3">
        <f t="shared" si="85"/>
        <v>0</v>
      </c>
      <c r="S712" s="3">
        <f t="shared" si="86"/>
        <v>0</v>
      </c>
      <c r="T712" s="2">
        <v>0</v>
      </c>
      <c r="U712" s="2">
        <v>0</v>
      </c>
      <c r="V712" s="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 s="2">
        <f t="shared" si="87"/>
        <v>0</v>
      </c>
      <c r="AI712" s="2" t="e">
        <f t="shared" ref="AI712:AI775" si="89">AH712/P712</f>
        <v>#DIV/0!</v>
      </c>
      <c r="AJ712">
        <v>0</v>
      </c>
      <c r="AK712" s="2">
        <f t="shared" si="88"/>
        <v>0</v>
      </c>
    </row>
    <row r="713" spans="1:37" ht="12.75" customHeight="1">
      <c r="A713" s="2">
        <v>14</v>
      </c>
      <c r="B713" s="2">
        <v>15</v>
      </c>
      <c r="C713" s="2" t="s">
        <v>729</v>
      </c>
      <c r="D713" t="s">
        <v>1481</v>
      </c>
      <c r="F713" t="str">
        <f t="shared" ref="F713:F776" si="90">L713&amp;M713</f>
        <v>400HISTORICAL COST</v>
      </c>
      <c r="G713" t="str">
        <f t="shared" ref="G713:G776" si="91">N713&amp;O713</f>
        <v>4005ADDITIONS</v>
      </c>
      <c r="I713" t="s">
        <v>1330</v>
      </c>
      <c r="J713" s="2" t="s">
        <v>744</v>
      </c>
      <c r="K713" s="2" t="s">
        <v>745</v>
      </c>
      <c r="L713" s="2" t="s">
        <v>130</v>
      </c>
      <c r="M713" s="2" t="s">
        <v>131</v>
      </c>
      <c r="N713" s="2" t="s">
        <v>110</v>
      </c>
      <c r="O713" s="2" t="s">
        <v>111</v>
      </c>
      <c r="P713" s="2">
        <v>0</v>
      </c>
      <c r="Q713" s="2">
        <v>0</v>
      </c>
      <c r="R713" s="3">
        <f t="shared" ref="R713:R776" si="92">SUM((Q713*0.055)+Q713)</f>
        <v>0</v>
      </c>
      <c r="S713" s="3">
        <f t="shared" ref="S713:S776" si="93">SUM((R713*0.053)+R713)</f>
        <v>0</v>
      </c>
      <c r="T713" s="2">
        <v>0</v>
      </c>
      <c r="U713" s="2">
        <v>0</v>
      </c>
      <c r="V713" s="2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 s="2">
        <f t="shared" ref="AH713:AH776" si="94">SUM(AB713:AG713)</f>
        <v>0</v>
      </c>
      <c r="AI713" s="2" t="e">
        <f t="shared" si="89"/>
        <v>#DIV/0!</v>
      </c>
      <c r="AJ713">
        <v>0</v>
      </c>
      <c r="AK713" s="2">
        <f t="shared" ref="AK713:AK776" si="95">T713*2</f>
        <v>0</v>
      </c>
    </row>
    <row r="714" spans="1:37" ht="12.75" customHeight="1">
      <c r="A714" s="2">
        <v>14</v>
      </c>
      <c r="B714" s="2">
        <v>15</v>
      </c>
      <c r="C714" s="2" t="s">
        <v>729</v>
      </c>
      <c r="D714" t="s">
        <v>1481</v>
      </c>
      <c r="F714" t="str">
        <f t="shared" si="90"/>
        <v>400HISTORICAL COST</v>
      </c>
      <c r="G714" t="str">
        <f t="shared" si="91"/>
        <v>4010DISPOSALS</v>
      </c>
      <c r="I714" t="s">
        <v>1330</v>
      </c>
      <c r="J714" s="2" t="s">
        <v>744</v>
      </c>
      <c r="K714" s="2" t="s">
        <v>745</v>
      </c>
      <c r="L714" s="2" t="s">
        <v>130</v>
      </c>
      <c r="M714" s="2" t="s">
        <v>131</v>
      </c>
      <c r="N714" s="2" t="s">
        <v>114</v>
      </c>
      <c r="O714" s="2" t="s">
        <v>115</v>
      </c>
      <c r="P714" s="2">
        <v>0</v>
      </c>
      <c r="Q714" s="2">
        <v>0</v>
      </c>
      <c r="R714" s="3">
        <f t="shared" si="92"/>
        <v>0</v>
      </c>
      <c r="S714" s="3">
        <f t="shared" si="93"/>
        <v>0</v>
      </c>
      <c r="T714" s="2">
        <v>0</v>
      </c>
      <c r="U714" s="2">
        <v>0</v>
      </c>
      <c r="V714" s="2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 s="2">
        <f t="shared" si="94"/>
        <v>0</v>
      </c>
      <c r="AI714" s="2" t="e">
        <f t="shared" si="89"/>
        <v>#DIV/0!</v>
      </c>
      <c r="AJ714">
        <v>0</v>
      </c>
      <c r="AK714" s="2">
        <f t="shared" si="95"/>
        <v>0</v>
      </c>
    </row>
    <row r="715" spans="1:37" ht="12.75" customHeight="1">
      <c r="A715" s="2">
        <v>14</v>
      </c>
      <c r="B715" s="2">
        <v>15</v>
      </c>
      <c r="C715" s="2" t="s">
        <v>729</v>
      </c>
      <c r="D715" t="s">
        <v>1481</v>
      </c>
      <c r="F715" t="str">
        <f t="shared" si="90"/>
        <v>402ACCUMULATED DEPRECIATION</v>
      </c>
      <c r="G715" t="str">
        <f t="shared" si="91"/>
        <v>3000OPENING BALANCE</v>
      </c>
      <c r="I715" t="s">
        <v>1330</v>
      </c>
      <c r="J715" s="2" t="s">
        <v>744</v>
      </c>
      <c r="K715" s="2" t="s">
        <v>745</v>
      </c>
      <c r="L715" s="2" t="s">
        <v>136</v>
      </c>
      <c r="M715" s="2" t="s">
        <v>137</v>
      </c>
      <c r="N715" s="2" t="s">
        <v>15</v>
      </c>
      <c r="O715" s="2" t="s">
        <v>16</v>
      </c>
      <c r="P715" s="2">
        <v>0</v>
      </c>
      <c r="Q715" s="2">
        <v>0</v>
      </c>
      <c r="R715" s="3">
        <f t="shared" si="92"/>
        <v>0</v>
      </c>
      <c r="S715" s="3">
        <f t="shared" si="93"/>
        <v>0</v>
      </c>
      <c r="T715" s="2">
        <v>0</v>
      </c>
      <c r="U715" s="2">
        <v>0</v>
      </c>
      <c r="V715" s="2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 s="2">
        <f t="shared" si="94"/>
        <v>0</v>
      </c>
      <c r="AI715" s="2" t="e">
        <f t="shared" si="89"/>
        <v>#DIV/0!</v>
      </c>
      <c r="AJ715">
        <v>0</v>
      </c>
      <c r="AK715" s="2">
        <f t="shared" si="95"/>
        <v>0</v>
      </c>
    </row>
    <row r="716" spans="1:37" ht="12.75" customHeight="1">
      <c r="A716" s="2">
        <v>14</v>
      </c>
      <c r="B716" s="2">
        <v>15</v>
      </c>
      <c r="C716" s="2" t="s">
        <v>729</v>
      </c>
      <c r="D716" t="s">
        <v>1481</v>
      </c>
      <c r="F716" t="str">
        <f t="shared" si="90"/>
        <v>402ACCUMULATED DEPRECIATION</v>
      </c>
      <c r="G716" t="str">
        <f t="shared" si="91"/>
        <v>4005ADDITIONS</v>
      </c>
      <c r="I716" t="s">
        <v>1330</v>
      </c>
      <c r="J716" s="2" t="s">
        <v>744</v>
      </c>
      <c r="K716" s="2" t="s">
        <v>745</v>
      </c>
      <c r="L716" s="2" t="s">
        <v>136</v>
      </c>
      <c r="M716" s="2" t="s">
        <v>137</v>
      </c>
      <c r="N716" s="2" t="s">
        <v>110</v>
      </c>
      <c r="O716" s="2" t="s">
        <v>111</v>
      </c>
      <c r="P716" s="2">
        <v>0</v>
      </c>
      <c r="Q716" s="2">
        <v>0</v>
      </c>
      <c r="R716" s="3">
        <f t="shared" si="92"/>
        <v>0</v>
      </c>
      <c r="S716" s="3">
        <f t="shared" si="93"/>
        <v>0</v>
      </c>
      <c r="T716" s="2">
        <v>0</v>
      </c>
      <c r="U716" s="2">
        <v>0</v>
      </c>
      <c r="V716" s="2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 s="2">
        <f t="shared" si="94"/>
        <v>0</v>
      </c>
      <c r="AI716" s="2" t="e">
        <f t="shared" si="89"/>
        <v>#DIV/0!</v>
      </c>
      <c r="AJ716">
        <v>0</v>
      </c>
      <c r="AK716" s="2">
        <f t="shared" si="95"/>
        <v>0</v>
      </c>
    </row>
    <row r="717" spans="1:37" ht="12.75" customHeight="1">
      <c r="A717" s="2">
        <v>14</v>
      </c>
      <c r="B717" s="2">
        <v>15</v>
      </c>
      <c r="C717" s="2" t="s">
        <v>729</v>
      </c>
      <c r="D717" t="s">
        <v>1481</v>
      </c>
      <c r="F717" t="str">
        <f t="shared" si="90"/>
        <v>402ACCUMULATED DEPRECIATION</v>
      </c>
      <c r="G717" t="str">
        <f t="shared" si="91"/>
        <v>4010DISPOSALS</v>
      </c>
      <c r="I717" t="s">
        <v>1330</v>
      </c>
      <c r="J717" s="2" t="s">
        <v>744</v>
      </c>
      <c r="K717" s="2" t="s">
        <v>745</v>
      </c>
      <c r="L717" s="2" t="s">
        <v>136</v>
      </c>
      <c r="M717" s="2" t="s">
        <v>137</v>
      </c>
      <c r="N717" s="2" t="s">
        <v>114</v>
      </c>
      <c r="O717" s="2" t="s">
        <v>115</v>
      </c>
      <c r="P717" s="2">
        <v>0</v>
      </c>
      <c r="Q717" s="2">
        <v>0</v>
      </c>
      <c r="R717" s="3">
        <f t="shared" si="92"/>
        <v>0</v>
      </c>
      <c r="S717" s="3">
        <f t="shared" si="93"/>
        <v>0</v>
      </c>
      <c r="T717" s="2">
        <v>0</v>
      </c>
      <c r="U717" s="2">
        <v>0</v>
      </c>
      <c r="V717" s="2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 s="2">
        <f t="shared" si="94"/>
        <v>0</v>
      </c>
      <c r="AI717" s="2" t="e">
        <f t="shared" si="89"/>
        <v>#DIV/0!</v>
      </c>
      <c r="AJ717">
        <v>0</v>
      </c>
      <c r="AK717" s="2">
        <f t="shared" si="95"/>
        <v>0</v>
      </c>
    </row>
    <row r="718" spans="1:37" ht="12.75" customHeight="1">
      <c r="A718" s="2">
        <v>14</v>
      </c>
      <c r="B718" s="2">
        <v>15</v>
      </c>
      <c r="C718" s="2" t="s">
        <v>729</v>
      </c>
      <c r="D718" t="s">
        <v>1481</v>
      </c>
      <c r="F718" t="str">
        <f t="shared" si="90"/>
        <v>402ACCUMULATED DEPRECIATION</v>
      </c>
      <c r="G718" t="str">
        <f t="shared" si="91"/>
        <v>4015DEPRECIATION</v>
      </c>
      <c r="I718" t="s">
        <v>1330</v>
      </c>
      <c r="J718" s="2" t="s">
        <v>744</v>
      </c>
      <c r="K718" s="2" t="s">
        <v>745</v>
      </c>
      <c r="L718" s="2" t="s">
        <v>136</v>
      </c>
      <c r="M718" s="2" t="s">
        <v>137</v>
      </c>
      <c r="N718" s="2" t="s">
        <v>116</v>
      </c>
      <c r="O718" s="2" t="s">
        <v>117</v>
      </c>
      <c r="P718" s="2">
        <v>0</v>
      </c>
      <c r="Q718" s="2">
        <v>0</v>
      </c>
      <c r="R718" s="3">
        <f t="shared" si="92"/>
        <v>0</v>
      </c>
      <c r="S718" s="3">
        <f t="shared" si="93"/>
        <v>0</v>
      </c>
      <c r="T718" s="2">
        <v>0</v>
      </c>
      <c r="U718" s="2">
        <v>0</v>
      </c>
      <c r="V718" s="2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 s="2">
        <f t="shared" si="94"/>
        <v>0</v>
      </c>
      <c r="AI718" s="2" t="e">
        <f t="shared" si="89"/>
        <v>#DIV/0!</v>
      </c>
      <c r="AJ718">
        <v>0</v>
      </c>
      <c r="AK718" s="2">
        <f t="shared" si="95"/>
        <v>0</v>
      </c>
    </row>
    <row r="719" spans="1:37" ht="12.75" customHeight="1">
      <c r="A719" s="2">
        <v>14</v>
      </c>
      <c r="B719" s="2">
        <v>15</v>
      </c>
      <c r="C719" s="2" t="s">
        <v>729</v>
      </c>
      <c r="D719" t="s">
        <v>1482</v>
      </c>
      <c r="F719" t="str">
        <f t="shared" si="90"/>
        <v>400HISTORICAL COST</v>
      </c>
      <c r="G719" t="str">
        <f t="shared" si="91"/>
        <v>3000OPENING BALANCE</v>
      </c>
      <c r="I719" t="s">
        <v>1330</v>
      </c>
      <c r="J719" s="2" t="s">
        <v>746</v>
      </c>
      <c r="K719" s="2" t="s">
        <v>747</v>
      </c>
      <c r="L719" s="2" t="s">
        <v>130</v>
      </c>
      <c r="M719" s="2" t="s">
        <v>131</v>
      </c>
      <c r="N719" s="2" t="s">
        <v>15</v>
      </c>
      <c r="O719" s="2" t="s">
        <v>16</v>
      </c>
      <c r="P719" s="2">
        <v>0</v>
      </c>
      <c r="Q719" s="2">
        <v>0</v>
      </c>
      <c r="R719" s="3">
        <f t="shared" si="92"/>
        <v>0</v>
      </c>
      <c r="S719" s="3">
        <f t="shared" si="93"/>
        <v>0</v>
      </c>
      <c r="T719" s="2">
        <v>0</v>
      </c>
      <c r="U719" s="2">
        <v>0</v>
      </c>
      <c r="V719" s="2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 s="2">
        <f t="shared" si="94"/>
        <v>0</v>
      </c>
      <c r="AI719" s="2" t="e">
        <f t="shared" si="89"/>
        <v>#DIV/0!</v>
      </c>
      <c r="AJ719">
        <v>0</v>
      </c>
      <c r="AK719" s="2">
        <f t="shared" si="95"/>
        <v>0</v>
      </c>
    </row>
    <row r="720" spans="1:37" ht="12.75" customHeight="1">
      <c r="A720" s="2">
        <v>14</v>
      </c>
      <c r="B720" s="2">
        <v>15</v>
      </c>
      <c r="C720" s="2" t="s">
        <v>729</v>
      </c>
      <c r="D720" t="s">
        <v>1482</v>
      </c>
      <c r="F720" t="str">
        <f t="shared" si="90"/>
        <v>400HISTORICAL COST</v>
      </c>
      <c r="G720" t="str">
        <f t="shared" si="91"/>
        <v>4005ADDITIONS</v>
      </c>
      <c r="I720" t="s">
        <v>1330</v>
      </c>
      <c r="J720" s="2" t="s">
        <v>746</v>
      </c>
      <c r="K720" s="2" t="s">
        <v>747</v>
      </c>
      <c r="L720" s="2" t="s">
        <v>130</v>
      </c>
      <c r="M720" s="2" t="s">
        <v>131</v>
      </c>
      <c r="N720" s="2" t="s">
        <v>110</v>
      </c>
      <c r="O720" s="2" t="s">
        <v>111</v>
      </c>
      <c r="P720" s="2">
        <v>0</v>
      </c>
      <c r="Q720" s="2">
        <v>0</v>
      </c>
      <c r="R720" s="3">
        <f t="shared" si="92"/>
        <v>0</v>
      </c>
      <c r="S720" s="3">
        <f t="shared" si="93"/>
        <v>0</v>
      </c>
      <c r="T720" s="2">
        <v>0</v>
      </c>
      <c r="U720" s="2">
        <v>0</v>
      </c>
      <c r="V720" s="2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 s="2">
        <f t="shared" si="94"/>
        <v>0</v>
      </c>
      <c r="AI720" s="2" t="e">
        <f t="shared" si="89"/>
        <v>#DIV/0!</v>
      </c>
      <c r="AJ720">
        <v>0</v>
      </c>
      <c r="AK720" s="2">
        <f t="shared" si="95"/>
        <v>0</v>
      </c>
    </row>
    <row r="721" spans="1:37" ht="12.75" customHeight="1">
      <c r="A721" s="2">
        <v>14</v>
      </c>
      <c r="B721" s="2">
        <v>15</v>
      </c>
      <c r="C721" s="2" t="s">
        <v>729</v>
      </c>
      <c r="D721" t="s">
        <v>1482</v>
      </c>
      <c r="F721" t="str">
        <f t="shared" si="90"/>
        <v>400HISTORICAL COST</v>
      </c>
      <c r="G721" t="str">
        <f t="shared" si="91"/>
        <v>4010DISPOSALS</v>
      </c>
      <c r="I721" t="s">
        <v>1330</v>
      </c>
      <c r="J721" s="2" t="s">
        <v>746</v>
      </c>
      <c r="K721" s="2" t="s">
        <v>747</v>
      </c>
      <c r="L721" s="2" t="s">
        <v>130</v>
      </c>
      <c r="M721" s="2" t="s">
        <v>131</v>
      </c>
      <c r="N721" s="2" t="s">
        <v>114</v>
      </c>
      <c r="O721" s="2" t="s">
        <v>115</v>
      </c>
      <c r="P721" s="2">
        <v>0</v>
      </c>
      <c r="Q721" s="2">
        <v>0</v>
      </c>
      <c r="R721" s="3">
        <f t="shared" si="92"/>
        <v>0</v>
      </c>
      <c r="S721" s="3">
        <f t="shared" si="93"/>
        <v>0</v>
      </c>
      <c r="T721" s="2">
        <v>0</v>
      </c>
      <c r="U721" s="2">
        <v>0</v>
      </c>
      <c r="V721" s="2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 s="2">
        <f t="shared" si="94"/>
        <v>0</v>
      </c>
      <c r="AI721" s="2" t="e">
        <f t="shared" si="89"/>
        <v>#DIV/0!</v>
      </c>
      <c r="AJ721">
        <v>0</v>
      </c>
      <c r="AK721" s="2">
        <f t="shared" si="95"/>
        <v>0</v>
      </c>
    </row>
    <row r="722" spans="1:37" ht="12.75" customHeight="1">
      <c r="A722" s="2">
        <v>14</v>
      </c>
      <c r="B722" s="2">
        <v>15</v>
      </c>
      <c r="C722" s="2" t="s">
        <v>729</v>
      </c>
      <c r="D722" t="s">
        <v>1482</v>
      </c>
      <c r="F722" t="str">
        <f t="shared" si="90"/>
        <v>400HISTORICAL COST</v>
      </c>
      <c r="G722" t="str">
        <f t="shared" si="91"/>
        <v>4040TRANSFERS</v>
      </c>
      <c r="I722" t="s">
        <v>1330</v>
      </c>
      <c r="J722" s="2" t="s">
        <v>746</v>
      </c>
      <c r="K722" s="2" t="s">
        <v>747</v>
      </c>
      <c r="L722" s="2" t="s">
        <v>130</v>
      </c>
      <c r="M722" s="2" t="s">
        <v>131</v>
      </c>
      <c r="N722" s="2" t="s">
        <v>67</v>
      </c>
      <c r="O722" s="2" t="s">
        <v>68</v>
      </c>
      <c r="P722" s="2">
        <v>0</v>
      </c>
      <c r="Q722" s="2">
        <v>0</v>
      </c>
      <c r="R722" s="3">
        <f t="shared" si="92"/>
        <v>0</v>
      </c>
      <c r="S722" s="3">
        <f t="shared" si="93"/>
        <v>0</v>
      </c>
      <c r="T722" s="2">
        <v>0</v>
      </c>
      <c r="U722" s="2">
        <v>0</v>
      </c>
      <c r="V722" s="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 s="2">
        <f t="shared" si="94"/>
        <v>0</v>
      </c>
      <c r="AI722" s="2" t="e">
        <f t="shared" si="89"/>
        <v>#DIV/0!</v>
      </c>
      <c r="AJ722">
        <v>0</v>
      </c>
      <c r="AK722" s="2">
        <f t="shared" si="95"/>
        <v>0</v>
      </c>
    </row>
    <row r="723" spans="1:37" ht="12.75" customHeight="1">
      <c r="A723" s="2">
        <v>14</v>
      </c>
      <c r="B723" s="2">
        <v>15</v>
      </c>
      <c r="C723" s="2" t="s">
        <v>729</v>
      </c>
      <c r="D723" t="s">
        <v>1482</v>
      </c>
      <c r="F723" t="str">
        <f t="shared" si="90"/>
        <v>402ACCUMULATED DEPRECIATION</v>
      </c>
      <c r="G723" t="str">
        <f t="shared" si="91"/>
        <v>3000OPENING BALANCE</v>
      </c>
      <c r="I723" t="s">
        <v>1330</v>
      </c>
      <c r="J723" s="2" t="s">
        <v>746</v>
      </c>
      <c r="K723" s="2" t="s">
        <v>747</v>
      </c>
      <c r="L723" s="2" t="s">
        <v>136</v>
      </c>
      <c r="M723" s="2" t="s">
        <v>137</v>
      </c>
      <c r="N723" s="2" t="s">
        <v>15</v>
      </c>
      <c r="O723" s="2" t="s">
        <v>16</v>
      </c>
      <c r="P723" s="2">
        <v>0</v>
      </c>
      <c r="Q723" s="2">
        <v>0</v>
      </c>
      <c r="R723" s="3">
        <f t="shared" si="92"/>
        <v>0</v>
      </c>
      <c r="S723" s="3">
        <f t="shared" si="93"/>
        <v>0</v>
      </c>
      <c r="T723" s="2">
        <v>0</v>
      </c>
      <c r="U723" s="2">
        <v>0</v>
      </c>
      <c r="V723" s="2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 s="2">
        <f t="shared" si="94"/>
        <v>0</v>
      </c>
      <c r="AI723" s="2" t="e">
        <f t="shared" si="89"/>
        <v>#DIV/0!</v>
      </c>
      <c r="AJ723">
        <v>0</v>
      </c>
      <c r="AK723" s="2">
        <f t="shared" si="95"/>
        <v>0</v>
      </c>
    </row>
    <row r="724" spans="1:37" ht="12.75" customHeight="1">
      <c r="A724" s="2">
        <v>14</v>
      </c>
      <c r="B724" s="2">
        <v>15</v>
      </c>
      <c r="C724" s="2" t="s">
        <v>729</v>
      </c>
      <c r="D724" t="s">
        <v>1482</v>
      </c>
      <c r="F724" t="str">
        <f t="shared" si="90"/>
        <v>402ACCUMULATED DEPRECIATION</v>
      </c>
      <c r="G724" t="str">
        <f t="shared" si="91"/>
        <v>4010DISPOSALS</v>
      </c>
      <c r="I724" t="s">
        <v>1330</v>
      </c>
      <c r="J724" s="2" t="s">
        <v>746</v>
      </c>
      <c r="K724" s="2" t="s">
        <v>747</v>
      </c>
      <c r="L724" s="2" t="s">
        <v>136</v>
      </c>
      <c r="M724" s="2" t="s">
        <v>137</v>
      </c>
      <c r="N724" s="2" t="s">
        <v>114</v>
      </c>
      <c r="O724" s="2" t="s">
        <v>115</v>
      </c>
      <c r="P724" s="2">
        <v>0</v>
      </c>
      <c r="Q724" s="2">
        <v>0</v>
      </c>
      <c r="R724" s="3">
        <f t="shared" si="92"/>
        <v>0</v>
      </c>
      <c r="S724" s="3">
        <f t="shared" si="93"/>
        <v>0</v>
      </c>
      <c r="T724" s="2">
        <v>0</v>
      </c>
      <c r="U724" s="2">
        <v>0</v>
      </c>
      <c r="V724" s="2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 s="2">
        <f t="shared" si="94"/>
        <v>0</v>
      </c>
      <c r="AI724" s="2" t="e">
        <f t="shared" si="89"/>
        <v>#DIV/0!</v>
      </c>
      <c r="AJ724">
        <v>0</v>
      </c>
      <c r="AK724" s="2">
        <f t="shared" si="95"/>
        <v>0</v>
      </c>
    </row>
    <row r="725" spans="1:37" ht="12.75" customHeight="1">
      <c r="A725" s="2">
        <v>14</v>
      </c>
      <c r="B725" s="2">
        <v>15</v>
      </c>
      <c r="C725" s="2" t="s">
        <v>729</v>
      </c>
      <c r="D725" t="s">
        <v>1482</v>
      </c>
      <c r="F725" t="str">
        <f t="shared" si="90"/>
        <v>402ACCUMULATED DEPRECIATION</v>
      </c>
      <c r="G725" t="str">
        <f t="shared" si="91"/>
        <v>4015DEPRECIATION</v>
      </c>
      <c r="I725" t="s">
        <v>1330</v>
      </c>
      <c r="J725" s="2" t="s">
        <v>746</v>
      </c>
      <c r="K725" s="2" t="s">
        <v>747</v>
      </c>
      <c r="L725" s="2" t="s">
        <v>136</v>
      </c>
      <c r="M725" s="2" t="s">
        <v>137</v>
      </c>
      <c r="N725" s="2" t="s">
        <v>116</v>
      </c>
      <c r="O725" s="2" t="s">
        <v>117</v>
      </c>
      <c r="P725" s="2">
        <v>0</v>
      </c>
      <c r="Q725" s="2">
        <v>0</v>
      </c>
      <c r="R725" s="3">
        <f t="shared" si="92"/>
        <v>0</v>
      </c>
      <c r="S725" s="3">
        <f t="shared" si="93"/>
        <v>0</v>
      </c>
      <c r="T725" s="2">
        <v>0</v>
      </c>
      <c r="U725" s="2">
        <v>0</v>
      </c>
      <c r="V725" s="2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 s="2">
        <f t="shared" si="94"/>
        <v>0</v>
      </c>
      <c r="AI725" s="2" t="e">
        <f t="shared" si="89"/>
        <v>#DIV/0!</v>
      </c>
      <c r="AJ725">
        <v>0</v>
      </c>
      <c r="AK725" s="2">
        <f t="shared" si="95"/>
        <v>0</v>
      </c>
    </row>
    <row r="726" spans="1:37" ht="12.75" customHeight="1">
      <c r="A726" s="2">
        <v>14</v>
      </c>
      <c r="B726" s="2">
        <v>15</v>
      </c>
      <c r="C726" s="2" t="s">
        <v>729</v>
      </c>
      <c r="D726" t="s">
        <v>1483</v>
      </c>
      <c r="F726" t="str">
        <f t="shared" si="90"/>
        <v>400HISTORICAL COST</v>
      </c>
      <c r="G726" t="str">
        <f t="shared" si="91"/>
        <v>3000OPENING BALANCE</v>
      </c>
      <c r="I726" t="s">
        <v>1330</v>
      </c>
      <c r="J726" s="2" t="s">
        <v>748</v>
      </c>
      <c r="K726" s="2" t="s">
        <v>749</v>
      </c>
      <c r="L726" s="2" t="s">
        <v>130</v>
      </c>
      <c r="M726" s="2" t="s">
        <v>131</v>
      </c>
      <c r="N726" s="2" t="s">
        <v>15</v>
      </c>
      <c r="O726" s="2" t="s">
        <v>16</v>
      </c>
      <c r="P726" s="2">
        <v>0</v>
      </c>
      <c r="Q726" s="2">
        <v>0</v>
      </c>
      <c r="R726" s="3">
        <f t="shared" si="92"/>
        <v>0</v>
      </c>
      <c r="S726" s="3">
        <f t="shared" si="93"/>
        <v>0</v>
      </c>
      <c r="T726" s="2">
        <v>0</v>
      </c>
      <c r="U726" s="2">
        <v>0</v>
      </c>
      <c r="V726" s="2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 s="2">
        <f t="shared" si="94"/>
        <v>0</v>
      </c>
      <c r="AI726" s="2" t="e">
        <f t="shared" si="89"/>
        <v>#DIV/0!</v>
      </c>
      <c r="AJ726">
        <v>0</v>
      </c>
      <c r="AK726" s="2">
        <f t="shared" si="95"/>
        <v>0</v>
      </c>
    </row>
    <row r="727" spans="1:37" ht="12.75" customHeight="1">
      <c r="A727" s="2">
        <v>14</v>
      </c>
      <c r="B727" s="2">
        <v>15</v>
      </c>
      <c r="C727" s="2" t="s">
        <v>729</v>
      </c>
      <c r="D727" t="s">
        <v>1483</v>
      </c>
      <c r="F727" t="str">
        <f t="shared" si="90"/>
        <v>400HISTORICAL COST</v>
      </c>
      <c r="G727" t="str">
        <f t="shared" si="91"/>
        <v>4005ADDITIONS</v>
      </c>
      <c r="I727" t="s">
        <v>1330</v>
      </c>
      <c r="J727" s="2" t="s">
        <v>748</v>
      </c>
      <c r="K727" s="2" t="s">
        <v>749</v>
      </c>
      <c r="L727" s="2" t="s">
        <v>130</v>
      </c>
      <c r="M727" s="2" t="s">
        <v>131</v>
      </c>
      <c r="N727" s="2" t="s">
        <v>110</v>
      </c>
      <c r="O727" s="2" t="s">
        <v>111</v>
      </c>
      <c r="P727" s="2">
        <v>0</v>
      </c>
      <c r="Q727" s="2">
        <v>0</v>
      </c>
      <c r="R727" s="3">
        <f t="shared" si="92"/>
        <v>0</v>
      </c>
      <c r="S727" s="3">
        <f t="shared" si="93"/>
        <v>0</v>
      </c>
      <c r="T727" s="2">
        <v>0</v>
      </c>
      <c r="U727" s="2">
        <v>0</v>
      </c>
      <c r="V727" s="2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 s="2">
        <f t="shared" si="94"/>
        <v>0</v>
      </c>
      <c r="AI727" s="2" t="e">
        <f t="shared" si="89"/>
        <v>#DIV/0!</v>
      </c>
      <c r="AJ727">
        <v>0</v>
      </c>
      <c r="AK727" s="2">
        <f t="shared" si="95"/>
        <v>0</v>
      </c>
    </row>
    <row r="728" spans="1:37" ht="12.75" customHeight="1">
      <c r="A728" s="2">
        <v>14</v>
      </c>
      <c r="B728" s="2">
        <v>15</v>
      </c>
      <c r="C728" s="2" t="s">
        <v>729</v>
      </c>
      <c r="D728" t="s">
        <v>1483</v>
      </c>
      <c r="F728" t="str">
        <f t="shared" si="90"/>
        <v>400HISTORICAL COST</v>
      </c>
      <c r="G728" t="str">
        <f t="shared" si="91"/>
        <v>4010DISPOSALS</v>
      </c>
      <c r="I728" t="s">
        <v>1330</v>
      </c>
      <c r="J728" s="2" t="s">
        <v>748</v>
      </c>
      <c r="K728" s="2" t="s">
        <v>749</v>
      </c>
      <c r="L728" s="2" t="s">
        <v>130</v>
      </c>
      <c r="M728" s="2" t="s">
        <v>131</v>
      </c>
      <c r="N728" s="2" t="s">
        <v>114</v>
      </c>
      <c r="O728" s="2" t="s">
        <v>115</v>
      </c>
      <c r="P728" s="2">
        <v>0</v>
      </c>
      <c r="Q728" s="2">
        <v>0</v>
      </c>
      <c r="R728" s="3">
        <f t="shared" si="92"/>
        <v>0</v>
      </c>
      <c r="S728" s="3">
        <f t="shared" si="93"/>
        <v>0</v>
      </c>
      <c r="T728" s="2">
        <v>0</v>
      </c>
      <c r="U728" s="2">
        <v>0</v>
      </c>
      <c r="V728" s="2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 s="2">
        <f t="shared" si="94"/>
        <v>0</v>
      </c>
      <c r="AI728" s="2" t="e">
        <f t="shared" si="89"/>
        <v>#DIV/0!</v>
      </c>
      <c r="AJ728">
        <v>0</v>
      </c>
      <c r="AK728" s="2">
        <f t="shared" si="95"/>
        <v>0</v>
      </c>
    </row>
    <row r="729" spans="1:37" ht="12.75" customHeight="1">
      <c r="A729" s="2">
        <v>14</v>
      </c>
      <c r="B729" s="2">
        <v>15</v>
      </c>
      <c r="C729" s="2" t="s">
        <v>729</v>
      </c>
      <c r="D729" t="s">
        <v>1483</v>
      </c>
      <c r="F729" t="str">
        <f t="shared" si="90"/>
        <v>400HISTORICAL COST</v>
      </c>
      <c r="G729" t="str">
        <f t="shared" si="91"/>
        <v>4040TRANSFERS</v>
      </c>
      <c r="I729" t="s">
        <v>1330</v>
      </c>
      <c r="J729" s="2" t="s">
        <v>748</v>
      </c>
      <c r="K729" s="2" t="s">
        <v>749</v>
      </c>
      <c r="L729" s="2" t="s">
        <v>130</v>
      </c>
      <c r="M729" s="2" t="s">
        <v>131</v>
      </c>
      <c r="N729" s="2" t="s">
        <v>67</v>
      </c>
      <c r="O729" s="2" t="s">
        <v>68</v>
      </c>
      <c r="P729" s="2">
        <v>0</v>
      </c>
      <c r="Q729" s="2">
        <v>0</v>
      </c>
      <c r="R729" s="3">
        <f t="shared" si="92"/>
        <v>0</v>
      </c>
      <c r="S729" s="3">
        <f t="shared" si="93"/>
        <v>0</v>
      </c>
      <c r="T729" s="2">
        <v>0</v>
      </c>
      <c r="U729" s="2">
        <v>0</v>
      </c>
      <c r="V729" s="2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 s="2">
        <f t="shared" si="94"/>
        <v>0</v>
      </c>
      <c r="AI729" s="2" t="e">
        <f t="shared" si="89"/>
        <v>#DIV/0!</v>
      </c>
      <c r="AJ729">
        <v>0</v>
      </c>
      <c r="AK729" s="2">
        <f t="shared" si="95"/>
        <v>0</v>
      </c>
    </row>
    <row r="730" spans="1:37" ht="12.75" customHeight="1">
      <c r="A730" s="2">
        <v>14</v>
      </c>
      <c r="B730" s="2">
        <v>15</v>
      </c>
      <c r="C730" s="2" t="s">
        <v>729</v>
      </c>
      <c r="D730" t="s">
        <v>1483</v>
      </c>
      <c r="F730" t="str">
        <f t="shared" si="90"/>
        <v>402ACCUMULATED DEPRECIATION</v>
      </c>
      <c r="G730" t="str">
        <f t="shared" si="91"/>
        <v>3000OPENING BALANCE</v>
      </c>
      <c r="I730" t="s">
        <v>1330</v>
      </c>
      <c r="J730" s="2" t="s">
        <v>748</v>
      </c>
      <c r="K730" s="2" t="s">
        <v>749</v>
      </c>
      <c r="L730" s="2" t="s">
        <v>136</v>
      </c>
      <c r="M730" s="2" t="s">
        <v>137</v>
      </c>
      <c r="N730" s="2" t="s">
        <v>15</v>
      </c>
      <c r="O730" s="2" t="s">
        <v>16</v>
      </c>
      <c r="P730" s="2">
        <v>0</v>
      </c>
      <c r="Q730" s="2">
        <v>0</v>
      </c>
      <c r="R730" s="3">
        <f t="shared" si="92"/>
        <v>0</v>
      </c>
      <c r="S730" s="3">
        <f t="shared" si="93"/>
        <v>0</v>
      </c>
      <c r="T730" s="2">
        <v>0</v>
      </c>
      <c r="U730" s="2">
        <v>0</v>
      </c>
      <c r="V730" s="2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 s="2">
        <f t="shared" si="94"/>
        <v>0</v>
      </c>
      <c r="AI730" s="2" t="e">
        <f t="shared" si="89"/>
        <v>#DIV/0!</v>
      </c>
      <c r="AJ730">
        <v>0</v>
      </c>
      <c r="AK730" s="2">
        <f t="shared" si="95"/>
        <v>0</v>
      </c>
    </row>
    <row r="731" spans="1:37" ht="12.75" customHeight="1">
      <c r="A731" s="2">
        <v>14</v>
      </c>
      <c r="B731" s="2">
        <v>15</v>
      </c>
      <c r="C731" s="2" t="s">
        <v>729</v>
      </c>
      <c r="D731" t="s">
        <v>1483</v>
      </c>
      <c r="F731" t="str">
        <f t="shared" si="90"/>
        <v>402ACCUMULATED DEPRECIATION</v>
      </c>
      <c r="G731" t="str">
        <f t="shared" si="91"/>
        <v>4010DISPOSALS</v>
      </c>
      <c r="I731" t="s">
        <v>1330</v>
      </c>
      <c r="J731" s="2" t="s">
        <v>748</v>
      </c>
      <c r="K731" s="2" t="s">
        <v>749</v>
      </c>
      <c r="L731" s="2" t="s">
        <v>136</v>
      </c>
      <c r="M731" s="2" t="s">
        <v>137</v>
      </c>
      <c r="N731" s="2" t="s">
        <v>114</v>
      </c>
      <c r="O731" s="2" t="s">
        <v>115</v>
      </c>
      <c r="P731" s="2">
        <v>0</v>
      </c>
      <c r="Q731" s="2">
        <v>0</v>
      </c>
      <c r="R731" s="3">
        <f t="shared" si="92"/>
        <v>0</v>
      </c>
      <c r="S731" s="3">
        <f t="shared" si="93"/>
        <v>0</v>
      </c>
      <c r="T731" s="2">
        <v>0</v>
      </c>
      <c r="U731" s="2">
        <v>0</v>
      </c>
      <c r="V731" s="2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 s="2">
        <f t="shared" si="94"/>
        <v>0</v>
      </c>
      <c r="AI731" s="2" t="e">
        <f t="shared" si="89"/>
        <v>#DIV/0!</v>
      </c>
      <c r="AJ731">
        <v>0</v>
      </c>
      <c r="AK731" s="2">
        <f t="shared" si="95"/>
        <v>0</v>
      </c>
    </row>
    <row r="732" spans="1:37" ht="12.75" customHeight="1">
      <c r="A732" s="2">
        <v>14</v>
      </c>
      <c r="B732" s="2">
        <v>15</v>
      </c>
      <c r="C732" s="2" t="s">
        <v>729</v>
      </c>
      <c r="D732" t="s">
        <v>1483</v>
      </c>
      <c r="F732" t="str">
        <f t="shared" si="90"/>
        <v>402ACCUMULATED DEPRECIATION</v>
      </c>
      <c r="G732" t="str">
        <f t="shared" si="91"/>
        <v>4015DEPRECIATION</v>
      </c>
      <c r="I732" t="s">
        <v>1330</v>
      </c>
      <c r="J732" s="2" t="s">
        <v>748</v>
      </c>
      <c r="K732" s="2" t="s">
        <v>749</v>
      </c>
      <c r="L732" s="2" t="s">
        <v>136</v>
      </c>
      <c r="M732" s="2" t="s">
        <v>137</v>
      </c>
      <c r="N732" s="2" t="s">
        <v>116</v>
      </c>
      <c r="O732" s="2" t="s">
        <v>117</v>
      </c>
      <c r="P732" s="2">
        <v>0</v>
      </c>
      <c r="Q732" s="2">
        <v>0</v>
      </c>
      <c r="R732" s="3">
        <f t="shared" si="92"/>
        <v>0</v>
      </c>
      <c r="S732" s="3">
        <f t="shared" si="93"/>
        <v>0</v>
      </c>
      <c r="T732" s="2">
        <v>0</v>
      </c>
      <c r="U732" s="2">
        <v>0</v>
      </c>
      <c r="V732" s="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 s="2">
        <f t="shared" si="94"/>
        <v>0</v>
      </c>
      <c r="AI732" s="2" t="e">
        <f t="shared" si="89"/>
        <v>#DIV/0!</v>
      </c>
      <c r="AJ732">
        <v>0</v>
      </c>
      <c r="AK732" s="2">
        <f t="shared" si="95"/>
        <v>0</v>
      </c>
    </row>
    <row r="733" spans="1:37" ht="12.75" customHeight="1">
      <c r="A733" s="2">
        <v>14</v>
      </c>
      <c r="B733" s="2">
        <v>15</v>
      </c>
      <c r="C733" s="2" t="s">
        <v>729</v>
      </c>
      <c r="D733" t="s">
        <v>1484</v>
      </c>
      <c r="F733" t="str">
        <f t="shared" si="90"/>
        <v>400HISTORICAL COST</v>
      </c>
      <c r="G733" t="str">
        <f t="shared" si="91"/>
        <v>3000OPENING BALANCE</v>
      </c>
      <c r="I733" t="s">
        <v>1330</v>
      </c>
      <c r="J733" s="2" t="s">
        <v>750</v>
      </c>
      <c r="K733" s="2" t="s">
        <v>751</v>
      </c>
      <c r="L733" s="2" t="s">
        <v>130</v>
      </c>
      <c r="M733" s="2" t="s">
        <v>131</v>
      </c>
      <c r="N733" s="2" t="s">
        <v>15</v>
      </c>
      <c r="O733" s="2" t="s">
        <v>16</v>
      </c>
      <c r="P733" s="2">
        <v>0</v>
      </c>
      <c r="Q733" s="2">
        <v>0</v>
      </c>
      <c r="R733" s="3">
        <f t="shared" si="92"/>
        <v>0</v>
      </c>
      <c r="S733" s="3">
        <f t="shared" si="93"/>
        <v>0</v>
      </c>
      <c r="T733" s="2">
        <v>0</v>
      </c>
      <c r="U733" s="2">
        <v>0</v>
      </c>
      <c r="V733" s="2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 s="2">
        <f t="shared" si="94"/>
        <v>0</v>
      </c>
      <c r="AI733" s="2" t="e">
        <f t="shared" si="89"/>
        <v>#DIV/0!</v>
      </c>
      <c r="AJ733">
        <v>0</v>
      </c>
      <c r="AK733" s="2">
        <f t="shared" si="95"/>
        <v>0</v>
      </c>
    </row>
    <row r="734" spans="1:37" ht="12.75" customHeight="1">
      <c r="A734" s="2">
        <v>14</v>
      </c>
      <c r="B734" s="2">
        <v>15</v>
      </c>
      <c r="C734" s="2" t="s">
        <v>729</v>
      </c>
      <c r="D734" t="s">
        <v>1484</v>
      </c>
      <c r="F734" t="str">
        <f t="shared" si="90"/>
        <v>400HISTORICAL COST</v>
      </c>
      <c r="G734" t="str">
        <f t="shared" si="91"/>
        <v>4005ADDITIONS</v>
      </c>
      <c r="I734" t="s">
        <v>1330</v>
      </c>
      <c r="J734" s="2" t="s">
        <v>750</v>
      </c>
      <c r="K734" s="2" t="s">
        <v>751</v>
      </c>
      <c r="L734" s="2" t="s">
        <v>130</v>
      </c>
      <c r="M734" s="2" t="s">
        <v>131</v>
      </c>
      <c r="N734" s="2" t="s">
        <v>110</v>
      </c>
      <c r="O734" s="2" t="s">
        <v>111</v>
      </c>
      <c r="P734" s="2">
        <v>0</v>
      </c>
      <c r="Q734" s="2">
        <v>0</v>
      </c>
      <c r="R734" s="3">
        <f t="shared" si="92"/>
        <v>0</v>
      </c>
      <c r="S734" s="3">
        <f t="shared" si="93"/>
        <v>0</v>
      </c>
      <c r="T734" s="2">
        <v>0</v>
      </c>
      <c r="U734" s="2">
        <v>0</v>
      </c>
      <c r="V734" s="2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 s="2">
        <f t="shared" si="94"/>
        <v>0</v>
      </c>
      <c r="AI734" s="2" t="e">
        <f t="shared" si="89"/>
        <v>#DIV/0!</v>
      </c>
      <c r="AJ734">
        <v>0</v>
      </c>
      <c r="AK734" s="2">
        <f t="shared" si="95"/>
        <v>0</v>
      </c>
    </row>
    <row r="735" spans="1:37" ht="12.75" customHeight="1">
      <c r="A735" s="2">
        <v>14</v>
      </c>
      <c r="B735" s="2">
        <v>15</v>
      </c>
      <c r="C735" s="2" t="s">
        <v>729</v>
      </c>
      <c r="D735" t="s">
        <v>1484</v>
      </c>
      <c r="F735" t="str">
        <f t="shared" si="90"/>
        <v>400HISTORICAL COST</v>
      </c>
      <c r="G735" t="str">
        <f t="shared" si="91"/>
        <v>4010DISPOSALS</v>
      </c>
      <c r="I735" t="s">
        <v>1330</v>
      </c>
      <c r="J735" s="2" t="s">
        <v>750</v>
      </c>
      <c r="K735" s="2" t="s">
        <v>751</v>
      </c>
      <c r="L735" s="2" t="s">
        <v>130</v>
      </c>
      <c r="M735" s="2" t="s">
        <v>131</v>
      </c>
      <c r="N735" s="2" t="s">
        <v>114</v>
      </c>
      <c r="O735" s="2" t="s">
        <v>115</v>
      </c>
      <c r="P735" s="2">
        <v>0</v>
      </c>
      <c r="Q735" s="2">
        <v>0</v>
      </c>
      <c r="R735" s="3">
        <f t="shared" si="92"/>
        <v>0</v>
      </c>
      <c r="S735" s="3">
        <f t="shared" si="93"/>
        <v>0</v>
      </c>
      <c r="T735" s="2">
        <v>0</v>
      </c>
      <c r="U735" s="2">
        <v>0</v>
      </c>
      <c r="V735" s="2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 s="2">
        <f t="shared" si="94"/>
        <v>0</v>
      </c>
      <c r="AI735" s="2" t="e">
        <f t="shared" si="89"/>
        <v>#DIV/0!</v>
      </c>
      <c r="AJ735">
        <v>0</v>
      </c>
      <c r="AK735" s="2">
        <f t="shared" si="95"/>
        <v>0</v>
      </c>
    </row>
    <row r="736" spans="1:37" ht="12.75" customHeight="1">
      <c r="A736" s="2">
        <v>14</v>
      </c>
      <c r="B736" s="2">
        <v>15</v>
      </c>
      <c r="C736" s="2" t="s">
        <v>729</v>
      </c>
      <c r="D736" t="s">
        <v>1484</v>
      </c>
      <c r="F736" t="str">
        <f t="shared" si="90"/>
        <v>400HISTORICAL COST</v>
      </c>
      <c r="G736" t="str">
        <f t="shared" si="91"/>
        <v>4040TRANSFERS</v>
      </c>
      <c r="I736" t="s">
        <v>1330</v>
      </c>
      <c r="J736" s="2" t="s">
        <v>750</v>
      </c>
      <c r="K736" s="2" t="s">
        <v>751</v>
      </c>
      <c r="L736" s="2" t="s">
        <v>130</v>
      </c>
      <c r="M736" s="2" t="s">
        <v>131</v>
      </c>
      <c r="N736" s="2" t="s">
        <v>67</v>
      </c>
      <c r="O736" s="2" t="s">
        <v>68</v>
      </c>
      <c r="P736" s="2">
        <v>0</v>
      </c>
      <c r="Q736" s="2">
        <v>0</v>
      </c>
      <c r="R736" s="3">
        <f t="shared" si="92"/>
        <v>0</v>
      </c>
      <c r="S736" s="3">
        <f t="shared" si="93"/>
        <v>0</v>
      </c>
      <c r="T736" s="2">
        <v>0</v>
      </c>
      <c r="U736" s="2">
        <v>0</v>
      </c>
      <c r="V736" s="2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 s="2">
        <f t="shared" si="94"/>
        <v>0</v>
      </c>
      <c r="AI736" s="2" t="e">
        <f t="shared" si="89"/>
        <v>#DIV/0!</v>
      </c>
      <c r="AJ736">
        <v>0</v>
      </c>
      <c r="AK736" s="2">
        <f t="shared" si="95"/>
        <v>0</v>
      </c>
    </row>
    <row r="737" spans="1:37" ht="12.75" customHeight="1">
      <c r="A737" s="2">
        <v>14</v>
      </c>
      <c r="B737" s="2">
        <v>15</v>
      </c>
      <c r="C737" s="2" t="s">
        <v>729</v>
      </c>
      <c r="D737" t="s">
        <v>1484</v>
      </c>
      <c r="F737" t="str">
        <f t="shared" si="90"/>
        <v>402ACCUMULATED DEPRECIATION</v>
      </c>
      <c r="G737" t="str">
        <f t="shared" si="91"/>
        <v>3000OPENING BALANCE</v>
      </c>
      <c r="I737" t="s">
        <v>1330</v>
      </c>
      <c r="J737" s="2" t="s">
        <v>750</v>
      </c>
      <c r="K737" s="2" t="s">
        <v>751</v>
      </c>
      <c r="L737" s="2" t="s">
        <v>136</v>
      </c>
      <c r="M737" s="2" t="s">
        <v>137</v>
      </c>
      <c r="N737" s="2" t="s">
        <v>15</v>
      </c>
      <c r="O737" s="2" t="s">
        <v>16</v>
      </c>
      <c r="P737" s="2">
        <v>0</v>
      </c>
      <c r="Q737" s="2">
        <v>0</v>
      </c>
      <c r="R737" s="3">
        <f t="shared" si="92"/>
        <v>0</v>
      </c>
      <c r="S737" s="3">
        <f t="shared" si="93"/>
        <v>0</v>
      </c>
      <c r="T737" s="2">
        <v>0</v>
      </c>
      <c r="U737" s="2">
        <v>0</v>
      </c>
      <c r="V737" s="2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 s="2">
        <f t="shared" si="94"/>
        <v>0</v>
      </c>
      <c r="AI737" s="2" t="e">
        <f t="shared" si="89"/>
        <v>#DIV/0!</v>
      </c>
      <c r="AJ737">
        <v>0</v>
      </c>
      <c r="AK737" s="2">
        <f t="shared" si="95"/>
        <v>0</v>
      </c>
    </row>
    <row r="738" spans="1:37" ht="12.75" customHeight="1">
      <c r="A738" s="2">
        <v>14</v>
      </c>
      <c r="B738" s="2">
        <v>15</v>
      </c>
      <c r="C738" s="2" t="s">
        <v>729</v>
      </c>
      <c r="D738" t="s">
        <v>1484</v>
      </c>
      <c r="F738" t="str">
        <f t="shared" si="90"/>
        <v>402ACCUMULATED DEPRECIATION</v>
      </c>
      <c r="G738" t="str">
        <f t="shared" si="91"/>
        <v>4010DISPOSALS</v>
      </c>
      <c r="I738" t="s">
        <v>1330</v>
      </c>
      <c r="J738" s="2" t="s">
        <v>750</v>
      </c>
      <c r="K738" s="2" t="s">
        <v>751</v>
      </c>
      <c r="L738" s="2" t="s">
        <v>136</v>
      </c>
      <c r="M738" s="2" t="s">
        <v>137</v>
      </c>
      <c r="N738" s="2" t="s">
        <v>114</v>
      </c>
      <c r="O738" s="2" t="s">
        <v>115</v>
      </c>
      <c r="P738" s="2">
        <v>0</v>
      </c>
      <c r="Q738" s="2">
        <v>0</v>
      </c>
      <c r="R738" s="3">
        <f t="shared" si="92"/>
        <v>0</v>
      </c>
      <c r="S738" s="3">
        <f t="shared" si="93"/>
        <v>0</v>
      </c>
      <c r="T738" s="2">
        <v>0</v>
      </c>
      <c r="U738" s="2">
        <v>0</v>
      </c>
      <c r="V738" s="2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 s="2">
        <f t="shared" si="94"/>
        <v>0</v>
      </c>
      <c r="AI738" s="2" t="e">
        <f t="shared" si="89"/>
        <v>#DIV/0!</v>
      </c>
      <c r="AJ738">
        <v>0</v>
      </c>
      <c r="AK738" s="2">
        <f t="shared" si="95"/>
        <v>0</v>
      </c>
    </row>
    <row r="739" spans="1:37" ht="12.75" customHeight="1">
      <c r="A739" s="2">
        <v>14</v>
      </c>
      <c r="B739" s="2">
        <v>15</v>
      </c>
      <c r="C739" s="2" t="s">
        <v>729</v>
      </c>
      <c r="D739" t="s">
        <v>1484</v>
      </c>
      <c r="F739" t="str">
        <f t="shared" si="90"/>
        <v>402ACCUMULATED DEPRECIATION</v>
      </c>
      <c r="G739" t="str">
        <f t="shared" si="91"/>
        <v>4015DEPRECIATION</v>
      </c>
      <c r="I739" t="s">
        <v>1330</v>
      </c>
      <c r="J739" s="2" t="s">
        <v>750</v>
      </c>
      <c r="K739" s="2" t="s">
        <v>751</v>
      </c>
      <c r="L739" s="2" t="s">
        <v>136</v>
      </c>
      <c r="M739" s="2" t="s">
        <v>137</v>
      </c>
      <c r="N739" s="2" t="s">
        <v>116</v>
      </c>
      <c r="O739" s="2" t="s">
        <v>117</v>
      </c>
      <c r="P739" s="2">
        <v>0</v>
      </c>
      <c r="Q739" s="2">
        <v>0</v>
      </c>
      <c r="R739" s="3">
        <f t="shared" si="92"/>
        <v>0</v>
      </c>
      <c r="S739" s="3">
        <f t="shared" si="93"/>
        <v>0</v>
      </c>
      <c r="T739" s="2">
        <v>0</v>
      </c>
      <c r="U739" s="2">
        <v>0</v>
      </c>
      <c r="V739" s="2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 s="2">
        <f t="shared" si="94"/>
        <v>0</v>
      </c>
      <c r="AI739" s="2" t="e">
        <f t="shared" si="89"/>
        <v>#DIV/0!</v>
      </c>
      <c r="AJ739">
        <v>0</v>
      </c>
      <c r="AK739" s="2">
        <f t="shared" si="95"/>
        <v>0</v>
      </c>
    </row>
    <row r="740" spans="1:37" ht="12.75" customHeight="1">
      <c r="A740" s="2">
        <v>14</v>
      </c>
      <c r="B740" s="2">
        <v>15</v>
      </c>
      <c r="C740" s="2" t="s">
        <v>729</v>
      </c>
      <c r="D740" t="s">
        <v>1485</v>
      </c>
      <c r="F740" t="str">
        <f t="shared" si="90"/>
        <v>400HISTORICAL COST</v>
      </c>
      <c r="G740" t="str">
        <f t="shared" si="91"/>
        <v>3000OPENING BALANCE</v>
      </c>
      <c r="I740" t="s">
        <v>1330</v>
      </c>
      <c r="J740" s="2" t="s">
        <v>752</v>
      </c>
      <c r="K740" s="2" t="s">
        <v>753</v>
      </c>
      <c r="L740" s="2" t="s">
        <v>130</v>
      </c>
      <c r="M740" s="2" t="s">
        <v>131</v>
      </c>
      <c r="N740" s="2" t="s">
        <v>15</v>
      </c>
      <c r="O740" s="2" t="s">
        <v>16</v>
      </c>
      <c r="P740" s="2">
        <v>0</v>
      </c>
      <c r="Q740" s="2">
        <v>0</v>
      </c>
      <c r="R740" s="3">
        <f t="shared" si="92"/>
        <v>0</v>
      </c>
      <c r="S740" s="3">
        <f t="shared" si="93"/>
        <v>0</v>
      </c>
      <c r="T740" s="2">
        <v>0</v>
      </c>
      <c r="U740" s="2">
        <v>0</v>
      </c>
      <c r="V740" s="2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 s="2">
        <f t="shared" si="94"/>
        <v>0</v>
      </c>
      <c r="AI740" s="2" t="e">
        <f t="shared" si="89"/>
        <v>#DIV/0!</v>
      </c>
      <c r="AJ740">
        <v>0</v>
      </c>
      <c r="AK740" s="2">
        <f t="shared" si="95"/>
        <v>0</v>
      </c>
    </row>
    <row r="741" spans="1:37" ht="12.75" customHeight="1">
      <c r="A741" s="2">
        <v>14</v>
      </c>
      <c r="B741" s="2">
        <v>15</v>
      </c>
      <c r="C741" s="2" t="s">
        <v>729</v>
      </c>
      <c r="D741" t="s">
        <v>1485</v>
      </c>
      <c r="F741" t="str">
        <f t="shared" si="90"/>
        <v>400HISTORICAL COST</v>
      </c>
      <c r="G741" t="str">
        <f t="shared" si="91"/>
        <v>4005ADDITIONS</v>
      </c>
      <c r="I741" t="s">
        <v>1330</v>
      </c>
      <c r="J741" s="2" t="s">
        <v>752</v>
      </c>
      <c r="K741" s="2" t="s">
        <v>753</v>
      </c>
      <c r="L741" s="2" t="s">
        <v>130</v>
      </c>
      <c r="M741" s="2" t="s">
        <v>131</v>
      </c>
      <c r="N741" s="2" t="s">
        <v>110</v>
      </c>
      <c r="O741" s="2" t="s">
        <v>111</v>
      </c>
      <c r="P741" s="2">
        <v>0</v>
      </c>
      <c r="Q741" s="2">
        <v>0</v>
      </c>
      <c r="R741" s="3">
        <f t="shared" si="92"/>
        <v>0</v>
      </c>
      <c r="S741" s="3">
        <f t="shared" si="93"/>
        <v>0</v>
      </c>
      <c r="T741" s="2">
        <v>0</v>
      </c>
      <c r="U741" s="2">
        <v>0</v>
      </c>
      <c r="V741" s="2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 s="2">
        <f t="shared" si="94"/>
        <v>0</v>
      </c>
      <c r="AI741" s="2" t="e">
        <f t="shared" si="89"/>
        <v>#DIV/0!</v>
      </c>
      <c r="AJ741">
        <v>0</v>
      </c>
      <c r="AK741" s="2">
        <f t="shared" si="95"/>
        <v>0</v>
      </c>
    </row>
    <row r="742" spans="1:37" ht="12.75" customHeight="1">
      <c r="A742" s="2">
        <v>14</v>
      </c>
      <c r="B742" s="2">
        <v>15</v>
      </c>
      <c r="C742" s="2" t="s">
        <v>729</v>
      </c>
      <c r="D742" t="s">
        <v>1485</v>
      </c>
      <c r="F742" t="str">
        <f t="shared" si="90"/>
        <v>400HISTORICAL COST</v>
      </c>
      <c r="G742" t="str">
        <f t="shared" si="91"/>
        <v>4010DISPOSALS</v>
      </c>
      <c r="I742" t="s">
        <v>1330</v>
      </c>
      <c r="J742" s="2" t="s">
        <v>752</v>
      </c>
      <c r="K742" s="2" t="s">
        <v>753</v>
      </c>
      <c r="L742" s="2" t="s">
        <v>130</v>
      </c>
      <c r="M742" s="2" t="s">
        <v>131</v>
      </c>
      <c r="N742" s="2" t="s">
        <v>114</v>
      </c>
      <c r="O742" s="2" t="s">
        <v>115</v>
      </c>
      <c r="P742" s="2">
        <v>0</v>
      </c>
      <c r="Q742" s="2">
        <v>0</v>
      </c>
      <c r="R742" s="3">
        <f t="shared" si="92"/>
        <v>0</v>
      </c>
      <c r="S742" s="3">
        <f t="shared" si="93"/>
        <v>0</v>
      </c>
      <c r="T742" s="2">
        <v>0</v>
      </c>
      <c r="U742" s="2">
        <v>0</v>
      </c>
      <c r="V742" s="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 s="2">
        <f t="shared" si="94"/>
        <v>0</v>
      </c>
      <c r="AI742" s="2" t="e">
        <f t="shared" si="89"/>
        <v>#DIV/0!</v>
      </c>
      <c r="AJ742">
        <v>0</v>
      </c>
      <c r="AK742" s="2">
        <f t="shared" si="95"/>
        <v>0</v>
      </c>
    </row>
    <row r="743" spans="1:37" ht="12.75" customHeight="1">
      <c r="A743" s="2">
        <v>14</v>
      </c>
      <c r="B743" s="2">
        <v>15</v>
      </c>
      <c r="C743" s="2" t="s">
        <v>729</v>
      </c>
      <c r="D743" t="s">
        <v>1485</v>
      </c>
      <c r="F743" t="str">
        <f t="shared" si="90"/>
        <v>400HISTORICAL COST</v>
      </c>
      <c r="G743" t="str">
        <f t="shared" si="91"/>
        <v>4040TRANSFERS</v>
      </c>
      <c r="I743" t="s">
        <v>1330</v>
      </c>
      <c r="J743" s="2" t="s">
        <v>752</v>
      </c>
      <c r="K743" s="2" t="s">
        <v>753</v>
      </c>
      <c r="L743" s="2" t="s">
        <v>130</v>
      </c>
      <c r="M743" s="2" t="s">
        <v>131</v>
      </c>
      <c r="N743" s="2" t="s">
        <v>67</v>
      </c>
      <c r="O743" s="2" t="s">
        <v>68</v>
      </c>
      <c r="P743" s="2">
        <v>0</v>
      </c>
      <c r="Q743" s="2">
        <v>0</v>
      </c>
      <c r="R743" s="3">
        <f t="shared" si="92"/>
        <v>0</v>
      </c>
      <c r="S743" s="3">
        <f t="shared" si="93"/>
        <v>0</v>
      </c>
      <c r="T743" s="2">
        <v>0</v>
      </c>
      <c r="U743" s="2">
        <v>0</v>
      </c>
      <c r="V743" s="2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 s="2">
        <f t="shared" si="94"/>
        <v>0</v>
      </c>
      <c r="AI743" s="2" t="e">
        <f t="shared" si="89"/>
        <v>#DIV/0!</v>
      </c>
      <c r="AJ743">
        <v>0</v>
      </c>
      <c r="AK743" s="2">
        <f t="shared" si="95"/>
        <v>0</v>
      </c>
    </row>
    <row r="744" spans="1:37" ht="12.75" customHeight="1">
      <c r="A744" s="2">
        <v>14</v>
      </c>
      <c r="B744" s="2">
        <v>15</v>
      </c>
      <c r="C744" s="2" t="s">
        <v>729</v>
      </c>
      <c r="D744" t="s">
        <v>1485</v>
      </c>
      <c r="F744" t="str">
        <f t="shared" si="90"/>
        <v>402ACCUMULATED DEPRECIATION</v>
      </c>
      <c r="G744" t="str">
        <f t="shared" si="91"/>
        <v>3000OPENING BALANCE</v>
      </c>
      <c r="I744" t="s">
        <v>1330</v>
      </c>
      <c r="J744" s="2" t="s">
        <v>752</v>
      </c>
      <c r="K744" s="2" t="s">
        <v>753</v>
      </c>
      <c r="L744" s="2" t="s">
        <v>136</v>
      </c>
      <c r="M744" s="2" t="s">
        <v>137</v>
      </c>
      <c r="N744" s="2" t="s">
        <v>15</v>
      </c>
      <c r="O744" s="2" t="s">
        <v>16</v>
      </c>
      <c r="P744" s="2">
        <v>0</v>
      </c>
      <c r="Q744" s="2">
        <v>0</v>
      </c>
      <c r="R744" s="3">
        <f t="shared" si="92"/>
        <v>0</v>
      </c>
      <c r="S744" s="3">
        <f t="shared" si="93"/>
        <v>0</v>
      </c>
      <c r="T744" s="2">
        <v>0</v>
      </c>
      <c r="U744" s="2">
        <v>0</v>
      </c>
      <c r="V744" s="2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 s="2">
        <f t="shared" si="94"/>
        <v>0</v>
      </c>
      <c r="AI744" s="2" t="e">
        <f t="shared" si="89"/>
        <v>#DIV/0!</v>
      </c>
      <c r="AJ744">
        <v>0</v>
      </c>
      <c r="AK744" s="2">
        <f t="shared" si="95"/>
        <v>0</v>
      </c>
    </row>
    <row r="745" spans="1:37" ht="12.75" customHeight="1">
      <c r="A745" s="2">
        <v>14</v>
      </c>
      <c r="B745" s="2">
        <v>15</v>
      </c>
      <c r="C745" s="2" t="s">
        <v>729</v>
      </c>
      <c r="D745" t="s">
        <v>1485</v>
      </c>
      <c r="F745" t="str">
        <f t="shared" si="90"/>
        <v>402ACCUMULATED DEPRECIATION</v>
      </c>
      <c r="G745" t="str">
        <f t="shared" si="91"/>
        <v>4010DISPOSALS</v>
      </c>
      <c r="I745" t="s">
        <v>1330</v>
      </c>
      <c r="J745" s="2" t="s">
        <v>752</v>
      </c>
      <c r="K745" s="2" t="s">
        <v>753</v>
      </c>
      <c r="L745" s="2" t="s">
        <v>136</v>
      </c>
      <c r="M745" s="2" t="s">
        <v>137</v>
      </c>
      <c r="N745" s="2" t="s">
        <v>114</v>
      </c>
      <c r="O745" s="2" t="s">
        <v>115</v>
      </c>
      <c r="P745" s="2">
        <v>0</v>
      </c>
      <c r="Q745" s="2">
        <v>0</v>
      </c>
      <c r="R745" s="3">
        <f t="shared" si="92"/>
        <v>0</v>
      </c>
      <c r="S745" s="3">
        <f t="shared" si="93"/>
        <v>0</v>
      </c>
      <c r="T745" s="2">
        <v>0</v>
      </c>
      <c r="U745" s="2">
        <v>0</v>
      </c>
      <c r="V745" s="2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 s="2">
        <f t="shared" si="94"/>
        <v>0</v>
      </c>
      <c r="AI745" s="2" t="e">
        <f t="shared" si="89"/>
        <v>#DIV/0!</v>
      </c>
      <c r="AJ745">
        <v>0</v>
      </c>
      <c r="AK745" s="2">
        <f t="shared" si="95"/>
        <v>0</v>
      </c>
    </row>
    <row r="746" spans="1:37" ht="12.75" customHeight="1">
      <c r="A746" s="2">
        <v>14</v>
      </c>
      <c r="B746" s="2">
        <v>15</v>
      </c>
      <c r="C746" s="2" t="s">
        <v>729</v>
      </c>
      <c r="D746" t="s">
        <v>1485</v>
      </c>
      <c r="F746" t="str">
        <f t="shared" si="90"/>
        <v>402ACCUMULATED DEPRECIATION</v>
      </c>
      <c r="G746" t="str">
        <f t="shared" si="91"/>
        <v>4015DEPRECIATION</v>
      </c>
      <c r="I746" t="s">
        <v>1330</v>
      </c>
      <c r="J746" s="2" t="s">
        <v>752</v>
      </c>
      <c r="K746" s="2" t="s">
        <v>753</v>
      </c>
      <c r="L746" s="2" t="s">
        <v>136</v>
      </c>
      <c r="M746" s="2" t="s">
        <v>137</v>
      </c>
      <c r="N746" s="2" t="s">
        <v>116</v>
      </c>
      <c r="O746" s="2" t="s">
        <v>117</v>
      </c>
      <c r="P746" s="2">
        <v>0</v>
      </c>
      <c r="Q746" s="2">
        <v>0</v>
      </c>
      <c r="R746" s="3">
        <f t="shared" si="92"/>
        <v>0</v>
      </c>
      <c r="S746" s="3">
        <f t="shared" si="93"/>
        <v>0</v>
      </c>
      <c r="T746" s="2">
        <v>0</v>
      </c>
      <c r="U746" s="2">
        <v>0</v>
      </c>
      <c r="V746" s="2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 s="2">
        <f t="shared" si="94"/>
        <v>0</v>
      </c>
      <c r="AI746" s="2" t="e">
        <f t="shared" si="89"/>
        <v>#DIV/0!</v>
      </c>
      <c r="AJ746">
        <v>0</v>
      </c>
      <c r="AK746" s="2">
        <f t="shared" si="95"/>
        <v>0</v>
      </c>
    </row>
    <row r="747" spans="1:37" ht="12.75" customHeight="1">
      <c r="A747" s="2">
        <v>14</v>
      </c>
      <c r="B747" s="2">
        <v>15</v>
      </c>
      <c r="C747" s="2" t="s">
        <v>729</v>
      </c>
      <c r="D747" t="s">
        <v>1486</v>
      </c>
      <c r="F747" t="str">
        <f t="shared" si="90"/>
        <v>400HISTORICAL COST</v>
      </c>
      <c r="G747" t="str">
        <f t="shared" si="91"/>
        <v>3000OPENING BALANCE</v>
      </c>
      <c r="I747" t="s">
        <v>1330</v>
      </c>
      <c r="J747" s="2" t="s">
        <v>754</v>
      </c>
      <c r="K747" s="2" t="s">
        <v>99</v>
      </c>
      <c r="L747" s="2" t="s">
        <v>130</v>
      </c>
      <c r="M747" s="2" t="s">
        <v>131</v>
      </c>
      <c r="N747" s="2" t="s">
        <v>15</v>
      </c>
      <c r="O747" s="2" t="s">
        <v>16</v>
      </c>
      <c r="P747" s="2">
        <v>0</v>
      </c>
      <c r="Q747" s="2">
        <v>0</v>
      </c>
      <c r="R747" s="3">
        <f t="shared" si="92"/>
        <v>0</v>
      </c>
      <c r="S747" s="3">
        <f t="shared" si="93"/>
        <v>0</v>
      </c>
      <c r="T747" s="2">
        <v>0</v>
      </c>
      <c r="U747" s="2">
        <v>0</v>
      </c>
      <c r="V747" s="2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 s="2">
        <f t="shared" si="94"/>
        <v>0</v>
      </c>
      <c r="AI747" s="2" t="e">
        <f t="shared" si="89"/>
        <v>#DIV/0!</v>
      </c>
      <c r="AJ747">
        <v>0</v>
      </c>
      <c r="AK747" s="2">
        <f t="shared" si="95"/>
        <v>0</v>
      </c>
    </row>
    <row r="748" spans="1:37" ht="12.75" customHeight="1">
      <c r="A748" s="2">
        <v>14</v>
      </c>
      <c r="B748" s="2">
        <v>15</v>
      </c>
      <c r="C748" s="2" t="s">
        <v>729</v>
      </c>
      <c r="D748" t="s">
        <v>1486</v>
      </c>
      <c r="F748" t="str">
        <f t="shared" si="90"/>
        <v>400HISTORICAL COST</v>
      </c>
      <c r="G748" t="str">
        <f t="shared" si="91"/>
        <v>4005ADDITIONS</v>
      </c>
      <c r="I748" t="s">
        <v>1330</v>
      </c>
      <c r="J748" s="2" t="s">
        <v>754</v>
      </c>
      <c r="K748" s="2" t="s">
        <v>99</v>
      </c>
      <c r="L748" s="2" t="s">
        <v>130</v>
      </c>
      <c r="M748" s="2" t="s">
        <v>131</v>
      </c>
      <c r="N748" s="2" t="s">
        <v>110</v>
      </c>
      <c r="O748" s="2" t="s">
        <v>111</v>
      </c>
      <c r="P748" s="2">
        <v>0</v>
      </c>
      <c r="Q748" s="2">
        <v>0</v>
      </c>
      <c r="R748" s="3">
        <f t="shared" si="92"/>
        <v>0</v>
      </c>
      <c r="S748" s="3">
        <f t="shared" si="93"/>
        <v>0</v>
      </c>
      <c r="T748" s="2">
        <v>0</v>
      </c>
      <c r="U748" s="2">
        <v>0</v>
      </c>
      <c r="V748" s="2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 s="2">
        <f t="shared" si="94"/>
        <v>0</v>
      </c>
      <c r="AI748" s="2" t="e">
        <f t="shared" si="89"/>
        <v>#DIV/0!</v>
      </c>
      <c r="AJ748">
        <v>0</v>
      </c>
      <c r="AK748" s="2">
        <f t="shared" si="95"/>
        <v>0</v>
      </c>
    </row>
    <row r="749" spans="1:37" ht="12.75" customHeight="1">
      <c r="A749" s="2">
        <v>14</v>
      </c>
      <c r="B749" s="2">
        <v>15</v>
      </c>
      <c r="C749" s="2" t="s">
        <v>729</v>
      </c>
      <c r="D749" t="s">
        <v>1486</v>
      </c>
      <c r="F749" t="str">
        <f t="shared" si="90"/>
        <v>400HISTORICAL COST</v>
      </c>
      <c r="G749" t="str">
        <f t="shared" si="91"/>
        <v>4010DISPOSALS</v>
      </c>
      <c r="I749" t="s">
        <v>1330</v>
      </c>
      <c r="J749" s="2" t="s">
        <v>754</v>
      </c>
      <c r="K749" s="2" t="s">
        <v>99</v>
      </c>
      <c r="L749" s="2" t="s">
        <v>130</v>
      </c>
      <c r="M749" s="2" t="s">
        <v>131</v>
      </c>
      <c r="N749" s="2" t="s">
        <v>114</v>
      </c>
      <c r="O749" s="2" t="s">
        <v>115</v>
      </c>
      <c r="P749" s="2">
        <v>0</v>
      </c>
      <c r="Q749" s="2">
        <v>0</v>
      </c>
      <c r="R749" s="3">
        <f t="shared" si="92"/>
        <v>0</v>
      </c>
      <c r="S749" s="3">
        <f t="shared" si="93"/>
        <v>0</v>
      </c>
      <c r="T749" s="2">
        <v>0</v>
      </c>
      <c r="U749" s="2">
        <v>0</v>
      </c>
      <c r="V749" s="2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 s="2">
        <f t="shared" si="94"/>
        <v>0</v>
      </c>
      <c r="AI749" s="2" t="e">
        <f t="shared" si="89"/>
        <v>#DIV/0!</v>
      </c>
      <c r="AJ749">
        <v>0</v>
      </c>
      <c r="AK749" s="2">
        <f t="shared" si="95"/>
        <v>0</v>
      </c>
    </row>
    <row r="750" spans="1:37" ht="12.75" customHeight="1">
      <c r="A750" s="2">
        <v>14</v>
      </c>
      <c r="B750" s="2">
        <v>15</v>
      </c>
      <c r="C750" s="2" t="s">
        <v>729</v>
      </c>
      <c r="D750" t="s">
        <v>1486</v>
      </c>
      <c r="F750" t="str">
        <f t="shared" si="90"/>
        <v>400HISTORICAL COST</v>
      </c>
      <c r="G750" t="str">
        <f t="shared" si="91"/>
        <v>4040TRANSFERS</v>
      </c>
      <c r="I750" t="s">
        <v>1330</v>
      </c>
      <c r="J750" s="2" t="s">
        <v>754</v>
      </c>
      <c r="K750" s="2" t="s">
        <v>99</v>
      </c>
      <c r="L750" s="2" t="s">
        <v>130</v>
      </c>
      <c r="M750" s="2" t="s">
        <v>131</v>
      </c>
      <c r="N750" s="2" t="s">
        <v>67</v>
      </c>
      <c r="O750" s="2" t="s">
        <v>68</v>
      </c>
      <c r="P750" s="2">
        <v>0</v>
      </c>
      <c r="Q750" s="2">
        <v>0</v>
      </c>
      <c r="R750" s="3">
        <f t="shared" si="92"/>
        <v>0</v>
      </c>
      <c r="S750" s="3">
        <f t="shared" si="93"/>
        <v>0</v>
      </c>
      <c r="T750" s="2">
        <v>0</v>
      </c>
      <c r="U750" s="2">
        <v>0</v>
      </c>
      <c r="V750" s="2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 s="2">
        <f t="shared" si="94"/>
        <v>0</v>
      </c>
      <c r="AI750" s="2" t="e">
        <f t="shared" si="89"/>
        <v>#DIV/0!</v>
      </c>
      <c r="AJ750">
        <v>0</v>
      </c>
      <c r="AK750" s="2">
        <f t="shared" si="95"/>
        <v>0</v>
      </c>
    </row>
    <row r="751" spans="1:37" ht="12.75" customHeight="1">
      <c r="A751" s="2">
        <v>14</v>
      </c>
      <c r="B751" s="2">
        <v>15</v>
      </c>
      <c r="C751" s="2" t="s">
        <v>729</v>
      </c>
      <c r="D751" t="s">
        <v>1486</v>
      </c>
      <c r="F751" t="str">
        <f t="shared" si="90"/>
        <v>402ACCUMULATED DEPRECIATION</v>
      </c>
      <c r="G751" t="str">
        <f t="shared" si="91"/>
        <v>3000OPENING BALANCE</v>
      </c>
      <c r="I751" t="s">
        <v>1330</v>
      </c>
      <c r="J751" s="2" t="s">
        <v>754</v>
      </c>
      <c r="K751" s="2" t="s">
        <v>99</v>
      </c>
      <c r="L751" s="2" t="s">
        <v>136</v>
      </c>
      <c r="M751" s="2" t="s">
        <v>137</v>
      </c>
      <c r="N751" s="2" t="s">
        <v>15</v>
      </c>
      <c r="O751" s="2" t="s">
        <v>16</v>
      </c>
      <c r="P751" s="2">
        <v>0</v>
      </c>
      <c r="Q751" s="2">
        <v>0</v>
      </c>
      <c r="R751" s="3">
        <f t="shared" si="92"/>
        <v>0</v>
      </c>
      <c r="S751" s="3">
        <f t="shared" si="93"/>
        <v>0</v>
      </c>
      <c r="T751" s="2">
        <v>0</v>
      </c>
      <c r="U751" s="2">
        <v>0</v>
      </c>
      <c r="V751" s="2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 s="2">
        <f t="shared" si="94"/>
        <v>0</v>
      </c>
      <c r="AI751" s="2" t="e">
        <f t="shared" si="89"/>
        <v>#DIV/0!</v>
      </c>
      <c r="AJ751">
        <v>0</v>
      </c>
      <c r="AK751" s="2">
        <f t="shared" si="95"/>
        <v>0</v>
      </c>
    </row>
    <row r="752" spans="1:37" ht="12.75" customHeight="1">
      <c r="A752" s="2">
        <v>14</v>
      </c>
      <c r="B752" s="2">
        <v>15</v>
      </c>
      <c r="C752" s="2" t="s">
        <v>729</v>
      </c>
      <c r="D752" t="s">
        <v>1486</v>
      </c>
      <c r="F752" t="str">
        <f t="shared" si="90"/>
        <v>402ACCUMULATED DEPRECIATION</v>
      </c>
      <c r="G752" t="str">
        <f t="shared" si="91"/>
        <v>4010DISPOSALS</v>
      </c>
      <c r="I752" t="s">
        <v>1330</v>
      </c>
      <c r="J752" s="2" t="s">
        <v>754</v>
      </c>
      <c r="K752" s="2" t="s">
        <v>99</v>
      </c>
      <c r="L752" s="2" t="s">
        <v>136</v>
      </c>
      <c r="M752" s="2" t="s">
        <v>137</v>
      </c>
      <c r="N752" s="2" t="s">
        <v>114</v>
      </c>
      <c r="O752" s="2" t="s">
        <v>115</v>
      </c>
      <c r="P752" s="2">
        <v>0</v>
      </c>
      <c r="Q752" s="2">
        <v>0</v>
      </c>
      <c r="R752" s="3">
        <f t="shared" si="92"/>
        <v>0</v>
      </c>
      <c r="S752" s="3">
        <f t="shared" si="93"/>
        <v>0</v>
      </c>
      <c r="T752" s="2">
        <v>0</v>
      </c>
      <c r="U752" s="2">
        <v>0</v>
      </c>
      <c r="V752" s="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 s="2">
        <f t="shared" si="94"/>
        <v>0</v>
      </c>
      <c r="AI752" s="2" t="e">
        <f t="shared" si="89"/>
        <v>#DIV/0!</v>
      </c>
      <c r="AJ752">
        <v>0</v>
      </c>
      <c r="AK752" s="2">
        <f t="shared" si="95"/>
        <v>0</v>
      </c>
    </row>
    <row r="753" spans="1:37" ht="12.75" customHeight="1">
      <c r="A753" s="2">
        <v>14</v>
      </c>
      <c r="B753" s="2">
        <v>15</v>
      </c>
      <c r="C753" s="2" t="s">
        <v>729</v>
      </c>
      <c r="D753" t="s">
        <v>1486</v>
      </c>
      <c r="F753" t="str">
        <f t="shared" si="90"/>
        <v>402ACCUMULATED DEPRECIATION</v>
      </c>
      <c r="G753" t="str">
        <f t="shared" si="91"/>
        <v>4015DEPRECIATION</v>
      </c>
      <c r="I753" t="s">
        <v>1330</v>
      </c>
      <c r="J753" s="2" t="s">
        <v>754</v>
      </c>
      <c r="K753" s="2" t="s">
        <v>99</v>
      </c>
      <c r="L753" s="2" t="s">
        <v>136</v>
      </c>
      <c r="M753" s="2" t="s">
        <v>137</v>
      </c>
      <c r="N753" s="2" t="s">
        <v>116</v>
      </c>
      <c r="O753" s="2" t="s">
        <v>117</v>
      </c>
      <c r="P753" s="2">
        <v>0</v>
      </c>
      <c r="Q753" s="2">
        <v>0</v>
      </c>
      <c r="R753" s="3">
        <f t="shared" si="92"/>
        <v>0</v>
      </c>
      <c r="S753" s="3">
        <f t="shared" si="93"/>
        <v>0</v>
      </c>
      <c r="T753" s="2">
        <v>0</v>
      </c>
      <c r="U753" s="2">
        <v>0</v>
      </c>
      <c r="V753" s="2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 s="2">
        <f t="shared" si="94"/>
        <v>0</v>
      </c>
      <c r="AI753" s="2" t="e">
        <f t="shared" si="89"/>
        <v>#DIV/0!</v>
      </c>
      <c r="AJ753">
        <v>0</v>
      </c>
      <c r="AK753" s="2">
        <f t="shared" si="95"/>
        <v>0</v>
      </c>
    </row>
    <row r="754" spans="1:37" ht="12.75" customHeight="1">
      <c r="A754" s="2">
        <v>14</v>
      </c>
      <c r="B754" s="2">
        <v>15</v>
      </c>
      <c r="C754" s="2" t="s">
        <v>729</v>
      </c>
      <c r="D754" t="s">
        <v>1487</v>
      </c>
      <c r="F754" t="str">
        <f t="shared" si="90"/>
        <v>400HISTORICAL COST</v>
      </c>
      <c r="G754" t="str">
        <f t="shared" si="91"/>
        <v>3000OPENING BALANCE</v>
      </c>
      <c r="I754" t="s">
        <v>1330</v>
      </c>
      <c r="J754" s="2" t="s">
        <v>755</v>
      </c>
      <c r="K754" s="2" t="s">
        <v>756</v>
      </c>
      <c r="L754" s="2" t="s">
        <v>130</v>
      </c>
      <c r="M754" s="2" t="s">
        <v>131</v>
      </c>
      <c r="N754" s="2" t="s">
        <v>15</v>
      </c>
      <c r="O754" s="2" t="s">
        <v>16</v>
      </c>
      <c r="P754" s="2">
        <v>0</v>
      </c>
      <c r="Q754" s="2">
        <v>0</v>
      </c>
      <c r="R754" s="3">
        <f t="shared" si="92"/>
        <v>0</v>
      </c>
      <c r="S754" s="3">
        <f t="shared" si="93"/>
        <v>0</v>
      </c>
      <c r="T754" s="2">
        <v>0</v>
      </c>
      <c r="U754" s="2">
        <v>0</v>
      </c>
      <c r="V754" s="2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 s="2">
        <f t="shared" si="94"/>
        <v>0</v>
      </c>
      <c r="AI754" s="2" t="e">
        <f t="shared" si="89"/>
        <v>#DIV/0!</v>
      </c>
      <c r="AJ754">
        <v>0</v>
      </c>
      <c r="AK754" s="2">
        <f t="shared" si="95"/>
        <v>0</v>
      </c>
    </row>
    <row r="755" spans="1:37" ht="12.75" customHeight="1">
      <c r="A755" s="2">
        <v>14</v>
      </c>
      <c r="B755" s="2">
        <v>15</v>
      </c>
      <c r="C755" s="2" t="s">
        <v>729</v>
      </c>
      <c r="D755" t="s">
        <v>1487</v>
      </c>
      <c r="F755" t="str">
        <f t="shared" si="90"/>
        <v>400HISTORICAL COST</v>
      </c>
      <c r="G755" t="str">
        <f t="shared" si="91"/>
        <v>4005ADDITIONS</v>
      </c>
      <c r="I755" t="s">
        <v>1330</v>
      </c>
      <c r="J755" s="2" t="s">
        <v>755</v>
      </c>
      <c r="K755" s="2" t="s">
        <v>756</v>
      </c>
      <c r="L755" s="2" t="s">
        <v>130</v>
      </c>
      <c r="M755" s="2" t="s">
        <v>131</v>
      </c>
      <c r="N755" s="2" t="s">
        <v>110</v>
      </c>
      <c r="O755" s="2" t="s">
        <v>111</v>
      </c>
      <c r="P755" s="2">
        <v>0</v>
      </c>
      <c r="Q755" s="2">
        <v>0</v>
      </c>
      <c r="R755" s="3">
        <f t="shared" si="92"/>
        <v>0</v>
      </c>
      <c r="S755" s="3">
        <f t="shared" si="93"/>
        <v>0</v>
      </c>
      <c r="T755" s="2">
        <v>0</v>
      </c>
      <c r="U755" s="2">
        <v>0</v>
      </c>
      <c r="V755" s="2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 s="2">
        <f t="shared" si="94"/>
        <v>0</v>
      </c>
      <c r="AI755" s="2" t="e">
        <f t="shared" si="89"/>
        <v>#DIV/0!</v>
      </c>
      <c r="AJ755">
        <v>0</v>
      </c>
      <c r="AK755" s="2">
        <f t="shared" si="95"/>
        <v>0</v>
      </c>
    </row>
    <row r="756" spans="1:37" ht="12.75" customHeight="1">
      <c r="A756" s="2">
        <v>14</v>
      </c>
      <c r="B756" s="2">
        <v>15</v>
      </c>
      <c r="C756" s="2" t="s">
        <v>729</v>
      </c>
      <c r="D756" t="s">
        <v>1487</v>
      </c>
      <c r="F756" t="str">
        <f t="shared" si="90"/>
        <v>400HISTORICAL COST</v>
      </c>
      <c r="G756" t="str">
        <f t="shared" si="91"/>
        <v>4010DISPOSALS</v>
      </c>
      <c r="I756" t="s">
        <v>1330</v>
      </c>
      <c r="J756" s="2" t="s">
        <v>755</v>
      </c>
      <c r="K756" s="2" t="s">
        <v>756</v>
      </c>
      <c r="L756" s="2" t="s">
        <v>130</v>
      </c>
      <c r="M756" s="2" t="s">
        <v>131</v>
      </c>
      <c r="N756" s="2" t="s">
        <v>114</v>
      </c>
      <c r="O756" s="2" t="s">
        <v>115</v>
      </c>
      <c r="P756" s="2">
        <v>0</v>
      </c>
      <c r="Q756" s="2">
        <v>0</v>
      </c>
      <c r="R756" s="3">
        <f t="shared" si="92"/>
        <v>0</v>
      </c>
      <c r="S756" s="3">
        <f t="shared" si="93"/>
        <v>0</v>
      </c>
      <c r="T756" s="2">
        <v>0</v>
      </c>
      <c r="U756" s="2">
        <v>0</v>
      </c>
      <c r="V756" s="2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 s="2">
        <f t="shared" si="94"/>
        <v>0</v>
      </c>
      <c r="AI756" s="2" t="e">
        <f t="shared" si="89"/>
        <v>#DIV/0!</v>
      </c>
      <c r="AJ756">
        <v>0</v>
      </c>
      <c r="AK756" s="2">
        <f t="shared" si="95"/>
        <v>0</v>
      </c>
    </row>
    <row r="757" spans="1:37" ht="12.75" customHeight="1">
      <c r="A757" s="2">
        <v>14</v>
      </c>
      <c r="B757" s="2">
        <v>15</v>
      </c>
      <c r="C757" s="2" t="s">
        <v>729</v>
      </c>
      <c r="D757" t="s">
        <v>1487</v>
      </c>
      <c r="F757" t="str">
        <f t="shared" si="90"/>
        <v>400HISTORICAL COST</v>
      </c>
      <c r="G757" t="str">
        <f t="shared" si="91"/>
        <v>4040TRANSFERS</v>
      </c>
      <c r="I757" t="s">
        <v>1330</v>
      </c>
      <c r="J757" s="2" t="s">
        <v>755</v>
      </c>
      <c r="K757" s="2" t="s">
        <v>756</v>
      </c>
      <c r="L757" s="2" t="s">
        <v>130</v>
      </c>
      <c r="M757" s="2" t="s">
        <v>131</v>
      </c>
      <c r="N757" s="2" t="s">
        <v>67</v>
      </c>
      <c r="O757" s="2" t="s">
        <v>68</v>
      </c>
      <c r="P757" s="2">
        <v>0</v>
      </c>
      <c r="Q757" s="2">
        <v>0</v>
      </c>
      <c r="R757" s="3">
        <f t="shared" si="92"/>
        <v>0</v>
      </c>
      <c r="S757" s="3">
        <f t="shared" si="93"/>
        <v>0</v>
      </c>
      <c r="T757" s="2">
        <v>0</v>
      </c>
      <c r="U757" s="2">
        <v>0</v>
      </c>
      <c r="V757" s="2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 s="2">
        <f t="shared" si="94"/>
        <v>0</v>
      </c>
      <c r="AI757" s="2" t="e">
        <f t="shared" si="89"/>
        <v>#DIV/0!</v>
      </c>
      <c r="AJ757">
        <v>0</v>
      </c>
      <c r="AK757" s="2">
        <f t="shared" si="95"/>
        <v>0</v>
      </c>
    </row>
    <row r="758" spans="1:37" ht="12.75" customHeight="1">
      <c r="A758" s="2">
        <v>14</v>
      </c>
      <c r="B758" s="2">
        <v>15</v>
      </c>
      <c r="C758" s="2" t="s">
        <v>729</v>
      </c>
      <c r="D758" t="s">
        <v>1487</v>
      </c>
      <c r="F758" t="str">
        <f t="shared" si="90"/>
        <v>402ACCUMULATED DEPRECIATION</v>
      </c>
      <c r="G758" t="str">
        <f t="shared" si="91"/>
        <v>3000OPENING BALANCE</v>
      </c>
      <c r="I758" t="s">
        <v>1330</v>
      </c>
      <c r="J758" s="2" t="s">
        <v>755</v>
      </c>
      <c r="K758" s="2" t="s">
        <v>756</v>
      </c>
      <c r="L758" s="2" t="s">
        <v>136</v>
      </c>
      <c r="M758" s="2" t="s">
        <v>137</v>
      </c>
      <c r="N758" s="2" t="s">
        <v>15</v>
      </c>
      <c r="O758" s="2" t="s">
        <v>16</v>
      </c>
      <c r="P758" s="2">
        <v>0</v>
      </c>
      <c r="Q758" s="2">
        <v>0</v>
      </c>
      <c r="R758" s="3">
        <f t="shared" si="92"/>
        <v>0</v>
      </c>
      <c r="S758" s="3">
        <f t="shared" si="93"/>
        <v>0</v>
      </c>
      <c r="T758" s="2">
        <v>0</v>
      </c>
      <c r="U758" s="2">
        <v>0</v>
      </c>
      <c r="V758" s="2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 s="2">
        <f t="shared" si="94"/>
        <v>0</v>
      </c>
      <c r="AI758" s="2" t="e">
        <f t="shared" si="89"/>
        <v>#DIV/0!</v>
      </c>
      <c r="AJ758">
        <v>0</v>
      </c>
      <c r="AK758" s="2">
        <f t="shared" si="95"/>
        <v>0</v>
      </c>
    </row>
    <row r="759" spans="1:37" ht="12.75" customHeight="1">
      <c r="A759" s="2">
        <v>14</v>
      </c>
      <c r="B759" s="2">
        <v>15</v>
      </c>
      <c r="C759" s="2" t="s">
        <v>729</v>
      </c>
      <c r="D759" t="s">
        <v>1487</v>
      </c>
      <c r="F759" t="str">
        <f t="shared" si="90"/>
        <v>402ACCUMULATED DEPRECIATION</v>
      </c>
      <c r="G759" t="str">
        <f t="shared" si="91"/>
        <v>4010DISPOSALS</v>
      </c>
      <c r="I759" t="s">
        <v>1330</v>
      </c>
      <c r="J759" s="2" t="s">
        <v>755</v>
      </c>
      <c r="K759" s="2" t="s">
        <v>756</v>
      </c>
      <c r="L759" s="2" t="s">
        <v>136</v>
      </c>
      <c r="M759" s="2" t="s">
        <v>137</v>
      </c>
      <c r="N759" s="2" t="s">
        <v>114</v>
      </c>
      <c r="O759" s="2" t="s">
        <v>115</v>
      </c>
      <c r="P759" s="2">
        <v>0</v>
      </c>
      <c r="Q759" s="2">
        <v>0</v>
      </c>
      <c r="R759" s="3">
        <f t="shared" si="92"/>
        <v>0</v>
      </c>
      <c r="S759" s="3">
        <f t="shared" si="93"/>
        <v>0</v>
      </c>
      <c r="T759" s="2">
        <v>0</v>
      </c>
      <c r="U759" s="2">
        <v>0</v>
      </c>
      <c r="V759" s="2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 s="2">
        <f t="shared" si="94"/>
        <v>0</v>
      </c>
      <c r="AI759" s="2" t="e">
        <f t="shared" si="89"/>
        <v>#DIV/0!</v>
      </c>
      <c r="AJ759">
        <v>0</v>
      </c>
      <c r="AK759" s="2">
        <f t="shared" si="95"/>
        <v>0</v>
      </c>
    </row>
    <row r="760" spans="1:37" ht="12.75" customHeight="1">
      <c r="A760" s="2">
        <v>14</v>
      </c>
      <c r="B760" s="2">
        <v>15</v>
      </c>
      <c r="C760" s="2" t="s">
        <v>729</v>
      </c>
      <c r="D760" t="s">
        <v>1487</v>
      </c>
      <c r="F760" t="str">
        <f t="shared" si="90"/>
        <v>402ACCUMULATED DEPRECIATION</v>
      </c>
      <c r="G760" t="str">
        <f t="shared" si="91"/>
        <v>4015DEPRECIATION</v>
      </c>
      <c r="I760" t="s">
        <v>1330</v>
      </c>
      <c r="J760" s="2" t="s">
        <v>755</v>
      </c>
      <c r="K760" s="2" t="s">
        <v>756</v>
      </c>
      <c r="L760" s="2" t="s">
        <v>136</v>
      </c>
      <c r="M760" s="2" t="s">
        <v>137</v>
      </c>
      <c r="N760" s="2" t="s">
        <v>116</v>
      </c>
      <c r="O760" s="2" t="s">
        <v>117</v>
      </c>
      <c r="P760" s="2">
        <v>0</v>
      </c>
      <c r="Q760" s="2">
        <v>0</v>
      </c>
      <c r="R760" s="3">
        <f t="shared" si="92"/>
        <v>0</v>
      </c>
      <c r="S760" s="3">
        <f t="shared" si="93"/>
        <v>0</v>
      </c>
      <c r="T760" s="2">
        <v>0</v>
      </c>
      <c r="U760" s="2">
        <v>0</v>
      </c>
      <c r="V760" s="2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 s="2">
        <f t="shared" si="94"/>
        <v>0</v>
      </c>
      <c r="AI760" s="2" t="e">
        <f t="shared" si="89"/>
        <v>#DIV/0!</v>
      </c>
      <c r="AJ760">
        <v>0</v>
      </c>
      <c r="AK760" s="2">
        <f t="shared" si="95"/>
        <v>0</v>
      </c>
    </row>
    <row r="761" spans="1:37" ht="12.75" customHeight="1">
      <c r="A761" s="2">
        <v>14</v>
      </c>
      <c r="B761" s="2">
        <v>15</v>
      </c>
      <c r="C761" s="2" t="s">
        <v>729</v>
      </c>
      <c r="D761" t="s">
        <v>1488</v>
      </c>
      <c r="F761" t="str">
        <f t="shared" si="90"/>
        <v>400HISTORICAL COST</v>
      </c>
      <c r="G761" t="str">
        <f t="shared" si="91"/>
        <v>3000OPENING BALANCE</v>
      </c>
      <c r="I761" t="s">
        <v>1330</v>
      </c>
      <c r="J761" s="2" t="s">
        <v>757</v>
      </c>
      <c r="K761" s="2" t="s">
        <v>758</v>
      </c>
      <c r="L761" s="2" t="s">
        <v>130</v>
      </c>
      <c r="M761" s="2" t="s">
        <v>131</v>
      </c>
      <c r="N761" s="2" t="s">
        <v>15</v>
      </c>
      <c r="O761" s="2" t="s">
        <v>16</v>
      </c>
      <c r="P761" s="2">
        <v>0</v>
      </c>
      <c r="Q761" s="2">
        <v>0</v>
      </c>
      <c r="R761" s="3">
        <f t="shared" si="92"/>
        <v>0</v>
      </c>
      <c r="S761" s="3">
        <f t="shared" si="93"/>
        <v>0</v>
      </c>
      <c r="T761" s="2">
        <v>0</v>
      </c>
      <c r="U761" s="2">
        <v>0</v>
      </c>
      <c r="V761" s="2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 s="2">
        <f t="shared" si="94"/>
        <v>0</v>
      </c>
      <c r="AI761" s="2" t="e">
        <f t="shared" si="89"/>
        <v>#DIV/0!</v>
      </c>
      <c r="AJ761">
        <v>0</v>
      </c>
      <c r="AK761" s="2">
        <f t="shared" si="95"/>
        <v>0</v>
      </c>
    </row>
    <row r="762" spans="1:37" ht="12.75" customHeight="1">
      <c r="A762" s="2">
        <v>14</v>
      </c>
      <c r="B762" s="2">
        <v>15</v>
      </c>
      <c r="C762" s="2" t="s">
        <v>729</v>
      </c>
      <c r="D762" t="s">
        <v>1488</v>
      </c>
      <c r="F762" t="str">
        <f t="shared" si="90"/>
        <v>400HISTORICAL COST</v>
      </c>
      <c r="G762" t="str">
        <f t="shared" si="91"/>
        <v>4005ADDITIONS</v>
      </c>
      <c r="I762" t="s">
        <v>1330</v>
      </c>
      <c r="J762" s="2" t="s">
        <v>757</v>
      </c>
      <c r="K762" s="2" t="s">
        <v>758</v>
      </c>
      <c r="L762" s="2" t="s">
        <v>130</v>
      </c>
      <c r="M762" s="2" t="s">
        <v>131</v>
      </c>
      <c r="N762" s="2" t="s">
        <v>110</v>
      </c>
      <c r="O762" s="2" t="s">
        <v>111</v>
      </c>
      <c r="P762" s="2">
        <v>0</v>
      </c>
      <c r="Q762" s="2">
        <v>0</v>
      </c>
      <c r="R762" s="3">
        <f t="shared" si="92"/>
        <v>0</v>
      </c>
      <c r="S762" s="3">
        <f t="shared" si="93"/>
        <v>0</v>
      </c>
      <c r="T762" s="2">
        <v>0</v>
      </c>
      <c r="U762" s="2">
        <v>0</v>
      </c>
      <c r="V762" s="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 s="2">
        <f t="shared" si="94"/>
        <v>0</v>
      </c>
      <c r="AI762" s="2" t="e">
        <f t="shared" si="89"/>
        <v>#DIV/0!</v>
      </c>
      <c r="AJ762">
        <v>0</v>
      </c>
      <c r="AK762" s="2">
        <f t="shared" si="95"/>
        <v>0</v>
      </c>
    </row>
    <row r="763" spans="1:37" ht="12.75" customHeight="1">
      <c r="A763" s="2">
        <v>14</v>
      </c>
      <c r="B763" s="2">
        <v>15</v>
      </c>
      <c r="C763" s="2" t="s">
        <v>729</v>
      </c>
      <c r="D763" t="s">
        <v>1488</v>
      </c>
      <c r="F763" t="str">
        <f t="shared" si="90"/>
        <v>400HISTORICAL COST</v>
      </c>
      <c r="G763" t="str">
        <f t="shared" si="91"/>
        <v>4010DISPOSALS</v>
      </c>
      <c r="I763" t="s">
        <v>1330</v>
      </c>
      <c r="J763" s="2" t="s">
        <v>757</v>
      </c>
      <c r="K763" s="2" t="s">
        <v>758</v>
      </c>
      <c r="L763" s="2" t="s">
        <v>130</v>
      </c>
      <c r="M763" s="2" t="s">
        <v>131</v>
      </c>
      <c r="N763" s="2" t="s">
        <v>114</v>
      </c>
      <c r="O763" s="2" t="s">
        <v>115</v>
      </c>
      <c r="P763" s="2">
        <v>0</v>
      </c>
      <c r="Q763" s="2">
        <v>0</v>
      </c>
      <c r="R763" s="3">
        <f t="shared" si="92"/>
        <v>0</v>
      </c>
      <c r="S763" s="3">
        <f t="shared" si="93"/>
        <v>0</v>
      </c>
      <c r="T763" s="2">
        <v>0</v>
      </c>
      <c r="U763" s="2">
        <v>0</v>
      </c>
      <c r="V763" s="2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 s="2">
        <f t="shared" si="94"/>
        <v>0</v>
      </c>
      <c r="AI763" s="2" t="e">
        <f t="shared" si="89"/>
        <v>#DIV/0!</v>
      </c>
      <c r="AJ763">
        <v>0</v>
      </c>
      <c r="AK763" s="2">
        <f t="shared" si="95"/>
        <v>0</v>
      </c>
    </row>
    <row r="764" spans="1:37" ht="12.75" customHeight="1">
      <c r="A764" s="2">
        <v>14</v>
      </c>
      <c r="B764" s="2">
        <v>15</v>
      </c>
      <c r="C764" s="2" t="s">
        <v>729</v>
      </c>
      <c r="D764" t="s">
        <v>1488</v>
      </c>
      <c r="F764" t="str">
        <f t="shared" si="90"/>
        <v>400HISTORICAL COST</v>
      </c>
      <c r="G764" t="str">
        <f t="shared" si="91"/>
        <v>4040TRANSFERS</v>
      </c>
      <c r="I764" t="s">
        <v>1330</v>
      </c>
      <c r="J764" s="2" t="s">
        <v>757</v>
      </c>
      <c r="K764" s="2" t="s">
        <v>758</v>
      </c>
      <c r="L764" s="2" t="s">
        <v>130</v>
      </c>
      <c r="M764" s="2" t="s">
        <v>131</v>
      </c>
      <c r="N764" s="2" t="s">
        <v>67</v>
      </c>
      <c r="O764" s="2" t="s">
        <v>68</v>
      </c>
      <c r="P764" s="2">
        <v>0</v>
      </c>
      <c r="Q764" s="2">
        <v>0</v>
      </c>
      <c r="R764" s="3">
        <f t="shared" si="92"/>
        <v>0</v>
      </c>
      <c r="S764" s="3">
        <f t="shared" si="93"/>
        <v>0</v>
      </c>
      <c r="T764" s="2">
        <v>0</v>
      </c>
      <c r="U764" s="2">
        <v>0</v>
      </c>
      <c r="V764" s="2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 s="2">
        <f t="shared" si="94"/>
        <v>0</v>
      </c>
      <c r="AI764" s="2" t="e">
        <f t="shared" si="89"/>
        <v>#DIV/0!</v>
      </c>
      <c r="AJ764">
        <v>0</v>
      </c>
      <c r="AK764" s="2">
        <f t="shared" si="95"/>
        <v>0</v>
      </c>
    </row>
    <row r="765" spans="1:37" ht="12.75" customHeight="1">
      <c r="A765" s="2">
        <v>14</v>
      </c>
      <c r="B765" s="2">
        <v>15</v>
      </c>
      <c r="C765" s="2" t="s">
        <v>729</v>
      </c>
      <c r="D765" t="s">
        <v>1488</v>
      </c>
      <c r="F765" t="str">
        <f t="shared" si="90"/>
        <v>402ACCUMULATED DEPRECIATION</v>
      </c>
      <c r="G765" t="str">
        <f t="shared" si="91"/>
        <v>3000OPENING BALANCE</v>
      </c>
      <c r="I765" t="s">
        <v>1330</v>
      </c>
      <c r="J765" s="2" t="s">
        <v>757</v>
      </c>
      <c r="K765" s="2" t="s">
        <v>758</v>
      </c>
      <c r="L765" s="2" t="s">
        <v>136</v>
      </c>
      <c r="M765" s="2" t="s">
        <v>137</v>
      </c>
      <c r="N765" s="2" t="s">
        <v>15</v>
      </c>
      <c r="O765" s="2" t="s">
        <v>16</v>
      </c>
      <c r="P765" s="2">
        <v>0</v>
      </c>
      <c r="Q765" s="2">
        <v>0</v>
      </c>
      <c r="R765" s="3">
        <f t="shared" si="92"/>
        <v>0</v>
      </c>
      <c r="S765" s="3">
        <f t="shared" si="93"/>
        <v>0</v>
      </c>
      <c r="T765" s="2">
        <v>0</v>
      </c>
      <c r="U765" s="2">
        <v>0</v>
      </c>
      <c r="V765" s="2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 s="2">
        <f t="shared" si="94"/>
        <v>0</v>
      </c>
      <c r="AI765" s="2" t="e">
        <f t="shared" si="89"/>
        <v>#DIV/0!</v>
      </c>
      <c r="AJ765">
        <v>0</v>
      </c>
      <c r="AK765" s="2">
        <f t="shared" si="95"/>
        <v>0</v>
      </c>
    </row>
    <row r="766" spans="1:37" ht="12.75" customHeight="1">
      <c r="A766" s="2">
        <v>14</v>
      </c>
      <c r="B766" s="2">
        <v>15</v>
      </c>
      <c r="C766" s="2" t="s">
        <v>729</v>
      </c>
      <c r="D766" t="s">
        <v>1488</v>
      </c>
      <c r="F766" t="str">
        <f t="shared" si="90"/>
        <v>402ACCUMULATED DEPRECIATION</v>
      </c>
      <c r="G766" t="str">
        <f t="shared" si="91"/>
        <v>4010DISPOSALS</v>
      </c>
      <c r="I766" t="s">
        <v>1330</v>
      </c>
      <c r="J766" s="2" t="s">
        <v>757</v>
      </c>
      <c r="K766" s="2" t="s">
        <v>758</v>
      </c>
      <c r="L766" s="2" t="s">
        <v>136</v>
      </c>
      <c r="M766" s="2" t="s">
        <v>137</v>
      </c>
      <c r="N766" s="2" t="s">
        <v>114</v>
      </c>
      <c r="O766" s="2" t="s">
        <v>115</v>
      </c>
      <c r="P766" s="2">
        <v>0</v>
      </c>
      <c r="Q766" s="2">
        <v>0</v>
      </c>
      <c r="R766" s="3">
        <f t="shared" si="92"/>
        <v>0</v>
      </c>
      <c r="S766" s="3">
        <f t="shared" si="93"/>
        <v>0</v>
      </c>
      <c r="T766" s="2">
        <v>0</v>
      </c>
      <c r="U766" s="2">
        <v>0</v>
      </c>
      <c r="V766" s="2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 s="2">
        <f t="shared" si="94"/>
        <v>0</v>
      </c>
      <c r="AI766" s="2" t="e">
        <f t="shared" si="89"/>
        <v>#DIV/0!</v>
      </c>
      <c r="AJ766">
        <v>0</v>
      </c>
      <c r="AK766" s="2">
        <f t="shared" si="95"/>
        <v>0</v>
      </c>
    </row>
    <row r="767" spans="1:37" ht="12.75" customHeight="1">
      <c r="A767" s="2">
        <v>14</v>
      </c>
      <c r="B767" s="2">
        <v>15</v>
      </c>
      <c r="C767" s="2" t="s">
        <v>729</v>
      </c>
      <c r="D767" t="s">
        <v>1488</v>
      </c>
      <c r="F767" t="str">
        <f t="shared" si="90"/>
        <v>402ACCUMULATED DEPRECIATION</v>
      </c>
      <c r="G767" t="str">
        <f t="shared" si="91"/>
        <v>4015DEPRECIATION</v>
      </c>
      <c r="I767" t="s">
        <v>1330</v>
      </c>
      <c r="J767" s="2" t="s">
        <v>757</v>
      </c>
      <c r="K767" s="2" t="s">
        <v>758</v>
      </c>
      <c r="L767" s="2" t="s">
        <v>136</v>
      </c>
      <c r="M767" s="2" t="s">
        <v>137</v>
      </c>
      <c r="N767" s="2" t="s">
        <v>116</v>
      </c>
      <c r="O767" s="2" t="s">
        <v>117</v>
      </c>
      <c r="P767" s="2">
        <v>0</v>
      </c>
      <c r="Q767" s="2">
        <v>0</v>
      </c>
      <c r="R767" s="3">
        <f t="shared" si="92"/>
        <v>0</v>
      </c>
      <c r="S767" s="3">
        <f t="shared" si="93"/>
        <v>0</v>
      </c>
      <c r="T767" s="2">
        <v>0</v>
      </c>
      <c r="U767" s="2">
        <v>0</v>
      </c>
      <c r="V767" s="2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 s="2">
        <f t="shared" si="94"/>
        <v>0</v>
      </c>
      <c r="AI767" s="2" t="e">
        <f t="shared" si="89"/>
        <v>#DIV/0!</v>
      </c>
      <c r="AJ767">
        <v>0</v>
      </c>
      <c r="AK767" s="2">
        <f t="shared" si="95"/>
        <v>0</v>
      </c>
    </row>
    <row r="768" spans="1:37" ht="12.75" customHeight="1">
      <c r="A768" s="2">
        <v>14</v>
      </c>
      <c r="B768" s="2">
        <v>15</v>
      </c>
      <c r="C768" s="2" t="s">
        <v>729</v>
      </c>
      <c r="D768" t="s">
        <v>1489</v>
      </c>
      <c r="F768" t="str">
        <f t="shared" si="90"/>
        <v>400HISTORICAL COST</v>
      </c>
      <c r="G768" t="str">
        <f t="shared" si="91"/>
        <v>3000OPENING BALANCE</v>
      </c>
      <c r="I768" t="s">
        <v>1330</v>
      </c>
      <c r="J768" s="2" t="s">
        <v>759</v>
      </c>
      <c r="K768" s="2" t="s">
        <v>760</v>
      </c>
      <c r="L768" s="2" t="s">
        <v>130</v>
      </c>
      <c r="M768" s="2" t="s">
        <v>131</v>
      </c>
      <c r="N768" s="2" t="s">
        <v>15</v>
      </c>
      <c r="O768" s="2" t="s">
        <v>16</v>
      </c>
      <c r="P768" s="2">
        <v>0</v>
      </c>
      <c r="Q768" s="2">
        <v>0</v>
      </c>
      <c r="R768" s="3">
        <f t="shared" si="92"/>
        <v>0</v>
      </c>
      <c r="S768" s="3">
        <f t="shared" si="93"/>
        <v>0</v>
      </c>
      <c r="T768" s="2">
        <v>0</v>
      </c>
      <c r="U768" s="2">
        <v>0</v>
      </c>
      <c r="V768" s="2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 s="2">
        <f t="shared" si="94"/>
        <v>0</v>
      </c>
      <c r="AI768" s="2" t="e">
        <f t="shared" si="89"/>
        <v>#DIV/0!</v>
      </c>
      <c r="AJ768">
        <v>0</v>
      </c>
      <c r="AK768" s="2">
        <f t="shared" si="95"/>
        <v>0</v>
      </c>
    </row>
    <row r="769" spans="1:37" ht="12.75" customHeight="1">
      <c r="A769" s="2">
        <v>14</v>
      </c>
      <c r="B769" s="2">
        <v>15</v>
      </c>
      <c r="C769" s="2" t="s">
        <v>729</v>
      </c>
      <c r="D769" t="s">
        <v>1489</v>
      </c>
      <c r="F769" t="str">
        <f t="shared" si="90"/>
        <v>400HISTORICAL COST</v>
      </c>
      <c r="G769" t="str">
        <f t="shared" si="91"/>
        <v>4005ADDITIONS</v>
      </c>
      <c r="I769" t="s">
        <v>1330</v>
      </c>
      <c r="J769" s="2" t="s">
        <v>759</v>
      </c>
      <c r="K769" s="2" t="s">
        <v>760</v>
      </c>
      <c r="L769" s="2" t="s">
        <v>130</v>
      </c>
      <c r="M769" s="2" t="s">
        <v>131</v>
      </c>
      <c r="N769" s="2" t="s">
        <v>110</v>
      </c>
      <c r="O769" s="2" t="s">
        <v>111</v>
      </c>
      <c r="P769" s="2">
        <v>0</v>
      </c>
      <c r="Q769" s="2">
        <v>0</v>
      </c>
      <c r="R769" s="3">
        <f t="shared" si="92"/>
        <v>0</v>
      </c>
      <c r="S769" s="3">
        <f t="shared" si="93"/>
        <v>0</v>
      </c>
      <c r="T769" s="2">
        <v>0</v>
      </c>
      <c r="U769" s="2">
        <v>0</v>
      </c>
      <c r="V769" s="2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 s="2">
        <f t="shared" si="94"/>
        <v>0</v>
      </c>
      <c r="AI769" s="2" t="e">
        <f t="shared" si="89"/>
        <v>#DIV/0!</v>
      </c>
      <c r="AJ769">
        <v>0</v>
      </c>
      <c r="AK769" s="2">
        <f t="shared" si="95"/>
        <v>0</v>
      </c>
    </row>
    <row r="770" spans="1:37" ht="12.75" customHeight="1">
      <c r="A770" s="2">
        <v>14</v>
      </c>
      <c r="B770" s="2">
        <v>15</v>
      </c>
      <c r="C770" s="2" t="s">
        <v>729</v>
      </c>
      <c r="D770" t="s">
        <v>1489</v>
      </c>
      <c r="F770" t="str">
        <f t="shared" si="90"/>
        <v>400HISTORICAL COST</v>
      </c>
      <c r="G770" t="str">
        <f t="shared" si="91"/>
        <v>4010DISPOSALS</v>
      </c>
      <c r="I770" t="s">
        <v>1330</v>
      </c>
      <c r="J770" s="2" t="s">
        <v>759</v>
      </c>
      <c r="K770" s="2" t="s">
        <v>760</v>
      </c>
      <c r="L770" s="2" t="s">
        <v>130</v>
      </c>
      <c r="M770" s="2" t="s">
        <v>131</v>
      </c>
      <c r="N770" s="2" t="s">
        <v>114</v>
      </c>
      <c r="O770" s="2" t="s">
        <v>115</v>
      </c>
      <c r="P770" s="2">
        <v>0</v>
      </c>
      <c r="Q770" s="2">
        <v>0</v>
      </c>
      <c r="R770" s="3">
        <f t="shared" si="92"/>
        <v>0</v>
      </c>
      <c r="S770" s="3">
        <f t="shared" si="93"/>
        <v>0</v>
      </c>
      <c r="T770" s="2">
        <v>0</v>
      </c>
      <c r="U770" s="2">
        <v>0</v>
      </c>
      <c r="V770" s="2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 s="2">
        <f t="shared" si="94"/>
        <v>0</v>
      </c>
      <c r="AI770" s="2" t="e">
        <f t="shared" si="89"/>
        <v>#DIV/0!</v>
      </c>
      <c r="AJ770">
        <v>0</v>
      </c>
      <c r="AK770" s="2">
        <f t="shared" si="95"/>
        <v>0</v>
      </c>
    </row>
    <row r="771" spans="1:37" ht="12.75" customHeight="1">
      <c r="A771" s="2">
        <v>14</v>
      </c>
      <c r="B771" s="2">
        <v>15</v>
      </c>
      <c r="C771" s="2" t="s">
        <v>729</v>
      </c>
      <c r="D771" t="s">
        <v>1489</v>
      </c>
      <c r="F771" t="str">
        <f t="shared" si="90"/>
        <v>400HISTORICAL COST</v>
      </c>
      <c r="G771" t="str">
        <f t="shared" si="91"/>
        <v>4040TRANSFERS</v>
      </c>
      <c r="I771" t="s">
        <v>1330</v>
      </c>
      <c r="J771" s="2" t="s">
        <v>759</v>
      </c>
      <c r="K771" s="2" t="s">
        <v>760</v>
      </c>
      <c r="L771" s="2" t="s">
        <v>130</v>
      </c>
      <c r="M771" s="2" t="s">
        <v>131</v>
      </c>
      <c r="N771" s="2" t="s">
        <v>67</v>
      </c>
      <c r="O771" s="2" t="s">
        <v>68</v>
      </c>
      <c r="P771" s="2">
        <v>0</v>
      </c>
      <c r="Q771" s="2">
        <v>0</v>
      </c>
      <c r="R771" s="3">
        <f t="shared" si="92"/>
        <v>0</v>
      </c>
      <c r="S771" s="3">
        <f t="shared" si="93"/>
        <v>0</v>
      </c>
      <c r="T771" s="2">
        <v>0</v>
      </c>
      <c r="U771" s="2">
        <v>0</v>
      </c>
      <c r="V771" s="2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 s="2">
        <f t="shared" si="94"/>
        <v>0</v>
      </c>
      <c r="AI771" s="2" t="e">
        <f t="shared" si="89"/>
        <v>#DIV/0!</v>
      </c>
      <c r="AJ771">
        <v>0</v>
      </c>
      <c r="AK771" s="2">
        <f t="shared" si="95"/>
        <v>0</v>
      </c>
    </row>
    <row r="772" spans="1:37" ht="12.75" customHeight="1">
      <c r="A772" s="2">
        <v>14</v>
      </c>
      <c r="B772" s="2">
        <v>15</v>
      </c>
      <c r="C772" s="2" t="s">
        <v>729</v>
      </c>
      <c r="D772" t="s">
        <v>1489</v>
      </c>
      <c r="F772" t="str">
        <f t="shared" si="90"/>
        <v>402ACCUMULATED DEPRECIATION</v>
      </c>
      <c r="G772" t="str">
        <f t="shared" si="91"/>
        <v>3000OPENING BALANCE</v>
      </c>
      <c r="I772" t="s">
        <v>1330</v>
      </c>
      <c r="J772" s="2" t="s">
        <v>759</v>
      </c>
      <c r="K772" s="2" t="s">
        <v>760</v>
      </c>
      <c r="L772" s="2" t="s">
        <v>136</v>
      </c>
      <c r="M772" s="2" t="s">
        <v>137</v>
      </c>
      <c r="N772" s="2" t="s">
        <v>15</v>
      </c>
      <c r="O772" s="2" t="s">
        <v>16</v>
      </c>
      <c r="P772" s="2">
        <v>0</v>
      </c>
      <c r="Q772" s="2">
        <v>0</v>
      </c>
      <c r="R772" s="3">
        <f t="shared" si="92"/>
        <v>0</v>
      </c>
      <c r="S772" s="3">
        <f t="shared" si="93"/>
        <v>0</v>
      </c>
      <c r="T772" s="2">
        <v>0</v>
      </c>
      <c r="U772" s="2">
        <v>0</v>
      </c>
      <c r="V772" s="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 s="2">
        <f t="shared" si="94"/>
        <v>0</v>
      </c>
      <c r="AI772" s="2" t="e">
        <f t="shared" si="89"/>
        <v>#DIV/0!</v>
      </c>
      <c r="AJ772">
        <v>0</v>
      </c>
      <c r="AK772" s="2">
        <f t="shared" si="95"/>
        <v>0</v>
      </c>
    </row>
    <row r="773" spans="1:37" ht="12.75" customHeight="1">
      <c r="A773" s="2">
        <v>14</v>
      </c>
      <c r="B773" s="2">
        <v>15</v>
      </c>
      <c r="C773" s="2" t="s">
        <v>729</v>
      </c>
      <c r="D773" t="s">
        <v>1489</v>
      </c>
      <c r="F773" t="str">
        <f t="shared" si="90"/>
        <v>402ACCUMULATED DEPRECIATION</v>
      </c>
      <c r="G773" t="str">
        <f t="shared" si="91"/>
        <v>4010DISPOSALS</v>
      </c>
      <c r="I773" t="s">
        <v>1330</v>
      </c>
      <c r="J773" s="2" t="s">
        <v>759</v>
      </c>
      <c r="K773" s="2" t="s">
        <v>760</v>
      </c>
      <c r="L773" s="2" t="s">
        <v>136</v>
      </c>
      <c r="M773" s="2" t="s">
        <v>137</v>
      </c>
      <c r="N773" s="2" t="s">
        <v>114</v>
      </c>
      <c r="O773" s="2" t="s">
        <v>115</v>
      </c>
      <c r="P773" s="2">
        <v>0</v>
      </c>
      <c r="Q773" s="2">
        <v>0</v>
      </c>
      <c r="R773" s="3">
        <f t="shared" si="92"/>
        <v>0</v>
      </c>
      <c r="S773" s="3">
        <f t="shared" si="93"/>
        <v>0</v>
      </c>
      <c r="T773" s="2">
        <v>0</v>
      </c>
      <c r="U773" s="2">
        <v>0</v>
      </c>
      <c r="V773" s="2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 s="2">
        <f t="shared" si="94"/>
        <v>0</v>
      </c>
      <c r="AI773" s="2" t="e">
        <f t="shared" si="89"/>
        <v>#DIV/0!</v>
      </c>
      <c r="AJ773">
        <v>0</v>
      </c>
      <c r="AK773" s="2">
        <f t="shared" si="95"/>
        <v>0</v>
      </c>
    </row>
    <row r="774" spans="1:37" ht="12.75" customHeight="1">
      <c r="A774" s="2">
        <v>14</v>
      </c>
      <c r="B774" s="2">
        <v>15</v>
      </c>
      <c r="C774" s="2" t="s">
        <v>729</v>
      </c>
      <c r="D774" t="s">
        <v>1489</v>
      </c>
      <c r="F774" t="str">
        <f t="shared" si="90"/>
        <v>402ACCUMULATED DEPRECIATION</v>
      </c>
      <c r="G774" t="str">
        <f t="shared" si="91"/>
        <v>4015DEPRECIATION</v>
      </c>
      <c r="I774" t="s">
        <v>1330</v>
      </c>
      <c r="J774" s="2" t="s">
        <v>759</v>
      </c>
      <c r="K774" s="2" t="s">
        <v>760</v>
      </c>
      <c r="L774" s="2" t="s">
        <v>136</v>
      </c>
      <c r="M774" s="2" t="s">
        <v>137</v>
      </c>
      <c r="N774" s="2" t="s">
        <v>116</v>
      </c>
      <c r="O774" s="2" t="s">
        <v>117</v>
      </c>
      <c r="P774" s="2">
        <v>0</v>
      </c>
      <c r="Q774" s="2">
        <v>0</v>
      </c>
      <c r="R774" s="3">
        <f t="shared" si="92"/>
        <v>0</v>
      </c>
      <c r="S774" s="3">
        <f t="shared" si="93"/>
        <v>0</v>
      </c>
      <c r="T774" s="2">
        <v>0</v>
      </c>
      <c r="U774" s="2">
        <v>0</v>
      </c>
      <c r="V774" s="2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 s="2">
        <f t="shared" si="94"/>
        <v>0</v>
      </c>
      <c r="AI774" s="2" t="e">
        <f t="shared" si="89"/>
        <v>#DIV/0!</v>
      </c>
      <c r="AJ774">
        <v>0</v>
      </c>
      <c r="AK774" s="2">
        <f t="shared" si="95"/>
        <v>0</v>
      </c>
    </row>
    <row r="775" spans="1:37" ht="12.75" customHeight="1">
      <c r="A775" s="2">
        <v>14</v>
      </c>
      <c r="B775" s="2">
        <v>15</v>
      </c>
      <c r="C775" s="2" t="s">
        <v>729</v>
      </c>
      <c r="D775" t="s">
        <v>1490</v>
      </c>
      <c r="F775" t="str">
        <f t="shared" si="90"/>
        <v>400HISTORICAL COST</v>
      </c>
      <c r="G775" t="str">
        <f t="shared" si="91"/>
        <v>3000OPENING BALANCE</v>
      </c>
      <c r="I775" t="s">
        <v>1330</v>
      </c>
      <c r="J775" s="2" t="s">
        <v>761</v>
      </c>
      <c r="K775" s="2" t="s">
        <v>762</v>
      </c>
      <c r="L775" s="2" t="s">
        <v>130</v>
      </c>
      <c r="M775" s="2" t="s">
        <v>131</v>
      </c>
      <c r="N775" s="2" t="s">
        <v>15</v>
      </c>
      <c r="O775" s="2" t="s">
        <v>16</v>
      </c>
      <c r="P775" s="2">
        <v>0</v>
      </c>
      <c r="Q775" s="2">
        <v>0</v>
      </c>
      <c r="R775" s="3">
        <f t="shared" si="92"/>
        <v>0</v>
      </c>
      <c r="S775" s="3">
        <f t="shared" si="93"/>
        <v>0</v>
      </c>
      <c r="T775" s="2">
        <v>0</v>
      </c>
      <c r="U775" s="2">
        <v>0</v>
      </c>
      <c r="V775" s="2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 s="2">
        <f t="shared" si="94"/>
        <v>0</v>
      </c>
      <c r="AI775" s="2" t="e">
        <f t="shared" si="89"/>
        <v>#DIV/0!</v>
      </c>
      <c r="AJ775">
        <v>0</v>
      </c>
      <c r="AK775" s="2">
        <f t="shared" si="95"/>
        <v>0</v>
      </c>
    </row>
    <row r="776" spans="1:37" ht="12.75" customHeight="1">
      <c r="A776" s="2">
        <v>14</v>
      </c>
      <c r="B776" s="2">
        <v>15</v>
      </c>
      <c r="C776" s="2" t="s">
        <v>729</v>
      </c>
      <c r="D776" t="s">
        <v>1490</v>
      </c>
      <c r="F776" t="str">
        <f t="shared" si="90"/>
        <v>400HISTORICAL COST</v>
      </c>
      <c r="G776" t="str">
        <f t="shared" si="91"/>
        <v>4005ADDITIONS</v>
      </c>
      <c r="I776" t="s">
        <v>1330</v>
      </c>
      <c r="J776" s="2" t="s">
        <v>761</v>
      </c>
      <c r="K776" s="2" t="s">
        <v>762</v>
      </c>
      <c r="L776" s="2" t="s">
        <v>130</v>
      </c>
      <c r="M776" s="2" t="s">
        <v>131</v>
      </c>
      <c r="N776" s="2" t="s">
        <v>110</v>
      </c>
      <c r="O776" s="2" t="s">
        <v>111</v>
      </c>
      <c r="P776" s="2">
        <v>0</v>
      </c>
      <c r="Q776" s="2">
        <v>0</v>
      </c>
      <c r="R776" s="3">
        <f t="shared" si="92"/>
        <v>0</v>
      </c>
      <c r="S776" s="3">
        <f t="shared" si="93"/>
        <v>0</v>
      </c>
      <c r="T776" s="2">
        <v>0</v>
      </c>
      <c r="U776" s="2">
        <v>0</v>
      </c>
      <c r="V776" s="2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 s="2">
        <f t="shared" si="94"/>
        <v>0</v>
      </c>
      <c r="AI776" s="2" t="e">
        <f t="shared" ref="AI776:AI839" si="96">AH776/P776</f>
        <v>#DIV/0!</v>
      </c>
      <c r="AJ776">
        <v>0</v>
      </c>
      <c r="AK776" s="2">
        <f t="shared" si="95"/>
        <v>0</v>
      </c>
    </row>
    <row r="777" spans="1:37" ht="12.75" customHeight="1">
      <c r="A777" s="2">
        <v>14</v>
      </c>
      <c r="B777" s="2">
        <v>15</v>
      </c>
      <c r="C777" s="2" t="s">
        <v>729</v>
      </c>
      <c r="D777" t="s">
        <v>1490</v>
      </c>
      <c r="F777" t="str">
        <f t="shared" ref="F777:F840" si="97">L777&amp;M777</f>
        <v>400HISTORICAL COST</v>
      </c>
      <c r="G777" t="str">
        <f t="shared" ref="G777:G840" si="98">N777&amp;O777</f>
        <v>4010DISPOSALS</v>
      </c>
      <c r="I777" t="s">
        <v>1330</v>
      </c>
      <c r="J777" s="2" t="s">
        <v>761</v>
      </c>
      <c r="K777" s="2" t="s">
        <v>762</v>
      </c>
      <c r="L777" s="2" t="s">
        <v>130</v>
      </c>
      <c r="M777" s="2" t="s">
        <v>131</v>
      </c>
      <c r="N777" s="2" t="s">
        <v>114</v>
      </c>
      <c r="O777" s="2" t="s">
        <v>115</v>
      </c>
      <c r="P777" s="2">
        <v>0</v>
      </c>
      <c r="Q777" s="2">
        <v>0</v>
      </c>
      <c r="R777" s="3">
        <f t="shared" ref="R777:R840" si="99">SUM((Q777*0.055)+Q777)</f>
        <v>0</v>
      </c>
      <c r="S777" s="3">
        <f t="shared" ref="S777:S840" si="100">SUM((R777*0.053)+R777)</f>
        <v>0</v>
      </c>
      <c r="T777" s="2">
        <v>0</v>
      </c>
      <c r="U777" s="2">
        <v>0</v>
      </c>
      <c r="V777" s="2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 s="2">
        <f t="shared" ref="AH777:AH840" si="101">SUM(AB777:AG777)</f>
        <v>0</v>
      </c>
      <c r="AI777" s="2" t="e">
        <f t="shared" si="96"/>
        <v>#DIV/0!</v>
      </c>
      <c r="AJ777">
        <v>0</v>
      </c>
      <c r="AK777" s="2">
        <f t="shared" ref="AK777:AK840" si="102">T777*2</f>
        <v>0</v>
      </c>
    </row>
    <row r="778" spans="1:37" ht="12.75" customHeight="1">
      <c r="A778" s="2">
        <v>14</v>
      </c>
      <c r="B778" s="2">
        <v>15</v>
      </c>
      <c r="C778" s="2" t="s">
        <v>729</v>
      </c>
      <c r="D778" t="s">
        <v>1490</v>
      </c>
      <c r="F778" t="str">
        <f t="shared" si="97"/>
        <v>400HISTORICAL COST</v>
      </c>
      <c r="G778" t="str">
        <f t="shared" si="98"/>
        <v>4040TRANSFERS</v>
      </c>
      <c r="I778" t="s">
        <v>1330</v>
      </c>
      <c r="J778" s="2" t="s">
        <v>761</v>
      </c>
      <c r="K778" s="2" t="s">
        <v>762</v>
      </c>
      <c r="L778" s="2" t="s">
        <v>130</v>
      </c>
      <c r="M778" s="2" t="s">
        <v>131</v>
      </c>
      <c r="N778" s="2" t="s">
        <v>67</v>
      </c>
      <c r="O778" s="2" t="s">
        <v>68</v>
      </c>
      <c r="P778" s="2">
        <v>0</v>
      </c>
      <c r="Q778" s="2">
        <v>0</v>
      </c>
      <c r="R778" s="3">
        <f t="shared" si="99"/>
        <v>0</v>
      </c>
      <c r="S778" s="3">
        <f t="shared" si="100"/>
        <v>0</v>
      </c>
      <c r="T778" s="2">
        <v>0</v>
      </c>
      <c r="U778" s="2">
        <v>0</v>
      </c>
      <c r="V778" s="2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 s="2">
        <f t="shared" si="101"/>
        <v>0</v>
      </c>
      <c r="AI778" s="2" t="e">
        <f t="shared" si="96"/>
        <v>#DIV/0!</v>
      </c>
      <c r="AJ778">
        <v>0</v>
      </c>
      <c r="AK778" s="2">
        <f t="shared" si="102"/>
        <v>0</v>
      </c>
    </row>
    <row r="779" spans="1:37" ht="12.75" customHeight="1">
      <c r="A779" s="2">
        <v>14</v>
      </c>
      <c r="B779" s="2">
        <v>15</v>
      </c>
      <c r="C779" s="2" t="s">
        <v>729</v>
      </c>
      <c r="D779" t="s">
        <v>1490</v>
      </c>
      <c r="F779" t="str">
        <f t="shared" si="97"/>
        <v>402ACCUMULATED DEPRECIATION</v>
      </c>
      <c r="G779" t="str">
        <f t="shared" si="98"/>
        <v>3000OPENING BALANCE</v>
      </c>
      <c r="I779" t="s">
        <v>1330</v>
      </c>
      <c r="J779" s="2" t="s">
        <v>761</v>
      </c>
      <c r="K779" s="2" t="s">
        <v>762</v>
      </c>
      <c r="L779" s="2" t="s">
        <v>136</v>
      </c>
      <c r="M779" s="2" t="s">
        <v>137</v>
      </c>
      <c r="N779" s="2" t="s">
        <v>15</v>
      </c>
      <c r="O779" s="2" t="s">
        <v>16</v>
      </c>
      <c r="P779" s="2">
        <v>0</v>
      </c>
      <c r="Q779" s="2">
        <v>0</v>
      </c>
      <c r="R779" s="3">
        <f t="shared" si="99"/>
        <v>0</v>
      </c>
      <c r="S779" s="3">
        <f t="shared" si="100"/>
        <v>0</v>
      </c>
      <c r="T779" s="2">
        <v>0</v>
      </c>
      <c r="U779" s="2">
        <v>0</v>
      </c>
      <c r="V779" s="2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 s="2">
        <f t="shared" si="101"/>
        <v>0</v>
      </c>
      <c r="AI779" s="2" t="e">
        <f t="shared" si="96"/>
        <v>#DIV/0!</v>
      </c>
      <c r="AJ779">
        <v>0</v>
      </c>
      <c r="AK779" s="2">
        <f t="shared" si="102"/>
        <v>0</v>
      </c>
    </row>
    <row r="780" spans="1:37" ht="12.75" customHeight="1">
      <c r="A780" s="2">
        <v>14</v>
      </c>
      <c r="B780" s="2">
        <v>15</v>
      </c>
      <c r="C780" s="2" t="s">
        <v>729</v>
      </c>
      <c r="D780" t="s">
        <v>1490</v>
      </c>
      <c r="F780" t="str">
        <f t="shared" si="97"/>
        <v>402ACCUMULATED DEPRECIATION</v>
      </c>
      <c r="G780" t="str">
        <f t="shared" si="98"/>
        <v>4010DISPOSALS</v>
      </c>
      <c r="I780" t="s">
        <v>1330</v>
      </c>
      <c r="J780" s="2" t="s">
        <v>761</v>
      </c>
      <c r="K780" s="2" t="s">
        <v>762</v>
      </c>
      <c r="L780" s="2" t="s">
        <v>136</v>
      </c>
      <c r="M780" s="2" t="s">
        <v>137</v>
      </c>
      <c r="N780" s="2" t="s">
        <v>114</v>
      </c>
      <c r="O780" s="2" t="s">
        <v>115</v>
      </c>
      <c r="P780" s="2">
        <v>0</v>
      </c>
      <c r="Q780" s="2">
        <v>0</v>
      </c>
      <c r="R780" s="3">
        <f t="shared" si="99"/>
        <v>0</v>
      </c>
      <c r="S780" s="3">
        <f t="shared" si="100"/>
        <v>0</v>
      </c>
      <c r="T780" s="2">
        <v>0</v>
      </c>
      <c r="U780" s="2">
        <v>0</v>
      </c>
      <c r="V780" s="2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 s="2">
        <f t="shared" si="101"/>
        <v>0</v>
      </c>
      <c r="AI780" s="2" t="e">
        <f t="shared" si="96"/>
        <v>#DIV/0!</v>
      </c>
      <c r="AJ780">
        <v>0</v>
      </c>
      <c r="AK780" s="2">
        <f t="shared" si="102"/>
        <v>0</v>
      </c>
    </row>
    <row r="781" spans="1:37" ht="12.75" customHeight="1">
      <c r="A781" s="2">
        <v>14</v>
      </c>
      <c r="B781" s="2">
        <v>15</v>
      </c>
      <c r="C781" s="2" t="s">
        <v>729</v>
      </c>
      <c r="D781" t="s">
        <v>1490</v>
      </c>
      <c r="F781" t="str">
        <f t="shared" si="97"/>
        <v>402ACCUMULATED DEPRECIATION</v>
      </c>
      <c r="G781" t="str">
        <f t="shared" si="98"/>
        <v>4015DEPRECIATION</v>
      </c>
      <c r="I781" t="s">
        <v>1330</v>
      </c>
      <c r="J781" s="2" t="s">
        <v>761</v>
      </c>
      <c r="K781" s="2" t="s">
        <v>762</v>
      </c>
      <c r="L781" s="2" t="s">
        <v>136</v>
      </c>
      <c r="M781" s="2" t="s">
        <v>137</v>
      </c>
      <c r="N781" s="2" t="s">
        <v>116</v>
      </c>
      <c r="O781" s="2" t="s">
        <v>117</v>
      </c>
      <c r="P781" s="2">
        <v>0</v>
      </c>
      <c r="Q781" s="2">
        <v>0</v>
      </c>
      <c r="R781" s="3">
        <f t="shared" si="99"/>
        <v>0</v>
      </c>
      <c r="S781" s="3">
        <f t="shared" si="100"/>
        <v>0</v>
      </c>
      <c r="T781" s="2">
        <v>0</v>
      </c>
      <c r="U781" s="2">
        <v>0</v>
      </c>
      <c r="V781" s="2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 s="2">
        <f t="shared" si="101"/>
        <v>0</v>
      </c>
      <c r="AI781" s="2" t="e">
        <f t="shared" si="96"/>
        <v>#DIV/0!</v>
      </c>
      <c r="AJ781">
        <v>0</v>
      </c>
      <c r="AK781" s="2">
        <f t="shared" si="102"/>
        <v>0</v>
      </c>
    </row>
    <row r="782" spans="1:37" ht="12.75" customHeight="1">
      <c r="A782" s="2">
        <v>14</v>
      </c>
      <c r="B782" s="2">
        <v>15</v>
      </c>
      <c r="C782" s="2" t="s">
        <v>729</v>
      </c>
      <c r="D782" t="s">
        <v>1491</v>
      </c>
      <c r="F782" t="str">
        <f t="shared" si="97"/>
        <v>400HISTORICAL COST</v>
      </c>
      <c r="G782" t="str">
        <f t="shared" si="98"/>
        <v>3000OPENING BALANCE</v>
      </c>
      <c r="I782" t="s">
        <v>1330</v>
      </c>
      <c r="J782" s="2" t="s">
        <v>763</v>
      </c>
      <c r="K782" s="2" t="s">
        <v>764</v>
      </c>
      <c r="L782" s="2" t="s">
        <v>130</v>
      </c>
      <c r="M782" s="2" t="s">
        <v>131</v>
      </c>
      <c r="N782" s="2" t="s">
        <v>15</v>
      </c>
      <c r="O782" s="2" t="s">
        <v>16</v>
      </c>
      <c r="P782" s="2">
        <v>0</v>
      </c>
      <c r="Q782" s="2">
        <v>0</v>
      </c>
      <c r="R782" s="3">
        <f t="shared" si="99"/>
        <v>0</v>
      </c>
      <c r="S782" s="3">
        <f t="shared" si="100"/>
        <v>0</v>
      </c>
      <c r="T782" s="2">
        <v>0</v>
      </c>
      <c r="U782" s="2">
        <v>0</v>
      </c>
      <c r="V782" s="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 s="2">
        <f t="shared" si="101"/>
        <v>0</v>
      </c>
      <c r="AI782" s="2" t="e">
        <f t="shared" si="96"/>
        <v>#DIV/0!</v>
      </c>
      <c r="AJ782">
        <v>0</v>
      </c>
      <c r="AK782" s="2">
        <f t="shared" si="102"/>
        <v>0</v>
      </c>
    </row>
    <row r="783" spans="1:37" ht="12.75" customHeight="1">
      <c r="A783" s="2">
        <v>14</v>
      </c>
      <c r="B783" s="2">
        <v>15</v>
      </c>
      <c r="C783" s="2" t="s">
        <v>729</v>
      </c>
      <c r="D783" t="s">
        <v>1491</v>
      </c>
      <c r="F783" t="str">
        <f t="shared" si="97"/>
        <v>402ACCUMULATED DEPRECIATION</v>
      </c>
      <c r="G783" t="str">
        <f t="shared" si="98"/>
        <v>3000OPENING BALANCE</v>
      </c>
      <c r="I783" t="s">
        <v>1330</v>
      </c>
      <c r="J783" s="2" t="s">
        <v>763</v>
      </c>
      <c r="K783" s="2" t="s">
        <v>764</v>
      </c>
      <c r="L783" s="2" t="s">
        <v>136</v>
      </c>
      <c r="M783" s="2" t="s">
        <v>137</v>
      </c>
      <c r="N783" s="2" t="s">
        <v>15</v>
      </c>
      <c r="O783" s="2" t="s">
        <v>16</v>
      </c>
      <c r="P783" s="2">
        <v>0</v>
      </c>
      <c r="Q783" s="2">
        <v>0</v>
      </c>
      <c r="R783" s="3">
        <f t="shared" si="99"/>
        <v>0</v>
      </c>
      <c r="S783" s="3">
        <f t="shared" si="100"/>
        <v>0</v>
      </c>
      <c r="T783" s="2">
        <v>0</v>
      </c>
      <c r="U783" s="2">
        <v>0</v>
      </c>
      <c r="V783" s="2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 s="2">
        <f t="shared" si="101"/>
        <v>0</v>
      </c>
      <c r="AI783" s="2" t="e">
        <f t="shared" si="96"/>
        <v>#DIV/0!</v>
      </c>
      <c r="AJ783">
        <v>0</v>
      </c>
      <c r="AK783" s="2">
        <f t="shared" si="102"/>
        <v>0</v>
      </c>
    </row>
    <row r="784" spans="1:37" ht="12.75" customHeight="1">
      <c r="A784" s="2">
        <v>14</v>
      </c>
      <c r="B784" s="2">
        <v>15</v>
      </c>
      <c r="C784" s="2" t="s">
        <v>729</v>
      </c>
      <c r="D784" t="s">
        <v>1491</v>
      </c>
      <c r="F784" t="str">
        <f t="shared" si="97"/>
        <v>414EXTRENAL FINANCING FUND</v>
      </c>
      <c r="G784" t="str">
        <f t="shared" si="98"/>
        <v>3000OPENING BALANCE</v>
      </c>
      <c r="I784" t="s">
        <v>1330</v>
      </c>
      <c r="J784" s="2" t="s">
        <v>763</v>
      </c>
      <c r="K784" s="2" t="s">
        <v>764</v>
      </c>
      <c r="L784" s="2" t="s">
        <v>742</v>
      </c>
      <c r="M784" s="2" t="s">
        <v>765</v>
      </c>
      <c r="N784" s="2" t="s">
        <v>15</v>
      </c>
      <c r="O784" s="2" t="s">
        <v>16</v>
      </c>
      <c r="P784" s="2">
        <v>0</v>
      </c>
      <c r="Q784" s="2">
        <v>0</v>
      </c>
      <c r="R784" s="3">
        <f t="shared" si="99"/>
        <v>0</v>
      </c>
      <c r="S784" s="3">
        <f t="shared" si="100"/>
        <v>0</v>
      </c>
      <c r="T784" s="2">
        <v>0</v>
      </c>
      <c r="U784" s="2">
        <v>0</v>
      </c>
      <c r="V784" s="2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 s="2">
        <f t="shared" si="101"/>
        <v>0</v>
      </c>
      <c r="AI784" s="2" t="e">
        <f t="shared" si="96"/>
        <v>#DIV/0!</v>
      </c>
      <c r="AJ784">
        <v>0</v>
      </c>
      <c r="AK784" s="2">
        <f t="shared" si="102"/>
        <v>0</v>
      </c>
    </row>
    <row r="785" spans="1:37" ht="12.75" customHeight="1">
      <c r="A785" s="2">
        <v>14</v>
      </c>
      <c r="B785" s="2">
        <v>15</v>
      </c>
      <c r="C785" s="2" t="s">
        <v>729</v>
      </c>
      <c r="D785" t="s">
        <v>1491</v>
      </c>
      <c r="F785" t="str">
        <f t="shared" si="97"/>
        <v>414EXTRENAL FINANCING FUND</v>
      </c>
      <c r="G785" t="str">
        <f t="shared" si="98"/>
        <v>4030INVESTMENT WITHDRAWN</v>
      </c>
      <c r="I785" t="s">
        <v>1330</v>
      </c>
      <c r="J785" s="2" t="s">
        <v>763</v>
      </c>
      <c r="K785" s="2" t="s">
        <v>764</v>
      </c>
      <c r="L785" s="2" t="s">
        <v>742</v>
      </c>
      <c r="M785" s="2" t="s">
        <v>765</v>
      </c>
      <c r="N785" s="2" t="s">
        <v>766</v>
      </c>
      <c r="O785" s="2" t="s">
        <v>767</v>
      </c>
      <c r="P785" s="2">
        <v>0</v>
      </c>
      <c r="Q785" s="2">
        <v>0</v>
      </c>
      <c r="R785" s="3">
        <f t="shared" si="99"/>
        <v>0</v>
      </c>
      <c r="S785" s="3">
        <f t="shared" si="100"/>
        <v>0</v>
      </c>
      <c r="T785" s="2">
        <v>0</v>
      </c>
      <c r="U785" s="2">
        <v>0</v>
      </c>
      <c r="V785" s="2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 s="2">
        <f t="shared" si="101"/>
        <v>0</v>
      </c>
      <c r="AI785" s="2" t="e">
        <f t="shared" si="96"/>
        <v>#DIV/0!</v>
      </c>
      <c r="AJ785">
        <v>0</v>
      </c>
      <c r="AK785" s="2">
        <f t="shared" si="102"/>
        <v>0</v>
      </c>
    </row>
    <row r="786" spans="1:37" ht="12.75" customHeight="1">
      <c r="A786" s="2">
        <v>14</v>
      </c>
      <c r="B786" s="2">
        <v>15</v>
      </c>
      <c r="C786" s="2" t="s">
        <v>729</v>
      </c>
      <c r="D786" t="s">
        <v>1491</v>
      </c>
      <c r="F786" t="str">
        <f t="shared" si="97"/>
        <v>414EXTRENAL FINANCING FUND</v>
      </c>
      <c r="G786" t="str">
        <f t="shared" si="98"/>
        <v>4040TRANSFERS</v>
      </c>
      <c r="I786" t="s">
        <v>1330</v>
      </c>
      <c r="J786" s="2" t="s">
        <v>763</v>
      </c>
      <c r="K786" s="2" t="s">
        <v>764</v>
      </c>
      <c r="L786" s="2" t="s">
        <v>742</v>
      </c>
      <c r="M786" s="2" t="s">
        <v>765</v>
      </c>
      <c r="N786" s="2" t="s">
        <v>67</v>
      </c>
      <c r="O786" s="2" t="s">
        <v>68</v>
      </c>
      <c r="P786" s="2">
        <v>0</v>
      </c>
      <c r="Q786" s="2">
        <v>0</v>
      </c>
      <c r="R786" s="3">
        <f t="shared" si="99"/>
        <v>0</v>
      </c>
      <c r="S786" s="3">
        <f t="shared" si="100"/>
        <v>0</v>
      </c>
      <c r="T786" s="2">
        <v>0</v>
      </c>
      <c r="U786" s="2">
        <v>0</v>
      </c>
      <c r="V786" s="2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 s="2">
        <f t="shared" si="101"/>
        <v>0</v>
      </c>
      <c r="AI786" s="2" t="e">
        <f t="shared" si="96"/>
        <v>#DIV/0!</v>
      </c>
      <c r="AJ786">
        <v>0</v>
      </c>
      <c r="AK786" s="2">
        <f t="shared" si="102"/>
        <v>0</v>
      </c>
    </row>
    <row r="787" spans="1:37" ht="12.75" customHeight="1">
      <c r="A787" s="2">
        <v>14</v>
      </c>
      <c r="B787" s="2">
        <v>15</v>
      </c>
      <c r="C787" s="2" t="s">
        <v>729</v>
      </c>
      <c r="D787" t="s">
        <v>1491</v>
      </c>
      <c r="F787" t="str">
        <f t="shared" si="97"/>
        <v>416LONG TERM DEPOSITS</v>
      </c>
      <c r="G787" t="str">
        <f t="shared" si="98"/>
        <v>3000OPENING BALANCE</v>
      </c>
      <c r="I787" t="s">
        <v>1330</v>
      </c>
      <c r="J787" s="2" t="s">
        <v>763</v>
      </c>
      <c r="K787" s="2" t="s">
        <v>764</v>
      </c>
      <c r="L787" s="2" t="s">
        <v>746</v>
      </c>
      <c r="M787" s="2" t="s">
        <v>768</v>
      </c>
      <c r="N787" s="2" t="s">
        <v>15</v>
      </c>
      <c r="O787" s="2" t="s">
        <v>16</v>
      </c>
      <c r="P787" s="2">
        <v>0</v>
      </c>
      <c r="Q787" s="2">
        <v>0</v>
      </c>
      <c r="R787" s="3">
        <f t="shared" si="99"/>
        <v>0</v>
      </c>
      <c r="S787" s="3">
        <f t="shared" si="100"/>
        <v>0</v>
      </c>
      <c r="T787" s="2">
        <v>0</v>
      </c>
      <c r="U787" s="2">
        <v>0</v>
      </c>
      <c r="V787" s="2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 s="2">
        <f t="shared" si="101"/>
        <v>0</v>
      </c>
      <c r="AI787" s="2" t="e">
        <f t="shared" si="96"/>
        <v>#DIV/0!</v>
      </c>
      <c r="AJ787">
        <v>0</v>
      </c>
      <c r="AK787" s="2">
        <f t="shared" si="102"/>
        <v>0</v>
      </c>
    </row>
    <row r="788" spans="1:37" ht="12.75" customHeight="1">
      <c r="A788" s="2">
        <v>14</v>
      </c>
      <c r="B788" s="2">
        <v>15</v>
      </c>
      <c r="C788" s="2" t="s">
        <v>729</v>
      </c>
      <c r="D788" t="s">
        <v>1491</v>
      </c>
      <c r="F788" t="str">
        <f t="shared" si="97"/>
        <v>416LONG TERM DEPOSITS</v>
      </c>
      <c r="G788" t="str">
        <f t="shared" si="98"/>
        <v>4020INVESTMENT MADE</v>
      </c>
      <c r="I788" t="s">
        <v>1330</v>
      </c>
      <c r="J788" s="2" t="s">
        <v>763</v>
      </c>
      <c r="K788" s="2" t="s">
        <v>764</v>
      </c>
      <c r="L788" s="2" t="s">
        <v>746</v>
      </c>
      <c r="M788" s="2" t="s">
        <v>768</v>
      </c>
      <c r="N788" s="2" t="s">
        <v>769</v>
      </c>
      <c r="O788" s="2" t="s">
        <v>770</v>
      </c>
      <c r="P788" s="2">
        <v>0</v>
      </c>
      <c r="Q788" s="2">
        <v>0</v>
      </c>
      <c r="R788" s="3">
        <f t="shared" si="99"/>
        <v>0</v>
      </c>
      <c r="S788" s="3">
        <f t="shared" si="100"/>
        <v>0</v>
      </c>
      <c r="T788" s="2">
        <v>855619</v>
      </c>
      <c r="U788" s="2">
        <v>0</v>
      </c>
      <c r="V788" s="2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855619</v>
      </c>
      <c r="AE788">
        <v>0</v>
      </c>
      <c r="AF788">
        <v>0</v>
      </c>
      <c r="AG788">
        <v>0</v>
      </c>
      <c r="AH788" s="2">
        <f t="shared" si="101"/>
        <v>855619</v>
      </c>
      <c r="AI788" s="2" t="e">
        <f t="shared" si="96"/>
        <v>#DIV/0!</v>
      </c>
      <c r="AJ788">
        <v>855619</v>
      </c>
      <c r="AK788" s="2">
        <f t="shared" si="102"/>
        <v>1711238</v>
      </c>
    </row>
    <row r="789" spans="1:37" ht="12.75" customHeight="1">
      <c r="A789" s="2">
        <v>14</v>
      </c>
      <c r="B789" s="2">
        <v>15</v>
      </c>
      <c r="C789" s="2" t="s">
        <v>729</v>
      </c>
      <c r="D789" t="s">
        <v>1491</v>
      </c>
      <c r="F789" t="str">
        <f t="shared" si="97"/>
        <v>416LONG TERM DEPOSITS</v>
      </c>
      <c r="G789" t="str">
        <f t="shared" si="98"/>
        <v>4030INVESTMENT WITHDRAWN</v>
      </c>
      <c r="I789" t="s">
        <v>1330</v>
      </c>
      <c r="J789" s="2" t="s">
        <v>763</v>
      </c>
      <c r="K789" s="2" t="s">
        <v>764</v>
      </c>
      <c r="L789" s="2" t="s">
        <v>746</v>
      </c>
      <c r="M789" s="2" t="s">
        <v>768</v>
      </c>
      <c r="N789" s="2" t="s">
        <v>766</v>
      </c>
      <c r="O789" s="2" t="s">
        <v>767</v>
      </c>
      <c r="P789" s="2">
        <v>0</v>
      </c>
      <c r="Q789" s="2">
        <v>0</v>
      </c>
      <c r="R789" s="3">
        <f t="shared" si="99"/>
        <v>0</v>
      </c>
      <c r="S789" s="3">
        <f t="shared" si="100"/>
        <v>0</v>
      </c>
      <c r="T789" s="2">
        <v>0</v>
      </c>
      <c r="U789" s="2">
        <v>0</v>
      </c>
      <c r="V789" s="2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 s="2">
        <f t="shared" si="101"/>
        <v>0</v>
      </c>
      <c r="AI789" s="2" t="e">
        <f t="shared" si="96"/>
        <v>#DIV/0!</v>
      </c>
      <c r="AJ789">
        <v>0</v>
      </c>
      <c r="AK789" s="2">
        <f t="shared" si="102"/>
        <v>0</v>
      </c>
    </row>
    <row r="790" spans="1:37" ht="12.75" customHeight="1">
      <c r="A790" s="2">
        <v>14</v>
      </c>
      <c r="B790" s="2">
        <v>15</v>
      </c>
      <c r="C790" s="2" t="s">
        <v>729</v>
      </c>
      <c r="D790" t="s">
        <v>1491</v>
      </c>
      <c r="F790" t="str">
        <f t="shared" si="97"/>
        <v>416LONG TERM DEPOSITS</v>
      </c>
      <c r="G790" t="str">
        <f t="shared" si="98"/>
        <v>4040TRANSFERS</v>
      </c>
      <c r="I790" t="s">
        <v>1330</v>
      </c>
      <c r="J790" s="2" t="s">
        <v>763</v>
      </c>
      <c r="K790" s="2" t="s">
        <v>764</v>
      </c>
      <c r="L790" s="2" t="s">
        <v>746</v>
      </c>
      <c r="M790" s="2" t="s">
        <v>768</v>
      </c>
      <c r="N790" s="2" t="s">
        <v>67</v>
      </c>
      <c r="O790" s="2" t="s">
        <v>68</v>
      </c>
      <c r="P790" s="2">
        <v>0</v>
      </c>
      <c r="Q790" s="2">
        <v>0</v>
      </c>
      <c r="R790" s="3">
        <f t="shared" si="99"/>
        <v>0</v>
      </c>
      <c r="S790" s="3">
        <f t="shared" si="100"/>
        <v>0</v>
      </c>
      <c r="T790" s="2">
        <v>0</v>
      </c>
      <c r="U790" s="2">
        <v>0</v>
      </c>
      <c r="V790" s="2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 s="2">
        <f t="shared" si="101"/>
        <v>0</v>
      </c>
      <c r="AI790" s="2" t="e">
        <f t="shared" si="96"/>
        <v>#DIV/0!</v>
      </c>
      <c r="AJ790">
        <v>0</v>
      </c>
      <c r="AK790" s="2">
        <f t="shared" si="102"/>
        <v>0</v>
      </c>
    </row>
    <row r="791" spans="1:37" ht="12.75" customHeight="1">
      <c r="A791" s="2">
        <v>14</v>
      </c>
      <c r="B791" s="2">
        <v>15</v>
      </c>
      <c r="C791" s="2" t="s">
        <v>729</v>
      </c>
      <c r="D791" t="s">
        <v>1491</v>
      </c>
      <c r="F791" t="str">
        <f t="shared" si="97"/>
        <v>418SHORT TERM DEPOSITS</v>
      </c>
      <c r="G791" t="str">
        <f t="shared" si="98"/>
        <v>3000OPENING BALANCE</v>
      </c>
      <c r="I791" t="s">
        <v>1330</v>
      </c>
      <c r="J791" s="2" t="s">
        <v>763</v>
      </c>
      <c r="K791" s="2" t="s">
        <v>764</v>
      </c>
      <c r="L791" s="2" t="s">
        <v>750</v>
      </c>
      <c r="M791" s="2" t="s">
        <v>771</v>
      </c>
      <c r="N791" s="2" t="s">
        <v>15</v>
      </c>
      <c r="O791" s="2" t="s">
        <v>16</v>
      </c>
      <c r="P791" s="2">
        <v>0</v>
      </c>
      <c r="Q791" s="2">
        <v>0</v>
      </c>
      <c r="R791" s="3">
        <f t="shared" si="99"/>
        <v>0</v>
      </c>
      <c r="S791" s="3">
        <f t="shared" si="100"/>
        <v>0</v>
      </c>
      <c r="T791" s="2">
        <v>0</v>
      </c>
      <c r="U791" s="2">
        <v>0</v>
      </c>
      <c r="V791" s="2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 s="2">
        <f t="shared" si="101"/>
        <v>0</v>
      </c>
      <c r="AI791" s="2" t="e">
        <f t="shared" si="96"/>
        <v>#DIV/0!</v>
      </c>
      <c r="AJ791">
        <v>0</v>
      </c>
      <c r="AK791" s="2">
        <f t="shared" si="102"/>
        <v>0</v>
      </c>
    </row>
    <row r="792" spans="1:37" ht="12.75" customHeight="1">
      <c r="A792" s="2">
        <v>14</v>
      </c>
      <c r="B792" s="2">
        <v>15</v>
      </c>
      <c r="C792" s="2" t="s">
        <v>729</v>
      </c>
      <c r="D792" t="s">
        <v>1491</v>
      </c>
      <c r="F792" t="str">
        <f t="shared" si="97"/>
        <v>418SHORT TERM DEPOSITS</v>
      </c>
      <c r="G792" t="str">
        <f t="shared" si="98"/>
        <v>4020INVESTMENT MADE</v>
      </c>
      <c r="I792" t="s">
        <v>1330</v>
      </c>
      <c r="J792" s="2" t="s">
        <v>763</v>
      </c>
      <c r="K792" s="2" t="s">
        <v>764</v>
      </c>
      <c r="L792" s="2" t="s">
        <v>750</v>
      </c>
      <c r="M792" s="2" t="s">
        <v>771</v>
      </c>
      <c r="N792" s="2" t="s">
        <v>769</v>
      </c>
      <c r="O792" s="2" t="s">
        <v>770</v>
      </c>
      <c r="P792" s="2">
        <v>0</v>
      </c>
      <c r="Q792" s="2">
        <v>0</v>
      </c>
      <c r="R792" s="3">
        <f t="shared" si="99"/>
        <v>0</v>
      </c>
      <c r="S792" s="3">
        <f t="shared" si="100"/>
        <v>0</v>
      </c>
      <c r="T792" s="2">
        <v>100000000</v>
      </c>
      <c r="U792" s="2">
        <v>0</v>
      </c>
      <c r="V792" s="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65000000</v>
      </c>
      <c r="AC792">
        <v>0</v>
      </c>
      <c r="AD792">
        <v>0</v>
      </c>
      <c r="AE792">
        <v>0</v>
      </c>
      <c r="AF792">
        <v>0</v>
      </c>
      <c r="AG792">
        <v>35000000</v>
      </c>
      <c r="AH792" s="2">
        <f t="shared" si="101"/>
        <v>100000000</v>
      </c>
      <c r="AI792" s="2" t="e">
        <f t="shared" si="96"/>
        <v>#DIV/0!</v>
      </c>
      <c r="AJ792">
        <v>100000000</v>
      </c>
      <c r="AK792" s="2">
        <f t="shared" si="102"/>
        <v>200000000</v>
      </c>
    </row>
    <row r="793" spans="1:37" ht="12.75" customHeight="1">
      <c r="A793" s="2">
        <v>14</v>
      </c>
      <c r="B793" s="2">
        <v>15</v>
      </c>
      <c r="C793" s="2" t="s">
        <v>729</v>
      </c>
      <c r="D793" t="s">
        <v>1491</v>
      </c>
      <c r="F793" t="str">
        <f t="shared" si="97"/>
        <v>418SHORT TERM DEPOSITS</v>
      </c>
      <c r="G793" t="str">
        <f t="shared" si="98"/>
        <v>4030INVESTMENT WITHDRAWN</v>
      </c>
      <c r="I793" t="s">
        <v>1330</v>
      </c>
      <c r="J793" s="2" t="s">
        <v>763</v>
      </c>
      <c r="K793" s="2" t="s">
        <v>764</v>
      </c>
      <c r="L793" s="2" t="s">
        <v>750</v>
      </c>
      <c r="M793" s="2" t="s">
        <v>771</v>
      </c>
      <c r="N793" s="2" t="s">
        <v>766</v>
      </c>
      <c r="O793" s="2" t="s">
        <v>767</v>
      </c>
      <c r="P793" s="2">
        <v>0</v>
      </c>
      <c r="Q793" s="2">
        <v>0</v>
      </c>
      <c r="R793" s="3">
        <f t="shared" si="99"/>
        <v>0</v>
      </c>
      <c r="S793" s="3">
        <f t="shared" si="100"/>
        <v>0</v>
      </c>
      <c r="T793" s="2">
        <v>-65000000</v>
      </c>
      <c r="U793" s="2">
        <v>0</v>
      </c>
      <c r="V793" s="2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-35000000</v>
      </c>
      <c r="AC793">
        <v>-30000000</v>
      </c>
      <c r="AD793">
        <v>0</v>
      </c>
      <c r="AE793">
        <v>0</v>
      </c>
      <c r="AF793">
        <v>0</v>
      </c>
      <c r="AG793">
        <v>0</v>
      </c>
      <c r="AH793" s="2">
        <f t="shared" si="101"/>
        <v>-65000000</v>
      </c>
      <c r="AI793" s="2" t="e">
        <f t="shared" si="96"/>
        <v>#DIV/0!</v>
      </c>
      <c r="AJ793">
        <v>-65000000</v>
      </c>
      <c r="AK793" s="2">
        <f t="shared" si="102"/>
        <v>-130000000</v>
      </c>
    </row>
    <row r="794" spans="1:37" ht="12.75" customHeight="1">
      <c r="A794" s="2">
        <v>14</v>
      </c>
      <c r="B794" s="2">
        <v>15</v>
      </c>
      <c r="C794" s="2" t="s">
        <v>729</v>
      </c>
      <c r="D794" t="s">
        <v>1491</v>
      </c>
      <c r="F794" t="str">
        <f t="shared" si="97"/>
        <v>418SHORT TERM DEPOSITS</v>
      </c>
      <c r="G794" t="str">
        <f t="shared" si="98"/>
        <v>4040TRANSFERS</v>
      </c>
      <c r="I794" t="s">
        <v>1330</v>
      </c>
      <c r="J794" s="2" t="s">
        <v>763</v>
      </c>
      <c r="K794" s="2" t="s">
        <v>764</v>
      </c>
      <c r="L794" s="2" t="s">
        <v>750</v>
      </c>
      <c r="M794" s="2" t="s">
        <v>771</v>
      </c>
      <c r="N794" s="2" t="s">
        <v>67</v>
      </c>
      <c r="O794" s="2" t="s">
        <v>68</v>
      </c>
      <c r="P794" s="2">
        <v>0</v>
      </c>
      <c r="Q794" s="2">
        <v>0</v>
      </c>
      <c r="R794" s="3">
        <f t="shared" si="99"/>
        <v>0</v>
      </c>
      <c r="S794" s="3">
        <f t="shared" si="100"/>
        <v>0</v>
      </c>
      <c r="T794" s="2">
        <v>0</v>
      </c>
      <c r="U794" s="2">
        <v>0</v>
      </c>
      <c r="V794" s="2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 s="2">
        <f t="shared" si="101"/>
        <v>0</v>
      </c>
      <c r="AI794" s="2" t="e">
        <f t="shared" si="96"/>
        <v>#DIV/0!</v>
      </c>
      <c r="AJ794">
        <v>0</v>
      </c>
      <c r="AK794" s="2">
        <f t="shared" si="102"/>
        <v>0</v>
      </c>
    </row>
    <row r="795" spans="1:37" ht="12.75" customHeight="1">
      <c r="A795" s="2">
        <v>14</v>
      </c>
      <c r="B795" s="2">
        <v>15</v>
      </c>
      <c r="C795" s="2" t="s">
        <v>729</v>
      </c>
      <c r="D795" t="s">
        <v>1491</v>
      </c>
      <c r="F795" t="str">
        <f t="shared" si="97"/>
        <v>419COLLATERAL</v>
      </c>
      <c r="G795" t="str">
        <f t="shared" si="98"/>
        <v>3000OPENING BALANCE</v>
      </c>
      <c r="I795" t="s">
        <v>1330</v>
      </c>
      <c r="J795" s="2" t="s">
        <v>763</v>
      </c>
      <c r="K795" s="2" t="s">
        <v>764</v>
      </c>
      <c r="L795" s="2" t="s">
        <v>752</v>
      </c>
      <c r="M795" s="2" t="s">
        <v>772</v>
      </c>
      <c r="N795" s="2" t="s">
        <v>15</v>
      </c>
      <c r="O795" s="2" t="s">
        <v>16</v>
      </c>
      <c r="P795" s="2">
        <v>0</v>
      </c>
      <c r="Q795" s="2">
        <v>0</v>
      </c>
      <c r="R795" s="3">
        <f t="shared" si="99"/>
        <v>0</v>
      </c>
      <c r="S795" s="3">
        <f t="shared" si="100"/>
        <v>0</v>
      </c>
      <c r="T795" s="2">
        <v>0</v>
      </c>
      <c r="U795" s="2">
        <v>0</v>
      </c>
      <c r="V795" s="2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 s="2">
        <f t="shared" si="101"/>
        <v>0</v>
      </c>
      <c r="AI795" s="2" t="e">
        <f t="shared" si="96"/>
        <v>#DIV/0!</v>
      </c>
      <c r="AJ795">
        <v>0</v>
      </c>
      <c r="AK795" s="2">
        <f t="shared" si="102"/>
        <v>0</v>
      </c>
    </row>
    <row r="796" spans="1:37" ht="12.75" customHeight="1">
      <c r="A796" s="2">
        <v>14</v>
      </c>
      <c r="B796" s="2">
        <v>15</v>
      </c>
      <c r="C796" s="2" t="s">
        <v>729</v>
      </c>
      <c r="D796" t="s">
        <v>1491</v>
      </c>
      <c r="F796" t="str">
        <f t="shared" si="97"/>
        <v>419COLLATERAL</v>
      </c>
      <c r="G796" t="str">
        <f t="shared" si="98"/>
        <v>4020INVESTMENT MADE</v>
      </c>
      <c r="I796" t="s">
        <v>1330</v>
      </c>
      <c r="J796" s="2" t="s">
        <v>763</v>
      </c>
      <c r="K796" s="2" t="s">
        <v>764</v>
      </c>
      <c r="L796" s="2" t="s">
        <v>752</v>
      </c>
      <c r="M796" s="2" t="s">
        <v>772</v>
      </c>
      <c r="N796" s="2" t="s">
        <v>769</v>
      </c>
      <c r="O796" s="2" t="s">
        <v>770</v>
      </c>
      <c r="P796" s="2">
        <v>0</v>
      </c>
      <c r="Q796" s="2">
        <v>0</v>
      </c>
      <c r="R796" s="3">
        <f t="shared" si="99"/>
        <v>0</v>
      </c>
      <c r="S796" s="3">
        <f t="shared" si="100"/>
        <v>0</v>
      </c>
      <c r="T796" s="2">
        <v>0</v>
      </c>
      <c r="U796" s="2">
        <v>0</v>
      </c>
      <c r="V796" s="2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 s="2">
        <f t="shared" si="101"/>
        <v>0</v>
      </c>
      <c r="AI796" s="2" t="e">
        <f t="shared" si="96"/>
        <v>#DIV/0!</v>
      </c>
      <c r="AJ796">
        <v>0</v>
      </c>
      <c r="AK796" s="2">
        <f t="shared" si="102"/>
        <v>0</v>
      </c>
    </row>
    <row r="797" spans="1:37" ht="12.75" customHeight="1">
      <c r="A797" s="2">
        <v>14</v>
      </c>
      <c r="B797" s="2">
        <v>15</v>
      </c>
      <c r="C797" s="2" t="s">
        <v>729</v>
      </c>
      <c r="D797" t="s">
        <v>1491</v>
      </c>
      <c r="F797" t="str">
        <f t="shared" si="97"/>
        <v>419COLLATERAL</v>
      </c>
      <c r="G797" t="str">
        <f t="shared" si="98"/>
        <v>4030INVESTMENT WITHDRAWN</v>
      </c>
      <c r="I797" t="s">
        <v>1330</v>
      </c>
      <c r="J797" s="2" t="s">
        <v>763</v>
      </c>
      <c r="K797" s="2" t="s">
        <v>764</v>
      </c>
      <c r="L797" s="2" t="s">
        <v>752</v>
      </c>
      <c r="M797" s="2" t="s">
        <v>772</v>
      </c>
      <c r="N797" s="2" t="s">
        <v>766</v>
      </c>
      <c r="O797" s="2" t="s">
        <v>767</v>
      </c>
      <c r="P797" s="2">
        <v>0</v>
      </c>
      <c r="Q797" s="2">
        <v>0</v>
      </c>
      <c r="R797" s="3">
        <f t="shared" si="99"/>
        <v>0</v>
      </c>
      <c r="S797" s="3">
        <f t="shared" si="100"/>
        <v>0</v>
      </c>
      <c r="T797" s="2">
        <v>0</v>
      </c>
      <c r="U797" s="2">
        <v>0</v>
      </c>
      <c r="V797" s="2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 s="2">
        <f t="shared" si="101"/>
        <v>0</v>
      </c>
      <c r="AI797" s="2" t="e">
        <f t="shared" si="96"/>
        <v>#DIV/0!</v>
      </c>
      <c r="AJ797">
        <v>0</v>
      </c>
      <c r="AK797" s="2">
        <f t="shared" si="102"/>
        <v>0</v>
      </c>
    </row>
    <row r="798" spans="1:37" ht="12.75" customHeight="1">
      <c r="A798" s="2">
        <v>14</v>
      </c>
      <c r="B798" s="2">
        <v>15</v>
      </c>
      <c r="C798" s="2" t="s">
        <v>729</v>
      </c>
      <c r="D798" t="s">
        <v>1491</v>
      </c>
      <c r="F798" t="str">
        <f t="shared" si="97"/>
        <v>419COLLATERAL</v>
      </c>
      <c r="G798" t="str">
        <f t="shared" si="98"/>
        <v>4040TRANSFERS</v>
      </c>
      <c r="I798" t="s">
        <v>1330</v>
      </c>
      <c r="J798" s="2" t="s">
        <v>763</v>
      </c>
      <c r="K798" s="2" t="s">
        <v>764</v>
      </c>
      <c r="L798" s="2" t="s">
        <v>752</v>
      </c>
      <c r="M798" s="2" t="s">
        <v>772</v>
      </c>
      <c r="N798" s="2" t="s">
        <v>67</v>
      </c>
      <c r="O798" s="2" t="s">
        <v>68</v>
      </c>
      <c r="P798" s="2">
        <v>0</v>
      </c>
      <c r="Q798" s="2">
        <v>0</v>
      </c>
      <c r="R798" s="3">
        <f t="shared" si="99"/>
        <v>0</v>
      </c>
      <c r="S798" s="3">
        <f t="shared" si="100"/>
        <v>0</v>
      </c>
      <c r="T798" s="2">
        <v>0</v>
      </c>
      <c r="U798" s="2">
        <v>0</v>
      </c>
      <c r="V798" s="2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 s="2">
        <f t="shared" si="101"/>
        <v>0</v>
      </c>
      <c r="AI798" s="2" t="e">
        <f t="shared" si="96"/>
        <v>#DIV/0!</v>
      </c>
      <c r="AJ798">
        <v>0</v>
      </c>
      <c r="AK798" s="2">
        <f t="shared" si="102"/>
        <v>0</v>
      </c>
    </row>
    <row r="799" spans="1:37" ht="12.75" customHeight="1">
      <c r="A799" s="2">
        <v>14</v>
      </c>
      <c r="B799" s="2">
        <v>15</v>
      </c>
      <c r="C799" s="2" t="s">
        <v>729</v>
      </c>
      <c r="D799" t="s">
        <v>1492</v>
      </c>
      <c r="F799" t="str">
        <f t="shared" si="97"/>
        <v>420VEHICLE LOANS</v>
      </c>
      <c r="G799" t="str">
        <f t="shared" si="98"/>
        <v>3000OPENING BALANCE</v>
      </c>
      <c r="I799" t="s">
        <v>1330</v>
      </c>
      <c r="J799" s="2" t="s">
        <v>773</v>
      </c>
      <c r="K799" s="2" t="s">
        <v>774</v>
      </c>
      <c r="L799" s="2" t="s">
        <v>754</v>
      </c>
      <c r="M799" s="2" t="s">
        <v>775</v>
      </c>
      <c r="N799" s="2" t="s">
        <v>15</v>
      </c>
      <c r="O799" s="2" t="s">
        <v>16</v>
      </c>
      <c r="P799" s="2">
        <v>0</v>
      </c>
      <c r="Q799" s="2">
        <v>0</v>
      </c>
      <c r="R799" s="3">
        <f t="shared" si="99"/>
        <v>0</v>
      </c>
      <c r="S799" s="3">
        <f t="shared" si="100"/>
        <v>0</v>
      </c>
      <c r="T799" s="2">
        <v>0</v>
      </c>
      <c r="U799" s="2">
        <v>0</v>
      </c>
      <c r="V799" s="2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 s="2">
        <f t="shared" si="101"/>
        <v>0</v>
      </c>
      <c r="AI799" s="2" t="e">
        <f t="shared" si="96"/>
        <v>#DIV/0!</v>
      </c>
      <c r="AJ799">
        <v>0</v>
      </c>
      <c r="AK799" s="2">
        <f t="shared" si="102"/>
        <v>0</v>
      </c>
    </row>
    <row r="800" spans="1:37" ht="12.75" customHeight="1">
      <c r="A800" s="2">
        <v>14</v>
      </c>
      <c r="B800" s="2">
        <v>15</v>
      </c>
      <c r="C800" s="2" t="s">
        <v>729</v>
      </c>
      <c r="D800" t="s">
        <v>1492</v>
      </c>
      <c r="F800" t="str">
        <f t="shared" si="97"/>
        <v>420VEHICLE LOANS</v>
      </c>
      <c r="G800" t="str">
        <f t="shared" si="98"/>
        <v>4050RECEIPTS</v>
      </c>
      <c r="I800" t="s">
        <v>1330</v>
      </c>
      <c r="J800" s="2" t="s">
        <v>773</v>
      </c>
      <c r="K800" s="2" t="s">
        <v>774</v>
      </c>
      <c r="L800" s="2" t="s">
        <v>754</v>
      </c>
      <c r="M800" s="2" t="s">
        <v>775</v>
      </c>
      <c r="N800" s="2" t="s">
        <v>776</v>
      </c>
      <c r="O800" s="2" t="s">
        <v>777</v>
      </c>
      <c r="P800" s="2">
        <v>0</v>
      </c>
      <c r="Q800" s="2">
        <v>0</v>
      </c>
      <c r="R800" s="3">
        <f t="shared" si="99"/>
        <v>0</v>
      </c>
      <c r="S800" s="3">
        <f t="shared" si="100"/>
        <v>0</v>
      </c>
      <c r="T800" s="2">
        <v>0</v>
      </c>
      <c r="U800" s="2">
        <v>0</v>
      </c>
      <c r="V800" s="2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 s="2">
        <f t="shared" si="101"/>
        <v>0</v>
      </c>
      <c r="AI800" s="2" t="e">
        <f t="shared" si="96"/>
        <v>#DIV/0!</v>
      </c>
      <c r="AJ800">
        <v>0</v>
      </c>
      <c r="AK800" s="2">
        <f t="shared" si="102"/>
        <v>0</v>
      </c>
    </row>
    <row r="801" spans="1:37" ht="12.75" customHeight="1">
      <c r="A801" s="2">
        <v>14</v>
      </c>
      <c r="B801" s="2">
        <v>15</v>
      </c>
      <c r="C801" s="2" t="s">
        <v>729</v>
      </c>
      <c r="D801" t="s">
        <v>1492</v>
      </c>
      <c r="F801" t="str">
        <f t="shared" si="97"/>
        <v>420VEHICLE LOANS</v>
      </c>
      <c r="G801" t="str">
        <f t="shared" si="98"/>
        <v>4060EXPENDITURE</v>
      </c>
      <c r="I801" t="s">
        <v>1330</v>
      </c>
      <c r="J801" s="2" t="s">
        <v>773</v>
      </c>
      <c r="K801" s="2" t="s">
        <v>774</v>
      </c>
      <c r="L801" s="2" t="s">
        <v>754</v>
      </c>
      <c r="M801" s="2" t="s">
        <v>775</v>
      </c>
      <c r="N801" s="2" t="s">
        <v>778</v>
      </c>
      <c r="O801" s="2" t="s">
        <v>550</v>
      </c>
      <c r="P801" s="2">
        <v>0</v>
      </c>
      <c r="Q801" s="2">
        <v>0</v>
      </c>
      <c r="R801" s="3">
        <f t="shared" si="99"/>
        <v>0</v>
      </c>
      <c r="S801" s="3">
        <f t="shared" si="100"/>
        <v>0</v>
      </c>
      <c r="T801" s="2">
        <v>0</v>
      </c>
      <c r="U801" s="2">
        <v>0</v>
      </c>
      <c r="V801" s="2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 s="2">
        <f t="shared" si="101"/>
        <v>0</v>
      </c>
      <c r="AI801" s="2" t="e">
        <f t="shared" si="96"/>
        <v>#DIV/0!</v>
      </c>
      <c r="AJ801">
        <v>0</v>
      </c>
      <c r="AK801" s="2">
        <f t="shared" si="102"/>
        <v>0</v>
      </c>
    </row>
    <row r="802" spans="1:37" ht="12.75" customHeight="1">
      <c r="A802" s="2">
        <v>14</v>
      </c>
      <c r="B802" s="2">
        <v>15</v>
      </c>
      <c r="C802" s="2" t="s">
        <v>729</v>
      </c>
      <c r="D802" t="s">
        <v>1492</v>
      </c>
      <c r="F802" t="str">
        <f t="shared" si="97"/>
        <v>422TOOL LOANS</v>
      </c>
      <c r="G802" t="str">
        <f t="shared" si="98"/>
        <v>3000OPENING BALANCE</v>
      </c>
      <c r="I802" t="s">
        <v>1330</v>
      </c>
      <c r="J802" s="2" t="s">
        <v>773</v>
      </c>
      <c r="K802" s="2" t="s">
        <v>774</v>
      </c>
      <c r="L802" s="2" t="s">
        <v>757</v>
      </c>
      <c r="M802" s="2" t="s">
        <v>779</v>
      </c>
      <c r="N802" s="2" t="s">
        <v>15</v>
      </c>
      <c r="O802" s="2" t="s">
        <v>16</v>
      </c>
      <c r="P802" s="2">
        <v>0</v>
      </c>
      <c r="Q802" s="2">
        <v>0</v>
      </c>
      <c r="R802" s="3">
        <f t="shared" si="99"/>
        <v>0</v>
      </c>
      <c r="S802" s="3">
        <f t="shared" si="100"/>
        <v>0</v>
      </c>
      <c r="T802" s="2">
        <v>0</v>
      </c>
      <c r="U802" s="2">
        <v>0</v>
      </c>
      <c r="V802" s="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 s="2">
        <f t="shared" si="101"/>
        <v>0</v>
      </c>
      <c r="AI802" s="2" t="e">
        <f t="shared" si="96"/>
        <v>#DIV/0!</v>
      </c>
      <c r="AJ802">
        <v>0</v>
      </c>
      <c r="AK802" s="2">
        <f t="shared" si="102"/>
        <v>0</v>
      </c>
    </row>
    <row r="803" spans="1:37" ht="12.75" customHeight="1">
      <c r="A803" s="2">
        <v>14</v>
      </c>
      <c r="B803" s="2">
        <v>15</v>
      </c>
      <c r="C803" s="2" t="s">
        <v>729</v>
      </c>
      <c r="D803" t="s">
        <v>1492</v>
      </c>
      <c r="F803" t="str">
        <f t="shared" si="97"/>
        <v>422TOOL LOANS</v>
      </c>
      <c r="G803" t="str">
        <f t="shared" si="98"/>
        <v>4050RECEIPTS</v>
      </c>
      <c r="I803" t="s">
        <v>1330</v>
      </c>
      <c r="J803" s="2" t="s">
        <v>773</v>
      </c>
      <c r="K803" s="2" t="s">
        <v>774</v>
      </c>
      <c r="L803" s="2" t="s">
        <v>757</v>
      </c>
      <c r="M803" s="2" t="s">
        <v>779</v>
      </c>
      <c r="N803" s="2" t="s">
        <v>776</v>
      </c>
      <c r="O803" s="2" t="s">
        <v>777</v>
      </c>
      <c r="P803" s="2">
        <v>0</v>
      </c>
      <c r="Q803" s="2">
        <v>0</v>
      </c>
      <c r="R803" s="3">
        <f t="shared" si="99"/>
        <v>0</v>
      </c>
      <c r="S803" s="3">
        <f t="shared" si="100"/>
        <v>0</v>
      </c>
      <c r="T803" s="2">
        <v>0</v>
      </c>
      <c r="U803" s="2">
        <v>0</v>
      </c>
      <c r="V803" s="2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 s="2">
        <f t="shared" si="101"/>
        <v>0</v>
      </c>
      <c r="AI803" s="2" t="e">
        <f t="shared" si="96"/>
        <v>#DIV/0!</v>
      </c>
      <c r="AJ803">
        <v>0</v>
      </c>
      <c r="AK803" s="2">
        <f t="shared" si="102"/>
        <v>0</v>
      </c>
    </row>
    <row r="804" spans="1:37" ht="12.75" customHeight="1">
      <c r="A804" s="2">
        <v>14</v>
      </c>
      <c r="B804" s="2">
        <v>15</v>
      </c>
      <c r="C804" s="2" t="s">
        <v>729</v>
      </c>
      <c r="D804" t="s">
        <v>1492</v>
      </c>
      <c r="F804" t="str">
        <f t="shared" si="97"/>
        <v>422TOOL LOANS</v>
      </c>
      <c r="G804" t="str">
        <f t="shared" si="98"/>
        <v>4060EXPENDITURE</v>
      </c>
      <c r="I804" t="s">
        <v>1330</v>
      </c>
      <c r="J804" s="2" t="s">
        <v>773</v>
      </c>
      <c r="K804" s="2" t="s">
        <v>774</v>
      </c>
      <c r="L804" s="2" t="s">
        <v>757</v>
      </c>
      <c r="M804" s="2" t="s">
        <v>779</v>
      </c>
      <c r="N804" s="2" t="s">
        <v>778</v>
      </c>
      <c r="O804" s="2" t="s">
        <v>550</v>
      </c>
      <c r="P804" s="2">
        <v>0</v>
      </c>
      <c r="Q804" s="2">
        <v>0</v>
      </c>
      <c r="R804" s="3">
        <f t="shared" si="99"/>
        <v>0</v>
      </c>
      <c r="S804" s="3">
        <f t="shared" si="100"/>
        <v>0</v>
      </c>
      <c r="T804" s="2">
        <v>0</v>
      </c>
      <c r="U804" s="2">
        <v>0</v>
      </c>
      <c r="V804" s="2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 s="2">
        <f t="shared" si="101"/>
        <v>0</v>
      </c>
      <c r="AI804" s="2" t="e">
        <f t="shared" si="96"/>
        <v>#DIV/0!</v>
      </c>
      <c r="AJ804">
        <v>0</v>
      </c>
      <c r="AK804" s="2">
        <f t="shared" si="102"/>
        <v>0</v>
      </c>
    </row>
    <row r="805" spans="1:37" ht="12.75" customHeight="1">
      <c r="A805" s="2">
        <v>14</v>
      </c>
      <c r="B805" s="2">
        <v>15</v>
      </c>
      <c r="C805" s="2" t="s">
        <v>729</v>
      </c>
      <c r="D805" t="s">
        <v>1492</v>
      </c>
      <c r="F805" t="str">
        <f t="shared" si="97"/>
        <v>424COMPUTER LOANS</v>
      </c>
      <c r="G805" t="str">
        <f t="shared" si="98"/>
        <v>3000OPENING BALANCE</v>
      </c>
      <c r="I805" t="s">
        <v>1330</v>
      </c>
      <c r="J805" s="2" t="s">
        <v>773</v>
      </c>
      <c r="K805" s="2" t="s">
        <v>774</v>
      </c>
      <c r="L805" s="2" t="s">
        <v>761</v>
      </c>
      <c r="M805" s="2" t="s">
        <v>780</v>
      </c>
      <c r="N805" s="2" t="s">
        <v>15</v>
      </c>
      <c r="O805" s="2" t="s">
        <v>16</v>
      </c>
      <c r="P805" s="2">
        <v>0</v>
      </c>
      <c r="Q805" s="2">
        <v>0</v>
      </c>
      <c r="R805" s="3">
        <f t="shared" si="99"/>
        <v>0</v>
      </c>
      <c r="S805" s="3">
        <f t="shared" si="100"/>
        <v>0</v>
      </c>
      <c r="T805" s="2">
        <v>0</v>
      </c>
      <c r="U805" s="2">
        <v>0</v>
      </c>
      <c r="V805" s="2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 s="2">
        <f t="shared" si="101"/>
        <v>0</v>
      </c>
      <c r="AI805" s="2" t="e">
        <f t="shared" si="96"/>
        <v>#DIV/0!</v>
      </c>
      <c r="AJ805">
        <v>0</v>
      </c>
      <c r="AK805" s="2">
        <f t="shared" si="102"/>
        <v>0</v>
      </c>
    </row>
    <row r="806" spans="1:37" ht="12.75" customHeight="1">
      <c r="A806" s="2">
        <v>14</v>
      </c>
      <c r="B806" s="2">
        <v>15</v>
      </c>
      <c r="C806" s="2" t="s">
        <v>729</v>
      </c>
      <c r="D806" t="s">
        <v>1492</v>
      </c>
      <c r="F806" t="str">
        <f t="shared" si="97"/>
        <v>424COMPUTER LOANS</v>
      </c>
      <c r="G806" t="str">
        <f t="shared" si="98"/>
        <v>4050RECEIPTS</v>
      </c>
      <c r="I806" t="s">
        <v>1330</v>
      </c>
      <c r="J806" s="2" t="s">
        <v>773</v>
      </c>
      <c r="K806" s="2" t="s">
        <v>774</v>
      </c>
      <c r="L806" s="2" t="s">
        <v>761</v>
      </c>
      <c r="M806" s="2" t="s">
        <v>780</v>
      </c>
      <c r="N806" s="2" t="s">
        <v>776</v>
      </c>
      <c r="O806" s="2" t="s">
        <v>777</v>
      </c>
      <c r="P806" s="2">
        <v>0</v>
      </c>
      <c r="Q806" s="2">
        <v>0</v>
      </c>
      <c r="R806" s="3">
        <f t="shared" si="99"/>
        <v>0</v>
      </c>
      <c r="S806" s="3">
        <f t="shared" si="100"/>
        <v>0</v>
      </c>
      <c r="T806" s="2">
        <v>0</v>
      </c>
      <c r="U806" s="2">
        <v>0</v>
      </c>
      <c r="V806" s="2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 s="2">
        <f t="shared" si="101"/>
        <v>0</v>
      </c>
      <c r="AI806" s="2" t="e">
        <f t="shared" si="96"/>
        <v>#DIV/0!</v>
      </c>
      <c r="AJ806">
        <v>0</v>
      </c>
      <c r="AK806" s="2">
        <f t="shared" si="102"/>
        <v>0</v>
      </c>
    </row>
    <row r="807" spans="1:37" ht="12.75" customHeight="1">
      <c r="A807" s="2">
        <v>14</v>
      </c>
      <c r="B807" s="2">
        <v>15</v>
      </c>
      <c r="C807" s="2" t="s">
        <v>729</v>
      </c>
      <c r="D807" t="s">
        <v>1492</v>
      </c>
      <c r="F807" t="str">
        <f t="shared" si="97"/>
        <v>424COMPUTER LOANS</v>
      </c>
      <c r="G807" t="str">
        <f t="shared" si="98"/>
        <v>4060EXPENDITURE</v>
      </c>
      <c r="I807" t="s">
        <v>1330</v>
      </c>
      <c r="J807" s="2" t="s">
        <v>773</v>
      </c>
      <c r="K807" s="2" t="s">
        <v>774</v>
      </c>
      <c r="L807" s="2" t="s">
        <v>761</v>
      </c>
      <c r="M807" s="2" t="s">
        <v>780</v>
      </c>
      <c r="N807" s="2" t="s">
        <v>778</v>
      </c>
      <c r="O807" s="2" t="s">
        <v>550</v>
      </c>
      <c r="P807" s="2">
        <v>0</v>
      </c>
      <c r="Q807" s="2">
        <v>0</v>
      </c>
      <c r="R807" s="3">
        <f t="shared" si="99"/>
        <v>0</v>
      </c>
      <c r="S807" s="3">
        <f t="shared" si="100"/>
        <v>0</v>
      </c>
      <c r="T807" s="2">
        <v>0</v>
      </c>
      <c r="U807" s="2">
        <v>0</v>
      </c>
      <c r="V807" s="2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 s="2">
        <f t="shared" si="101"/>
        <v>0</v>
      </c>
      <c r="AI807" s="2" t="e">
        <f t="shared" si="96"/>
        <v>#DIV/0!</v>
      </c>
      <c r="AJ807">
        <v>0</v>
      </c>
      <c r="AK807" s="2">
        <f t="shared" si="102"/>
        <v>0</v>
      </c>
    </row>
    <row r="808" spans="1:37" ht="12.75" customHeight="1">
      <c r="A808" s="2">
        <v>14</v>
      </c>
      <c r="B808" s="2">
        <v>15</v>
      </c>
      <c r="C808" s="2" t="s">
        <v>729</v>
      </c>
      <c r="D808" t="s">
        <v>1493</v>
      </c>
      <c r="F808" t="str">
        <f t="shared" si="97"/>
        <v>432ELECTRICITY CONNECTIONS LOANS</v>
      </c>
      <c r="G808" t="str">
        <f t="shared" si="98"/>
        <v>3000OPENING BALANCE</v>
      </c>
      <c r="I808" t="s">
        <v>1330</v>
      </c>
      <c r="J808" s="2" t="s">
        <v>781</v>
      </c>
      <c r="K808" s="2" t="s">
        <v>782</v>
      </c>
      <c r="L808" s="2" t="s">
        <v>783</v>
      </c>
      <c r="M808" s="2" t="s">
        <v>784</v>
      </c>
      <c r="N808" s="2" t="s">
        <v>15</v>
      </c>
      <c r="O808" s="2" t="s">
        <v>16</v>
      </c>
      <c r="P808" s="2">
        <v>0</v>
      </c>
      <c r="Q808" s="2">
        <v>0</v>
      </c>
      <c r="R808" s="3">
        <f t="shared" si="99"/>
        <v>0</v>
      </c>
      <c r="S808" s="3">
        <f t="shared" si="100"/>
        <v>0</v>
      </c>
      <c r="T808" s="2">
        <v>0</v>
      </c>
      <c r="U808" s="2">
        <v>0</v>
      </c>
      <c r="V808" s="2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 s="2">
        <f t="shared" si="101"/>
        <v>0</v>
      </c>
      <c r="AI808" s="2" t="e">
        <f t="shared" si="96"/>
        <v>#DIV/0!</v>
      </c>
      <c r="AJ808">
        <v>0</v>
      </c>
      <c r="AK808" s="2">
        <f t="shared" si="102"/>
        <v>0</v>
      </c>
    </row>
    <row r="809" spans="1:37" ht="12.75" customHeight="1">
      <c r="A809" s="2">
        <v>14</v>
      </c>
      <c r="B809" s="2">
        <v>15</v>
      </c>
      <c r="C809" s="2" t="s">
        <v>729</v>
      </c>
      <c r="D809" t="s">
        <v>1493</v>
      </c>
      <c r="F809" t="str">
        <f t="shared" si="97"/>
        <v>432ELECTRICITY CONNECTIONS LOANS</v>
      </c>
      <c r="G809" t="str">
        <f t="shared" si="98"/>
        <v>4050RECEIPTS</v>
      </c>
      <c r="I809" t="s">
        <v>1330</v>
      </c>
      <c r="J809" s="2" t="s">
        <v>781</v>
      </c>
      <c r="K809" s="2" t="s">
        <v>782</v>
      </c>
      <c r="L809" s="2" t="s">
        <v>783</v>
      </c>
      <c r="M809" s="2" t="s">
        <v>784</v>
      </c>
      <c r="N809" s="2" t="s">
        <v>776</v>
      </c>
      <c r="O809" s="2" t="s">
        <v>777</v>
      </c>
      <c r="P809" s="2">
        <v>0</v>
      </c>
      <c r="Q809" s="2">
        <v>0</v>
      </c>
      <c r="R809" s="3">
        <f t="shared" si="99"/>
        <v>0</v>
      </c>
      <c r="S809" s="3">
        <f t="shared" si="100"/>
        <v>0</v>
      </c>
      <c r="T809" s="2">
        <v>0</v>
      </c>
      <c r="U809" s="2">
        <v>0</v>
      </c>
      <c r="V809" s="2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 s="2">
        <f t="shared" si="101"/>
        <v>0</v>
      </c>
      <c r="AI809" s="2" t="e">
        <f t="shared" si="96"/>
        <v>#DIV/0!</v>
      </c>
      <c r="AJ809">
        <v>0</v>
      </c>
      <c r="AK809" s="2">
        <f t="shared" si="102"/>
        <v>0</v>
      </c>
    </row>
    <row r="810" spans="1:37" ht="12.75" customHeight="1">
      <c r="A810" s="2">
        <v>14</v>
      </c>
      <c r="B810" s="2">
        <v>15</v>
      </c>
      <c r="C810" s="2" t="s">
        <v>729</v>
      </c>
      <c r="D810" t="s">
        <v>1493</v>
      </c>
      <c r="F810" t="str">
        <f t="shared" si="97"/>
        <v>432ELECTRICITY CONNECTIONS LOANS</v>
      </c>
      <c r="G810" t="str">
        <f t="shared" si="98"/>
        <v>4060EXPENDITURE</v>
      </c>
      <c r="I810" t="s">
        <v>1330</v>
      </c>
      <c r="J810" s="2" t="s">
        <v>781</v>
      </c>
      <c r="K810" s="2" t="s">
        <v>782</v>
      </c>
      <c r="L810" s="2" t="s">
        <v>783</v>
      </c>
      <c r="M810" s="2" t="s">
        <v>784</v>
      </c>
      <c r="N810" s="2" t="s">
        <v>778</v>
      </c>
      <c r="O810" s="2" t="s">
        <v>550</v>
      </c>
      <c r="P810" s="2">
        <v>0</v>
      </c>
      <c r="Q810" s="2">
        <v>0</v>
      </c>
      <c r="R810" s="3">
        <f t="shared" si="99"/>
        <v>0</v>
      </c>
      <c r="S810" s="3">
        <f t="shared" si="100"/>
        <v>0</v>
      </c>
      <c r="T810" s="2">
        <v>0</v>
      </c>
      <c r="U810" s="2">
        <v>0</v>
      </c>
      <c r="V810" s="2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 s="2">
        <f t="shared" si="101"/>
        <v>0</v>
      </c>
      <c r="AI810" s="2" t="e">
        <f t="shared" si="96"/>
        <v>#DIV/0!</v>
      </c>
      <c r="AJ810">
        <v>0</v>
      </c>
      <c r="AK810" s="2">
        <f t="shared" si="102"/>
        <v>0</v>
      </c>
    </row>
    <row r="811" spans="1:37" ht="12.75" customHeight="1">
      <c r="A811" s="2">
        <v>14</v>
      </c>
      <c r="B811" s="2">
        <v>15</v>
      </c>
      <c r="C811" s="2" t="s">
        <v>729</v>
      </c>
      <c r="D811" t="s">
        <v>1493</v>
      </c>
      <c r="F811" t="str">
        <f t="shared" si="97"/>
        <v>434LOANS TO SPORTS CLUBS</v>
      </c>
      <c r="G811" t="str">
        <f t="shared" si="98"/>
        <v>3000OPENING BALANCE</v>
      </c>
      <c r="I811" t="s">
        <v>1330</v>
      </c>
      <c r="J811" s="2" t="s">
        <v>781</v>
      </c>
      <c r="K811" s="2" t="s">
        <v>782</v>
      </c>
      <c r="L811" s="2" t="s">
        <v>785</v>
      </c>
      <c r="M811" s="2" t="s">
        <v>786</v>
      </c>
      <c r="N811" s="2" t="s">
        <v>15</v>
      </c>
      <c r="O811" s="2" t="s">
        <v>16</v>
      </c>
      <c r="P811" s="2">
        <v>0</v>
      </c>
      <c r="Q811" s="2">
        <v>0</v>
      </c>
      <c r="R811" s="3">
        <f t="shared" si="99"/>
        <v>0</v>
      </c>
      <c r="S811" s="3">
        <f t="shared" si="100"/>
        <v>0</v>
      </c>
      <c r="T811" s="2">
        <v>0</v>
      </c>
      <c r="U811" s="2">
        <v>0</v>
      </c>
      <c r="V811" s="2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 s="2">
        <f t="shared" si="101"/>
        <v>0</v>
      </c>
      <c r="AI811" s="2" t="e">
        <f t="shared" si="96"/>
        <v>#DIV/0!</v>
      </c>
      <c r="AJ811">
        <v>0</v>
      </c>
      <c r="AK811" s="2">
        <f t="shared" si="102"/>
        <v>0</v>
      </c>
    </row>
    <row r="812" spans="1:37" ht="12.75" customHeight="1">
      <c r="A812" s="2">
        <v>14</v>
      </c>
      <c r="B812" s="2">
        <v>15</v>
      </c>
      <c r="C812" s="2" t="s">
        <v>729</v>
      </c>
      <c r="D812" t="s">
        <v>1493</v>
      </c>
      <c r="F812" t="str">
        <f t="shared" si="97"/>
        <v>434LOANS TO SPORTS CLUBS</v>
      </c>
      <c r="G812" t="str">
        <f t="shared" si="98"/>
        <v>4050RECEIPTS</v>
      </c>
      <c r="I812" t="s">
        <v>1330</v>
      </c>
      <c r="J812" s="2" t="s">
        <v>781</v>
      </c>
      <c r="K812" s="2" t="s">
        <v>782</v>
      </c>
      <c r="L812" s="2" t="s">
        <v>785</v>
      </c>
      <c r="M812" s="2" t="s">
        <v>786</v>
      </c>
      <c r="N812" s="2" t="s">
        <v>776</v>
      </c>
      <c r="O812" s="2" t="s">
        <v>777</v>
      </c>
      <c r="P812" s="2">
        <v>0</v>
      </c>
      <c r="Q812" s="2">
        <v>0</v>
      </c>
      <c r="R812" s="3">
        <f t="shared" si="99"/>
        <v>0</v>
      </c>
      <c r="S812" s="3">
        <f t="shared" si="100"/>
        <v>0</v>
      </c>
      <c r="T812" s="2">
        <v>0</v>
      </c>
      <c r="U812" s="2">
        <v>0</v>
      </c>
      <c r="V812" s="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 s="2">
        <f t="shared" si="101"/>
        <v>0</v>
      </c>
      <c r="AI812" s="2" t="e">
        <f t="shared" si="96"/>
        <v>#DIV/0!</v>
      </c>
      <c r="AJ812">
        <v>0</v>
      </c>
      <c r="AK812" s="2">
        <f t="shared" si="102"/>
        <v>0</v>
      </c>
    </row>
    <row r="813" spans="1:37" ht="12.75" customHeight="1">
      <c r="A813" s="2">
        <v>14</v>
      </c>
      <c r="B813" s="2">
        <v>15</v>
      </c>
      <c r="C813" s="2" t="s">
        <v>729</v>
      </c>
      <c r="D813" t="s">
        <v>1493</v>
      </c>
      <c r="F813" t="str">
        <f t="shared" si="97"/>
        <v>434LOANS TO SPORTS CLUBS</v>
      </c>
      <c r="G813" t="str">
        <f t="shared" si="98"/>
        <v>4060EXPENDITURE</v>
      </c>
      <c r="I813" t="s">
        <v>1330</v>
      </c>
      <c r="J813" s="2" t="s">
        <v>781</v>
      </c>
      <c r="K813" s="2" t="s">
        <v>782</v>
      </c>
      <c r="L813" s="2" t="s">
        <v>785</v>
      </c>
      <c r="M813" s="2" t="s">
        <v>786</v>
      </c>
      <c r="N813" s="2" t="s">
        <v>778</v>
      </c>
      <c r="O813" s="2" t="s">
        <v>550</v>
      </c>
      <c r="P813" s="2">
        <v>0</v>
      </c>
      <c r="Q813" s="2">
        <v>0</v>
      </c>
      <c r="R813" s="3">
        <f t="shared" si="99"/>
        <v>0</v>
      </c>
      <c r="S813" s="3">
        <f t="shared" si="100"/>
        <v>0</v>
      </c>
      <c r="T813" s="2">
        <v>0</v>
      </c>
      <c r="U813" s="2">
        <v>0</v>
      </c>
      <c r="V813" s="2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 s="2">
        <f t="shared" si="101"/>
        <v>0</v>
      </c>
      <c r="AI813" s="2" t="e">
        <f t="shared" si="96"/>
        <v>#DIV/0!</v>
      </c>
      <c r="AJ813">
        <v>0</v>
      </c>
      <c r="AK813" s="2">
        <f t="shared" si="102"/>
        <v>0</v>
      </c>
    </row>
    <row r="814" spans="1:37" ht="12.75" customHeight="1">
      <c r="A814" s="2">
        <v>14</v>
      </c>
      <c r="B814" s="2">
        <v>15</v>
      </c>
      <c r="C814" s="2" t="s">
        <v>729</v>
      </c>
      <c r="D814" t="s">
        <v>1493</v>
      </c>
      <c r="F814" t="str">
        <f t="shared" si="97"/>
        <v>436TOWNSHIP DEVELOPMENT DEBTORS</v>
      </c>
      <c r="G814" t="str">
        <f t="shared" si="98"/>
        <v>3000OPENING BALANCE</v>
      </c>
      <c r="I814" t="s">
        <v>1330</v>
      </c>
      <c r="J814" s="2" t="s">
        <v>781</v>
      </c>
      <c r="K814" s="2" t="s">
        <v>782</v>
      </c>
      <c r="L814" s="2" t="s">
        <v>787</v>
      </c>
      <c r="M814" s="2" t="s">
        <v>788</v>
      </c>
      <c r="N814" s="2" t="s">
        <v>15</v>
      </c>
      <c r="O814" s="2" t="s">
        <v>16</v>
      </c>
      <c r="P814" s="2">
        <v>0</v>
      </c>
      <c r="Q814" s="2">
        <v>0</v>
      </c>
      <c r="R814" s="3">
        <f t="shared" si="99"/>
        <v>0</v>
      </c>
      <c r="S814" s="3">
        <f t="shared" si="100"/>
        <v>0</v>
      </c>
      <c r="T814" s="2">
        <v>0</v>
      </c>
      <c r="U814" s="2">
        <v>0</v>
      </c>
      <c r="V814" s="2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 s="2">
        <f t="shared" si="101"/>
        <v>0</v>
      </c>
      <c r="AI814" s="2" t="e">
        <f t="shared" si="96"/>
        <v>#DIV/0!</v>
      </c>
      <c r="AJ814">
        <v>0</v>
      </c>
      <c r="AK814" s="2">
        <f t="shared" si="102"/>
        <v>0</v>
      </c>
    </row>
    <row r="815" spans="1:37" ht="12.75" customHeight="1">
      <c r="A815" s="2">
        <v>14</v>
      </c>
      <c r="B815" s="2">
        <v>15</v>
      </c>
      <c r="C815" s="2" t="s">
        <v>729</v>
      </c>
      <c r="D815" t="s">
        <v>1493</v>
      </c>
      <c r="F815" t="str">
        <f t="shared" si="97"/>
        <v>436TOWNSHIP DEVELOPMENT DEBTORS</v>
      </c>
      <c r="G815" t="str">
        <f t="shared" si="98"/>
        <v>4050RECEIPTS</v>
      </c>
      <c r="I815" t="s">
        <v>1330</v>
      </c>
      <c r="J815" s="2" t="s">
        <v>781</v>
      </c>
      <c r="K815" s="2" t="s">
        <v>782</v>
      </c>
      <c r="L815" s="2" t="s">
        <v>787</v>
      </c>
      <c r="M815" s="2" t="s">
        <v>788</v>
      </c>
      <c r="N815" s="2" t="s">
        <v>776</v>
      </c>
      <c r="O815" s="2" t="s">
        <v>777</v>
      </c>
      <c r="P815" s="2">
        <v>0</v>
      </c>
      <c r="Q815" s="2">
        <v>0</v>
      </c>
      <c r="R815" s="3">
        <f t="shared" si="99"/>
        <v>0</v>
      </c>
      <c r="S815" s="3">
        <f t="shared" si="100"/>
        <v>0</v>
      </c>
      <c r="T815" s="2">
        <v>0</v>
      </c>
      <c r="U815" s="2">
        <v>0</v>
      </c>
      <c r="V815" s="2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 s="2">
        <f t="shared" si="101"/>
        <v>0</v>
      </c>
      <c r="AI815" s="2" t="e">
        <f t="shared" si="96"/>
        <v>#DIV/0!</v>
      </c>
      <c r="AJ815">
        <v>0</v>
      </c>
      <c r="AK815" s="2">
        <f t="shared" si="102"/>
        <v>0</v>
      </c>
    </row>
    <row r="816" spans="1:37" ht="12.75" customHeight="1">
      <c r="A816" s="2">
        <v>14</v>
      </c>
      <c r="B816" s="2">
        <v>15</v>
      </c>
      <c r="C816" s="2" t="s">
        <v>729</v>
      </c>
      <c r="D816" t="s">
        <v>1493</v>
      </c>
      <c r="F816" t="str">
        <f t="shared" si="97"/>
        <v>436TOWNSHIP DEVELOPMENT DEBTORS</v>
      </c>
      <c r="G816" t="str">
        <f t="shared" si="98"/>
        <v>4060EXPENDITURE</v>
      </c>
      <c r="I816" t="s">
        <v>1330</v>
      </c>
      <c r="J816" s="2" t="s">
        <v>781</v>
      </c>
      <c r="K816" s="2" t="s">
        <v>782</v>
      </c>
      <c r="L816" s="2" t="s">
        <v>787</v>
      </c>
      <c r="M816" s="2" t="s">
        <v>788</v>
      </c>
      <c r="N816" s="2" t="s">
        <v>778</v>
      </c>
      <c r="O816" s="2" t="s">
        <v>550</v>
      </c>
      <c r="P816" s="2">
        <v>0</v>
      </c>
      <c r="Q816" s="2">
        <v>0</v>
      </c>
      <c r="R816" s="3">
        <f t="shared" si="99"/>
        <v>0</v>
      </c>
      <c r="S816" s="3">
        <f t="shared" si="100"/>
        <v>0</v>
      </c>
      <c r="T816" s="2">
        <v>0</v>
      </c>
      <c r="U816" s="2">
        <v>0</v>
      </c>
      <c r="V816" s="2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 s="2">
        <f t="shared" si="101"/>
        <v>0</v>
      </c>
      <c r="AI816" s="2" t="e">
        <f t="shared" si="96"/>
        <v>#DIV/0!</v>
      </c>
      <c r="AJ816">
        <v>0</v>
      </c>
      <c r="AK816" s="2">
        <f t="shared" si="102"/>
        <v>0</v>
      </c>
    </row>
    <row r="817" spans="1:37" ht="12.75" customHeight="1">
      <c r="A817" s="2">
        <v>14</v>
      </c>
      <c r="B817" s="2">
        <v>15</v>
      </c>
      <c r="C817" s="2" t="s">
        <v>729</v>
      </c>
      <c r="D817" t="s">
        <v>1493</v>
      </c>
      <c r="F817" t="str">
        <f t="shared" si="97"/>
        <v>437CAPACITY COST</v>
      </c>
      <c r="G817" t="str">
        <f t="shared" si="98"/>
        <v>3000OPENING BALANCE</v>
      </c>
      <c r="I817" t="s">
        <v>1330</v>
      </c>
      <c r="J817" s="2" t="s">
        <v>781</v>
      </c>
      <c r="K817" s="2" t="s">
        <v>782</v>
      </c>
      <c r="L817" s="2" t="s">
        <v>789</v>
      </c>
      <c r="M817" s="2" t="s">
        <v>790</v>
      </c>
      <c r="N817" s="2" t="s">
        <v>15</v>
      </c>
      <c r="O817" s="2" t="s">
        <v>16</v>
      </c>
      <c r="P817" s="2">
        <v>0</v>
      </c>
      <c r="Q817" s="2">
        <v>0</v>
      </c>
      <c r="R817" s="3">
        <f t="shared" si="99"/>
        <v>0</v>
      </c>
      <c r="S817" s="3">
        <f t="shared" si="100"/>
        <v>0</v>
      </c>
      <c r="T817" s="2">
        <v>0</v>
      </c>
      <c r="U817" s="2">
        <v>0</v>
      </c>
      <c r="V817" s="2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 s="2">
        <f t="shared" si="101"/>
        <v>0</v>
      </c>
      <c r="AI817" s="2" t="e">
        <f t="shared" si="96"/>
        <v>#DIV/0!</v>
      </c>
      <c r="AJ817">
        <v>0</v>
      </c>
      <c r="AK817" s="2">
        <f t="shared" si="102"/>
        <v>0</v>
      </c>
    </row>
    <row r="818" spans="1:37" ht="12.75" customHeight="1">
      <c r="A818" s="2">
        <v>14</v>
      </c>
      <c r="B818" s="2">
        <v>15</v>
      </c>
      <c r="C818" s="2" t="s">
        <v>729</v>
      </c>
      <c r="D818" t="s">
        <v>1493</v>
      </c>
      <c r="F818" t="str">
        <f t="shared" si="97"/>
        <v>437CAPACITY COST</v>
      </c>
      <c r="G818" t="str">
        <f t="shared" si="98"/>
        <v>4050RECEIPTS</v>
      </c>
      <c r="I818" t="s">
        <v>1330</v>
      </c>
      <c r="J818" s="2" t="s">
        <v>781</v>
      </c>
      <c r="K818" s="2" t="s">
        <v>782</v>
      </c>
      <c r="L818" s="2" t="s">
        <v>789</v>
      </c>
      <c r="M818" s="2" t="s">
        <v>790</v>
      </c>
      <c r="N818" s="2" t="s">
        <v>776</v>
      </c>
      <c r="O818" s="2" t="s">
        <v>777</v>
      </c>
      <c r="P818" s="2">
        <v>0</v>
      </c>
      <c r="Q818" s="2">
        <v>0</v>
      </c>
      <c r="R818" s="3">
        <f t="shared" si="99"/>
        <v>0</v>
      </c>
      <c r="S818" s="3">
        <f t="shared" si="100"/>
        <v>0</v>
      </c>
      <c r="T818" s="2">
        <v>0</v>
      </c>
      <c r="U818" s="2">
        <v>0</v>
      </c>
      <c r="V818" s="2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 s="2">
        <f t="shared" si="101"/>
        <v>0</v>
      </c>
      <c r="AI818" s="2" t="e">
        <f t="shared" si="96"/>
        <v>#DIV/0!</v>
      </c>
      <c r="AJ818">
        <v>0</v>
      </c>
      <c r="AK818" s="2">
        <f t="shared" si="102"/>
        <v>0</v>
      </c>
    </row>
    <row r="819" spans="1:37" ht="12.75" customHeight="1">
      <c r="A819" s="2">
        <v>14</v>
      </c>
      <c r="B819" s="2">
        <v>15</v>
      </c>
      <c r="C819" s="2" t="s">
        <v>729</v>
      </c>
      <c r="D819" t="s">
        <v>1493</v>
      </c>
      <c r="F819" t="str">
        <f t="shared" si="97"/>
        <v>437CAPACITY COST</v>
      </c>
      <c r="G819" t="str">
        <f t="shared" si="98"/>
        <v>4060EXPENDITURE</v>
      </c>
      <c r="I819" t="s">
        <v>1330</v>
      </c>
      <c r="J819" s="2" t="s">
        <v>781</v>
      </c>
      <c r="K819" s="2" t="s">
        <v>782</v>
      </c>
      <c r="L819" s="2" t="s">
        <v>789</v>
      </c>
      <c r="M819" s="2" t="s">
        <v>790</v>
      </c>
      <c r="N819" s="2" t="s">
        <v>778</v>
      </c>
      <c r="O819" s="2" t="s">
        <v>550</v>
      </c>
      <c r="P819" s="2">
        <v>0</v>
      </c>
      <c r="Q819" s="2">
        <v>0</v>
      </c>
      <c r="R819" s="3">
        <f t="shared" si="99"/>
        <v>0</v>
      </c>
      <c r="S819" s="3">
        <f t="shared" si="100"/>
        <v>0</v>
      </c>
      <c r="T819" s="2">
        <v>0</v>
      </c>
      <c r="U819" s="2">
        <v>0</v>
      </c>
      <c r="V819" s="2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 s="2">
        <f t="shared" si="101"/>
        <v>0</v>
      </c>
      <c r="AI819" s="2" t="e">
        <f t="shared" si="96"/>
        <v>#DIV/0!</v>
      </c>
      <c r="AJ819">
        <v>0</v>
      </c>
      <c r="AK819" s="2">
        <f t="shared" si="102"/>
        <v>0</v>
      </c>
    </row>
    <row r="820" spans="1:37" ht="12.75" customHeight="1">
      <c r="A820" s="2">
        <v>14</v>
      </c>
      <c r="B820" s="2">
        <v>15</v>
      </c>
      <c r="C820" s="2" t="s">
        <v>729</v>
      </c>
      <c r="D820" t="s">
        <v>1493</v>
      </c>
      <c r="F820" t="str">
        <f t="shared" si="97"/>
        <v>438DEBTOR ARRANGEMENTS</v>
      </c>
      <c r="G820" t="str">
        <f t="shared" si="98"/>
        <v>3000OPENING BALANCE</v>
      </c>
      <c r="I820" t="s">
        <v>1330</v>
      </c>
      <c r="J820" s="2" t="s">
        <v>781</v>
      </c>
      <c r="K820" s="2" t="s">
        <v>782</v>
      </c>
      <c r="L820" s="2" t="s">
        <v>791</v>
      </c>
      <c r="M820" s="2" t="s">
        <v>792</v>
      </c>
      <c r="N820" s="2" t="s">
        <v>15</v>
      </c>
      <c r="O820" s="2" t="s">
        <v>16</v>
      </c>
      <c r="P820" s="2">
        <v>0</v>
      </c>
      <c r="Q820" s="2">
        <v>0</v>
      </c>
      <c r="R820" s="3">
        <f t="shared" si="99"/>
        <v>0</v>
      </c>
      <c r="S820" s="3">
        <f t="shared" si="100"/>
        <v>0</v>
      </c>
      <c r="T820" s="2">
        <v>0</v>
      </c>
      <c r="U820" s="2">
        <v>0</v>
      </c>
      <c r="V820" s="2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 s="2">
        <f t="shared" si="101"/>
        <v>0</v>
      </c>
      <c r="AI820" s="2" t="e">
        <f t="shared" si="96"/>
        <v>#DIV/0!</v>
      </c>
      <c r="AJ820">
        <v>0</v>
      </c>
      <c r="AK820" s="2">
        <f t="shared" si="102"/>
        <v>0</v>
      </c>
    </row>
    <row r="821" spans="1:37" ht="12.75" customHeight="1">
      <c r="A821" s="2">
        <v>14</v>
      </c>
      <c r="B821" s="2">
        <v>15</v>
      </c>
      <c r="C821" s="2" t="s">
        <v>729</v>
      </c>
      <c r="D821" t="s">
        <v>1493</v>
      </c>
      <c r="F821" t="str">
        <f t="shared" si="97"/>
        <v>438DEBTOR ARRANGEMENTS</v>
      </c>
      <c r="G821" t="str">
        <f t="shared" si="98"/>
        <v>4050RECEIPTS</v>
      </c>
      <c r="I821" t="s">
        <v>1330</v>
      </c>
      <c r="J821" s="2" t="s">
        <v>781</v>
      </c>
      <c r="K821" s="2" t="s">
        <v>782</v>
      </c>
      <c r="L821" s="2" t="s">
        <v>791</v>
      </c>
      <c r="M821" s="2" t="s">
        <v>792</v>
      </c>
      <c r="N821" s="2" t="s">
        <v>776</v>
      </c>
      <c r="O821" s="2" t="s">
        <v>777</v>
      </c>
      <c r="P821" s="2">
        <v>0</v>
      </c>
      <c r="Q821" s="2">
        <v>0</v>
      </c>
      <c r="R821" s="3">
        <f t="shared" si="99"/>
        <v>0</v>
      </c>
      <c r="S821" s="3">
        <f t="shared" si="100"/>
        <v>0</v>
      </c>
      <c r="T821" s="2">
        <v>0</v>
      </c>
      <c r="U821" s="2">
        <v>0</v>
      </c>
      <c r="V821" s="2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 s="2">
        <f t="shared" si="101"/>
        <v>0</v>
      </c>
      <c r="AI821" s="2" t="e">
        <f t="shared" si="96"/>
        <v>#DIV/0!</v>
      </c>
      <c r="AJ821">
        <v>0</v>
      </c>
      <c r="AK821" s="2">
        <f t="shared" si="102"/>
        <v>0</v>
      </c>
    </row>
    <row r="822" spans="1:37" ht="12.75" customHeight="1">
      <c r="A822" s="2">
        <v>14</v>
      </c>
      <c r="B822" s="2">
        <v>15</v>
      </c>
      <c r="C822" s="2" t="s">
        <v>729</v>
      </c>
      <c r="D822" t="s">
        <v>1493</v>
      </c>
      <c r="F822" t="str">
        <f t="shared" si="97"/>
        <v>438DEBTOR ARRANGEMENTS</v>
      </c>
      <c r="G822" t="str">
        <f t="shared" si="98"/>
        <v>4060EXPENDITURE</v>
      </c>
      <c r="I822" t="s">
        <v>1330</v>
      </c>
      <c r="J822" s="2" t="s">
        <v>781</v>
      </c>
      <c r="K822" s="2" t="s">
        <v>782</v>
      </c>
      <c r="L822" s="2" t="s">
        <v>791</v>
      </c>
      <c r="M822" s="2" t="s">
        <v>792</v>
      </c>
      <c r="N822" s="2" t="s">
        <v>778</v>
      </c>
      <c r="O822" s="2" t="s">
        <v>550</v>
      </c>
      <c r="P822" s="2">
        <v>0</v>
      </c>
      <c r="Q822" s="2">
        <v>0</v>
      </c>
      <c r="R822" s="3">
        <f t="shared" si="99"/>
        <v>0</v>
      </c>
      <c r="S822" s="3">
        <f t="shared" si="100"/>
        <v>0</v>
      </c>
      <c r="T822" s="2">
        <v>1558.6</v>
      </c>
      <c r="U822" s="2">
        <v>0</v>
      </c>
      <c r="V822" s="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1558.6</v>
      </c>
      <c r="AD822">
        <v>0</v>
      </c>
      <c r="AE822">
        <v>0</v>
      </c>
      <c r="AF822">
        <v>0</v>
      </c>
      <c r="AG822">
        <v>0</v>
      </c>
      <c r="AH822" s="2">
        <f t="shared" si="101"/>
        <v>1558.6</v>
      </c>
      <c r="AI822" s="2" t="e">
        <f t="shared" si="96"/>
        <v>#DIV/0!</v>
      </c>
      <c r="AJ822">
        <v>1558.6</v>
      </c>
      <c r="AK822" s="2">
        <f t="shared" si="102"/>
        <v>3117.2</v>
      </c>
    </row>
    <row r="823" spans="1:37" ht="12.75" customHeight="1">
      <c r="A823" s="2">
        <v>14</v>
      </c>
      <c r="B823" s="2">
        <v>15</v>
      </c>
      <c r="C823" s="2" t="s">
        <v>729</v>
      </c>
      <c r="D823" t="s">
        <v>1493</v>
      </c>
      <c r="F823" t="str">
        <f t="shared" si="97"/>
        <v>505PROVISION OF BAD DEBTS</v>
      </c>
      <c r="G823" t="str">
        <f t="shared" si="98"/>
        <v>3000OPENING BALANCE</v>
      </c>
      <c r="I823" t="s">
        <v>1330</v>
      </c>
      <c r="J823" s="2" t="s">
        <v>781</v>
      </c>
      <c r="K823" s="2" t="s">
        <v>782</v>
      </c>
      <c r="L823" s="2" t="s">
        <v>793</v>
      </c>
      <c r="M823" s="2" t="s">
        <v>794</v>
      </c>
      <c r="N823" s="2" t="s">
        <v>15</v>
      </c>
      <c r="O823" s="2" t="s">
        <v>16</v>
      </c>
      <c r="P823" s="2">
        <v>0</v>
      </c>
      <c r="Q823" s="2">
        <v>0</v>
      </c>
      <c r="R823" s="3">
        <f t="shared" si="99"/>
        <v>0</v>
      </c>
      <c r="S823" s="3">
        <f t="shared" si="100"/>
        <v>0</v>
      </c>
      <c r="T823" s="2">
        <v>0</v>
      </c>
      <c r="U823" s="2">
        <v>0</v>
      </c>
      <c r="V823" s="2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 s="2">
        <f t="shared" si="101"/>
        <v>0</v>
      </c>
      <c r="AI823" s="2" t="e">
        <f t="shared" si="96"/>
        <v>#DIV/0!</v>
      </c>
      <c r="AJ823">
        <v>0</v>
      </c>
      <c r="AK823" s="2">
        <f t="shared" si="102"/>
        <v>0</v>
      </c>
    </row>
    <row r="824" spans="1:37" ht="12.75" customHeight="1">
      <c r="A824" s="2">
        <v>14</v>
      </c>
      <c r="B824" s="2">
        <v>15</v>
      </c>
      <c r="C824" s="2" t="s">
        <v>729</v>
      </c>
      <c r="D824" t="s">
        <v>1493</v>
      </c>
      <c r="F824" t="str">
        <f t="shared" si="97"/>
        <v>505PROVISION OF BAD DEBTS</v>
      </c>
      <c r="G824" t="str">
        <f t="shared" si="98"/>
        <v>4060EXPENDITURE</v>
      </c>
      <c r="I824" t="s">
        <v>1330</v>
      </c>
      <c r="J824" s="2" t="s">
        <v>781</v>
      </c>
      <c r="K824" s="2" t="s">
        <v>782</v>
      </c>
      <c r="L824" s="2" t="s">
        <v>793</v>
      </c>
      <c r="M824" s="2" t="s">
        <v>794</v>
      </c>
      <c r="N824" s="2" t="s">
        <v>778</v>
      </c>
      <c r="O824" s="2" t="s">
        <v>550</v>
      </c>
      <c r="P824" s="2">
        <v>0</v>
      </c>
      <c r="Q824" s="2">
        <v>0</v>
      </c>
      <c r="R824" s="3">
        <f t="shared" si="99"/>
        <v>0</v>
      </c>
      <c r="S824" s="3">
        <f t="shared" si="100"/>
        <v>0</v>
      </c>
      <c r="T824" s="2">
        <v>0</v>
      </c>
      <c r="U824" s="2">
        <v>0</v>
      </c>
      <c r="V824" s="2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 s="2">
        <f t="shared" si="101"/>
        <v>0</v>
      </c>
      <c r="AI824" s="2" t="e">
        <f t="shared" si="96"/>
        <v>#DIV/0!</v>
      </c>
      <c r="AJ824">
        <v>0</v>
      </c>
      <c r="AK824" s="2">
        <f t="shared" si="102"/>
        <v>0</v>
      </c>
    </row>
    <row r="825" spans="1:37" ht="12.75" customHeight="1">
      <c r="A825" s="2">
        <v>14</v>
      </c>
      <c r="B825" s="2">
        <v>15</v>
      </c>
      <c r="C825" s="2" t="s">
        <v>729</v>
      </c>
      <c r="D825" t="s">
        <v>1493</v>
      </c>
      <c r="F825" t="str">
        <f t="shared" si="97"/>
        <v>505PROVISION OF BAD DEBTS</v>
      </c>
      <c r="G825" t="str">
        <f t="shared" si="98"/>
        <v>4130PROVISION MADE</v>
      </c>
      <c r="I825" t="s">
        <v>1330</v>
      </c>
      <c r="J825" s="2" t="s">
        <v>781</v>
      </c>
      <c r="K825" s="2" t="s">
        <v>782</v>
      </c>
      <c r="L825" s="2" t="s">
        <v>793</v>
      </c>
      <c r="M825" s="2" t="s">
        <v>794</v>
      </c>
      <c r="N825" s="2" t="s">
        <v>795</v>
      </c>
      <c r="O825" s="2" t="s">
        <v>796</v>
      </c>
      <c r="P825" s="2">
        <v>0</v>
      </c>
      <c r="Q825" s="2">
        <v>0</v>
      </c>
      <c r="R825" s="3">
        <f t="shared" si="99"/>
        <v>0</v>
      </c>
      <c r="S825" s="3">
        <f t="shared" si="100"/>
        <v>0</v>
      </c>
      <c r="T825" s="2">
        <v>0</v>
      </c>
      <c r="U825" s="2">
        <v>0</v>
      </c>
      <c r="V825" s="2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 s="2">
        <f t="shared" si="101"/>
        <v>0</v>
      </c>
      <c r="AI825" s="2" t="e">
        <f t="shared" si="96"/>
        <v>#DIV/0!</v>
      </c>
      <c r="AJ825">
        <v>0</v>
      </c>
      <c r="AK825" s="2">
        <f t="shared" si="102"/>
        <v>0</v>
      </c>
    </row>
    <row r="826" spans="1:37" ht="12.75" customHeight="1">
      <c r="A826" s="2">
        <v>14</v>
      </c>
      <c r="B826" s="2">
        <v>15</v>
      </c>
      <c r="C826" s="2" t="s">
        <v>729</v>
      </c>
      <c r="D826" t="s">
        <v>1494</v>
      </c>
      <c r="F826" t="str">
        <f t="shared" si="97"/>
        <v>442CONSUMABLE STORES</v>
      </c>
      <c r="G826" t="str">
        <f t="shared" si="98"/>
        <v>3000OPENING BALANCE</v>
      </c>
      <c r="I826" t="s">
        <v>1330</v>
      </c>
      <c r="J826" s="2" t="s">
        <v>797</v>
      </c>
      <c r="K826" s="2" t="s">
        <v>554</v>
      </c>
      <c r="L826" s="2" t="s">
        <v>798</v>
      </c>
      <c r="M826" s="2" t="s">
        <v>799</v>
      </c>
      <c r="N826" s="2" t="s">
        <v>15</v>
      </c>
      <c r="O826" s="2" t="s">
        <v>16</v>
      </c>
      <c r="P826" s="2">
        <v>0</v>
      </c>
      <c r="Q826" s="2">
        <v>0</v>
      </c>
      <c r="R826" s="3">
        <f t="shared" si="99"/>
        <v>0</v>
      </c>
      <c r="S826" s="3">
        <f t="shared" si="100"/>
        <v>0</v>
      </c>
      <c r="T826" s="2">
        <v>0</v>
      </c>
      <c r="U826" s="2">
        <v>0</v>
      </c>
      <c r="V826" s="2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 s="2">
        <f t="shared" si="101"/>
        <v>0</v>
      </c>
      <c r="AI826" s="2" t="e">
        <f t="shared" si="96"/>
        <v>#DIV/0!</v>
      </c>
      <c r="AJ826">
        <v>0</v>
      </c>
      <c r="AK826" s="2">
        <f t="shared" si="102"/>
        <v>0</v>
      </c>
    </row>
    <row r="827" spans="1:37" ht="12.75" customHeight="1">
      <c r="A827" s="2">
        <v>14</v>
      </c>
      <c r="B827" s="2">
        <v>15</v>
      </c>
      <c r="C827" s="2" t="s">
        <v>729</v>
      </c>
      <c r="D827" t="s">
        <v>1494</v>
      </c>
      <c r="F827" t="str">
        <f t="shared" si="97"/>
        <v>442CONSUMABLE STORES</v>
      </c>
      <c r="G827" t="str">
        <f t="shared" si="98"/>
        <v>4040TRANSFERS</v>
      </c>
      <c r="I827" t="s">
        <v>1330</v>
      </c>
      <c r="J827" s="2" t="s">
        <v>797</v>
      </c>
      <c r="K827" s="2" t="s">
        <v>554</v>
      </c>
      <c r="L827" s="2" t="s">
        <v>798</v>
      </c>
      <c r="M827" s="2" t="s">
        <v>799</v>
      </c>
      <c r="N827" s="2" t="s">
        <v>67</v>
      </c>
      <c r="O827" s="2" t="s">
        <v>68</v>
      </c>
      <c r="P827" s="2">
        <v>0</v>
      </c>
      <c r="Q827" s="2">
        <v>0</v>
      </c>
      <c r="R827" s="3">
        <f t="shared" si="99"/>
        <v>0</v>
      </c>
      <c r="S827" s="3">
        <f t="shared" si="100"/>
        <v>0</v>
      </c>
      <c r="T827" s="2">
        <v>0</v>
      </c>
      <c r="U827" s="2">
        <v>0</v>
      </c>
      <c r="V827" s="2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 s="2">
        <f t="shared" si="101"/>
        <v>0</v>
      </c>
      <c r="AI827" s="2" t="e">
        <f t="shared" si="96"/>
        <v>#DIV/0!</v>
      </c>
      <c r="AJ827">
        <v>0</v>
      </c>
      <c r="AK827" s="2">
        <f t="shared" si="102"/>
        <v>0</v>
      </c>
    </row>
    <row r="828" spans="1:37" ht="12.75" customHeight="1">
      <c r="A828" s="2">
        <v>14</v>
      </c>
      <c r="B828" s="2">
        <v>15</v>
      </c>
      <c r="C828" s="2" t="s">
        <v>729</v>
      </c>
      <c r="D828" t="s">
        <v>1494</v>
      </c>
      <c r="F828" t="str">
        <f t="shared" si="97"/>
        <v>442CONSUMABLE STORES</v>
      </c>
      <c r="G828" t="str">
        <f t="shared" si="98"/>
        <v>4070PURCHASES</v>
      </c>
      <c r="I828" t="s">
        <v>1330</v>
      </c>
      <c r="J828" s="2" t="s">
        <v>797</v>
      </c>
      <c r="K828" s="2" t="s">
        <v>554</v>
      </c>
      <c r="L828" s="2" t="s">
        <v>798</v>
      </c>
      <c r="M828" s="2" t="s">
        <v>799</v>
      </c>
      <c r="N828" s="2" t="s">
        <v>800</v>
      </c>
      <c r="O828" s="2" t="s">
        <v>801</v>
      </c>
      <c r="P828" s="2">
        <v>0</v>
      </c>
      <c r="Q828" s="2">
        <v>0</v>
      </c>
      <c r="R828" s="3">
        <f t="shared" si="99"/>
        <v>0</v>
      </c>
      <c r="S828" s="3">
        <f t="shared" si="100"/>
        <v>0</v>
      </c>
      <c r="T828" s="2">
        <v>0</v>
      </c>
      <c r="U828" s="2">
        <v>0</v>
      </c>
      <c r="V828" s="2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 s="2">
        <f t="shared" si="101"/>
        <v>0</v>
      </c>
      <c r="AI828" s="2" t="e">
        <f t="shared" si="96"/>
        <v>#DIV/0!</v>
      </c>
      <c r="AJ828">
        <v>0</v>
      </c>
      <c r="AK828" s="2">
        <f t="shared" si="102"/>
        <v>0</v>
      </c>
    </row>
    <row r="829" spans="1:37" ht="12.75" customHeight="1">
      <c r="A829" s="2">
        <v>14</v>
      </c>
      <c r="B829" s="2">
        <v>15</v>
      </c>
      <c r="C829" s="2" t="s">
        <v>729</v>
      </c>
      <c r="D829" t="s">
        <v>1494</v>
      </c>
      <c r="F829" t="str">
        <f t="shared" si="97"/>
        <v>442CONSUMABLE STORES</v>
      </c>
      <c r="G829" t="str">
        <f t="shared" si="98"/>
        <v>4080ISSUES</v>
      </c>
      <c r="I829" t="s">
        <v>1330</v>
      </c>
      <c r="J829" s="2" t="s">
        <v>797</v>
      </c>
      <c r="K829" s="2" t="s">
        <v>554</v>
      </c>
      <c r="L829" s="2" t="s">
        <v>798</v>
      </c>
      <c r="M829" s="2" t="s">
        <v>799</v>
      </c>
      <c r="N829" s="2" t="s">
        <v>802</v>
      </c>
      <c r="O829" s="2" t="s">
        <v>803</v>
      </c>
      <c r="P829" s="2">
        <v>0</v>
      </c>
      <c r="Q829" s="2">
        <v>0</v>
      </c>
      <c r="R829" s="3">
        <f t="shared" si="99"/>
        <v>0</v>
      </c>
      <c r="S829" s="3">
        <f t="shared" si="100"/>
        <v>0</v>
      </c>
      <c r="T829" s="2">
        <v>0</v>
      </c>
      <c r="U829" s="2">
        <v>0</v>
      </c>
      <c r="V829" s="2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 s="2">
        <f t="shared" si="101"/>
        <v>0</v>
      </c>
      <c r="AI829" s="2" t="e">
        <f t="shared" si="96"/>
        <v>#DIV/0!</v>
      </c>
      <c r="AJ829">
        <v>0</v>
      </c>
      <c r="AK829" s="2">
        <f t="shared" si="102"/>
        <v>0</v>
      </c>
    </row>
    <row r="830" spans="1:37" ht="12.75" customHeight="1">
      <c r="A830" s="2">
        <v>14</v>
      </c>
      <c r="B830" s="2">
        <v>15</v>
      </c>
      <c r="C830" s="2" t="s">
        <v>729</v>
      </c>
      <c r="D830" t="s">
        <v>1494</v>
      </c>
      <c r="F830" t="str">
        <f t="shared" si="97"/>
        <v>442CONSUMABLE STORES</v>
      </c>
      <c r="G830" t="str">
        <f t="shared" si="98"/>
        <v>4090RETURNS</v>
      </c>
      <c r="I830" t="s">
        <v>1330</v>
      </c>
      <c r="J830" s="2" t="s">
        <v>797</v>
      </c>
      <c r="K830" s="2" t="s">
        <v>554</v>
      </c>
      <c r="L830" s="2" t="s">
        <v>798</v>
      </c>
      <c r="M830" s="2" t="s">
        <v>799</v>
      </c>
      <c r="N830" s="2" t="s">
        <v>804</v>
      </c>
      <c r="O830" s="2" t="s">
        <v>805</v>
      </c>
      <c r="P830" s="2">
        <v>0</v>
      </c>
      <c r="Q830" s="2">
        <v>0</v>
      </c>
      <c r="R830" s="3">
        <f t="shared" si="99"/>
        <v>0</v>
      </c>
      <c r="S830" s="3">
        <f t="shared" si="100"/>
        <v>0</v>
      </c>
      <c r="T830" s="2">
        <v>0</v>
      </c>
      <c r="U830" s="2">
        <v>0</v>
      </c>
      <c r="V830" s="2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 s="2">
        <f t="shared" si="101"/>
        <v>0</v>
      </c>
      <c r="AI830" s="2" t="e">
        <f t="shared" si="96"/>
        <v>#DIV/0!</v>
      </c>
      <c r="AJ830">
        <v>0</v>
      </c>
      <c r="AK830" s="2">
        <f t="shared" si="102"/>
        <v>0</v>
      </c>
    </row>
    <row r="831" spans="1:37" ht="12.75" customHeight="1">
      <c r="A831" s="2">
        <v>14</v>
      </c>
      <c r="B831" s="2">
        <v>15</v>
      </c>
      <c r="C831" s="2" t="s">
        <v>729</v>
      </c>
      <c r="D831" t="s">
        <v>1494</v>
      </c>
      <c r="F831" t="str">
        <f t="shared" si="97"/>
        <v>444RAW MATERIALS</v>
      </c>
      <c r="G831" t="str">
        <f t="shared" si="98"/>
        <v>3000OPENING BALANCE</v>
      </c>
      <c r="I831" t="s">
        <v>1330</v>
      </c>
      <c r="J831" s="2" t="s">
        <v>797</v>
      </c>
      <c r="K831" s="2" t="s">
        <v>554</v>
      </c>
      <c r="L831" s="2" t="s">
        <v>806</v>
      </c>
      <c r="M831" s="2" t="s">
        <v>807</v>
      </c>
      <c r="N831" s="2" t="s">
        <v>15</v>
      </c>
      <c r="O831" s="2" t="s">
        <v>16</v>
      </c>
      <c r="P831" s="2">
        <v>0</v>
      </c>
      <c r="Q831" s="2">
        <v>0</v>
      </c>
      <c r="R831" s="3">
        <f t="shared" si="99"/>
        <v>0</v>
      </c>
      <c r="S831" s="3">
        <f t="shared" si="100"/>
        <v>0</v>
      </c>
      <c r="T831" s="2">
        <v>0</v>
      </c>
      <c r="U831" s="2">
        <v>0</v>
      </c>
      <c r="V831" s="2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 s="2">
        <f t="shared" si="101"/>
        <v>0</v>
      </c>
      <c r="AI831" s="2" t="e">
        <f t="shared" si="96"/>
        <v>#DIV/0!</v>
      </c>
      <c r="AJ831">
        <v>0</v>
      </c>
      <c r="AK831" s="2">
        <f t="shared" si="102"/>
        <v>0</v>
      </c>
    </row>
    <row r="832" spans="1:37" ht="12.75" customHeight="1">
      <c r="A832" s="2">
        <v>14</v>
      </c>
      <c r="B832" s="2">
        <v>15</v>
      </c>
      <c r="C832" s="2" t="s">
        <v>729</v>
      </c>
      <c r="D832" t="s">
        <v>1494</v>
      </c>
      <c r="F832" t="str">
        <f t="shared" si="97"/>
        <v>444RAW MATERIALS</v>
      </c>
      <c r="G832" t="str">
        <f t="shared" si="98"/>
        <v>4070PURCHASES</v>
      </c>
      <c r="I832" t="s">
        <v>1330</v>
      </c>
      <c r="J832" s="2" t="s">
        <v>797</v>
      </c>
      <c r="K832" s="2" t="s">
        <v>554</v>
      </c>
      <c r="L832" s="2" t="s">
        <v>806</v>
      </c>
      <c r="M832" s="2" t="s">
        <v>807</v>
      </c>
      <c r="N832" s="2" t="s">
        <v>800</v>
      </c>
      <c r="O832" s="2" t="s">
        <v>801</v>
      </c>
      <c r="P832" s="2">
        <v>0</v>
      </c>
      <c r="Q832" s="2">
        <v>0</v>
      </c>
      <c r="R832" s="3">
        <f t="shared" si="99"/>
        <v>0</v>
      </c>
      <c r="S832" s="3">
        <f t="shared" si="100"/>
        <v>0</v>
      </c>
      <c r="T832" s="2">
        <v>0</v>
      </c>
      <c r="U832" s="2">
        <v>0</v>
      </c>
      <c r="V832" s="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 s="2">
        <f t="shared" si="101"/>
        <v>0</v>
      </c>
      <c r="AI832" s="2" t="e">
        <f t="shared" si="96"/>
        <v>#DIV/0!</v>
      </c>
      <c r="AJ832">
        <v>0</v>
      </c>
      <c r="AK832" s="2">
        <f t="shared" si="102"/>
        <v>0</v>
      </c>
    </row>
    <row r="833" spans="1:37" ht="12.75" customHeight="1">
      <c r="A833" s="2">
        <v>14</v>
      </c>
      <c r="B833" s="2">
        <v>15</v>
      </c>
      <c r="C833" s="2" t="s">
        <v>729</v>
      </c>
      <c r="D833" t="s">
        <v>1494</v>
      </c>
      <c r="F833" t="str">
        <f t="shared" si="97"/>
        <v>444RAW MATERIALS</v>
      </c>
      <c r="G833" t="str">
        <f t="shared" si="98"/>
        <v>4080ISSUES</v>
      </c>
      <c r="I833" t="s">
        <v>1330</v>
      </c>
      <c r="J833" s="2" t="s">
        <v>797</v>
      </c>
      <c r="K833" s="2" t="s">
        <v>554</v>
      </c>
      <c r="L833" s="2" t="s">
        <v>806</v>
      </c>
      <c r="M833" s="2" t="s">
        <v>807</v>
      </c>
      <c r="N833" s="2" t="s">
        <v>802</v>
      </c>
      <c r="O833" s="2" t="s">
        <v>803</v>
      </c>
      <c r="P833" s="2">
        <v>0</v>
      </c>
      <c r="Q833" s="2">
        <v>0</v>
      </c>
      <c r="R833" s="3">
        <f t="shared" si="99"/>
        <v>0</v>
      </c>
      <c r="S833" s="3">
        <f t="shared" si="100"/>
        <v>0</v>
      </c>
      <c r="T833" s="2">
        <v>0</v>
      </c>
      <c r="U833" s="2">
        <v>0</v>
      </c>
      <c r="V833" s="2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 s="2">
        <f t="shared" si="101"/>
        <v>0</v>
      </c>
      <c r="AI833" s="2" t="e">
        <f t="shared" si="96"/>
        <v>#DIV/0!</v>
      </c>
      <c r="AJ833">
        <v>0</v>
      </c>
      <c r="AK833" s="2">
        <f t="shared" si="102"/>
        <v>0</v>
      </c>
    </row>
    <row r="834" spans="1:37" ht="12.75" customHeight="1">
      <c r="A834" s="2">
        <v>14</v>
      </c>
      <c r="B834" s="2">
        <v>15</v>
      </c>
      <c r="C834" s="2" t="s">
        <v>729</v>
      </c>
      <c r="D834" t="s">
        <v>1494</v>
      </c>
      <c r="F834" t="str">
        <f t="shared" si="97"/>
        <v>444RAW MATERIALS</v>
      </c>
      <c r="G834" t="str">
        <f t="shared" si="98"/>
        <v>4090RETURNS</v>
      </c>
      <c r="I834" t="s">
        <v>1330</v>
      </c>
      <c r="J834" s="2" t="s">
        <v>797</v>
      </c>
      <c r="K834" s="2" t="s">
        <v>554</v>
      </c>
      <c r="L834" s="2" t="s">
        <v>806</v>
      </c>
      <c r="M834" s="2" t="s">
        <v>807</v>
      </c>
      <c r="N834" s="2" t="s">
        <v>804</v>
      </c>
      <c r="O834" s="2" t="s">
        <v>805</v>
      </c>
      <c r="P834" s="2">
        <v>0</v>
      </c>
      <c r="Q834" s="2">
        <v>0</v>
      </c>
      <c r="R834" s="3">
        <f t="shared" si="99"/>
        <v>0</v>
      </c>
      <c r="S834" s="3">
        <f t="shared" si="100"/>
        <v>0</v>
      </c>
      <c r="T834" s="2">
        <v>0</v>
      </c>
      <c r="U834" s="2">
        <v>0</v>
      </c>
      <c r="V834" s="2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 s="2">
        <f t="shared" si="101"/>
        <v>0</v>
      </c>
      <c r="AI834" s="2" t="e">
        <f t="shared" si="96"/>
        <v>#DIV/0!</v>
      </c>
      <c r="AJ834">
        <v>0</v>
      </c>
      <c r="AK834" s="2">
        <f t="shared" si="102"/>
        <v>0</v>
      </c>
    </row>
    <row r="835" spans="1:37" ht="12.75" customHeight="1">
      <c r="A835" s="2">
        <v>14</v>
      </c>
      <c r="B835" s="2">
        <v>15</v>
      </c>
      <c r="C835" s="2" t="s">
        <v>729</v>
      </c>
      <c r="D835" t="s">
        <v>1494</v>
      </c>
      <c r="F835" t="str">
        <f t="shared" si="97"/>
        <v>446WATER</v>
      </c>
      <c r="G835" t="str">
        <f t="shared" si="98"/>
        <v>3000OPENING BALANCE</v>
      </c>
      <c r="I835" t="s">
        <v>1330</v>
      </c>
      <c r="J835" s="2" t="s">
        <v>797</v>
      </c>
      <c r="K835" s="2" t="s">
        <v>554</v>
      </c>
      <c r="L835" s="2" t="s">
        <v>808</v>
      </c>
      <c r="M835" s="2" t="s">
        <v>103</v>
      </c>
      <c r="N835" s="2" t="s">
        <v>15</v>
      </c>
      <c r="O835" s="2" t="s">
        <v>16</v>
      </c>
      <c r="P835" s="2">
        <v>0</v>
      </c>
      <c r="Q835" s="2">
        <v>0</v>
      </c>
      <c r="R835" s="3">
        <f t="shared" si="99"/>
        <v>0</v>
      </c>
      <c r="S835" s="3">
        <f t="shared" si="100"/>
        <v>0</v>
      </c>
      <c r="T835" s="2">
        <v>0</v>
      </c>
      <c r="U835" s="2">
        <v>0</v>
      </c>
      <c r="V835" s="2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 s="2">
        <f t="shared" si="101"/>
        <v>0</v>
      </c>
      <c r="AI835" s="2" t="e">
        <f t="shared" si="96"/>
        <v>#DIV/0!</v>
      </c>
      <c r="AJ835">
        <v>0</v>
      </c>
      <c r="AK835" s="2">
        <f t="shared" si="102"/>
        <v>0</v>
      </c>
    </row>
    <row r="836" spans="1:37" ht="12.75" customHeight="1">
      <c r="A836" s="2">
        <v>14</v>
      </c>
      <c r="B836" s="2">
        <v>15</v>
      </c>
      <c r="C836" s="2" t="s">
        <v>729</v>
      </c>
      <c r="D836" t="s">
        <v>1494</v>
      </c>
      <c r="F836" t="str">
        <f t="shared" si="97"/>
        <v>446WATER</v>
      </c>
      <c r="G836" t="str">
        <f t="shared" si="98"/>
        <v>4040TRANSFERS</v>
      </c>
      <c r="I836" t="s">
        <v>1330</v>
      </c>
      <c r="J836" s="2" t="s">
        <v>797</v>
      </c>
      <c r="K836" s="2" t="s">
        <v>554</v>
      </c>
      <c r="L836" s="2" t="s">
        <v>808</v>
      </c>
      <c r="M836" s="2" t="s">
        <v>103</v>
      </c>
      <c r="N836" s="2" t="s">
        <v>67</v>
      </c>
      <c r="O836" s="2" t="s">
        <v>68</v>
      </c>
      <c r="P836" s="2">
        <v>0</v>
      </c>
      <c r="Q836" s="2">
        <v>0</v>
      </c>
      <c r="R836" s="3">
        <f t="shared" si="99"/>
        <v>0</v>
      </c>
      <c r="S836" s="3">
        <f t="shared" si="100"/>
        <v>0</v>
      </c>
      <c r="T836" s="2">
        <v>0</v>
      </c>
      <c r="U836" s="2">
        <v>0</v>
      </c>
      <c r="V836" s="2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 s="2">
        <f t="shared" si="101"/>
        <v>0</v>
      </c>
      <c r="AI836" s="2" t="e">
        <f t="shared" si="96"/>
        <v>#DIV/0!</v>
      </c>
      <c r="AJ836">
        <v>0</v>
      </c>
      <c r="AK836" s="2">
        <f t="shared" si="102"/>
        <v>0</v>
      </c>
    </row>
    <row r="837" spans="1:37" ht="12.75" customHeight="1">
      <c r="A837" s="2">
        <v>14</v>
      </c>
      <c r="B837" s="2">
        <v>15</v>
      </c>
      <c r="C837" s="2" t="s">
        <v>729</v>
      </c>
      <c r="D837" t="s">
        <v>1494</v>
      </c>
      <c r="F837" t="str">
        <f t="shared" si="97"/>
        <v>446WATER</v>
      </c>
      <c r="G837" t="str">
        <f t="shared" si="98"/>
        <v>4060EXPENDITURE</v>
      </c>
      <c r="I837" t="s">
        <v>1330</v>
      </c>
      <c r="J837" s="2" t="s">
        <v>797</v>
      </c>
      <c r="K837" s="2" t="s">
        <v>554</v>
      </c>
      <c r="L837" s="2" t="s">
        <v>808</v>
      </c>
      <c r="M837" s="2" t="s">
        <v>103</v>
      </c>
      <c r="N837" s="2" t="s">
        <v>778</v>
      </c>
      <c r="O837" s="2" t="s">
        <v>550</v>
      </c>
      <c r="P837" s="2">
        <v>0</v>
      </c>
      <c r="Q837" s="2">
        <v>0</v>
      </c>
      <c r="R837" s="3">
        <f t="shared" si="99"/>
        <v>0</v>
      </c>
      <c r="S837" s="3">
        <f t="shared" si="100"/>
        <v>0</v>
      </c>
      <c r="T837" s="2">
        <v>0</v>
      </c>
      <c r="U837" s="2">
        <v>0</v>
      </c>
      <c r="V837" s="2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 s="2">
        <f t="shared" si="101"/>
        <v>0</v>
      </c>
      <c r="AI837" s="2" t="e">
        <f t="shared" si="96"/>
        <v>#DIV/0!</v>
      </c>
      <c r="AJ837">
        <v>0</v>
      </c>
      <c r="AK837" s="2">
        <f t="shared" si="102"/>
        <v>0</v>
      </c>
    </row>
    <row r="838" spans="1:37" ht="12.75" customHeight="1">
      <c r="A838" s="2">
        <v>14</v>
      </c>
      <c r="B838" s="2">
        <v>15</v>
      </c>
      <c r="C838" s="2" t="s">
        <v>729</v>
      </c>
      <c r="D838" t="s">
        <v>1494</v>
      </c>
      <c r="F838" t="str">
        <f t="shared" si="97"/>
        <v>446WATER</v>
      </c>
      <c r="G838" t="str">
        <f t="shared" si="98"/>
        <v>4070PURCHASES</v>
      </c>
      <c r="I838" t="s">
        <v>1330</v>
      </c>
      <c r="J838" s="2" t="s">
        <v>797</v>
      </c>
      <c r="K838" s="2" t="s">
        <v>554</v>
      </c>
      <c r="L838" s="2" t="s">
        <v>808</v>
      </c>
      <c r="M838" s="2" t="s">
        <v>103</v>
      </c>
      <c r="N838" s="2" t="s">
        <v>800</v>
      </c>
      <c r="O838" s="2" t="s">
        <v>801</v>
      </c>
      <c r="P838" s="2">
        <v>0</v>
      </c>
      <c r="Q838" s="2">
        <v>0</v>
      </c>
      <c r="R838" s="3">
        <f t="shared" si="99"/>
        <v>0</v>
      </c>
      <c r="S838" s="3">
        <f t="shared" si="100"/>
        <v>0</v>
      </c>
      <c r="T838" s="2">
        <v>0</v>
      </c>
      <c r="U838" s="2">
        <v>0</v>
      </c>
      <c r="V838" s="2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 s="2">
        <f t="shared" si="101"/>
        <v>0</v>
      </c>
      <c r="AI838" s="2" t="e">
        <f t="shared" si="96"/>
        <v>#DIV/0!</v>
      </c>
      <c r="AJ838">
        <v>0</v>
      </c>
      <c r="AK838" s="2">
        <f t="shared" si="102"/>
        <v>0</v>
      </c>
    </row>
    <row r="839" spans="1:37" ht="12.75" customHeight="1">
      <c r="A839" s="2">
        <v>14</v>
      </c>
      <c r="B839" s="2">
        <v>15</v>
      </c>
      <c r="C839" s="2" t="s">
        <v>729</v>
      </c>
      <c r="D839" t="s">
        <v>1494</v>
      </c>
      <c r="F839" t="str">
        <f t="shared" si="97"/>
        <v>446WATER</v>
      </c>
      <c r="G839" t="str">
        <f t="shared" si="98"/>
        <v>4080ISSUES</v>
      </c>
      <c r="I839" t="s">
        <v>1330</v>
      </c>
      <c r="J839" s="2" t="s">
        <v>797</v>
      </c>
      <c r="K839" s="2" t="s">
        <v>554</v>
      </c>
      <c r="L839" s="2" t="s">
        <v>808</v>
      </c>
      <c r="M839" s="2" t="s">
        <v>103</v>
      </c>
      <c r="N839" s="2" t="s">
        <v>802</v>
      </c>
      <c r="O839" s="2" t="s">
        <v>803</v>
      </c>
      <c r="P839" s="2">
        <v>0</v>
      </c>
      <c r="Q839" s="2">
        <v>0</v>
      </c>
      <c r="R839" s="3">
        <f t="shared" si="99"/>
        <v>0</v>
      </c>
      <c r="S839" s="3">
        <f t="shared" si="100"/>
        <v>0</v>
      </c>
      <c r="T839" s="2">
        <v>0</v>
      </c>
      <c r="U839" s="2">
        <v>0</v>
      </c>
      <c r="V839" s="2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 s="2">
        <f t="shared" si="101"/>
        <v>0</v>
      </c>
      <c r="AI839" s="2" t="e">
        <f t="shared" si="96"/>
        <v>#DIV/0!</v>
      </c>
      <c r="AJ839">
        <v>0</v>
      </c>
      <c r="AK839" s="2">
        <f t="shared" si="102"/>
        <v>0</v>
      </c>
    </row>
    <row r="840" spans="1:37" ht="12.75" customHeight="1">
      <c r="A840" s="2">
        <v>14</v>
      </c>
      <c r="B840" s="2">
        <v>15</v>
      </c>
      <c r="C840" s="2" t="s">
        <v>729</v>
      </c>
      <c r="D840" t="s">
        <v>1494</v>
      </c>
      <c r="F840" t="str">
        <f t="shared" si="97"/>
        <v>446WATER</v>
      </c>
      <c r="G840" t="str">
        <f t="shared" si="98"/>
        <v>4090RETURNS</v>
      </c>
      <c r="I840" t="s">
        <v>1330</v>
      </c>
      <c r="J840" s="2" t="s">
        <v>797</v>
      </c>
      <c r="K840" s="2" t="s">
        <v>554</v>
      </c>
      <c r="L840" s="2" t="s">
        <v>808</v>
      </c>
      <c r="M840" s="2" t="s">
        <v>103</v>
      </c>
      <c r="N840" s="2" t="s">
        <v>804</v>
      </c>
      <c r="O840" s="2" t="s">
        <v>805</v>
      </c>
      <c r="P840" s="2">
        <v>0</v>
      </c>
      <c r="Q840" s="2">
        <v>0</v>
      </c>
      <c r="R840" s="3">
        <f t="shared" si="99"/>
        <v>0</v>
      </c>
      <c r="S840" s="3">
        <f t="shared" si="100"/>
        <v>0</v>
      </c>
      <c r="T840" s="2">
        <v>0</v>
      </c>
      <c r="U840" s="2">
        <v>0</v>
      </c>
      <c r="V840" s="2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 s="2">
        <f t="shared" si="101"/>
        <v>0</v>
      </c>
      <c r="AI840" s="2" t="e">
        <f t="shared" ref="AI840:AI903" si="103">AH840/P840</f>
        <v>#DIV/0!</v>
      </c>
      <c r="AJ840">
        <v>0</v>
      </c>
      <c r="AK840" s="2">
        <f t="shared" si="102"/>
        <v>0</v>
      </c>
    </row>
    <row r="841" spans="1:37" ht="12.75" customHeight="1">
      <c r="A841" s="2">
        <v>14</v>
      </c>
      <c r="B841" s="2">
        <v>15</v>
      </c>
      <c r="C841" s="2" t="s">
        <v>729</v>
      </c>
      <c r="D841" t="s">
        <v>1494</v>
      </c>
      <c r="F841" t="str">
        <f t="shared" ref="F841:F904" si="104">L841&amp;M841</f>
        <v>446WATER</v>
      </c>
      <c r="G841" t="str">
        <f t="shared" ref="G841:G904" si="105">N841&amp;O841</f>
        <v>4130PROVISION MADE</v>
      </c>
      <c r="I841" t="s">
        <v>1330</v>
      </c>
      <c r="J841" s="2" t="s">
        <v>797</v>
      </c>
      <c r="K841" s="2" t="s">
        <v>554</v>
      </c>
      <c r="L841" s="2" t="s">
        <v>808</v>
      </c>
      <c r="M841" s="2" t="s">
        <v>103</v>
      </c>
      <c r="N841" s="2" t="s">
        <v>795</v>
      </c>
      <c r="O841" s="2" t="s">
        <v>796</v>
      </c>
      <c r="P841" s="2">
        <v>0</v>
      </c>
      <c r="Q841" s="2">
        <v>0</v>
      </c>
      <c r="R841" s="3">
        <f t="shared" ref="R841:R904" si="106">SUM((Q841*0.055)+Q841)</f>
        <v>0</v>
      </c>
      <c r="S841" s="3">
        <f t="shared" ref="S841:S904" si="107">SUM((R841*0.053)+R841)</f>
        <v>0</v>
      </c>
      <c r="T841" s="2">
        <v>0</v>
      </c>
      <c r="U841" s="2">
        <v>0</v>
      </c>
      <c r="V841" s="2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 s="2">
        <f t="shared" ref="AH841:AH904" si="108">SUM(AB841:AG841)</f>
        <v>0</v>
      </c>
      <c r="AI841" s="2" t="e">
        <f t="shared" si="103"/>
        <v>#DIV/0!</v>
      </c>
      <c r="AJ841">
        <v>0</v>
      </c>
      <c r="AK841" s="2">
        <f t="shared" ref="AK841:AK904" si="109">T841*2</f>
        <v>0</v>
      </c>
    </row>
    <row r="842" spans="1:37" ht="12.75" customHeight="1">
      <c r="A842" s="2">
        <v>14</v>
      </c>
      <c r="B842" s="2">
        <v>15</v>
      </c>
      <c r="C842" s="2" t="s">
        <v>729</v>
      </c>
      <c r="D842" t="s">
        <v>1494</v>
      </c>
      <c r="F842" t="str">
        <f t="shared" si="104"/>
        <v>447STAND</v>
      </c>
      <c r="G842" t="str">
        <f t="shared" si="105"/>
        <v>3000OPENING BALANCE</v>
      </c>
      <c r="I842" t="s">
        <v>1330</v>
      </c>
      <c r="J842" s="2" t="s">
        <v>797</v>
      </c>
      <c r="K842" s="2" t="s">
        <v>554</v>
      </c>
      <c r="L842" s="2" t="s">
        <v>809</v>
      </c>
      <c r="M842" s="2" t="s">
        <v>810</v>
      </c>
      <c r="N842" s="2" t="s">
        <v>15</v>
      </c>
      <c r="O842" s="2" t="s">
        <v>16</v>
      </c>
      <c r="P842" s="2">
        <v>0</v>
      </c>
      <c r="Q842" s="2">
        <v>0</v>
      </c>
      <c r="R842" s="3">
        <f t="shared" si="106"/>
        <v>0</v>
      </c>
      <c r="S842" s="3">
        <f t="shared" si="107"/>
        <v>0</v>
      </c>
      <c r="T842" s="2">
        <v>0</v>
      </c>
      <c r="U842" s="2">
        <v>0</v>
      </c>
      <c r="V842" s="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 s="2">
        <f t="shared" si="108"/>
        <v>0</v>
      </c>
      <c r="AI842" s="2" t="e">
        <f t="shared" si="103"/>
        <v>#DIV/0!</v>
      </c>
      <c r="AJ842">
        <v>0</v>
      </c>
      <c r="AK842" s="2">
        <f t="shared" si="109"/>
        <v>0</v>
      </c>
    </row>
    <row r="843" spans="1:37" ht="12.75" customHeight="1">
      <c r="A843" s="2">
        <v>14</v>
      </c>
      <c r="B843" s="2">
        <v>15</v>
      </c>
      <c r="C843" s="2" t="s">
        <v>729</v>
      </c>
      <c r="D843" t="s">
        <v>1494</v>
      </c>
      <c r="F843" t="str">
        <f t="shared" si="104"/>
        <v>447STAND</v>
      </c>
      <c r="G843" t="str">
        <f t="shared" si="105"/>
        <v>4070PURCHASES</v>
      </c>
      <c r="I843" t="s">
        <v>1330</v>
      </c>
      <c r="J843" s="2" t="s">
        <v>797</v>
      </c>
      <c r="K843" s="2" t="s">
        <v>554</v>
      </c>
      <c r="L843" s="2" t="s">
        <v>809</v>
      </c>
      <c r="M843" s="2" t="s">
        <v>810</v>
      </c>
      <c r="N843" s="2" t="s">
        <v>800</v>
      </c>
      <c r="O843" s="2" t="s">
        <v>801</v>
      </c>
      <c r="P843" s="2">
        <v>0</v>
      </c>
      <c r="Q843" s="2">
        <v>0</v>
      </c>
      <c r="R843" s="3">
        <f t="shared" si="106"/>
        <v>0</v>
      </c>
      <c r="S843" s="3">
        <f t="shared" si="107"/>
        <v>0</v>
      </c>
      <c r="T843" s="2">
        <v>0</v>
      </c>
      <c r="U843" s="2">
        <v>0</v>
      </c>
      <c r="V843" s="2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 s="2">
        <f t="shared" si="108"/>
        <v>0</v>
      </c>
      <c r="AI843" s="2" t="e">
        <f t="shared" si="103"/>
        <v>#DIV/0!</v>
      </c>
      <c r="AJ843">
        <v>0</v>
      </c>
      <c r="AK843" s="2">
        <f t="shared" si="109"/>
        <v>0</v>
      </c>
    </row>
    <row r="844" spans="1:37" ht="12.75" customHeight="1">
      <c r="A844" s="2">
        <v>14</v>
      </c>
      <c r="B844" s="2">
        <v>15</v>
      </c>
      <c r="C844" s="2" t="s">
        <v>729</v>
      </c>
      <c r="D844" t="s">
        <v>1494</v>
      </c>
      <c r="F844" t="str">
        <f t="shared" si="104"/>
        <v>448WATER</v>
      </c>
      <c r="G844" t="str">
        <f t="shared" si="105"/>
        <v>3000OPENING BALANCE</v>
      </c>
      <c r="I844" t="s">
        <v>1330</v>
      </c>
      <c r="J844" s="2" t="s">
        <v>797</v>
      </c>
      <c r="K844" s="2" t="s">
        <v>554</v>
      </c>
      <c r="L844" s="2" t="s">
        <v>811</v>
      </c>
      <c r="M844" s="2" t="s">
        <v>103</v>
      </c>
      <c r="N844" s="2" t="s">
        <v>15</v>
      </c>
      <c r="O844" s="2" t="s">
        <v>16</v>
      </c>
      <c r="P844" s="2">
        <v>0</v>
      </c>
      <c r="Q844" s="2">
        <v>0</v>
      </c>
      <c r="R844" s="3">
        <f t="shared" si="106"/>
        <v>0</v>
      </c>
      <c r="S844" s="3">
        <f t="shared" si="107"/>
        <v>0</v>
      </c>
      <c r="T844" s="2">
        <v>0</v>
      </c>
      <c r="U844" s="2">
        <v>0</v>
      </c>
      <c r="V844" s="2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 s="2">
        <f t="shared" si="108"/>
        <v>0</v>
      </c>
      <c r="AI844" s="2" t="e">
        <f t="shared" si="103"/>
        <v>#DIV/0!</v>
      </c>
      <c r="AJ844">
        <v>0</v>
      </c>
      <c r="AK844" s="2">
        <f t="shared" si="109"/>
        <v>0</v>
      </c>
    </row>
    <row r="845" spans="1:37" ht="12.75" customHeight="1">
      <c r="A845" s="2">
        <v>14</v>
      </c>
      <c r="B845" s="2">
        <v>15</v>
      </c>
      <c r="C845" s="2" t="s">
        <v>729</v>
      </c>
      <c r="D845" t="s">
        <v>1494</v>
      </c>
      <c r="F845" t="str">
        <f t="shared" si="104"/>
        <v>448WATER</v>
      </c>
      <c r="G845" t="str">
        <f t="shared" si="105"/>
        <v>4060EXPENDITURE</v>
      </c>
      <c r="I845" t="s">
        <v>1330</v>
      </c>
      <c r="J845" s="2" t="s">
        <v>797</v>
      </c>
      <c r="K845" s="2" t="s">
        <v>554</v>
      </c>
      <c r="L845" s="2" t="s">
        <v>811</v>
      </c>
      <c r="M845" s="2" t="s">
        <v>103</v>
      </c>
      <c r="N845" s="2" t="s">
        <v>778</v>
      </c>
      <c r="O845" s="2" t="s">
        <v>550</v>
      </c>
      <c r="P845" s="2">
        <v>0</v>
      </c>
      <c r="Q845" s="2">
        <v>0</v>
      </c>
      <c r="R845" s="3">
        <f t="shared" si="106"/>
        <v>0</v>
      </c>
      <c r="S845" s="3">
        <f t="shared" si="107"/>
        <v>0</v>
      </c>
      <c r="T845" s="2">
        <v>0</v>
      </c>
      <c r="U845" s="2">
        <v>0</v>
      </c>
      <c r="V845" s="2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 s="2">
        <f t="shared" si="108"/>
        <v>0</v>
      </c>
      <c r="AI845" s="2" t="e">
        <f t="shared" si="103"/>
        <v>#DIV/0!</v>
      </c>
      <c r="AJ845">
        <v>0</v>
      </c>
      <c r="AK845" s="2">
        <f t="shared" si="109"/>
        <v>0</v>
      </c>
    </row>
    <row r="846" spans="1:37" ht="12.75" customHeight="1">
      <c r="A846" s="2">
        <v>14</v>
      </c>
      <c r="B846" s="2">
        <v>15</v>
      </c>
      <c r="C846" s="2" t="s">
        <v>729</v>
      </c>
      <c r="D846" t="s">
        <v>1494</v>
      </c>
      <c r="F846" t="str">
        <f t="shared" si="104"/>
        <v>448WATER</v>
      </c>
      <c r="G846" t="str">
        <f t="shared" si="105"/>
        <v>4070PURCHASES</v>
      </c>
      <c r="I846" t="s">
        <v>1330</v>
      </c>
      <c r="J846" s="2" t="s">
        <v>797</v>
      </c>
      <c r="K846" s="2" t="s">
        <v>554</v>
      </c>
      <c r="L846" s="2" t="s">
        <v>811</v>
      </c>
      <c r="M846" s="2" t="s">
        <v>103</v>
      </c>
      <c r="N846" s="2" t="s">
        <v>800</v>
      </c>
      <c r="O846" s="2" t="s">
        <v>801</v>
      </c>
      <c r="P846" s="2">
        <v>0</v>
      </c>
      <c r="Q846" s="2">
        <v>0</v>
      </c>
      <c r="R846" s="3">
        <f t="shared" si="106"/>
        <v>0</v>
      </c>
      <c r="S846" s="3">
        <f t="shared" si="107"/>
        <v>0</v>
      </c>
      <c r="T846" s="2">
        <v>0</v>
      </c>
      <c r="U846" s="2">
        <v>0</v>
      </c>
      <c r="V846" s="2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 s="2">
        <f t="shared" si="108"/>
        <v>0</v>
      </c>
      <c r="AI846" s="2" t="e">
        <f t="shared" si="103"/>
        <v>#DIV/0!</v>
      </c>
      <c r="AJ846">
        <v>0</v>
      </c>
      <c r="AK846" s="2">
        <f t="shared" si="109"/>
        <v>0</v>
      </c>
    </row>
    <row r="847" spans="1:37" ht="12.75" customHeight="1">
      <c r="A847" s="2">
        <v>14</v>
      </c>
      <c r="B847" s="2">
        <v>15</v>
      </c>
      <c r="C847" s="2" t="s">
        <v>729</v>
      </c>
      <c r="D847" t="s">
        <v>1494</v>
      </c>
      <c r="F847" t="str">
        <f t="shared" si="104"/>
        <v>448WATER</v>
      </c>
      <c r="G847" t="str">
        <f t="shared" si="105"/>
        <v>4080ISSUES</v>
      </c>
      <c r="I847" t="s">
        <v>1330</v>
      </c>
      <c r="J847" s="2" t="s">
        <v>797</v>
      </c>
      <c r="K847" s="2" t="s">
        <v>554</v>
      </c>
      <c r="L847" s="2" t="s">
        <v>811</v>
      </c>
      <c r="M847" s="2" t="s">
        <v>103</v>
      </c>
      <c r="N847" s="2" t="s">
        <v>802</v>
      </c>
      <c r="O847" s="2" t="s">
        <v>803</v>
      </c>
      <c r="P847" s="2">
        <v>0</v>
      </c>
      <c r="Q847" s="2">
        <v>0</v>
      </c>
      <c r="R847" s="3">
        <f t="shared" si="106"/>
        <v>0</v>
      </c>
      <c r="S847" s="3">
        <f t="shared" si="107"/>
        <v>0</v>
      </c>
      <c r="T847" s="2">
        <v>0</v>
      </c>
      <c r="U847" s="2">
        <v>0</v>
      </c>
      <c r="V847" s="2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 s="2">
        <f t="shared" si="108"/>
        <v>0</v>
      </c>
      <c r="AI847" s="2" t="e">
        <f t="shared" si="103"/>
        <v>#DIV/0!</v>
      </c>
      <c r="AJ847">
        <v>0</v>
      </c>
      <c r="AK847" s="2">
        <f t="shared" si="109"/>
        <v>0</v>
      </c>
    </row>
    <row r="848" spans="1:37" ht="12.75" customHeight="1">
      <c r="A848" s="2">
        <v>14</v>
      </c>
      <c r="B848" s="2">
        <v>15</v>
      </c>
      <c r="C848" s="2" t="s">
        <v>729</v>
      </c>
      <c r="D848" t="s">
        <v>1494</v>
      </c>
      <c r="F848" t="str">
        <f t="shared" si="104"/>
        <v>448WATER</v>
      </c>
      <c r="G848" t="str">
        <f t="shared" si="105"/>
        <v>4090RETURNS</v>
      </c>
      <c r="I848" t="s">
        <v>1330</v>
      </c>
      <c r="J848" s="2" t="s">
        <v>797</v>
      </c>
      <c r="K848" s="2" t="s">
        <v>554</v>
      </c>
      <c r="L848" s="2" t="s">
        <v>811</v>
      </c>
      <c r="M848" s="2" t="s">
        <v>103</v>
      </c>
      <c r="N848" s="2" t="s">
        <v>804</v>
      </c>
      <c r="O848" s="2" t="s">
        <v>805</v>
      </c>
      <c r="P848" s="2">
        <v>0</v>
      </c>
      <c r="Q848" s="2">
        <v>0</v>
      </c>
      <c r="R848" s="3">
        <f t="shared" si="106"/>
        <v>0</v>
      </c>
      <c r="S848" s="3">
        <f t="shared" si="107"/>
        <v>0</v>
      </c>
      <c r="T848" s="2">
        <v>0</v>
      </c>
      <c r="U848" s="2">
        <v>0</v>
      </c>
      <c r="V848" s="2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 s="2">
        <f t="shared" si="108"/>
        <v>0</v>
      </c>
      <c r="AI848" s="2" t="e">
        <f t="shared" si="103"/>
        <v>#DIV/0!</v>
      </c>
      <c r="AJ848">
        <v>0</v>
      </c>
      <c r="AK848" s="2">
        <f t="shared" si="109"/>
        <v>0</v>
      </c>
    </row>
    <row r="849" spans="1:37" ht="12.75" customHeight="1">
      <c r="A849" s="2">
        <v>14</v>
      </c>
      <c r="B849" s="2">
        <v>15</v>
      </c>
      <c r="C849" s="2" t="s">
        <v>729</v>
      </c>
      <c r="D849" t="s">
        <v>1494</v>
      </c>
      <c r="F849" t="str">
        <f t="shared" si="104"/>
        <v>448WATER</v>
      </c>
      <c r="G849" t="str">
        <f t="shared" si="105"/>
        <v>4130PROVISION MADE</v>
      </c>
      <c r="I849" t="s">
        <v>1330</v>
      </c>
      <c r="J849" s="2" t="s">
        <v>797</v>
      </c>
      <c r="K849" s="2" t="s">
        <v>554</v>
      </c>
      <c r="L849" s="2" t="s">
        <v>811</v>
      </c>
      <c r="M849" s="2" t="s">
        <v>103</v>
      </c>
      <c r="N849" s="2" t="s">
        <v>795</v>
      </c>
      <c r="O849" s="2" t="s">
        <v>796</v>
      </c>
      <c r="P849" s="2">
        <v>0</v>
      </c>
      <c r="Q849" s="2">
        <v>0</v>
      </c>
      <c r="R849" s="3">
        <f t="shared" si="106"/>
        <v>0</v>
      </c>
      <c r="S849" s="3">
        <f t="shared" si="107"/>
        <v>0</v>
      </c>
      <c r="T849" s="2">
        <v>0</v>
      </c>
      <c r="U849" s="2">
        <v>0</v>
      </c>
      <c r="V849" s="2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 s="2">
        <f t="shared" si="108"/>
        <v>0</v>
      </c>
      <c r="AI849" s="2" t="e">
        <f t="shared" si="103"/>
        <v>#DIV/0!</v>
      </c>
      <c r="AJ849">
        <v>0</v>
      </c>
      <c r="AK849" s="2">
        <f t="shared" si="109"/>
        <v>0</v>
      </c>
    </row>
    <row r="850" spans="1:37" ht="12.75" customHeight="1">
      <c r="A850" s="2">
        <v>14</v>
      </c>
      <c r="B850" s="2">
        <v>15</v>
      </c>
      <c r="C850" s="2" t="s">
        <v>729</v>
      </c>
      <c r="D850" t="s">
        <v>1495</v>
      </c>
      <c r="F850" t="str">
        <f t="shared" si="104"/>
        <v>448WATER</v>
      </c>
      <c r="G850" t="str">
        <f t="shared" si="105"/>
        <v>3000OPENING BALANCE</v>
      </c>
      <c r="I850" t="s">
        <v>1330</v>
      </c>
      <c r="J850" s="2" t="s">
        <v>812</v>
      </c>
      <c r="K850" s="2" t="s">
        <v>813</v>
      </c>
      <c r="L850" s="2" t="s">
        <v>811</v>
      </c>
      <c r="M850" s="2" t="s">
        <v>103</v>
      </c>
      <c r="N850" s="2" t="s">
        <v>15</v>
      </c>
      <c r="O850" s="2" t="s">
        <v>16</v>
      </c>
      <c r="P850" s="2">
        <v>0</v>
      </c>
      <c r="Q850" s="2">
        <v>0</v>
      </c>
      <c r="R850" s="3">
        <f t="shared" si="106"/>
        <v>0</v>
      </c>
      <c r="S850" s="3">
        <f t="shared" si="107"/>
        <v>0</v>
      </c>
      <c r="T850" s="2">
        <v>0</v>
      </c>
      <c r="U850" s="2">
        <v>0</v>
      </c>
      <c r="V850" s="2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 s="2">
        <f t="shared" si="108"/>
        <v>0</v>
      </c>
      <c r="AI850" s="2" t="e">
        <f t="shared" si="103"/>
        <v>#DIV/0!</v>
      </c>
      <c r="AJ850">
        <v>0</v>
      </c>
      <c r="AK850" s="2">
        <f t="shared" si="109"/>
        <v>0</v>
      </c>
    </row>
    <row r="851" spans="1:37" ht="12.75" customHeight="1">
      <c r="A851" s="2">
        <v>14</v>
      </c>
      <c r="B851" s="2">
        <v>15</v>
      </c>
      <c r="C851" s="2" t="s">
        <v>729</v>
      </c>
      <c r="D851" t="s">
        <v>1495</v>
      </c>
      <c r="F851" t="str">
        <f t="shared" si="104"/>
        <v>448WATER</v>
      </c>
      <c r="G851" t="str">
        <f t="shared" si="105"/>
        <v>4040TRANSFERS</v>
      </c>
      <c r="I851" t="s">
        <v>1330</v>
      </c>
      <c r="J851" s="2" t="s">
        <v>812</v>
      </c>
      <c r="K851" s="2" t="s">
        <v>813</v>
      </c>
      <c r="L851" s="2" t="s">
        <v>811</v>
      </c>
      <c r="M851" s="2" t="s">
        <v>103</v>
      </c>
      <c r="N851" s="2" t="s">
        <v>67</v>
      </c>
      <c r="O851" s="2" t="s">
        <v>68</v>
      </c>
      <c r="P851" s="2">
        <v>0</v>
      </c>
      <c r="Q851" s="2">
        <v>0</v>
      </c>
      <c r="R851" s="3">
        <f t="shared" si="106"/>
        <v>0</v>
      </c>
      <c r="S851" s="3">
        <f t="shared" si="107"/>
        <v>0</v>
      </c>
      <c r="T851" s="2">
        <v>0</v>
      </c>
      <c r="U851" s="2">
        <v>0</v>
      </c>
      <c r="V851" s="2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 s="2">
        <f t="shared" si="108"/>
        <v>0</v>
      </c>
      <c r="AI851" s="2" t="e">
        <f t="shared" si="103"/>
        <v>#DIV/0!</v>
      </c>
      <c r="AJ851">
        <v>0</v>
      </c>
      <c r="AK851" s="2">
        <f t="shared" si="109"/>
        <v>0</v>
      </c>
    </row>
    <row r="852" spans="1:37" ht="12.75" customHeight="1">
      <c r="A852" s="2">
        <v>14</v>
      </c>
      <c r="B852" s="2">
        <v>15</v>
      </c>
      <c r="C852" s="2" t="s">
        <v>729</v>
      </c>
      <c r="D852" t="s">
        <v>1495</v>
      </c>
      <c r="F852" t="str">
        <f t="shared" si="104"/>
        <v>448WATER</v>
      </c>
      <c r="G852" t="str">
        <f t="shared" si="105"/>
        <v>4050RECEIPTS</v>
      </c>
      <c r="I852" t="s">
        <v>1330</v>
      </c>
      <c r="J852" s="2" t="s">
        <v>812</v>
      </c>
      <c r="K852" s="2" t="s">
        <v>813</v>
      </c>
      <c r="L852" s="2" t="s">
        <v>811</v>
      </c>
      <c r="M852" s="2" t="s">
        <v>103</v>
      </c>
      <c r="N852" s="2" t="s">
        <v>776</v>
      </c>
      <c r="O852" s="2" t="s">
        <v>777</v>
      </c>
      <c r="P852" s="2">
        <v>0</v>
      </c>
      <c r="Q852" s="2">
        <v>0</v>
      </c>
      <c r="R852" s="3">
        <f t="shared" si="106"/>
        <v>0</v>
      </c>
      <c r="S852" s="3">
        <f t="shared" si="107"/>
        <v>0</v>
      </c>
      <c r="T852" s="2">
        <v>0</v>
      </c>
      <c r="U852" s="2">
        <v>0</v>
      </c>
      <c r="V852" s="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 s="2">
        <f t="shared" si="108"/>
        <v>0</v>
      </c>
      <c r="AI852" s="2" t="e">
        <f t="shared" si="103"/>
        <v>#DIV/0!</v>
      </c>
      <c r="AJ852">
        <v>0</v>
      </c>
      <c r="AK852" s="2">
        <f t="shared" si="109"/>
        <v>0</v>
      </c>
    </row>
    <row r="853" spans="1:37" ht="12.75" customHeight="1">
      <c r="A853" s="2">
        <v>14</v>
      </c>
      <c r="B853" s="2">
        <v>15</v>
      </c>
      <c r="C853" s="2" t="s">
        <v>729</v>
      </c>
      <c r="D853" t="s">
        <v>1495</v>
      </c>
      <c r="F853" t="str">
        <f t="shared" si="104"/>
        <v>448WATER</v>
      </c>
      <c r="G853" t="str">
        <f t="shared" si="105"/>
        <v>4100LEVIES</v>
      </c>
      <c r="I853" t="s">
        <v>1330</v>
      </c>
      <c r="J853" s="2" t="s">
        <v>812</v>
      </c>
      <c r="K853" s="2" t="s">
        <v>813</v>
      </c>
      <c r="L853" s="2" t="s">
        <v>811</v>
      </c>
      <c r="M853" s="2" t="s">
        <v>103</v>
      </c>
      <c r="N853" s="2" t="s">
        <v>814</v>
      </c>
      <c r="O853" s="2" t="s">
        <v>815</v>
      </c>
      <c r="P853" s="2">
        <v>0</v>
      </c>
      <c r="Q853" s="2">
        <v>0</v>
      </c>
      <c r="R853" s="3">
        <f t="shared" si="106"/>
        <v>0</v>
      </c>
      <c r="S853" s="3">
        <f t="shared" si="107"/>
        <v>0</v>
      </c>
      <c r="T853" s="2">
        <v>11761468.85</v>
      </c>
      <c r="U853" s="2">
        <v>0</v>
      </c>
      <c r="V853" s="2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12372382.539999999</v>
      </c>
      <c r="AC853">
        <v>-7889390.3099999996</v>
      </c>
      <c r="AD853">
        <v>-1560538.45</v>
      </c>
      <c r="AE853">
        <v>2873505.79</v>
      </c>
      <c r="AF853">
        <v>2741115.18</v>
      </c>
      <c r="AG853">
        <v>3224394.1</v>
      </c>
      <c r="AH853" s="2">
        <f t="shared" si="108"/>
        <v>11761468.85</v>
      </c>
      <c r="AI853" s="2" t="e">
        <f t="shared" si="103"/>
        <v>#DIV/0!</v>
      </c>
      <c r="AJ853">
        <v>11761468.85</v>
      </c>
      <c r="AK853" s="2">
        <f t="shared" si="109"/>
        <v>23522937.699999999</v>
      </c>
    </row>
    <row r="854" spans="1:37" ht="12.75" customHeight="1">
      <c r="A854" s="2">
        <v>14</v>
      </c>
      <c r="B854" s="2">
        <v>15</v>
      </c>
      <c r="C854" s="2" t="s">
        <v>729</v>
      </c>
      <c r="D854" t="s">
        <v>1495</v>
      </c>
      <c r="F854" t="str">
        <f t="shared" si="104"/>
        <v>448WATER</v>
      </c>
      <c r="G854" t="str">
        <f t="shared" si="105"/>
        <v>4105LESS: PROVISION FOR BAD DEBDTS</v>
      </c>
      <c r="I854" t="s">
        <v>1330</v>
      </c>
      <c r="J854" s="2" t="s">
        <v>812</v>
      </c>
      <c r="K854" s="2" t="s">
        <v>813</v>
      </c>
      <c r="L854" s="2" t="s">
        <v>811</v>
      </c>
      <c r="M854" s="2" t="s">
        <v>103</v>
      </c>
      <c r="N854" s="2" t="s">
        <v>816</v>
      </c>
      <c r="O854" s="2" t="s">
        <v>817</v>
      </c>
      <c r="P854" s="2">
        <v>0</v>
      </c>
      <c r="Q854" s="2">
        <v>0</v>
      </c>
      <c r="R854" s="3">
        <f t="shared" si="106"/>
        <v>0</v>
      </c>
      <c r="S854" s="3">
        <f t="shared" si="107"/>
        <v>0</v>
      </c>
      <c r="T854" s="2">
        <v>0</v>
      </c>
      <c r="U854" s="2">
        <v>0</v>
      </c>
      <c r="V854" s="2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 s="2">
        <f t="shared" si="108"/>
        <v>0</v>
      </c>
      <c r="AI854" s="2" t="e">
        <f t="shared" si="103"/>
        <v>#DIV/0!</v>
      </c>
      <c r="AJ854">
        <v>0</v>
      </c>
      <c r="AK854" s="2">
        <f t="shared" si="109"/>
        <v>0</v>
      </c>
    </row>
    <row r="855" spans="1:37" ht="12.75" customHeight="1">
      <c r="A855" s="2">
        <v>14</v>
      </c>
      <c r="B855" s="2">
        <v>15</v>
      </c>
      <c r="C855" s="2" t="s">
        <v>729</v>
      </c>
      <c r="D855" t="s">
        <v>1495</v>
      </c>
      <c r="F855" t="str">
        <f t="shared" si="104"/>
        <v>449ASSESSMENT RATES</v>
      </c>
      <c r="G855" t="str">
        <f t="shared" si="105"/>
        <v>3000OPENING BALANCE</v>
      </c>
      <c r="I855" t="s">
        <v>1330</v>
      </c>
      <c r="J855" s="2" t="s">
        <v>812</v>
      </c>
      <c r="K855" s="2" t="s">
        <v>813</v>
      </c>
      <c r="L855" s="2" t="s">
        <v>818</v>
      </c>
      <c r="M855" s="2" t="s">
        <v>819</v>
      </c>
      <c r="N855" s="2" t="s">
        <v>15</v>
      </c>
      <c r="O855" s="2" t="s">
        <v>16</v>
      </c>
      <c r="P855" s="2">
        <v>0</v>
      </c>
      <c r="Q855" s="2">
        <v>0</v>
      </c>
      <c r="R855" s="3">
        <f t="shared" si="106"/>
        <v>0</v>
      </c>
      <c r="S855" s="3">
        <f t="shared" si="107"/>
        <v>0</v>
      </c>
      <c r="T855" s="2">
        <v>0</v>
      </c>
      <c r="U855" s="2">
        <v>0</v>
      </c>
      <c r="V855" s="2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 s="2">
        <f t="shared" si="108"/>
        <v>0</v>
      </c>
      <c r="AI855" s="2" t="e">
        <f t="shared" si="103"/>
        <v>#DIV/0!</v>
      </c>
      <c r="AJ855">
        <v>0</v>
      </c>
      <c r="AK855" s="2">
        <f t="shared" si="109"/>
        <v>0</v>
      </c>
    </row>
    <row r="856" spans="1:37" ht="12.75" customHeight="1">
      <c r="A856" s="2">
        <v>14</v>
      </c>
      <c r="B856" s="2">
        <v>15</v>
      </c>
      <c r="C856" s="2" t="s">
        <v>729</v>
      </c>
      <c r="D856" t="s">
        <v>1495</v>
      </c>
      <c r="F856" t="str">
        <f t="shared" si="104"/>
        <v>449ASSESSMENT RATES</v>
      </c>
      <c r="G856" t="str">
        <f t="shared" si="105"/>
        <v>4050RECEIPTS</v>
      </c>
      <c r="I856" t="s">
        <v>1330</v>
      </c>
      <c r="J856" s="2" t="s">
        <v>812</v>
      </c>
      <c r="K856" s="2" t="s">
        <v>813</v>
      </c>
      <c r="L856" s="2" t="s">
        <v>818</v>
      </c>
      <c r="M856" s="2" t="s">
        <v>819</v>
      </c>
      <c r="N856" s="2" t="s">
        <v>776</v>
      </c>
      <c r="O856" s="2" t="s">
        <v>777</v>
      </c>
      <c r="P856" s="2">
        <v>0</v>
      </c>
      <c r="Q856" s="2">
        <v>0</v>
      </c>
      <c r="R856" s="3">
        <f t="shared" si="106"/>
        <v>0</v>
      </c>
      <c r="S856" s="3">
        <f t="shared" si="107"/>
        <v>0</v>
      </c>
      <c r="T856" s="2">
        <v>14629.759999999998</v>
      </c>
      <c r="U856" s="2">
        <v>0</v>
      </c>
      <c r="V856" s="2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1976.56</v>
      </c>
      <c r="AC856">
        <v>1542.17</v>
      </c>
      <c r="AD856">
        <v>1978.47</v>
      </c>
      <c r="AE856">
        <v>-6755.83</v>
      </c>
      <c r="AF856">
        <v>14322.55</v>
      </c>
      <c r="AG856">
        <v>1565.84</v>
      </c>
      <c r="AH856" s="2">
        <f t="shared" si="108"/>
        <v>14629.759999999998</v>
      </c>
      <c r="AI856" s="2" t="e">
        <f t="shared" si="103"/>
        <v>#DIV/0!</v>
      </c>
      <c r="AJ856">
        <v>14629.76</v>
      </c>
      <c r="AK856" s="2">
        <f t="shared" si="109"/>
        <v>29259.519999999997</v>
      </c>
    </row>
    <row r="857" spans="1:37" ht="12.75" customHeight="1">
      <c r="A857" s="2">
        <v>14</v>
      </c>
      <c r="B857" s="2">
        <v>15</v>
      </c>
      <c r="C857" s="2" t="s">
        <v>729</v>
      </c>
      <c r="D857" t="s">
        <v>1495</v>
      </c>
      <c r="F857" t="str">
        <f t="shared" si="104"/>
        <v>449ASSESSMENT RATES</v>
      </c>
      <c r="G857" t="str">
        <f t="shared" si="105"/>
        <v>4100LEVIES</v>
      </c>
      <c r="I857" t="s">
        <v>1330</v>
      </c>
      <c r="J857" s="2" t="s">
        <v>812</v>
      </c>
      <c r="K857" s="2" t="s">
        <v>813</v>
      </c>
      <c r="L857" s="2" t="s">
        <v>818</v>
      </c>
      <c r="M857" s="2" t="s">
        <v>819</v>
      </c>
      <c r="N857" s="2" t="s">
        <v>814</v>
      </c>
      <c r="O857" s="2" t="s">
        <v>815</v>
      </c>
      <c r="P857" s="2">
        <v>0</v>
      </c>
      <c r="Q857" s="2">
        <v>0</v>
      </c>
      <c r="R857" s="3">
        <f t="shared" si="106"/>
        <v>0</v>
      </c>
      <c r="S857" s="3">
        <f t="shared" si="107"/>
        <v>0</v>
      </c>
      <c r="T857" s="2">
        <v>39736772.670000002</v>
      </c>
      <c r="U857" s="2">
        <v>0</v>
      </c>
      <c r="V857" s="2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6616156.9400000004</v>
      </c>
      <c r="AC857">
        <v>6645135.0300000003</v>
      </c>
      <c r="AD857">
        <v>6606613.8200000003</v>
      </c>
      <c r="AE857">
        <v>6566057.1600000001</v>
      </c>
      <c r="AF857">
        <v>6604409.9699999997</v>
      </c>
      <c r="AG857">
        <v>6698399.75</v>
      </c>
      <c r="AH857" s="2">
        <f t="shared" si="108"/>
        <v>39736772.670000002</v>
      </c>
      <c r="AI857" s="2" t="e">
        <f t="shared" si="103"/>
        <v>#DIV/0!</v>
      </c>
      <c r="AJ857">
        <v>39736772.670000002</v>
      </c>
      <c r="AK857" s="2">
        <f t="shared" si="109"/>
        <v>79473545.340000004</v>
      </c>
    </row>
    <row r="858" spans="1:37" ht="12.75" customHeight="1">
      <c r="A858" s="2">
        <v>14</v>
      </c>
      <c r="B858" s="2">
        <v>15</v>
      </c>
      <c r="C858" s="2" t="s">
        <v>729</v>
      </c>
      <c r="D858" t="s">
        <v>1495</v>
      </c>
      <c r="F858" t="str">
        <f t="shared" si="104"/>
        <v>449ASSESSMENT RATES</v>
      </c>
      <c r="G858" t="str">
        <f t="shared" si="105"/>
        <v>4105LESS: PROVISION FOR BAD DEBDTS</v>
      </c>
      <c r="I858" t="s">
        <v>1330</v>
      </c>
      <c r="J858" s="2" t="s">
        <v>812</v>
      </c>
      <c r="K858" s="2" t="s">
        <v>813</v>
      </c>
      <c r="L858" s="2" t="s">
        <v>818</v>
      </c>
      <c r="M858" s="2" t="s">
        <v>819</v>
      </c>
      <c r="N858" s="2" t="s">
        <v>816</v>
      </c>
      <c r="O858" s="2" t="s">
        <v>817</v>
      </c>
      <c r="P858" s="2">
        <v>0</v>
      </c>
      <c r="Q858" s="2">
        <v>0</v>
      </c>
      <c r="R858" s="3">
        <f t="shared" si="106"/>
        <v>0</v>
      </c>
      <c r="S858" s="3">
        <f t="shared" si="107"/>
        <v>0</v>
      </c>
      <c r="T858" s="2">
        <v>0</v>
      </c>
      <c r="U858" s="2">
        <v>0</v>
      </c>
      <c r="V858" s="2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 s="2">
        <f t="shared" si="108"/>
        <v>0</v>
      </c>
      <c r="AI858" s="2" t="e">
        <f t="shared" si="103"/>
        <v>#DIV/0!</v>
      </c>
      <c r="AJ858">
        <v>0</v>
      </c>
      <c r="AK858" s="2">
        <f t="shared" si="109"/>
        <v>0</v>
      </c>
    </row>
    <row r="859" spans="1:37" ht="12.75" customHeight="1">
      <c r="A859" s="2">
        <v>14</v>
      </c>
      <c r="B859" s="2">
        <v>15</v>
      </c>
      <c r="C859" s="2" t="s">
        <v>729</v>
      </c>
      <c r="D859" t="s">
        <v>1495</v>
      </c>
      <c r="F859" t="str">
        <f t="shared" si="104"/>
        <v>451WASTE WATER AND SANITATION</v>
      </c>
      <c r="G859" t="str">
        <f t="shared" si="105"/>
        <v>3000OPENING BALANCE</v>
      </c>
      <c r="I859" t="s">
        <v>1330</v>
      </c>
      <c r="J859" s="2" t="s">
        <v>812</v>
      </c>
      <c r="K859" s="2" t="s">
        <v>813</v>
      </c>
      <c r="L859" s="2" t="s">
        <v>820</v>
      </c>
      <c r="M859" s="2" t="s">
        <v>821</v>
      </c>
      <c r="N859" s="2" t="s">
        <v>15</v>
      </c>
      <c r="O859" s="2" t="s">
        <v>16</v>
      </c>
      <c r="P859" s="2">
        <v>0</v>
      </c>
      <c r="Q859" s="2">
        <v>0</v>
      </c>
      <c r="R859" s="3">
        <f t="shared" si="106"/>
        <v>0</v>
      </c>
      <c r="S859" s="3">
        <f t="shared" si="107"/>
        <v>0</v>
      </c>
      <c r="T859" s="2">
        <v>0</v>
      </c>
      <c r="U859" s="2">
        <v>0</v>
      </c>
      <c r="V859" s="2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 s="2">
        <f t="shared" si="108"/>
        <v>0</v>
      </c>
      <c r="AI859" s="2" t="e">
        <f t="shared" si="103"/>
        <v>#DIV/0!</v>
      </c>
      <c r="AJ859">
        <v>0</v>
      </c>
      <c r="AK859" s="2">
        <f t="shared" si="109"/>
        <v>0</v>
      </c>
    </row>
    <row r="860" spans="1:37" ht="12.75" customHeight="1">
      <c r="A860" s="2">
        <v>14</v>
      </c>
      <c r="B860" s="2">
        <v>15</v>
      </c>
      <c r="C860" s="2" t="s">
        <v>729</v>
      </c>
      <c r="D860" t="s">
        <v>1495</v>
      </c>
      <c r="F860" t="str">
        <f t="shared" si="104"/>
        <v>451WASTE WATER AND SANITATION</v>
      </c>
      <c r="G860" t="str">
        <f t="shared" si="105"/>
        <v>4040TRANSFERS</v>
      </c>
      <c r="I860" t="s">
        <v>1330</v>
      </c>
      <c r="J860" s="2" t="s">
        <v>812</v>
      </c>
      <c r="K860" s="2" t="s">
        <v>813</v>
      </c>
      <c r="L860" s="2" t="s">
        <v>820</v>
      </c>
      <c r="M860" s="2" t="s">
        <v>821</v>
      </c>
      <c r="N860" s="2" t="s">
        <v>67</v>
      </c>
      <c r="O860" s="2" t="s">
        <v>68</v>
      </c>
      <c r="P860" s="2">
        <v>0</v>
      </c>
      <c r="Q860" s="2">
        <v>0</v>
      </c>
      <c r="R860" s="3">
        <f t="shared" si="106"/>
        <v>0</v>
      </c>
      <c r="S860" s="3">
        <f t="shared" si="107"/>
        <v>0</v>
      </c>
      <c r="T860" s="2">
        <v>0</v>
      </c>
      <c r="U860" s="2">
        <v>0</v>
      </c>
      <c r="V860" s="2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 s="2">
        <f t="shared" si="108"/>
        <v>0</v>
      </c>
      <c r="AI860" s="2" t="e">
        <f t="shared" si="103"/>
        <v>#DIV/0!</v>
      </c>
      <c r="AJ860">
        <v>0</v>
      </c>
      <c r="AK860" s="2">
        <f t="shared" si="109"/>
        <v>0</v>
      </c>
    </row>
    <row r="861" spans="1:37" ht="12.75" customHeight="1">
      <c r="A861" s="2">
        <v>14</v>
      </c>
      <c r="B861" s="2">
        <v>15</v>
      </c>
      <c r="C861" s="2" t="s">
        <v>729</v>
      </c>
      <c r="D861" t="s">
        <v>1495</v>
      </c>
      <c r="F861" t="str">
        <f t="shared" si="104"/>
        <v>451WASTE WATER AND SANITATION</v>
      </c>
      <c r="G861" t="str">
        <f t="shared" si="105"/>
        <v>4050RECEIPTS</v>
      </c>
      <c r="I861" t="s">
        <v>1330</v>
      </c>
      <c r="J861" s="2" t="s">
        <v>812</v>
      </c>
      <c r="K861" s="2" t="s">
        <v>813</v>
      </c>
      <c r="L861" s="2" t="s">
        <v>820</v>
      </c>
      <c r="M861" s="2" t="s">
        <v>821</v>
      </c>
      <c r="N861" s="2" t="s">
        <v>776</v>
      </c>
      <c r="O861" s="2" t="s">
        <v>777</v>
      </c>
      <c r="P861" s="2">
        <v>0</v>
      </c>
      <c r="Q861" s="2">
        <v>0</v>
      </c>
      <c r="R861" s="3">
        <f t="shared" si="106"/>
        <v>0</v>
      </c>
      <c r="S861" s="3">
        <f t="shared" si="107"/>
        <v>0</v>
      </c>
      <c r="T861" s="2">
        <v>0</v>
      </c>
      <c r="U861" s="2">
        <v>0</v>
      </c>
      <c r="V861" s="2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 s="2">
        <f t="shared" si="108"/>
        <v>0</v>
      </c>
      <c r="AI861" s="2" t="e">
        <f t="shared" si="103"/>
        <v>#DIV/0!</v>
      </c>
      <c r="AJ861">
        <v>0</v>
      </c>
      <c r="AK861" s="2">
        <f t="shared" si="109"/>
        <v>0</v>
      </c>
    </row>
    <row r="862" spans="1:37" ht="12.75" customHeight="1">
      <c r="A862" s="2">
        <v>14</v>
      </c>
      <c r="B862" s="2">
        <v>15</v>
      </c>
      <c r="C862" s="2" t="s">
        <v>729</v>
      </c>
      <c r="D862" t="s">
        <v>1495</v>
      </c>
      <c r="F862" t="str">
        <f t="shared" si="104"/>
        <v>451WASTE WATER AND SANITATION</v>
      </c>
      <c r="G862" t="str">
        <f t="shared" si="105"/>
        <v>4100LEVIES</v>
      </c>
      <c r="I862" t="s">
        <v>1330</v>
      </c>
      <c r="J862" s="2" t="s">
        <v>812</v>
      </c>
      <c r="K862" s="2" t="s">
        <v>813</v>
      </c>
      <c r="L862" s="2" t="s">
        <v>820</v>
      </c>
      <c r="M862" s="2" t="s">
        <v>821</v>
      </c>
      <c r="N862" s="2" t="s">
        <v>814</v>
      </c>
      <c r="O862" s="2" t="s">
        <v>815</v>
      </c>
      <c r="P862" s="2">
        <v>0</v>
      </c>
      <c r="Q862" s="2">
        <v>0</v>
      </c>
      <c r="R862" s="3">
        <f t="shared" si="106"/>
        <v>0</v>
      </c>
      <c r="S862" s="3">
        <f t="shared" si="107"/>
        <v>0</v>
      </c>
      <c r="T862" s="2">
        <v>3580821.5900000008</v>
      </c>
      <c r="U862" s="2">
        <v>0</v>
      </c>
      <c r="V862" s="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1269861.75</v>
      </c>
      <c r="AC862">
        <v>-54381.67</v>
      </c>
      <c r="AD862">
        <v>652511.93000000005</v>
      </c>
      <c r="AE862">
        <v>589451.41</v>
      </c>
      <c r="AF862">
        <v>516452.87</v>
      </c>
      <c r="AG862">
        <v>606925.30000000005</v>
      </c>
      <c r="AH862" s="2">
        <f t="shared" si="108"/>
        <v>3580821.5900000008</v>
      </c>
      <c r="AI862" s="2" t="e">
        <f t="shared" si="103"/>
        <v>#DIV/0!</v>
      </c>
      <c r="AJ862">
        <v>3580821.59</v>
      </c>
      <c r="AK862" s="2">
        <f t="shared" si="109"/>
        <v>7161643.1800000016</v>
      </c>
    </row>
    <row r="863" spans="1:37" ht="12.75" customHeight="1">
      <c r="A863" s="2">
        <v>14</v>
      </c>
      <c r="B863" s="2">
        <v>15</v>
      </c>
      <c r="C863" s="2" t="s">
        <v>729</v>
      </c>
      <c r="D863" t="s">
        <v>1495</v>
      </c>
      <c r="F863" t="str">
        <f t="shared" si="104"/>
        <v>451WASTE WATER AND SANITATION</v>
      </c>
      <c r="G863" t="str">
        <f t="shared" si="105"/>
        <v>4105LESS: PROVISION FOR BAD DEBDTS</v>
      </c>
      <c r="I863" t="s">
        <v>1330</v>
      </c>
      <c r="J863" s="2" t="s">
        <v>812</v>
      </c>
      <c r="K863" s="2" t="s">
        <v>813</v>
      </c>
      <c r="L863" s="2" t="s">
        <v>820</v>
      </c>
      <c r="M863" s="2" t="s">
        <v>821</v>
      </c>
      <c r="N863" s="2" t="s">
        <v>816</v>
      </c>
      <c r="O863" s="2" t="s">
        <v>817</v>
      </c>
      <c r="P863" s="2">
        <v>0</v>
      </c>
      <c r="Q863" s="2">
        <v>0</v>
      </c>
      <c r="R863" s="3">
        <f t="shared" si="106"/>
        <v>0</v>
      </c>
      <c r="S863" s="3">
        <f t="shared" si="107"/>
        <v>0</v>
      </c>
      <c r="T863" s="2">
        <v>0</v>
      </c>
      <c r="U863" s="2">
        <v>0</v>
      </c>
      <c r="V863" s="2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 s="2">
        <f t="shared" si="108"/>
        <v>0</v>
      </c>
      <c r="AI863" s="2" t="e">
        <f t="shared" si="103"/>
        <v>#DIV/0!</v>
      </c>
      <c r="AJ863">
        <v>0</v>
      </c>
      <c r="AK863" s="2">
        <f t="shared" si="109"/>
        <v>0</v>
      </c>
    </row>
    <row r="864" spans="1:37" ht="12.75" customHeight="1">
      <c r="A864" s="2">
        <v>14</v>
      </c>
      <c r="B864" s="2">
        <v>15</v>
      </c>
      <c r="C864" s="2" t="s">
        <v>729</v>
      </c>
      <c r="D864" t="s">
        <v>1495</v>
      </c>
      <c r="F864" t="str">
        <f t="shared" si="104"/>
        <v>452ELECTRICITY</v>
      </c>
      <c r="G864" t="str">
        <f t="shared" si="105"/>
        <v>3000OPENING BALANCE</v>
      </c>
      <c r="I864" t="s">
        <v>1330</v>
      </c>
      <c r="J864" s="2" t="s">
        <v>812</v>
      </c>
      <c r="K864" s="2" t="s">
        <v>813</v>
      </c>
      <c r="L864" s="2" t="s">
        <v>822</v>
      </c>
      <c r="M864" s="2" t="s">
        <v>101</v>
      </c>
      <c r="N864" s="2" t="s">
        <v>15</v>
      </c>
      <c r="O864" s="2" t="s">
        <v>16</v>
      </c>
      <c r="P864" s="2">
        <v>0</v>
      </c>
      <c r="Q864" s="2">
        <v>0</v>
      </c>
      <c r="R864" s="3">
        <f t="shared" si="106"/>
        <v>0</v>
      </c>
      <c r="S864" s="3">
        <f t="shared" si="107"/>
        <v>0</v>
      </c>
      <c r="T864" s="2">
        <v>0</v>
      </c>
      <c r="U864" s="2">
        <v>0</v>
      </c>
      <c r="V864" s="2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 s="2">
        <f t="shared" si="108"/>
        <v>0</v>
      </c>
      <c r="AI864" s="2" t="e">
        <f t="shared" si="103"/>
        <v>#DIV/0!</v>
      </c>
      <c r="AJ864">
        <v>0</v>
      </c>
      <c r="AK864" s="2">
        <f t="shared" si="109"/>
        <v>0</v>
      </c>
    </row>
    <row r="865" spans="1:37" ht="12.75" customHeight="1">
      <c r="A865" s="2">
        <v>14</v>
      </c>
      <c r="B865" s="2">
        <v>15</v>
      </c>
      <c r="C865" s="2" t="s">
        <v>729</v>
      </c>
      <c r="D865" t="s">
        <v>1495</v>
      </c>
      <c r="F865" t="str">
        <f t="shared" si="104"/>
        <v>452ELECTRICITY</v>
      </c>
      <c r="G865" t="str">
        <f t="shared" si="105"/>
        <v>4050RECEIPTS</v>
      </c>
      <c r="I865" t="s">
        <v>1330</v>
      </c>
      <c r="J865" s="2" t="s">
        <v>812</v>
      </c>
      <c r="K865" s="2" t="s">
        <v>813</v>
      </c>
      <c r="L865" s="2" t="s">
        <v>822</v>
      </c>
      <c r="M865" s="2" t="s">
        <v>101</v>
      </c>
      <c r="N865" s="2" t="s">
        <v>776</v>
      </c>
      <c r="O865" s="2" t="s">
        <v>777</v>
      </c>
      <c r="P865" s="2">
        <v>0</v>
      </c>
      <c r="Q865" s="2">
        <v>0</v>
      </c>
      <c r="R865" s="3">
        <f t="shared" si="106"/>
        <v>0</v>
      </c>
      <c r="S865" s="3">
        <f t="shared" si="107"/>
        <v>0</v>
      </c>
      <c r="T865" s="2">
        <v>-269162261.25999999</v>
      </c>
      <c r="U865" s="2">
        <v>0</v>
      </c>
      <c r="V865" s="2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-38843097.960000001</v>
      </c>
      <c r="AC865">
        <v>-48809409.25</v>
      </c>
      <c r="AD865">
        <v>-50838113.82</v>
      </c>
      <c r="AE865">
        <v>-47151499.280000001</v>
      </c>
      <c r="AF865">
        <v>-41065512.450000003</v>
      </c>
      <c r="AG865">
        <v>-42454628.5</v>
      </c>
      <c r="AH865" s="2">
        <f t="shared" si="108"/>
        <v>-269162261.25999999</v>
      </c>
      <c r="AI865" s="2" t="e">
        <f t="shared" si="103"/>
        <v>#DIV/0!</v>
      </c>
      <c r="AJ865">
        <v>-269162261.25999999</v>
      </c>
      <c r="AK865" s="2">
        <f t="shared" si="109"/>
        <v>-538324522.51999998</v>
      </c>
    </row>
    <row r="866" spans="1:37" ht="12.75" customHeight="1">
      <c r="A866" s="2">
        <v>14</v>
      </c>
      <c r="B866" s="2">
        <v>15</v>
      </c>
      <c r="C866" s="2" t="s">
        <v>729</v>
      </c>
      <c r="D866" t="s">
        <v>1495</v>
      </c>
      <c r="F866" t="str">
        <f t="shared" si="104"/>
        <v>452ELECTRICITY</v>
      </c>
      <c r="G866" t="str">
        <f t="shared" si="105"/>
        <v>4100LEVIES</v>
      </c>
      <c r="I866" t="s">
        <v>1330</v>
      </c>
      <c r="J866" s="2" t="s">
        <v>812</v>
      </c>
      <c r="K866" s="2" t="s">
        <v>813</v>
      </c>
      <c r="L866" s="2" t="s">
        <v>822</v>
      </c>
      <c r="M866" s="2" t="s">
        <v>101</v>
      </c>
      <c r="N866" s="2" t="s">
        <v>814</v>
      </c>
      <c r="O866" s="2" t="s">
        <v>815</v>
      </c>
      <c r="P866" s="2">
        <v>0</v>
      </c>
      <c r="Q866" s="2">
        <v>0</v>
      </c>
      <c r="R866" s="3">
        <f t="shared" si="106"/>
        <v>0</v>
      </c>
      <c r="S866" s="3">
        <f t="shared" si="107"/>
        <v>0</v>
      </c>
      <c r="T866" s="2">
        <v>238246202.13999996</v>
      </c>
      <c r="U866" s="2">
        <v>0</v>
      </c>
      <c r="V866" s="2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36604661.039999999</v>
      </c>
      <c r="AC866">
        <v>51687842.340000004</v>
      </c>
      <c r="AD866">
        <v>36225907.93</v>
      </c>
      <c r="AE866">
        <v>150745091.47</v>
      </c>
      <c r="AF866">
        <v>-80452849.920000002</v>
      </c>
      <c r="AG866">
        <v>43435549.280000001</v>
      </c>
      <c r="AH866" s="2">
        <f t="shared" si="108"/>
        <v>238246202.13999996</v>
      </c>
      <c r="AI866" s="2" t="e">
        <f t="shared" si="103"/>
        <v>#DIV/0!</v>
      </c>
      <c r="AJ866">
        <v>238246202.13999999</v>
      </c>
      <c r="AK866" s="2">
        <f t="shared" si="109"/>
        <v>476492404.27999991</v>
      </c>
    </row>
    <row r="867" spans="1:37" ht="12.75" customHeight="1">
      <c r="A867" s="2">
        <v>14</v>
      </c>
      <c r="B867" s="2">
        <v>15</v>
      </c>
      <c r="C867" s="2" t="s">
        <v>729</v>
      </c>
      <c r="D867" t="s">
        <v>1495</v>
      </c>
      <c r="F867" t="str">
        <f t="shared" si="104"/>
        <v>452ELECTRICITY</v>
      </c>
      <c r="G867" t="str">
        <f t="shared" si="105"/>
        <v>4105LESS: PROVISION FOR BAD DEBDTS</v>
      </c>
      <c r="I867" t="s">
        <v>1330</v>
      </c>
      <c r="J867" s="2" t="s">
        <v>812</v>
      </c>
      <c r="K867" s="2" t="s">
        <v>813</v>
      </c>
      <c r="L867" s="2" t="s">
        <v>822</v>
      </c>
      <c r="M867" s="2" t="s">
        <v>101</v>
      </c>
      <c r="N867" s="2" t="s">
        <v>816</v>
      </c>
      <c r="O867" s="2" t="s">
        <v>817</v>
      </c>
      <c r="P867" s="2">
        <v>0</v>
      </c>
      <c r="Q867" s="2">
        <v>0</v>
      </c>
      <c r="R867" s="3">
        <f t="shared" si="106"/>
        <v>0</v>
      </c>
      <c r="S867" s="3">
        <f t="shared" si="107"/>
        <v>0</v>
      </c>
      <c r="T867" s="2">
        <v>0</v>
      </c>
      <c r="U867" s="2">
        <v>0</v>
      </c>
      <c r="V867" s="2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 s="2">
        <f t="shared" si="108"/>
        <v>0</v>
      </c>
      <c r="AI867" s="2" t="e">
        <f t="shared" si="103"/>
        <v>#DIV/0!</v>
      </c>
      <c r="AJ867">
        <v>0</v>
      </c>
      <c r="AK867" s="2">
        <f t="shared" si="109"/>
        <v>0</v>
      </c>
    </row>
    <row r="868" spans="1:37" ht="12.75" customHeight="1">
      <c r="A868" s="2">
        <v>14</v>
      </c>
      <c r="B868" s="2">
        <v>15</v>
      </c>
      <c r="C868" s="2" t="s">
        <v>729</v>
      </c>
      <c r="D868" t="s">
        <v>1495</v>
      </c>
      <c r="F868" t="str">
        <f t="shared" si="104"/>
        <v>453REFUSE REMOVAL</v>
      </c>
      <c r="G868" t="str">
        <f t="shared" si="105"/>
        <v>3000OPENING BALANCE</v>
      </c>
      <c r="I868" t="s">
        <v>1330</v>
      </c>
      <c r="J868" s="2" t="s">
        <v>812</v>
      </c>
      <c r="K868" s="2" t="s">
        <v>813</v>
      </c>
      <c r="L868" s="2" t="s">
        <v>823</v>
      </c>
      <c r="M868" s="2" t="s">
        <v>824</v>
      </c>
      <c r="N868" s="2" t="s">
        <v>15</v>
      </c>
      <c r="O868" s="2" t="s">
        <v>16</v>
      </c>
      <c r="P868" s="2">
        <v>0</v>
      </c>
      <c r="Q868" s="2">
        <v>0</v>
      </c>
      <c r="R868" s="3">
        <f t="shared" si="106"/>
        <v>0</v>
      </c>
      <c r="S868" s="3">
        <f t="shared" si="107"/>
        <v>0</v>
      </c>
      <c r="T868" s="2">
        <v>0</v>
      </c>
      <c r="U868" s="2">
        <v>0</v>
      </c>
      <c r="V868" s="2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 s="2">
        <f t="shared" si="108"/>
        <v>0</v>
      </c>
      <c r="AI868" s="2" t="e">
        <f t="shared" si="103"/>
        <v>#DIV/0!</v>
      </c>
      <c r="AJ868">
        <v>0</v>
      </c>
      <c r="AK868" s="2">
        <f t="shared" si="109"/>
        <v>0</v>
      </c>
    </row>
    <row r="869" spans="1:37" ht="12.75" customHeight="1">
      <c r="A869" s="2">
        <v>14</v>
      </c>
      <c r="B869" s="2">
        <v>15</v>
      </c>
      <c r="C869" s="2" t="s">
        <v>729</v>
      </c>
      <c r="D869" t="s">
        <v>1495</v>
      </c>
      <c r="F869" t="str">
        <f t="shared" si="104"/>
        <v>453REFUSE REMOVAL</v>
      </c>
      <c r="G869" t="str">
        <f t="shared" si="105"/>
        <v>4050RECEIPTS</v>
      </c>
      <c r="I869" t="s">
        <v>1330</v>
      </c>
      <c r="J869" s="2" t="s">
        <v>812</v>
      </c>
      <c r="K869" s="2" t="s">
        <v>813</v>
      </c>
      <c r="L869" s="2" t="s">
        <v>823</v>
      </c>
      <c r="M869" s="2" t="s">
        <v>824</v>
      </c>
      <c r="N869" s="2" t="s">
        <v>776</v>
      </c>
      <c r="O869" s="2" t="s">
        <v>777</v>
      </c>
      <c r="P869" s="2">
        <v>0</v>
      </c>
      <c r="Q869" s="2">
        <v>0</v>
      </c>
      <c r="R869" s="3">
        <f t="shared" si="106"/>
        <v>0</v>
      </c>
      <c r="S869" s="3">
        <f t="shared" si="107"/>
        <v>0</v>
      </c>
      <c r="T869" s="2">
        <v>0</v>
      </c>
      <c r="U869" s="2">
        <v>0</v>
      </c>
      <c r="V869" s="2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 s="2">
        <f t="shared" si="108"/>
        <v>0</v>
      </c>
      <c r="AI869" s="2" t="e">
        <f t="shared" si="103"/>
        <v>#DIV/0!</v>
      </c>
      <c r="AJ869">
        <v>0</v>
      </c>
      <c r="AK869" s="2">
        <f t="shared" si="109"/>
        <v>0</v>
      </c>
    </row>
    <row r="870" spans="1:37" ht="12.75" customHeight="1">
      <c r="A870" s="2">
        <v>14</v>
      </c>
      <c r="B870" s="2">
        <v>15</v>
      </c>
      <c r="C870" s="2" t="s">
        <v>729</v>
      </c>
      <c r="D870" t="s">
        <v>1495</v>
      </c>
      <c r="F870" t="str">
        <f t="shared" si="104"/>
        <v>453REFUSE REMOVAL</v>
      </c>
      <c r="G870" t="str">
        <f t="shared" si="105"/>
        <v>4100LEVIES</v>
      </c>
      <c r="I870" t="s">
        <v>1330</v>
      </c>
      <c r="J870" s="2" t="s">
        <v>812</v>
      </c>
      <c r="K870" s="2" t="s">
        <v>813</v>
      </c>
      <c r="L870" s="2" t="s">
        <v>823</v>
      </c>
      <c r="M870" s="2" t="s">
        <v>824</v>
      </c>
      <c r="N870" s="2" t="s">
        <v>814</v>
      </c>
      <c r="O870" s="2" t="s">
        <v>815</v>
      </c>
      <c r="P870" s="2">
        <v>0</v>
      </c>
      <c r="Q870" s="2">
        <v>0</v>
      </c>
      <c r="R870" s="3">
        <f t="shared" si="106"/>
        <v>0</v>
      </c>
      <c r="S870" s="3">
        <f t="shared" si="107"/>
        <v>0</v>
      </c>
      <c r="T870" s="2">
        <v>14413833.289999999</v>
      </c>
      <c r="U870" s="2">
        <v>0</v>
      </c>
      <c r="V870" s="2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2421906.5</v>
      </c>
      <c r="AC870">
        <v>2396087.4500000002</v>
      </c>
      <c r="AD870">
        <v>2279642.12</v>
      </c>
      <c r="AE870">
        <v>2456401.4500000002</v>
      </c>
      <c r="AF870">
        <v>2439870.58</v>
      </c>
      <c r="AG870">
        <v>2419925.19</v>
      </c>
      <c r="AH870" s="2">
        <f t="shared" si="108"/>
        <v>14413833.289999999</v>
      </c>
      <c r="AI870" s="2" t="e">
        <f t="shared" si="103"/>
        <v>#DIV/0!</v>
      </c>
      <c r="AJ870">
        <v>14413833.289999999</v>
      </c>
      <c r="AK870" s="2">
        <f t="shared" si="109"/>
        <v>28827666.579999998</v>
      </c>
    </row>
    <row r="871" spans="1:37" ht="12.75" customHeight="1">
      <c r="A871" s="2">
        <v>14</v>
      </c>
      <c r="B871" s="2">
        <v>15</v>
      </c>
      <c r="C871" s="2" t="s">
        <v>729</v>
      </c>
      <c r="D871" t="s">
        <v>1495</v>
      </c>
      <c r="F871" t="str">
        <f t="shared" si="104"/>
        <v>453REFUSE REMOVAL</v>
      </c>
      <c r="G871" t="str">
        <f t="shared" si="105"/>
        <v>4105LESS: PROVISION FOR BAD DEBDTS</v>
      </c>
      <c r="I871" t="s">
        <v>1330</v>
      </c>
      <c r="J871" s="2" t="s">
        <v>812</v>
      </c>
      <c r="K871" s="2" t="s">
        <v>813</v>
      </c>
      <c r="L871" s="2" t="s">
        <v>823</v>
      </c>
      <c r="M871" s="2" t="s">
        <v>824</v>
      </c>
      <c r="N871" s="2" t="s">
        <v>816</v>
      </c>
      <c r="O871" s="2" t="s">
        <v>817</v>
      </c>
      <c r="P871" s="2">
        <v>0</v>
      </c>
      <c r="Q871" s="2">
        <v>0</v>
      </c>
      <c r="R871" s="3">
        <f t="shared" si="106"/>
        <v>0</v>
      </c>
      <c r="S871" s="3">
        <f t="shared" si="107"/>
        <v>0</v>
      </c>
      <c r="T871" s="2">
        <v>0</v>
      </c>
      <c r="U871" s="2">
        <v>0</v>
      </c>
      <c r="V871" s="2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 s="2">
        <f t="shared" si="108"/>
        <v>0</v>
      </c>
      <c r="AI871" s="2" t="e">
        <f t="shared" si="103"/>
        <v>#DIV/0!</v>
      </c>
      <c r="AJ871">
        <v>0</v>
      </c>
      <c r="AK871" s="2">
        <f t="shared" si="109"/>
        <v>0</v>
      </c>
    </row>
    <row r="872" spans="1:37" ht="12.75" customHeight="1">
      <c r="A872" s="2">
        <v>14</v>
      </c>
      <c r="B872" s="2">
        <v>15</v>
      </c>
      <c r="C872" s="2" t="s">
        <v>729</v>
      </c>
      <c r="D872" t="s">
        <v>1495</v>
      </c>
      <c r="F872" t="str">
        <f t="shared" si="104"/>
        <v>488PROVISION FOR BAD DEDT: WATER</v>
      </c>
      <c r="G872" t="str">
        <f t="shared" si="105"/>
        <v>3000OPENING BALANCE</v>
      </c>
      <c r="I872" t="s">
        <v>1330</v>
      </c>
      <c r="J872" s="2" t="s">
        <v>812</v>
      </c>
      <c r="K872" s="2" t="s">
        <v>813</v>
      </c>
      <c r="L872" s="2" t="s">
        <v>825</v>
      </c>
      <c r="M872" s="2" t="s">
        <v>826</v>
      </c>
      <c r="N872" s="2" t="s">
        <v>15</v>
      </c>
      <c r="O872" s="2" t="s">
        <v>16</v>
      </c>
      <c r="P872" s="2">
        <v>0</v>
      </c>
      <c r="Q872" s="2">
        <v>0</v>
      </c>
      <c r="R872" s="3">
        <f t="shared" si="106"/>
        <v>0</v>
      </c>
      <c r="S872" s="3">
        <f t="shared" si="107"/>
        <v>0</v>
      </c>
      <c r="T872" s="2">
        <v>0</v>
      </c>
      <c r="U872" s="2">
        <v>0</v>
      </c>
      <c r="V872" s="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 s="2">
        <f t="shared" si="108"/>
        <v>0</v>
      </c>
      <c r="AI872" s="2" t="e">
        <f t="shared" si="103"/>
        <v>#DIV/0!</v>
      </c>
      <c r="AJ872">
        <v>0</v>
      </c>
      <c r="AK872" s="2">
        <f t="shared" si="109"/>
        <v>0</v>
      </c>
    </row>
    <row r="873" spans="1:37" ht="12.75" customHeight="1">
      <c r="A873" s="2">
        <v>14</v>
      </c>
      <c r="B873" s="2">
        <v>15</v>
      </c>
      <c r="C873" s="2" t="s">
        <v>729</v>
      </c>
      <c r="D873" t="s">
        <v>1495</v>
      </c>
      <c r="F873" t="str">
        <f t="shared" si="104"/>
        <v>488PROVISION FOR BAD DEDT: WATER</v>
      </c>
      <c r="G873" t="str">
        <f t="shared" si="105"/>
        <v>4040TRANSFERS</v>
      </c>
      <c r="I873" t="s">
        <v>1330</v>
      </c>
      <c r="J873" s="2" t="s">
        <v>812</v>
      </c>
      <c r="K873" s="2" t="s">
        <v>813</v>
      </c>
      <c r="L873" s="2" t="s">
        <v>825</v>
      </c>
      <c r="M873" s="2" t="s">
        <v>826</v>
      </c>
      <c r="N873" s="2" t="s">
        <v>67</v>
      </c>
      <c r="O873" s="2" t="s">
        <v>68</v>
      </c>
      <c r="P873" s="2">
        <v>0</v>
      </c>
      <c r="Q873" s="2">
        <v>0</v>
      </c>
      <c r="R873" s="3">
        <f t="shared" si="106"/>
        <v>0</v>
      </c>
      <c r="S873" s="3">
        <f t="shared" si="107"/>
        <v>0</v>
      </c>
      <c r="T873" s="2">
        <v>0</v>
      </c>
      <c r="U873" s="2">
        <v>0</v>
      </c>
      <c r="V873" s="2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 s="2">
        <f t="shared" si="108"/>
        <v>0</v>
      </c>
      <c r="AI873" s="2" t="e">
        <f t="shared" si="103"/>
        <v>#DIV/0!</v>
      </c>
      <c r="AJ873">
        <v>0</v>
      </c>
      <c r="AK873" s="2">
        <f t="shared" si="109"/>
        <v>0</v>
      </c>
    </row>
    <row r="874" spans="1:37" ht="12.75" customHeight="1">
      <c r="A874" s="2">
        <v>14</v>
      </c>
      <c r="B874" s="2">
        <v>15</v>
      </c>
      <c r="C874" s="2" t="s">
        <v>729</v>
      </c>
      <c r="D874" t="s">
        <v>1495</v>
      </c>
      <c r="F874" t="str">
        <f t="shared" si="104"/>
        <v>488PROVISION FOR BAD DEDT: WATER</v>
      </c>
      <c r="G874" t="str">
        <f t="shared" si="105"/>
        <v>4105LESS: PROVISION FOR BAD DEBDTS</v>
      </c>
      <c r="I874" t="s">
        <v>1330</v>
      </c>
      <c r="J874" s="2" t="s">
        <v>812</v>
      </c>
      <c r="K874" s="2" t="s">
        <v>813</v>
      </c>
      <c r="L874" s="2" t="s">
        <v>825</v>
      </c>
      <c r="M874" s="2" t="s">
        <v>826</v>
      </c>
      <c r="N874" s="2" t="s">
        <v>816</v>
      </c>
      <c r="O874" s="2" t="s">
        <v>817</v>
      </c>
      <c r="P874" s="2">
        <v>0</v>
      </c>
      <c r="Q874" s="2">
        <v>0</v>
      </c>
      <c r="R874" s="3">
        <f t="shared" si="106"/>
        <v>0</v>
      </c>
      <c r="S874" s="3">
        <f t="shared" si="107"/>
        <v>0</v>
      </c>
      <c r="T874" s="2">
        <v>2235983.88</v>
      </c>
      <c r="U874" s="2">
        <v>0</v>
      </c>
      <c r="V874" s="2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-2</v>
      </c>
      <c r="AC874">
        <v>-2</v>
      </c>
      <c r="AD874">
        <v>2270699.36</v>
      </c>
      <c r="AE874">
        <v>-34709.480000000003</v>
      </c>
      <c r="AF874">
        <v>-1</v>
      </c>
      <c r="AG874">
        <v>-1</v>
      </c>
      <c r="AH874" s="2">
        <f t="shared" si="108"/>
        <v>2235983.88</v>
      </c>
      <c r="AI874" s="2" t="e">
        <f t="shared" si="103"/>
        <v>#DIV/0!</v>
      </c>
      <c r="AJ874">
        <v>2235983.88</v>
      </c>
      <c r="AK874" s="2">
        <f t="shared" si="109"/>
        <v>4471967.76</v>
      </c>
    </row>
    <row r="875" spans="1:37" ht="12.75" customHeight="1">
      <c r="A875" s="2">
        <v>14</v>
      </c>
      <c r="B875" s="2">
        <v>15</v>
      </c>
      <c r="C875" s="2" t="s">
        <v>729</v>
      </c>
      <c r="D875" t="s">
        <v>1495</v>
      </c>
      <c r="F875" t="str">
        <f t="shared" si="104"/>
        <v>490PROVISION FOR BAD DEDT: RATES</v>
      </c>
      <c r="G875" t="str">
        <f t="shared" si="105"/>
        <v>3000OPENING BALANCE</v>
      </c>
      <c r="I875" t="s">
        <v>1330</v>
      </c>
      <c r="J875" s="2" t="s">
        <v>812</v>
      </c>
      <c r="K875" s="2" t="s">
        <v>813</v>
      </c>
      <c r="L875" s="2" t="s">
        <v>827</v>
      </c>
      <c r="M875" s="2" t="s">
        <v>828</v>
      </c>
      <c r="N875" s="2" t="s">
        <v>15</v>
      </c>
      <c r="O875" s="2" t="s">
        <v>16</v>
      </c>
      <c r="P875" s="2">
        <v>0</v>
      </c>
      <c r="Q875" s="2">
        <v>0</v>
      </c>
      <c r="R875" s="3">
        <f t="shared" si="106"/>
        <v>0</v>
      </c>
      <c r="S875" s="3">
        <f t="shared" si="107"/>
        <v>0</v>
      </c>
      <c r="T875" s="2">
        <v>0</v>
      </c>
      <c r="U875" s="2">
        <v>0</v>
      </c>
      <c r="V875" s="2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 s="2">
        <f t="shared" si="108"/>
        <v>0</v>
      </c>
      <c r="AI875" s="2" t="e">
        <f t="shared" si="103"/>
        <v>#DIV/0!</v>
      </c>
      <c r="AJ875">
        <v>0</v>
      </c>
      <c r="AK875" s="2">
        <f t="shared" si="109"/>
        <v>0</v>
      </c>
    </row>
    <row r="876" spans="1:37" ht="12.75" customHeight="1">
      <c r="A876" s="2">
        <v>14</v>
      </c>
      <c r="B876" s="2">
        <v>15</v>
      </c>
      <c r="C876" s="2" t="s">
        <v>729</v>
      </c>
      <c r="D876" t="s">
        <v>1495</v>
      </c>
      <c r="F876" t="str">
        <f t="shared" si="104"/>
        <v>490PROVISION FOR BAD DEDT: RATES</v>
      </c>
      <c r="G876" t="str">
        <f t="shared" si="105"/>
        <v>4105LESS: PROVISION FOR BAD DEBDTS</v>
      </c>
      <c r="I876" t="s">
        <v>1330</v>
      </c>
      <c r="J876" s="2" t="s">
        <v>812</v>
      </c>
      <c r="K876" s="2" t="s">
        <v>813</v>
      </c>
      <c r="L876" s="2" t="s">
        <v>827</v>
      </c>
      <c r="M876" s="2" t="s">
        <v>828</v>
      </c>
      <c r="N876" s="2" t="s">
        <v>816</v>
      </c>
      <c r="O876" s="2" t="s">
        <v>817</v>
      </c>
      <c r="P876" s="2">
        <v>0</v>
      </c>
      <c r="Q876" s="2">
        <v>0</v>
      </c>
      <c r="R876" s="3">
        <f t="shared" si="106"/>
        <v>0</v>
      </c>
      <c r="S876" s="3">
        <f t="shared" si="107"/>
        <v>0</v>
      </c>
      <c r="T876" s="2">
        <v>0</v>
      </c>
      <c r="U876" s="2">
        <v>0</v>
      </c>
      <c r="V876" s="2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 s="2">
        <f t="shared" si="108"/>
        <v>0</v>
      </c>
      <c r="AI876" s="2" t="e">
        <f t="shared" si="103"/>
        <v>#DIV/0!</v>
      </c>
      <c r="AJ876">
        <v>0</v>
      </c>
      <c r="AK876" s="2">
        <f t="shared" si="109"/>
        <v>0</v>
      </c>
    </row>
    <row r="877" spans="1:37" ht="12.75" customHeight="1">
      <c r="A877" s="2">
        <v>14</v>
      </c>
      <c r="B877" s="2">
        <v>15</v>
      </c>
      <c r="C877" s="2" t="s">
        <v>729</v>
      </c>
      <c r="D877" t="s">
        <v>1495</v>
      </c>
      <c r="F877" t="str">
        <f t="shared" si="104"/>
        <v>492PROVISION FOR BAD DEDT: WATER &amp; SEWER</v>
      </c>
      <c r="G877" t="str">
        <f t="shared" si="105"/>
        <v>3000OPENING BALANCE</v>
      </c>
      <c r="I877" t="s">
        <v>1330</v>
      </c>
      <c r="J877" s="2" t="s">
        <v>812</v>
      </c>
      <c r="K877" s="2" t="s">
        <v>813</v>
      </c>
      <c r="L877" s="2" t="s">
        <v>829</v>
      </c>
      <c r="M877" s="2" t="s">
        <v>830</v>
      </c>
      <c r="N877" s="2" t="s">
        <v>15</v>
      </c>
      <c r="O877" s="2" t="s">
        <v>16</v>
      </c>
      <c r="P877" s="2">
        <v>0</v>
      </c>
      <c r="Q877" s="2">
        <v>0</v>
      </c>
      <c r="R877" s="3">
        <f t="shared" si="106"/>
        <v>0</v>
      </c>
      <c r="S877" s="3">
        <f t="shared" si="107"/>
        <v>0</v>
      </c>
      <c r="T877" s="2">
        <v>0</v>
      </c>
      <c r="U877" s="2">
        <v>0</v>
      </c>
      <c r="V877" s="2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 s="2">
        <f t="shared" si="108"/>
        <v>0</v>
      </c>
      <c r="AI877" s="2" t="e">
        <f t="shared" si="103"/>
        <v>#DIV/0!</v>
      </c>
      <c r="AJ877">
        <v>0</v>
      </c>
      <c r="AK877" s="2">
        <f t="shared" si="109"/>
        <v>0</v>
      </c>
    </row>
    <row r="878" spans="1:37" ht="12.75" customHeight="1">
      <c r="A878" s="2">
        <v>14</v>
      </c>
      <c r="B878" s="2">
        <v>15</v>
      </c>
      <c r="C878" s="2" t="s">
        <v>729</v>
      </c>
      <c r="D878" t="s">
        <v>1495</v>
      </c>
      <c r="F878" t="str">
        <f t="shared" si="104"/>
        <v>492PROVISION FOR BAD DEDT: WATER &amp; SEWER</v>
      </c>
      <c r="G878" t="str">
        <f t="shared" si="105"/>
        <v>4040TRANSFERS</v>
      </c>
      <c r="I878" t="s">
        <v>1330</v>
      </c>
      <c r="J878" s="2" t="s">
        <v>812</v>
      </c>
      <c r="K878" s="2" t="s">
        <v>813</v>
      </c>
      <c r="L878" s="2" t="s">
        <v>829</v>
      </c>
      <c r="M878" s="2" t="s">
        <v>830</v>
      </c>
      <c r="N878" s="2" t="s">
        <v>67</v>
      </c>
      <c r="O878" s="2" t="s">
        <v>68</v>
      </c>
      <c r="P878" s="2">
        <v>0</v>
      </c>
      <c r="Q878" s="2">
        <v>0</v>
      </c>
      <c r="R878" s="3">
        <f t="shared" si="106"/>
        <v>0</v>
      </c>
      <c r="S878" s="3">
        <f t="shared" si="107"/>
        <v>0</v>
      </c>
      <c r="T878" s="2">
        <v>0</v>
      </c>
      <c r="U878" s="2">
        <v>0</v>
      </c>
      <c r="V878" s="2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 s="2">
        <f t="shared" si="108"/>
        <v>0</v>
      </c>
      <c r="AI878" s="2" t="e">
        <f t="shared" si="103"/>
        <v>#DIV/0!</v>
      </c>
      <c r="AJ878">
        <v>0</v>
      </c>
      <c r="AK878" s="2">
        <f t="shared" si="109"/>
        <v>0</v>
      </c>
    </row>
    <row r="879" spans="1:37" ht="12.75" customHeight="1">
      <c r="A879" s="2">
        <v>14</v>
      </c>
      <c r="B879" s="2">
        <v>15</v>
      </c>
      <c r="C879" s="2" t="s">
        <v>729</v>
      </c>
      <c r="D879" t="s">
        <v>1495</v>
      </c>
      <c r="F879" t="str">
        <f t="shared" si="104"/>
        <v>492PROVISION FOR BAD DEDT: WATER &amp; SEWER</v>
      </c>
      <c r="G879" t="str">
        <f t="shared" si="105"/>
        <v>4105LESS: PROVISION FOR BAD DEBDTS</v>
      </c>
      <c r="I879" t="s">
        <v>1330</v>
      </c>
      <c r="J879" s="2" t="s">
        <v>812</v>
      </c>
      <c r="K879" s="2" t="s">
        <v>813</v>
      </c>
      <c r="L879" s="2" t="s">
        <v>829</v>
      </c>
      <c r="M879" s="2" t="s">
        <v>830</v>
      </c>
      <c r="N879" s="2" t="s">
        <v>816</v>
      </c>
      <c r="O879" s="2" t="s">
        <v>817</v>
      </c>
      <c r="P879" s="2">
        <v>0</v>
      </c>
      <c r="Q879" s="2">
        <v>0</v>
      </c>
      <c r="R879" s="3">
        <f t="shared" si="106"/>
        <v>0</v>
      </c>
      <c r="S879" s="3">
        <f t="shared" si="107"/>
        <v>0</v>
      </c>
      <c r="T879" s="2">
        <v>0</v>
      </c>
      <c r="U879" s="2">
        <v>0</v>
      </c>
      <c r="V879" s="2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 s="2">
        <f t="shared" si="108"/>
        <v>0</v>
      </c>
      <c r="AI879" s="2" t="e">
        <f t="shared" si="103"/>
        <v>#DIV/0!</v>
      </c>
      <c r="AJ879">
        <v>0</v>
      </c>
      <c r="AK879" s="2">
        <f t="shared" si="109"/>
        <v>0</v>
      </c>
    </row>
    <row r="880" spans="1:37" ht="12.75" customHeight="1">
      <c r="A880" s="2">
        <v>14</v>
      </c>
      <c r="B880" s="2">
        <v>15</v>
      </c>
      <c r="C880" s="2" t="s">
        <v>729</v>
      </c>
      <c r="D880" t="s">
        <v>1495</v>
      </c>
      <c r="F880" t="str">
        <f t="shared" si="104"/>
        <v>494PROVISION FOR BAD DEDT: ELECTRICITY</v>
      </c>
      <c r="G880" t="str">
        <f t="shared" si="105"/>
        <v>3000OPENING BALANCE</v>
      </c>
      <c r="I880" t="s">
        <v>1330</v>
      </c>
      <c r="J880" s="2" t="s">
        <v>812</v>
      </c>
      <c r="K880" s="2" t="s">
        <v>813</v>
      </c>
      <c r="L880" s="2" t="s">
        <v>831</v>
      </c>
      <c r="M880" s="2" t="s">
        <v>832</v>
      </c>
      <c r="N880" s="2" t="s">
        <v>15</v>
      </c>
      <c r="O880" s="2" t="s">
        <v>16</v>
      </c>
      <c r="P880" s="2">
        <v>0</v>
      </c>
      <c r="Q880" s="2">
        <v>0</v>
      </c>
      <c r="R880" s="3">
        <f t="shared" si="106"/>
        <v>0</v>
      </c>
      <c r="S880" s="3">
        <f t="shared" si="107"/>
        <v>0</v>
      </c>
      <c r="T880" s="2">
        <v>0</v>
      </c>
      <c r="U880" s="2">
        <v>0</v>
      </c>
      <c r="V880" s="2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 s="2">
        <f t="shared" si="108"/>
        <v>0</v>
      </c>
      <c r="AI880" s="2" t="e">
        <f t="shared" si="103"/>
        <v>#DIV/0!</v>
      </c>
      <c r="AJ880">
        <v>0</v>
      </c>
      <c r="AK880" s="2">
        <f t="shared" si="109"/>
        <v>0</v>
      </c>
    </row>
    <row r="881" spans="1:37" ht="12.75" customHeight="1">
      <c r="A881" s="2">
        <v>14</v>
      </c>
      <c r="B881" s="2">
        <v>15</v>
      </c>
      <c r="C881" s="2" t="s">
        <v>729</v>
      </c>
      <c r="D881" t="s">
        <v>1495</v>
      </c>
      <c r="F881" t="str">
        <f t="shared" si="104"/>
        <v>494PROVISION FOR BAD DEDT: ELECTRICITY</v>
      </c>
      <c r="G881" t="str">
        <f t="shared" si="105"/>
        <v>4105LESS: PROVISION FOR BAD DEBDTS</v>
      </c>
      <c r="I881" t="s">
        <v>1330</v>
      </c>
      <c r="J881" s="2" t="s">
        <v>812</v>
      </c>
      <c r="K881" s="2" t="s">
        <v>813</v>
      </c>
      <c r="L881" s="2" t="s">
        <v>831</v>
      </c>
      <c r="M881" s="2" t="s">
        <v>832</v>
      </c>
      <c r="N881" s="2" t="s">
        <v>816</v>
      </c>
      <c r="O881" s="2" t="s">
        <v>817</v>
      </c>
      <c r="P881" s="2">
        <v>0</v>
      </c>
      <c r="Q881" s="2">
        <v>0</v>
      </c>
      <c r="R881" s="3">
        <f t="shared" si="106"/>
        <v>0</v>
      </c>
      <c r="S881" s="3">
        <f t="shared" si="107"/>
        <v>0</v>
      </c>
      <c r="T881" s="2">
        <v>3288595.45</v>
      </c>
      <c r="U881" s="2">
        <v>0</v>
      </c>
      <c r="V881" s="2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3380672.56</v>
      </c>
      <c r="AE881">
        <v>-92077.11</v>
      </c>
      <c r="AF881">
        <v>0</v>
      </c>
      <c r="AG881">
        <v>0</v>
      </c>
      <c r="AH881" s="2">
        <f t="shared" si="108"/>
        <v>3288595.45</v>
      </c>
      <c r="AI881" s="2" t="e">
        <f t="shared" si="103"/>
        <v>#DIV/0!</v>
      </c>
      <c r="AJ881">
        <v>3288595.45</v>
      </c>
      <c r="AK881" s="2">
        <f t="shared" si="109"/>
        <v>6577190.9000000004</v>
      </c>
    </row>
    <row r="882" spans="1:37" ht="12.75" customHeight="1">
      <c r="A882" s="2">
        <v>14</v>
      </c>
      <c r="B882" s="2">
        <v>15</v>
      </c>
      <c r="C882" s="2" t="s">
        <v>729</v>
      </c>
      <c r="D882" t="s">
        <v>1495</v>
      </c>
      <c r="F882" t="str">
        <f t="shared" si="104"/>
        <v>496PROVISION FOR BAD DEDT: REFUSE REMOVAL</v>
      </c>
      <c r="G882" t="str">
        <f t="shared" si="105"/>
        <v>3000OPENING BALANCE</v>
      </c>
      <c r="I882" t="s">
        <v>1330</v>
      </c>
      <c r="J882" s="2" t="s">
        <v>812</v>
      </c>
      <c r="K882" s="2" t="s">
        <v>813</v>
      </c>
      <c r="L882" s="2" t="s">
        <v>833</v>
      </c>
      <c r="M882" s="2" t="s">
        <v>834</v>
      </c>
      <c r="N882" s="2" t="s">
        <v>15</v>
      </c>
      <c r="O882" s="2" t="s">
        <v>16</v>
      </c>
      <c r="P882" s="2">
        <v>0</v>
      </c>
      <c r="Q882" s="2">
        <v>0</v>
      </c>
      <c r="R882" s="3">
        <f t="shared" si="106"/>
        <v>0</v>
      </c>
      <c r="S882" s="3">
        <f t="shared" si="107"/>
        <v>0</v>
      </c>
      <c r="T882" s="2">
        <v>0</v>
      </c>
      <c r="U882" s="2">
        <v>0</v>
      </c>
      <c r="V882" s="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 s="2">
        <f t="shared" si="108"/>
        <v>0</v>
      </c>
      <c r="AI882" s="2" t="e">
        <f t="shared" si="103"/>
        <v>#DIV/0!</v>
      </c>
      <c r="AJ882">
        <v>0</v>
      </c>
      <c r="AK882" s="2">
        <f t="shared" si="109"/>
        <v>0</v>
      </c>
    </row>
    <row r="883" spans="1:37" ht="12.75" customHeight="1">
      <c r="A883" s="2">
        <v>14</v>
      </c>
      <c r="B883" s="2">
        <v>15</v>
      </c>
      <c r="C883" s="2" t="s">
        <v>729</v>
      </c>
      <c r="D883" t="s">
        <v>1495</v>
      </c>
      <c r="F883" t="str">
        <f t="shared" si="104"/>
        <v>496PROVISION FOR BAD DEDT: REFUSE REMOVAL</v>
      </c>
      <c r="G883" t="str">
        <f t="shared" si="105"/>
        <v>4105LESS: PROVISION FOR BAD DEBDTS</v>
      </c>
      <c r="I883" t="s">
        <v>1330</v>
      </c>
      <c r="J883" s="2" t="s">
        <v>812</v>
      </c>
      <c r="K883" s="2" t="s">
        <v>813</v>
      </c>
      <c r="L883" s="2" t="s">
        <v>833</v>
      </c>
      <c r="M883" s="2" t="s">
        <v>834</v>
      </c>
      <c r="N883" s="2" t="s">
        <v>816</v>
      </c>
      <c r="O883" s="2" t="s">
        <v>817</v>
      </c>
      <c r="P883" s="2">
        <v>0</v>
      </c>
      <c r="Q883" s="2">
        <v>0</v>
      </c>
      <c r="R883" s="3">
        <f t="shared" si="106"/>
        <v>0</v>
      </c>
      <c r="S883" s="3">
        <f t="shared" si="107"/>
        <v>0</v>
      </c>
      <c r="T883" s="2">
        <v>0</v>
      </c>
      <c r="U883" s="2">
        <v>0</v>
      </c>
      <c r="V883" s="2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 s="2">
        <f t="shared" si="108"/>
        <v>0</v>
      </c>
      <c r="AI883" s="2" t="e">
        <f t="shared" si="103"/>
        <v>#DIV/0!</v>
      </c>
      <c r="AJ883">
        <v>0</v>
      </c>
      <c r="AK883" s="2">
        <f t="shared" si="109"/>
        <v>0</v>
      </c>
    </row>
    <row r="884" spans="1:37" ht="12.75" customHeight="1">
      <c r="A884" s="2">
        <v>14</v>
      </c>
      <c r="B884" s="2">
        <v>15</v>
      </c>
      <c r="C884" s="2" t="s">
        <v>729</v>
      </c>
      <c r="D884" t="s">
        <v>1496</v>
      </c>
      <c r="F884" t="str">
        <f t="shared" si="104"/>
        <v>470YEAR-END DEBTORS</v>
      </c>
      <c r="G884" t="str">
        <f t="shared" si="105"/>
        <v>3000OPENING BALANCE</v>
      </c>
      <c r="I884" t="s">
        <v>1330</v>
      </c>
      <c r="J884" s="2" t="s">
        <v>811</v>
      </c>
      <c r="K884" s="2" t="s">
        <v>835</v>
      </c>
      <c r="L884" s="2" t="s">
        <v>836</v>
      </c>
      <c r="M884" s="2" t="s">
        <v>837</v>
      </c>
      <c r="N884" s="2" t="s">
        <v>15</v>
      </c>
      <c r="O884" s="2" t="s">
        <v>16</v>
      </c>
      <c r="P884" s="2">
        <v>0</v>
      </c>
      <c r="Q884" s="2">
        <v>0</v>
      </c>
      <c r="R884" s="3">
        <f t="shared" si="106"/>
        <v>0</v>
      </c>
      <c r="S884" s="3">
        <f t="shared" si="107"/>
        <v>0</v>
      </c>
      <c r="T884" s="2">
        <v>0</v>
      </c>
      <c r="U884" s="2">
        <v>0</v>
      </c>
      <c r="V884" s="2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 s="2">
        <f t="shared" si="108"/>
        <v>0</v>
      </c>
      <c r="AI884" s="2" t="e">
        <f t="shared" si="103"/>
        <v>#DIV/0!</v>
      </c>
      <c r="AJ884">
        <v>0</v>
      </c>
      <c r="AK884" s="2">
        <f t="shared" si="109"/>
        <v>0</v>
      </c>
    </row>
    <row r="885" spans="1:37" ht="12.75" customHeight="1">
      <c r="A885" s="2">
        <v>14</v>
      </c>
      <c r="B885" s="2">
        <v>15</v>
      </c>
      <c r="C885" s="2" t="s">
        <v>729</v>
      </c>
      <c r="D885" t="s">
        <v>1497</v>
      </c>
      <c r="F885" t="str">
        <f t="shared" si="104"/>
        <v>448WATER</v>
      </c>
      <c r="G885" t="str">
        <f t="shared" si="105"/>
        <v>3000OPENING BALANCE</v>
      </c>
      <c r="I885" t="s">
        <v>1330</v>
      </c>
      <c r="J885" s="2" t="s">
        <v>838</v>
      </c>
      <c r="K885" s="2" t="s">
        <v>839</v>
      </c>
      <c r="L885" s="2" t="s">
        <v>811</v>
      </c>
      <c r="M885" s="2" t="s">
        <v>103</v>
      </c>
      <c r="N885" s="2" t="s">
        <v>15</v>
      </c>
      <c r="O885" s="2" t="s">
        <v>16</v>
      </c>
      <c r="P885" s="2">
        <v>0</v>
      </c>
      <c r="Q885" s="2">
        <v>0</v>
      </c>
      <c r="R885" s="3">
        <f t="shared" si="106"/>
        <v>0</v>
      </c>
      <c r="S885" s="3">
        <f t="shared" si="107"/>
        <v>0</v>
      </c>
      <c r="T885" s="2">
        <v>0</v>
      </c>
      <c r="U885" s="2">
        <v>0</v>
      </c>
      <c r="V885" s="2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 s="2">
        <f t="shared" si="108"/>
        <v>0</v>
      </c>
      <c r="AI885" s="2" t="e">
        <f t="shared" si="103"/>
        <v>#DIV/0!</v>
      </c>
      <c r="AJ885">
        <v>0</v>
      </c>
      <c r="AK885" s="2">
        <f t="shared" si="109"/>
        <v>0</v>
      </c>
    </row>
    <row r="886" spans="1:37" ht="12.75" customHeight="1">
      <c r="A886" s="2">
        <v>14</v>
      </c>
      <c r="B886" s="2">
        <v>15</v>
      </c>
      <c r="C886" s="2" t="s">
        <v>729</v>
      </c>
      <c r="D886" t="s">
        <v>1497</v>
      </c>
      <c r="F886" t="str">
        <f t="shared" si="104"/>
        <v>448WATER</v>
      </c>
      <c r="G886" t="str">
        <f t="shared" si="105"/>
        <v>4050RECEIPTS</v>
      </c>
      <c r="I886" t="s">
        <v>1330</v>
      </c>
      <c r="J886" s="2" t="s">
        <v>838</v>
      </c>
      <c r="K886" s="2" t="s">
        <v>839</v>
      </c>
      <c r="L886" s="2" t="s">
        <v>811</v>
      </c>
      <c r="M886" s="2" t="s">
        <v>103</v>
      </c>
      <c r="N886" s="2" t="s">
        <v>776</v>
      </c>
      <c r="O886" s="2" t="s">
        <v>777</v>
      </c>
      <c r="P886" s="2">
        <v>0</v>
      </c>
      <c r="Q886" s="2">
        <v>0</v>
      </c>
      <c r="R886" s="3">
        <f t="shared" si="106"/>
        <v>0</v>
      </c>
      <c r="S886" s="3">
        <f t="shared" si="107"/>
        <v>0</v>
      </c>
      <c r="T886" s="2">
        <v>0</v>
      </c>
      <c r="U886" s="2">
        <v>0</v>
      </c>
      <c r="V886" s="2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 s="2">
        <f t="shared" si="108"/>
        <v>0</v>
      </c>
      <c r="AI886" s="2" t="e">
        <f t="shared" si="103"/>
        <v>#DIV/0!</v>
      </c>
      <c r="AJ886">
        <v>0</v>
      </c>
      <c r="AK886" s="2">
        <f t="shared" si="109"/>
        <v>0</v>
      </c>
    </row>
    <row r="887" spans="1:37" ht="12.75" customHeight="1">
      <c r="A887" s="2">
        <v>14</v>
      </c>
      <c r="B887" s="2">
        <v>15</v>
      </c>
      <c r="C887" s="2" t="s">
        <v>729</v>
      </c>
      <c r="D887" t="s">
        <v>1497</v>
      </c>
      <c r="F887" t="str">
        <f t="shared" si="104"/>
        <v>451WASTE WATER AND SANITATION</v>
      </c>
      <c r="G887" t="str">
        <f t="shared" si="105"/>
        <v>3000OPENING BALANCE</v>
      </c>
      <c r="I887" t="s">
        <v>1330</v>
      </c>
      <c r="J887" s="2" t="s">
        <v>838</v>
      </c>
      <c r="K887" s="2" t="s">
        <v>839</v>
      </c>
      <c r="L887" s="2" t="s">
        <v>820</v>
      </c>
      <c r="M887" s="2" t="s">
        <v>821</v>
      </c>
      <c r="N887" s="2" t="s">
        <v>15</v>
      </c>
      <c r="O887" s="2" t="s">
        <v>16</v>
      </c>
      <c r="P887" s="2">
        <v>0</v>
      </c>
      <c r="Q887" s="2">
        <v>0</v>
      </c>
      <c r="R887" s="3">
        <f t="shared" si="106"/>
        <v>0</v>
      </c>
      <c r="S887" s="3">
        <f t="shared" si="107"/>
        <v>0</v>
      </c>
      <c r="T887" s="2">
        <v>0</v>
      </c>
      <c r="U887" s="2">
        <v>0</v>
      </c>
      <c r="V887" s="2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 s="2">
        <f t="shared" si="108"/>
        <v>0</v>
      </c>
      <c r="AI887" s="2" t="e">
        <f t="shared" si="103"/>
        <v>#DIV/0!</v>
      </c>
      <c r="AJ887">
        <v>0</v>
      </c>
      <c r="AK887" s="2">
        <f t="shared" si="109"/>
        <v>0</v>
      </c>
    </row>
    <row r="888" spans="1:37" ht="12.75" customHeight="1">
      <c r="A888" s="2">
        <v>14</v>
      </c>
      <c r="B888" s="2">
        <v>15</v>
      </c>
      <c r="C888" s="2" t="s">
        <v>729</v>
      </c>
      <c r="D888" t="s">
        <v>1497</v>
      </c>
      <c r="F888" t="str">
        <f t="shared" si="104"/>
        <v>451WASTE WATER AND SANITATION</v>
      </c>
      <c r="G888" t="str">
        <f t="shared" si="105"/>
        <v>4050RECEIPTS</v>
      </c>
      <c r="I888" t="s">
        <v>1330</v>
      </c>
      <c r="J888" s="2" t="s">
        <v>838</v>
      </c>
      <c r="K888" s="2" t="s">
        <v>839</v>
      </c>
      <c r="L888" s="2" t="s">
        <v>820</v>
      </c>
      <c r="M888" s="2" t="s">
        <v>821</v>
      </c>
      <c r="N888" s="2" t="s">
        <v>776</v>
      </c>
      <c r="O888" s="2" t="s">
        <v>777</v>
      </c>
      <c r="P888" s="2">
        <v>0</v>
      </c>
      <c r="Q888" s="2">
        <v>0</v>
      </c>
      <c r="R888" s="3">
        <f t="shared" si="106"/>
        <v>0</v>
      </c>
      <c r="S888" s="3">
        <f t="shared" si="107"/>
        <v>0</v>
      </c>
      <c r="T888" s="2">
        <v>0</v>
      </c>
      <c r="U888" s="2">
        <v>0</v>
      </c>
      <c r="V888" s="2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 s="2">
        <f t="shared" si="108"/>
        <v>0</v>
      </c>
      <c r="AI888" s="2" t="e">
        <f t="shared" si="103"/>
        <v>#DIV/0!</v>
      </c>
      <c r="AJ888">
        <v>0</v>
      </c>
      <c r="AK888" s="2">
        <f t="shared" si="109"/>
        <v>0</v>
      </c>
    </row>
    <row r="889" spans="1:37" ht="12.75" customHeight="1">
      <c r="A889" s="2">
        <v>14</v>
      </c>
      <c r="B889" s="2">
        <v>15</v>
      </c>
      <c r="C889" s="2" t="s">
        <v>729</v>
      </c>
      <c r="D889" t="s">
        <v>1497</v>
      </c>
      <c r="F889" t="str">
        <f t="shared" si="104"/>
        <v>452ELECTRICITY</v>
      </c>
      <c r="G889" t="str">
        <f t="shared" si="105"/>
        <v>3000OPENING BALANCE</v>
      </c>
      <c r="I889" t="s">
        <v>1330</v>
      </c>
      <c r="J889" s="2" t="s">
        <v>838</v>
      </c>
      <c r="K889" s="2" t="s">
        <v>839</v>
      </c>
      <c r="L889" s="2" t="s">
        <v>822</v>
      </c>
      <c r="M889" s="2" t="s">
        <v>101</v>
      </c>
      <c r="N889" s="2" t="s">
        <v>15</v>
      </c>
      <c r="O889" s="2" t="s">
        <v>16</v>
      </c>
      <c r="P889" s="2">
        <v>0</v>
      </c>
      <c r="Q889" s="2">
        <v>0</v>
      </c>
      <c r="R889" s="3">
        <f t="shared" si="106"/>
        <v>0</v>
      </c>
      <c r="S889" s="3">
        <f t="shared" si="107"/>
        <v>0</v>
      </c>
      <c r="T889" s="2">
        <v>0</v>
      </c>
      <c r="U889" s="2">
        <v>0</v>
      </c>
      <c r="V889" s="2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 s="2">
        <f t="shared" si="108"/>
        <v>0</v>
      </c>
      <c r="AI889" s="2" t="e">
        <f t="shared" si="103"/>
        <v>#DIV/0!</v>
      </c>
      <c r="AJ889">
        <v>0</v>
      </c>
      <c r="AK889" s="2">
        <f t="shared" si="109"/>
        <v>0</v>
      </c>
    </row>
    <row r="890" spans="1:37" ht="12.75" customHeight="1">
      <c r="A890" s="2">
        <v>14</v>
      </c>
      <c r="B890" s="2">
        <v>15</v>
      </c>
      <c r="C890" s="2" t="s">
        <v>729</v>
      </c>
      <c r="D890" t="s">
        <v>1497</v>
      </c>
      <c r="F890" t="str">
        <f t="shared" si="104"/>
        <v>452ELECTRICITY</v>
      </c>
      <c r="G890" t="str">
        <f t="shared" si="105"/>
        <v>4050RECEIPTS</v>
      </c>
      <c r="I890" t="s">
        <v>1330</v>
      </c>
      <c r="J890" s="2" t="s">
        <v>838</v>
      </c>
      <c r="K890" s="2" t="s">
        <v>839</v>
      </c>
      <c r="L890" s="2" t="s">
        <v>822</v>
      </c>
      <c r="M890" s="2" t="s">
        <v>101</v>
      </c>
      <c r="N890" s="2" t="s">
        <v>776</v>
      </c>
      <c r="O890" s="2" t="s">
        <v>777</v>
      </c>
      <c r="P890" s="2">
        <v>0</v>
      </c>
      <c r="Q890" s="2">
        <v>0</v>
      </c>
      <c r="R890" s="3">
        <f t="shared" si="106"/>
        <v>0</v>
      </c>
      <c r="S890" s="3">
        <f t="shared" si="107"/>
        <v>0</v>
      </c>
      <c r="T890" s="2">
        <v>0</v>
      </c>
      <c r="U890" s="2">
        <v>0</v>
      </c>
      <c r="V890" s="2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 s="2">
        <f t="shared" si="108"/>
        <v>0</v>
      </c>
      <c r="AI890" s="2" t="e">
        <f t="shared" si="103"/>
        <v>#DIV/0!</v>
      </c>
      <c r="AJ890">
        <v>0</v>
      </c>
      <c r="AK890" s="2">
        <f t="shared" si="109"/>
        <v>0</v>
      </c>
    </row>
    <row r="891" spans="1:37" ht="12.75" customHeight="1">
      <c r="A891" s="2">
        <v>14</v>
      </c>
      <c r="B891" s="2">
        <v>15</v>
      </c>
      <c r="C891" s="2" t="s">
        <v>729</v>
      </c>
      <c r="D891" t="s">
        <v>1497</v>
      </c>
      <c r="F891" t="str">
        <f t="shared" si="104"/>
        <v>453REFUSE REMOVAL</v>
      </c>
      <c r="G891" t="str">
        <f t="shared" si="105"/>
        <v>3000OPENING BALANCE</v>
      </c>
      <c r="I891" t="s">
        <v>1330</v>
      </c>
      <c r="J891" s="2" t="s">
        <v>838</v>
      </c>
      <c r="K891" s="2" t="s">
        <v>839</v>
      </c>
      <c r="L891" s="2" t="s">
        <v>823</v>
      </c>
      <c r="M891" s="2" t="s">
        <v>824</v>
      </c>
      <c r="N891" s="2" t="s">
        <v>15</v>
      </c>
      <c r="O891" s="2" t="s">
        <v>16</v>
      </c>
      <c r="P891" s="2">
        <v>0</v>
      </c>
      <c r="Q891" s="2">
        <v>0</v>
      </c>
      <c r="R891" s="3">
        <f t="shared" si="106"/>
        <v>0</v>
      </c>
      <c r="S891" s="3">
        <f t="shared" si="107"/>
        <v>0</v>
      </c>
      <c r="T891" s="2">
        <v>0</v>
      </c>
      <c r="U891" s="2">
        <v>0</v>
      </c>
      <c r="V891" s="2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 s="2">
        <f t="shared" si="108"/>
        <v>0</v>
      </c>
      <c r="AI891" s="2" t="e">
        <f t="shared" si="103"/>
        <v>#DIV/0!</v>
      </c>
      <c r="AJ891">
        <v>0</v>
      </c>
      <c r="AK891" s="2">
        <f t="shared" si="109"/>
        <v>0</v>
      </c>
    </row>
    <row r="892" spans="1:37" ht="12.75" customHeight="1">
      <c r="A892" s="2">
        <v>14</v>
      </c>
      <c r="B892" s="2">
        <v>15</v>
      </c>
      <c r="C892" s="2" t="s">
        <v>729</v>
      </c>
      <c r="D892" t="s">
        <v>1497</v>
      </c>
      <c r="F892" t="str">
        <f t="shared" si="104"/>
        <v>453REFUSE REMOVAL</v>
      </c>
      <c r="G892" t="str">
        <f t="shared" si="105"/>
        <v>4050RECEIPTS</v>
      </c>
      <c r="I892" t="s">
        <v>1330</v>
      </c>
      <c r="J892" s="2" t="s">
        <v>838</v>
      </c>
      <c r="K892" s="2" t="s">
        <v>839</v>
      </c>
      <c r="L892" s="2" t="s">
        <v>823</v>
      </c>
      <c r="M892" s="2" t="s">
        <v>824</v>
      </c>
      <c r="N892" s="2" t="s">
        <v>776</v>
      </c>
      <c r="O892" s="2" t="s">
        <v>777</v>
      </c>
      <c r="P892" s="2">
        <v>0</v>
      </c>
      <c r="Q892" s="2">
        <v>0</v>
      </c>
      <c r="R892" s="3">
        <f t="shared" si="106"/>
        <v>0</v>
      </c>
      <c r="S892" s="3">
        <f t="shared" si="107"/>
        <v>0</v>
      </c>
      <c r="T892" s="2">
        <v>0</v>
      </c>
      <c r="U892" s="2">
        <v>0</v>
      </c>
      <c r="V892" s="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 s="2">
        <f t="shared" si="108"/>
        <v>0</v>
      </c>
      <c r="AI892" s="2" t="e">
        <f t="shared" si="103"/>
        <v>#DIV/0!</v>
      </c>
      <c r="AJ892">
        <v>0</v>
      </c>
      <c r="AK892" s="2">
        <f t="shared" si="109"/>
        <v>0</v>
      </c>
    </row>
    <row r="893" spans="1:37" ht="12.75" customHeight="1">
      <c r="A893" s="2">
        <v>14</v>
      </c>
      <c r="B893" s="2">
        <v>15</v>
      </c>
      <c r="C893" s="2" t="s">
        <v>729</v>
      </c>
      <c r="D893" t="s">
        <v>1497</v>
      </c>
      <c r="F893" t="str">
        <f t="shared" si="104"/>
        <v>454PROVINCIAL GOVERNMENT</v>
      </c>
      <c r="G893" t="str">
        <f t="shared" si="105"/>
        <v>3000OPENING BALANCE</v>
      </c>
      <c r="I893" t="s">
        <v>1330</v>
      </c>
      <c r="J893" s="2" t="s">
        <v>838</v>
      </c>
      <c r="K893" s="2" t="s">
        <v>839</v>
      </c>
      <c r="L893" s="2" t="s">
        <v>840</v>
      </c>
      <c r="M893" s="2" t="s">
        <v>841</v>
      </c>
      <c r="N893" s="2" t="s">
        <v>15</v>
      </c>
      <c r="O893" s="2" t="s">
        <v>16</v>
      </c>
      <c r="P893" s="2">
        <v>0</v>
      </c>
      <c r="Q893" s="2">
        <v>0</v>
      </c>
      <c r="R893" s="3">
        <f t="shared" si="106"/>
        <v>0</v>
      </c>
      <c r="S893" s="3">
        <f t="shared" si="107"/>
        <v>0</v>
      </c>
      <c r="T893" s="2">
        <v>0</v>
      </c>
      <c r="U893" s="2">
        <v>0</v>
      </c>
      <c r="V893" s="2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 s="2">
        <f t="shared" si="108"/>
        <v>0</v>
      </c>
      <c r="AI893" s="2" t="e">
        <f t="shared" si="103"/>
        <v>#DIV/0!</v>
      </c>
      <c r="AJ893">
        <v>0</v>
      </c>
      <c r="AK893" s="2">
        <f t="shared" si="109"/>
        <v>0</v>
      </c>
    </row>
    <row r="894" spans="1:37" ht="12.75" customHeight="1">
      <c r="A894" s="2">
        <v>14</v>
      </c>
      <c r="B894" s="2">
        <v>15</v>
      </c>
      <c r="C894" s="2" t="s">
        <v>729</v>
      </c>
      <c r="D894" t="s">
        <v>1497</v>
      </c>
      <c r="F894" t="str">
        <f t="shared" si="104"/>
        <v>454PROVINCIAL GOVERNMENT</v>
      </c>
      <c r="G894" t="str">
        <f t="shared" si="105"/>
        <v>4050RECEIPTS</v>
      </c>
      <c r="I894" t="s">
        <v>1330</v>
      </c>
      <c r="J894" s="2" t="s">
        <v>838</v>
      </c>
      <c r="K894" s="2" t="s">
        <v>839</v>
      </c>
      <c r="L894" s="2" t="s">
        <v>840</v>
      </c>
      <c r="M894" s="2" t="s">
        <v>841</v>
      </c>
      <c r="N894" s="2" t="s">
        <v>776</v>
      </c>
      <c r="O894" s="2" t="s">
        <v>777</v>
      </c>
      <c r="P894" s="2">
        <v>0</v>
      </c>
      <c r="Q894" s="2">
        <v>0</v>
      </c>
      <c r="R894" s="3">
        <f t="shared" si="106"/>
        <v>0</v>
      </c>
      <c r="S894" s="3">
        <f t="shared" si="107"/>
        <v>0</v>
      </c>
      <c r="T894" s="2">
        <v>0</v>
      </c>
      <c r="U894" s="2">
        <v>0</v>
      </c>
      <c r="V894" s="2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 s="2">
        <f t="shared" si="108"/>
        <v>0</v>
      </c>
      <c r="AI894" s="2" t="e">
        <f t="shared" si="103"/>
        <v>#DIV/0!</v>
      </c>
      <c r="AJ894">
        <v>0</v>
      </c>
      <c r="AK894" s="2">
        <f t="shared" si="109"/>
        <v>0</v>
      </c>
    </row>
    <row r="895" spans="1:37" ht="12.75" customHeight="1">
      <c r="A895" s="2">
        <v>14</v>
      </c>
      <c r="B895" s="2">
        <v>15</v>
      </c>
      <c r="C895" s="2" t="s">
        <v>729</v>
      </c>
      <c r="D895" t="s">
        <v>1497</v>
      </c>
      <c r="F895" t="str">
        <f t="shared" si="104"/>
        <v>454PROVINCIAL GOVERNMENT</v>
      </c>
      <c r="G895" t="str">
        <f t="shared" si="105"/>
        <v>4100LEVIES</v>
      </c>
      <c r="I895" t="s">
        <v>1330</v>
      </c>
      <c r="J895" s="2" t="s">
        <v>838</v>
      </c>
      <c r="K895" s="2" t="s">
        <v>839</v>
      </c>
      <c r="L895" s="2" t="s">
        <v>840</v>
      </c>
      <c r="M895" s="2" t="s">
        <v>841</v>
      </c>
      <c r="N895" s="2" t="s">
        <v>814</v>
      </c>
      <c r="O895" s="2" t="s">
        <v>815</v>
      </c>
      <c r="P895" s="2">
        <v>0</v>
      </c>
      <c r="Q895" s="2">
        <v>0</v>
      </c>
      <c r="R895" s="3">
        <f t="shared" si="106"/>
        <v>0</v>
      </c>
      <c r="S895" s="3">
        <f t="shared" si="107"/>
        <v>0</v>
      </c>
      <c r="T895" s="2">
        <v>0</v>
      </c>
      <c r="U895" s="2">
        <v>0</v>
      </c>
      <c r="V895" s="2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 s="2">
        <f t="shared" si="108"/>
        <v>0</v>
      </c>
      <c r="AI895" s="2" t="e">
        <f t="shared" si="103"/>
        <v>#DIV/0!</v>
      </c>
      <c r="AJ895">
        <v>0</v>
      </c>
      <c r="AK895" s="2">
        <f t="shared" si="109"/>
        <v>0</v>
      </c>
    </row>
    <row r="896" spans="1:37" ht="12.75" customHeight="1">
      <c r="A896" s="2">
        <v>14</v>
      </c>
      <c r="B896" s="2">
        <v>15</v>
      </c>
      <c r="C896" s="2" t="s">
        <v>729</v>
      </c>
      <c r="D896" t="s">
        <v>1497</v>
      </c>
      <c r="F896" t="str">
        <f t="shared" si="104"/>
        <v>456REPAYMENT: VEHICLE INSURANCE</v>
      </c>
      <c r="G896" t="str">
        <f t="shared" si="105"/>
        <v>3000OPENING BALANCE</v>
      </c>
      <c r="I896" t="s">
        <v>1330</v>
      </c>
      <c r="J896" s="2" t="s">
        <v>838</v>
      </c>
      <c r="K896" s="2" t="s">
        <v>839</v>
      </c>
      <c r="L896" s="2" t="s">
        <v>842</v>
      </c>
      <c r="M896" s="2" t="s">
        <v>843</v>
      </c>
      <c r="N896" s="2" t="s">
        <v>15</v>
      </c>
      <c r="O896" s="2" t="s">
        <v>16</v>
      </c>
      <c r="P896" s="2">
        <v>0</v>
      </c>
      <c r="Q896" s="2">
        <v>0</v>
      </c>
      <c r="R896" s="3">
        <f t="shared" si="106"/>
        <v>0</v>
      </c>
      <c r="S896" s="3">
        <f t="shared" si="107"/>
        <v>0</v>
      </c>
      <c r="T896" s="2">
        <v>0</v>
      </c>
      <c r="U896" s="2">
        <v>0</v>
      </c>
      <c r="V896" s="2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 s="2">
        <f t="shared" si="108"/>
        <v>0</v>
      </c>
      <c r="AI896" s="2" t="e">
        <f t="shared" si="103"/>
        <v>#DIV/0!</v>
      </c>
      <c r="AJ896">
        <v>0</v>
      </c>
      <c r="AK896" s="2">
        <f t="shared" si="109"/>
        <v>0</v>
      </c>
    </row>
    <row r="897" spans="1:37" ht="12.75" customHeight="1">
      <c r="A897" s="2">
        <v>14</v>
      </c>
      <c r="B897" s="2">
        <v>15</v>
      </c>
      <c r="C897" s="2" t="s">
        <v>729</v>
      </c>
      <c r="D897" t="s">
        <v>1497</v>
      </c>
      <c r="F897" t="str">
        <f t="shared" si="104"/>
        <v>456REPAYMENT: VEHICLE INSURANCE</v>
      </c>
      <c r="G897" t="str">
        <f t="shared" si="105"/>
        <v>4050RECEIPTS</v>
      </c>
      <c r="I897" t="s">
        <v>1330</v>
      </c>
      <c r="J897" s="2" t="s">
        <v>838</v>
      </c>
      <c r="K897" s="2" t="s">
        <v>839</v>
      </c>
      <c r="L897" s="2" t="s">
        <v>842</v>
      </c>
      <c r="M897" s="2" t="s">
        <v>843</v>
      </c>
      <c r="N897" s="2" t="s">
        <v>776</v>
      </c>
      <c r="O897" s="2" t="s">
        <v>777</v>
      </c>
      <c r="P897" s="2">
        <v>0</v>
      </c>
      <c r="Q897" s="2">
        <v>0</v>
      </c>
      <c r="R897" s="3">
        <f t="shared" si="106"/>
        <v>0</v>
      </c>
      <c r="S897" s="3">
        <f t="shared" si="107"/>
        <v>0</v>
      </c>
      <c r="T897" s="2">
        <v>0</v>
      </c>
      <c r="U897" s="2">
        <v>0</v>
      </c>
      <c r="V897" s="2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 s="2">
        <f t="shared" si="108"/>
        <v>0</v>
      </c>
      <c r="AI897" s="2" t="e">
        <f t="shared" si="103"/>
        <v>#DIV/0!</v>
      </c>
      <c r="AJ897">
        <v>0</v>
      </c>
      <c r="AK897" s="2">
        <f t="shared" si="109"/>
        <v>0</v>
      </c>
    </row>
    <row r="898" spans="1:37" ht="12.75" customHeight="1">
      <c r="A898" s="2">
        <v>14</v>
      </c>
      <c r="B898" s="2">
        <v>15</v>
      </c>
      <c r="C898" s="2" t="s">
        <v>729</v>
      </c>
      <c r="D898" t="s">
        <v>1497</v>
      </c>
      <c r="F898" t="str">
        <f t="shared" si="104"/>
        <v>456REPAYMENT: VEHICLE INSURANCE</v>
      </c>
      <c r="G898" t="str">
        <f t="shared" si="105"/>
        <v>4060EXPENDITURE</v>
      </c>
      <c r="I898" t="s">
        <v>1330</v>
      </c>
      <c r="J898" s="2" t="s">
        <v>838</v>
      </c>
      <c r="K898" s="2" t="s">
        <v>839</v>
      </c>
      <c r="L898" s="2" t="s">
        <v>842</v>
      </c>
      <c r="M898" s="2" t="s">
        <v>843</v>
      </c>
      <c r="N898" s="2" t="s">
        <v>778</v>
      </c>
      <c r="O898" s="2" t="s">
        <v>550</v>
      </c>
      <c r="P898" s="2">
        <v>0</v>
      </c>
      <c r="Q898" s="2">
        <v>0</v>
      </c>
      <c r="R898" s="3">
        <f t="shared" si="106"/>
        <v>0</v>
      </c>
      <c r="S898" s="3">
        <f t="shared" si="107"/>
        <v>0</v>
      </c>
      <c r="T898" s="2">
        <v>0</v>
      </c>
      <c r="U898" s="2">
        <v>0</v>
      </c>
      <c r="V898" s="2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 s="2">
        <f t="shared" si="108"/>
        <v>0</v>
      </c>
      <c r="AI898" s="2" t="e">
        <f t="shared" si="103"/>
        <v>#DIV/0!</v>
      </c>
      <c r="AJ898">
        <v>0</v>
      </c>
      <c r="AK898" s="2">
        <f t="shared" si="109"/>
        <v>0</v>
      </c>
    </row>
    <row r="899" spans="1:37" ht="12.75" customHeight="1">
      <c r="A899" s="2">
        <v>14</v>
      </c>
      <c r="B899" s="2">
        <v>15</v>
      </c>
      <c r="C899" s="2" t="s">
        <v>729</v>
      </c>
      <c r="D899" t="s">
        <v>1497</v>
      </c>
      <c r="F899" t="str">
        <f t="shared" si="104"/>
        <v>458AMOUNT PAID IN ADVANCED</v>
      </c>
      <c r="G899" t="str">
        <f t="shared" si="105"/>
        <v>3000OPENING BALANCE</v>
      </c>
      <c r="I899" t="s">
        <v>1330</v>
      </c>
      <c r="J899" s="2" t="s">
        <v>838</v>
      </c>
      <c r="K899" s="2" t="s">
        <v>839</v>
      </c>
      <c r="L899" s="2" t="s">
        <v>844</v>
      </c>
      <c r="M899" s="2" t="s">
        <v>845</v>
      </c>
      <c r="N899" s="2" t="s">
        <v>15</v>
      </c>
      <c r="O899" s="2" t="s">
        <v>16</v>
      </c>
      <c r="P899" s="2">
        <v>0</v>
      </c>
      <c r="Q899" s="2">
        <v>0</v>
      </c>
      <c r="R899" s="3">
        <f t="shared" si="106"/>
        <v>0</v>
      </c>
      <c r="S899" s="3">
        <f t="shared" si="107"/>
        <v>0</v>
      </c>
      <c r="T899" s="2">
        <v>0</v>
      </c>
      <c r="U899" s="2">
        <v>0</v>
      </c>
      <c r="V899" s="2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 s="2">
        <f t="shared" si="108"/>
        <v>0</v>
      </c>
      <c r="AI899" s="2" t="e">
        <f t="shared" si="103"/>
        <v>#DIV/0!</v>
      </c>
      <c r="AJ899">
        <v>0</v>
      </c>
      <c r="AK899" s="2">
        <f t="shared" si="109"/>
        <v>0</v>
      </c>
    </row>
    <row r="900" spans="1:37" ht="12.75" customHeight="1">
      <c r="A900" s="2">
        <v>14</v>
      </c>
      <c r="B900" s="2">
        <v>15</v>
      </c>
      <c r="C900" s="2" t="s">
        <v>729</v>
      </c>
      <c r="D900" t="s">
        <v>1497</v>
      </c>
      <c r="F900" t="str">
        <f t="shared" si="104"/>
        <v>458AMOUNT PAID IN ADVANCED</v>
      </c>
      <c r="G900" t="str">
        <f t="shared" si="105"/>
        <v>4050RECEIPTS</v>
      </c>
      <c r="I900" t="s">
        <v>1330</v>
      </c>
      <c r="J900" s="2" t="s">
        <v>838</v>
      </c>
      <c r="K900" s="2" t="s">
        <v>839</v>
      </c>
      <c r="L900" s="2" t="s">
        <v>844</v>
      </c>
      <c r="M900" s="2" t="s">
        <v>845</v>
      </c>
      <c r="N900" s="2" t="s">
        <v>776</v>
      </c>
      <c r="O900" s="2" t="s">
        <v>777</v>
      </c>
      <c r="P900" s="2">
        <v>0</v>
      </c>
      <c r="Q900" s="2">
        <v>0</v>
      </c>
      <c r="R900" s="3">
        <f t="shared" si="106"/>
        <v>0</v>
      </c>
      <c r="S900" s="3">
        <f t="shared" si="107"/>
        <v>0</v>
      </c>
      <c r="T900" s="2">
        <v>0</v>
      </c>
      <c r="U900" s="2">
        <v>0</v>
      </c>
      <c r="V900" s="2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 s="2">
        <f t="shared" si="108"/>
        <v>0</v>
      </c>
      <c r="AI900" s="2" t="e">
        <f t="shared" si="103"/>
        <v>#DIV/0!</v>
      </c>
      <c r="AJ900">
        <v>0</v>
      </c>
      <c r="AK900" s="2">
        <f t="shared" si="109"/>
        <v>0</v>
      </c>
    </row>
    <row r="901" spans="1:37" ht="12.75" customHeight="1">
      <c r="A901" s="2">
        <v>14</v>
      </c>
      <c r="B901" s="2">
        <v>15</v>
      </c>
      <c r="C901" s="2" t="s">
        <v>729</v>
      </c>
      <c r="D901" t="s">
        <v>1497</v>
      </c>
      <c r="F901" t="str">
        <f t="shared" si="104"/>
        <v>458AMOUNT PAID IN ADVANCED</v>
      </c>
      <c r="G901" t="str">
        <f t="shared" si="105"/>
        <v>4060EXPENDITURE</v>
      </c>
      <c r="I901" t="s">
        <v>1330</v>
      </c>
      <c r="J901" s="2" t="s">
        <v>838</v>
      </c>
      <c r="K901" s="2" t="s">
        <v>839</v>
      </c>
      <c r="L901" s="2" t="s">
        <v>844</v>
      </c>
      <c r="M901" s="2" t="s">
        <v>845</v>
      </c>
      <c r="N901" s="2" t="s">
        <v>778</v>
      </c>
      <c r="O901" s="2" t="s">
        <v>550</v>
      </c>
      <c r="P901" s="2">
        <v>0</v>
      </c>
      <c r="Q901" s="2">
        <v>0</v>
      </c>
      <c r="R901" s="3">
        <f t="shared" si="106"/>
        <v>0</v>
      </c>
      <c r="S901" s="3">
        <f t="shared" si="107"/>
        <v>0</v>
      </c>
      <c r="T901" s="2">
        <v>0</v>
      </c>
      <c r="U901" s="2">
        <v>0</v>
      </c>
      <c r="V901" s="2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 s="2">
        <f t="shared" si="108"/>
        <v>0</v>
      </c>
      <c r="AI901" s="2" t="e">
        <f t="shared" si="103"/>
        <v>#DIV/0!</v>
      </c>
      <c r="AJ901">
        <v>0</v>
      </c>
      <c r="AK901" s="2">
        <f t="shared" si="109"/>
        <v>0</v>
      </c>
    </row>
    <row r="902" spans="1:37" ht="12.75" customHeight="1">
      <c r="A902" s="2">
        <v>14</v>
      </c>
      <c r="B902" s="2">
        <v>15</v>
      </c>
      <c r="C902" s="2" t="s">
        <v>729</v>
      </c>
      <c r="D902" t="s">
        <v>1497</v>
      </c>
      <c r="F902" t="str">
        <f t="shared" si="104"/>
        <v>460ELECTRICITY CONNECTION</v>
      </c>
      <c r="G902" t="str">
        <f t="shared" si="105"/>
        <v>3000OPENING BALANCE</v>
      </c>
      <c r="I902" t="s">
        <v>1330</v>
      </c>
      <c r="J902" s="2" t="s">
        <v>838</v>
      </c>
      <c r="K902" s="2" t="s">
        <v>839</v>
      </c>
      <c r="L902" s="2" t="s">
        <v>846</v>
      </c>
      <c r="M902" s="2" t="s">
        <v>847</v>
      </c>
      <c r="N902" s="2" t="s">
        <v>15</v>
      </c>
      <c r="O902" s="2" t="s">
        <v>16</v>
      </c>
      <c r="P902" s="2">
        <v>0</v>
      </c>
      <c r="Q902" s="2">
        <v>0</v>
      </c>
      <c r="R902" s="3">
        <f t="shared" si="106"/>
        <v>0</v>
      </c>
      <c r="S902" s="3">
        <f t="shared" si="107"/>
        <v>0</v>
      </c>
      <c r="T902" s="2">
        <v>0</v>
      </c>
      <c r="U902" s="2">
        <v>0</v>
      </c>
      <c r="V902" s="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 s="2">
        <f t="shared" si="108"/>
        <v>0</v>
      </c>
      <c r="AI902" s="2" t="e">
        <f t="shared" si="103"/>
        <v>#DIV/0!</v>
      </c>
      <c r="AJ902">
        <v>0</v>
      </c>
      <c r="AK902" s="2">
        <f t="shared" si="109"/>
        <v>0</v>
      </c>
    </row>
    <row r="903" spans="1:37" ht="12.75" customHeight="1">
      <c r="A903" s="2">
        <v>14</v>
      </c>
      <c r="B903" s="2">
        <v>15</v>
      </c>
      <c r="C903" s="2" t="s">
        <v>729</v>
      </c>
      <c r="D903" t="s">
        <v>1497</v>
      </c>
      <c r="F903" t="str">
        <f t="shared" si="104"/>
        <v>460ELECTRICITY CONNECTION</v>
      </c>
      <c r="G903" t="str">
        <f t="shared" si="105"/>
        <v>4050RECEIPTS</v>
      </c>
      <c r="I903" t="s">
        <v>1330</v>
      </c>
      <c r="J903" s="2" t="s">
        <v>838</v>
      </c>
      <c r="K903" s="2" t="s">
        <v>839</v>
      </c>
      <c r="L903" s="2" t="s">
        <v>846</v>
      </c>
      <c r="M903" s="2" t="s">
        <v>847</v>
      </c>
      <c r="N903" s="2" t="s">
        <v>776</v>
      </c>
      <c r="O903" s="2" t="s">
        <v>777</v>
      </c>
      <c r="P903" s="2">
        <v>0</v>
      </c>
      <c r="Q903" s="2">
        <v>0</v>
      </c>
      <c r="R903" s="3">
        <f t="shared" si="106"/>
        <v>0</v>
      </c>
      <c r="S903" s="3">
        <f t="shared" si="107"/>
        <v>0</v>
      </c>
      <c r="T903" s="2">
        <v>0</v>
      </c>
      <c r="U903" s="2">
        <v>0</v>
      </c>
      <c r="V903" s="2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 s="2">
        <f t="shared" si="108"/>
        <v>0</v>
      </c>
      <c r="AI903" s="2" t="e">
        <f t="shared" si="103"/>
        <v>#DIV/0!</v>
      </c>
      <c r="AJ903">
        <v>0</v>
      </c>
      <c r="AK903" s="2">
        <f t="shared" si="109"/>
        <v>0</v>
      </c>
    </row>
    <row r="904" spans="1:37" ht="12.75" customHeight="1">
      <c r="A904" s="2">
        <v>14</v>
      </c>
      <c r="B904" s="2">
        <v>15</v>
      </c>
      <c r="C904" s="2" t="s">
        <v>729</v>
      </c>
      <c r="D904" t="s">
        <v>1497</v>
      </c>
      <c r="F904" t="str">
        <f t="shared" si="104"/>
        <v>460ELECTRICITY CONNECTION</v>
      </c>
      <c r="G904" t="str">
        <f t="shared" si="105"/>
        <v>4060EXPENDITURE</v>
      </c>
      <c r="I904" t="s">
        <v>1330</v>
      </c>
      <c r="J904" s="2" t="s">
        <v>838</v>
      </c>
      <c r="K904" s="2" t="s">
        <v>839</v>
      </c>
      <c r="L904" s="2" t="s">
        <v>846</v>
      </c>
      <c r="M904" s="2" t="s">
        <v>847</v>
      </c>
      <c r="N904" s="2" t="s">
        <v>778</v>
      </c>
      <c r="O904" s="2" t="s">
        <v>550</v>
      </c>
      <c r="P904" s="2">
        <v>0</v>
      </c>
      <c r="Q904" s="2">
        <v>0</v>
      </c>
      <c r="R904" s="3">
        <f t="shared" si="106"/>
        <v>0</v>
      </c>
      <c r="S904" s="3">
        <f t="shared" si="107"/>
        <v>0</v>
      </c>
      <c r="T904" s="2">
        <v>0</v>
      </c>
      <c r="U904" s="2">
        <v>0</v>
      </c>
      <c r="V904" s="2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 s="2">
        <f t="shared" si="108"/>
        <v>0</v>
      </c>
      <c r="AI904" s="2" t="e">
        <f t="shared" ref="AI904:AI967" si="110">AH904/P904</f>
        <v>#DIV/0!</v>
      </c>
      <c r="AJ904">
        <v>0</v>
      </c>
      <c r="AK904" s="2">
        <f t="shared" si="109"/>
        <v>0</v>
      </c>
    </row>
    <row r="905" spans="1:37" ht="12.75" customHeight="1">
      <c r="A905" s="2">
        <v>14</v>
      </c>
      <c r="B905" s="2">
        <v>15</v>
      </c>
      <c r="C905" s="2" t="s">
        <v>729</v>
      </c>
      <c r="D905" t="s">
        <v>1497</v>
      </c>
      <c r="F905" t="str">
        <f t="shared" ref="F905:F968" si="111">L905&amp;M905</f>
        <v>462WATER &amp; SEWER CONNECTIONS</v>
      </c>
      <c r="G905" t="str">
        <f t="shared" ref="G905:G968" si="112">N905&amp;O905</f>
        <v>3000OPENING BALANCE</v>
      </c>
      <c r="I905" t="s">
        <v>1330</v>
      </c>
      <c r="J905" s="2" t="s">
        <v>838</v>
      </c>
      <c r="K905" s="2" t="s">
        <v>839</v>
      </c>
      <c r="L905" s="2" t="s">
        <v>848</v>
      </c>
      <c r="M905" s="2" t="s">
        <v>849</v>
      </c>
      <c r="N905" s="2" t="s">
        <v>15</v>
      </c>
      <c r="O905" s="2" t="s">
        <v>16</v>
      </c>
      <c r="P905" s="2">
        <v>0</v>
      </c>
      <c r="Q905" s="2">
        <v>0</v>
      </c>
      <c r="R905" s="3">
        <f t="shared" ref="R905:R968" si="113">SUM((Q905*0.055)+Q905)</f>
        <v>0</v>
      </c>
      <c r="S905" s="3">
        <f t="shared" ref="S905:S968" si="114">SUM((R905*0.053)+R905)</f>
        <v>0</v>
      </c>
      <c r="T905" s="2">
        <v>0</v>
      </c>
      <c r="U905" s="2">
        <v>0</v>
      </c>
      <c r="V905" s="2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 s="2">
        <f t="shared" ref="AH905:AH968" si="115">SUM(AB905:AG905)</f>
        <v>0</v>
      </c>
      <c r="AI905" s="2" t="e">
        <f t="shared" si="110"/>
        <v>#DIV/0!</v>
      </c>
      <c r="AJ905">
        <v>0</v>
      </c>
      <c r="AK905" s="2">
        <f t="shared" ref="AK905:AK968" si="116">T905*2</f>
        <v>0</v>
      </c>
    </row>
    <row r="906" spans="1:37" ht="12.75" customHeight="1">
      <c r="A906" s="2">
        <v>14</v>
      </c>
      <c r="B906" s="2">
        <v>15</v>
      </c>
      <c r="C906" s="2" t="s">
        <v>729</v>
      </c>
      <c r="D906" t="s">
        <v>1497</v>
      </c>
      <c r="F906" t="str">
        <f t="shared" si="111"/>
        <v>462WATER &amp; SEWER CONNECTIONS</v>
      </c>
      <c r="G906" t="str">
        <f t="shared" si="112"/>
        <v>4050RECEIPTS</v>
      </c>
      <c r="I906" t="s">
        <v>1330</v>
      </c>
      <c r="J906" s="2" t="s">
        <v>838</v>
      </c>
      <c r="K906" s="2" t="s">
        <v>839</v>
      </c>
      <c r="L906" s="2" t="s">
        <v>848</v>
      </c>
      <c r="M906" s="2" t="s">
        <v>849</v>
      </c>
      <c r="N906" s="2" t="s">
        <v>776</v>
      </c>
      <c r="O906" s="2" t="s">
        <v>777</v>
      </c>
      <c r="P906" s="2">
        <v>0</v>
      </c>
      <c r="Q906" s="2">
        <v>0</v>
      </c>
      <c r="R906" s="3">
        <f t="shared" si="113"/>
        <v>0</v>
      </c>
      <c r="S906" s="3">
        <f t="shared" si="114"/>
        <v>0</v>
      </c>
      <c r="T906" s="2">
        <v>0</v>
      </c>
      <c r="U906" s="2">
        <v>0</v>
      </c>
      <c r="V906" s="2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 s="2">
        <f t="shared" si="115"/>
        <v>0</v>
      </c>
      <c r="AI906" s="2" t="e">
        <f t="shared" si="110"/>
        <v>#DIV/0!</v>
      </c>
      <c r="AJ906">
        <v>0</v>
      </c>
      <c r="AK906" s="2">
        <f t="shared" si="116"/>
        <v>0</v>
      </c>
    </row>
    <row r="907" spans="1:37" ht="12.75" customHeight="1">
      <c r="A907" s="2">
        <v>14</v>
      </c>
      <c r="B907" s="2">
        <v>15</v>
      </c>
      <c r="C907" s="2" t="s">
        <v>729</v>
      </c>
      <c r="D907" t="s">
        <v>1497</v>
      </c>
      <c r="F907" t="str">
        <f t="shared" si="111"/>
        <v>462WATER &amp; SEWER CONNECTIONS</v>
      </c>
      <c r="G907" t="str">
        <f t="shared" si="112"/>
        <v>4060EXPENDITURE</v>
      </c>
      <c r="I907" t="s">
        <v>1330</v>
      </c>
      <c r="J907" s="2" t="s">
        <v>838</v>
      </c>
      <c r="K907" s="2" t="s">
        <v>839</v>
      </c>
      <c r="L907" s="2" t="s">
        <v>848</v>
      </c>
      <c r="M907" s="2" t="s">
        <v>849</v>
      </c>
      <c r="N907" s="2" t="s">
        <v>778</v>
      </c>
      <c r="O907" s="2" t="s">
        <v>550</v>
      </c>
      <c r="P907" s="2">
        <v>0</v>
      </c>
      <c r="Q907" s="2">
        <v>0</v>
      </c>
      <c r="R907" s="3">
        <f t="shared" si="113"/>
        <v>0</v>
      </c>
      <c r="S907" s="3">
        <f t="shared" si="114"/>
        <v>0</v>
      </c>
      <c r="T907" s="2">
        <v>0</v>
      </c>
      <c r="U907" s="2">
        <v>0</v>
      </c>
      <c r="V907" s="2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 s="2">
        <f t="shared" si="115"/>
        <v>0</v>
      </c>
      <c r="AI907" s="2" t="e">
        <f t="shared" si="110"/>
        <v>#DIV/0!</v>
      </c>
      <c r="AJ907">
        <v>0</v>
      </c>
      <c r="AK907" s="2">
        <f t="shared" si="116"/>
        <v>0</v>
      </c>
    </row>
    <row r="908" spans="1:37" ht="12.75" customHeight="1">
      <c r="A908" s="2">
        <v>14</v>
      </c>
      <c r="B908" s="2">
        <v>15</v>
      </c>
      <c r="C908" s="2" t="s">
        <v>729</v>
      </c>
      <c r="D908" t="s">
        <v>1497</v>
      </c>
      <c r="F908" t="str">
        <f t="shared" si="111"/>
        <v>464RELOCATION LOANS</v>
      </c>
      <c r="G908" t="str">
        <f t="shared" si="112"/>
        <v>3000OPENING BALANCE</v>
      </c>
      <c r="I908" t="s">
        <v>1330</v>
      </c>
      <c r="J908" s="2" t="s">
        <v>838</v>
      </c>
      <c r="K908" s="2" t="s">
        <v>839</v>
      </c>
      <c r="L908" s="2" t="s">
        <v>850</v>
      </c>
      <c r="M908" s="2" t="s">
        <v>851</v>
      </c>
      <c r="N908" s="2" t="s">
        <v>15</v>
      </c>
      <c r="O908" s="2" t="s">
        <v>16</v>
      </c>
      <c r="P908" s="2">
        <v>0</v>
      </c>
      <c r="Q908" s="2">
        <v>0</v>
      </c>
      <c r="R908" s="3">
        <f t="shared" si="113"/>
        <v>0</v>
      </c>
      <c r="S908" s="3">
        <f t="shared" si="114"/>
        <v>0</v>
      </c>
      <c r="T908" s="2">
        <v>0</v>
      </c>
      <c r="U908" s="2">
        <v>0</v>
      </c>
      <c r="V908" s="2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 s="2">
        <f t="shared" si="115"/>
        <v>0</v>
      </c>
      <c r="AI908" s="2" t="e">
        <f t="shared" si="110"/>
        <v>#DIV/0!</v>
      </c>
      <c r="AJ908">
        <v>0</v>
      </c>
      <c r="AK908" s="2">
        <f t="shared" si="116"/>
        <v>0</v>
      </c>
    </row>
    <row r="909" spans="1:37" ht="12.75" customHeight="1">
      <c r="A909" s="2">
        <v>14</v>
      </c>
      <c r="B909" s="2">
        <v>15</v>
      </c>
      <c r="C909" s="2" t="s">
        <v>729</v>
      </c>
      <c r="D909" t="s">
        <v>1497</v>
      </c>
      <c r="F909" t="str">
        <f t="shared" si="111"/>
        <v>464RELOCATION LOANS</v>
      </c>
      <c r="G909" t="str">
        <f t="shared" si="112"/>
        <v>4050RECEIPTS</v>
      </c>
      <c r="I909" t="s">
        <v>1330</v>
      </c>
      <c r="J909" s="2" t="s">
        <v>838</v>
      </c>
      <c r="K909" s="2" t="s">
        <v>839</v>
      </c>
      <c r="L909" s="2" t="s">
        <v>850</v>
      </c>
      <c r="M909" s="2" t="s">
        <v>851</v>
      </c>
      <c r="N909" s="2" t="s">
        <v>776</v>
      </c>
      <c r="O909" s="2" t="s">
        <v>777</v>
      </c>
      <c r="P909" s="2">
        <v>0</v>
      </c>
      <c r="Q909" s="2">
        <v>0</v>
      </c>
      <c r="R909" s="3">
        <f t="shared" si="113"/>
        <v>0</v>
      </c>
      <c r="S909" s="3">
        <f t="shared" si="114"/>
        <v>0</v>
      </c>
      <c r="T909" s="2">
        <v>0</v>
      </c>
      <c r="U909" s="2">
        <v>0</v>
      </c>
      <c r="V909" s="2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 s="2">
        <f t="shared" si="115"/>
        <v>0</v>
      </c>
      <c r="AI909" s="2" t="e">
        <f t="shared" si="110"/>
        <v>#DIV/0!</v>
      </c>
      <c r="AJ909">
        <v>0</v>
      </c>
      <c r="AK909" s="2">
        <f t="shared" si="116"/>
        <v>0</v>
      </c>
    </row>
    <row r="910" spans="1:37" ht="12.75" customHeight="1">
      <c r="A910" s="2">
        <v>14</v>
      </c>
      <c r="B910" s="2">
        <v>15</v>
      </c>
      <c r="C910" s="2" t="s">
        <v>729</v>
      </c>
      <c r="D910" t="s">
        <v>1497</v>
      </c>
      <c r="F910" t="str">
        <f t="shared" si="111"/>
        <v>464RELOCATION LOANS</v>
      </c>
      <c r="G910" t="str">
        <f t="shared" si="112"/>
        <v>4060EXPENDITURE</v>
      </c>
      <c r="I910" t="s">
        <v>1330</v>
      </c>
      <c r="J910" s="2" t="s">
        <v>838</v>
      </c>
      <c r="K910" s="2" t="s">
        <v>839</v>
      </c>
      <c r="L910" s="2" t="s">
        <v>850</v>
      </c>
      <c r="M910" s="2" t="s">
        <v>851</v>
      </c>
      <c r="N910" s="2" t="s">
        <v>778</v>
      </c>
      <c r="O910" s="2" t="s">
        <v>550</v>
      </c>
      <c r="P910" s="2">
        <v>0</v>
      </c>
      <c r="Q910" s="2">
        <v>0</v>
      </c>
      <c r="R910" s="3">
        <f t="shared" si="113"/>
        <v>0</v>
      </c>
      <c r="S910" s="3">
        <f t="shared" si="114"/>
        <v>0</v>
      </c>
      <c r="T910" s="2">
        <v>0</v>
      </c>
      <c r="U910" s="2">
        <v>0</v>
      </c>
      <c r="V910" s="2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 s="2">
        <f t="shared" si="115"/>
        <v>0</v>
      </c>
      <c r="AI910" s="2" t="e">
        <f t="shared" si="110"/>
        <v>#DIV/0!</v>
      </c>
      <c r="AJ910">
        <v>0</v>
      </c>
      <c r="AK910" s="2">
        <f t="shared" si="116"/>
        <v>0</v>
      </c>
    </row>
    <row r="911" spans="1:37" ht="12.75" customHeight="1">
      <c r="A911" s="2">
        <v>14</v>
      </c>
      <c r="B911" s="2">
        <v>15</v>
      </c>
      <c r="C911" s="2" t="s">
        <v>729</v>
      </c>
      <c r="D911" t="s">
        <v>1497</v>
      </c>
      <c r="F911" t="str">
        <f t="shared" si="111"/>
        <v>466BURSARY LOANS</v>
      </c>
      <c r="G911" t="str">
        <f t="shared" si="112"/>
        <v>3000OPENING BALANCE</v>
      </c>
      <c r="I911" t="s">
        <v>1330</v>
      </c>
      <c r="J911" s="2" t="s">
        <v>838</v>
      </c>
      <c r="K911" s="2" t="s">
        <v>839</v>
      </c>
      <c r="L911" s="2" t="s">
        <v>852</v>
      </c>
      <c r="M911" s="2" t="s">
        <v>853</v>
      </c>
      <c r="N911" s="2" t="s">
        <v>15</v>
      </c>
      <c r="O911" s="2" t="s">
        <v>16</v>
      </c>
      <c r="P911" s="2">
        <v>0</v>
      </c>
      <c r="Q911" s="2">
        <v>0</v>
      </c>
      <c r="R911" s="3">
        <f t="shared" si="113"/>
        <v>0</v>
      </c>
      <c r="S911" s="3">
        <f t="shared" si="114"/>
        <v>0</v>
      </c>
      <c r="T911" s="2">
        <v>0</v>
      </c>
      <c r="U911" s="2">
        <v>0</v>
      </c>
      <c r="V911" s="2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 s="2">
        <f t="shared" si="115"/>
        <v>0</v>
      </c>
      <c r="AI911" s="2" t="e">
        <f t="shared" si="110"/>
        <v>#DIV/0!</v>
      </c>
      <c r="AJ911">
        <v>0</v>
      </c>
      <c r="AK911" s="2">
        <f t="shared" si="116"/>
        <v>0</v>
      </c>
    </row>
    <row r="912" spans="1:37" ht="12.75" customHeight="1">
      <c r="A912" s="2">
        <v>14</v>
      </c>
      <c r="B912" s="2">
        <v>15</v>
      </c>
      <c r="C912" s="2" t="s">
        <v>729</v>
      </c>
      <c r="D912" t="s">
        <v>1497</v>
      </c>
      <c r="F912" t="str">
        <f t="shared" si="111"/>
        <v>466BURSARY LOANS</v>
      </c>
      <c r="G912" t="str">
        <f t="shared" si="112"/>
        <v>4040TRANSFERS</v>
      </c>
      <c r="I912" t="s">
        <v>1330</v>
      </c>
      <c r="J912" s="2" t="s">
        <v>838</v>
      </c>
      <c r="K912" s="2" t="s">
        <v>839</v>
      </c>
      <c r="L912" s="2" t="s">
        <v>852</v>
      </c>
      <c r="M912" s="2" t="s">
        <v>853</v>
      </c>
      <c r="N912" s="2" t="s">
        <v>67</v>
      </c>
      <c r="O912" s="2" t="s">
        <v>68</v>
      </c>
      <c r="P912" s="2">
        <v>0</v>
      </c>
      <c r="Q912" s="2">
        <v>0</v>
      </c>
      <c r="R912" s="3">
        <f t="shared" si="113"/>
        <v>0</v>
      </c>
      <c r="S912" s="3">
        <f t="shared" si="114"/>
        <v>0</v>
      </c>
      <c r="T912" s="2">
        <v>0</v>
      </c>
      <c r="U912" s="2">
        <v>0</v>
      </c>
      <c r="V912" s="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 s="2">
        <f t="shared" si="115"/>
        <v>0</v>
      </c>
      <c r="AI912" s="2" t="e">
        <f t="shared" si="110"/>
        <v>#DIV/0!</v>
      </c>
      <c r="AJ912">
        <v>0</v>
      </c>
      <c r="AK912" s="2">
        <f t="shared" si="116"/>
        <v>0</v>
      </c>
    </row>
    <row r="913" spans="1:37" ht="12.75" customHeight="1">
      <c r="A913" s="2">
        <v>14</v>
      </c>
      <c r="B913" s="2">
        <v>15</v>
      </c>
      <c r="C913" s="2" t="s">
        <v>729</v>
      </c>
      <c r="D913" t="s">
        <v>1497</v>
      </c>
      <c r="F913" t="str">
        <f t="shared" si="111"/>
        <v>466BURSARY LOANS</v>
      </c>
      <c r="G913" t="str">
        <f t="shared" si="112"/>
        <v>4050RECEIPTS</v>
      </c>
      <c r="I913" t="s">
        <v>1330</v>
      </c>
      <c r="J913" s="2" t="s">
        <v>838</v>
      </c>
      <c r="K913" s="2" t="s">
        <v>839</v>
      </c>
      <c r="L913" s="2" t="s">
        <v>852</v>
      </c>
      <c r="M913" s="2" t="s">
        <v>853</v>
      </c>
      <c r="N913" s="2" t="s">
        <v>776</v>
      </c>
      <c r="O913" s="2" t="s">
        <v>777</v>
      </c>
      <c r="P913" s="2">
        <v>0</v>
      </c>
      <c r="Q913" s="2">
        <v>0</v>
      </c>
      <c r="R913" s="3">
        <f t="shared" si="113"/>
        <v>0</v>
      </c>
      <c r="S913" s="3">
        <f t="shared" si="114"/>
        <v>0</v>
      </c>
      <c r="T913" s="2">
        <v>-3972</v>
      </c>
      <c r="U913" s="2">
        <v>0</v>
      </c>
      <c r="V913" s="2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-3972</v>
      </c>
      <c r="AD913">
        <v>0</v>
      </c>
      <c r="AE913">
        <v>0</v>
      </c>
      <c r="AF913">
        <v>0</v>
      </c>
      <c r="AG913">
        <v>0</v>
      </c>
      <c r="AH913" s="2">
        <f t="shared" si="115"/>
        <v>-3972</v>
      </c>
      <c r="AI913" s="2" t="e">
        <f t="shared" si="110"/>
        <v>#DIV/0!</v>
      </c>
      <c r="AJ913">
        <v>-3972</v>
      </c>
      <c r="AK913" s="2">
        <f t="shared" si="116"/>
        <v>-7944</v>
      </c>
    </row>
    <row r="914" spans="1:37" ht="12.75" customHeight="1">
      <c r="A914" s="2">
        <v>14</v>
      </c>
      <c r="B914" s="2">
        <v>15</v>
      </c>
      <c r="C914" s="2" t="s">
        <v>729</v>
      </c>
      <c r="D914" t="s">
        <v>1497</v>
      </c>
      <c r="F914" t="str">
        <f t="shared" si="111"/>
        <v>466BURSARY LOANS</v>
      </c>
      <c r="G914" t="str">
        <f t="shared" si="112"/>
        <v>4060EXPENDITURE</v>
      </c>
      <c r="I914" t="s">
        <v>1330</v>
      </c>
      <c r="J914" s="2" t="s">
        <v>838</v>
      </c>
      <c r="K914" s="2" t="s">
        <v>839</v>
      </c>
      <c r="L914" s="2" t="s">
        <v>852</v>
      </c>
      <c r="M914" s="2" t="s">
        <v>853</v>
      </c>
      <c r="N914" s="2" t="s">
        <v>778</v>
      </c>
      <c r="O914" s="2" t="s">
        <v>550</v>
      </c>
      <c r="P914" s="2">
        <v>0</v>
      </c>
      <c r="Q914" s="2">
        <v>0</v>
      </c>
      <c r="R914" s="3">
        <f t="shared" si="113"/>
        <v>0</v>
      </c>
      <c r="S914" s="3">
        <f t="shared" si="114"/>
        <v>0</v>
      </c>
      <c r="T914" s="2">
        <v>0</v>
      </c>
      <c r="U914" s="2">
        <v>0</v>
      </c>
      <c r="V914" s="2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 s="2">
        <f t="shared" si="115"/>
        <v>0</v>
      </c>
      <c r="AI914" s="2" t="e">
        <f t="shared" si="110"/>
        <v>#DIV/0!</v>
      </c>
      <c r="AJ914">
        <v>0</v>
      </c>
      <c r="AK914" s="2">
        <f t="shared" si="116"/>
        <v>0</v>
      </c>
    </row>
    <row r="915" spans="1:37" ht="12.75" customHeight="1">
      <c r="A915" s="2">
        <v>14</v>
      </c>
      <c r="B915" s="2">
        <v>15</v>
      </c>
      <c r="C915" s="2" t="s">
        <v>729</v>
      </c>
      <c r="D915" t="s">
        <v>1497</v>
      </c>
      <c r="F915" t="str">
        <f t="shared" si="111"/>
        <v>468ADVANCES: EMPLOYEES</v>
      </c>
      <c r="G915" t="str">
        <f t="shared" si="112"/>
        <v>3000OPENING BALANCE</v>
      </c>
      <c r="I915" t="s">
        <v>1330</v>
      </c>
      <c r="J915" s="2" t="s">
        <v>838</v>
      </c>
      <c r="K915" s="2" t="s">
        <v>839</v>
      </c>
      <c r="L915" s="2" t="s">
        <v>854</v>
      </c>
      <c r="M915" s="2" t="s">
        <v>855</v>
      </c>
      <c r="N915" s="2" t="s">
        <v>15</v>
      </c>
      <c r="O915" s="2" t="s">
        <v>16</v>
      </c>
      <c r="P915" s="2">
        <v>0</v>
      </c>
      <c r="Q915" s="2">
        <v>0</v>
      </c>
      <c r="R915" s="3">
        <f t="shared" si="113"/>
        <v>0</v>
      </c>
      <c r="S915" s="3">
        <f t="shared" si="114"/>
        <v>0</v>
      </c>
      <c r="T915" s="2">
        <v>0</v>
      </c>
      <c r="U915" s="2">
        <v>0</v>
      </c>
      <c r="V915" s="2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 s="2">
        <f t="shared" si="115"/>
        <v>0</v>
      </c>
      <c r="AI915" s="2" t="e">
        <f t="shared" si="110"/>
        <v>#DIV/0!</v>
      </c>
      <c r="AJ915">
        <v>0</v>
      </c>
      <c r="AK915" s="2">
        <f t="shared" si="116"/>
        <v>0</v>
      </c>
    </row>
    <row r="916" spans="1:37" ht="12.75" customHeight="1">
      <c r="A916" s="2">
        <v>14</v>
      </c>
      <c r="B916" s="2">
        <v>15</v>
      </c>
      <c r="C916" s="2" t="s">
        <v>729</v>
      </c>
      <c r="D916" t="s">
        <v>1497</v>
      </c>
      <c r="F916" t="str">
        <f t="shared" si="111"/>
        <v>468ADVANCES: EMPLOYEES</v>
      </c>
      <c r="G916" t="str">
        <f t="shared" si="112"/>
        <v>4050RECEIPTS</v>
      </c>
      <c r="I916" t="s">
        <v>1330</v>
      </c>
      <c r="J916" s="2" t="s">
        <v>838</v>
      </c>
      <c r="K916" s="2" t="s">
        <v>839</v>
      </c>
      <c r="L916" s="2" t="s">
        <v>854</v>
      </c>
      <c r="M916" s="2" t="s">
        <v>855</v>
      </c>
      <c r="N916" s="2" t="s">
        <v>776</v>
      </c>
      <c r="O916" s="2" t="s">
        <v>777</v>
      </c>
      <c r="P916" s="2">
        <v>0</v>
      </c>
      <c r="Q916" s="2">
        <v>0</v>
      </c>
      <c r="R916" s="3">
        <f t="shared" si="113"/>
        <v>0</v>
      </c>
      <c r="S916" s="3">
        <f t="shared" si="114"/>
        <v>0</v>
      </c>
      <c r="T916" s="2">
        <v>-1164621.75</v>
      </c>
      <c r="U916" s="2">
        <v>0</v>
      </c>
      <c r="V916" s="2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-120073.73</v>
      </c>
      <c r="AC916">
        <v>0</v>
      </c>
      <c r="AD916">
        <v>-241831.94</v>
      </c>
      <c r="AE916">
        <v>-409429.83</v>
      </c>
      <c r="AF916">
        <v>-184338.55</v>
      </c>
      <c r="AG916">
        <v>-208947.7</v>
      </c>
      <c r="AH916" s="2">
        <f t="shared" si="115"/>
        <v>-1164621.75</v>
      </c>
      <c r="AI916" s="2" t="e">
        <f t="shared" si="110"/>
        <v>#DIV/0!</v>
      </c>
      <c r="AJ916">
        <v>-1164621.75</v>
      </c>
      <c r="AK916" s="2">
        <f t="shared" si="116"/>
        <v>-2329243.5</v>
      </c>
    </row>
    <row r="917" spans="1:37" ht="12.75" customHeight="1">
      <c r="A917" s="2">
        <v>14</v>
      </c>
      <c r="B917" s="2">
        <v>15</v>
      </c>
      <c r="C917" s="2" t="s">
        <v>729</v>
      </c>
      <c r="D917" t="s">
        <v>1497</v>
      </c>
      <c r="F917" t="str">
        <f t="shared" si="111"/>
        <v>468ADVANCES: EMPLOYEES</v>
      </c>
      <c r="G917" t="str">
        <f t="shared" si="112"/>
        <v>4060EXPENDITURE</v>
      </c>
      <c r="I917" t="s">
        <v>1330</v>
      </c>
      <c r="J917" s="2" t="s">
        <v>838</v>
      </c>
      <c r="K917" s="2" t="s">
        <v>839</v>
      </c>
      <c r="L917" s="2" t="s">
        <v>854</v>
      </c>
      <c r="M917" s="2" t="s">
        <v>855</v>
      </c>
      <c r="N917" s="2" t="s">
        <v>778</v>
      </c>
      <c r="O917" s="2" t="s">
        <v>550</v>
      </c>
      <c r="P917" s="2">
        <v>0</v>
      </c>
      <c r="Q917" s="2">
        <v>0</v>
      </c>
      <c r="R917" s="3">
        <f t="shared" si="113"/>
        <v>0</v>
      </c>
      <c r="S917" s="3">
        <f t="shared" si="114"/>
        <v>0</v>
      </c>
      <c r="T917" s="2">
        <v>2441106.8499999996</v>
      </c>
      <c r="U917" s="2">
        <v>0</v>
      </c>
      <c r="V917" s="2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223283.9</v>
      </c>
      <c r="AC917">
        <v>1030137.72</v>
      </c>
      <c r="AD917">
        <v>310338.44</v>
      </c>
      <c r="AE917">
        <v>430061.01</v>
      </c>
      <c r="AF917">
        <v>198536.44</v>
      </c>
      <c r="AG917">
        <v>248749.34</v>
      </c>
      <c r="AH917" s="2">
        <f t="shared" si="115"/>
        <v>2441106.8499999996</v>
      </c>
      <c r="AI917" s="2" t="e">
        <f t="shared" si="110"/>
        <v>#DIV/0!</v>
      </c>
      <c r="AJ917">
        <v>2441106.85</v>
      </c>
      <c r="AK917" s="2">
        <f t="shared" si="116"/>
        <v>4882213.6999999993</v>
      </c>
    </row>
    <row r="918" spans="1:37" ht="12.75" customHeight="1">
      <c r="A918" s="2">
        <v>14</v>
      </c>
      <c r="B918" s="2">
        <v>15</v>
      </c>
      <c r="C918" s="2" t="s">
        <v>729</v>
      </c>
      <c r="D918" t="s">
        <v>1497</v>
      </c>
      <c r="F918" t="str">
        <f t="shared" si="111"/>
        <v>470YEAR-END DEBTORS</v>
      </c>
      <c r="G918" t="str">
        <f t="shared" si="112"/>
        <v>3000OPENING BALANCE</v>
      </c>
      <c r="I918" t="s">
        <v>1330</v>
      </c>
      <c r="J918" s="2" t="s">
        <v>838</v>
      </c>
      <c r="K918" s="2" t="s">
        <v>839</v>
      </c>
      <c r="L918" s="2" t="s">
        <v>836</v>
      </c>
      <c r="M918" s="2" t="s">
        <v>837</v>
      </c>
      <c r="N918" s="2" t="s">
        <v>15</v>
      </c>
      <c r="O918" s="2" t="s">
        <v>16</v>
      </c>
      <c r="P918" s="2">
        <v>0</v>
      </c>
      <c r="Q918" s="2">
        <v>0</v>
      </c>
      <c r="R918" s="3">
        <f t="shared" si="113"/>
        <v>0</v>
      </c>
      <c r="S918" s="3">
        <f t="shared" si="114"/>
        <v>0</v>
      </c>
      <c r="T918" s="2">
        <v>0</v>
      </c>
      <c r="U918" s="2">
        <v>0</v>
      </c>
      <c r="V918" s="2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 s="2">
        <f t="shared" si="115"/>
        <v>0</v>
      </c>
      <c r="AI918" s="2" t="e">
        <f t="shared" si="110"/>
        <v>#DIV/0!</v>
      </c>
      <c r="AJ918">
        <v>0</v>
      </c>
      <c r="AK918" s="2">
        <f t="shared" si="116"/>
        <v>0</v>
      </c>
    </row>
    <row r="919" spans="1:37" ht="12.75" customHeight="1">
      <c r="A919" s="2">
        <v>14</v>
      </c>
      <c r="B919" s="2">
        <v>15</v>
      </c>
      <c r="C919" s="2" t="s">
        <v>729</v>
      </c>
      <c r="D919" t="s">
        <v>1497</v>
      </c>
      <c r="F919" t="str">
        <f t="shared" si="111"/>
        <v>470YEAR-END DEBTORS</v>
      </c>
      <c r="G919" t="str">
        <f t="shared" si="112"/>
        <v>4040TRANSFERS</v>
      </c>
      <c r="I919" t="s">
        <v>1330</v>
      </c>
      <c r="J919" s="2" t="s">
        <v>838</v>
      </c>
      <c r="K919" s="2" t="s">
        <v>839</v>
      </c>
      <c r="L919" s="2" t="s">
        <v>836</v>
      </c>
      <c r="M919" s="2" t="s">
        <v>837</v>
      </c>
      <c r="N919" s="2" t="s">
        <v>67</v>
      </c>
      <c r="O919" s="2" t="s">
        <v>68</v>
      </c>
      <c r="P919" s="2">
        <v>0</v>
      </c>
      <c r="Q919" s="2">
        <v>0</v>
      </c>
      <c r="R919" s="3">
        <f t="shared" si="113"/>
        <v>0</v>
      </c>
      <c r="S919" s="3">
        <f t="shared" si="114"/>
        <v>0</v>
      </c>
      <c r="T919" s="2">
        <v>0</v>
      </c>
      <c r="U919" s="2">
        <v>0</v>
      </c>
      <c r="V919" s="2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 s="2">
        <f t="shared" si="115"/>
        <v>0</v>
      </c>
      <c r="AI919" s="2" t="e">
        <f t="shared" si="110"/>
        <v>#DIV/0!</v>
      </c>
      <c r="AJ919">
        <v>0</v>
      </c>
      <c r="AK919" s="2">
        <f t="shared" si="116"/>
        <v>0</v>
      </c>
    </row>
    <row r="920" spans="1:37" ht="12.75" customHeight="1">
      <c r="A920" s="2">
        <v>14</v>
      </c>
      <c r="B920" s="2">
        <v>15</v>
      </c>
      <c r="C920" s="2" t="s">
        <v>729</v>
      </c>
      <c r="D920" t="s">
        <v>1497</v>
      </c>
      <c r="F920" t="str">
        <f t="shared" si="111"/>
        <v>470YEAR-END DEBTORS</v>
      </c>
      <c r="G920" t="str">
        <f t="shared" si="112"/>
        <v>4050RECEIPTS</v>
      </c>
      <c r="I920" t="s">
        <v>1330</v>
      </c>
      <c r="J920" s="2" t="s">
        <v>838</v>
      </c>
      <c r="K920" s="2" t="s">
        <v>839</v>
      </c>
      <c r="L920" s="2" t="s">
        <v>836</v>
      </c>
      <c r="M920" s="2" t="s">
        <v>837</v>
      </c>
      <c r="N920" s="2" t="s">
        <v>776</v>
      </c>
      <c r="O920" s="2" t="s">
        <v>777</v>
      </c>
      <c r="P920" s="2">
        <v>0</v>
      </c>
      <c r="Q920" s="2">
        <v>0</v>
      </c>
      <c r="R920" s="3">
        <f t="shared" si="113"/>
        <v>0</v>
      </c>
      <c r="S920" s="3">
        <f t="shared" si="114"/>
        <v>0</v>
      </c>
      <c r="T920" s="2">
        <v>-283042.84000000003</v>
      </c>
      <c r="U920" s="2">
        <v>0</v>
      </c>
      <c r="V920" s="2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-283042.84000000003</v>
      </c>
      <c r="AD920">
        <v>0</v>
      </c>
      <c r="AE920">
        <v>0</v>
      </c>
      <c r="AF920">
        <v>0</v>
      </c>
      <c r="AG920">
        <v>0</v>
      </c>
      <c r="AH920" s="2">
        <f t="shared" si="115"/>
        <v>-283042.84000000003</v>
      </c>
      <c r="AI920" s="2" t="e">
        <f t="shared" si="110"/>
        <v>#DIV/0!</v>
      </c>
      <c r="AJ920">
        <v>-283042.84000000003</v>
      </c>
      <c r="AK920" s="2">
        <f t="shared" si="116"/>
        <v>-566085.68000000005</v>
      </c>
    </row>
    <row r="921" spans="1:37" ht="12.75" customHeight="1">
      <c r="A921" s="2">
        <v>14</v>
      </c>
      <c r="B921" s="2">
        <v>15</v>
      </c>
      <c r="C921" s="2" t="s">
        <v>729</v>
      </c>
      <c r="D921" t="s">
        <v>1497</v>
      </c>
      <c r="F921" t="str">
        <f t="shared" si="111"/>
        <v>470YEAR-END DEBTORS</v>
      </c>
      <c r="G921" t="str">
        <f t="shared" si="112"/>
        <v>4060EXPENDITURE</v>
      </c>
      <c r="I921" t="s">
        <v>1330</v>
      </c>
      <c r="J921" s="2" t="s">
        <v>838</v>
      </c>
      <c r="K921" s="2" t="s">
        <v>839</v>
      </c>
      <c r="L921" s="2" t="s">
        <v>836</v>
      </c>
      <c r="M921" s="2" t="s">
        <v>837</v>
      </c>
      <c r="N921" s="2" t="s">
        <v>778</v>
      </c>
      <c r="O921" s="2" t="s">
        <v>550</v>
      </c>
      <c r="P921" s="2">
        <v>0</v>
      </c>
      <c r="Q921" s="2">
        <v>0</v>
      </c>
      <c r="R921" s="3">
        <f t="shared" si="113"/>
        <v>0</v>
      </c>
      <c r="S921" s="3">
        <f t="shared" si="114"/>
        <v>0</v>
      </c>
      <c r="T921" s="2">
        <v>0</v>
      </c>
      <c r="U921" s="2">
        <v>0</v>
      </c>
      <c r="V921" s="2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 s="2">
        <f t="shared" si="115"/>
        <v>0</v>
      </c>
      <c r="AI921" s="2" t="e">
        <f t="shared" si="110"/>
        <v>#DIV/0!</v>
      </c>
      <c r="AJ921">
        <v>0</v>
      </c>
      <c r="AK921" s="2">
        <f t="shared" si="116"/>
        <v>0</v>
      </c>
    </row>
    <row r="922" spans="1:37" ht="12.75" customHeight="1">
      <c r="A922" s="2">
        <v>14</v>
      </c>
      <c r="B922" s="2">
        <v>15</v>
      </c>
      <c r="C922" s="2" t="s">
        <v>729</v>
      </c>
      <c r="D922" t="s">
        <v>1497</v>
      </c>
      <c r="F922" t="str">
        <f t="shared" si="111"/>
        <v>472VAT CONTROL</v>
      </c>
      <c r="G922" t="str">
        <f t="shared" si="112"/>
        <v>3000OPENING BALANCE</v>
      </c>
      <c r="I922" t="s">
        <v>1330</v>
      </c>
      <c r="J922" s="2" t="s">
        <v>838</v>
      </c>
      <c r="K922" s="2" t="s">
        <v>839</v>
      </c>
      <c r="L922" s="2" t="s">
        <v>856</v>
      </c>
      <c r="M922" s="2" t="s">
        <v>857</v>
      </c>
      <c r="N922" s="2" t="s">
        <v>15</v>
      </c>
      <c r="O922" s="2" t="s">
        <v>16</v>
      </c>
      <c r="P922" s="2">
        <v>0</v>
      </c>
      <c r="Q922" s="2">
        <v>0</v>
      </c>
      <c r="R922" s="3">
        <f t="shared" si="113"/>
        <v>0</v>
      </c>
      <c r="S922" s="3">
        <f t="shared" si="114"/>
        <v>0</v>
      </c>
      <c r="T922" s="2">
        <v>0</v>
      </c>
      <c r="U922" s="2">
        <v>0</v>
      </c>
      <c r="V922" s="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 s="2">
        <f t="shared" si="115"/>
        <v>0</v>
      </c>
      <c r="AI922" s="2" t="e">
        <f t="shared" si="110"/>
        <v>#DIV/0!</v>
      </c>
      <c r="AJ922">
        <v>0</v>
      </c>
      <c r="AK922" s="2">
        <f t="shared" si="116"/>
        <v>0</v>
      </c>
    </row>
    <row r="923" spans="1:37" ht="12.75" customHeight="1">
      <c r="A923" s="2">
        <v>14</v>
      </c>
      <c r="B923" s="2">
        <v>15</v>
      </c>
      <c r="C923" s="2" t="s">
        <v>729</v>
      </c>
      <c r="D923" t="s">
        <v>1497</v>
      </c>
      <c r="F923" t="str">
        <f t="shared" si="111"/>
        <v>472VAT CONTROL</v>
      </c>
      <c r="G923" t="str">
        <f t="shared" si="112"/>
        <v>4050RECEIPTS</v>
      </c>
      <c r="I923" t="s">
        <v>1330</v>
      </c>
      <c r="J923" s="2" t="s">
        <v>838</v>
      </c>
      <c r="K923" s="2" t="s">
        <v>839</v>
      </c>
      <c r="L923" s="2" t="s">
        <v>856</v>
      </c>
      <c r="M923" s="2" t="s">
        <v>857</v>
      </c>
      <c r="N923" s="2" t="s">
        <v>776</v>
      </c>
      <c r="O923" s="2" t="s">
        <v>777</v>
      </c>
      <c r="P923" s="2">
        <v>0</v>
      </c>
      <c r="Q923" s="2">
        <v>0</v>
      </c>
      <c r="R923" s="3">
        <f t="shared" si="113"/>
        <v>0</v>
      </c>
      <c r="S923" s="3">
        <f t="shared" si="114"/>
        <v>0</v>
      </c>
      <c r="T923" s="2">
        <v>-32182401.709999997</v>
      </c>
      <c r="U923" s="2">
        <v>0</v>
      </c>
      <c r="V923" s="2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-7335157.7000000002</v>
      </c>
      <c r="AC923">
        <v>-4199310.72</v>
      </c>
      <c r="AD923">
        <v>-4996703.04</v>
      </c>
      <c r="AE923">
        <v>-19011362.510000002</v>
      </c>
      <c r="AF923">
        <v>9283115.9199999999</v>
      </c>
      <c r="AG923">
        <v>-5922983.6600000001</v>
      </c>
      <c r="AH923" s="2">
        <f t="shared" si="115"/>
        <v>-32182401.709999997</v>
      </c>
      <c r="AI923" s="2" t="e">
        <f t="shared" si="110"/>
        <v>#DIV/0!</v>
      </c>
      <c r="AJ923">
        <v>-32182401.710000001</v>
      </c>
      <c r="AK923" s="2">
        <f t="shared" si="116"/>
        <v>-64364803.419999994</v>
      </c>
    </row>
    <row r="924" spans="1:37" ht="12.75" customHeight="1">
      <c r="A924" s="2">
        <v>14</v>
      </c>
      <c r="B924" s="2">
        <v>15</v>
      </c>
      <c r="C924" s="2" t="s">
        <v>729</v>
      </c>
      <c r="D924" t="s">
        <v>1497</v>
      </c>
      <c r="F924" t="str">
        <f t="shared" si="111"/>
        <v>472VAT CONTROL</v>
      </c>
      <c r="G924" t="str">
        <f t="shared" si="112"/>
        <v>4060EXPENDITURE</v>
      </c>
      <c r="I924" t="s">
        <v>1330</v>
      </c>
      <c r="J924" s="2" t="s">
        <v>838</v>
      </c>
      <c r="K924" s="2" t="s">
        <v>839</v>
      </c>
      <c r="L924" s="2" t="s">
        <v>856</v>
      </c>
      <c r="M924" s="2" t="s">
        <v>857</v>
      </c>
      <c r="N924" s="2" t="s">
        <v>778</v>
      </c>
      <c r="O924" s="2" t="s">
        <v>550</v>
      </c>
      <c r="P924" s="2">
        <v>0</v>
      </c>
      <c r="Q924" s="2">
        <v>0</v>
      </c>
      <c r="R924" s="3">
        <f t="shared" si="113"/>
        <v>0</v>
      </c>
      <c r="S924" s="3">
        <f t="shared" si="114"/>
        <v>0</v>
      </c>
      <c r="T924" s="2">
        <v>0</v>
      </c>
      <c r="U924" s="2">
        <v>0</v>
      </c>
      <c r="V924" s="2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 s="2">
        <f t="shared" si="115"/>
        <v>0</v>
      </c>
      <c r="AI924" s="2" t="e">
        <f t="shared" si="110"/>
        <v>#DIV/0!</v>
      </c>
      <c r="AJ924">
        <v>0</v>
      </c>
      <c r="AK924" s="2">
        <f t="shared" si="116"/>
        <v>0</v>
      </c>
    </row>
    <row r="925" spans="1:37" ht="12.75" customHeight="1">
      <c r="A925" s="2">
        <v>14</v>
      </c>
      <c r="B925" s="2">
        <v>15</v>
      </c>
      <c r="C925" s="2" t="s">
        <v>729</v>
      </c>
      <c r="D925" t="s">
        <v>1497</v>
      </c>
      <c r="F925" t="str">
        <f t="shared" si="111"/>
        <v>473DEPOSIT CONTROL</v>
      </c>
      <c r="G925" t="str">
        <f t="shared" si="112"/>
        <v>3000OPENING BALANCE</v>
      </c>
      <c r="I925" t="s">
        <v>1330</v>
      </c>
      <c r="J925" s="2" t="s">
        <v>838</v>
      </c>
      <c r="K925" s="2" t="s">
        <v>839</v>
      </c>
      <c r="L925" s="2" t="s">
        <v>858</v>
      </c>
      <c r="M925" s="2" t="s">
        <v>859</v>
      </c>
      <c r="N925" s="2" t="s">
        <v>15</v>
      </c>
      <c r="O925" s="2" t="s">
        <v>16</v>
      </c>
      <c r="P925" s="2">
        <v>0</v>
      </c>
      <c r="Q925" s="2">
        <v>0</v>
      </c>
      <c r="R925" s="3">
        <f t="shared" si="113"/>
        <v>0</v>
      </c>
      <c r="S925" s="3">
        <f t="shared" si="114"/>
        <v>0</v>
      </c>
      <c r="T925" s="2">
        <v>0</v>
      </c>
      <c r="U925" s="2">
        <v>0</v>
      </c>
      <c r="V925" s="2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 s="2">
        <f t="shared" si="115"/>
        <v>0</v>
      </c>
      <c r="AI925" s="2" t="e">
        <f t="shared" si="110"/>
        <v>#DIV/0!</v>
      </c>
      <c r="AJ925">
        <v>0</v>
      </c>
      <c r="AK925" s="2">
        <f t="shared" si="116"/>
        <v>0</v>
      </c>
    </row>
    <row r="926" spans="1:37" ht="12.75" customHeight="1">
      <c r="A926" s="2">
        <v>14</v>
      </c>
      <c r="B926" s="2">
        <v>15</v>
      </c>
      <c r="C926" s="2" t="s">
        <v>729</v>
      </c>
      <c r="D926" t="s">
        <v>1497</v>
      </c>
      <c r="F926" t="str">
        <f t="shared" si="111"/>
        <v>474OTHER</v>
      </c>
      <c r="G926" t="str">
        <f t="shared" si="112"/>
        <v>3000OPENING BALANCE</v>
      </c>
      <c r="I926" t="s">
        <v>1330</v>
      </c>
      <c r="J926" s="2" t="s">
        <v>838</v>
      </c>
      <c r="K926" s="2" t="s">
        <v>839</v>
      </c>
      <c r="L926" s="2" t="s">
        <v>860</v>
      </c>
      <c r="M926" s="2" t="s">
        <v>782</v>
      </c>
      <c r="N926" s="2" t="s">
        <v>15</v>
      </c>
      <c r="O926" s="2" t="s">
        <v>16</v>
      </c>
      <c r="P926" s="2">
        <v>0</v>
      </c>
      <c r="Q926" s="2">
        <v>0</v>
      </c>
      <c r="R926" s="3">
        <f t="shared" si="113"/>
        <v>0</v>
      </c>
      <c r="S926" s="3">
        <f t="shared" si="114"/>
        <v>0</v>
      </c>
      <c r="T926" s="2">
        <v>0</v>
      </c>
      <c r="U926" s="2">
        <v>0</v>
      </c>
      <c r="V926" s="2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 s="2">
        <f t="shared" si="115"/>
        <v>0</v>
      </c>
      <c r="AI926" s="2" t="e">
        <f t="shared" si="110"/>
        <v>#DIV/0!</v>
      </c>
      <c r="AJ926">
        <v>0</v>
      </c>
      <c r="AK926" s="2">
        <f t="shared" si="116"/>
        <v>0</v>
      </c>
    </row>
    <row r="927" spans="1:37" ht="12.75" customHeight="1">
      <c r="A927" s="2">
        <v>14</v>
      </c>
      <c r="B927" s="2">
        <v>15</v>
      </c>
      <c r="C927" s="2" t="s">
        <v>729</v>
      </c>
      <c r="D927" t="s">
        <v>1497</v>
      </c>
      <c r="F927" t="str">
        <f t="shared" si="111"/>
        <v>474OTHER</v>
      </c>
      <c r="G927" t="str">
        <f t="shared" si="112"/>
        <v>4050RECEIPTS</v>
      </c>
      <c r="I927" t="s">
        <v>1330</v>
      </c>
      <c r="J927" s="2" t="s">
        <v>838</v>
      </c>
      <c r="K927" s="2" t="s">
        <v>839</v>
      </c>
      <c r="L927" s="2" t="s">
        <v>860</v>
      </c>
      <c r="M927" s="2" t="s">
        <v>782</v>
      </c>
      <c r="N927" s="2" t="s">
        <v>776</v>
      </c>
      <c r="O927" s="2" t="s">
        <v>777</v>
      </c>
      <c r="P927" s="2">
        <v>0</v>
      </c>
      <c r="Q927" s="2">
        <v>0</v>
      </c>
      <c r="R927" s="3">
        <f t="shared" si="113"/>
        <v>0</v>
      </c>
      <c r="S927" s="3">
        <f t="shared" si="114"/>
        <v>0</v>
      </c>
      <c r="T927" s="2">
        <v>-101511.85</v>
      </c>
      <c r="U927" s="2">
        <v>127544.75</v>
      </c>
      <c r="V927" s="2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-10000</v>
      </c>
      <c r="AC927">
        <v>-21416.85</v>
      </c>
      <c r="AD927">
        <v>-22035</v>
      </c>
      <c r="AE927">
        <v>-8000</v>
      </c>
      <c r="AF927">
        <v>-26060</v>
      </c>
      <c r="AG927">
        <v>-14000</v>
      </c>
      <c r="AH927" s="2">
        <f t="shared" si="115"/>
        <v>-101511.85</v>
      </c>
      <c r="AI927" s="2" t="e">
        <f t="shared" si="110"/>
        <v>#DIV/0!</v>
      </c>
      <c r="AJ927">
        <v>-101511.85</v>
      </c>
      <c r="AK927" s="2">
        <f t="shared" si="116"/>
        <v>-203023.7</v>
      </c>
    </row>
    <row r="928" spans="1:37" ht="12.75" customHeight="1">
      <c r="A928" s="2">
        <v>14</v>
      </c>
      <c r="B928" s="2">
        <v>15</v>
      </c>
      <c r="C928" s="2" t="s">
        <v>729</v>
      </c>
      <c r="D928" t="s">
        <v>1497</v>
      </c>
      <c r="F928" t="str">
        <f t="shared" si="111"/>
        <v>474OTHER</v>
      </c>
      <c r="G928" t="str">
        <f t="shared" si="112"/>
        <v>4060EXPENDITURE</v>
      </c>
      <c r="I928" t="s">
        <v>1330</v>
      </c>
      <c r="J928" s="2" t="s">
        <v>838</v>
      </c>
      <c r="K928" s="2" t="s">
        <v>839</v>
      </c>
      <c r="L928" s="2" t="s">
        <v>860</v>
      </c>
      <c r="M928" s="2" t="s">
        <v>782</v>
      </c>
      <c r="N928" s="2" t="s">
        <v>778</v>
      </c>
      <c r="O928" s="2" t="s">
        <v>550</v>
      </c>
      <c r="P928" s="2">
        <v>0</v>
      </c>
      <c r="Q928" s="2">
        <v>0</v>
      </c>
      <c r="R928" s="3">
        <f t="shared" si="113"/>
        <v>0</v>
      </c>
      <c r="S928" s="3">
        <f t="shared" si="114"/>
        <v>0</v>
      </c>
      <c r="T928" s="2">
        <v>72443.98</v>
      </c>
      <c r="U928" s="2">
        <v>55450.77</v>
      </c>
      <c r="V928" s="2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18818.189999999999</v>
      </c>
      <c r="AC928">
        <v>15630.01</v>
      </c>
      <c r="AD928">
        <v>36628.300000000003</v>
      </c>
      <c r="AE928">
        <v>0</v>
      </c>
      <c r="AF928">
        <v>350</v>
      </c>
      <c r="AG928">
        <v>1017.48</v>
      </c>
      <c r="AH928" s="2">
        <f t="shared" si="115"/>
        <v>72443.98</v>
      </c>
      <c r="AI928" s="2" t="e">
        <f t="shared" si="110"/>
        <v>#DIV/0!</v>
      </c>
      <c r="AJ928">
        <v>72443.98</v>
      </c>
      <c r="AK928" s="2">
        <f t="shared" si="116"/>
        <v>144887.96</v>
      </c>
    </row>
    <row r="929" spans="1:37" ht="12.75" customHeight="1">
      <c r="A929" s="2">
        <v>14</v>
      </c>
      <c r="B929" s="2">
        <v>15</v>
      </c>
      <c r="C929" s="2" t="s">
        <v>729</v>
      </c>
      <c r="D929" t="s">
        <v>1497</v>
      </c>
      <c r="F929" t="str">
        <f t="shared" si="111"/>
        <v>474OTHER</v>
      </c>
      <c r="G929" t="str">
        <f t="shared" si="112"/>
        <v>4100LEVIES</v>
      </c>
      <c r="I929" t="s">
        <v>1330</v>
      </c>
      <c r="J929" s="2" t="s">
        <v>838</v>
      </c>
      <c r="K929" s="2" t="s">
        <v>839</v>
      </c>
      <c r="L929" s="2" t="s">
        <v>860</v>
      </c>
      <c r="M929" s="2" t="s">
        <v>782</v>
      </c>
      <c r="N929" s="2" t="s">
        <v>814</v>
      </c>
      <c r="O929" s="2" t="s">
        <v>815</v>
      </c>
      <c r="P929" s="2">
        <v>0</v>
      </c>
      <c r="Q929" s="2">
        <v>0</v>
      </c>
      <c r="R929" s="3">
        <f t="shared" si="113"/>
        <v>0</v>
      </c>
      <c r="S929" s="3">
        <f t="shared" si="114"/>
        <v>0</v>
      </c>
      <c r="T929" s="2">
        <v>3791241.37</v>
      </c>
      <c r="U929" s="2">
        <v>0</v>
      </c>
      <c r="V929" s="2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1034995.75</v>
      </c>
      <c r="AC929">
        <v>923741.72</v>
      </c>
      <c r="AD929">
        <v>33886.870000000003</v>
      </c>
      <c r="AE929">
        <v>527540.38</v>
      </c>
      <c r="AF929">
        <v>695469.52</v>
      </c>
      <c r="AG929">
        <v>575607.13</v>
      </c>
      <c r="AH929" s="2">
        <f t="shared" si="115"/>
        <v>3791241.37</v>
      </c>
      <c r="AI929" s="2" t="e">
        <f t="shared" si="110"/>
        <v>#DIV/0!</v>
      </c>
      <c r="AJ929">
        <v>3791241.37</v>
      </c>
      <c r="AK929" s="2">
        <f t="shared" si="116"/>
        <v>7582482.7400000002</v>
      </c>
    </row>
    <row r="930" spans="1:37" ht="12.75" customHeight="1">
      <c r="A930" s="2">
        <v>14</v>
      </c>
      <c r="B930" s="2">
        <v>15</v>
      </c>
      <c r="C930" s="2" t="s">
        <v>729</v>
      </c>
      <c r="D930" t="s">
        <v>1497</v>
      </c>
      <c r="F930" t="str">
        <f t="shared" si="111"/>
        <v>474OTHER</v>
      </c>
      <c r="G930" t="str">
        <f t="shared" si="112"/>
        <v>4105LESS: PROVISION FOR BAD DEBDTS</v>
      </c>
      <c r="I930" t="s">
        <v>1330</v>
      </c>
      <c r="J930" s="2" t="s">
        <v>838</v>
      </c>
      <c r="K930" s="2" t="s">
        <v>839</v>
      </c>
      <c r="L930" s="2" t="s">
        <v>860</v>
      </c>
      <c r="M930" s="2" t="s">
        <v>782</v>
      </c>
      <c r="N930" s="2" t="s">
        <v>816</v>
      </c>
      <c r="O930" s="2" t="s">
        <v>817</v>
      </c>
      <c r="P930" s="2">
        <v>0</v>
      </c>
      <c r="Q930" s="2">
        <v>0</v>
      </c>
      <c r="R930" s="3">
        <f t="shared" si="113"/>
        <v>0</v>
      </c>
      <c r="S930" s="3">
        <f t="shared" si="114"/>
        <v>0</v>
      </c>
      <c r="T930" s="2">
        <v>668023.84000000008</v>
      </c>
      <c r="U930" s="2">
        <v>0</v>
      </c>
      <c r="V930" s="2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685384.05</v>
      </c>
      <c r="AE930">
        <v>-17360.21</v>
      </c>
      <c r="AF930">
        <v>0</v>
      </c>
      <c r="AG930">
        <v>0</v>
      </c>
      <c r="AH930" s="2">
        <f t="shared" si="115"/>
        <v>668023.84000000008</v>
      </c>
      <c r="AI930" s="2" t="e">
        <f t="shared" si="110"/>
        <v>#DIV/0!</v>
      </c>
      <c r="AJ930">
        <v>668023.84</v>
      </c>
      <c r="AK930" s="2">
        <f t="shared" si="116"/>
        <v>1336047.6800000002</v>
      </c>
    </row>
    <row r="931" spans="1:37" ht="12.75" customHeight="1">
      <c r="A931" s="2">
        <v>14</v>
      </c>
      <c r="B931" s="2">
        <v>15</v>
      </c>
      <c r="C931" s="2" t="s">
        <v>729</v>
      </c>
      <c r="D931" t="s">
        <v>1497</v>
      </c>
      <c r="F931" t="str">
        <f t="shared" si="111"/>
        <v>475DEBIT NOTES</v>
      </c>
      <c r="G931" t="str">
        <f t="shared" si="112"/>
        <v>3000OPENING BALANCE</v>
      </c>
      <c r="I931" t="s">
        <v>1330</v>
      </c>
      <c r="J931" s="2" t="s">
        <v>838</v>
      </c>
      <c r="K931" s="2" t="s">
        <v>839</v>
      </c>
      <c r="L931" s="2" t="s">
        <v>861</v>
      </c>
      <c r="M931" s="2" t="s">
        <v>862</v>
      </c>
      <c r="N931" s="2" t="s">
        <v>15</v>
      </c>
      <c r="O931" s="2" t="s">
        <v>16</v>
      </c>
      <c r="P931" s="2">
        <v>0</v>
      </c>
      <c r="Q931" s="2">
        <v>0</v>
      </c>
      <c r="R931" s="3">
        <f t="shared" si="113"/>
        <v>0</v>
      </c>
      <c r="S931" s="3">
        <f t="shared" si="114"/>
        <v>0</v>
      </c>
      <c r="T931" s="2">
        <v>0</v>
      </c>
      <c r="U931" s="2">
        <v>0</v>
      </c>
      <c r="V931" s="2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 s="2">
        <f t="shared" si="115"/>
        <v>0</v>
      </c>
      <c r="AI931" s="2" t="e">
        <f t="shared" si="110"/>
        <v>#DIV/0!</v>
      </c>
      <c r="AJ931">
        <v>0</v>
      </c>
      <c r="AK931" s="2">
        <f t="shared" si="116"/>
        <v>0</v>
      </c>
    </row>
    <row r="932" spans="1:37" ht="12.75" customHeight="1">
      <c r="A932" s="2">
        <v>14</v>
      </c>
      <c r="B932" s="2">
        <v>15</v>
      </c>
      <c r="C932" s="2" t="s">
        <v>729</v>
      </c>
      <c r="D932" t="s">
        <v>1497</v>
      </c>
      <c r="F932" t="str">
        <f t="shared" si="111"/>
        <v>475DEBIT NOTES</v>
      </c>
      <c r="G932" t="str">
        <f t="shared" si="112"/>
        <v>4060EXPENDITURE</v>
      </c>
      <c r="I932" t="s">
        <v>1330</v>
      </c>
      <c r="J932" s="2" t="s">
        <v>838</v>
      </c>
      <c r="K932" s="2" t="s">
        <v>839</v>
      </c>
      <c r="L932" s="2" t="s">
        <v>861</v>
      </c>
      <c r="M932" s="2" t="s">
        <v>862</v>
      </c>
      <c r="N932" s="2" t="s">
        <v>778</v>
      </c>
      <c r="O932" s="2" t="s">
        <v>550</v>
      </c>
      <c r="P932" s="2">
        <v>0</v>
      </c>
      <c r="Q932" s="2">
        <v>0</v>
      </c>
      <c r="R932" s="3">
        <f t="shared" si="113"/>
        <v>0</v>
      </c>
      <c r="S932" s="3">
        <f t="shared" si="114"/>
        <v>0</v>
      </c>
      <c r="T932" s="2">
        <v>0</v>
      </c>
      <c r="U932" s="2">
        <v>0</v>
      </c>
      <c r="V932" s="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 s="2">
        <f t="shared" si="115"/>
        <v>0</v>
      </c>
      <c r="AI932" s="2" t="e">
        <f t="shared" si="110"/>
        <v>#DIV/0!</v>
      </c>
      <c r="AJ932">
        <v>0</v>
      </c>
      <c r="AK932" s="2">
        <f t="shared" si="116"/>
        <v>0</v>
      </c>
    </row>
    <row r="933" spans="1:37" ht="12.75" customHeight="1">
      <c r="A933" s="2">
        <v>14</v>
      </c>
      <c r="B933" s="2">
        <v>15</v>
      </c>
      <c r="C933" s="2" t="s">
        <v>729</v>
      </c>
      <c r="D933" t="s">
        <v>1497</v>
      </c>
      <c r="F933" t="str">
        <f t="shared" si="111"/>
        <v>475DEBIT NOTES</v>
      </c>
      <c r="G933" t="str">
        <f t="shared" si="112"/>
        <v>4100LEVIES</v>
      </c>
      <c r="I933" t="s">
        <v>1330</v>
      </c>
      <c r="J933" s="2" t="s">
        <v>838</v>
      </c>
      <c r="K933" s="2" t="s">
        <v>839</v>
      </c>
      <c r="L933" s="2" t="s">
        <v>861</v>
      </c>
      <c r="M933" s="2" t="s">
        <v>862</v>
      </c>
      <c r="N933" s="2" t="s">
        <v>814</v>
      </c>
      <c r="O933" s="2" t="s">
        <v>815</v>
      </c>
      <c r="P933" s="2">
        <v>0</v>
      </c>
      <c r="Q933" s="2">
        <v>0</v>
      </c>
      <c r="R933" s="3">
        <f t="shared" si="113"/>
        <v>0</v>
      </c>
      <c r="S933" s="3">
        <f t="shared" si="114"/>
        <v>0</v>
      </c>
      <c r="T933" s="2">
        <v>-74641.069999999992</v>
      </c>
      <c r="U933" s="2">
        <v>0</v>
      </c>
      <c r="V933" s="2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-74072.56</v>
      </c>
      <c r="AD933">
        <v>-737.08</v>
      </c>
      <c r="AE933">
        <v>0</v>
      </c>
      <c r="AF933">
        <v>140.05000000000001</v>
      </c>
      <c r="AG933">
        <v>28.52</v>
      </c>
      <c r="AH933" s="2">
        <f t="shared" si="115"/>
        <v>-74641.069999999992</v>
      </c>
      <c r="AI933" s="2" t="e">
        <f t="shared" si="110"/>
        <v>#DIV/0!</v>
      </c>
      <c r="AJ933">
        <v>-74641.070000000007</v>
      </c>
      <c r="AK933" s="2">
        <f t="shared" si="116"/>
        <v>-149282.13999999998</v>
      </c>
    </row>
    <row r="934" spans="1:37" ht="12.75" customHeight="1">
      <c r="A934" s="2">
        <v>14</v>
      </c>
      <c r="B934" s="2">
        <v>15</v>
      </c>
      <c r="C934" s="2" t="s">
        <v>729</v>
      </c>
      <c r="D934" t="s">
        <v>1498</v>
      </c>
      <c r="F934" t="str">
        <f t="shared" si="111"/>
        <v>479OTHER</v>
      </c>
      <c r="G934" t="str">
        <f t="shared" si="112"/>
        <v>3000OPENING BALANCE</v>
      </c>
      <c r="I934" t="s">
        <v>1330</v>
      </c>
      <c r="J934" s="2" t="s">
        <v>820</v>
      </c>
      <c r="K934" s="2" t="s">
        <v>863</v>
      </c>
      <c r="L934" s="2" t="s">
        <v>864</v>
      </c>
      <c r="M934" s="2" t="s">
        <v>782</v>
      </c>
      <c r="N934" s="2" t="s">
        <v>15</v>
      </c>
      <c r="O934" s="2" t="s">
        <v>16</v>
      </c>
      <c r="P934" s="2">
        <v>0</v>
      </c>
      <c r="Q934" s="2">
        <v>0</v>
      </c>
      <c r="R934" s="3">
        <f t="shared" si="113"/>
        <v>0</v>
      </c>
      <c r="S934" s="3">
        <f t="shared" si="114"/>
        <v>0</v>
      </c>
      <c r="T934" s="2">
        <v>0</v>
      </c>
      <c r="U934" s="2">
        <v>0</v>
      </c>
      <c r="V934" s="2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 s="2">
        <f t="shared" si="115"/>
        <v>0</v>
      </c>
      <c r="AI934" s="2" t="e">
        <f t="shared" si="110"/>
        <v>#DIV/0!</v>
      </c>
      <c r="AJ934">
        <v>0</v>
      </c>
      <c r="AK934" s="2">
        <f t="shared" si="116"/>
        <v>0</v>
      </c>
    </row>
    <row r="935" spans="1:37" ht="12.75" customHeight="1">
      <c r="A935" s="2">
        <v>14</v>
      </c>
      <c r="B935" s="2">
        <v>15</v>
      </c>
      <c r="C935" s="2" t="s">
        <v>729</v>
      </c>
      <c r="D935" t="s">
        <v>1498</v>
      </c>
      <c r="F935" t="str">
        <f t="shared" si="111"/>
        <v>479OTHER</v>
      </c>
      <c r="G935" t="str">
        <f t="shared" si="112"/>
        <v>4050RECEIPTS</v>
      </c>
      <c r="I935" t="s">
        <v>1330</v>
      </c>
      <c r="J935" s="2" t="s">
        <v>820</v>
      </c>
      <c r="K935" s="2" t="s">
        <v>863</v>
      </c>
      <c r="L935" s="2" t="s">
        <v>864</v>
      </c>
      <c r="M935" s="2" t="s">
        <v>782</v>
      </c>
      <c r="N935" s="2" t="s">
        <v>776</v>
      </c>
      <c r="O935" s="2" t="s">
        <v>777</v>
      </c>
      <c r="P935" s="2">
        <v>0</v>
      </c>
      <c r="Q935" s="2">
        <v>0</v>
      </c>
      <c r="R935" s="3">
        <f t="shared" si="113"/>
        <v>0</v>
      </c>
      <c r="S935" s="3">
        <f t="shared" si="114"/>
        <v>0</v>
      </c>
      <c r="T935" s="2">
        <v>0</v>
      </c>
      <c r="U935" s="2">
        <v>0</v>
      </c>
      <c r="V935" s="2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 s="2">
        <f t="shared" si="115"/>
        <v>0</v>
      </c>
      <c r="AI935" s="2" t="e">
        <f t="shared" si="110"/>
        <v>#DIV/0!</v>
      </c>
      <c r="AJ935">
        <v>0</v>
      </c>
      <c r="AK935" s="2">
        <f t="shared" si="116"/>
        <v>0</v>
      </c>
    </row>
    <row r="936" spans="1:37" ht="12.75" customHeight="1">
      <c r="A936" s="2">
        <v>14</v>
      </c>
      <c r="B936" s="2">
        <v>15</v>
      </c>
      <c r="C936" s="2" t="s">
        <v>729</v>
      </c>
      <c r="D936" t="s">
        <v>1498</v>
      </c>
      <c r="F936" t="str">
        <f t="shared" si="111"/>
        <v>479OTHER</v>
      </c>
      <c r="G936" t="str">
        <f t="shared" si="112"/>
        <v>4060EXPENDITURE</v>
      </c>
      <c r="I936" t="s">
        <v>1330</v>
      </c>
      <c r="J936" s="2" t="s">
        <v>820</v>
      </c>
      <c r="K936" s="2" t="s">
        <v>863</v>
      </c>
      <c r="L936" s="2" t="s">
        <v>864</v>
      </c>
      <c r="M936" s="2" t="s">
        <v>782</v>
      </c>
      <c r="N936" s="2" t="s">
        <v>778</v>
      </c>
      <c r="O936" s="2" t="s">
        <v>550</v>
      </c>
      <c r="P936" s="2">
        <v>0</v>
      </c>
      <c r="Q936" s="2">
        <v>0</v>
      </c>
      <c r="R936" s="3">
        <f t="shared" si="113"/>
        <v>0</v>
      </c>
      <c r="S936" s="3">
        <f t="shared" si="114"/>
        <v>0</v>
      </c>
      <c r="T936" s="2">
        <v>0</v>
      </c>
      <c r="U936" s="2">
        <v>0</v>
      </c>
      <c r="V936" s="2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 s="2">
        <f t="shared" si="115"/>
        <v>0</v>
      </c>
      <c r="AI936" s="2" t="e">
        <f t="shared" si="110"/>
        <v>#DIV/0!</v>
      </c>
      <c r="AJ936">
        <v>0</v>
      </c>
      <c r="AK936" s="2">
        <f t="shared" si="116"/>
        <v>0</v>
      </c>
    </row>
    <row r="937" spans="1:37" ht="12.75" customHeight="1">
      <c r="A937" s="2">
        <v>14</v>
      </c>
      <c r="B937" s="2">
        <v>15</v>
      </c>
      <c r="C937" s="2" t="s">
        <v>729</v>
      </c>
      <c r="D937" t="s">
        <v>1498</v>
      </c>
      <c r="F937" t="str">
        <f t="shared" si="111"/>
        <v>479OTHER</v>
      </c>
      <c r="G937" t="str">
        <f t="shared" si="112"/>
        <v>4100LEVIES</v>
      </c>
      <c r="I937" t="s">
        <v>1330</v>
      </c>
      <c r="J937" s="2" t="s">
        <v>820</v>
      </c>
      <c r="K937" s="2" t="s">
        <v>863</v>
      </c>
      <c r="L937" s="2" t="s">
        <v>864</v>
      </c>
      <c r="M937" s="2" t="s">
        <v>782</v>
      </c>
      <c r="N937" s="2" t="s">
        <v>814</v>
      </c>
      <c r="O937" s="2" t="s">
        <v>815</v>
      </c>
      <c r="P937" s="2">
        <v>0</v>
      </c>
      <c r="Q937" s="2">
        <v>0</v>
      </c>
      <c r="R937" s="3">
        <f t="shared" si="113"/>
        <v>0</v>
      </c>
      <c r="S937" s="3">
        <f t="shared" si="114"/>
        <v>0</v>
      </c>
      <c r="T937" s="2">
        <v>0</v>
      </c>
      <c r="U937" s="2">
        <v>0</v>
      </c>
      <c r="V937" s="2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 s="2">
        <f t="shared" si="115"/>
        <v>0</v>
      </c>
      <c r="AI937" s="2" t="e">
        <f t="shared" si="110"/>
        <v>#DIV/0!</v>
      </c>
      <c r="AJ937">
        <v>0</v>
      </c>
      <c r="AK937" s="2">
        <f t="shared" si="116"/>
        <v>0</v>
      </c>
    </row>
    <row r="938" spans="1:37" ht="12.75" customHeight="1">
      <c r="A938" s="2">
        <v>14</v>
      </c>
      <c r="B938" s="2">
        <v>15</v>
      </c>
      <c r="C938" s="2" t="s">
        <v>729</v>
      </c>
      <c r="D938" t="s">
        <v>1498</v>
      </c>
      <c r="F938" t="str">
        <f t="shared" si="111"/>
        <v>479OTHER</v>
      </c>
      <c r="G938" t="str">
        <f t="shared" si="112"/>
        <v>4105LESS: PROVISION FOR BAD DEBDTS</v>
      </c>
      <c r="I938" t="s">
        <v>1330</v>
      </c>
      <c r="J938" s="2" t="s">
        <v>820</v>
      </c>
      <c r="K938" s="2" t="s">
        <v>863</v>
      </c>
      <c r="L938" s="2" t="s">
        <v>864</v>
      </c>
      <c r="M938" s="2" t="s">
        <v>782</v>
      </c>
      <c r="N938" s="2" t="s">
        <v>816</v>
      </c>
      <c r="O938" s="2" t="s">
        <v>817</v>
      </c>
      <c r="P938" s="2">
        <v>0</v>
      </c>
      <c r="Q938" s="2">
        <v>0</v>
      </c>
      <c r="R938" s="3">
        <f t="shared" si="113"/>
        <v>0</v>
      </c>
      <c r="S938" s="3">
        <f t="shared" si="114"/>
        <v>0</v>
      </c>
      <c r="T938" s="2">
        <v>0</v>
      </c>
      <c r="U938" s="2">
        <v>0</v>
      </c>
      <c r="V938" s="2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 s="2">
        <f t="shared" si="115"/>
        <v>0</v>
      </c>
      <c r="AI938" s="2" t="e">
        <f t="shared" si="110"/>
        <v>#DIV/0!</v>
      </c>
      <c r="AJ938">
        <v>0</v>
      </c>
      <c r="AK938" s="2">
        <f t="shared" si="116"/>
        <v>0</v>
      </c>
    </row>
    <row r="939" spans="1:37" ht="12.75" customHeight="1">
      <c r="A939" s="2">
        <v>14</v>
      </c>
      <c r="B939" s="2">
        <v>15</v>
      </c>
      <c r="C939" s="2" t="s">
        <v>729</v>
      </c>
      <c r="D939" t="s">
        <v>1499</v>
      </c>
      <c r="F939" t="str">
        <f t="shared" si="111"/>
        <v>476BANK: EFF</v>
      </c>
      <c r="G939" t="str">
        <f t="shared" si="112"/>
        <v>3000OPENING BALANCE</v>
      </c>
      <c r="I939" t="s">
        <v>1330</v>
      </c>
      <c r="J939" s="2" t="s">
        <v>865</v>
      </c>
      <c r="K939" s="2" t="s">
        <v>866</v>
      </c>
      <c r="L939" s="2" t="s">
        <v>867</v>
      </c>
      <c r="M939" s="2" t="s">
        <v>868</v>
      </c>
      <c r="N939" s="2" t="s">
        <v>15</v>
      </c>
      <c r="O939" s="2" t="s">
        <v>16</v>
      </c>
      <c r="P939" s="2">
        <v>0</v>
      </c>
      <c r="Q939" s="2">
        <v>0</v>
      </c>
      <c r="R939" s="3">
        <f t="shared" si="113"/>
        <v>0</v>
      </c>
      <c r="S939" s="3">
        <f t="shared" si="114"/>
        <v>0</v>
      </c>
      <c r="T939" s="2">
        <v>0</v>
      </c>
      <c r="U939" s="2">
        <v>0</v>
      </c>
      <c r="V939" s="2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 s="2">
        <f t="shared" si="115"/>
        <v>0</v>
      </c>
      <c r="AI939" s="2" t="e">
        <f t="shared" si="110"/>
        <v>#DIV/0!</v>
      </c>
      <c r="AJ939">
        <v>0</v>
      </c>
      <c r="AK939" s="2">
        <f t="shared" si="116"/>
        <v>0</v>
      </c>
    </row>
    <row r="940" spans="1:37" ht="12.75" customHeight="1">
      <c r="A940" s="2">
        <v>14</v>
      </c>
      <c r="B940" s="2">
        <v>15</v>
      </c>
      <c r="C940" s="2" t="s">
        <v>729</v>
      </c>
      <c r="D940" t="s">
        <v>1499</v>
      </c>
      <c r="F940" t="str">
        <f t="shared" si="111"/>
        <v>476BANK: EFF</v>
      </c>
      <c r="G940" t="str">
        <f t="shared" si="112"/>
        <v>4110DEPOSITS</v>
      </c>
      <c r="I940" t="s">
        <v>1330</v>
      </c>
      <c r="J940" s="2" t="s">
        <v>865</v>
      </c>
      <c r="K940" s="2" t="s">
        <v>866</v>
      </c>
      <c r="L940" s="2" t="s">
        <v>867</v>
      </c>
      <c r="M940" s="2" t="s">
        <v>868</v>
      </c>
      <c r="N940" s="2" t="s">
        <v>869</v>
      </c>
      <c r="O940" s="2" t="s">
        <v>870</v>
      </c>
      <c r="P940" s="2">
        <v>0</v>
      </c>
      <c r="Q940" s="2">
        <v>0</v>
      </c>
      <c r="R940" s="3">
        <f t="shared" si="113"/>
        <v>0</v>
      </c>
      <c r="S940" s="3">
        <f t="shared" si="114"/>
        <v>0</v>
      </c>
      <c r="T940" s="2">
        <v>0</v>
      </c>
      <c r="U940" s="2">
        <v>0</v>
      </c>
      <c r="V940" s="2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 s="2">
        <f t="shared" si="115"/>
        <v>0</v>
      </c>
      <c r="AI940" s="2" t="e">
        <f t="shared" si="110"/>
        <v>#DIV/0!</v>
      </c>
      <c r="AJ940">
        <v>0</v>
      </c>
      <c r="AK940" s="2">
        <f t="shared" si="116"/>
        <v>0</v>
      </c>
    </row>
    <row r="941" spans="1:37" ht="12.75" customHeight="1">
      <c r="A941" s="2">
        <v>14</v>
      </c>
      <c r="B941" s="2">
        <v>15</v>
      </c>
      <c r="C941" s="2" t="s">
        <v>729</v>
      </c>
      <c r="D941" t="s">
        <v>1499</v>
      </c>
      <c r="F941" t="str">
        <f t="shared" si="111"/>
        <v>476BANK: EFF</v>
      </c>
      <c r="G941" t="str">
        <f t="shared" si="112"/>
        <v>4120WITHDRAWALS</v>
      </c>
      <c r="I941" t="s">
        <v>1330</v>
      </c>
      <c r="J941" s="2" t="s">
        <v>865</v>
      </c>
      <c r="K941" s="2" t="s">
        <v>866</v>
      </c>
      <c r="L941" s="2" t="s">
        <v>867</v>
      </c>
      <c r="M941" s="2" t="s">
        <v>868</v>
      </c>
      <c r="N941" s="2" t="s">
        <v>871</v>
      </c>
      <c r="O941" s="2" t="s">
        <v>872</v>
      </c>
      <c r="P941" s="2">
        <v>0</v>
      </c>
      <c r="Q941" s="2">
        <v>0</v>
      </c>
      <c r="R941" s="3">
        <f t="shared" si="113"/>
        <v>0</v>
      </c>
      <c r="S941" s="3">
        <f t="shared" si="114"/>
        <v>0</v>
      </c>
      <c r="T941" s="2">
        <v>0</v>
      </c>
      <c r="U941" s="2">
        <v>0</v>
      </c>
      <c r="V941" s="2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 s="2">
        <f t="shared" si="115"/>
        <v>0</v>
      </c>
      <c r="AI941" s="2" t="e">
        <f t="shared" si="110"/>
        <v>#DIV/0!</v>
      </c>
      <c r="AJ941">
        <v>0</v>
      </c>
      <c r="AK941" s="2">
        <f t="shared" si="116"/>
        <v>0</v>
      </c>
    </row>
    <row r="942" spans="1:37" ht="12.75" customHeight="1">
      <c r="A942" s="2">
        <v>14</v>
      </c>
      <c r="B942" s="2">
        <v>15</v>
      </c>
      <c r="C942" s="2" t="s">
        <v>729</v>
      </c>
      <c r="D942" t="s">
        <v>1499</v>
      </c>
      <c r="F942" t="str">
        <f t="shared" si="111"/>
        <v>477BANK: AFF</v>
      </c>
      <c r="G942" t="str">
        <f t="shared" si="112"/>
        <v>3000OPENING BALANCE</v>
      </c>
      <c r="I942" t="s">
        <v>1330</v>
      </c>
      <c r="J942" s="2" t="s">
        <v>865</v>
      </c>
      <c r="K942" s="2" t="s">
        <v>866</v>
      </c>
      <c r="L942" s="2" t="s">
        <v>873</v>
      </c>
      <c r="M942" s="2" t="s">
        <v>874</v>
      </c>
      <c r="N942" s="2" t="s">
        <v>15</v>
      </c>
      <c r="O942" s="2" t="s">
        <v>16</v>
      </c>
      <c r="P942" s="2">
        <v>0</v>
      </c>
      <c r="Q942" s="2">
        <v>0</v>
      </c>
      <c r="R942" s="3">
        <f t="shared" si="113"/>
        <v>0</v>
      </c>
      <c r="S942" s="3">
        <f t="shared" si="114"/>
        <v>0</v>
      </c>
      <c r="T942" s="2">
        <v>0</v>
      </c>
      <c r="U942" s="2">
        <v>0</v>
      </c>
      <c r="V942" s="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 s="2">
        <f t="shared" si="115"/>
        <v>0</v>
      </c>
      <c r="AI942" s="2" t="e">
        <f t="shared" si="110"/>
        <v>#DIV/0!</v>
      </c>
      <c r="AJ942">
        <v>0</v>
      </c>
      <c r="AK942" s="2">
        <f t="shared" si="116"/>
        <v>0</v>
      </c>
    </row>
    <row r="943" spans="1:37" ht="12.75" customHeight="1">
      <c r="A943" s="2">
        <v>14</v>
      </c>
      <c r="B943" s="2">
        <v>15</v>
      </c>
      <c r="C943" s="2" t="s">
        <v>729</v>
      </c>
      <c r="D943" t="s">
        <v>1499</v>
      </c>
      <c r="F943" t="str">
        <f t="shared" si="111"/>
        <v>477BANK: AFF</v>
      </c>
      <c r="G943" t="str">
        <f t="shared" si="112"/>
        <v>4110DEPOSITS</v>
      </c>
      <c r="I943" t="s">
        <v>1330</v>
      </c>
      <c r="J943" s="2" t="s">
        <v>865</v>
      </c>
      <c r="K943" s="2" t="s">
        <v>866</v>
      </c>
      <c r="L943" s="2" t="s">
        <v>873</v>
      </c>
      <c r="M943" s="2" t="s">
        <v>874</v>
      </c>
      <c r="N943" s="2" t="s">
        <v>869</v>
      </c>
      <c r="O943" s="2" t="s">
        <v>870</v>
      </c>
      <c r="P943" s="2">
        <v>0</v>
      </c>
      <c r="Q943" s="2">
        <v>0</v>
      </c>
      <c r="R943" s="3">
        <f t="shared" si="113"/>
        <v>0</v>
      </c>
      <c r="S943" s="3">
        <f t="shared" si="114"/>
        <v>0</v>
      </c>
      <c r="T943" s="2">
        <v>-59302719.420000002</v>
      </c>
      <c r="U943" s="2">
        <v>0</v>
      </c>
      <c r="V943" s="2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-59302719.420000002</v>
      </c>
      <c r="AD943">
        <v>0</v>
      </c>
      <c r="AE943">
        <v>0</v>
      </c>
      <c r="AF943">
        <v>0</v>
      </c>
      <c r="AG943">
        <v>0</v>
      </c>
      <c r="AH943" s="2">
        <f t="shared" si="115"/>
        <v>-59302719.420000002</v>
      </c>
      <c r="AI943" s="2" t="e">
        <f t="shared" si="110"/>
        <v>#DIV/0!</v>
      </c>
      <c r="AJ943">
        <v>-59302719.420000002</v>
      </c>
      <c r="AK943" s="2">
        <f t="shared" si="116"/>
        <v>-118605438.84</v>
      </c>
    </row>
    <row r="944" spans="1:37" ht="12.75" customHeight="1">
      <c r="A944" s="2">
        <v>14</v>
      </c>
      <c r="B944" s="2">
        <v>15</v>
      </c>
      <c r="C944" s="2" t="s">
        <v>729</v>
      </c>
      <c r="D944" t="s">
        <v>1499</v>
      </c>
      <c r="F944" t="str">
        <f t="shared" si="111"/>
        <v>477BANK: AFF</v>
      </c>
      <c r="G944" t="str">
        <f t="shared" si="112"/>
        <v>4120WITHDRAWALS</v>
      </c>
      <c r="I944" t="s">
        <v>1330</v>
      </c>
      <c r="J944" s="2" t="s">
        <v>865</v>
      </c>
      <c r="K944" s="2" t="s">
        <v>866</v>
      </c>
      <c r="L944" s="2" t="s">
        <v>873</v>
      </c>
      <c r="M944" s="2" t="s">
        <v>874</v>
      </c>
      <c r="N944" s="2" t="s">
        <v>871</v>
      </c>
      <c r="O944" s="2" t="s">
        <v>872</v>
      </c>
      <c r="P944" s="2">
        <v>0</v>
      </c>
      <c r="Q944" s="2">
        <v>0</v>
      </c>
      <c r="R944" s="3">
        <f t="shared" si="113"/>
        <v>0</v>
      </c>
      <c r="S944" s="3">
        <f t="shared" si="114"/>
        <v>0</v>
      </c>
      <c r="T944" s="2">
        <v>0</v>
      </c>
      <c r="U944" s="2">
        <v>0</v>
      </c>
      <c r="V944" s="2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 s="2">
        <f t="shared" si="115"/>
        <v>0</v>
      </c>
      <c r="AI944" s="2" t="e">
        <f t="shared" si="110"/>
        <v>#DIV/0!</v>
      </c>
      <c r="AJ944">
        <v>0</v>
      </c>
      <c r="AK944" s="2">
        <f t="shared" si="116"/>
        <v>0</v>
      </c>
    </row>
    <row r="945" spans="1:37" ht="12.75" customHeight="1">
      <c r="A945" s="2">
        <v>14</v>
      </c>
      <c r="B945" s="2">
        <v>15</v>
      </c>
      <c r="C945" s="2" t="s">
        <v>729</v>
      </c>
      <c r="D945" t="s">
        <v>1499</v>
      </c>
      <c r="F945" t="str">
        <f t="shared" si="111"/>
        <v>478PETTY CASH</v>
      </c>
      <c r="G945" t="str">
        <f t="shared" si="112"/>
        <v>3000OPENING BALANCE</v>
      </c>
      <c r="I945" t="s">
        <v>1330</v>
      </c>
      <c r="J945" s="2" t="s">
        <v>865</v>
      </c>
      <c r="K945" s="2" t="s">
        <v>866</v>
      </c>
      <c r="L945" s="2" t="s">
        <v>875</v>
      </c>
      <c r="M945" s="2" t="s">
        <v>876</v>
      </c>
      <c r="N945" s="2" t="s">
        <v>15</v>
      </c>
      <c r="O945" s="2" t="s">
        <v>16</v>
      </c>
      <c r="P945" s="2">
        <v>0</v>
      </c>
      <c r="Q945" s="2">
        <v>0</v>
      </c>
      <c r="R945" s="3">
        <f t="shared" si="113"/>
        <v>0</v>
      </c>
      <c r="S945" s="3">
        <f t="shared" si="114"/>
        <v>0</v>
      </c>
      <c r="T945" s="2">
        <v>0</v>
      </c>
      <c r="U945" s="2">
        <v>0</v>
      </c>
      <c r="V945" s="2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 s="2">
        <f t="shared" si="115"/>
        <v>0</v>
      </c>
      <c r="AI945" s="2" t="e">
        <f t="shared" si="110"/>
        <v>#DIV/0!</v>
      </c>
      <c r="AJ945">
        <v>0</v>
      </c>
      <c r="AK945" s="2">
        <f t="shared" si="116"/>
        <v>0</v>
      </c>
    </row>
    <row r="946" spans="1:37" ht="12.75" customHeight="1">
      <c r="A946" s="2">
        <v>14</v>
      </c>
      <c r="B946" s="2">
        <v>15</v>
      </c>
      <c r="C946" s="2" t="s">
        <v>729</v>
      </c>
      <c r="D946" t="s">
        <v>1499</v>
      </c>
      <c r="F946" t="str">
        <f t="shared" si="111"/>
        <v>478PETTY CASH</v>
      </c>
      <c r="G946" t="str">
        <f t="shared" si="112"/>
        <v>4110DEPOSITS</v>
      </c>
      <c r="I946" t="s">
        <v>1330</v>
      </c>
      <c r="J946" s="2" t="s">
        <v>865</v>
      </c>
      <c r="K946" s="2" t="s">
        <v>866</v>
      </c>
      <c r="L946" s="2" t="s">
        <v>875</v>
      </c>
      <c r="M946" s="2" t="s">
        <v>876</v>
      </c>
      <c r="N946" s="2" t="s">
        <v>869</v>
      </c>
      <c r="O946" s="2" t="s">
        <v>870</v>
      </c>
      <c r="P946" s="2">
        <v>0</v>
      </c>
      <c r="Q946" s="2">
        <v>0</v>
      </c>
      <c r="R946" s="3">
        <f t="shared" si="113"/>
        <v>0</v>
      </c>
      <c r="S946" s="3">
        <f t="shared" si="114"/>
        <v>0</v>
      </c>
      <c r="T946" s="2">
        <v>0</v>
      </c>
      <c r="U946" s="2">
        <v>0</v>
      </c>
      <c r="V946" s="2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 s="2">
        <f t="shared" si="115"/>
        <v>0</v>
      </c>
      <c r="AI946" s="2" t="e">
        <f t="shared" si="110"/>
        <v>#DIV/0!</v>
      </c>
      <c r="AJ946">
        <v>0</v>
      </c>
      <c r="AK946" s="2">
        <f t="shared" si="116"/>
        <v>0</v>
      </c>
    </row>
    <row r="947" spans="1:37" ht="12.75" customHeight="1">
      <c r="A947" s="2">
        <v>14</v>
      </c>
      <c r="B947" s="2">
        <v>15</v>
      </c>
      <c r="C947" s="2" t="s">
        <v>729</v>
      </c>
      <c r="D947" t="s">
        <v>1499</v>
      </c>
      <c r="F947" t="str">
        <f t="shared" si="111"/>
        <v>478PETTY CASH</v>
      </c>
      <c r="G947" t="str">
        <f t="shared" si="112"/>
        <v>4120WITHDRAWALS</v>
      </c>
      <c r="I947" t="s">
        <v>1330</v>
      </c>
      <c r="J947" s="2" t="s">
        <v>865</v>
      </c>
      <c r="K947" s="2" t="s">
        <v>866</v>
      </c>
      <c r="L947" s="2" t="s">
        <v>875</v>
      </c>
      <c r="M947" s="2" t="s">
        <v>876</v>
      </c>
      <c r="N947" s="2" t="s">
        <v>871</v>
      </c>
      <c r="O947" s="2" t="s">
        <v>872</v>
      </c>
      <c r="P947" s="2">
        <v>0</v>
      </c>
      <c r="Q947" s="2">
        <v>0</v>
      </c>
      <c r="R947" s="3">
        <f t="shared" si="113"/>
        <v>0</v>
      </c>
      <c r="S947" s="3">
        <f t="shared" si="114"/>
        <v>0</v>
      </c>
      <c r="T947" s="2">
        <v>0</v>
      </c>
      <c r="U947" s="2">
        <v>0</v>
      </c>
      <c r="V947" s="2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 s="2">
        <f t="shared" si="115"/>
        <v>0</v>
      </c>
      <c r="AI947" s="2" t="e">
        <f t="shared" si="110"/>
        <v>#DIV/0!</v>
      </c>
      <c r="AJ947">
        <v>0</v>
      </c>
      <c r="AK947" s="2">
        <f t="shared" si="116"/>
        <v>0</v>
      </c>
    </row>
    <row r="948" spans="1:37" ht="12.75" customHeight="1">
      <c r="A948" s="2">
        <v>14</v>
      </c>
      <c r="B948" s="2">
        <v>15</v>
      </c>
      <c r="C948" s="2" t="s">
        <v>729</v>
      </c>
      <c r="D948" t="s">
        <v>1499</v>
      </c>
      <c r="F948" t="str">
        <f t="shared" si="111"/>
        <v>480BANK: RATES &amp; GENERAL</v>
      </c>
      <c r="G948" t="str">
        <f t="shared" si="112"/>
        <v>3000OPENING BALANCE</v>
      </c>
      <c r="I948" t="s">
        <v>1330</v>
      </c>
      <c r="J948" s="2" t="s">
        <v>865</v>
      </c>
      <c r="K948" s="2" t="s">
        <v>866</v>
      </c>
      <c r="L948" s="2" t="s">
        <v>877</v>
      </c>
      <c r="M948" s="2" t="s">
        <v>878</v>
      </c>
      <c r="N948" s="2" t="s">
        <v>15</v>
      </c>
      <c r="O948" s="2" t="s">
        <v>16</v>
      </c>
      <c r="P948" s="2">
        <v>0</v>
      </c>
      <c r="Q948" s="2">
        <v>0</v>
      </c>
      <c r="R948" s="3">
        <f t="shared" si="113"/>
        <v>0</v>
      </c>
      <c r="S948" s="3">
        <f t="shared" si="114"/>
        <v>0</v>
      </c>
      <c r="T948" s="2">
        <v>0</v>
      </c>
      <c r="U948" s="2">
        <v>0</v>
      </c>
      <c r="V948" s="2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 s="2">
        <f t="shared" si="115"/>
        <v>0</v>
      </c>
      <c r="AI948" s="2" t="e">
        <f t="shared" si="110"/>
        <v>#DIV/0!</v>
      </c>
      <c r="AJ948">
        <v>0</v>
      </c>
      <c r="AK948" s="2">
        <f t="shared" si="116"/>
        <v>0</v>
      </c>
    </row>
    <row r="949" spans="1:37" ht="12.75" customHeight="1">
      <c r="A949" s="2">
        <v>14</v>
      </c>
      <c r="B949" s="2">
        <v>15</v>
      </c>
      <c r="C949" s="2" t="s">
        <v>729</v>
      </c>
      <c r="D949" t="s">
        <v>1499</v>
      </c>
      <c r="F949" t="str">
        <f t="shared" si="111"/>
        <v>480BANK: RATES &amp; GENERAL</v>
      </c>
      <c r="G949" t="str">
        <f t="shared" si="112"/>
        <v>4110DEPOSITS</v>
      </c>
      <c r="I949" t="s">
        <v>1330</v>
      </c>
      <c r="J949" s="2" t="s">
        <v>865</v>
      </c>
      <c r="K949" s="2" t="s">
        <v>866</v>
      </c>
      <c r="L949" s="2" t="s">
        <v>877</v>
      </c>
      <c r="M949" s="2" t="s">
        <v>878</v>
      </c>
      <c r="N949" s="2" t="s">
        <v>869</v>
      </c>
      <c r="O949" s="2" t="s">
        <v>870</v>
      </c>
      <c r="P949" s="2">
        <v>0</v>
      </c>
      <c r="Q949" s="2">
        <v>0</v>
      </c>
      <c r="R949" s="3">
        <f t="shared" si="113"/>
        <v>0</v>
      </c>
      <c r="S949" s="3">
        <f t="shared" si="114"/>
        <v>0</v>
      </c>
      <c r="T949" s="2">
        <v>0</v>
      </c>
      <c r="U949" s="2">
        <v>0</v>
      </c>
      <c r="V949" s="2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 s="2">
        <f t="shared" si="115"/>
        <v>0</v>
      </c>
      <c r="AI949" s="2" t="e">
        <f t="shared" si="110"/>
        <v>#DIV/0!</v>
      </c>
      <c r="AJ949">
        <v>0</v>
      </c>
      <c r="AK949" s="2">
        <f t="shared" si="116"/>
        <v>0</v>
      </c>
    </row>
    <row r="950" spans="1:37" ht="12.75" customHeight="1">
      <c r="A950" s="2">
        <v>14</v>
      </c>
      <c r="B950" s="2">
        <v>15</v>
      </c>
      <c r="C950" s="2" t="s">
        <v>729</v>
      </c>
      <c r="D950" t="s">
        <v>1499</v>
      </c>
      <c r="F950" t="str">
        <f t="shared" si="111"/>
        <v>480BANK: RATES &amp; GENERAL</v>
      </c>
      <c r="G950" t="str">
        <f t="shared" si="112"/>
        <v>4120WITHDRAWALS</v>
      </c>
      <c r="I950" t="s">
        <v>1330</v>
      </c>
      <c r="J950" s="2" t="s">
        <v>865</v>
      </c>
      <c r="K950" s="2" t="s">
        <v>866</v>
      </c>
      <c r="L950" s="2" t="s">
        <v>877</v>
      </c>
      <c r="M950" s="2" t="s">
        <v>878</v>
      </c>
      <c r="N950" s="2" t="s">
        <v>871</v>
      </c>
      <c r="O950" s="2" t="s">
        <v>872</v>
      </c>
      <c r="P950" s="2">
        <v>0</v>
      </c>
      <c r="Q950" s="2">
        <v>0</v>
      </c>
      <c r="R950" s="3">
        <f t="shared" si="113"/>
        <v>0</v>
      </c>
      <c r="S950" s="3">
        <f t="shared" si="114"/>
        <v>0</v>
      </c>
      <c r="T950" s="2">
        <v>0</v>
      </c>
      <c r="U950" s="2">
        <v>0</v>
      </c>
      <c r="V950" s="2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 s="2">
        <f t="shared" si="115"/>
        <v>0</v>
      </c>
      <c r="AI950" s="2" t="e">
        <f t="shared" si="110"/>
        <v>#DIV/0!</v>
      </c>
      <c r="AJ950">
        <v>0</v>
      </c>
      <c r="AK950" s="2">
        <f t="shared" si="116"/>
        <v>0</v>
      </c>
    </row>
    <row r="951" spans="1:37" ht="12.75" customHeight="1">
      <c r="A951" s="2">
        <v>14</v>
      </c>
      <c r="B951" s="2">
        <v>15</v>
      </c>
      <c r="C951" s="2" t="s">
        <v>729</v>
      </c>
      <c r="D951" t="s">
        <v>1499</v>
      </c>
      <c r="F951" t="str">
        <f t="shared" si="111"/>
        <v>482BANK: GRANTS</v>
      </c>
      <c r="G951" t="str">
        <f t="shared" si="112"/>
        <v>3000OPENING BALANCE</v>
      </c>
      <c r="I951" t="s">
        <v>1330</v>
      </c>
      <c r="J951" s="2" t="s">
        <v>865</v>
      </c>
      <c r="K951" s="2" t="s">
        <v>866</v>
      </c>
      <c r="L951" s="2" t="s">
        <v>879</v>
      </c>
      <c r="M951" s="2" t="s">
        <v>880</v>
      </c>
      <c r="N951" s="2" t="s">
        <v>15</v>
      </c>
      <c r="O951" s="2" t="s">
        <v>16</v>
      </c>
      <c r="P951" s="2">
        <v>0</v>
      </c>
      <c r="Q951" s="2">
        <v>0</v>
      </c>
      <c r="R951" s="3">
        <f t="shared" si="113"/>
        <v>0</v>
      </c>
      <c r="S951" s="3">
        <f t="shared" si="114"/>
        <v>0</v>
      </c>
      <c r="T951" s="2">
        <v>0</v>
      </c>
      <c r="U951" s="2">
        <v>0</v>
      </c>
      <c r="V951" s="2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 s="2">
        <f t="shared" si="115"/>
        <v>0</v>
      </c>
      <c r="AI951" s="2" t="e">
        <f t="shared" si="110"/>
        <v>#DIV/0!</v>
      </c>
      <c r="AJ951">
        <v>0</v>
      </c>
      <c r="AK951" s="2">
        <f t="shared" si="116"/>
        <v>0</v>
      </c>
    </row>
    <row r="952" spans="1:37" ht="12.75" customHeight="1">
      <c r="A952" s="2">
        <v>14</v>
      </c>
      <c r="B952" s="2">
        <v>15</v>
      </c>
      <c r="C952" s="2" t="s">
        <v>729</v>
      </c>
      <c r="D952" t="s">
        <v>1499</v>
      </c>
      <c r="F952" t="str">
        <f t="shared" si="111"/>
        <v>482BANK: GRANTS</v>
      </c>
      <c r="G952" t="str">
        <f t="shared" si="112"/>
        <v>4110DEPOSITS</v>
      </c>
      <c r="I952" t="s">
        <v>1330</v>
      </c>
      <c r="J952" s="2" t="s">
        <v>865</v>
      </c>
      <c r="K952" s="2" t="s">
        <v>866</v>
      </c>
      <c r="L952" s="2" t="s">
        <v>879</v>
      </c>
      <c r="M952" s="2" t="s">
        <v>880</v>
      </c>
      <c r="N952" s="2" t="s">
        <v>869</v>
      </c>
      <c r="O952" s="2" t="s">
        <v>870</v>
      </c>
      <c r="P952" s="2">
        <v>0</v>
      </c>
      <c r="Q952" s="2">
        <v>0</v>
      </c>
      <c r="R952" s="3">
        <f t="shared" si="113"/>
        <v>0</v>
      </c>
      <c r="S952" s="3">
        <f t="shared" si="114"/>
        <v>0</v>
      </c>
      <c r="T952" s="2">
        <v>0</v>
      </c>
      <c r="U952" s="2">
        <v>0</v>
      </c>
      <c r="V952" s="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 s="2">
        <f t="shared" si="115"/>
        <v>0</v>
      </c>
      <c r="AI952" s="2" t="e">
        <f t="shared" si="110"/>
        <v>#DIV/0!</v>
      </c>
      <c r="AJ952">
        <v>0</v>
      </c>
      <c r="AK952" s="2">
        <f t="shared" si="116"/>
        <v>0</v>
      </c>
    </row>
    <row r="953" spans="1:37" ht="12.75" customHeight="1">
      <c r="A953" s="2">
        <v>14</v>
      </c>
      <c r="B953" s="2">
        <v>15</v>
      </c>
      <c r="C953" s="2" t="s">
        <v>729</v>
      </c>
      <c r="D953" t="s">
        <v>1499</v>
      </c>
      <c r="F953" t="str">
        <f t="shared" si="111"/>
        <v>482BANK: GRANTS</v>
      </c>
      <c r="G953" t="str">
        <f t="shared" si="112"/>
        <v>4120WITHDRAWALS</v>
      </c>
      <c r="I953" t="s">
        <v>1330</v>
      </c>
      <c r="J953" s="2" t="s">
        <v>865</v>
      </c>
      <c r="K953" s="2" t="s">
        <v>866</v>
      </c>
      <c r="L953" s="2" t="s">
        <v>879</v>
      </c>
      <c r="M953" s="2" t="s">
        <v>880</v>
      </c>
      <c r="N953" s="2" t="s">
        <v>871</v>
      </c>
      <c r="O953" s="2" t="s">
        <v>872</v>
      </c>
      <c r="P953" s="2">
        <v>0</v>
      </c>
      <c r="Q953" s="2">
        <v>0</v>
      </c>
      <c r="R953" s="3">
        <f t="shared" si="113"/>
        <v>0</v>
      </c>
      <c r="S953" s="3">
        <f t="shared" si="114"/>
        <v>0</v>
      </c>
      <c r="T953" s="2">
        <v>0</v>
      </c>
      <c r="U953" s="2">
        <v>0</v>
      </c>
      <c r="V953" s="2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 s="2">
        <f t="shared" si="115"/>
        <v>0</v>
      </c>
      <c r="AI953" s="2" t="e">
        <f t="shared" si="110"/>
        <v>#DIV/0!</v>
      </c>
      <c r="AJ953">
        <v>0</v>
      </c>
      <c r="AK953" s="2">
        <f t="shared" si="116"/>
        <v>0</v>
      </c>
    </row>
    <row r="954" spans="1:37" ht="12.75" customHeight="1">
      <c r="A954" s="2">
        <v>14</v>
      </c>
      <c r="B954" s="2">
        <v>15</v>
      </c>
      <c r="C954" s="2" t="s">
        <v>729</v>
      </c>
      <c r="D954" t="s">
        <v>1499</v>
      </c>
      <c r="F954" t="str">
        <f t="shared" si="111"/>
        <v>484BANK: PUBLIC CONTRIBUTIONS</v>
      </c>
      <c r="G954" t="str">
        <f t="shared" si="112"/>
        <v>3000OPENING BALANCE</v>
      </c>
      <c r="I954" t="s">
        <v>1330</v>
      </c>
      <c r="J954" s="2" t="s">
        <v>865</v>
      </c>
      <c r="K954" s="2" t="s">
        <v>866</v>
      </c>
      <c r="L954" s="2" t="s">
        <v>881</v>
      </c>
      <c r="M954" s="2" t="s">
        <v>882</v>
      </c>
      <c r="N954" s="2" t="s">
        <v>15</v>
      </c>
      <c r="O954" s="2" t="s">
        <v>16</v>
      </c>
      <c r="P954" s="2">
        <v>0</v>
      </c>
      <c r="Q954" s="2">
        <v>0</v>
      </c>
      <c r="R954" s="3">
        <f t="shared" si="113"/>
        <v>0</v>
      </c>
      <c r="S954" s="3">
        <f t="shared" si="114"/>
        <v>0</v>
      </c>
      <c r="T954" s="2">
        <v>0</v>
      </c>
      <c r="U954" s="2">
        <v>0</v>
      </c>
      <c r="V954" s="2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 s="2">
        <f t="shared" si="115"/>
        <v>0</v>
      </c>
      <c r="AI954" s="2" t="e">
        <f t="shared" si="110"/>
        <v>#DIV/0!</v>
      </c>
      <c r="AJ954">
        <v>0</v>
      </c>
      <c r="AK954" s="2">
        <f t="shared" si="116"/>
        <v>0</v>
      </c>
    </row>
    <row r="955" spans="1:37" ht="12.75" customHeight="1">
      <c r="A955" s="2">
        <v>14</v>
      </c>
      <c r="B955" s="2">
        <v>15</v>
      </c>
      <c r="C955" s="2" t="s">
        <v>729</v>
      </c>
      <c r="D955" t="s">
        <v>1499</v>
      </c>
      <c r="F955" t="str">
        <f t="shared" si="111"/>
        <v>484BANK: PUBLIC CONTRIBUTIONS</v>
      </c>
      <c r="G955" t="str">
        <f t="shared" si="112"/>
        <v>4110DEPOSITS</v>
      </c>
      <c r="I955" t="s">
        <v>1330</v>
      </c>
      <c r="J955" s="2" t="s">
        <v>865</v>
      </c>
      <c r="K955" s="2" t="s">
        <v>866</v>
      </c>
      <c r="L955" s="2" t="s">
        <v>881</v>
      </c>
      <c r="M955" s="2" t="s">
        <v>882</v>
      </c>
      <c r="N955" s="2" t="s">
        <v>869</v>
      </c>
      <c r="O955" s="2" t="s">
        <v>870</v>
      </c>
      <c r="P955" s="2">
        <v>0</v>
      </c>
      <c r="Q955" s="2">
        <v>0</v>
      </c>
      <c r="R955" s="3">
        <f t="shared" si="113"/>
        <v>0</v>
      </c>
      <c r="S955" s="3">
        <f t="shared" si="114"/>
        <v>0</v>
      </c>
      <c r="T955" s="2">
        <v>0</v>
      </c>
      <c r="U955" s="2">
        <v>0</v>
      </c>
      <c r="V955" s="2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 s="2">
        <f t="shared" si="115"/>
        <v>0</v>
      </c>
      <c r="AI955" s="2" t="e">
        <f t="shared" si="110"/>
        <v>#DIV/0!</v>
      </c>
      <c r="AJ955">
        <v>0</v>
      </c>
      <c r="AK955" s="2">
        <f t="shared" si="116"/>
        <v>0</v>
      </c>
    </row>
    <row r="956" spans="1:37" ht="12.75" customHeight="1">
      <c r="A956" s="2">
        <v>14</v>
      </c>
      <c r="B956" s="2">
        <v>15</v>
      </c>
      <c r="C956" s="2" t="s">
        <v>729</v>
      </c>
      <c r="D956" t="s">
        <v>1499</v>
      </c>
      <c r="F956" t="str">
        <f t="shared" si="111"/>
        <v>484BANK: PUBLIC CONTRIBUTIONS</v>
      </c>
      <c r="G956" t="str">
        <f t="shared" si="112"/>
        <v>4120WITHDRAWALS</v>
      </c>
      <c r="I956" t="s">
        <v>1330</v>
      </c>
      <c r="J956" s="2" t="s">
        <v>865</v>
      </c>
      <c r="K956" s="2" t="s">
        <v>866</v>
      </c>
      <c r="L956" s="2" t="s">
        <v>881</v>
      </c>
      <c r="M956" s="2" t="s">
        <v>882</v>
      </c>
      <c r="N956" s="2" t="s">
        <v>871</v>
      </c>
      <c r="O956" s="2" t="s">
        <v>872</v>
      </c>
      <c r="P956" s="2">
        <v>0</v>
      </c>
      <c r="Q956" s="2">
        <v>0</v>
      </c>
      <c r="R956" s="3">
        <f t="shared" si="113"/>
        <v>0</v>
      </c>
      <c r="S956" s="3">
        <f t="shared" si="114"/>
        <v>0</v>
      </c>
      <c r="T956" s="2">
        <v>0</v>
      </c>
      <c r="U956" s="2">
        <v>0</v>
      </c>
      <c r="V956" s="2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 s="2">
        <f t="shared" si="115"/>
        <v>0</v>
      </c>
      <c r="AI956" s="2" t="e">
        <f t="shared" si="110"/>
        <v>#DIV/0!</v>
      </c>
      <c r="AJ956">
        <v>0</v>
      </c>
      <c r="AK956" s="2">
        <f t="shared" si="116"/>
        <v>0</v>
      </c>
    </row>
    <row r="957" spans="1:37" ht="12.75" customHeight="1">
      <c r="A957" s="2">
        <v>14</v>
      </c>
      <c r="B957" s="2">
        <v>15</v>
      </c>
      <c r="C957" s="2" t="s">
        <v>729</v>
      </c>
      <c r="D957" t="s">
        <v>1499</v>
      </c>
      <c r="F957" t="str">
        <f t="shared" si="111"/>
        <v>485CASH FLOAT</v>
      </c>
      <c r="G957" t="str">
        <f t="shared" si="112"/>
        <v>3000OPENING BALANCE</v>
      </c>
      <c r="I957" t="s">
        <v>1330</v>
      </c>
      <c r="J957" s="2" t="s">
        <v>865</v>
      </c>
      <c r="K957" s="2" t="s">
        <v>866</v>
      </c>
      <c r="L957" s="2" t="s">
        <v>883</v>
      </c>
      <c r="M957" s="2" t="s">
        <v>884</v>
      </c>
      <c r="N957" s="2" t="s">
        <v>15</v>
      </c>
      <c r="O957" s="2" t="s">
        <v>16</v>
      </c>
      <c r="P957" s="2">
        <v>0</v>
      </c>
      <c r="Q957" s="2">
        <v>0</v>
      </c>
      <c r="R957" s="3">
        <f t="shared" si="113"/>
        <v>0</v>
      </c>
      <c r="S957" s="3">
        <f t="shared" si="114"/>
        <v>0</v>
      </c>
      <c r="T957" s="2">
        <v>0</v>
      </c>
      <c r="U957" s="2">
        <v>0</v>
      </c>
      <c r="V957" s="2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 s="2">
        <f t="shared" si="115"/>
        <v>0</v>
      </c>
      <c r="AI957" s="2" t="e">
        <f t="shared" si="110"/>
        <v>#DIV/0!</v>
      </c>
      <c r="AJ957">
        <v>0</v>
      </c>
      <c r="AK957" s="2">
        <f t="shared" si="116"/>
        <v>0</v>
      </c>
    </row>
    <row r="958" spans="1:37" ht="12.75" customHeight="1">
      <c r="A958" s="2">
        <v>14</v>
      </c>
      <c r="B958" s="2">
        <v>15</v>
      </c>
      <c r="C958" s="2" t="s">
        <v>729</v>
      </c>
      <c r="D958" t="s">
        <v>1499</v>
      </c>
      <c r="F958" t="str">
        <f t="shared" si="111"/>
        <v>485CASH FLOAT</v>
      </c>
      <c r="G958" t="str">
        <f t="shared" si="112"/>
        <v>4110DEPOSITS</v>
      </c>
      <c r="I958" t="s">
        <v>1330</v>
      </c>
      <c r="J958" s="2" t="s">
        <v>865</v>
      </c>
      <c r="K958" s="2" t="s">
        <v>866</v>
      </c>
      <c r="L958" s="2" t="s">
        <v>883</v>
      </c>
      <c r="M958" s="2" t="s">
        <v>884</v>
      </c>
      <c r="N958" s="2" t="s">
        <v>869</v>
      </c>
      <c r="O958" s="2" t="s">
        <v>870</v>
      </c>
      <c r="P958" s="2">
        <v>0</v>
      </c>
      <c r="Q958" s="2">
        <v>0</v>
      </c>
      <c r="R958" s="3">
        <f t="shared" si="113"/>
        <v>0</v>
      </c>
      <c r="S958" s="3">
        <f t="shared" si="114"/>
        <v>0</v>
      </c>
      <c r="T958" s="2">
        <v>0</v>
      </c>
      <c r="U958" s="2">
        <v>0</v>
      </c>
      <c r="V958" s="2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 s="2">
        <f t="shared" si="115"/>
        <v>0</v>
      </c>
      <c r="AI958" s="2" t="e">
        <f t="shared" si="110"/>
        <v>#DIV/0!</v>
      </c>
      <c r="AJ958">
        <v>0</v>
      </c>
      <c r="AK958" s="2">
        <f t="shared" si="116"/>
        <v>0</v>
      </c>
    </row>
    <row r="959" spans="1:37" ht="12.75" customHeight="1">
      <c r="A959" s="2">
        <v>14</v>
      </c>
      <c r="B959" s="2">
        <v>15</v>
      </c>
      <c r="C959" s="2" t="s">
        <v>729</v>
      </c>
      <c r="D959" t="s">
        <v>1499</v>
      </c>
      <c r="F959" t="str">
        <f t="shared" si="111"/>
        <v>485CASH FLOAT</v>
      </c>
      <c r="G959" t="str">
        <f t="shared" si="112"/>
        <v>4120WITHDRAWALS</v>
      </c>
      <c r="I959" t="s">
        <v>1330</v>
      </c>
      <c r="J959" s="2" t="s">
        <v>865</v>
      </c>
      <c r="K959" s="2" t="s">
        <v>866</v>
      </c>
      <c r="L959" s="2" t="s">
        <v>883</v>
      </c>
      <c r="M959" s="2" t="s">
        <v>884</v>
      </c>
      <c r="N959" s="2" t="s">
        <v>871</v>
      </c>
      <c r="O959" s="2" t="s">
        <v>872</v>
      </c>
      <c r="P959" s="2">
        <v>0</v>
      </c>
      <c r="Q959" s="2">
        <v>0</v>
      </c>
      <c r="R959" s="3">
        <f t="shared" si="113"/>
        <v>0</v>
      </c>
      <c r="S959" s="3">
        <f t="shared" si="114"/>
        <v>0</v>
      </c>
      <c r="T959" s="2">
        <v>0</v>
      </c>
      <c r="U959" s="2">
        <v>0</v>
      </c>
      <c r="V959" s="2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 s="2">
        <f t="shared" si="115"/>
        <v>0</v>
      </c>
      <c r="AI959" s="2" t="e">
        <f t="shared" si="110"/>
        <v>#DIV/0!</v>
      </c>
      <c r="AJ959">
        <v>0</v>
      </c>
      <c r="AK959" s="2">
        <f t="shared" si="116"/>
        <v>0</v>
      </c>
    </row>
    <row r="960" spans="1:37" ht="12.75" customHeight="1">
      <c r="A960" s="2">
        <v>14</v>
      </c>
      <c r="B960" s="2">
        <v>15</v>
      </c>
      <c r="C960" s="2" t="s">
        <v>729</v>
      </c>
      <c r="D960" t="s">
        <v>1500</v>
      </c>
      <c r="F960" t="str">
        <f t="shared" si="111"/>
        <v>497POST - EMPLOYMENT HEALTH CARE BENEFITS</v>
      </c>
      <c r="G960" t="str">
        <f t="shared" si="112"/>
        <v>3000OPENING BALANCE</v>
      </c>
      <c r="I960" t="s">
        <v>1330</v>
      </c>
      <c r="J960" s="2" t="s">
        <v>836</v>
      </c>
      <c r="K960" s="2" t="s">
        <v>885</v>
      </c>
      <c r="L960" s="2" t="s">
        <v>886</v>
      </c>
      <c r="M960" s="2" t="s">
        <v>887</v>
      </c>
      <c r="N960" s="2" t="s">
        <v>15</v>
      </c>
      <c r="O960" s="2" t="s">
        <v>16</v>
      </c>
      <c r="P960" s="2">
        <v>0</v>
      </c>
      <c r="Q960" s="2">
        <v>0</v>
      </c>
      <c r="R960" s="3">
        <f t="shared" si="113"/>
        <v>0</v>
      </c>
      <c r="S960" s="3">
        <f t="shared" si="114"/>
        <v>0</v>
      </c>
      <c r="T960" s="2">
        <v>0</v>
      </c>
      <c r="U960" s="2">
        <v>0</v>
      </c>
      <c r="V960" s="2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 s="2">
        <f t="shared" si="115"/>
        <v>0</v>
      </c>
      <c r="AI960" s="2" t="e">
        <f t="shared" si="110"/>
        <v>#DIV/0!</v>
      </c>
      <c r="AJ960">
        <v>0</v>
      </c>
      <c r="AK960" s="2">
        <f t="shared" si="116"/>
        <v>0</v>
      </c>
    </row>
    <row r="961" spans="1:37" ht="12.75" customHeight="1">
      <c r="A961" s="2">
        <v>14</v>
      </c>
      <c r="B961" s="2">
        <v>15</v>
      </c>
      <c r="C961" s="2" t="s">
        <v>729</v>
      </c>
      <c r="D961" t="s">
        <v>1500</v>
      </c>
      <c r="F961" t="str">
        <f t="shared" si="111"/>
        <v>497POST - EMPLOYMENT HEALTH CARE BENEFITS</v>
      </c>
      <c r="G961" t="str">
        <f t="shared" si="112"/>
        <v>4040TRANSFERS</v>
      </c>
      <c r="I961" t="s">
        <v>1330</v>
      </c>
      <c r="J961" s="2" t="s">
        <v>836</v>
      </c>
      <c r="K961" s="2" t="s">
        <v>885</v>
      </c>
      <c r="L961" s="2" t="s">
        <v>886</v>
      </c>
      <c r="M961" s="2" t="s">
        <v>887</v>
      </c>
      <c r="N961" s="2" t="s">
        <v>67</v>
      </c>
      <c r="O961" s="2" t="s">
        <v>68</v>
      </c>
      <c r="P961" s="2">
        <v>0</v>
      </c>
      <c r="Q961" s="2">
        <v>0</v>
      </c>
      <c r="R961" s="3">
        <f t="shared" si="113"/>
        <v>0</v>
      </c>
      <c r="S961" s="3">
        <f t="shared" si="114"/>
        <v>0</v>
      </c>
      <c r="T961" s="2">
        <v>0</v>
      </c>
      <c r="U961" s="2">
        <v>0</v>
      </c>
      <c r="V961" s="2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 s="2">
        <f t="shared" si="115"/>
        <v>0</v>
      </c>
      <c r="AI961" s="2" t="e">
        <f t="shared" si="110"/>
        <v>#DIV/0!</v>
      </c>
      <c r="AJ961">
        <v>0</v>
      </c>
      <c r="AK961" s="2">
        <f t="shared" si="116"/>
        <v>0</v>
      </c>
    </row>
    <row r="962" spans="1:37" ht="12.75" customHeight="1">
      <c r="A962" s="2">
        <v>14</v>
      </c>
      <c r="B962" s="2">
        <v>15</v>
      </c>
      <c r="C962" s="2" t="s">
        <v>729</v>
      </c>
      <c r="D962" t="s">
        <v>1500</v>
      </c>
      <c r="F962" t="str">
        <f t="shared" si="111"/>
        <v>497POST - EMPLOYMENT HEALTH CARE BENEFITS</v>
      </c>
      <c r="G962" t="str">
        <f t="shared" si="112"/>
        <v>4060EXPENDITURE</v>
      </c>
      <c r="I962" t="s">
        <v>1330</v>
      </c>
      <c r="J962" s="2" t="s">
        <v>836</v>
      </c>
      <c r="K962" s="2" t="s">
        <v>885</v>
      </c>
      <c r="L962" s="2" t="s">
        <v>886</v>
      </c>
      <c r="M962" s="2" t="s">
        <v>887</v>
      </c>
      <c r="N962" s="2" t="s">
        <v>778</v>
      </c>
      <c r="O962" s="2" t="s">
        <v>550</v>
      </c>
      <c r="P962" s="2">
        <v>0</v>
      </c>
      <c r="Q962" s="2">
        <v>0</v>
      </c>
      <c r="R962" s="3">
        <f t="shared" si="113"/>
        <v>0</v>
      </c>
      <c r="S962" s="3">
        <f t="shared" si="114"/>
        <v>0</v>
      </c>
      <c r="T962" s="2">
        <v>0</v>
      </c>
      <c r="U962" s="2">
        <v>0</v>
      </c>
      <c r="V962" s="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 s="2">
        <f t="shared" si="115"/>
        <v>0</v>
      </c>
      <c r="AI962" s="2" t="e">
        <f t="shared" si="110"/>
        <v>#DIV/0!</v>
      </c>
      <c r="AJ962">
        <v>0</v>
      </c>
      <c r="AK962" s="2">
        <f t="shared" si="116"/>
        <v>0</v>
      </c>
    </row>
    <row r="963" spans="1:37" ht="12.75" customHeight="1">
      <c r="A963" s="2">
        <v>14</v>
      </c>
      <c r="B963" s="2">
        <v>15</v>
      </c>
      <c r="C963" s="2" t="s">
        <v>729</v>
      </c>
      <c r="D963" t="s">
        <v>1500</v>
      </c>
      <c r="F963" t="str">
        <f t="shared" si="111"/>
        <v>497POST - EMPLOYMENT HEALTH CARE BENEFITS</v>
      </c>
      <c r="G963" t="str">
        <f t="shared" si="112"/>
        <v>4130PROVISION MADE</v>
      </c>
      <c r="I963" t="s">
        <v>1330</v>
      </c>
      <c r="J963" s="2" t="s">
        <v>836</v>
      </c>
      <c r="K963" s="2" t="s">
        <v>885</v>
      </c>
      <c r="L963" s="2" t="s">
        <v>886</v>
      </c>
      <c r="M963" s="2" t="s">
        <v>887</v>
      </c>
      <c r="N963" s="2" t="s">
        <v>795</v>
      </c>
      <c r="O963" s="2" t="s">
        <v>796</v>
      </c>
      <c r="P963" s="2">
        <v>0</v>
      </c>
      <c r="Q963" s="2">
        <v>0</v>
      </c>
      <c r="R963" s="3">
        <f t="shared" si="113"/>
        <v>0</v>
      </c>
      <c r="S963" s="3">
        <f t="shared" si="114"/>
        <v>0</v>
      </c>
      <c r="T963" s="2">
        <v>0</v>
      </c>
      <c r="U963" s="2">
        <v>0</v>
      </c>
      <c r="V963" s="2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 s="2">
        <f t="shared" si="115"/>
        <v>0</v>
      </c>
      <c r="AI963" s="2" t="e">
        <f t="shared" si="110"/>
        <v>#DIV/0!</v>
      </c>
      <c r="AJ963">
        <v>0</v>
      </c>
      <c r="AK963" s="2">
        <f t="shared" si="116"/>
        <v>0</v>
      </c>
    </row>
    <row r="964" spans="1:37" ht="12.75" customHeight="1">
      <c r="A964" s="2">
        <v>14</v>
      </c>
      <c r="B964" s="2">
        <v>15</v>
      </c>
      <c r="C964" s="2" t="s">
        <v>729</v>
      </c>
      <c r="D964" t="s">
        <v>1500</v>
      </c>
      <c r="F964" t="str">
        <f t="shared" si="111"/>
        <v>498LONG SERVICE AWARDS</v>
      </c>
      <c r="G964" t="str">
        <f t="shared" si="112"/>
        <v>3000OPENING BALANCE</v>
      </c>
      <c r="I964" t="s">
        <v>1330</v>
      </c>
      <c r="J964" s="2" t="s">
        <v>836</v>
      </c>
      <c r="K964" s="2" t="s">
        <v>885</v>
      </c>
      <c r="L964" s="2" t="s">
        <v>888</v>
      </c>
      <c r="M964" s="2" t="s">
        <v>889</v>
      </c>
      <c r="N964" s="2" t="s">
        <v>15</v>
      </c>
      <c r="O964" s="2" t="s">
        <v>16</v>
      </c>
      <c r="P964" s="2">
        <v>0</v>
      </c>
      <c r="Q964" s="2">
        <v>0</v>
      </c>
      <c r="R964" s="3">
        <f t="shared" si="113"/>
        <v>0</v>
      </c>
      <c r="S964" s="3">
        <f t="shared" si="114"/>
        <v>0</v>
      </c>
      <c r="T964" s="2">
        <v>0</v>
      </c>
      <c r="U964" s="2">
        <v>0</v>
      </c>
      <c r="V964" s="2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 s="2">
        <f t="shared" si="115"/>
        <v>0</v>
      </c>
      <c r="AI964" s="2" t="e">
        <f t="shared" si="110"/>
        <v>#DIV/0!</v>
      </c>
      <c r="AJ964">
        <v>0</v>
      </c>
      <c r="AK964" s="2">
        <f t="shared" si="116"/>
        <v>0</v>
      </c>
    </row>
    <row r="965" spans="1:37" ht="12.75" customHeight="1">
      <c r="A965" s="2">
        <v>14</v>
      </c>
      <c r="B965" s="2">
        <v>15</v>
      </c>
      <c r="C965" s="2" t="s">
        <v>729</v>
      </c>
      <c r="D965" t="s">
        <v>1500</v>
      </c>
      <c r="F965" t="str">
        <f t="shared" si="111"/>
        <v>498LONG SERVICE AWARDS</v>
      </c>
      <c r="G965" t="str">
        <f t="shared" si="112"/>
        <v>4040TRANSFERS</v>
      </c>
      <c r="I965" t="s">
        <v>1330</v>
      </c>
      <c r="J965" s="2" t="s">
        <v>836</v>
      </c>
      <c r="K965" s="2" t="s">
        <v>885</v>
      </c>
      <c r="L965" s="2" t="s">
        <v>888</v>
      </c>
      <c r="M965" s="2" t="s">
        <v>889</v>
      </c>
      <c r="N965" s="2" t="s">
        <v>67</v>
      </c>
      <c r="O965" s="2" t="s">
        <v>68</v>
      </c>
      <c r="P965" s="2">
        <v>0</v>
      </c>
      <c r="Q965" s="2">
        <v>0</v>
      </c>
      <c r="R965" s="3">
        <f t="shared" si="113"/>
        <v>0</v>
      </c>
      <c r="S965" s="3">
        <f t="shared" si="114"/>
        <v>0</v>
      </c>
      <c r="T965" s="2">
        <v>0</v>
      </c>
      <c r="U965" s="2">
        <v>0</v>
      </c>
      <c r="V965" s="2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 s="2">
        <f t="shared" si="115"/>
        <v>0</v>
      </c>
      <c r="AI965" s="2" t="e">
        <f t="shared" si="110"/>
        <v>#DIV/0!</v>
      </c>
      <c r="AJ965">
        <v>0</v>
      </c>
      <c r="AK965" s="2">
        <f t="shared" si="116"/>
        <v>0</v>
      </c>
    </row>
    <row r="966" spans="1:37" ht="12.75" customHeight="1">
      <c r="A966" s="2">
        <v>14</v>
      </c>
      <c r="B966" s="2">
        <v>15</v>
      </c>
      <c r="C966" s="2" t="s">
        <v>729</v>
      </c>
      <c r="D966" t="s">
        <v>1500</v>
      </c>
      <c r="F966" t="str">
        <f t="shared" si="111"/>
        <v>498LONG SERVICE AWARDS</v>
      </c>
      <c r="G966" t="str">
        <f t="shared" si="112"/>
        <v>4060EXPENDITURE</v>
      </c>
      <c r="I966" t="s">
        <v>1330</v>
      </c>
      <c r="J966" s="2" t="s">
        <v>836</v>
      </c>
      <c r="K966" s="2" t="s">
        <v>885</v>
      </c>
      <c r="L966" s="2" t="s">
        <v>888</v>
      </c>
      <c r="M966" s="2" t="s">
        <v>889</v>
      </c>
      <c r="N966" s="2" t="s">
        <v>778</v>
      </c>
      <c r="O966" s="2" t="s">
        <v>550</v>
      </c>
      <c r="P966" s="2">
        <v>0</v>
      </c>
      <c r="Q966" s="2">
        <v>0</v>
      </c>
      <c r="R966" s="3">
        <f t="shared" si="113"/>
        <v>0</v>
      </c>
      <c r="S966" s="3">
        <f t="shared" si="114"/>
        <v>0</v>
      </c>
      <c r="T966" s="2">
        <v>0</v>
      </c>
      <c r="U966" s="2">
        <v>0</v>
      </c>
      <c r="V966" s="2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 s="2">
        <f t="shared" si="115"/>
        <v>0</v>
      </c>
      <c r="AI966" s="2" t="e">
        <f t="shared" si="110"/>
        <v>#DIV/0!</v>
      </c>
      <c r="AJ966">
        <v>0</v>
      </c>
      <c r="AK966" s="2">
        <f t="shared" si="116"/>
        <v>0</v>
      </c>
    </row>
    <row r="967" spans="1:37" ht="12.75" customHeight="1">
      <c r="A967" s="2">
        <v>14</v>
      </c>
      <c r="B967" s="2">
        <v>15</v>
      </c>
      <c r="C967" s="2" t="s">
        <v>729</v>
      </c>
      <c r="D967" t="s">
        <v>1500</v>
      </c>
      <c r="F967" t="str">
        <f t="shared" si="111"/>
        <v>498LONG SERVICE AWARDS</v>
      </c>
      <c r="G967" t="str">
        <f t="shared" si="112"/>
        <v>4130PROVISION MADE</v>
      </c>
      <c r="I967" t="s">
        <v>1330</v>
      </c>
      <c r="J967" s="2" t="s">
        <v>836</v>
      </c>
      <c r="K967" s="2" t="s">
        <v>885</v>
      </c>
      <c r="L967" s="2" t="s">
        <v>888</v>
      </c>
      <c r="M967" s="2" t="s">
        <v>889</v>
      </c>
      <c r="N967" s="2" t="s">
        <v>795</v>
      </c>
      <c r="O967" s="2" t="s">
        <v>796</v>
      </c>
      <c r="P967" s="2">
        <v>0</v>
      </c>
      <c r="Q967" s="2">
        <v>0</v>
      </c>
      <c r="R967" s="3">
        <f t="shared" si="113"/>
        <v>0</v>
      </c>
      <c r="S967" s="3">
        <f t="shared" si="114"/>
        <v>0</v>
      </c>
      <c r="T967" s="2">
        <v>0</v>
      </c>
      <c r="U967" s="2">
        <v>0</v>
      </c>
      <c r="V967" s="2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 s="2">
        <f t="shared" si="115"/>
        <v>0</v>
      </c>
      <c r="AI967" s="2" t="e">
        <f t="shared" si="110"/>
        <v>#DIV/0!</v>
      </c>
      <c r="AJ967">
        <v>0</v>
      </c>
      <c r="AK967" s="2">
        <f t="shared" si="116"/>
        <v>0</v>
      </c>
    </row>
    <row r="968" spans="1:37" ht="12.75" customHeight="1">
      <c r="A968" s="2">
        <v>14</v>
      </c>
      <c r="B968" s="2">
        <v>15</v>
      </c>
      <c r="C968" s="2" t="s">
        <v>729</v>
      </c>
      <c r="D968" t="s">
        <v>1500</v>
      </c>
      <c r="F968" t="str">
        <f t="shared" si="111"/>
        <v>499NON-CURRENT PROVISIONS</v>
      </c>
      <c r="G968" t="str">
        <f t="shared" si="112"/>
        <v>3000OPENING BALANCE</v>
      </c>
      <c r="I968" t="s">
        <v>1330</v>
      </c>
      <c r="J968" s="2" t="s">
        <v>836</v>
      </c>
      <c r="K968" s="2" t="s">
        <v>885</v>
      </c>
      <c r="L968" s="2" t="s">
        <v>890</v>
      </c>
      <c r="M968" s="2" t="s">
        <v>891</v>
      </c>
      <c r="N968" s="2" t="s">
        <v>15</v>
      </c>
      <c r="O968" s="2" t="s">
        <v>16</v>
      </c>
      <c r="P968" s="2">
        <v>0</v>
      </c>
      <c r="Q968" s="2">
        <v>0</v>
      </c>
      <c r="R968" s="3">
        <f t="shared" si="113"/>
        <v>0</v>
      </c>
      <c r="S968" s="3">
        <f t="shared" si="114"/>
        <v>0</v>
      </c>
      <c r="T968" s="2">
        <v>0</v>
      </c>
      <c r="U968" s="2">
        <v>0</v>
      </c>
      <c r="V968" s="2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 s="2">
        <f t="shared" si="115"/>
        <v>0</v>
      </c>
      <c r="AI968" s="2" t="e">
        <f t="shared" ref="AI968:AI1031" si="117">AH968/P968</f>
        <v>#DIV/0!</v>
      </c>
      <c r="AJ968">
        <v>0</v>
      </c>
      <c r="AK968" s="2">
        <f t="shared" si="116"/>
        <v>0</v>
      </c>
    </row>
    <row r="969" spans="1:37" ht="12.75" customHeight="1">
      <c r="A969" s="2">
        <v>14</v>
      </c>
      <c r="B969" s="2">
        <v>15</v>
      </c>
      <c r="C969" s="2" t="s">
        <v>729</v>
      </c>
      <c r="D969" t="s">
        <v>1500</v>
      </c>
      <c r="F969" t="str">
        <f t="shared" ref="F969:F1032" si="118">L969&amp;M969</f>
        <v>499NON-CURRENT PROVISIONS</v>
      </c>
      <c r="G969" t="str">
        <f t="shared" ref="G969:G1032" si="119">N969&amp;O969</f>
        <v>4130PROVISION MADE</v>
      </c>
      <c r="I969" t="s">
        <v>1330</v>
      </c>
      <c r="J969" s="2" t="s">
        <v>836</v>
      </c>
      <c r="K969" s="2" t="s">
        <v>885</v>
      </c>
      <c r="L969" s="2" t="s">
        <v>890</v>
      </c>
      <c r="M969" s="2" t="s">
        <v>891</v>
      </c>
      <c r="N969" s="2" t="s">
        <v>795</v>
      </c>
      <c r="O969" s="2" t="s">
        <v>796</v>
      </c>
      <c r="P969" s="2">
        <v>0</v>
      </c>
      <c r="Q969" s="2">
        <v>0</v>
      </c>
      <c r="R969" s="3">
        <f t="shared" ref="R969:R1032" si="120">SUM((Q969*0.055)+Q969)</f>
        <v>0</v>
      </c>
      <c r="S969" s="3">
        <f t="shared" ref="S969:S1032" si="121">SUM((R969*0.053)+R969)</f>
        <v>0</v>
      </c>
      <c r="T969" s="2">
        <v>0</v>
      </c>
      <c r="U969" s="2">
        <v>0</v>
      </c>
      <c r="V969" s="2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 s="2">
        <f t="shared" ref="AH969:AH1032" si="122">SUM(AB969:AG969)</f>
        <v>0</v>
      </c>
      <c r="AI969" s="2" t="e">
        <f t="shared" si="117"/>
        <v>#DIV/0!</v>
      </c>
      <c r="AJ969">
        <v>0</v>
      </c>
      <c r="AK969" s="2">
        <f t="shared" ref="AK969:AK1032" si="123">T969*2</f>
        <v>0</v>
      </c>
    </row>
    <row r="970" spans="1:37" ht="12.75" customHeight="1">
      <c r="A970" s="2">
        <v>14</v>
      </c>
      <c r="B970" s="2">
        <v>15</v>
      </c>
      <c r="C970" s="2" t="s">
        <v>729</v>
      </c>
      <c r="D970" t="s">
        <v>1500</v>
      </c>
      <c r="F970" t="str">
        <f t="shared" si="118"/>
        <v>500STAFF LEAVE</v>
      </c>
      <c r="G970" t="str">
        <f t="shared" si="119"/>
        <v>3000OPENING BALANCE</v>
      </c>
      <c r="I970" t="s">
        <v>1330</v>
      </c>
      <c r="J970" s="2" t="s">
        <v>836</v>
      </c>
      <c r="K970" s="2" t="s">
        <v>885</v>
      </c>
      <c r="L970" s="2" t="s">
        <v>892</v>
      </c>
      <c r="M970" s="2" t="s">
        <v>893</v>
      </c>
      <c r="N970" s="2" t="s">
        <v>15</v>
      </c>
      <c r="O970" s="2" t="s">
        <v>16</v>
      </c>
      <c r="P970" s="2">
        <v>0</v>
      </c>
      <c r="Q970" s="2">
        <v>0</v>
      </c>
      <c r="R970" s="3">
        <f t="shared" si="120"/>
        <v>0</v>
      </c>
      <c r="S970" s="3">
        <f t="shared" si="121"/>
        <v>0</v>
      </c>
      <c r="T970" s="2">
        <v>0</v>
      </c>
      <c r="U970" s="2">
        <v>0</v>
      </c>
      <c r="V970" s="2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 s="2">
        <f t="shared" si="122"/>
        <v>0</v>
      </c>
      <c r="AI970" s="2" t="e">
        <f t="shared" si="117"/>
        <v>#DIV/0!</v>
      </c>
      <c r="AJ970">
        <v>0</v>
      </c>
      <c r="AK970" s="2">
        <f t="shared" si="123"/>
        <v>0</v>
      </c>
    </row>
    <row r="971" spans="1:37" ht="12.75" customHeight="1">
      <c r="A971" s="2">
        <v>14</v>
      </c>
      <c r="B971" s="2">
        <v>15</v>
      </c>
      <c r="C971" s="2" t="s">
        <v>729</v>
      </c>
      <c r="D971" t="s">
        <v>1500</v>
      </c>
      <c r="F971" t="str">
        <f t="shared" si="118"/>
        <v>500STAFF LEAVE</v>
      </c>
      <c r="G971" t="str">
        <f t="shared" si="119"/>
        <v>4040TRANSFERS</v>
      </c>
      <c r="I971" t="s">
        <v>1330</v>
      </c>
      <c r="J971" s="2" t="s">
        <v>836</v>
      </c>
      <c r="K971" s="2" t="s">
        <v>885</v>
      </c>
      <c r="L971" s="2" t="s">
        <v>892</v>
      </c>
      <c r="M971" s="2" t="s">
        <v>893</v>
      </c>
      <c r="N971" s="2" t="s">
        <v>67</v>
      </c>
      <c r="O971" s="2" t="s">
        <v>68</v>
      </c>
      <c r="P971" s="2">
        <v>0</v>
      </c>
      <c r="Q971" s="2">
        <v>0</v>
      </c>
      <c r="R971" s="3">
        <f t="shared" si="120"/>
        <v>0</v>
      </c>
      <c r="S971" s="3">
        <f t="shared" si="121"/>
        <v>0</v>
      </c>
      <c r="T971" s="2">
        <v>0</v>
      </c>
      <c r="U971" s="2">
        <v>0</v>
      </c>
      <c r="V971" s="2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 s="2">
        <f t="shared" si="122"/>
        <v>0</v>
      </c>
      <c r="AI971" s="2" t="e">
        <f t="shared" si="117"/>
        <v>#DIV/0!</v>
      </c>
      <c r="AJ971">
        <v>0</v>
      </c>
      <c r="AK971" s="2">
        <f t="shared" si="123"/>
        <v>0</v>
      </c>
    </row>
    <row r="972" spans="1:37" ht="12.75" customHeight="1">
      <c r="A972" s="2">
        <v>14</v>
      </c>
      <c r="B972" s="2">
        <v>15</v>
      </c>
      <c r="C972" s="2" t="s">
        <v>729</v>
      </c>
      <c r="D972" t="s">
        <v>1500</v>
      </c>
      <c r="F972" t="str">
        <f t="shared" si="118"/>
        <v>500STAFF LEAVE</v>
      </c>
      <c r="G972" t="str">
        <f t="shared" si="119"/>
        <v>4060EXPENDITURE</v>
      </c>
      <c r="I972" t="s">
        <v>1330</v>
      </c>
      <c r="J972" s="2" t="s">
        <v>836</v>
      </c>
      <c r="K972" s="2" t="s">
        <v>885</v>
      </c>
      <c r="L972" s="2" t="s">
        <v>892</v>
      </c>
      <c r="M972" s="2" t="s">
        <v>893</v>
      </c>
      <c r="N972" s="2" t="s">
        <v>778</v>
      </c>
      <c r="O972" s="2" t="s">
        <v>550</v>
      </c>
      <c r="P972" s="2">
        <v>0</v>
      </c>
      <c r="Q972" s="2">
        <v>0</v>
      </c>
      <c r="R972" s="3">
        <f t="shared" si="120"/>
        <v>0</v>
      </c>
      <c r="S972" s="3">
        <f t="shared" si="121"/>
        <v>0</v>
      </c>
      <c r="T972" s="2">
        <v>0</v>
      </c>
      <c r="U972" s="2">
        <v>0</v>
      </c>
      <c r="V972" s="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 s="2">
        <f t="shared" si="122"/>
        <v>0</v>
      </c>
      <c r="AI972" s="2" t="e">
        <f t="shared" si="117"/>
        <v>#DIV/0!</v>
      </c>
      <c r="AJ972">
        <v>0</v>
      </c>
      <c r="AK972" s="2">
        <f t="shared" si="123"/>
        <v>0</v>
      </c>
    </row>
    <row r="973" spans="1:37" ht="12.75" customHeight="1">
      <c r="A973" s="2">
        <v>14</v>
      </c>
      <c r="B973" s="2">
        <v>15</v>
      </c>
      <c r="C973" s="2" t="s">
        <v>729</v>
      </c>
      <c r="D973" t="s">
        <v>1500</v>
      </c>
      <c r="F973" t="str">
        <f t="shared" si="118"/>
        <v>500STAFF LEAVE</v>
      </c>
      <c r="G973" t="str">
        <f t="shared" si="119"/>
        <v>4130PROVISION MADE</v>
      </c>
      <c r="I973" t="s">
        <v>1330</v>
      </c>
      <c r="J973" s="2" t="s">
        <v>836</v>
      </c>
      <c r="K973" s="2" t="s">
        <v>885</v>
      </c>
      <c r="L973" s="2" t="s">
        <v>892</v>
      </c>
      <c r="M973" s="2" t="s">
        <v>893</v>
      </c>
      <c r="N973" s="2" t="s">
        <v>795</v>
      </c>
      <c r="O973" s="2" t="s">
        <v>796</v>
      </c>
      <c r="P973" s="2">
        <v>0</v>
      </c>
      <c r="Q973" s="2">
        <v>0</v>
      </c>
      <c r="R973" s="3">
        <f t="shared" si="120"/>
        <v>0</v>
      </c>
      <c r="S973" s="3">
        <f t="shared" si="121"/>
        <v>0</v>
      </c>
      <c r="T973" s="2">
        <v>0</v>
      </c>
      <c r="U973" s="2">
        <v>0</v>
      </c>
      <c r="V973" s="2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 s="2">
        <f t="shared" si="122"/>
        <v>0</v>
      </c>
      <c r="AI973" s="2" t="e">
        <f t="shared" si="117"/>
        <v>#DIV/0!</v>
      </c>
      <c r="AJ973">
        <v>0</v>
      </c>
      <c r="AK973" s="2">
        <f t="shared" si="123"/>
        <v>0</v>
      </c>
    </row>
    <row r="974" spans="1:37" ht="12.75" customHeight="1">
      <c r="A974" s="2">
        <v>14</v>
      </c>
      <c r="B974" s="2">
        <v>15</v>
      </c>
      <c r="C974" s="2" t="s">
        <v>729</v>
      </c>
      <c r="D974" t="s">
        <v>1500</v>
      </c>
      <c r="F974" t="str">
        <f t="shared" si="118"/>
        <v>501PROVISION PERFORMANCE BONUS</v>
      </c>
      <c r="G974" t="str">
        <f t="shared" si="119"/>
        <v>3000OPENING BALANCE</v>
      </c>
      <c r="I974" t="s">
        <v>1330</v>
      </c>
      <c r="J974" s="2" t="s">
        <v>836</v>
      </c>
      <c r="K974" s="2" t="s">
        <v>885</v>
      </c>
      <c r="L974" s="2" t="s">
        <v>894</v>
      </c>
      <c r="M974" s="2" t="s">
        <v>895</v>
      </c>
      <c r="N974" s="2" t="s">
        <v>15</v>
      </c>
      <c r="O974" s="2" t="s">
        <v>16</v>
      </c>
      <c r="P974" s="2">
        <v>0</v>
      </c>
      <c r="Q974" s="2">
        <v>0</v>
      </c>
      <c r="R974" s="3">
        <f t="shared" si="120"/>
        <v>0</v>
      </c>
      <c r="S974" s="3">
        <f t="shared" si="121"/>
        <v>0</v>
      </c>
      <c r="T974" s="2">
        <v>0</v>
      </c>
      <c r="U974" s="2">
        <v>0</v>
      </c>
      <c r="V974" s="2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 s="2">
        <f t="shared" si="122"/>
        <v>0</v>
      </c>
      <c r="AI974" s="2" t="e">
        <f t="shared" si="117"/>
        <v>#DIV/0!</v>
      </c>
      <c r="AJ974">
        <v>0</v>
      </c>
      <c r="AK974" s="2">
        <f t="shared" si="123"/>
        <v>0</v>
      </c>
    </row>
    <row r="975" spans="1:37" ht="12.75" customHeight="1">
      <c r="A975" s="2">
        <v>14</v>
      </c>
      <c r="B975" s="2">
        <v>15</v>
      </c>
      <c r="C975" s="2" t="s">
        <v>729</v>
      </c>
      <c r="D975" t="s">
        <v>1500</v>
      </c>
      <c r="F975" t="str">
        <f t="shared" si="118"/>
        <v>501PROVISION PERFORMANCE BONUS</v>
      </c>
      <c r="G975" t="str">
        <f t="shared" si="119"/>
        <v>4040TRANSFERS</v>
      </c>
      <c r="I975" t="s">
        <v>1330</v>
      </c>
      <c r="J975" s="2" t="s">
        <v>836</v>
      </c>
      <c r="K975" s="2" t="s">
        <v>885</v>
      </c>
      <c r="L975" s="2" t="s">
        <v>894</v>
      </c>
      <c r="M975" s="2" t="s">
        <v>895</v>
      </c>
      <c r="N975" s="2" t="s">
        <v>67</v>
      </c>
      <c r="O975" s="2" t="s">
        <v>68</v>
      </c>
      <c r="P975" s="2">
        <v>0</v>
      </c>
      <c r="Q975" s="2">
        <v>0</v>
      </c>
      <c r="R975" s="3">
        <f t="shared" si="120"/>
        <v>0</v>
      </c>
      <c r="S975" s="3">
        <f t="shared" si="121"/>
        <v>0</v>
      </c>
      <c r="T975" s="2">
        <v>0</v>
      </c>
      <c r="U975" s="2">
        <v>0</v>
      </c>
      <c r="V975" s="2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 s="2">
        <f t="shared" si="122"/>
        <v>0</v>
      </c>
      <c r="AI975" s="2" t="e">
        <f t="shared" si="117"/>
        <v>#DIV/0!</v>
      </c>
      <c r="AJ975">
        <v>0</v>
      </c>
      <c r="AK975" s="2">
        <f t="shared" si="123"/>
        <v>0</v>
      </c>
    </row>
    <row r="976" spans="1:37" ht="12.75" customHeight="1">
      <c r="A976" s="2">
        <v>14</v>
      </c>
      <c r="B976" s="2">
        <v>15</v>
      </c>
      <c r="C976" s="2" t="s">
        <v>729</v>
      </c>
      <c r="D976" t="s">
        <v>1500</v>
      </c>
      <c r="F976" t="str">
        <f t="shared" si="118"/>
        <v>501PROVISION PERFORMANCE BONUS</v>
      </c>
      <c r="G976" t="str">
        <f t="shared" si="119"/>
        <v>4060EXPENDITURE</v>
      </c>
      <c r="I976" t="s">
        <v>1330</v>
      </c>
      <c r="J976" s="2" t="s">
        <v>836</v>
      </c>
      <c r="K976" s="2" t="s">
        <v>885</v>
      </c>
      <c r="L976" s="2" t="s">
        <v>894</v>
      </c>
      <c r="M976" s="2" t="s">
        <v>895</v>
      </c>
      <c r="N976" s="2" t="s">
        <v>778</v>
      </c>
      <c r="O976" s="2" t="s">
        <v>550</v>
      </c>
      <c r="P976" s="2">
        <v>0</v>
      </c>
      <c r="Q976" s="2">
        <v>0</v>
      </c>
      <c r="R976" s="3">
        <f t="shared" si="120"/>
        <v>0</v>
      </c>
      <c r="S976" s="3">
        <f t="shared" si="121"/>
        <v>0</v>
      </c>
      <c r="T976" s="2">
        <v>0</v>
      </c>
      <c r="U976" s="2">
        <v>0</v>
      </c>
      <c r="V976" s="2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 s="2">
        <f t="shared" si="122"/>
        <v>0</v>
      </c>
      <c r="AI976" s="2" t="e">
        <f t="shared" si="117"/>
        <v>#DIV/0!</v>
      </c>
      <c r="AJ976">
        <v>0</v>
      </c>
      <c r="AK976" s="2">
        <f t="shared" si="123"/>
        <v>0</v>
      </c>
    </row>
    <row r="977" spans="1:37" ht="12.75" customHeight="1">
      <c r="A977" s="2">
        <v>14</v>
      </c>
      <c r="B977" s="2">
        <v>15</v>
      </c>
      <c r="C977" s="2" t="s">
        <v>729</v>
      </c>
      <c r="D977" t="s">
        <v>1500</v>
      </c>
      <c r="F977" t="str">
        <f t="shared" si="118"/>
        <v>501PROVISION PERFORMANCE BONUS</v>
      </c>
      <c r="G977" t="str">
        <f t="shared" si="119"/>
        <v>4130PROVISION MADE</v>
      </c>
      <c r="I977" t="s">
        <v>1330</v>
      </c>
      <c r="J977" s="2" t="s">
        <v>836</v>
      </c>
      <c r="K977" s="2" t="s">
        <v>885</v>
      </c>
      <c r="L977" s="2" t="s">
        <v>894</v>
      </c>
      <c r="M977" s="2" t="s">
        <v>895</v>
      </c>
      <c r="N977" s="2" t="s">
        <v>795</v>
      </c>
      <c r="O977" s="2" t="s">
        <v>796</v>
      </c>
      <c r="P977" s="2">
        <v>0</v>
      </c>
      <c r="Q977" s="2">
        <v>0</v>
      </c>
      <c r="R977" s="3">
        <f t="shared" si="120"/>
        <v>0</v>
      </c>
      <c r="S977" s="3">
        <f t="shared" si="121"/>
        <v>0</v>
      </c>
      <c r="T977" s="2">
        <v>0</v>
      </c>
      <c r="U977" s="2">
        <v>0</v>
      </c>
      <c r="V977" s="2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 s="2">
        <f t="shared" si="122"/>
        <v>0</v>
      </c>
      <c r="AI977" s="2" t="e">
        <f t="shared" si="117"/>
        <v>#DIV/0!</v>
      </c>
      <c r="AJ977">
        <v>0</v>
      </c>
      <c r="AK977" s="2">
        <f t="shared" si="123"/>
        <v>0</v>
      </c>
    </row>
    <row r="978" spans="1:37" ht="12.75" customHeight="1">
      <c r="A978" s="2">
        <v>14</v>
      </c>
      <c r="B978" s="2">
        <v>15</v>
      </c>
      <c r="C978" s="2" t="s">
        <v>729</v>
      </c>
      <c r="D978" t="s">
        <v>1501</v>
      </c>
      <c r="F978" t="str">
        <f t="shared" si="118"/>
        <v>500STAFF LEAVE</v>
      </c>
      <c r="G978" t="str">
        <f t="shared" si="119"/>
        <v>3000OPENING BALANCE</v>
      </c>
      <c r="I978" t="s">
        <v>1330</v>
      </c>
      <c r="J978" s="2" t="s">
        <v>861</v>
      </c>
      <c r="K978" s="2" t="s">
        <v>896</v>
      </c>
      <c r="L978" s="2" t="s">
        <v>892</v>
      </c>
      <c r="M978" s="2" t="s">
        <v>893</v>
      </c>
      <c r="N978" s="2" t="s">
        <v>15</v>
      </c>
      <c r="O978" s="2" t="s">
        <v>16</v>
      </c>
      <c r="P978" s="2">
        <v>0</v>
      </c>
      <c r="Q978" s="2">
        <v>0</v>
      </c>
      <c r="R978" s="3">
        <f t="shared" si="120"/>
        <v>0</v>
      </c>
      <c r="S978" s="3">
        <f t="shared" si="121"/>
        <v>0</v>
      </c>
      <c r="T978" s="2">
        <v>0</v>
      </c>
      <c r="U978" s="2">
        <v>0</v>
      </c>
      <c r="V978" s="2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 s="2">
        <f t="shared" si="122"/>
        <v>0</v>
      </c>
      <c r="AI978" s="2" t="e">
        <f t="shared" si="117"/>
        <v>#DIV/0!</v>
      </c>
      <c r="AJ978">
        <v>0</v>
      </c>
      <c r="AK978" s="2">
        <f t="shared" si="123"/>
        <v>0</v>
      </c>
    </row>
    <row r="979" spans="1:37" ht="12.75" customHeight="1">
      <c r="A979" s="2">
        <v>14</v>
      </c>
      <c r="B979" s="2">
        <v>15</v>
      </c>
      <c r="C979" s="2" t="s">
        <v>729</v>
      </c>
      <c r="D979" t="s">
        <v>1501</v>
      </c>
      <c r="F979" t="str">
        <f t="shared" si="118"/>
        <v>500STAFF LEAVE</v>
      </c>
      <c r="G979" t="str">
        <f t="shared" si="119"/>
        <v>4130PROVISION MADE</v>
      </c>
      <c r="I979" t="s">
        <v>1330</v>
      </c>
      <c r="J979" s="2" t="s">
        <v>861</v>
      </c>
      <c r="K979" s="2" t="s">
        <v>896</v>
      </c>
      <c r="L979" s="2" t="s">
        <v>892</v>
      </c>
      <c r="M979" s="2" t="s">
        <v>893</v>
      </c>
      <c r="N979" s="2" t="s">
        <v>795</v>
      </c>
      <c r="O979" s="2" t="s">
        <v>796</v>
      </c>
      <c r="P979" s="2">
        <v>0</v>
      </c>
      <c r="Q979" s="2">
        <v>0</v>
      </c>
      <c r="R979" s="3">
        <f t="shared" si="120"/>
        <v>0</v>
      </c>
      <c r="S979" s="3">
        <f t="shared" si="121"/>
        <v>0</v>
      </c>
      <c r="T979" s="2">
        <v>0</v>
      </c>
      <c r="U979" s="2">
        <v>0</v>
      </c>
      <c r="V979" s="2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 s="2">
        <f t="shared" si="122"/>
        <v>0</v>
      </c>
      <c r="AI979" s="2" t="e">
        <f t="shared" si="117"/>
        <v>#DIV/0!</v>
      </c>
      <c r="AJ979">
        <v>0</v>
      </c>
      <c r="AK979" s="2">
        <f t="shared" si="123"/>
        <v>0</v>
      </c>
    </row>
    <row r="980" spans="1:37" ht="12.75" customHeight="1">
      <c r="A980" s="2">
        <v>14</v>
      </c>
      <c r="B980" s="2">
        <v>15</v>
      </c>
      <c r="C980" s="2" t="s">
        <v>729</v>
      </c>
      <c r="D980" t="s">
        <v>1501</v>
      </c>
      <c r="F980" t="str">
        <f t="shared" si="118"/>
        <v>502ELECTRICITY DEPOSITS</v>
      </c>
      <c r="G980" t="str">
        <f t="shared" si="119"/>
        <v>3000OPENING BALANCE</v>
      </c>
      <c r="I980" t="s">
        <v>1330</v>
      </c>
      <c r="J980" s="2" t="s">
        <v>861</v>
      </c>
      <c r="K980" s="2" t="s">
        <v>896</v>
      </c>
      <c r="L980" s="2" t="s">
        <v>897</v>
      </c>
      <c r="M980" s="2" t="s">
        <v>898</v>
      </c>
      <c r="N980" s="2" t="s">
        <v>15</v>
      </c>
      <c r="O980" s="2" t="s">
        <v>16</v>
      </c>
      <c r="P980" s="2">
        <v>0</v>
      </c>
      <c r="Q980" s="2">
        <v>0</v>
      </c>
      <c r="R980" s="3">
        <f t="shared" si="120"/>
        <v>0</v>
      </c>
      <c r="S980" s="3">
        <f t="shared" si="121"/>
        <v>0</v>
      </c>
      <c r="T980" s="2">
        <v>0</v>
      </c>
      <c r="U980" s="2">
        <v>0</v>
      </c>
      <c r="V980" s="2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 s="2">
        <f t="shared" si="122"/>
        <v>0</v>
      </c>
      <c r="AI980" s="2" t="e">
        <f t="shared" si="117"/>
        <v>#DIV/0!</v>
      </c>
      <c r="AJ980">
        <v>0</v>
      </c>
      <c r="AK980" s="2">
        <f t="shared" si="123"/>
        <v>0</v>
      </c>
    </row>
    <row r="981" spans="1:37" ht="12.75" customHeight="1">
      <c r="A981" s="2">
        <v>14</v>
      </c>
      <c r="B981" s="2">
        <v>15</v>
      </c>
      <c r="C981" s="2" t="s">
        <v>729</v>
      </c>
      <c r="D981" t="s">
        <v>1501</v>
      </c>
      <c r="F981" t="str">
        <f t="shared" si="118"/>
        <v>502ELECTRICITY DEPOSITS</v>
      </c>
      <c r="G981" t="str">
        <f t="shared" si="119"/>
        <v>4040TRANSFERS</v>
      </c>
      <c r="I981" t="s">
        <v>1330</v>
      </c>
      <c r="J981" s="2" t="s">
        <v>861</v>
      </c>
      <c r="K981" s="2" t="s">
        <v>896</v>
      </c>
      <c r="L981" s="2" t="s">
        <v>897</v>
      </c>
      <c r="M981" s="2" t="s">
        <v>898</v>
      </c>
      <c r="N981" s="2" t="s">
        <v>67</v>
      </c>
      <c r="O981" s="2" t="s">
        <v>68</v>
      </c>
      <c r="P981" s="2">
        <v>0</v>
      </c>
      <c r="Q981" s="2">
        <v>0</v>
      </c>
      <c r="R981" s="3">
        <f t="shared" si="120"/>
        <v>0</v>
      </c>
      <c r="S981" s="3">
        <f t="shared" si="121"/>
        <v>0</v>
      </c>
      <c r="T981" s="2">
        <v>0</v>
      </c>
      <c r="U981" s="2">
        <v>0</v>
      </c>
      <c r="V981" s="2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 s="2">
        <f t="shared" si="122"/>
        <v>0</v>
      </c>
      <c r="AI981" s="2" t="e">
        <f t="shared" si="117"/>
        <v>#DIV/0!</v>
      </c>
      <c r="AJ981">
        <v>0</v>
      </c>
      <c r="AK981" s="2">
        <f t="shared" si="123"/>
        <v>0</v>
      </c>
    </row>
    <row r="982" spans="1:37" ht="12.75" customHeight="1">
      <c r="A982" s="2">
        <v>14</v>
      </c>
      <c r="B982" s="2">
        <v>15</v>
      </c>
      <c r="C982" s="2" t="s">
        <v>729</v>
      </c>
      <c r="D982" t="s">
        <v>1501</v>
      </c>
      <c r="F982" t="str">
        <f t="shared" si="118"/>
        <v>502ELECTRICITY DEPOSITS</v>
      </c>
      <c r="G982" t="str">
        <f t="shared" si="119"/>
        <v>4110DEPOSITS</v>
      </c>
      <c r="I982" t="s">
        <v>1330</v>
      </c>
      <c r="J982" s="2" t="s">
        <v>861</v>
      </c>
      <c r="K982" s="2" t="s">
        <v>896</v>
      </c>
      <c r="L982" s="2" t="s">
        <v>897</v>
      </c>
      <c r="M982" s="2" t="s">
        <v>898</v>
      </c>
      <c r="N982" s="2" t="s">
        <v>869</v>
      </c>
      <c r="O982" s="2" t="s">
        <v>870</v>
      </c>
      <c r="P982" s="2">
        <v>0</v>
      </c>
      <c r="Q982" s="2">
        <v>0</v>
      </c>
      <c r="R982" s="3">
        <f t="shared" si="120"/>
        <v>0</v>
      </c>
      <c r="S982" s="3">
        <f t="shared" si="121"/>
        <v>0</v>
      </c>
      <c r="T982" s="2">
        <v>-817221.09</v>
      </c>
      <c r="U982" s="2">
        <v>0</v>
      </c>
      <c r="V982" s="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-1148245.56</v>
      </c>
      <c r="AC982">
        <v>111237.97</v>
      </c>
      <c r="AD982">
        <v>81562.06</v>
      </c>
      <c r="AE982">
        <v>59949.75</v>
      </c>
      <c r="AF982">
        <v>49162.31</v>
      </c>
      <c r="AG982">
        <v>29112.38</v>
      </c>
      <c r="AH982" s="2">
        <f t="shared" si="122"/>
        <v>-817221.09</v>
      </c>
      <c r="AI982" s="2" t="e">
        <f t="shared" si="117"/>
        <v>#DIV/0!</v>
      </c>
      <c r="AJ982">
        <v>-817221.09</v>
      </c>
      <c r="AK982" s="2">
        <f t="shared" si="123"/>
        <v>-1634442.18</v>
      </c>
    </row>
    <row r="983" spans="1:37" ht="12.75" customHeight="1">
      <c r="A983" s="2">
        <v>14</v>
      </c>
      <c r="B983" s="2">
        <v>15</v>
      </c>
      <c r="C983" s="2" t="s">
        <v>729</v>
      </c>
      <c r="D983" t="s">
        <v>1501</v>
      </c>
      <c r="F983" t="str">
        <f t="shared" si="118"/>
        <v>502ELECTRICITY DEPOSITS</v>
      </c>
      <c r="G983" t="str">
        <f t="shared" si="119"/>
        <v>4120WITHDRAWALS</v>
      </c>
      <c r="I983" t="s">
        <v>1330</v>
      </c>
      <c r="J983" s="2" t="s">
        <v>861</v>
      </c>
      <c r="K983" s="2" t="s">
        <v>896</v>
      </c>
      <c r="L983" s="2" t="s">
        <v>897</v>
      </c>
      <c r="M983" s="2" t="s">
        <v>898</v>
      </c>
      <c r="N983" s="2" t="s">
        <v>871</v>
      </c>
      <c r="O983" s="2" t="s">
        <v>872</v>
      </c>
      <c r="P983" s="2">
        <v>0</v>
      </c>
      <c r="Q983" s="2">
        <v>0</v>
      </c>
      <c r="R983" s="3">
        <f t="shared" si="120"/>
        <v>0</v>
      </c>
      <c r="S983" s="3">
        <f t="shared" si="121"/>
        <v>0</v>
      </c>
      <c r="T983" s="2">
        <v>0</v>
      </c>
      <c r="U983" s="2">
        <v>0</v>
      </c>
      <c r="V983" s="2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 s="2">
        <f t="shared" si="122"/>
        <v>0</v>
      </c>
      <c r="AI983" s="2" t="e">
        <f t="shared" si="117"/>
        <v>#DIV/0!</v>
      </c>
      <c r="AJ983">
        <v>0</v>
      </c>
      <c r="AK983" s="2">
        <f t="shared" si="123"/>
        <v>0</v>
      </c>
    </row>
    <row r="984" spans="1:37" ht="12.75" customHeight="1">
      <c r="A984" s="2">
        <v>14</v>
      </c>
      <c r="B984" s="2">
        <v>15</v>
      </c>
      <c r="C984" s="2" t="s">
        <v>729</v>
      </c>
      <c r="D984" t="s">
        <v>1501</v>
      </c>
      <c r="F984" t="str">
        <f t="shared" si="118"/>
        <v>503WATER DEPOSITS</v>
      </c>
      <c r="G984" t="str">
        <f t="shared" si="119"/>
        <v>3000OPENING BALANCE</v>
      </c>
      <c r="I984" t="s">
        <v>1330</v>
      </c>
      <c r="J984" s="2" t="s">
        <v>861</v>
      </c>
      <c r="K984" s="2" t="s">
        <v>896</v>
      </c>
      <c r="L984" s="2" t="s">
        <v>899</v>
      </c>
      <c r="M984" s="2" t="s">
        <v>900</v>
      </c>
      <c r="N984" s="2" t="s">
        <v>15</v>
      </c>
      <c r="O984" s="2" t="s">
        <v>16</v>
      </c>
      <c r="P984" s="2">
        <v>0</v>
      </c>
      <c r="Q984" s="2">
        <v>0</v>
      </c>
      <c r="R984" s="3">
        <f t="shared" si="120"/>
        <v>0</v>
      </c>
      <c r="S984" s="3">
        <f t="shared" si="121"/>
        <v>0</v>
      </c>
      <c r="T984" s="2">
        <v>0</v>
      </c>
      <c r="U984" s="2">
        <v>0</v>
      </c>
      <c r="V984" s="2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 s="2">
        <f t="shared" si="122"/>
        <v>0</v>
      </c>
      <c r="AI984" s="2" t="e">
        <f t="shared" si="117"/>
        <v>#DIV/0!</v>
      </c>
      <c r="AJ984">
        <v>0</v>
      </c>
      <c r="AK984" s="2">
        <f t="shared" si="123"/>
        <v>0</v>
      </c>
    </row>
    <row r="985" spans="1:37" ht="12.75" customHeight="1">
      <c r="A985" s="2">
        <v>14</v>
      </c>
      <c r="B985" s="2">
        <v>15</v>
      </c>
      <c r="C985" s="2" t="s">
        <v>729</v>
      </c>
      <c r="D985" t="s">
        <v>1501</v>
      </c>
      <c r="F985" t="str">
        <f t="shared" si="118"/>
        <v>503WATER DEPOSITS</v>
      </c>
      <c r="G985" t="str">
        <f t="shared" si="119"/>
        <v>4110DEPOSITS</v>
      </c>
      <c r="I985" t="s">
        <v>1330</v>
      </c>
      <c r="J985" s="2" t="s">
        <v>861</v>
      </c>
      <c r="K985" s="2" t="s">
        <v>896</v>
      </c>
      <c r="L985" s="2" t="s">
        <v>899</v>
      </c>
      <c r="M985" s="2" t="s">
        <v>900</v>
      </c>
      <c r="N985" s="2" t="s">
        <v>869</v>
      </c>
      <c r="O985" s="2" t="s">
        <v>870</v>
      </c>
      <c r="P985" s="2">
        <v>0</v>
      </c>
      <c r="Q985" s="2">
        <v>0</v>
      </c>
      <c r="R985" s="3">
        <f t="shared" si="120"/>
        <v>0</v>
      </c>
      <c r="S985" s="3">
        <f t="shared" si="121"/>
        <v>0</v>
      </c>
      <c r="T985" s="2">
        <v>0</v>
      </c>
      <c r="U985" s="2">
        <v>0</v>
      </c>
      <c r="V985" s="2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 s="2">
        <f t="shared" si="122"/>
        <v>0</v>
      </c>
      <c r="AI985" s="2" t="e">
        <f t="shared" si="117"/>
        <v>#DIV/0!</v>
      </c>
      <c r="AJ985">
        <v>0</v>
      </c>
      <c r="AK985" s="2">
        <f t="shared" si="123"/>
        <v>0</v>
      </c>
    </row>
    <row r="986" spans="1:37" ht="12.75" customHeight="1">
      <c r="A986" s="2">
        <v>14</v>
      </c>
      <c r="B986" s="2">
        <v>15</v>
      </c>
      <c r="C986" s="2" t="s">
        <v>729</v>
      </c>
      <c r="D986" t="s">
        <v>1501</v>
      </c>
      <c r="F986" t="str">
        <f t="shared" si="118"/>
        <v>503WATER DEPOSITS</v>
      </c>
      <c r="G986" t="str">
        <f t="shared" si="119"/>
        <v>4120WITHDRAWALS</v>
      </c>
      <c r="I986" t="s">
        <v>1330</v>
      </c>
      <c r="J986" s="2" t="s">
        <v>861</v>
      </c>
      <c r="K986" s="2" t="s">
        <v>896</v>
      </c>
      <c r="L986" s="2" t="s">
        <v>899</v>
      </c>
      <c r="M986" s="2" t="s">
        <v>900</v>
      </c>
      <c r="N986" s="2" t="s">
        <v>871</v>
      </c>
      <c r="O986" s="2" t="s">
        <v>872</v>
      </c>
      <c r="P986" s="2">
        <v>0</v>
      </c>
      <c r="Q986" s="2">
        <v>0</v>
      </c>
      <c r="R986" s="3">
        <f t="shared" si="120"/>
        <v>0</v>
      </c>
      <c r="S986" s="3">
        <f t="shared" si="121"/>
        <v>0</v>
      </c>
      <c r="T986" s="2">
        <v>0</v>
      </c>
      <c r="U986" s="2">
        <v>0</v>
      </c>
      <c r="V986" s="2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 s="2">
        <f t="shared" si="122"/>
        <v>0</v>
      </c>
      <c r="AI986" s="2" t="e">
        <f t="shared" si="117"/>
        <v>#DIV/0!</v>
      </c>
      <c r="AJ986">
        <v>0</v>
      </c>
      <c r="AK986" s="2">
        <f t="shared" si="123"/>
        <v>0</v>
      </c>
    </row>
    <row r="987" spans="1:37" ht="12.75" customHeight="1">
      <c r="A987" s="2">
        <v>14</v>
      </c>
      <c r="B987" s="2">
        <v>15</v>
      </c>
      <c r="C987" s="2" t="s">
        <v>729</v>
      </c>
      <c r="D987" t="s">
        <v>1501</v>
      </c>
      <c r="F987" t="str">
        <f t="shared" si="118"/>
        <v>504TRADE CREDITORES</v>
      </c>
      <c r="G987" t="str">
        <f t="shared" si="119"/>
        <v>3000OPENING BALANCE</v>
      </c>
      <c r="I987" t="s">
        <v>1330</v>
      </c>
      <c r="J987" s="2" t="s">
        <v>861</v>
      </c>
      <c r="K987" s="2" t="s">
        <v>896</v>
      </c>
      <c r="L987" s="2" t="s">
        <v>901</v>
      </c>
      <c r="M987" s="2" t="s">
        <v>902</v>
      </c>
      <c r="N987" s="2" t="s">
        <v>15</v>
      </c>
      <c r="O987" s="2" t="s">
        <v>16</v>
      </c>
      <c r="P987" s="2">
        <v>0</v>
      </c>
      <c r="Q987" s="2">
        <v>0</v>
      </c>
      <c r="R987" s="3">
        <f t="shared" si="120"/>
        <v>0</v>
      </c>
      <c r="S987" s="3">
        <f t="shared" si="121"/>
        <v>0</v>
      </c>
      <c r="T987" s="2">
        <v>0</v>
      </c>
      <c r="U987" s="2">
        <v>0</v>
      </c>
      <c r="V987" s="2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 s="2">
        <f t="shared" si="122"/>
        <v>0</v>
      </c>
      <c r="AI987" s="2" t="e">
        <f t="shared" si="117"/>
        <v>#DIV/0!</v>
      </c>
      <c r="AJ987">
        <v>0</v>
      </c>
      <c r="AK987" s="2">
        <f t="shared" si="123"/>
        <v>0</v>
      </c>
    </row>
    <row r="988" spans="1:37" ht="12.75" customHeight="1">
      <c r="A988" s="2">
        <v>14</v>
      </c>
      <c r="B988" s="2">
        <v>15</v>
      </c>
      <c r="C988" s="2" t="s">
        <v>729</v>
      </c>
      <c r="D988" t="s">
        <v>1501</v>
      </c>
      <c r="F988" t="str">
        <f t="shared" si="118"/>
        <v>504TRADE CREDITORES</v>
      </c>
      <c r="G988" t="str">
        <f t="shared" si="119"/>
        <v>4040TRANSFERS</v>
      </c>
      <c r="I988" t="s">
        <v>1330</v>
      </c>
      <c r="J988" s="2" t="s">
        <v>861</v>
      </c>
      <c r="K988" s="2" t="s">
        <v>896</v>
      </c>
      <c r="L988" s="2" t="s">
        <v>901</v>
      </c>
      <c r="M988" s="2" t="s">
        <v>902</v>
      </c>
      <c r="N988" s="2" t="s">
        <v>67</v>
      </c>
      <c r="O988" s="2" t="s">
        <v>68</v>
      </c>
      <c r="P988" s="2">
        <v>0</v>
      </c>
      <c r="Q988" s="2">
        <v>0</v>
      </c>
      <c r="R988" s="3">
        <f t="shared" si="120"/>
        <v>0</v>
      </c>
      <c r="S988" s="3">
        <f t="shared" si="121"/>
        <v>0</v>
      </c>
      <c r="T988" s="2">
        <v>0</v>
      </c>
      <c r="U988" s="2">
        <v>0</v>
      </c>
      <c r="V988" s="2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 s="2">
        <f t="shared" si="122"/>
        <v>0</v>
      </c>
      <c r="AI988" s="2" t="e">
        <f t="shared" si="117"/>
        <v>#DIV/0!</v>
      </c>
      <c r="AJ988">
        <v>0</v>
      </c>
      <c r="AK988" s="2">
        <f t="shared" si="123"/>
        <v>0</v>
      </c>
    </row>
    <row r="989" spans="1:37" ht="12.75" customHeight="1">
      <c r="A989" s="2">
        <v>14</v>
      </c>
      <c r="B989" s="2">
        <v>15</v>
      </c>
      <c r="C989" s="2" t="s">
        <v>729</v>
      </c>
      <c r="D989" t="s">
        <v>1501</v>
      </c>
      <c r="F989" t="str">
        <f t="shared" si="118"/>
        <v>504TRADE CREDITORES</v>
      </c>
      <c r="G989" t="str">
        <f t="shared" si="119"/>
        <v>4050RECEIPTS</v>
      </c>
      <c r="I989" t="s">
        <v>1330</v>
      </c>
      <c r="J989" s="2" t="s">
        <v>861</v>
      </c>
      <c r="K989" s="2" t="s">
        <v>896</v>
      </c>
      <c r="L989" s="2" t="s">
        <v>901</v>
      </c>
      <c r="M989" s="2" t="s">
        <v>902</v>
      </c>
      <c r="N989" s="2" t="s">
        <v>776</v>
      </c>
      <c r="O989" s="2" t="s">
        <v>777</v>
      </c>
      <c r="P989" s="2">
        <v>0</v>
      </c>
      <c r="Q989" s="2">
        <v>0</v>
      </c>
      <c r="R989" s="3">
        <f t="shared" si="120"/>
        <v>0</v>
      </c>
      <c r="S989" s="3">
        <f t="shared" si="121"/>
        <v>0</v>
      </c>
      <c r="T989" s="2">
        <v>0</v>
      </c>
      <c r="U989" s="2">
        <v>0</v>
      </c>
      <c r="V989" s="2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 s="2">
        <f t="shared" si="122"/>
        <v>0</v>
      </c>
      <c r="AI989" s="2" t="e">
        <f t="shared" si="117"/>
        <v>#DIV/0!</v>
      </c>
      <c r="AJ989">
        <v>0</v>
      </c>
      <c r="AK989" s="2">
        <f t="shared" si="123"/>
        <v>0</v>
      </c>
    </row>
    <row r="990" spans="1:37" ht="12.75" customHeight="1">
      <c r="A990" s="2">
        <v>14</v>
      </c>
      <c r="B990" s="2">
        <v>15</v>
      </c>
      <c r="C990" s="2" t="s">
        <v>729</v>
      </c>
      <c r="D990" t="s">
        <v>1501</v>
      </c>
      <c r="F990" t="str">
        <f t="shared" si="118"/>
        <v>504TRADE CREDITORES</v>
      </c>
      <c r="G990" t="str">
        <f t="shared" si="119"/>
        <v>4060EXPENDITURE</v>
      </c>
      <c r="I990" t="s">
        <v>1330</v>
      </c>
      <c r="J990" s="2" t="s">
        <v>861</v>
      </c>
      <c r="K990" s="2" t="s">
        <v>896</v>
      </c>
      <c r="L990" s="2" t="s">
        <v>901</v>
      </c>
      <c r="M990" s="2" t="s">
        <v>902</v>
      </c>
      <c r="N990" s="2" t="s">
        <v>778</v>
      </c>
      <c r="O990" s="2" t="s">
        <v>550</v>
      </c>
      <c r="P990" s="2">
        <v>0</v>
      </c>
      <c r="Q990" s="2">
        <v>0</v>
      </c>
      <c r="R990" s="3">
        <f t="shared" si="120"/>
        <v>0</v>
      </c>
      <c r="S990" s="3">
        <f t="shared" si="121"/>
        <v>0</v>
      </c>
      <c r="T990" s="2">
        <v>2345574.36</v>
      </c>
      <c r="U990" s="2">
        <v>0</v>
      </c>
      <c r="V990" s="2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2318780.36</v>
      </c>
      <c r="AC990">
        <v>26794</v>
      </c>
      <c r="AD990">
        <v>0</v>
      </c>
      <c r="AE990">
        <v>0</v>
      </c>
      <c r="AF990">
        <v>0</v>
      </c>
      <c r="AG990">
        <v>0</v>
      </c>
      <c r="AH990" s="2">
        <f t="shared" si="122"/>
        <v>2345574.36</v>
      </c>
      <c r="AI990" s="2" t="e">
        <f t="shared" si="117"/>
        <v>#DIV/0!</v>
      </c>
      <c r="AJ990">
        <v>2345574.36</v>
      </c>
      <c r="AK990" s="2">
        <f t="shared" si="123"/>
        <v>4691148.72</v>
      </c>
    </row>
    <row r="991" spans="1:37" ht="12.75" customHeight="1">
      <c r="A991" s="2">
        <v>14</v>
      </c>
      <c r="B991" s="2">
        <v>15</v>
      </c>
      <c r="C991" s="2" t="s">
        <v>729</v>
      </c>
      <c r="D991" t="s">
        <v>1501</v>
      </c>
      <c r="F991" t="str">
        <f t="shared" si="118"/>
        <v>506PAYMENTS IN ADVANCE (DEBT)</v>
      </c>
      <c r="G991" t="str">
        <f t="shared" si="119"/>
        <v>3000OPENING BALANCE</v>
      </c>
      <c r="I991" t="s">
        <v>1330</v>
      </c>
      <c r="J991" s="2" t="s">
        <v>861</v>
      </c>
      <c r="K991" s="2" t="s">
        <v>896</v>
      </c>
      <c r="L991" s="2" t="s">
        <v>903</v>
      </c>
      <c r="M991" s="2" t="s">
        <v>904</v>
      </c>
      <c r="N991" s="2" t="s">
        <v>15</v>
      </c>
      <c r="O991" s="2" t="s">
        <v>16</v>
      </c>
      <c r="P991" s="2">
        <v>0</v>
      </c>
      <c r="Q991" s="2">
        <v>0</v>
      </c>
      <c r="R991" s="3">
        <f t="shared" si="120"/>
        <v>0</v>
      </c>
      <c r="S991" s="3">
        <f t="shared" si="121"/>
        <v>0</v>
      </c>
      <c r="T991" s="2">
        <v>0</v>
      </c>
      <c r="U991" s="2">
        <v>0</v>
      </c>
      <c r="V991" s="2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 s="2">
        <f t="shared" si="122"/>
        <v>0</v>
      </c>
      <c r="AI991" s="2" t="e">
        <f t="shared" si="117"/>
        <v>#DIV/0!</v>
      </c>
      <c r="AJ991">
        <v>0</v>
      </c>
      <c r="AK991" s="2">
        <f t="shared" si="123"/>
        <v>0</v>
      </c>
    </row>
    <row r="992" spans="1:37" ht="12.75" customHeight="1">
      <c r="A992" s="2">
        <v>14</v>
      </c>
      <c r="B992" s="2">
        <v>15</v>
      </c>
      <c r="C992" s="2" t="s">
        <v>729</v>
      </c>
      <c r="D992" t="s">
        <v>1501</v>
      </c>
      <c r="F992" t="str">
        <f t="shared" si="118"/>
        <v>506PAYMENTS IN ADVANCE (DEBT)</v>
      </c>
      <c r="G992" t="str">
        <f t="shared" si="119"/>
        <v>4050RECEIPTS</v>
      </c>
      <c r="I992" t="s">
        <v>1330</v>
      </c>
      <c r="J992" s="2" t="s">
        <v>861</v>
      </c>
      <c r="K992" s="2" t="s">
        <v>896</v>
      </c>
      <c r="L992" s="2" t="s">
        <v>903</v>
      </c>
      <c r="M992" s="2" t="s">
        <v>904</v>
      </c>
      <c r="N992" s="2" t="s">
        <v>776</v>
      </c>
      <c r="O992" s="2" t="s">
        <v>777</v>
      </c>
      <c r="P992" s="2">
        <v>0</v>
      </c>
      <c r="Q992" s="2">
        <v>0</v>
      </c>
      <c r="R992" s="3">
        <f t="shared" si="120"/>
        <v>0</v>
      </c>
      <c r="S992" s="3">
        <f t="shared" si="121"/>
        <v>0</v>
      </c>
      <c r="T992" s="2">
        <v>0</v>
      </c>
      <c r="U992" s="2">
        <v>0</v>
      </c>
      <c r="V992" s="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 s="2">
        <f t="shared" si="122"/>
        <v>0</v>
      </c>
      <c r="AI992" s="2" t="e">
        <f t="shared" si="117"/>
        <v>#DIV/0!</v>
      </c>
      <c r="AJ992">
        <v>0</v>
      </c>
      <c r="AK992" s="2">
        <f t="shared" si="123"/>
        <v>0</v>
      </c>
    </row>
    <row r="993" spans="1:37" ht="12.75" customHeight="1">
      <c r="A993" s="2">
        <v>14</v>
      </c>
      <c r="B993" s="2">
        <v>15</v>
      </c>
      <c r="C993" s="2" t="s">
        <v>729</v>
      </c>
      <c r="D993" t="s">
        <v>1501</v>
      </c>
      <c r="F993" t="str">
        <f t="shared" si="118"/>
        <v>506PAYMENTS IN ADVANCE (DEBT)</v>
      </c>
      <c r="G993" t="str">
        <f t="shared" si="119"/>
        <v>4060EXPENDITURE</v>
      </c>
      <c r="I993" t="s">
        <v>1330</v>
      </c>
      <c r="J993" s="2" t="s">
        <v>861</v>
      </c>
      <c r="K993" s="2" t="s">
        <v>896</v>
      </c>
      <c r="L993" s="2" t="s">
        <v>903</v>
      </c>
      <c r="M993" s="2" t="s">
        <v>904</v>
      </c>
      <c r="N993" s="2" t="s">
        <v>778</v>
      </c>
      <c r="O993" s="2" t="s">
        <v>550</v>
      </c>
      <c r="P993" s="2">
        <v>0</v>
      </c>
      <c r="Q993" s="2">
        <v>0</v>
      </c>
      <c r="R993" s="3">
        <f t="shared" si="120"/>
        <v>0</v>
      </c>
      <c r="S993" s="3">
        <f t="shared" si="121"/>
        <v>0</v>
      </c>
      <c r="T993" s="2">
        <v>0</v>
      </c>
      <c r="U993" s="2">
        <v>0</v>
      </c>
      <c r="V993" s="2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 s="2">
        <f t="shared" si="122"/>
        <v>0</v>
      </c>
      <c r="AI993" s="2" t="e">
        <f t="shared" si="117"/>
        <v>#DIV/0!</v>
      </c>
      <c r="AJ993">
        <v>0</v>
      </c>
      <c r="AK993" s="2">
        <f t="shared" si="123"/>
        <v>0</v>
      </c>
    </row>
    <row r="994" spans="1:37" ht="12.75" customHeight="1">
      <c r="A994" s="2">
        <v>14</v>
      </c>
      <c r="B994" s="2">
        <v>15</v>
      </c>
      <c r="C994" s="2" t="s">
        <v>729</v>
      </c>
      <c r="D994" t="s">
        <v>1501</v>
      </c>
      <c r="F994" t="str">
        <f t="shared" si="118"/>
        <v>508PAYMENTS IN ADVANCE (GENERAL)</v>
      </c>
      <c r="G994" t="str">
        <f t="shared" si="119"/>
        <v>3000OPENING BALANCE</v>
      </c>
      <c r="I994" t="s">
        <v>1330</v>
      </c>
      <c r="J994" s="2" t="s">
        <v>861</v>
      </c>
      <c r="K994" s="2" t="s">
        <v>896</v>
      </c>
      <c r="L994" s="2" t="s">
        <v>905</v>
      </c>
      <c r="M994" s="2" t="s">
        <v>906</v>
      </c>
      <c r="N994" s="2" t="s">
        <v>15</v>
      </c>
      <c r="O994" s="2" t="s">
        <v>16</v>
      </c>
      <c r="P994" s="2">
        <v>0</v>
      </c>
      <c r="Q994" s="2">
        <v>0</v>
      </c>
      <c r="R994" s="3">
        <f t="shared" si="120"/>
        <v>0</v>
      </c>
      <c r="S994" s="3">
        <f t="shared" si="121"/>
        <v>0</v>
      </c>
      <c r="T994" s="2">
        <v>0</v>
      </c>
      <c r="U994" s="2">
        <v>0</v>
      </c>
      <c r="V994" s="2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 s="2">
        <f t="shared" si="122"/>
        <v>0</v>
      </c>
      <c r="AI994" s="2" t="e">
        <f t="shared" si="117"/>
        <v>#DIV/0!</v>
      </c>
      <c r="AJ994">
        <v>0</v>
      </c>
      <c r="AK994" s="2">
        <f t="shared" si="123"/>
        <v>0</v>
      </c>
    </row>
    <row r="995" spans="1:37" ht="12.75" customHeight="1">
      <c r="A995" s="2">
        <v>14</v>
      </c>
      <c r="B995" s="2">
        <v>15</v>
      </c>
      <c r="C995" s="2" t="s">
        <v>729</v>
      </c>
      <c r="D995" t="s">
        <v>1501</v>
      </c>
      <c r="F995" t="str">
        <f t="shared" si="118"/>
        <v>508PAYMENTS IN ADVANCE (GENERAL)</v>
      </c>
      <c r="G995" t="str">
        <f t="shared" si="119"/>
        <v>4050RECEIPTS</v>
      </c>
      <c r="I995" t="s">
        <v>1330</v>
      </c>
      <c r="J995" s="2" t="s">
        <v>861</v>
      </c>
      <c r="K995" s="2" t="s">
        <v>896</v>
      </c>
      <c r="L995" s="2" t="s">
        <v>905</v>
      </c>
      <c r="M995" s="2" t="s">
        <v>906</v>
      </c>
      <c r="N995" s="2" t="s">
        <v>776</v>
      </c>
      <c r="O995" s="2" t="s">
        <v>777</v>
      </c>
      <c r="P995" s="2">
        <v>0</v>
      </c>
      <c r="Q995" s="2">
        <v>0</v>
      </c>
      <c r="R995" s="3">
        <f t="shared" si="120"/>
        <v>0</v>
      </c>
      <c r="S995" s="3">
        <f t="shared" si="121"/>
        <v>0</v>
      </c>
      <c r="T995" s="2">
        <v>0</v>
      </c>
      <c r="U995" s="2">
        <v>0</v>
      </c>
      <c r="V995" s="2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 s="2">
        <f t="shared" si="122"/>
        <v>0</v>
      </c>
      <c r="AI995" s="2" t="e">
        <f t="shared" si="117"/>
        <v>#DIV/0!</v>
      </c>
      <c r="AJ995">
        <v>0</v>
      </c>
      <c r="AK995" s="2">
        <f t="shared" si="123"/>
        <v>0</v>
      </c>
    </row>
    <row r="996" spans="1:37" ht="12.75" customHeight="1">
      <c r="A996" s="2">
        <v>14</v>
      </c>
      <c r="B996" s="2">
        <v>15</v>
      </c>
      <c r="C996" s="2" t="s">
        <v>729</v>
      </c>
      <c r="D996" t="s">
        <v>1501</v>
      </c>
      <c r="F996" t="str">
        <f t="shared" si="118"/>
        <v>508PAYMENTS IN ADVANCE (GENERAL)</v>
      </c>
      <c r="G996" t="str">
        <f t="shared" si="119"/>
        <v>4060EXPENDITURE</v>
      </c>
      <c r="I996" t="s">
        <v>1330</v>
      </c>
      <c r="J996" s="2" t="s">
        <v>861</v>
      </c>
      <c r="K996" s="2" t="s">
        <v>896</v>
      </c>
      <c r="L996" s="2" t="s">
        <v>905</v>
      </c>
      <c r="M996" s="2" t="s">
        <v>906</v>
      </c>
      <c r="N996" s="2" t="s">
        <v>778</v>
      </c>
      <c r="O996" s="2" t="s">
        <v>550</v>
      </c>
      <c r="P996" s="2">
        <v>0</v>
      </c>
      <c r="Q996" s="2">
        <v>0</v>
      </c>
      <c r="R996" s="3">
        <f t="shared" si="120"/>
        <v>0</v>
      </c>
      <c r="S996" s="3">
        <f t="shared" si="121"/>
        <v>0</v>
      </c>
      <c r="T996" s="2">
        <v>72065</v>
      </c>
      <c r="U996" s="2">
        <v>0</v>
      </c>
      <c r="V996" s="2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72065</v>
      </c>
      <c r="AC996">
        <v>0</v>
      </c>
      <c r="AD996">
        <v>0</v>
      </c>
      <c r="AE996">
        <v>0</v>
      </c>
      <c r="AF996">
        <v>0</v>
      </c>
      <c r="AG996">
        <v>0</v>
      </c>
      <c r="AH996" s="2">
        <f t="shared" si="122"/>
        <v>72065</v>
      </c>
      <c r="AI996" s="2" t="e">
        <f t="shared" si="117"/>
        <v>#DIV/0!</v>
      </c>
      <c r="AJ996">
        <v>72065</v>
      </c>
      <c r="AK996" s="2">
        <f t="shared" si="123"/>
        <v>144130</v>
      </c>
    </row>
    <row r="997" spans="1:37" ht="12.75" customHeight="1">
      <c r="A997" s="2">
        <v>14</v>
      </c>
      <c r="B997" s="2">
        <v>15</v>
      </c>
      <c r="C997" s="2" t="s">
        <v>729</v>
      </c>
      <c r="D997" t="s">
        <v>1501</v>
      </c>
      <c r="F997" t="str">
        <f t="shared" si="118"/>
        <v>510MANAGER SUPPORT</v>
      </c>
      <c r="G997" t="str">
        <f t="shared" si="119"/>
        <v>3000OPENING BALANCE</v>
      </c>
      <c r="I997" t="s">
        <v>1330</v>
      </c>
      <c r="J997" s="2" t="s">
        <v>861</v>
      </c>
      <c r="K997" s="2" t="s">
        <v>896</v>
      </c>
      <c r="L997" s="2" t="s">
        <v>907</v>
      </c>
      <c r="M997" s="2" t="s">
        <v>908</v>
      </c>
      <c r="N997" s="2" t="s">
        <v>15</v>
      </c>
      <c r="O997" s="2" t="s">
        <v>16</v>
      </c>
      <c r="P997" s="2">
        <v>0</v>
      </c>
      <c r="Q997" s="2">
        <v>0</v>
      </c>
      <c r="R997" s="3">
        <f t="shared" si="120"/>
        <v>0</v>
      </c>
      <c r="S997" s="3">
        <f t="shared" si="121"/>
        <v>0</v>
      </c>
      <c r="T997" s="2">
        <v>0</v>
      </c>
      <c r="U997" s="2">
        <v>0</v>
      </c>
      <c r="V997" s="2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 s="2">
        <f t="shared" si="122"/>
        <v>0</v>
      </c>
      <c r="AI997" s="2" t="e">
        <f t="shared" si="117"/>
        <v>#DIV/0!</v>
      </c>
      <c r="AJ997">
        <v>0</v>
      </c>
      <c r="AK997" s="2">
        <f t="shared" si="123"/>
        <v>0</v>
      </c>
    </row>
    <row r="998" spans="1:37" ht="12.75" customHeight="1">
      <c r="A998" s="2">
        <v>14</v>
      </c>
      <c r="B998" s="2">
        <v>15</v>
      </c>
      <c r="C998" s="2" t="s">
        <v>729</v>
      </c>
      <c r="D998" t="s">
        <v>1501</v>
      </c>
      <c r="F998" t="str">
        <f t="shared" si="118"/>
        <v>510MANAGER SUPPORT</v>
      </c>
      <c r="G998" t="str">
        <f t="shared" si="119"/>
        <v>4050RECEIPTS</v>
      </c>
      <c r="I998" t="s">
        <v>1330</v>
      </c>
      <c r="J998" s="2" t="s">
        <v>861</v>
      </c>
      <c r="K998" s="2" t="s">
        <v>896</v>
      </c>
      <c r="L998" s="2" t="s">
        <v>907</v>
      </c>
      <c r="M998" s="2" t="s">
        <v>908</v>
      </c>
      <c r="N998" s="2" t="s">
        <v>776</v>
      </c>
      <c r="O998" s="2" t="s">
        <v>777</v>
      </c>
      <c r="P998" s="2">
        <v>0</v>
      </c>
      <c r="Q998" s="2">
        <v>0</v>
      </c>
      <c r="R998" s="3">
        <f t="shared" si="120"/>
        <v>0</v>
      </c>
      <c r="S998" s="3">
        <f t="shared" si="121"/>
        <v>0</v>
      </c>
      <c r="T998" s="2">
        <v>0</v>
      </c>
      <c r="U998" s="2">
        <v>0</v>
      </c>
      <c r="V998" s="2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 s="2">
        <f t="shared" si="122"/>
        <v>0</v>
      </c>
      <c r="AI998" s="2" t="e">
        <f t="shared" si="117"/>
        <v>#DIV/0!</v>
      </c>
      <c r="AJ998">
        <v>0</v>
      </c>
      <c r="AK998" s="2">
        <f t="shared" si="123"/>
        <v>0</v>
      </c>
    </row>
    <row r="999" spans="1:37" ht="12.75" customHeight="1">
      <c r="A999" s="2">
        <v>14</v>
      </c>
      <c r="B999" s="2">
        <v>15</v>
      </c>
      <c r="C999" s="2" t="s">
        <v>729</v>
      </c>
      <c r="D999" t="s">
        <v>1501</v>
      </c>
      <c r="F999" t="str">
        <f t="shared" si="118"/>
        <v>510MANAGER SUPPORT</v>
      </c>
      <c r="G999" t="str">
        <f t="shared" si="119"/>
        <v>4060EXPENDITURE</v>
      </c>
      <c r="I999" t="s">
        <v>1330</v>
      </c>
      <c r="J999" s="2" t="s">
        <v>861</v>
      </c>
      <c r="K999" s="2" t="s">
        <v>896</v>
      </c>
      <c r="L999" s="2" t="s">
        <v>907</v>
      </c>
      <c r="M999" s="2" t="s">
        <v>908</v>
      </c>
      <c r="N999" s="2" t="s">
        <v>778</v>
      </c>
      <c r="O999" s="2" t="s">
        <v>550</v>
      </c>
      <c r="P999" s="2">
        <v>0</v>
      </c>
      <c r="Q999" s="2">
        <v>0</v>
      </c>
      <c r="R999" s="3">
        <f t="shared" si="120"/>
        <v>0</v>
      </c>
      <c r="S999" s="3">
        <f t="shared" si="121"/>
        <v>0</v>
      </c>
      <c r="T999" s="2">
        <v>0</v>
      </c>
      <c r="U999" s="2">
        <v>0</v>
      </c>
      <c r="V999" s="2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 s="2">
        <f t="shared" si="122"/>
        <v>0</v>
      </c>
      <c r="AI999" s="2" t="e">
        <f t="shared" si="117"/>
        <v>#DIV/0!</v>
      </c>
      <c r="AJ999">
        <v>0</v>
      </c>
      <c r="AK999" s="2">
        <f t="shared" si="123"/>
        <v>0</v>
      </c>
    </row>
    <row r="1000" spans="1:37" ht="12.75" customHeight="1">
      <c r="A1000" s="2">
        <v>14</v>
      </c>
      <c r="B1000" s="2">
        <v>15</v>
      </c>
      <c r="C1000" s="2" t="s">
        <v>729</v>
      </c>
      <c r="D1000" t="s">
        <v>1501</v>
      </c>
      <c r="F1000" t="str">
        <f t="shared" si="118"/>
        <v>512YEAR-END CREDITORS</v>
      </c>
      <c r="G1000" t="str">
        <f t="shared" si="119"/>
        <v>3000OPENING BALANCE</v>
      </c>
      <c r="I1000" t="s">
        <v>1330</v>
      </c>
      <c r="J1000" s="2" t="s">
        <v>861</v>
      </c>
      <c r="K1000" s="2" t="s">
        <v>896</v>
      </c>
      <c r="L1000" s="2" t="s">
        <v>909</v>
      </c>
      <c r="M1000" s="2" t="s">
        <v>910</v>
      </c>
      <c r="N1000" s="2" t="s">
        <v>15</v>
      </c>
      <c r="O1000" s="2" t="s">
        <v>16</v>
      </c>
      <c r="P1000" s="2">
        <v>0</v>
      </c>
      <c r="Q1000" s="2">
        <v>0</v>
      </c>
      <c r="R1000" s="3">
        <f t="shared" si="120"/>
        <v>0</v>
      </c>
      <c r="S1000" s="3">
        <f t="shared" si="121"/>
        <v>0</v>
      </c>
      <c r="T1000" s="2">
        <v>0</v>
      </c>
      <c r="U1000" s="2">
        <v>0</v>
      </c>
      <c r="V1000" s="2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 s="2">
        <f t="shared" si="122"/>
        <v>0</v>
      </c>
      <c r="AI1000" s="2" t="e">
        <f t="shared" si="117"/>
        <v>#DIV/0!</v>
      </c>
      <c r="AJ1000">
        <v>0</v>
      </c>
      <c r="AK1000" s="2">
        <f t="shared" si="123"/>
        <v>0</v>
      </c>
    </row>
    <row r="1001" spans="1:37" ht="12.75" customHeight="1">
      <c r="A1001" s="2">
        <v>14</v>
      </c>
      <c r="B1001" s="2">
        <v>15</v>
      </c>
      <c r="C1001" s="2" t="s">
        <v>729</v>
      </c>
      <c r="D1001" t="s">
        <v>1501</v>
      </c>
      <c r="F1001" t="str">
        <f t="shared" si="118"/>
        <v>512YEAR-END CREDITORS</v>
      </c>
      <c r="G1001" t="str">
        <f t="shared" si="119"/>
        <v>4050RECEIPTS</v>
      </c>
      <c r="I1001" t="s">
        <v>1330</v>
      </c>
      <c r="J1001" s="2" t="s">
        <v>861</v>
      </c>
      <c r="K1001" s="2" t="s">
        <v>896</v>
      </c>
      <c r="L1001" s="2" t="s">
        <v>909</v>
      </c>
      <c r="M1001" s="2" t="s">
        <v>910</v>
      </c>
      <c r="N1001" s="2" t="s">
        <v>776</v>
      </c>
      <c r="O1001" s="2" t="s">
        <v>777</v>
      </c>
      <c r="P1001" s="2">
        <v>0</v>
      </c>
      <c r="Q1001" s="2">
        <v>0</v>
      </c>
      <c r="R1001" s="3">
        <f t="shared" si="120"/>
        <v>0</v>
      </c>
      <c r="S1001" s="3">
        <f t="shared" si="121"/>
        <v>0</v>
      </c>
      <c r="T1001" s="2">
        <v>0</v>
      </c>
      <c r="U1001" s="2">
        <v>0</v>
      </c>
      <c r="V1001" s="2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 s="2">
        <f t="shared" si="122"/>
        <v>0</v>
      </c>
      <c r="AI1001" s="2" t="e">
        <f t="shared" si="117"/>
        <v>#DIV/0!</v>
      </c>
      <c r="AJ1001">
        <v>0</v>
      </c>
      <c r="AK1001" s="2">
        <f t="shared" si="123"/>
        <v>0</v>
      </c>
    </row>
    <row r="1002" spans="1:37" ht="12.75" customHeight="1">
      <c r="A1002" s="2">
        <v>14</v>
      </c>
      <c r="B1002" s="2">
        <v>15</v>
      </c>
      <c r="C1002" s="2" t="s">
        <v>729</v>
      </c>
      <c r="D1002" t="s">
        <v>1501</v>
      </c>
      <c r="F1002" t="str">
        <f t="shared" si="118"/>
        <v>512YEAR-END CREDITORS</v>
      </c>
      <c r="G1002" t="str">
        <f t="shared" si="119"/>
        <v>4060EXPENDITURE</v>
      </c>
      <c r="I1002" t="s">
        <v>1330</v>
      </c>
      <c r="J1002" s="2" t="s">
        <v>861</v>
      </c>
      <c r="K1002" s="2" t="s">
        <v>896</v>
      </c>
      <c r="L1002" s="2" t="s">
        <v>909</v>
      </c>
      <c r="M1002" s="2" t="s">
        <v>910</v>
      </c>
      <c r="N1002" s="2" t="s">
        <v>778</v>
      </c>
      <c r="O1002" s="2" t="s">
        <v>550</v>
      </c>
      <c r="P1002" s="2">
        <v>0</v>
      </c>
      <c r="Q1002" s="2">
        <v>0</v>
      </c>
      <c r="R1002" s="3">
        <f t="shared" si="120"/>
        <v>0</v>
      </c>
      <c r="S1002" s="3">
        <f t="shared" si="121"/>
        <v>0</v>
      </c>
      <c r="T1002" s="2">
        <v>38053050.839999996</v>
      </c>
      <c r="U1002" s="2">
        <v>0</v>
      </c>
      <c r="V1002" s="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4863365.6900000004</v>
      </c>
      <c r="AC1002">
        <v>0</v>
      </c>
      <c r="AD1002">
        <v>33189685.149999999</v>
      </c>
      <c r="AE1002">
        <v>0</v>
      </c>
      <c r="AF1002">
        <v>0</v>
      </c>
      <c r="AG1002">
        <v>0</v>
      </c>
      <c r="AH1002" s="2">
        <f t="shared" si="122"/>
        <v>38053050.839999996</v>
      </c>
      <c r="AI1002" s="2" t="e">
        <f t="shared" si="117"/>
        <v>#DIV/0!</v>
      </c>
      <c r="AJ1002">
        <v>38053050.840000004</v>
      </c>
      <c r="AK1002" s="2">
        <f t="shared" si="123"/>
        <v>76106101.679999992</v>
      </c>
    </row>
    <row r="1003" spans="1:37" ht="12.75" customHeight="1">
      <c r="A1003" s="2">
        <v>14</v>
      </c>
      <c r="B1003" s="2">
        <v>15</v>
      </c>
      <c r="C1003" s="2" t="s">
        <v>729</v>
      </c>
      <c r="D1003" t="s">
        <v>1501</v>
      </c>
      <c r="F1003" t="str">
        <f t="shared" si="118"/>
        <v>514VAT</v>
      </c>
      <c r="G1003" t="str">
        <f t="shared" si="119"/>
        <v>3000OPENING BALANCE</v>
      </c>
      <c r="I1003" t="s">
        <v>1330</v>
      </c>
      <c r="J1003" s="2" t="s">
        <v>861</v>
      </c>
      <c r="K1003" s="2" t="s">
        <v>896</v>
      </c>
      <c r="L1003" s="2" t="s">
        <v>911</v>
      </c>
      <c r="M1003" s="2" t="s">
        <v>912</v>
      </c>
      <c r="N1003" s="2" t="s">
        <v>15</v>
      </c>
      <c r="O1003" s="2" t="s">
        <v>16</v>
      </c>
      <c r="P1003" s="2">
        <v>0</v>
      </c>
      <c r="Q1003" s="2">
        <v>0</v>
      </c>
      <c r="R1003" s="3">
        <f t="shared" si="120"/>
        <v>0</v>
      </c>
      <c r="S1003" s="3">
        <f t="shared" si="121"/>
        <v>0</v>
      </c>
      <c r="T1003" s="2">
        <v>0</v>
      </c>
      <c r="U1003" s="2">
        <v>0</v>
      </c>
      <c r="V1003" s="2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 s="2">
        <f t="shared" si="122"/>
        <v>0</v>
      </c>
      <c r="AI1003" s="2" t="e">
        <f t="shared" si="117"/>
        <v>#DIV/0!</v>
      </c>
      <c r="AJ1003">
        <v>0</v>
      </c>
      <c r="AK1003" s="2">
        <f t="shared" si="123"/>
        <v>0</v>
      </c>
    </row>
    <row r="1004" spans="1:37" ht="12.75" customHeight="1">
      <c r="A1004" s="2">
        <v>14</v>
      </c>
      <c r="B1004" s="2">
        <v>15</v>
      </c>
      <c r="C1004" s="2" t="s">
        <v>729</v>
      </c>
      <c r="D1004" t="s">
        <v>1501</v>
      </c>
      <c r="F1004" t="str">
        <f t="shared" si="118"/>
        <v>514VAT</v>
      </c>
      <c r="G1004" t="str">
        <f t="shared" si="119"/>
        <v>4040TRANSFERS</v>
      </c>
      <c r="I1004" t="s">
        <v>1330</v>
      </c>
      <c r="J1004" s="2" t="s">
        <v>861</v>
      </c>
      <c r="K1004" s="2" t="s">
        <v>896</v>
      </c>
      <c r="L1004" s="2" t="s">
        <v>911</v>
      </c>
      <c r="M1004" s="2" t="s">
        <v>912</v>
      </c>
      <c r="N1004" s="2" t="s">
        <v>67</v>
      </c>
      <c r="O1004" s="2" t="s">
        <v>68</v>
      </c>
      <c r="P1004" s="2">
        <v>0</v>
      </c>
      <c r="Q1004" s="2">
        <v>0</v>
      </c>
      <c r="R1004" s="3">
        <f t="shared" si="120"/>
        <v>0</v>
      </c>
      <c r="S1004" s="3">
        <f t="shared" si="121"/>
        <v>0</v>
      </c>
      <c r="T1004" s="2">
        <v>0</v>
      </c>
      <c r="U1004" s="2">
        <v>0</v>
      </c>
      <c r="V1004" s="2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 s="2">
        <f t="shared" si="122"/>
        <v>0</v>
      </c>
      <c r="AI1004" s="2" t="e">
        <f t="shared" si="117"/>
        <v>#DIV/0!</v>
      </c>
      <c r="AJ1004">
        <v>0</v>
      </c>
      <c r="AK1004" s="2">
        <f t="shared" si="123"/>
        <v>0</v>
      </c>
    </row>
    <row r="1005" spans="1:37" ht="12.75" customHeight="1">
      <c r="A1005" s="2">
        <v>14</v>
      </c>
      <c r="B1005" s="2">
        <v>15</v>
      </c>
      <c r="C1005" s="2" t="s">
        <v>729</v>
      </c>
      <c r="D1005" t="s">
        <v>1501</v>
      </c>
      <c r="F1005" t="str">
        <f t="shared" si="118"/>
        <v>514VAT</v>
      </c>
      <c r="G1005" t="str">
        <f t="shared" si="119"/>
        <v>4050RECEIPTS</v>
      </c>
      <c r="I1005" t="s">
        <v>1330</v>
      </c>
      <c r="J1005" s="2" t="s">
        <v>861</v>
      </c>
      <c r="K1005" s="2" t="s">
        <v>896</v>
      </c>
      <c r="L1005" s="2" t="s">
        <v>911</v>
      </c>
      <c r="M1005" s="2" t="s">
        <v>912</v>
      </c>
      <c r="N1005" s="2" t="s">
        <v>776</v>
      </c>
      <c r="O1005" s="2" t="s">
        <v>777</v>
      </c>
      <c r="P1005" s="2">
        <v>0</v>
      </c>
      <c r="Q1005" s="2">
        <v>0</v>
      </c>
      <c r="R1005" s="3">
        <f t="shared" si="120"/>
        <v>0</v>
      </c>
      <c r="S1005" s="3">
        <f t="shared" si="121"/>
        <v>0</v>
      </c>
      <c r="T1005" s="2">
        <v>0</v>
      </c>
      <c r="U1005" s="2">
        <v>0</v>
      </c>
      <c r="V1005" s="2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 s="2">
        <f t="shared" si="122"/>
        <v>0</v>
      </c>
      <c r="AI1005" s="2" t="e">
        <f t="shared" si="117"/>
        <v>#DIV/0!</v>
      </c>
      <c r="AJ1005">
        <v>0</v>
      </c>
      <c r="AK1005" s="2">
        <f t="shared" si="123"/>
        <v>0</v>
      </c>
    </row>
    <row r="1006" spans="1:37" ht="12.75" customHeight="1">
      <c r="A1006" s="2">
        <v>14</v>
      </c>
      <c r="B1006" s="2">
        <v>15</v>
      </c>
      <c r="C1006" s="2" t="s">
        <v>729</v>
      </c>
      <c r="D1006" t="s">
        <v>1501</v>
      </c>
      <c r="F1006" t="str">
        <f t="shared" si="118"/>
        <v>514VAT</v>
      </c>
      <c r="G1006" t="str">
        <f t="shared" si="119"/>
        <v>4060EXPENDITURE</v>
      </c>
      <c r="I1006" t="s">
        <v>1330</v>
      </c>
      <c r="J1006" s="2" t="s">
        <v>861</v>
      </c>
      <c r="K1006" s="2" t="s">
        <v>896</v>
      </c>
      <c r="L1006" s="2" t="s">
        <v>911</v>
      </c>
      <c r="M1006" s="2" t="s">
        <v>912</v>
      </c>
      <c r="N1006" s="2" t="s">
        <v>778</v>
      </c>
      <c r="O1006" s="2" t="s">
        <v>550</v>
      </c>
      <c r="P1006" s="2">
        <v>0</v>
      </c>
      <c r="Q1006" s="2">
        <v>0</v>
      </c>
      <c r="R1006" s="3">
        <f t="shared" si="120"/>
        <v>0</v>
      </c>
      <c r="S1006" s="3">
        <f t="shared" si="121"/>
        <v>0</v>
      </c>
      <c r="T1006" s="2">
        <v>0</v>
      </c>
      <c r="U1006" s="2">
        <v>0</v>
      </c>
      <c r="V1006" s="2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 s="2">
        <f t="shared" si="122"/>
        <v>0</v>
      </c>
      <c r="AI1006" s="2" t="e">
        <f t="shared" si="117"/>
        <v>#DIV/0!</v>
      </c>
      <c r="AJ1006">
        <v>0</v>
      </c>
      <c r="AK1006" s="2">
        <f t="shared" si="123"/>
        <v>0</v>
      </c>
    </row>
    <row r="1007" spans="1:37" ht="12.75" customHeight="1">
      <c r="A1007" s="2">
        <v>14</v>
      </c>
      <c r="B1007" s="2">
        <v>15</v>
      </c>
      <c r="C1007" s="2" t="s">
        <v>729</v>
      </c>
      <c r="D1007" t="s">
        <v>1501</v>
      </c>
      <c r="F1007" t="str">
        <f t="shared" si="118"/>
        <v>516RETENSION</v>
      </c>
      <c r="G1007" t="str">
        <f t="shared" si="119"/>
        <v>3000OPENING BALANCE</v>
      </c>
      <c r="I1007" t="s">
        <v>1330</v>
      </c>
      <c r="J1007" s="2" t="s">
        <v>861</v>
      </c>
      <c r="K1007" s="2" t="s">
        <v>896</v>
      </c>
      <c r="L1007" s="2" t="s">
        <v>913</v>
      </c>
      <c r="M1007" s="2" t="s">
        <v>914</v>
      </c>
      <c r="N1007" s="2" t="s">
        <v>15</v>
      </c>
      <c r="O1007" s="2" t="s">
        <v>16</v>
      </c>
      <c r="P1007" s="2">
        <v>0</v>
      </c>
      <c r="Q1007" s="2">
        <v>0</v>
      </c>
      <c r="R1007" s="3">
        <f t="shared" si="120"/>
        <v>0</v>
      </c>
      <c r="S1007" s="3">
        <f t="shared" si="121"/>
        <v>0</v>
      </c>
      <c r="T1007" s="2">
        <v>0</v>
      </c>
      <c r="U1007" s="2">
        <v>0</v>
      </c>
      <c r="V1007" s="2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 s="2">
        <f t="shared" si="122"/>
        <v>0</v>
      </c>
      <c r="AI1007" s="2" t="e">
        <f t="shared" si="117"/>
        <v>#DIV/0!</v>
      </c>
      <c r="AJ1007">
        <v>0</v>
      </c>
      <c r="AK1007" s="2">
        <f t="shared" si="123"/>
        <v>0</v>
      </c>
    </row>
    <row r="1008" spans="1:37" ht="12.75" customHeight="1">
      <c r="A1008" s="2">
        <v>14</v>
      </c>
      <c r="B1008" s="2">
        <v>15</v>
      </c>
      <c r="C1008" s="2" t="s">
        <v>729</v>
      </c>
      <c r="D1008" t="s">
        <v>1501</v>
      </c>
      <c r="F1008" t="str">
        <f t="shared" si="118"/>
        <v>516RETENSION</v>
      </c>
      <c r="G1008" t="str">
        <f t="shared" si="119"/>
        <v>4050RECEIPTS</v>
      </c>
      <c r="I1008" t="s">
        <v>1330</v>
      </c>
      <c r="J1008" s="2" t="s">
        <v>861</v>
      </c>
      <c r="K1008" s="2" t="s">
        <v>896</v>
      </c>
      <c r="L1008" s="2" t="s">
        <v>913</v>
      </c>
      <c r="M1008" s="2" t="s">
        <v>914</v>
      </c>
      <c r="N1008" s="2" t="s">
        <v>776</v>
      </c>
      <c r="O1008" s="2" t="s">
        <v>777</v>
      </c>
      <c r="P1008" s="2">
        <v>0</v>
      </c>
      <c r="Q1008" s="2">
        <v>0</v>
      </c>
      <c r="R1008" s="3">
        <f t="shared" si="120"/>
        <v>0</v>
      </c>
      <c r="S1008" s="3">
        <f t="shared" si="121"/>
        <v>0</v>
      </c>
      <c r="T1008" s="2">
        <v>0</v>
      </c>
      <c r="U1008" s="2">
        <v>0</v>
      </c>
      <c r="V1008" s="2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 s="2">
        <f t="shared" si="122"/>
        <v>0</v>
      </c>
      <c r="AI1008" s="2" t="e">
        <f t="shared" si="117"/>
        <v>#DIV/0!</v>
      </c>
      <c r="AJ1008">
        <v>0</v>
      </c>
      <c r="AK1008" s="2">
        <f t="shared" si="123"/>
        <v>0</v>
      </c>
    </row>
    <row r="1009" spans="1:37" ht="12.75" customHeight="1">
      <c r="A1009" s="2">
        <v>14</v>
      </c>
      <c r="B1009" s="2">
        <v>15</v>
      </c>
      <c r="C1009" s="2" t="s">
        <v>729</v>
      </c>
      <c r="D1009" t="s">
        <v>1501</v>
      </c>
      <c r="F1009" t="str">
        <f t="shared" si="118"/>
        <v>516RETENSION</v>
      </c>
      <c r="G1009" t="str">
        <f t="shared" si="119"/>
        <v>4060EXPENDITURE</v>
      </c>
      <c r="I1009" t="s">
        <v>1330</v>
      </c>
      <c r="J1009" s="2" t="s">
        <v>861</v>
      </c>
      <c r="K1009" s="2" t="s">
        <v>896</v>
      </c>
      <c r="L1009" s="2" t="s">
        <v>913</v>
      </c>
      <c r="M1009" s="2" t="s">
        <v>914</v>
      </c>
      <c r="N1009" s="2" t="s">
        <v>778</v>
      </c>
      <c r="O1009" s="2" t="s">
        <v>550</v>
      </c>
      <c r="P1009" s="2">
        <v>0</v>
      </c>
      <c r="Q1009" s="2">
        <v>0</v>
      </c>
      <c r="R1009" s="3">
        <f t="shared" si="120"/>
        <v>0</v>
      </c>
      <c r="S1009" s="3">
        <f t="shared" si="121"/>
        <v>0</v>
      </c>
      <c r="T1009" s="2">
        <v>-2726233.07</v>
      </c>
      <c r="U1009" s="2">
        <v>0</v>
      </c>
      <c r="V1009" s="2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-36829.839999999997</v>
      </c>
      <c r="AC1009">
        <v>-722627.84</v>
      </c>
      <c r="AD1009">
        <v>-772670.79</v>
      </c>
      <c r="AE1009">
        <v>-640156.91</v>
      </c>
      <c r="AF1009">
        <v>-130451.23</v>
      </c>
      <c r="AG1009">
        <v>-423496.46</v>
      </c>
      <c r="AH1009" s="2">
        <f t="shared" si="122"/>
        <v>-2726233.07</v>
      </c>
      <c r="AI1009" s="2" t="e">
        <f t="shared" si="117"/>
        <v>#DIV/0!</v>
      </c>
      <c r="AJ1009">
        <v>-2726233.07</v>
      </c>
      <c r="AK1009" s="2">
        <f t="shared" si="123"/>
        <v>-5452466.1399999997</v>
      </c>
    </row>
    <row r="1010" spans="1:37" ht="12.75" customHeight="1">
      <c r="A1010" s="2">
        <v>14</v>
      </c>
      <c r="B1010" s="2">
        <v>15</v>
      </c>
      <c r="C1010" s="2" t="s">
        <v>729</v>
      </c>
      <c r="D1010" t="s">
        <v>1501</v>
      </c>
      <c r="F1010" t="str">
        <f t="shared" si="118"/>
        <v>518MEDICAL CONTRIBUTION</v>
      </c>
      <c r="G1010" t="str">
        <f t="shared" si="119"/>
        <v>3000OPENING BALANCE</v>
      </c>
      <c r="I1010" t="s">
        <v>1330</v>
      </c>
      <c r="J1010" s="2" t="s">
        <v>861</v>
      </c>
      <c r="K1010" s="2" t="s">
        <v>896</v>
      </c>
      <c r="L1010" s="2" t="s">
        <v>915</v>
      </c>
      <c r="M1010" s="2" t="s">
        <v>916</v>
      </c>
      <c r="N1010" s="2" t="s">
        <v>15</v>
      </c>
      <c r="O1010" s="2" t="s">
        <v>16</v>
      </c>
      <c r="P1010" s="2">
        <v>0</v>
      </c>
      <c r="Q1010" s="2">
        <v>0</v>
      </c>
      <c r="R1010" s="3">
        <f t="shared" si="120"/>
        <v>0</v>
      </c>
      <c r="S1010" s="3">
        <f t="shared" si="121"/>
        <v>0</v>
      </c>
      <c r="T1010" s="2">
        <v>0</v>
      </c>
      <c r="U1010" s="2">
        <v>0</v>
      </c>
      <c r="V1010" s="2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 s="2">
        <f t="shared" si="122"/>
        <v>0</v>
      </c>
      <c r="AI1010" s="2" t="e">
        <f t="shared" si="117"/>
        <v>#DIV/0!</v>
      </c>
      <c r="AJ1010">
        <v>0</v>
      </c>
      <c r="AK1010" s="2">
        <f t="shared" si="123"/>
        <v>0</v>
      </c>
    </row>
    <row r="1011" spans="1:37" ht="12.75" customHeight="1">
      <c r="A1011" s="2">
        <v>14</v>
      </c>
      <c r="B1011" s="2">
        <v>15</v>
      </c>
      <c r="C1011" s="2" t="s">
        <v>729</v>
      </c>
      <c r="D1011" t="s">
        <v>1501</v>
      </c>
      <c r="F1011" t="str">
        <f t="shared" si="118"/>
        <v>518MEDICAL CONTRIBUTION</v>
      </c>
      <c r="G1011" t="str">
        <f t="shared" si="119"/>
        <v>4050RECEIPTS</v>
      </c>
      <c r="I1011" t="s">
        <v>1330</v>
      </c>
      <c r="J1011" s="2" t="s">
        <v>861</v>
      </c>
      <c r="K1011" s="2" t="s">
        <v>896</v>
      </c>
      <c r="L1011" s="2" t="s">
        <v>915</v>
      </c>
      <c r="M1011" s="2" t="s">
        <v>916</v>
      </c>
      <c r="N1011" s="2" t="s">
        <v>776</v>
      </c>
      <c r="O1011" s="2" t="s">
        <v>777</v>
      </c>
      <c r="P1011" s="2">
        <v>0</v>
      </c>
      <c r="Q1011" s="2">
        <v>0</v>
      </c>
      <c r="R1011" s="3">
        <f t="shared" si="120"/>
        <v>0</v>
      </c>
      <c r="S1011" s="3">
        <f t="shared" si="121"/>
        <v>0</v>
      </c>
      <c r="T1011" s="2">
        <v>-235000.2</v>
      </c>
      <c r="U1011" s="2">
        <v>0</v>
      </c>
      <c r="V1011" s="2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-38148.199999999997</v>
      </c>
      <c r="AC1011">
        <v>-38148.199999999997</v>
      </c>
      <c r="AD1011">
        <v>-38148.199999999997</v>
      </c>
      <c r="AE1011">
        <v>-40185.199999999997</v>
      </c>
      <c r="AF1011">
        <v>-40185.199999999997</v>
      </c>
      <c r="AG1011">
        <v>-40185.199999999997</v>
      </c>
      <c r="AH1011" s="2">
        <f t="shared" si="122"/>
        <v>-235000.2</v>
      </c>
      <c r="AI1011" s="2" t="e">
        <f t="shared" si="117"/>
        <v>#DIV/0!</v>
      </c>
      <c r="AJ1011">
        <v>-235000.2</v>
      </c>
      <c r="AK1011" s="2">
        <f t="shared" si="123"/>
        <v>-470000.4</v>
      </c>
    </row>
    <row r="1012" spans="1:37" ht="12.75" customHeight="1">
      <c r="A1012" s="2">
        <v>14</v>
      </c>
      <c r="B1012" s="2">
        <v>15</v>
      </c>
      <c r="C1012" s="2" t="s">
        <v>729</v>
      </c>
      <c r="D1012" t="s">
        <v>1501</v>
      </c>
      <c r="F1012" t="str">
        <f t="shared" si="118"/>
        <v>518MEDICAL CONTRIBUTION</v>
      </c>
      <c r="G1012" t="str">
        <f t="shared" si="119"/>
        <v>4060EXPENDITURE</v>
      </c>
      <c r="I1012" t="s">
        <v>1330</v>
      </c>
      <c r="J1012" s="2" t="s">
        <v>861</v>
      </c>
      <c r="K1012" s="2" t="s">
        <v>896</v>
      </c>
      <c r="L1012" s="2" t="s">
        <v>915</v>
      </c>
      <c r="M1012" s="2" t="s">
        <v>916</v>
      </c>
      <c r="N1012" s="2" t="s">
        <v>778</v>
      </c>
      <c r="O1012" s="2" t="s">
        <v>550</v>
      </c>
      <c r="P1012" s="2">
        <v>0</v>
      </c>
      <c r="Q1012" s="2">
        <v>0</v>
      </c>
      <c r="R1012" s="3">
        <f t="shared" si="120"/>
        <v>0</v>
      </c>
      <c r="S1012" s="3">
        <f t="shared" si="121"/>
        <v>0</v>
      </c>
      <c r="T1012" s="2">
        <v>229620.00000000003</v>
      </c>
      <c r="U1012" s="2">
        <v>0</v>
      </c>
      <c r="V1012" s="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37251.4</v>
      </c>
      <c r="AC1012">
        <v>37251.4</v>
      </c>
      <c r="AD1012">
        <v>37251.4</v>
      </c>
      <c r="AE1012">
        <v>39288.6</v>
      </c>
      <c r="AF1012">
        <v>39288.6</v>
      </c>
      <c r="AG1012">
        <v>39288.6</v>
      </c>
      <c r="AH1012" s="2">
        <f t="shared" si="122"/>
        <v>229620.00000000003</v>
      </c>
      <c r="AI1012" s="2" t="e">
        <f t="shared" si="117"/>
        <v>#DIV/0!</v>
      </c>
      <c r="AJ1012">
        <v>229620</v>
      </c>
      <c r="AK1012" s="2">
        <f t="shared" si="123"/>
        <v>459240.00000000006</v>
      </c>
    </row>
    <row r="1013" spans="1:37" ht="12.75" customHeight="1">
      <c r="A1013" s="2">
        <v>14</v>
      </c>
      <c r="B1013" s="2">
        <v>15</v>
      </c>
      <c r="C1013" s="2" t="s">
        <v>729</v>
      </c>
      <c r="D1013" t="s">
        <v>1501</v>
      </c>
      <c r="F1013" t="str">
        <f t="shared" si="118"/>
        <v>520UNCLAIMED WAGES</v>
      </c>
      <c r="G1013" t="str">
        <f t="shared" si="119"/>
        <v>3000OPENING BALANCE</v>
      </c>
      <c r="I1013" t="s">
        <v>1330</v>
      </c>
      <c r="J1013" s="2" t="s">
        <v>861</v>
      </c>
      <c r="K1013" s="2" t="s">
        <v>896</v>
      </c>
      <c r="L1013" s="2" t="s">
        <v>917</v>
      </c>
      <c r="M1013" s="2" t="s">
        <v>918</v>
      </c>
      <c r="N1013" s="2" t="s">
        <v>15</v>
      </c>
      <c r="O1013" s="2" t="s">
        <v>16</v>
      </c>
      <c r="P1013" s="2">
        <v>0</v>
      </c>
      <c r="Q1013" s="2">
        <v>0</v>
      </c>
      <c r="R1013" s="3">
        <f t="shared" si="120"/>
        <v>0</v>
      </c>
      <c r="S1013" s="3">
        <f t="shared" si="121"/>
        <v>0</v>
      </c>
      <c r="T1013" s="2">
        <v>0</v>
      </c>
      <c r="U1013" s="2">
        <v>0</v>
      </c>
      <c r="V1013" s="2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 s="2">
        <f t="shared" si="122"/>
        <v>0</v>
      </c>
      <c r="AI1013" s="2" t="e">
        <f t="shared" si="117"/>
        <v>#DIV/0!</v>
      </c>
      <c r="AJ1013">
        <v>0</v>
      </c>
      <c r="AK1013" s="2">
        <f t="shared" si="123"/>
        <v>0</v>
      </c>
    </row>
    <row r="1014" spans="1:37" ht="12.75" customHeight="1">
      <c r="A1014" s="2">
        <v>14</v>
      </c>
      <c r="B1014" s="2">
        <v>15</v>
      </c>
      <c r="C1014" s="2" t="s">
        <v>729</v>
      </c>
      <c r="D1014" t="s">
        <v>1501</v>
      </c>
      <c r="F1014" t="str">
        <f t="shared" si="118"/>
        <v>520UNCLAIMED WAGES</v>
      </c>
      <c r="G1014" t="str">
        <f t="shared" si="119"/>
        <v>4050RECEIPTS</v>
      </c>
      <c r="I1014" t="s">
        <v>1330</v>
      </c>
      <c r="J1014" s="2" t="s">
        <v>861</v>
      </c>
      <c r="K1014" s="2" t="s">
        <v>896</v>
      </c>
      <c r="L1014" s="2" t="s">
        <v>917</v>
      </c>
      <c r="M1014" s="2" t="s">
        <v>918</v>
      </c>
      <c r="N1014" s="2" t="s">
        <v>776</v>
      </c>
      <c r="O1014" s="2" t="s">
        <v>777</v>
      </c>
      <c r="P1014" s="2">
        <v>0</v>
      </c>
      <c r="Q1014" s="2">
        <v>0</v>
      </c>
      <c r="R1014" s="3">
        <f t="shared" si="120"/>
        <v>0</v>
      </c>
      <c r="S1014" s="3">
        <f t="shared" si="121"/>
        <v>0</v>
      </c>
      <c r="T1014" s="2">
        <v>0</v>
      </c>
      <c r="U1014" s="2">
        <v>0</v>
      </c>
      <c r="V1014" s="2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 s="2">
        <f t="shared" si="122"/>
        <v>0</v>
      </c>
      <c r="AI1014" s="2" t="e">
        <f t="shared" si="117"/>
        <v>#DIV/0!</v>
      </c>
      <c r="AJ1014">
        <v>0</v>
      </c>
      <c r="AK1014" s="2">
        <f t="shared" si="123"/>
        <v>0</v>
      </c>
    </row>
    <row r="1015" spans="1:37" ht="12.75" customHeight="1">
      <c r="A1015" s="2">
        <v>14</v>
      </c>
      <c r="B1015" s="2">
        <v>15</v>
      </c>
      <c r="C1015" s="2" t="s">
        <v>729</v>
      </c>
      <c r="D1015" t="s">
        <v>1501</v>
      </c>
      <c r="F1015" t="str">
        <f t="shared" si="118"/>
        <v>520UNCLAIMED WAGES</v>
      </c>
      <c r="G1015" t="str">
        <f t="shared" si="119"/>
        <v>4060EXPENDITURE</v>
      </c>
      <c r="I1015" t="s">
        <v>1330</v>
      </c>
      <c r="J1015" s="2" t="s">
        <v>861</v>
      </c>
      <c r="K1015" s="2" t="s">
        <v>896</v>
      </c>
      <c r="L1015" s="2" t="s">
        <v>917</v>
      </c>
      <c r="M1015" s="2" t="s">
        <v>918</v>
      </c>
      <c r="N1015" s="2" t="s">
        <v>778</v>
      </c>
      <c r="O1015" s="2" t="s">
        <v>550</v>
      </c>
      <c r="P1015" s="2">
        <v>0</v>
      </c>
      <c r="Q1015" s="2">
        <v>0</v>
      </c>
      <c r="R1015" s="3">
        <f t="shared" si="120"/>
        <v>0</v>
      </c>
      <c r="S1015" s="3">
        <f t="shared" si="121"/>
        <v>0</v>
      </c>
      <c r="T1015" s="2">
        <v>0</v>
      </c>
      <c r="U1015" s="2">
        <v>0</v>
      </c>
      <c r="V1015" s="2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 s="2">
        <f t="shared" si="122"/>
        <v>0</v>
      </c>
      <c r="AI1015" s="2" t="e">
        <f t="shared" si="117"/>
        <v>#DIV/0!</v>
      </c>
      <c r="AJ1015">
        <v>0</v>
      </c>
      <c r="AK1015" s="2">
        <f t="shared" si="123"/>
        <v>0</v>
      </c>
    </row>
    <row r="1016" spans="1:37" ht="12.75" customHeight="1">
      <c r="A1016" s="2">
        <v>14</v>
      </c>
      <c r="B1016" s="2">
        <v>15</v>
      </c>
      <c r="C1016" s="2" t="s">
        <v>729</v>
      </c>
      <c r="D1016" t="s">
        <v>1501</v>
      </c>
      <c r="F1016" t="str">
        <f t="shared" si="118"/>
        <v>522UNCLAIMED LOAN PAYMENTS</v>
      </c>
      <c r="G1016" t="str">
        <f t="shared" si="119"/>
        <v>3000OPENING BALANCE</v>
      </c>
      <c r="I1016" t="s">
        <v>1330</v>
      </c>
      <c r="J1016" s="2" t="s">
        <v>861</v>
      </c>
      <c r="K1016" s="2" t="s">
        <v>896</v>
      </c>
      <c r="L1016" s="2" t="s">
        <v>919</v>
      </c>
      <c r="M1016" s="2" t="s">
        <v>920</v>
      </c>
      <c r="N1016" s="2" t="s">
        <v>15</v>
      </c>
      <c r="O1016" s="2" t="s">
        <v>16</v>
      </c>
      <c r="P1016" s="2">
        <v>0</v>
      </c>
      <c r="Q1016" s="2">
        <v>0</v>
      </c>
      <c r="R1016" s="3">
        <f t="shared" si="120"/>
        <v>0</v>
      </c>
      <c r="S1016" s="3">
        <f t="shared" si="121"/>
        <v>0</v>
      </c>
      <c r="T1016" s="2">
        <v>0</v>
      </c>
      <c r="U1016" s="2">
        <v>0</v>
      </c>
      <c r="V1016" s="2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 s="2">
        <f t="shared" si="122"/>
        <v>0</v>
      </c>
      <c r="AI1016" s="2" t="e">
        <f t="shared" si="117"/>
        <v>#DIV/0!</v>
      </c>
      <c r="AJ1016">
        <v>0</v>
      </c>
      <c r="AK1016" s="2">
        <f t="shared" si="123"/>
        <v>0</v>
      </c>
    </row>
    <row r="1017" spans="1:37" ht="12.75" customHeight="1">
      <c r="A1017" s="2">
        <v>14</v>
      </c>
      <c r="B1017" s="2">
        <v>15</v>
      </c>
      <c r="C1017" s="2" t="s">
        <v>729</v>
      </c>
      <c r="D1017" t="s">
        <v>1501</v>
      </c>
      <c r="F1017" t="str">
        <f t="shared" si="118"/>
        <v>522UNCLAIMED LOAN PAYMENTS</v>
      </c>
      <c r="G1017" t="str">
        <f t="shared" si="119"/>
        <v>4050RECEIPTS</v>
      </c>
      <c r="I1017" t="s">
        <v>1330</v>
      </c>
      <c r="J1017" s="2" t="s">
        <v>861</v>
      </c>
      <c r="K1017" s="2" t="s">
        <v>896</v>
      </c>
      <c r="L1017" s="2" t="s">
        <v>919</v>
      </c>
      <c r="M1017" s="2" t="s">
        <v>920</v>
      </c>
      <c r="N1017" s="2" t="s">
        <v>776</v>
      </c>
      <c r="O1017" s="2" t="s">
        <v>777</v>
      </c>
      <c r="P1017" s="2">
        <v>0</v>
      </c>
      <c r="Q1017" s="2">
        <v>0</v>
      </c>
      <c r="R1017" s="3">
        <f t="shared" si="120"/>
        <v>0</v>
      </c>
      <c r="S1017" s="3">
        <f t="shared" si="121"/>
        <v>0</v>
      </c>
      <c r="T1017" s="2">
        <v>0</v>
      </c>
      <c r="U1017" s="2">
        <v>0</v>
      </c>
      <c r="V1017" s="2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 s="2">
        <f t="shared" si="122"/>
        <v>0</v>
      </c>
      <c r="AI1017" s="2" t="e">
        <f t="shared" si="117"/>
        <v>#DIV/0!</v>
      </c>
      <c r="AJ1017">
        <v>0</v>
      </c>
      <c r="AK1017" s="2">
        <f t="shared" si="123"/>
        <v>0</v>
      </c>
    </row>
    <row r="1018" spans="1:37" ht="12.75" customHeight="1">
      <c r="A1018" s="2">
        <v>14</v>
      </c>
      <c r="B1018" s="2">
        <v>15</v>
      </c>
      <c r="C1018" s="2" t="s">
        <v>729</v>
      </c>
      <c r="D1018" t="s">
        <v>1501</v>
      </c>
      <c r="F1018" t="str">
        <f t="shared" si="118"/>
        <v>522UNCLAIMED LOAN PAYMENTS</v>
      </c>
      <c r="G1018" t="str">
        <f t="shared" si="119"/>
        <v>4060EXPENDITURE</v>
      </c>
      <c r="I1018" t="s">
        <v>1330</v>
      </c>
      <c r="J1018" s="2" t="s">
        <v>861</v>
      </c>
      <c r="K1018" s="2" t="s">
        <v>896</v>
      </c>
      <c r="L1018" s="2" t="s">
        <v>919</v>
      </c>
      <c r="M1018" s="2" t="s">
        <v>920</v>
      </c>
      <c r="N1018" s="2" t="s">
        <v>778</v>
      </c>
      <c r="O1018" s="2" t="s">
        <v>550</v>
      </c>
      <c r="P1018" s="2">
        <v>0</v>
      </c>
      <c r="Q1018" s="2">
        <v>0</v>
      </c>
      <c r="R1018" s="3">
        <f t="shared" si="120"/>
        <v>0</v>
      </c>
      <c r="S1018" s="3">
        <f t="shared" si="121"/>
        <v>0</v>
      </c>
      <c r="T1018" s="2">
        <v>0</v>
      </c>
      <c r="U1018" s="2">
        <v>0</v>
      </c>
      <c r="V1018" s="2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 s="2">
        <f t="shared" si="122"/>
        <v>0</v>
      </c>
      <c r="AI1018" s="2" t="e">
        <f t="shared" si="117"/>
        <v>#DIV/0!</v>
      </c>
      <c r="AJ1018">
        <v>0</v>
      </c>
      <c r="AK1018" s="2">
        <f t="shared" si="123"/>
        <v>0</v>
      </c>
    </row>
    <row r="1019" spans="1:37" ht="12.75" customHeight="1">
      <c r="A1019" s="2">
        <v>14</v>
      </c>
      <c r="B1019" s="2">
        <v>15</v>
      </c>
      <c r="C1019" s="2" t="s">
        <v>729</v>
      </c>
      <c r="D1019" t="s">
        <v>1501</v>
      </c>
      <c r="F1019" t="str">
        <f t="shared" si="118"/>
        <v>524DEPOSITS</v>
      </c>
      <c r="G1019" t="str">
        <f t="shared" si="119"/>
        <v>3000OPENING BALANCE</v>
      </c>
      <c r="I1019" t="s">
        <v>1330</v>
      </c>
      <c r="J1019" s="2" t="s">
        <v>861</v>
      </c>
      <c r="K1019" s="2" t="s">
        <v>896</v>
      </c>
      <c r="L1019" s="2" t="s">
        <v>921</v>
      </c>
      <c r="M1019" s="2" t="s">
        <v>870</v>
      </c>
      <c r="N1019" s="2" t="s">
        <v>15</v>
      </c>
      <c r="O1019" s="2" t="s">
        <v>16</v>
      </c>
      <c r="P1019" s="2">
        <v>0</v>
      </c>
      <c r="Q1019" s="2">
        <v>0</v>
      </c>
      <c r="R1019" s="3">
        <f t="shared" si="120"/>
        <v>0</v>
      </c>
      <c r="S1019" s="3">
        <f t="shared" si="121"/>
        <v>0</v>
      </c>
      <c r="T1019" s="2">
        <v>0</v>
      </c>
      <c r="U1019" s="2">
        <v>0</v>
      </c>
      <c r="V1019" s="2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 s="2">
        <f t="shared" si="122"/>
        <v>0</v>
      </c>
      <c r="AI1019" s="2" t="e">
        <f t="shared" si="117"/>
        <v>#DIV/0!</v>
      </c>
      <c r="AJ1019">
        <v>0</v>
      </c>
      <c r="AK1019" s="2">
        <f t="shared" si="123"/>
        <v>0</v>
      </c>
    </row>
    <row r="1020" spans="1:37" ht="12.75" customHeight="1">
      <c r="A1020" s="2">
        <v>14</v>
      </c>
      <c r="B1020" s="2">
        <v>15</v>
      </c>
      <c r="C1020" s="2" t="s">
        <v>729</v>
      </c>
      <c r="D1020" t="s">
        <v>1501</v>
      </c>
      <c r="F1020" t="str">
        <f t="shared" si="118"/>
        <v>524DEPOSITS</v>
      </c>
      <c r="G1020" t="str">
        <f t="shared" si="119"/>
        <v>4050RECEIPTS</v>
      </c>
      <c r="I1020" t="s">
        <v>1330</v>
      </c>
      <c r="J1020" s="2" t="s">
        <v>861</v>
      </c>
      <c r="K1020" s="2" t="s">
        <v>896</v>
      </c>
      <c r="L1020" s="2" t="s">
        <v>921</v>
      </c>
      <c r="M1020" s="2" t="s">
        <v>870</v>
      </c>
      <c r="N1020" s="2" t="s">
        <v>776</v>
      </c>
      <c r="O1020" s="2" t="s">
        <v>777</v>
      </c>
      <c r="P1020" s="2">
        <v>0</v>
      </c>
      <c r="Q1020" s="2">
        <v>0</v>
      </c>
      <c r="R1020" s="3">
        <f t="shared" si="120"/>
        <v>0</v>
      </c>
      <c r="S1020" s="3">
        <f t="shared" si="121"/>
        <v>0</v>
      </c>
      <c r="T1020" s="2">
        <v>-222263.32</v>
      </c>
      <c r="U1020" s="2">
        <v>0</v>
      </c>
      <c r="V1020" s="2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6532.59</v>
      </c>
      <c r="AC1020">
        <v>-83539.399999999994</v>
      </c>
      <c r="AD1020">
        <v>-10790</v>
      </c>
      <c r="AE1020">
        <v>-91615</v>
      </c>
      <c r="AF1020">
        <v>-32254.51</v>
      </c>
      <c r="AG1020">
        <v>-10597</v>
      </c>
      <c r="AH1020" s="2">
        <f t="shared" si="122"/>
        <v>-222263.32</v>
      </c>
      <c r="AI1020" s="2" t="e">
        <f t="shared" si="117"/>
        <v>#DIV/0!</v>
      </c>
      <c r="AJ1020">
        <v>-222263.32</v>
      </c>
      <c r="AK1020" s="2">
        <f t="shared" si="123"/>
        <v>-444526.64</v>
      </c>
    </row>
    <row r="1021" spans="1:37" ht="12.75" customHeight="1">
      <c r="A1021" s="2">
        <v>14</v>
      </c>
      <c r="B1021" s="2">
        <v>15</v>
      </c>
      <c r="C1021" s="2" t="s">
        <v>729</v>
      </c>
      <c r="D1021" t="s">
        <v>1501</v>
      </c>
      <c r="F1021" t="str">
        <f t="shared" si="118"/>
        <v>524DEPOSITS</v>
      </c>
      <c r="G1021" t="str">
        <f t="shared" si="119"/>
        <v>4060EXPENDITURE</v>
      </c>
      <c r="I1021" t="s">
        <v>1330</v>
      </c>
      <c r="J1021" s="2" t="s">
        <v>861</v>
      </c>
      <c r="K1021" s="2" t="s">
        <v>896</v>
      </c>
      <c r="L1021" s="2" t="s">
        <v>921</v>
      </c>
      <c r="M1021" s="2" t="s">
        <v>870</v>
      </c>
      <c r="N1021" s="2" t="s">
        <v>778</v>
      </c>
      <c r="O1021" s="2" t="s">
        <v>550</v>
      </c>
      <c r="P1021" s="2">
        <v>0</v>
      </c>
      <c r="Q1021" s="2">
        <v>0</v>
      </c>
      <c r="R1021" s="3">
        <f t="shared" si="120"/>
        <v>0</v>
      </c>
      <c r="S1021" s="3">
        <f t="shared" si="121"/>
        <v>0</v>
      </c>
      <c r="T1021" s="2">
        <v>150</v>
      </c>
      <c r="U1021" s="2">
        <v>0</v>
      </c>
      <c r="V1021" s="2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150</v>
      </c>
      <c r="AH1021" s="2">
        <f t="shared" si="122"/>
        <v>150</v>
      </c>
      <c r="AI1021" s="2" t="e">
        <f t="shared" si="117"/>
        <v>#DIV/0!</v>
      </c>
      <c r="AJ1021">
        <v>150</v>
      </c>
      <c r="AK1021" s="2">
        <f t="shared" si="123"/>
        <v>300</v>
      </c>
    </row>
    <row r="1022" spans="1:37" ht="12.75" customHeight="1">
      <c r="A1022" s="2">
        <v>14</v>
      </c>
      <c r="B1022" s="2">
        <v>15</v>
      </c>
      <c r="C1022" s="2" t="s">
        <v>729</v>
      </c>
      <c r="D1022" t="s">
        <v>1501</v>
      </c>
      <c r="F1022" t="str">
        <f t="shared" si="118"/>
        <v>526UNKOWN CONSUMER DEPOSITS</v>
      </c>
      <c r="G1022" t="str">
        <f t="shared" si="119"/>
        <v>3000OPENING BALANCE</v>
      </c>
      <c r="I1022" t="s">
        <v>1330</v>
      </c>
      <c r="J1022" s="2" t="s">
        <v>861</v>
      </c>
      <c r="K1022" s="2" t="s">
        <v>896</v>
      </c>
      <c r="L1022" s="2" t="s">
        <v>922</v>
      </c>
      <c r="M1022" s="2" t="s">
        <v>923</v>
      </c>
      <c r="N1022" s="2" t="s">
        <v>15</v>
      </c>
      <c r="O1022" s="2" t="s">
        <v>16</v>
      </c>
      <c r="P1022" s="2">
        <v>0</v>
      </c>
      <c r="Q1022" s="2">
        <v>0</v>
      </c>
      <c r="R1022" s="3">
        <f t="shared" si="120"/>
        <v>0</v>
      </c>
      <c r="S1022" s="3">
        <f t="shared" si="121"/>
        <v>0</v>
      </c>
      <c r="T1022" s="2">
        <v>0</v>
      </c>
      <c r="U1022" s="2">
        <v>0</v>
      </c>
      <c r="V1022" s="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 s="2">
        <f t="shared" si="122"/>
        <v>0</v>
      </c>
      <c r="AI1022" s="2" t="e">
        <f t="shared" si="117"/>
        <v>#DIV/0!</v>
      </c>
      <c r="AJ1022">
        <v>0</v>
      </c>
      <c r="AK1022" s="2">
        <f t="shared" si="123"/>
        <v>0</v>
      </c>
    </row>
    <row r="1023" spans="1:37" ht="12.75" customHeight="1">
      <c r="A1023" s="2">
        <v>14</v>
      </c>
      <c r="B1023" s="2">
        <v>15</v>
      </c>
      <c r="C1023" s="2" t="s">
        <v>729</v>
      </c>
      <c r="D1023" t="s">
        <v>1501</v>
      </c>
      <c r="F1023" t="str">
        <f t="shared" si="118"/>
        <v>526UNKOWN CONSUMER DEPOSITS</v>
      </c>
      <c r="G1023" t="str">
        <f t="shared" si="119"/>
        <v>4050RECEIPTS</v>
      </c>
      <c r="I1023" t="s">
        <v>1330</v>
      </c>
      <c r="J1023" s="2" t="s">
        <v>861</v>
      </c>
      <c r="K1023" s="2" t="s">
        <v>896</v>
      </c>
      <c r="L1023" s="2" t="s">
        <v>922</v>
      </c>
      <c r="M1023" s="2" t="s">
        <v>923</v>
      </c>
      <c r="N1023" s="2" t="s">
        <v>776</v>
      </c>
      <c r="O1023" s="2" t="s">
        <v>777</v>
      </c>
      <c r="P1023" s="2">
        <v>0</v>
      </c>
      <c r="Q1023" s="2">
        <v>0</v>
      </c>
      <c r="R1023" s="3">
        <f t="shared" si="120"/>
        <v>0</v>
      </c>
      <c r="S1023" s="3">
        <f t="shared" si="121"/>
        <v>0</v>
      </c>
      <c r="T1023" s="2">
        <v>0</v>
      </c>
      <c r="U1023" s="2">
        <v>0</v>
      </c>
      <c r="V1023" s="2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 s="2">
        <f t="shared" si="122"/>
        <v>0</v>
      </c>
      <c r="AI1023" s="2" t="e">
        <f t="shared" si="117"/>
        <v>#DIV/0!</v>
      </c>
      <c r="AJ1023">
        <v>0</v>
      </c>
      <c r="AK1023" s="2">
        <f t="shared" si="123"/>
        <v>0</v>
      </c>
    </row>
    <row r="1024" spans="1:37" ht="12.75" customHeight="1">
      <c r="A1024" s="2">
        <v>14</v>
      </c>
      <c r="B1024" s="2">
        <v>15</v>
      </c>
      <c r="C1024" s="2" t="s">
        <v>729</v>
      </c>
      <c r="D1024" t="s">
        <v>1501</v>
      </c>
      <c r="F1024" t="str">
        <f t="shared" si="118"/>
        <v>526UNKOWN CONSUMER DEPOSITS</v>
      </c>
      <c r="G1024" t="str">
        <f t="shared" si="119"/>
        <v>4060EXPENDITURE</v>
      </c>
      <c r="I1024" t="s">
        <v>1330</v>
      </c>
      <c r="J1024" s="2" t="s">
        <v>861</v>
      </c>
      <c r="K1024" s="2" t="s">
        <v>896</v>
      </c>
      <c r="L1024" s="2" t="s">
        <v>922</v>
      </c>
      <c r="M1024" s="2" t="s">
        <v>923</v>
      </c>
      <c r="N1024" s="2" t="s">
        <v>778</v>
      </c>
      <c r="O1024" s="2" t="s">
        <v>550</v>
      </c>
      <c r="P1024" s="2">
        <v>0</v>
      </c>
      <c r="Q1024" s="2">
        <v>0</v>
      </c>
      <c r="R1024" s="3">
        <f t="shared" si="120"/>
        <v>0</v>
      </c>
      <c r="S1024" s="3">
        <f t="shared" si="121"/>
        <v>0</v>
      </c>
      <c r="T1024" s="2">
        <v>0</v>
      </c>
      <c r="U1024" s="2">
        <v>0</v>
      </c>
      <c r="V1024" s="2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 s="2">
        <f t="shared" si="122"/>
        <v>0</v>
      </c>
      <c r="AI1024" s="2" t="e">
        <f t="shared" si="117"/>
        <v>#DIV/0!</v>
      </c>
      <c r="AJ1024">
        <v>0</v>
      </c>
      <c r="AK1024" s="2">
        <f t="shared" si="123"/>
        <v>0</v>
      </c>
    </row>
    <row r="1025" spans="1:37" ht="12.75" customHeight="1">
      <c r="A1025" s="2">
        <v>14</v>
      </c>
      <c r="B1025" s="2">
        <v>15</v>
      </c>
      <c r="C1025" s="2" t="s">
        <v>729</v>
      </c>
      <c r="D1025" t="s">
        <v>1501</v>
      </c>
      <c r="F1025" t="str">
        <f t="shared" si="118"/>
        <v>528UNKNOWN DIRECT DEPOSITS</v>
      </c>
      <c r="G1025" t="str">
        <f t="shared" si="119"/>
        <v>3000OPENING BALANCE</v>
      </c>
      <c r="I1025" t="s">
        <v>1330</v>
      </c>
      <c r="J1025" s="2" t="s">
        <v>861</v>
      </c>
      <c r="K1025" s="2" t="s">
        <v>896</v>
      </c>
      <c r="L1025" s="2" t="s">
        <v>924</v>
      </c>
      <c r="M1025" s="2" t="s">
        <v>925</v>
      </c>
      <c r="N1025" s="2" t="s">
        <v>15</v>
      </c>
      <c r="O1025" s="2" t="s">
        <v>16</v>
      </c>
      <c r="P1025" s="2">
        <v>0</v>
      </c>
      <c r="Q1025" s="2">
        <v>0</v>
      </c>
      <c r="R1025" s="3">
        <f t="shared" si="120"/>
        <v>0</v>
      </c>
      <c r="S1025" s="3">
        <f t="shared" si="121"/>
        <v>0</v>
      </c>
      <c r="T1025" s="2">
        <v>0</v>
      </c>
      <c r="U1025" s="2">
        <v>0</v>
      </c>
      <c r="V1025" s="2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 s="2">
        <f t="shared" si="122"/>
        <v>0</v>
      </c>
      <c r="AI1025" s="2" t="e">
        <f t="shared" si="117"/>
        <v>#DIV/0!</v>
      </c>
      <c r="AJ1025">
        <v>0</v>
      </c>
      <c r="AK1025" s="2">
        <f t="shared" si="123"/>
        <v>0</v>
      </c>
    </row>
    <row r="1026" spans="1:37" ht="12.75" customHeight="1">
      <c r="A1026" s="2">
        <v>14</v>
      </c>
      <c r="B1026" s="2">
        <v>15</v>
      </c>
      <c r="C1026" s="2" t="s">
        <v>729</v>
      </c>
      <c r="D1026" t="s">
        <v>1501</v>
      </c>
      <c r="F1026" t="str">
        <f t="shared" si="118"/>
        <v>528UNKNOWN DIRECT DEPOSITS</v>
      </c>
      <c r="G1026" t="str">
        <f t="shared" si="119"/>
        <v>4050RECEIPTS</v>
      </c>
      <c r="I1026" t="s">
        <v>1330</v>
      </c>
      <c r="J1026" s="2" t="s">
        <v>861</v>
      </c>
      <c r="K1026" s="2" t="s">
        <v>896</v>
      </c>
      <c r="L1026" s="2" t="s">
        <v>924</v>
      </c>
      <c r="M1026" s="2" t="s">
        <v>925</v>
      </c>
      <c r="N1026" s="2" t="s">
        <v>776</v>
      </c>
      <c r="O1026" s="2" t="s">
        <v>777</v>
      </c>
      <c r="P1026" s="2">
        <v>0</v>
      </c>
      <c r="Q1026" s="2">
        <v>0</v>
      </c>
      <c r="R1026" s="3">
        <f t="shared" si="120"/>
        <v>0</v>
      </c>
      <c r="S1026" s="3">
        <f t="shared" si="121"/>
        <v>0</v>
      </c>
      <c r="T1026" s="2">
        <v>141170.09</v>
      </c>
      <c r="U1026" s="2">
        <v>0</v>
      </c>
      <c r="V1026" s="2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122834.22</v>
      </c>
      <c r="AC1026">
        <v>1000</v>
      </c>
      <c r="AD1026">
        <v>17335.87</v>
      </c>
      <c r="AE1026">
        <v>0</v>
      </c>
      <c r="AF1026">
        <v>0</v>
      </c>
      <c r="AG1026">
        <v>0</v>
      </c>
      <c r="AH1026" s="2">
        <f t="shared" si="122"/>
        <v>141170.09</v>
      </c>
      <c r="AI1026" s="2" t="e">
        <f t="shared" si="117"/>
        <v>#DIV/0!</v>
      </c>
      <c r="AJ1026">
        <v>141170.09</v>
      </c>
      <c r="AK1026" s="2">
        <f t="shared" si="123"/>
        <v>282340.18</v>
      </c>
    </row>
    <row r="1027" spans="1:37" ht="12.75" customHeight="1">
      <c r="A1027" s="2">
        <v>14</v>
      </c>
      <c r="B1027" s="2">
        <v>15</v>
      </c>
      <c r="C1027" s="2" t="s">
        <v>729</v>
      </c>
      <c r="D1027" t="s">
        <v>1501</v>
      </c>
      <c r="F1027" t="str">
        <f t="shared" si="118"/>
        <v>528UNKNOWN DIRECT DEPOSITS</v>
      </c>
      <c r="G1027" t="str">
        <f t="shared" si="119"/>
        <v>4060EXPENDITURE</v>
      </c>
      <c r="I1027" t="s">
        <v>1330</v>
      </c>
      <c r="J1027" s="2" t="s">
        <v>861</v>
      </c>
      <c r="K1027" s="2" t="s">
        <v>896</v>
      </c>
      <c r="L1027" s="2" t="s">
        <v>924</v>
      </c>
      <c r="M1027" s="2" t="s">
        <v>925</v>
      </c>
      <c r="N1027" s="2" t="s">
        <v>778</v>
      </c>
      <c r="O1027" s="2" t="s">
        <v>550</v>
      </c>
      <c r="P1027" s="2">
        <v>0</v>
      </c>
      <c r="Q1027" s="2">
        <v>0</v>
      </c>
      <c r="R1027" s="3">
        <f t="shared" si="120"/>
        <v>0</v>
      </c>
      <c r="S1027" s="3">
        <f t="shared" si="121"/>
        <v>0</v>
      </c>
      <c r="T1027" s="2">
        <v>197442.41</v>
      </c>
      <c r="U1027" s="2">
        <v>0</v>
      </c>
      <c r="V1027" s="2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197442.41</v>
      </c>
      <c r="AD1027">
        <v>0</v>
      </c>
      <c r="AE1027">
        <v>0</v>
      </c>
      <c r="AF1027">
        <v>0</v>
      </c>
      <c r="AG1027">
        <v>0</v>
      </c>
      <c r="AH1027" s="2">
        <f t="shared" si="122"/>
        <v>197442.41</v>
      </c>
      <c r="AI1027" s="2" t="e">
        <f t="shared" si="117"/>
        <v>#DIV/0!</v>
      </c>
      <c r="AJ1027">
        <v>197442.41</v>
      </c>
      <c r="AK1027" s="2">
        <f t="shared" si="123"/>
        <v>394884.82</v>
      </c>
    </row>
    <row r="1028" spans="1:37" ht="12.75" customHeight="1">
      <c r="A1028" s="2">
        <v>14</v>
      </c>
      <c r="B1028" s="2">
        <v>15</v>
      </c>
      <c r="C1028" s="2" t="s">
        <v>729</v>
      </c>
      <c r="D1028" t="s">
        <v>1501</v>
      </c>
      <c r="F1028" t="str">
        <f t="shared" si="118"/>
        <v>530UNKOWN CONSUMER PAYMENTS</v>
      </c>
      <c r="G1028" t="str">
        <f t="shared" si="119"/>
        <v>3000OPENING BALANCE</v>
      </c>
      <c r="I1028" t="s">
        <v>1330</v>
      </c>
      <c r="J1028" s="2" t="s">
        <v>861</v>
      </c>
      <c r="K1028" s="2" t="s">
        <v>896</v>
      </c>
      <c r="L1028" s="2" t="s">
        <v>926</v>
      </c>
      <c r="M1028" s="2" t="s">
        <v>927</v>
      </c>
      <c r="N1028" s="2" t="s">
        <v>15</v>
      </c>
      <c r="O1028" s="2" t="s">
        <v>16</v>
      </c>
      <c r="P1028" s="2">
        <v>0</v>
      </c>
      <c r="Q1028" s="2">
        <v>0</v>
      </c>
      <c r="R1028" s="3">
        <f t="shared" si="120"/>
        <v>0</v>
      </c>
      <c r="S1028" s="3">
        <f t="shared" si="121"/>
        <v>0</v>
      </c>
      <c r="T1028" s="2">
        <v>0</v>
      </c>
      <c r="U1028" s="2">
        <v>0</v>
      </c>
      <c r="V1028" s="2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 s="2">
        <f t="shared" si="122"/>
        <v>0</v>
      </c>
      <c r="AI1028" s="2" t="e">
        <f t="shared" si="117"/>
        <v>#DIV/0!</v>
      </c>
      <c r="AJ1028">
        <v>0</v>
      </c>
      <c r="AK1028" s="2">
        <f t="shared" si="123"/>
        <v>0</v>
      </c>
    </row>
    <row r="1029" spans="1:37" ht="12.75" customHeight="1">
      <c r="A1029" s="2">
        <v>14</v>
      </c>
      <c r="B1029" s="2">
        <v>15</v>
      </c>
      <c r="C1029" s="2" t="s">
        <v>729</v>
      </c>
      <c r="D1029" t="s">
        <v>1501</v>
      </c>
      <c r="F1029" t="str">
        <f t="shared" si="118"/>
        <v>530UNKOWN CONSUMER PAYMENTS</v>
      </c>
      <c r="G1029" t="str">
        <f t="shared" si="119"/>
        <v>4050RECEIPTS</v>
      </c>
      <c r="I1029" t="s">
        <v>1330</v>
      </c>
      <c r="J1029" s="2" t="s">
        <v>861</v>
      </c>
      <c r="K1029" s="2" t="s">
        <v>896</v>
      </c>
      <c r="L1029" s="2" t="s">
        <v>926</v>
      </c>
      <c r="M1029" s="2" t="s">
        <v>927</v>
      </c>
      <c r="N1029" s="2" t="s">
        <v>776</v>
      </c>
      <c r="O1029" s="2" t="s">
        <v>777</v>
      </c>
      <c r="P1029" s="2">
        <v>0</v>
      </c>
      <c r="Q1029" s="2">
        <v>0</v>
      </c>
      <c r="R1029" s="3">
        <f t="shared" si="120"/>
        <v>0</v>
      </c>
      <c r="S1029" s="3">
        <f t="shared" si="121"/>
        <v>0</v>
      </c>
      <c r="T1029" s="2">
        <v>0</v>
      </c>
      <c r="U1029" s="2">
        <v>0</v>
      </c>
      <c r="V1029" s="2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 s="2">
        <f t="shared" si="122"/>
        <v>0</v>
      </c>
      <c r="AI1029" s="2" t="e">
        <f t="shared" si="117"/>
        <v>#DIV/0!</v>
      </c>
      <c r="AJ1029">
        <v>0</v>
      </c>
      <c r="AK1029" s="2">
        <f t="shared" si="123"/>
        <v>0</v>
      </c>
    </row>
    <row r="1030" spans="1:37" ht="12.75" customHeight="1">
      <c r="A1030" s="2">
        <v>14</v>
      </c>
      <c r="B1030" s="2">
        <v>15</v>
      </c>
      <c r="C1030" s="2" t="s">
        <v>729</v>
      </c>
      <c r="D1030" t="s">
        <v>1501</v>
      </c>
      <c r="F1030" t="str">
        <f t="shared" si="118"/>
        <v>530UNKOWN CONSUMER PAYMENTS</v>
      </c>
      <c r="G1030" t="str">
        <f t="shared" si="119"/>
        <v>4060EXPENDITURE</v>
      </c>
      <c r="I1030" t="s">
        <v>1330</v>
      </c>
      <c r="J1030" s="2" t="s">
        <v>861</v>
      </c>
      <c r="K1030" s="2" t="s">
        <v>896</v>
      </c>
      <c r="L1030" s="2" t="s">
        <v>926</v>
      </c>
      <c r="M1030" s="2" t="s">
        <v>927</v>
      </c>
      <c r="N1030" s="2" t="s">
        <v>778</v>
      </c>
      <c r="O1030" s="2" t="s">
        <v>550</v>
      </c>
      <c r="P1030" s="2">
        <v>0</v>
      </c>
      <c r="Q1030" s="2">
        <v>0</v>
      </c>
      <c r="R1030" s="3">
        <f t="shared" si="120"/>
        <v>0</v>
      </c>
      <c r="S1030" s="3">
        <f t="shared" si="121"/>
        <v>0</v>
      </c>
      <c r="T1030" s="2">
        <v>0</v>
      </c>
      <c r="U1030" s="2">
        <v>0</v>
      </c>
      <c r="V1030" s="2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 s="2">
        <f t="shared" si="122"/>
        <v>0</v>
      </c>
      <c r="AI1030" s="2" t="e">
        <f t="shared" si="117"/>
        <v>#DIV/0!</v>
      </c>
      <c r="AJ1030">
        <v>0</v>
      </c>
      <c r="AK1030" s="2">
        <f t="shared" si="123"/>
        <v>0</v>
      </c>
    </row>
    <row r="1031" spans="1:37" ht="12.75" customHeight="1">
      <c r="A1031" s="2">
        <v>14</v>
      </c>
      <c r="B1031" s="2">
        <v>15</v>
      </c>
      <c r="C1031" s="2" t="s">
        <v>729</v>
      </c>
      <c r="D1031" t="s">
        <v>1501</v>
      </c>
      <c r="F1031" t="str">
        <f t="shared" si="118"/>
        <v>532FINANCIAL MANAGEMENT SUPPORT</v>
      </c>
      <c r="G1031" t="str">
        <f t="shared" si="119"/>
        <v>3000OPENING BALANCE</v>
      </c>
      <c r="I1031" t="s">
        <v>1330</v>
      </c>
      <c r="J1031" s="2" t="s">
        <v>861</v>
      </c>
      <c r="K1031" s="2" t="s">
        <v>896</v>
      </c>
      <c r="L1031" s="2" t="s">
        <v>928</v>
      </c>
      <c r="M1031" s="2" t="s">
        <v>929</v>
      </c>
      <c r="N1031" s="2" t="s">
        <v>15</v>
      </c>
      <c r="O1031" s="2" t="s">
        <v>16</v>
      </c>
      <c r="P1031" s="2">
        <v>0</v>
      </c>
      <c r="Q1031" s="2">
        <v>0</v>
      </c>
      <c r="R1031" s="3">
        <f t="shared" si="120"/>
        <v>0</v>
      </c>
      <c r="S1031" s="3">
        <f t="shared" si="121"/>
        <v>0</v>
      </c>
      <c r="T1031" s="2">
        <v>0</v>
      </c>
      <c r="U1031" s="2">
        <v>0</v>
      </c>
      <c r="V1031" s="2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 s="2">
        <f t="shared" si="122"/>
        <v>0</v>
      </c>
      <c r="AI1031" s="2" t="e">
        <f t="shared" si="117"/>
        <v>#DIV/0!</v>
      </c>
      <c r="AJ1031">
        <v>0</v>
      </c>
      <c r="AK1031" s="2">
        <f t="shared" si="123"/>
        <v>0</v>
      </c>
    </row>
    <row r="1032" spans="1:37" ht="12.75" customHeight="1">
      <c r="A1032" s="2">
        <v>14</v>
      </c>
      <c r="B1032" s="2">
        <v>15</v>
      </c>
      <c r="C1032" s="2" t="s">
        <v>729</v>
      </c>
      <c r="D1032" t="s">
        <v>1501</v>
      </c>
      <c r="F1032" t="str">
        <f t="shared" si="118"/>
        <v>532FINANCIAL MANAGEMENT SUPPORT</v>
      </c>
      <c r="G1032" t="str">
        <f t="shared" si="119"/>
        <v>4050RECEIPTS</v>
      </c>
      <c r="I1032" t="s">
        <v>1330</v>
      </c>
      <c r="J1032" s="2" t="s">
        <v>861</v>
      </c>
      <c r="K1032" s="2" t="s">
        <v>896</v>
      </c>
      <c r="L1032" s="2" t="s">
        <v>928</v>
      </c>
      <c r="M1032" s="2" t="s">
        <v>929</v>
      </c>
      <c r="N1032" s="2" t="s">
        <v>776</v>
      </c>
      <c r="O1032" s="2" t="s">
        <v>777</v>
      </c>
      <c r="P1032" s="2">
        <v>0</v>
      </c>
      <c r="Q1032" s="2">
        <v>0</v>
      </c>
      <c r="R1032" s="3">
        <f t="shared" si="120"/>
        <v>0</v>
      </c>
      <c r="S1032" s="3">
        <f t="shared" si="121"/>
        <v>0</v>
      </c>
      <c r="T1032" s="2">
        <v>0</v>
      </c>
      <c r="U1032" s="2">
        <v>0</v>
      </c>
      <c r="V1032" s="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 s="2">
        <f t="shared" si="122"/>
        <v>0</v>
      </c>
      <c r="AI1032" s="2" t="e">
        <f t="shared" ref="AI1032:AI1095" si="124">AH1032/P1032</f>
        <v>#DIV/0!</v>
      </c>
      <c r="AJ1032">
        <v>0</v>
      </c>
      <c r="AK1032" s="2">
        <f t="shared" si="123"/>
        <v>0</v>
      </c>
    </row>
    <row r="1033" spans="1:37" ht="12.75" customHeight="1">
      <c r="A1033" s="2">
        <v>14</v>
      </c>
      <c r="B1033" s="2">
        <v>15</v>
      </c>
      <c r="C1033" s="2" t="s">
        <v>729</v>
      </c>
      <c r="D1033" t="s">
        <v>1501</v>
      </c>
      <c r="F1033" t="str">
        <f t="shared" ref="F1033:F1096" si="125">L1033&amp;M1033</f>
        <v>532FINANCIAL MANAGEMENT SUPPORT</v>
      </c>
      <c r="G1033" t="str">
        <f t="shared" ref="G1033:G1096" si="126">N1033&amp;O1033</f>
        <v>4060EXPENDITURE</v>
      </c>
      <c r="I1033" t="s">
        <v>1330</v>
      </c>
      <c r="J1033" s="2" t="s">
        <v>861</v>
      </c>
      <c r="K1033" s="2" t="s">
        <v>896</v>
      </c>
      <c r="L1033" s="2" t="s">
        <v>928</v>
      </c>
      <c r="M1033" s="2" t="s">
        <v>929</v>
      </c>
      <c r="N1033" s="2" t="s">
        <v>778</v>
      </c>
      <c r="O1033" s="2" t="s">
        <v>550</v>
      </c>
      <c r="P1033" s="2">
        <v>0</v>
      </c>
      <c r="Q1033" s="2">
        <v>0</v>
      </c>
      <c r="R1033" s="3">
        <f t="shared" ref="R1033:R1096" si="127">SUM((Q1033*0.055)+Q1033)</f>
        <v>0</v>
      </c>
      <c r="S1033" s="3">
        <f t="shared" ref="S1033:S1096" si="128">SUM((R1033*0.053)+R1033)</f>
        <v>0</v>
      </c>
      <c r="T1033" s="2">
        <v>0</v>
      </c>
      <c r="U1033" s="2">
        <v>0</v>
      </c>
      <c r="V1033" s="2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 s="2">
        <f t="shared" ref="AH1033:AH1096" si="129">SUM(AB1033:AG1033)</f>
        <v>0</v>
      </c>
      <c r="AI1033" s="2" t="e">
        <f t="shared" si="124"/>
        <v>#DIV/0!</v>
      </c>
      <c r="AJ1033">
        <v>0</v>
      </c>
      <c r="AK1033" s="2">
        <f t="shared" ref="AK1033:AK1096" si="130">T1033*2</f>
        <v>0</v>
      </c>
    </row>
    <row r="1034" spans="1:37" ht="12.75" customHeight="1">
      <c r="A1034" s="2">
        <v>14</v>
      </c>
      <c r="B1034" s="2">
        <v>15</v>
      </c>
      <c r="C1034" s="2" t="s">
        <v>729</v>
      </c>
      <c r="D1034" t="s">
        <v>1501</v>
      </c>
      <c r="F1034" t="str">
        <f t="shared" si="125"/>
        <v>534IDP DONATIONS</v>
      </c>
      <c r="G1034" t="str">
        <f t="shared" si="126"/>
        <v>3000OPENING BALANCE</v>
      </c>
      <c r="I1034" t="s">
        <v>1330</v>
      </c>
      <c r="J1034" s="2" t="s">
        <v>861</v>
      </c>
      <c r="K1034" s="2" t="s">
        <v>896</v>
      </c>
      <c r="L1034" s="2" t="s">
        <v>930</v>
      </c>
      <c r="M1034" s="2" t="s">
        <v>931</v>
      </c>
      <c r="N1034" s="2" t="s">
        <v>15</v>
      </c>
      <c r="O1034" s="2" t="s">
        <v>16</v>
      </c>
      <c r="P1034" s="2">
        <v>0</v>
      </c>
      <c r="Q1034" s="2">
        <v>0</v>
      </c>
      <c r="R1034" s="3">
        <f t="shared" si="127"/>
        <v>0</v>
      </c>
      <c r="S1034" s="3">
        <f t="shared" si="128"/>
        <v>0</v>
      </c>
      <c r="T1034" s="2">
        <v>0</v>
      </c>
      <c r="U1034" s="2">
        <v>0</v>
      </c>
      <c r="V1034" s="2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 s="2">
        <f t="shared" si="129"/>
        <v>0</v>
      </c>
      <c r="AI1034" s="2" t="e">
        <f t="shared" si="124"/>
        <v>#DIV/0!</v>
      </c>
      <c r="AJ1034">
        <v>0</v>
      </c>
      <c r="AK1034" s="2">
        <f t="shared" si="130"/>
        <v>0</v>
      </c>
    </row>
    <row r="1035" spans="1:37" ht="12.75" customHeight="1">
      <c r="A1035" s="2">
        <v>14</v>
      </c>
      <c r="B1035" s="2">
        <v>15</v>
      </c>
      <c r="C1035" s="2" t="s">
        <v>729</v>
      </c>
      <c r="D1035" t="s">
        <v>1501</v>
      </c>
      <c r="F1035" t="str">
        <f t="shared" si="125"/>
        <v>534IDP DONATIONS</v>
      </c>
      <c r="G1035" t="str">
        <f t="shared" si="126"/>
        <v>4050RECEIPTS</v>
      </c>
      <c r="I1035" t="s">
        <v>1330</v>
      </c>
      <c r="J1035" s="2" t="s">
        <v>861</v>
      </c>
      <c r="K1035" s="2" t="s">
        <v>896</v>
      </c>
      <c r="L1035" s="2" t="s">
        <v>930</v>
      </c>
      <c r="M1035" s="2" t="s">
        <v>931</v>
      </c>
      <c r="N1035" s="2" t="s">
        <v>776</v>
      </c>
      <c r="O1035" s="2" t="s">
        <v>777</v>
      </c>
      <c r="P1035" s="2">
        <v>0</v>
      </c>
      <c r="Q1035" s="2">
        <v>0</v>
      </c>
      <c r="R1035" s="3">
        <f t="shared" si="127"/>
        <v>0</v>
      </c>
      <c r="S1035" s="3">
        <f t="shared" si="128"/>
        <v>0</v>
      </c>
      <c r="T1035" s="2">
        <v>0</v>
      </c>
      <c r="U1035" s="2">
        <v>0</v>
      </c>
      <c r="V1035" s="2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 s="2">
        <f t="shared" si="129"/>
        <v>0</v>
      </c>
      <c r="AI1035" s="2" t="e">
        <f t="shared" si="124"/>
        <v>#DIV/0!</v>
      </c>
      <c r="AJ1035">
        <v>0</v>
      </c>
      <c r="AK1035" s="2">
        <f t="shared" si="130"/>
        <v>0</v>
      </c>
    </row>
    <row r="1036" spans="1:37" ht="12.75" customHeight="1">
      <c r="A1036" s="2">
        <v>14</v>
      </c>
      <c r="B1036" s="2">
        <v>15</v>
      </c>
      <c r="C1036" s="2" t="s">
        <v>729</v>
      </c>
      <c r="D1036" t="s">
        <v>1501</v>
      </c>
      <c r="F1036" t="str">
        <f t="shared" si="125"/>
        <v>534IDP DONATIONS</v>
      </c>
      <c r="G1036" t="str">
        <f t="shared" si="126"/>
        <v>4060EXPENDITURE</v>
      </c>
      <c r="I1036" t="s">
        <v>1330</v>
      </c>
      <c r="J1036" s="2" t="s">
        <v>861</v>
      </c>
      <c r="K1036" s="2" t="s">
        <v>896</v>
      </c>
      <c r="L1036" s="2" t="s">
        <v>930</v>
      </c>
      <c r="M1036" s="2" t="s">
        <v>931</v>
      </c>
      <c r="N1036" s="2" t="s">
        <v>778</v>
      </c>
      <c r="O1036" s="2" t="s">
        <v>550</v>
      </c>
      <c r="P1036" s="2">
        <v>0</v>
      </c>
      <c r="Q1036" s="2">
        <v>0</v>
      </c>
      <c r="R1036" s="3">
        <f t="shared" si="127"/>
        <v>0</v>
      </c>
      <c r="S1036" s="3">
        <f t="shared" si="128"/>
        <v>0</v>
      </c>
      <c r="T1036" s="2">
        <v>0</v>
      </c>
      <c r="U1036" s="2">
        <v>0</v>
      </c>
      <c r="V1036" s="2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 s="2">
        <f t="shared" si="129"/>
        <v>0</v>
      </c>
      <c r="AI1036" s="2" t="e">
        <f t="shared" si="124"/>
        <v>#DIV/0!</v>
      </c>
      <c r="AJ1036">
        <v>0</v>
      </c>
      <c r="AK1036" s="2">
        <f t="shared" si="130"/>
        <v>0</v>
      </c>
    </row>
    <row r="1037" spans="1:37" ht="12.75" customHeight="1">
      <c r="A1037" s="2">
        <v>14</v>
      </c>
      <c r="B1037" s="2">
        <v>15</v>
      </c>
      <c r="C1037" s="2" t="s">
        <v>729</v>
      </c>
      <c r="D1037" t="s">
        <v>1501</v>
      </c>
      <c r="F1037" t="str">
        <f t="shared" si="125"/>
        <v>536MUNICIPAL SYSTEM UPGRADE</v>
      </c>
      <c r="G1037" t="str">
        <f t="shared" si="126"/>
        <v>3000OPENING BALANCE</v>
      </c>
      <c r="I1037" t="s">
        <v>1330</v>
      </c>
      <c r="J1037" s="2" t="s">
        <v>861</v>
      </c>
      <c r="K1037" s="2" t="s">
        <v>896</v>
      </c>
      <c r="L1037" s="2" t="s">
        <v>932</v>
      </c>
      <c r="M1037" s="2" t="s">
        <v>933</v>
      </c>
      <c r="N1037" s="2" t="s">
        <v>15</v>
      </c>
      <c r="O1037" s="2" t="s">
        <v>16</v>
      </c>
      <c r="P1037" s="2">
        <v>0</v>
      </c>
      <c r="Q1037" s="2">
        <v>0</v>
      </c>
      <c r="R1037" s="3">
        <f t="shared" si="127"/>
        <v>0</v>
      </c>
      <c r="S1037" s="3">
        <f t="shared" si="128"/>
        <v>0</v>
      </c>
      <c r="T1037" s="2">
        <v>0</v>
      </c>
      <c r="U1037" s="2">
        <v>0</v>
      </c>
      <c r="V1037" s="2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 s="2">
        <f t="shared" si="129"/>
        <v>0</v>
      </c>
      <c r="AI1037" s="2" t="e">
        <f t="shared" si="124"/>
        <v>#DIV/0!</v>
      </c>
      <c r="AJ1037">
        <v>0</v>
      </c>
      <c r="AK1037" s="2">
        <f t="shared" si="130"/>
        <v>0</v>
      </c>
    </row>
    <row r="1038" spans="1:37" ht="12.75" customHeight="1">
      <c r="A1038" s="2">
        <v>14</v>
      </c>
      <c r="B1038" s="2">
        <v>15</v>
      </c>
      <c r="C1038" s="2" t="s">
        <v>729</v>
      </c>
      <c r="D1038" t="s">
        <v>1501</v>
      </c>
      <c r="F1038" t="str">
        <f t="shared" si="125"/>
        <v>536MUNICIPAL SYSTEM UPGRADE</v>
      </c>
      <c r="G1038" t="str">
        <f t="shared" si="126"/>
        <v>4040TRANSFERS</v>
      </c>
      <c r="I1038" t="s">
        <v>1330</v>
      </c>
      <c r="J1038" s="2" t="s">
        <v>861</v>
      </c>
      <c r="K1038" s="2" t="s">
        <v>896</v>
      </c>
      <c r="L1038" s="2" t="s">
        <v>932</v>
      </c>
      <c r="M1038" s="2" t="s">
        <v>933</v>
      </c>
      <c r="N1038" s="2" t="s">
        <v>67</v>
      </c>
      <c r="O1038" s="2" t="s">
        <v>68</v>
      </c>
      <c r="P1038" s="2">
        <v>0</v>
      </c>
      <c r="Q1038" s="2">
        <v>0</v>
      </c>
      <c r="R1038" s="3">
        <f t="shared" si="127"/>
        <v>0</v>
      </c>
      <c r="S1038" s="3">
        <f t="shared" si="128"/>
        <v>0</v>
      </c>
      <c r="T1038" s="2">
        <v>0</v>
      </c>
      <c r="U1038" s="2">
        <v>0</v>
      </c>
      <c r="V1038" s="2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 s="2">
        <f t="shared" si="129"/>
        <v>0</v>
      </c>
      <c r="AI1038" s="2" t="e">
        <f t="shared" si="124"/>
        <v>#DIV/0!</v>
      </c>
      <c r="AJ1038">
        <v>0</v>
      </c>
      <c r="AK1038" s="2">
        <f t="shared" si="130"/>
        <v>0</v>
      </c>
    </row>
    <row r="1039" spans="1:37" ht="12.75" customHeight="1">
      <c r="A1039" s="2">
        <v>14</v>
      </c>
      <c r="B1039" s="2">
        <v>15</v>
      </c>
      <c r="C1039" s="2" t="s">
        <v>729</v>
      </c>
      <c r="D1039" t="s">
        <v>1501</v>
      </c>
      <c r="F1039" t="str">
        <f t="shared" si="125"/>
        <v>536MUNICIPAL SYSTEM UPGRADE</v>
      </c>
      <c r="G1039" t="str">
        <f t="shared" si="126"/>
        <v>4050RECEIPTS</v>
      </c>
      <c r="I1039" t="s">
        <v>1330</v>
      </c>
      <c r="J1039" s="2" t="s">
        <v>861</v>
      </c>
      <c r="K1039" s="2" t="s">
        <v>896</v>
      </c>
      <c r="L1039" s="2" t="s">
        <v>932</v>
      </c>
      <c r="M1039" s="2" t="s">
        <v>933</v>
      </c>
      <c r="N1039" s="2" t="s">
        <v>776</v>
      </c>
      <c r="O1039" s="2" t="s">
        <v>777</v>
      </c>
      <c r="P1039" s="2">
        <v>0</v>
      </c>
      <c r="Q1039" s="2">
        <v>0</v>
      </c>
      <c r="R1039" s="3">
        <f t="shared" si="127"/>
        <v>0</v>
      </c>
      <c r="S1039" s="3">
        <f t="shared" si="128"/>
        <v>0</v>
      </c>
      <c r="T1039" s="2">
        <v>0</v>
      </c>
      <c r="U1039" s="2">
        <v>0</v>
      </c>
      <c r="V1039" s="2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 s="2">
        <f t="shared" si="129"/>
        <v>0</v>
      </c>
      <c r="AI1039" s="2" t="e">
        <f t="shared" si="124"/>
        <v>#DIV/0!</v>
      </c>
      <c r="AJ1039">
        <v>0</v>
      </c>
      <c r="AK1039" s="2">
        <f t="shared" si="130"/>
        <v>0</v>
      </c>
    </row>
    <row r="1040" spans="1:37" ht="12.75" customHeight="1">
      <c r="A1040" s="2">
        <v>14</v>
      </c>
      <c r="B1040" s="2">
        <v>15</v>
      </c>
      <c r="C1040" s="2" t="s">
        <v>729</v>
      </c>
      <c r="D1040" t="s">
        <v>1501</v>
      </c>
      <c r="F1040" t="str">
        <f t="shared" si="125"/>
        <v>536MUNICIPAL SYSTEM UPGRADE</v>
      </c>
      <c r="G1040" t="str">
        <f t="shared" si="126"/>
        <v>4060EXPENDITURE</v>
      </c>
      <c r="I1040" t="s">
        <v>1330</v>
      </c>
      <c r="J1040" s="2" t="s">
        <v>861</v>
      </c>
      <c r="K1040" s="2" t="s">
        <v>896</v>
      </c>
      <c r="L1040" s="2" t="s">
        <v>932</v>
      </c>
      <c r="M1040" s="2" t="s">
        <v>933</v>
      </c>
      <c r="N1040" s="2" t="s">
        <v>778</v>
      </c>
      <c r="O1040" s="2" t="s">
        <v>550</v>
      </c>
      <c r="P1040" s="2">
        <v>0</v>
      </c>
      <c r="Q1040" s="2">
        <v>0</v>
      </c>
      <c r="R1040" s="3">
        <f t="shared" si="127"/>
        <v>0</v>
      </c>
      <c r="S1040" s="3">
        <f t="shared" si="128"/>
        <v>0</v>
      </c>
      <c r="T1040" s="2">
        <v>0</v>
      </c>
      <c r="U1040" s="2">
        <v>0</v>
      </c>
      <c r="V1040" s="2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 s="2">
        <f t="shared" si="129"/>
        <v>0</v>
      </c>
      <c r="AI1040" s="2" t="e">
        <f t="shared" si="124"/>
        <v>#DIV/0!</v>
      </c>
      <c r="AJ1040">
        <v>0</v>
      </c>
      <c r="AK1040" s="2">
        <f t="shared" si="130"/>
        <v>0</v>
      </c>
    </row>
    <row r="1041" spans="1:37" ht="12.75" customHeight="1">
      <c r="A1041" s="2">
        <v>14</v>
      </c>
      <c r="B1041" s="2">
        <v>15</v>
      </c>
      <c r="C1041" s="2" t="s">
        <v>729</v>
      </c>
      <c r="D1041" t="s">
        <v>1501</v>
      </c>
      <c r="F1041" t="str">
        <f t="shared" si="125"/>
        <v>538GRANTS RSC &amp; OTHER</v>
      </c>
      <c r="G1041" t="str">
        <f t="shared" si="126"/>
        <v>3000OPENING BALANCE</v>
      </c>
      <c r="I1041" t="s">
        <v>1330</v>
      </c>
      <c r="J1041" s="2" t="s">
        <v>861</v>
      </c>
      <c r="K1041" s="2" t="s">
        <v>896</v>
      </c>
      <c r="L1041" s="2" t="s">
        <v>934</v>
      </c>
      <c r="M1041" s="2" t="s">
        <v>935</v>
      </c>
      <c r="N1041" s="2" t="s">
        <v>15</v>
      </c>
      <c r="O1041" s="2" t="s">
        <v>16</v>
      </c>
      <c r="P1041" s="2">
        <v>0</v>
      </c>
      <c r="Q1041" s="2">
        <v>0</v>
      </c>
      <c r="R1041" s="3">
        <f t="shared" si="127"/>
        <v>0</v>
      </c>
      <c r="S1041" s="3">
        <f t="shared" si="128"/>
        <v>0</v>
      </c>
      <c r="T1041" s="2">
        <v>0</v>
      </c>
      <c r="U1041" s="2">
        <v>0</v>
      </c>
      <c r="V1041" s="2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 s="2">
        <f t="shared" si="129"/>
        <v>0</v>
      </c>
      <c r="AI1041" s="2" t="e">
        <f t="shared" si="124"/>
        <v>#DIV/0!</v>
      </c>
      <c r="AJ1041">
        <v>0</v>
      </c>
      <c r="AK1041" s="2">
        <f t="shared" si="130"/>
        <v>0</v>
      </c>
    </row>
    <row r="1042" spans="1:37" ht="12.75" customHeight="1">
      <c r="A1042" s="2">
        <v>14</v>
      </c>
      <c r="B1042" s="2">
        <v>15</v>
      </c>
      <c r="C1042" s="2" t="s">
        <v>729</v>
      </c>
      <c r="D1042" t="s">
        <v>1501</v>
      </c>
      <c r="F1042" t="str">
        <f t="shared" si="125"/>
        <v>538GRANTS RSC &amp; OTHER</v>
      </c>
      <c r="G1042" t="str">
        <f t="shared" si="126"/>
        <v>4050RECEIPTS</v>
      </c>
      <c r="I1042" t="s">
        <v>1330</v>
      </c>
      <c r="J1042" s="2" t="s">
        <v>861</v>
      </c>
      <c r="K1042" s="2" t="s">
        <v>896</v>
      </c>
      <c r="L1042" s="2" t="s">
        <v>934</v>
      </c>
      <c r="M1042" s="2" t="s">
        <v>935</v>
      </c>
      <c r="N1042" s="2" t="s">
        <v>776</v>
      </c>
      <c r="O1042" s="2" t="s">
        <v>777</v>
      </c>
      <c r="P1042" s="2">
        <v>0</v>
      </c>
      <c r="Q1042" s="2">
        <v>0</v>
      </c>
      <c r="R1042" s="3">
        <f t="shared" si="127"/>
        <v>0</v>
      </c>
      <c r="S1042" s="3">
        <f t="shared" si="128"/>
        <v>0</v>
      </c>
      <c r="T1042" s="2">
        <v>0</v>
      </c>
      <c r="U1042" s="2">
        <v>0</v>
      </c>
      <c r="V1042" s="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 s="2">
        <f t="shared" si="129"/>
        <v>0</v>
      </c>
      <c r="AI1042" s="2" t="e">
        <f t="shared" si="124"/>
        <v>#DIV/0!</v>
      </c>
      <c r="AJ1042">
        <v>0</v>
      </c>
      <c r="AK1042" s="2">
        <f t="shared" si="130"/>
        <v>0</v>
      </c>
    </row>
    <row r="1043" spans="1:37" ht="12.75" customHeight="1">
      <c r="A1043" s="2">
        <v>14</v>
      </c>
      <c r="B1043" s="2">
        <v>15</v>
      </c>
      <c r="C1043" s="2" t="s">
        <v>729</v>
      </c>
      <c r="D1043" t="s">
        <v>1501</v>
      </c>
      <c r="F1043" t="str">
        <f t="shared" si="125"/>
        <v>538GRANTS RSC &amp; OTHER</v>
      </c>
      <c r="G1043" t="str">
        <f t="shared" si="126"/>
        <v>4060EXPENDITURE</v>
      </c>
      <c r="I1043" t="s">
        <v>1330</v>
      </c>
      <c r="J1043" s="2" t="s">
        <v>861</v>
      </c>
      <c r="K1043" s="2" t="s">
        <v>896</v>
      </c>
      <c r="L1043" s="2" t="s">
        <v>934</v>
      </c>
      <c r="M1043" s="2" t="s">
        <v>935</v>
      </c>
      <c r="N1043" s="2" t="s">
        <v>778</v>
      </c>
      <c r="O1043" s="2" t="s">
        <v>550</v>
      </c>
      <c r="P1043" s="2">
        <v>0</v>
      </c>
      <c r="Q1043" s="2">
        <v>0</v>
      </c>
      <c r="R1043" s="3">
        <f t="shared" si="127"/>
        <v>0</v>
      </c>
      <c r="S1043" s="3">
        <f t="shared" si="128"/>
        <v>0</v>
      </c>
      <c r="T1043" s="2">
        <v>0</v>
      </c>
      <c r="U1043" s="2">
        <v>0</v>
      </c>
      <c r="V1043" s="2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 s="2">
        <f t="shared" si="129"/>
        <v>0</v>
      </c>
      <c r="AI1043" s="2" t="e">
        <f t="shared" si="124"/>
        <v>#DIV/0!</v>
      </c>
      <c r="AJ1043">
        <v>0</v>
      </c>
      <c r="AK1043" s="2">
        <f t="shared" si="130"/>
        <v>0</v>
      </c>
    </row>
    <row r="1044" spans="1:37" ht="12.75" customHeight="1">
      <c r="A1044" s="2">
        <v>14</v>
      </c>
      <c r="B1044" s="2">
        <v>15</v>
      </c>
      <c r="C1044" s="2" t="s">
        <v>729</v>
      </c>
      <c r="D1044" t="s">
        <v>1425</v>
      </c>
      <c r="E1044" s="2" t="s">
        <v>1604</v>
      </c>
      <c r="F1044" t="str">
        <f t="shared" si="125"/>
        <v>078GENERAL EXPENSES - OTHER</v>
      </c>
      <c r="G1044" t="str">
        <f t="shared" si="126"/>
        <v>1341MEMBERSHIP FEES - SALGA</v>
      </c>
      <c r="H1044" s="2" t="s">
        <v>1568</v>
      </c>
      <c r="I1044" t="s">
        <v>1326</v>
      </c>
      <c r="J1044" s="2" t="s">
        <v>389</v>
      </c>
      <c r="K1044" s="2" t="s">
        <v>390</v>
      </c>
      <c r="L1044" s="2" t="s">
        <v>395</v>
      </c>
      <c r="M1044" s="2" t="s">
        <v>396</v>
      </c>
      <c r="N1044" s="2" t="s">
        <v>707</v>
      </c>
      <c r="O1044" s="2" t="s">
        <v>708</v>
      </c>
      <c r="P1044" s="2">
        <v>18877</v>
      </c>
      <c r="Q1044" s="2">
        <v>20638</v>
      </c>
      <c r="R1044" s="3">
        <f t="shared" si="127"/>
        <v>21773.09</v>
      </c>
      <c r="S1044" s="3">
        <f t="shared" si="128"/>
        <v>22927.063770000001</v>
      </c>
      <c r="T1044" s="2">
        <v>0</v>
      </c>
      <c r="U1044" s="2">
        <v>0</v>
      </c>
      <c r="V1044" s="2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 s="2">
        <f t="shared" si="129"/>
        <v>0</v>
      </c>
      <c r="AI1044" s="2">
        <f t="shared" si="124"/>
        <v>0</v>
      </c>
      <c r="AJ1044">
        <v>0</v>
      </c>
      <c r="AK1044" s="2">
        <f t="shared" si="130"/>
        <v>0</v>
      </c>
    </row>
    <row r="1045" spans="1:37" ht="12.75" customHeight="1">
      <c r="A1045" s="2">
        <v>14</v>
      </c>
      <c r="B1045" s="2">
        <v>15</v>
      </c>
      <c r="C1045" s="2" t="s">
        <v>729</v>
      </c>
      <c r="D1045" t="s">
        <v>1426</v>
      </c>
      <c r="E1045" s="2" t="s">
        <v>1607</v>
      </c>
      <c r="F1045" t="str">
        <f t="shared" si="125"/>
        <v>078GENERAL EXPENSES - OTHER</v>
      </c>
      <c r="G1045" t="str">
        <f t="shared" si="126"/>
        <v>1341MEMBERSHIP FEES - SALGA</v>
      </c>
      <c r="H1045" s="2" t="s">
        <v>1573</v>
      </c>
      <c r="I1045" t="s">
        <v>1326</v>
      </c>
      <c r="J1045" s="2" t="s">
        <v>407</v>
      </c>
      <c r="K1045" s="2" t="s">
        <v>408</v>
      </c>
      <c r="L1045" s="2" t="s">
        <v>395</v>
      </c>
      <c r="M1045" s="2" t="s">
        <v>396</v>
      </c>
      <c r="N1045" s="2" t="s">
        <v>707</v>
      </c>
      <c r="O1045" s="2" t="s">
        <v>708</v>
      </c>
      <c r="P1045" s="2">
        <v>25727</v>
      </c>
      <c r="Q1045" s="2">
        <v>27059</v>
      </c>
      <c r="R1045" s="3">
        <f t="shared" si="127"/>
        <v>28547.244999999999</v>
      </c>
      <c r="S1045" s="3">
        <f t="shared" si="128"/>
        <v>30060.248984999998</v>
      </c>
      <c r="T1045" s="2">
        <v>0</v>
      </c>
      <c r="U1045" s="2">
        <v>0</v>
      </c>
      <c r="V1045" s="2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 s="2">
        <f t="shared" si="129"/>
        <v>0</v>
      </c>
      <c r="AI1045" s="2">
        <f t="shared" si="124"/>
        <v>0</v>
      </c>
      <c r="AJ1045">
        <v>0</v>
      </c>
      <c r="AK1045" s="2">
        <f t="shared" si="130"/>
        <v>0</v>
      </c>
    </row>
    <row r="1046" spans="1:37" ht="12.75" customHeight="1">
      <c r="A1046" s="2">
        <v>14</v>
      </c>
      <c r="B1046" s="2">
        <v>15</v>
      </c>
      <c r="C1046" s="2" t="s">
        <v>729</v>
      </c>
      <c r="D1046" t="s">
        <v>1427</v>
      </c>
      <c r="E1046" s="2" t="s">
        <v>1604</v>
      </c>
      <c r="F1046" t="str">
        <f t="shared" si="125"/>
        <v>078GENERAL EXPENSES - OTHER</v>
      </c>
      <c r="G1046" t="str">
        <f t="shared" si="126"/>
        <v>1341MEMBERSHIP FEES - SALGA</v>
      </c>
      <c r="H1046" s="2" t="s">
        <v>1573</v>
      </c>
      <c r="I1046" t="s">
        <v>1326</v>
      </c>
      <c r="J1046" s="2" t="s">
        <v>417</v>
      </c>
      <c r="K1046" s="2" t="s">
        <v>418</v>
      </c>
      <c r="L1046" s="2" t="s">
        <v>395</v>
      </c>
      <c r="M1046" s="2" t="s">
        <v>396</v>
      </c>
      <c r="N1046" s="2" t="s">
        <v>707</v>
      </c>
      <c r="O1046" s="2" t="s">
        <v>708</v>
      </c>
      <c r="P1046" s="2">
        <v>33320</v>
      </c>
      <c r="Q1046" s="2">
        <v>36264</v>
      </c>
      <c r="R1046" s="3">
        <f t="shared" si="127"/>
        <v>38258.519999999997</v>
      </c>
      <c r="S1046" s="3">
        <f t="shared" si="128"/>
        <v>40286.221559999998</v>
      </c>
      <c r="T1046" s="2">
        <v>0</v>
      </c>
      <c r="U1046" s="2">
        <v>0</v>
      </c>
      <c r="V1046" s="2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 s="2">
        <f t="shared" si="129"/>
        <v>0</v>
      </c>
      <c r="AI1046" s="2">
        <f t="shared" si="124"/>
        <v>0</v>
      </c>
      <c r="AJ1046">
        <v>0</v>
      </c>
      <c r="AK1046" s="2">
        <f t="shared" si="130"/>
        <v>0</v>
      </c>
    </row>
    <row r="1047" spans="1:37" ht="12.75" customHeight="1">
      <c r="A1047" s="2">
        <v>14</v>
      </c>
      <c r="B1047" s="2">
        <v>15</v>
      </c>
      <c r="C1047" s="2" t="s">
        <v>729</v>
      </c>
      <c r="D1047" t="s">
        <v>1428</v>
      </c>
      <c r="E1047" s="2" t="s">
        <v>1604</v>
      </c>
      <c r="F1047" t="str">
        <f t="shared" si="125"/>
        <v>078GENERAL EXPENSES - OTHER</v>
      </c>
      <c r="G1047" t="str">
        <f t="shared" si="126"/>
        <v>1341MEMBERSHIP FEES - SALGA</v>
      </c>
      <c r="H1047" s="2" t="s">
        <v>1573</v>
      </c>
      <c r="I1047" t="s">
        <v>1326</v>
      </c>
      <c r="J1047" s="2" t="s">
        <v>422</v>
      </c>
      <c r="K1047" s="2" t="s">
        <v>423</v>
      </c>
      <c r="L1047" s="2" t="s">
        <v>395</v>
      </c>
      <c r="M1047" s="2" t="s">
        <v>396</v>
      </c>
      <c r="N1047" s="2" t="s">
        <v>707</v>
      </c>
      <c r="O1047" s="2" t="s">
        <v>708</v>
      </c>
      <c r="P1047" s="2">
        <v>15942</v>
      </c>
      <c r="Q1047" s="2">
        <v>14592</v>
      </c>
      <c r="R1047" s="3">
        <f t="shared" si="127"/>
        <v>15394.56</v>
      </c>
      <c r="S1047" s="3">
        <f t="shared" si="128"/>
        <v>16210.471679999999</v>
      </c>
      <c r="T1047" s="2">
        <v>0</v>
      </c>
      <c r="U1047" s="2">
        <v>0</v>
      </c>
      <c r="V1047" s="2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 s="2">
        <f t="shared" si="129"/>
        <v>0</v>
      </c>
      <c r="AI1047" s="2">
        <f t="shared" si="124"/>
        <v>0</v>
      </c>
      <c r="AJ1047">
        <v>0</v>
      </c>
      <c r="AK1047" s="2">
        <f t="shared" si="130"/>
        <v>0</v>
      </c>
    </row>
    <row r="1048" spans="1:37" ht="12.75" customHeight="1">
      <c r="A1048" s="2">
        <v>14</v>
      </c>
      <c r="B1048" s="2">
        <v>15</v>
      </c>
      <c r="C1048" s="2" t="s">
        <v>729</v>
      </c>
      <c r="D1048" t="s">
        <v>1428</v>
      </c>
      <c r="E1048" s="2" t="s">
        <v>1604</v>
      </c>
      <c r="F1048" t="str">
        <f t="shared" si="125"/>
        <v>078GENERAL EXPENSES - OTHER</v>
      </c>
      <c r="G1048" t="str">
        <f t="shared" si="126"/>
        <v>1372WATER CHARGES</v>
      </c>
      <c r="H1048" s="2" t="s">
        <v>1573</v>
      </c>
      <c r="I1048" t="s">
        <v>1326</v>
      </c>
      <c r="J1048" s="2" t="s">
        <v>422</v>
      </c>
      <c r="K1048" s="2" t="s">
        <v>423</v>
      </c>
      <c r="L1048" s="2" t="s">
        <v>395</v>
      </c>
      <c r="M1048" s="2" t="s">
        <v>396</v>
      </c>
      <c r="N1048" s="2" t="s">
        <v>936</v>
      </c>
      <c r="O1048" s="2" t="s">
        <v>937</v>
      </c>
      <c r="P1048" s="2">
        <v>350001</v>
      </c>
      <c r="Q1048" s="2">
        <v>350001</v>
      </c>
      <c r="R1048" s="3">
        <f t="shared" si="127"/>
        <v>369251.05499999999</v>
      </c>
      <c r="S1048" s="3">
        <f t="shared" si="128"/>
        <v>388821.36091499997</v>
      </c>
      <c r="T1048" s="2">
        <v>61147.65</v>
      </c>
      <c r="U1048" s="2">
        <v>0</v>
      </c>
      <c r="V1048" s="2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61147.65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 s="2">
        <f t="shared" si="129"/>
        <v>61147.65</v>
      </c>
      <c r="AI1048" s="2">
        <f t="shared" si="124"/>
        <v>0.17470707226550783</v>
      </c>
      <c r="AJ1048">
        <v>61147.65</v>
      </c>
      <c r="AK1048" s="2">
        <f t="shared" si="130"/>
        <v>122295.3</v>
      </c>
    </row>
    <row r="1049" spans="1:37" ht="12.75" customHeight="1">
      <c r="A1049" s="2">
        <v>14</v>
      </c>
      <c r="B1049" s="2">
        <v>15</v>
      </c>
      <c r="C1049" s="2" t="s">
        <v>729</v>
      </c>
      <c r="D1049" t="s">
        <v>1429</v>
      </c>
      <c r="E1049" s="2" t="s">
        <v>1607</v>
      </c>
      <c r="F1049" t="str">
        <f t="shared" si="125"/>
        <v>078GENERAL EXPENSES - OTHER</v>
      </c>
      <c r="G1049" t="str">
        <f t="shared" si="126"/>
        <v>1341MEMBERSHIP FEES - SALGA</v>
      </c>
      <c r="H1049" s="2" t="s">
        <v>1573</v>
      </c>
      <c r="I1049" t="s">
        <v>1326</v>
      </c>
      <c r="J1049" s="2" t="s">
        <v>455</v>
      </c>
      <c r="K1049" s="2" t="s">
        <v>456</v>
      </c>
      <c r="L1049" s="2" t="s">
        <v>395</v>
      </c>
      <c r="M1049" s="2" t="s">
        <v>396</v>
      </c>
      <c r="N1049" s="2" t="s">
        <v>707</v>
      </c>
      <c r="O1049" s="2" t="s">
        <v>708</v>
      </c>
      <c r="P1049" s="2">
        <v>53138</v>
      </c>
      <c r="Q1049" s="2">
        <v>50242</v>
      </c>
      <c r="R1049" s="3">
        <f t="shared" si="127"/>
        <v>53005.31</v>
      </c>
      <c r="S1049" s="3">
        <f t="shared" si="128"/>
        <v>55814.59143</v>
      </c>
      <c r="T1049" s="2">
        <v>0</v>
      </c>
      <c r="U1049" s="2">
        <v>0</v>
      </c>
      <c r="V1049" s="2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 s="2">
        <f t="shared" si="129"/>
        <v>0</v>
      </c>
      <c r="AI1049" s="2">
        <f t="shared" si="124"/>
        <v>0</v>
      </c>
      <c r="AJ1049">
        <v>0</v>
      </c>
      <c r="AK1049" s="2">
        <f t="shared" si="130"/>
        <v>0</v>
      </c>
    </row>
    <row r="1050" spans="1:37" ht="12.75" customHeight="1">
      <c r="A1050" s="2">
        <v>14</v>
      </c>
      <c r="B1050" s="2">
        <v>15</v>
      </c>
      <c r="C1050" s="2" t="s">
        <v>729</v>
      </c>
      <c r="D1050" t="s">
        <v>1429</v>
      </c>
      <c r="E1050" s="2" t="s">
        <v>1607</v>
      </c>
      <c r="F1050" t="str">
        <f t="shared" si="125"/>
        <v>087INTERNAL CHARGES</v>
      </c>
      <c r="G1050" t="str">
        <f t="shared" si="126"/>
        <v>1533INTERNAL FACILITIES COSTS</v>
      </c>
      <c r="H1050" s="2" t="s">
        <v>1573</v>
      </c>
      <c r="I1050" t="s">
        <v>1327</v>
      </c>
      <c r="J1050" s="2" t="s">
        <v>455</v>
      </c>
      <c r="K1050" s="2" t="s">
        <v>456</v>
      </c>
      <c r="L1050" s="2" t="s">
        <v>688</v>
      </c>
      <c r="M1050" s="2" t="s">
        <v>689</v>
      </c>
      <c r="N1050" s="2" t="s">
        <v>938</v>
      </c>
      <c r="O1050" s="2" t="s">
        <v>939</v>
      </c>
      <c r="P1050" s="2">
        <v>125551</v>
      </c>
      <c r="Q1050" s="2">
        <v>133433</v>
      </c>
      <c r="R1050" s="3">
        <f t="shared" si="127"/>
        <v>140771.815</v>
      </c>
      <c r="S1050" s="3">
        <f t="shared" si="128"/>
        <v>148232.72119499999</v>
      </c>
      <c r="T1050" s="2">
        <v>0</v>
      </c>
      <c r="U1050" s="2">
        <v>0</v>
      </c>
      <c r="V1050" s="2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 s="2">
        <f t="shared" si="129"/>
        <v>0</v>
      </c>
      <c r="AI1050" s="2">
        <f t="shared" si="124"/>
        <v>0</v>
      </c>
      <c r="AJ1050">
        <v>0</v>
      </c>
      <c r="AK1050" s="2">
        <f t="shared" si="130"/>
        <v>0</v>
      </c>
    </row>
    <row r="1051" spans="1:37" ht="12.75" customHeight="1">
      <c r="A1051" s="2">
        <v>14</v>
      </c>
      <c r="B1051" s="2">
        <v>15</v>
      </c>
      <c r="C1051" s="2" t="s">
        <v>729</v>
      </c>
      <c r="D1051" t="s">
        <v>1430</v>
      </c>
      <c r="E1051" s="2" t="s">
        <v>1604</v>
      </c>
      <c r="F1051" t="str">
        <f t="shared" si="125"/>
        <v>051EMPLOYEE RELATED COSTS - WAGES &amp; SALARIES</v>
      </c>
      <c r="G1051" t="str">
        <f t="shared" si="126"/>
        <v>1001SALARIES &amp; WAGES - BASIC SCALE</v>
      </c>
      <c r="H1051" s="2" t="s">
        <v>1573</v>
      </c>
      <c r="I1051" t="s">
        <v>1326</v>
      </c>
      <c r="J1051" s="2" t="s">
        <v>461</v>
      </c>
      <c r="K1051" s="2" t="s">
        <v>462</v>
      </c>
      <c r="L1051" s="2" t="s">
        <v>391</v>
      </c>
      <c r="M1051" s="2" t="s">
        <v>392</v>
      </c>
      <c r="N1051" s="2" t="s">
        <v>424</v>
      </c>
      <c r="O1051" s="2" t="s">
        <v>425</v>
      </c>
      <c r="P1051" s="2">
        <v>443501</v>
      </c>
      <c r="Q1051" s="2">
        <v>459395</v>
      </c>
      <c r="R1051" s="3">
        <f t="shared" si="127"/>
        <v>484661.72499999998</v>
      </c>
      <c r="S1051" s="3">
        <f t="shared" si="128"/>
        <v>510348.79642499995</v>
      </c>
      <c r="T1051" s="2">
        <v>341706.97</v>
      </c>
      <c r="U1051" s="2">
        <v>0</v>
      </c>
      <c r="V1051" s="2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59094.07</v>
      </c>
      <c r="AC1051">
        <v>55094.07</v>
      </c>
      <c r="AD1051">
        <v>57856.07</v>
      </c>
      <c r="AE1051">
        <v>56858.92</v>
      </c>
      <c r="AF1051">
        <v>55001.919999999998</v>
      </c>
      <c r="AG1051">
        <v>57801.919999999998</v>
      </c>
      <c r="AH1051" s="2">
        <f t="shared" si="129"/>
        <v>341706.97</v>
      </c>
      <c r="AI1051" s="2">
        <f t="shared" si="124"/>
        <v>0.77047621087663831</v>
      </c>
      <c r="AJ1051">
        <v>341706.97</v>
      </c>
      <c r="AK1051" s="2">
        <f t="shared" si="130"/>
        <v>683413.94</v>
      </c>
    </row>
    <row r="1052" spans="1:37" ht="12.75" customHeight="1">
      <c r="A1052" s="2">
        <v>14</v>
      </c>
      <c r="B1052" s="2">
        <v>15</v>
      </c>
      <c r="C1052" s="2" t="s">
        <v>729</v>
      </c>
      <c r="D1052" t="s">
        <v>1430</v>
      </c>
      <c r="E1052" s="2" t="s">
        <v>1604</v>
      </c>
      <c r="F1052" t="str">
        <f t="shared" si="125"/>
        <v>051EMPLOYEE RELATED COSTS - WAGES &amp; SALARIES</v>
      </c>
      <c r="G1052" t="str">
        <f t="shared" si="126"/>
        <v>1004SALARIES &amp; WAGES - ANNUAL BONUS</v>
      </c>
      <c r="H1052" s="2" t="s">
        <v>1573</v>
      </c>
      <c r="I1052" t="s">
        <v>1326</v>
      </c>
      <c r="J1052" s="2" t="s">
        <v>461</v>
      </c>
      <c r="K1052" s="2" t="s">
        <v>462</v>
      </c>
      <c r="L1052" s="2" t="s">
        <v>391</v>
      </c>
      <c r="M1052" s="2" t="s">
        <v>392</v>
      </c>
      <c r="N1052" s="2" t="s">
        <v>428</v>
      </c>
      <c r="O1052" s="2" t="s">
        <v>429</v>
      </c>
      <c r="P1052" s="2">
        <v>36958</v>
      </c>
      <c r="Q1052" s="2">
        <v>38283</v>
      </c>
      <c r="R1052" s="3">
        <f t="shared" si="127"/>
        <v>40388.565000000002</v>
      </c>
      <c r="S1052" s="3">
        <f t="shared" si="128"/>
        <v>42529.158945000003</v>
      </c>
      <c r="T1052" s="2">
        <v>0</v>
      </c>
      <c r="U1052" s="2">
        <v>0</v>
      </c>
      <c r="V1052" s="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 s="2">
        <f t="shared" si="129"/>
        <v>0</v>
      </c>
      <c r="AI1052" s="2">
        <f t="shared" si="124"/>
        <v>0</v>
      </c>
      <c r="AJ1052">
        <v>0</v>
      </c>
      <c r="AK1052" s="2">
        <f t="shared" si="130"/>
        <v>0</v>
      </c>
    </row>
    <row r="1053" spans="1:37" ht="12.75" customHeight="1">
      <c r="A1053" s="2">
        <v>14</v>
      </c>
      <c r="B1053" s="2">
        <v>15</v>
      </c>
      <c r="C1053" s="2" t="s">
        <v>729</v>
      </c>
      <c r="D1053" t="s">
        <v>1430</v>
      </c>
      <c r="E1053" s="2" t="s">
        <v>1604</v>
      </c>
      <c r="F1053" t="str">
        <f t="shared" si="125"/>
        <v>051EMPLOYEE RELATED COSTS - WAGES &amp; SALARIES</v>
      </c>
      <c r="G1053" t="str">
        <f t="shared" si="126"/>
        <v>1010SALARIES &amp; WAGES - LEAVE PAYMENTS</v>
      </c>
      <c r="H1053" s="2" t="s">
        <v>1573</v>
      </c>
      <c r="I1053" t="s">
        <v>1326</v>
      </c>
      <c r="J1053" s="2" t="s">
        <v>461</v>
      </c>
      <c r="K1053" s="2" t="s">
        <v>462</v>
      </c>
      <c r="L1053" s="2" t="s">
        <v>391</v>
      </c>
      <c r="M1053" s="2" t="s">
        <v>392</v>
      </c>
      <c r="N1053" s="2" t="s">
        <v>430</v>
      </c>
      <c r="O1053" s="2" t="s">
        <v>431</v>
      </c>
      <c r="P1053" s="2">
        <v>24214</v>
      </c>
      <c r="Q1053" s="2">
        <v>23570</v>
      </c>
      <c r="R1053" s="3">
        <f t="shared" si="127"/>
        <v>24866.35</v>
      </c>
      <c r="S1053" s="3">
        <f t="shared" si="128"/>
        <v>26184.26655</v>
      </c>
      <c r="T1053" s="2">
        <v>0</v>
      </c>
      <c r="U1053" s="2">
        <v>0</v>
      </c>
      <c r="V1053" s="2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 s="2">
        <f t="shared" si="129"/>
        <v>0</v>
      </c>
      <c r="AI1053" s="2">
        <f t="shared" si="124"/>
        <v>0</v>
      </c>
      <c r="AJ1053">
        <v>0</v>
      </c>
      <c r="AK1053" s="2">
        <f t="shared" si="130"/>
        <v>0</v>
      </c>
    </row>
    <row r="1054" spans="1:37" ht="12.75" customHeight="1">
      <c r="A1054" s="2">
        <v>14</v>
      </c>
      <c r="B1054" s="2">
        <v>15</v>
      </c>
      <c r="C1054" s="2" t="s">
        <v>729</v>
      </c>
      <c r="D1054" t="s">
        <v>1430</v>
      </c>
      <c r="E1054" s="2" t="s">
        <v>1604</v>
      </c>
      <c r="F1054" t="str">
        <f t="shared" si="125"/>
        <v>051EMPLOYEE RELATED COSTS - WAGES &amp; SALARIES</v>
      </c>
      <c r="G1054" t="str">
        <f t="shared" si="126"/>
        <v>1012HOUSING ALLOWANCE</v>
      </c>
      <c r="H1054" s="2" t="s">
        <v>1573</v>
      </c>
      <c r="I1054" t="s">
        <v>1326</v>
      </c>
      <c r="J1054" s="2" t="s">
        <v>461</v>
      </c>
      <c r="K1054" s="2" t="s">
        <v>462</v>
      </c>
      <c r="L1054" s="2" t="s">
        <v>391</v>
      </c>
      <c r="M1054" s="2" t="s">
        <v>392</v>
      </c>
      <c r="N1054" s="2" t="s">
        <v>432</v>
      </c>
      <c r="O1054" s="2" t="s">
        <v>433</v>
      </c>
      <c r="P1054" s="2">
        <v>25680</v>
      </c>
      <c r="Q1054" s="2">
        <v>0</v>
      </c>
      <c r="R1054" s="3">
        <f t="shared" si="127"/>
        <v>0</v>
      </c>
      <c r="S1054" s="3">
        <f t="shared" si="128"/>
        <v>0</v>
      </c>
      <c r="T1054" s="2">
        <v>0</v>
      </c>
      <c r="U1054" s="2">
        <v>0</v>
      </c>
      <c r="V1054" s="2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 s="2">
        <f t="shared" si="129"/>
        <v>0</v>
      </c>
      <c r="AI1054" s="2">
        <f t="shared" si="124"/>
        <v>0</v>
      </c>
      <c r="AJ1054">
        <v>0</v>
      </c>
      <c r="AK1054" s="2">
        <f t="shared" si="130"/>
        <v>0</v>
      </c>
    </row>
    <row r="1055" spans="1:37" ht="12.75" customHeight="1">
      <c r="A1055" s="2">
        <v>14</v>
      </c>
      <c r="B1055" s="2">
        <v>15</v>
      </c>
      <c r="C1055" s="2" t="s">
        <v>729</v>
      </c>
      <c r="D1055" t="s">
        <v>1430</v>
      </c>
      <c r="E1055" s="2" t="s">
        <v>1604</v>
      </c>
      <c r="F1055" t="str">
        <f t="shared" si="125"/>
        <v>051EMPLOYEE RELATED COSTS - WAGES &amp; SALARIES</v>
      </c>
      <c r="G1055" t="str">
        <f t="shared" si="126"/>
        <v>1013TRAVEL ALLOWANCE</v>
      </c>
      <c r="H1055" s="2" t="s">
        <v>1573</v>
      </c>
      <c r="I1055" t="s">
        <v>1326</v>
      </c>
      <c r="J1055" s="2" t="s">
        <v>461</v>
      </c>
      <c r="K1055" s="2" t="s">
        <v>462</v>
      </c>
      <c r="L1055" s="2" t="s">
        <v>391</v>
      </c>
      <c r="M1055" s="2" t="s">
        <v>392</v>
      </c>
      <c r="N1055" s="2" t="s">
        <v>434</v>
      </c>
      <c r="O1055" s="2" t="s">
        <v>435</v>
      </c>
      <c r="P1055" s="2">
        <v>132263</v>
      </c>
      <c r="Q1055" s="2">
        <v>134227</v>
      </c>
      <c r="R1055" s="3">
        <f t="shared" si="127"/>
        <v>141609.48499999999</v>
      </c>
      <c r="S1055" s="3">
        <f t="shared" si="128"/>
        <v>149114.787705</v>
      </c>
      <c r="T1055" s="2">
        <v>0</v>
      </c>
      <c r="U1055" s="2">
        <v>0</v>
      </c>
      <c r="V1055" s="2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 s="2">
        <f t="shared" si="129"/>
        <v>0</v>
      </c>
      <c r="AI1055" s="2">
        <f t="shared" si="124"/>
        <v>0</v>
      </c>
      <c r="AJ1055">
        <v>0</v>
      </c>
      <c r="AK1055" s="2">
        <f t="shared" si="130"/>
        <v>0</v>
      </c>
    </row>
    <row r="1056" spans="1:37" ht="12.75" customHeight="1">
      <c r="A1056" s="2">
        <v>14</v>
      </c>
      <c r="B1056" s="2">
        <v>15</v>
      </c>
      <c r="C1056" s="2" t="s">
        <v>729</v>
      </c>
      <c r="D1056" t="s">
        <v>1430</v>
      </c>
      <c r="E1056" s="2" t="s">
        <v>1604</v>
      </c>
      <c r="F1056" t="str">
        <f t="shared" si="125"/>
        <v>053EMPLOYEE RELATED COSTS - SOCIAL CONTRIBUTIONS</v>
      </c>
      <c r="G1056" t="str">
        <f t="shared" si="126"/>
        <v>1021CONTRIBUTION - MEDICAL AID SCHEME</v>
      </c>
      <c r="H1056" s="2" t="s">
        <v>1573</v>
      </c>
      <c r="I1056" t="s">
        <v>1326</v>
      </c>
      <c r="J1056" s="2" t="s">
        <v>461</v>
      </c>
      <c r="K1056" s="2" t="s">
        <v>462</v>
      </c>
      <c r="L1056" s="2" t="s">
        <v>436</v>
      </c>
      <c r="M1056" s="2" t="s">
        <v>437</v>
      </c>
      <c r="N1056" s="2" t="s">
        <v>438</v>
      </c>
      <c r="O1056" s="2" t="s">
        <v>439</v>
      </c>
      <c r="P1056" s="2">
        <v>20724</v>
      </c>
      <c r="Q1056" s="2">
        <v>21964</v>
      </c>
      <c r="R1056" s="3">
        <f t="shared" si="127"/>
        <v>23172.02</v>
      </c>
      <c r="S1056" s="3">
        <f t="shared" si="128"/>
        <v>24400.137060000001</v>
      </c>
      <c r="T1056" s="2">
        <v>0</v>
      </c>
      <c r="U1056" s="2">
        <v>0</v>
      </c>
      <c r="V1056" s="2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 s="2">
        <f t="shared" si="129"/>
        <v>0</v>
      </c>
      <c r="AI1056" s="2">
        <f t="shared" si="124"/>
        <v>0</v>
      </c>
      <c r="AJ1056">
        <v>0</v>
      </c>
      <c r="AK1056" s="2">
        <f t="shared" si="130"/>
        <v>0</v>
      </c>
    </row>
    <row r="1057" spans="1:37" ht="12.75" customHeight="1">
      <c r="A1057" s="2">
        <v>14</v>
      </c>
      <c r="B1057" s="2">
        <v>15</v>
      </c>
      <c r="C1057" s="2" t="s">
        <v>729</v>
      </c>
      <c r="D1057" t="s">
        <v>1430</v>
      </c>
      <c r="E1057" s="2" t="s">
        <v>1604</v>
      </c>
      <c r="F1057" t="str">
        <f t="shared" si="125"/>
        <v>053EMPLOYEE RELATED COSTS - SOCIAL CONTRIBUTIONS</v>
      </c>
      <c r="G1057" t="str">
        <f t="shared" si="126"/>
        <v>1022CONTRIBUTION - PENSION SCHEMES</v>
      </c>
      <c r="H1057" s="2" t="s">
        <v>1573</v>
      </c>
      <c r="I1057" t="s">
        <v>1326</v>
      </c>
      <c r="J1057" s="2" t="s">
        <v>461</v>
      </c>
      <c r="K1057" s="2" t="s">
        <v>462</v>
      </c>
      <c r="L1057" s="2" t="s">
        <v>436</v>
      </c>
      <c r="M1057" s="2" t="s">
        <v>437</v>
      </c>
      <c r="N1057" s="2" t="s">
        <v>440</v>
      </c>
      <c r="O1057" s="2" t="s">
        <v>441</v>
      </c>
      <c r="P1057" s="2">
        <v>97570</v>
      </c>
      <c r="Q1057" s="2">
        <v>82691</v>
      </c>
      <c r="R1057" s="3">
        <f t="shared" si="127"/>
        <v>87239.005000000005</v>
      </c>
      <c r="S1057" s="3">
        <f t="shared" si="128"/>
        <v>91862.672265000001</v>
      </c>
      <c r="T1057" s="2">
        <v>0</v>
      </c>
      <c r="U1057" s="2">
        <v>0</v>
      </c>
      <c r="V1057" s="2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 s="2">
        <f t="shared" si="129"/>
        <v>0</v>
      </c>
      <c r="AI1057" s="2">
        <f t="shared" si="124"/>
        <v>0</v>
      </c>
      <c r="AJ1057">
        <v>0</v>
      </c>
      <c r="AK1057" s="2">
        <f t="shared" si="130"/>
        <v>0</v>
      </c>
    </row>
    <row r="1058" spans="1:37" ht="12.75" customHeight="1">
      <c r="A1058" s="2">
        <v>14</v>
      </c>
      <c r="B1058" s="2">
        <v>15</v>
      </c>
      <c r="C1058" s="2" t="s">
        <v>729</v>
      </c>
      <c r="D1058" t="s">
        <v>1430</v>
      </c>
      <c r="E1058" s="2" t="s">
        <v>1604</v>
      </c>
      <c r="F1058" t="str">
        <f t="shared" si="125"/>
        <v>053EMPLOYEE RELATED COSTS - SOCIAL CONTRIBUTIONS</v>
      </c>
      <c r="G1058" t="str">
        <f t="shared" si="126"/>
        <v>1023CONTRIBUTION - UIF</v>
      </c>
      <c r="H1058" s="2" t="s">
        <v>1573</v>
      </c>
      <c r="I1058" t="s">
        <v>1326</v>
      </c>
      <c r="J1058" s="2" t="s">
        <v>461</v>
      </c>
      <c r="K1058" s="2" t="s">
        <v>462</v>
      </c>
      <c r="L1058" s="2" t="s">
        <v>436</v>
      </c>
      <c r="M1058" s="2" t="s">
        <v>437</v>
      </c>
      <c r="N1058" s="2" t="s">
        <v>442</v>
      </c>
      <c r="O1058" s="2" t="s">
        <v>443</v>
      </c>
      <c r="P1058" s="2">
        <v>1910</v>
      </c>
      <c r="Q1058" s="2">
        <v>1910</v>
      </c>
      <c r="R1058" s="3">
        <f t="shared" si="127"/>
        <v>2015.05</v>
      </c>
      <c r="S1058" s="3">
        <f t="shared" si="128"/>
        <v>2121.8476500000002</v>
      </c>
      <c r="T1058" s="2">
        <v>892.32</v>
      </c>
      <c r="U1058" s="2">
        <v>0</v>
      </c>
      <c r="V1058" s="2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148.72</v>
      </c>
      <c r="AC1058">
        <v>148.72</v>
      </c>
      <c r="AD1058">
        <v>148.72</v>
      </c>
      <c r="AE1058">
        <v>148.72</v>
      </c>
      <c r="AF1058">
        <v>148.72</v>
      </c>
      <c r="AG1058">
        <v>148.72</v>
      </c>
      <c r="AH1058" s="2">
        <f t="shared" si="129"/>
        <v>892.32</v>
      </c>
      <c r="AI1058" s="2">
        <f t="shared" si="124"/>
        <v>0.46718324607329847</v>
      </c>
      <c r="AJ1058">
        <v>892.32</v>
      </c>
      <c r="AK1058" s="2">
        <f t="shared" si="130"/>
        <v>1784.64</v>
      </c>
    </row>
    <row r="1059" spans="1:37" ht="12.75" customHeight="1">
      <c r="A1059" s="2">
        <v>14</v>
      </c>
      <c r="B1059" s="2">
        <v>15</v>
      </c>
      <c r="C1059" s="2" t="s">
        <v>729</v>
      </c>
      <c r="D1059" t="s">
        <v>1430</v>
      </c>
      <c r="E1059" s="2" t="s">
        <v>1604</v>
      </c>
      <c r="F1059" t="str">
        <f t="shared" si="125"/>
        <v>053EMPLOYEE RELATED COSTS - SOCIAL CONTRIBUTIONS</v>
      </c>
      <c r="G1059" t="str">
        <f t="shared" si="126"/>
        <v>1024CONTRIBUTION - GROUP INSURANCE</v>
      </c>
      <c r="H1059" s="2" t="s">
        <v>1573</v>
      </c>
      <c r="I1059" t="s">
        <v>1326</v>
      </c>
      <c r="J1059" s="2" t="s">
        <v>461</v>
      </c>
      <c r="K1059" s="2" t="s">
        <v>462</v>
      </c>
      <c r="L1059" s="2" t="s">
        <v>436</v>
      </c>
      <c r="M1059" s="2" t="s">
        <v>437</v>
      </c>
      <c r="N1059" s="2" t="s">
        <v>444</v>
      </c>
      <c r="O1059" s="2" t="s">
        <v>445</v>
      </c>
      <c r="P1059" s="2">
        <v>8870</v>
      </c>
      <c r="Q1059" s="2">
        <v>9188</v>
      </c>
      <c r="R1059" s="3">
        <f t="shared" si="127"/>
        <v>9693.34</v>
      </c>
      <c r="S1059" s="3">
        <f t="shared" si="128"/>
        <v>10207.087020000001</v>
      </c>
      <c r="T1059" s="2">
        <v>0</v>
      </c>
      <c r="U1059" s="2">
        <v>0</v>
      </c>
      <c r="V1059" s="2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 s="2">
        <f t="shared" si="129"/>
        <v>0</v>
      </c>
      <c r="AI1059" s="2">
        <f t="shared" si="124"/>
        <v>0</v>
      </c>
      <c r="AJ1059">
        <v>0</v>
      </c>
      <c r="AK1059" s="2">
        <f t="shared" si="130"/>
        <v>0</v>
      </c>
    </row>
    <row r="1060" spans="1:37" ht="12.75" customHeight="1">
      <c r="A1060" s="2">
        <v>14</v>
      </c>
      <c r="B1060" s="2">
        <v>15</v>
      </c>
      <c r="C1060" s="2" t="s">
        <v>729</v>
      </c>
      <c r="D1060" t="s">
        <v>1430</v>
      </c>
      <c r="E1060" s="2" t="s">
        <v>1604</v>
      </c>
      <c r="F1060" t="str">
        <f t="shared" si="125"/>
        <v>053EMPLOYEE RELATED COSTS - SOCIAL CONTRIBUTIONS</v>
      </c>
      <c r="G1060" t="str">
        <f t="shared" si="126"/>
        <v>1028LEVIES - SETA</v>
      </c>
      <c r="H1060" s="2" t="s">
        <v>1573</v>
      </c>
      <c r="I1060" t="s">
        <v>1326</v>
      </c>
      <c r="J1060" s="2" t="s">
        <v>461</v>
      </c>
      <c r="K1060" s="2" t="s">
        <v>462</v>
      </c>
      <c r="L1060" s="2" t="s">
        <v>436</v>
      </c>
      <c r="M1060" s="2" t="s">
        <v>437</v>
      </c>
      <c r="N1060" s="2" t="s">
        <v>448</v>
      </c>
      <c r="O1060" s="2" t="s">
        <v>449</v>
      </c>
      <c r="P1060" s="2">
        <v>6559</v>
      </c>
      <c r="Q1060" s="2">
        <v>5671</v>
      </c>
      <c r="R1060" s="3">
        <f t="shared" si="127"/>
        <v>5982.9049999999997</v>
      </c>
      <c r="S1060" s="3">
        <f t="shared" si="128"/>
        <v>6299.9989649999998</v>
      </c>
      <c r="T1060" s="2">
        <v>2764.26</v>
      </c>
      <c r="U1060" s="2">
        <v>0</v>
      </c>
      <c r="V1060" s="2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481.46</v>
      </c>
      <c r="AC1060">
        <v>441.46</v>
      </c>
      <c r="AD1060">
        <v>469.15</v>
      </c>
      <c r="AE1060">
        <v>462.75</v>
      </c>
      <c r="AF1060">
        <v>440.72</v>
      </c>
      <c r="AG1060">
        <v>468.72</v>
      </c>
      <c r="AH1060" s="2">
        <f t="shared" si="129"/>
        <v>2764.26</v>
      </c>
      <c r="AI1060" s="2">
        <f t="shared" si="124"/>
        <v>0.42144534227778629</v>
      </c>
      <c r="AJ1060">
        <v>2764.26</v>
      </c>
      <c r="AK1060" s="2">
        <f t="shared" si="130"/>
        <v>5528.52</v>
      </c>
    </row>
    <row r="1061" spans="1:37" ht="12.75" customHeight="1">
      <c r="A1061" s="2">
        <v>14</v>
      </c>
      <c r="B1061" s="2">
        <v>15</v>
      </c>
      <c r="C1061" s="2" t="s">
        <v>729</v>
      </c>
      <c r="D1061" t="s">
        <v>1430</v>
      </c>
      <c r="E1061" s="2" t="s">
        <v>1604</v>
      </c>
      <c r="F1061" t="str">
        <f t="shared" si="125"/>
        <v>053EMPLOYEE RELATED COSTS - SOCIAL CONTRIBUTIONS</v>
      </c>
      <c r="G1061" t="str">
        <f t="shared" si="126"/>
        <v>1029LEVIES - BARGAINING COUNCIL</v>
      </c>
      <c r="H1061" s="2" t="s">
        <v>1573</v>
      </c>
      <c r="I1061" t="s">
        <v>1326</v>
      </c>
      <c r="J1061" s="2" t="s">
        <v>461</v>
      </c>
      <c r="K1061" s="2" t="s">
        <v>462</v>
      </c>
      <c r="L1061" s="2" t="s">
        <v>436</v>
      </c>
      <c r="M1061" s="2" t="s">
        <v>437</v>
      </c>
      <c r="N1061" s="2" t="s">
        <v>450</v>
      </c>
      <c r="O1061" s="2" t="s">
        <v>451</v>
      </c>
      <c r="P1061" s="2">
        <v>82</v>
      </c>
      <c r="Q1061" s="2">
        <v>87</v>
      </c>
      <c r="R1061" s="3">
        <f t="shared" si="127"/>
        <v>91.784999999999997</v>
      </c>
      <c r="S1061" s="3">
        <f t="shared" si="128"/>
        <v>96.649604999999994</v>
      </c>
      <c r="T1061" s="2">
        <v>40.68</v>
      </c>
      <c r="U1061" s="2">
        <v>0</v>
      </c>
      <c r="V1061" s="2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6.78</v>
      </c>
      <c r="AC1061">
        <v>6.78</v>
      </c>
      <c r="AD1061">
        <v>6.78</v>
      </c>
      <c r="AE1061">
        <v>6.78</v>
      </c>
      <c r="AF1061">
        <v>6.78</v>
      </c>
      <c r="AG1061">
        <v>6.78</v>
      </c>
      <c r="AH1061" s="2">
        <f t="shared" si="129"/>
        <v>40.68</v>
      </c>
      <c r="AI1061" s="2">
        <f t="shared" si="124"/>
        <v>0.49609756097560975</v>
      </c>
      <c r="AJ1061">
        <v>40.68</v>
      </c>
      <c r="AK1061" s="2">
        <f t="shared" si="130"/>
        <v>81.36</v>
      </c>
    </row>
    <row r="1062" spans="1:37" ht="12.75" customHeight="1">
      <c r="A1062" s="2">
        <v>14</v>
      </c>
      <c r="B1062" s="2">
        <v>15</v>
      </c>
      <c r="C1062" s="2" t="s">
        <v>729</v>
      </c>
      <c r="D1062" t="s">
        <v>1430</v>
      </c>
      <c r="E1062" s="2" t="s">
        <v>1604</v>
      </c>
      <c r="F1062" t="str">
        <f t="shared" si="125"/>
        <v>078GENERAL EXPENSES - OTHER</v>
      </c>
      <c r="G1062" t="str">
        <f t="shared" si="126"/>
        <v>1341MEMBERSHIP FEES - SALGA</v>
      </c>
      <c r="H1062" s="2" t="s">
        <v>1573</v>
      </c>
      <c r="I1062" t="s">
        <v>1326</v>
      </c>
      <c r="J1062" s="2" t="s">
        <v>461</v>
      </c>
      <c r="K1062" s="2" t="s">
        <v>462</v>
      </c>
      <c r="L1062" s="2" t="s">
        <v>395</v>
      </c>
      <c r="M1062" s="2" t="s">
        <v>396</v>
      </c>
      <c r="N1062" s="2" t="s">
        <v>707</v>
      </c>
      <c r="O1062" s="2" t="s">
        <v>708</v>
      </c>
      <c r="P1062" s="2">
        <v>7301</v>
      </c>
      <c r="Q1062" s="2">
        <v>7522</v>
      </c>
      <c r="R1062" s="3">
        <f t="shared" si="127"/>
        <v>7935.71</v>
      </c>
      <c r="S1062" s="3">
        <f t="shared" si="128"/>
        <v>8356.3026300000001</v>
      </c>
      <c r="T1062" s="2">
        <v>0</v>
      </c>
      <c r="U1062" s="2">
        <v>0</v>
      </c>
      <c r="V1062" s="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 s="2">
        <f t="shared" si="129"/>
        <v>0</v>
      </c>
      <c r="AI1062" s="2">
        <f t="shared" si="124"/>
        <v>0</v>
      </c>
      <c r="AJ1062">
        <v>0</v>
      </c>
      <c r="AK1062" s="2">
        <f t="shared" si="130"/>
        <v>0</v>
      </c>
    </row>
    <row r="1063" spans="1:37" ht="12.75" customHeight="1">
      <c r="A1063" s="2">
        <v>14</v>
      </c>
      <c r="B1063" s="2">
        <v>15</v>
      </c>
      <c r="C1063" s="2" t="s">
        <v>729</v>
      </c>
      <c r="D1063" t="s">
        <v>1431</v>
      </c>
      <c r="E1063" s="2" t="s">
        <v>1605</v>
      </c>
      <c r="F1063" t="str">
        <f t="shared" si="125"/>
        <v>078GENERAL EXPENSES - OTHER</v>
      </c>
      <c r="G1063" t="str">
        <f t="shared" si="126"/>
        <v>1341MEMBERSHIP FEES - SALGA</v>
      </c>
      <c r="H1063" s="2" t="s">
        <v>1580</v>
      </c>
      <c r="I1063" t="s">
        <v>1326</v>
      </c>
      <c r="J1063" s="2" t="s">
        <v>480</v>
      </c>
      <c r="K1063" s="2" t="s">
        <v>481</v>
      </c>
      <c r="L1063" s="2" t="s">
        <v>395</v>
      </c>
      <c r="M1063" s="2" t="s">
        <v>396</v>
      </c>
      <c r="N1063" s="2" t="s">
        <v>707</v>
      </c>
      <c r="O1063" s="2" t="s">
        <v>708</v>
      </c>
      <c r="P1063" s="2">
        <v>14460</v>
      </c>
      <c r="Q1063" s="2">
        <v>16959</v>
      </c>
      <c r="R1063" s="3">
        <f t="shared" si="127"/>
        <v>17891.744999999999</v>
      </c>
      <c r="S1063" s="3">
        <f t="shared" si="128"/>
        <v>18840.007484999998</v>
      </c>
      <c r="T1063" s="2">
        <v>0</v>
      </c>
      <c r="U1063" s="2">
        <v>0</v>
      </c>
      <c r="V1063" s="2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 s="2">
        <f t="shared" si="129"/>
        <v>0</v>
      </c>
      <c r="AI1063" s="2">
        <f t="shared" si="124"/>
        <v>0</v>
      </c>
      <c r="AJ1063">
        <v>0</v>
      </c>
      <c r="AK1063" s="2">
        <f t="shared" si="130"/>
        <v>0</v>
      </c>
    </row>
    <row r="1064" spans="1:37" ht="12.75" customHeight="1">
      <c r="A1064" s="2">
        <v>14</v>
      </c>
      <c r="B1064" s="2">
        <v>15</v>
      </c>
      <c r="C1064" s="2" t="s">
        <v>729</v>
      </c>
      <c r="D1064" t="s">
        <v>1432</v>
      </c>
      <c r="E1064" s="2" t="s">
        <v>1605</v>
      </c>
      <c r="F1064" t="str">
        <f t="shared" si="125"/>
        <v>078GENERAL EXPENSES - OTHER</v>
      </c>
      <c r="G1064" t="str">
        <f t="shared" si="126"/>
        <v>1341MEMBERSHIP FEES - SALGA</v>
      </c>
      <c r="H1064" s="2" t="s">
        <v>1580</v>
      </c>
      <c r="I1064" t="s">
        <v>1326</v>
      </c>
      <c r="J1064" s="2" t="s">
        <v>498</v>
      </c>
      <c r="K1064" s="2" t="s">
        <v>499</v>
      </c>
      <c r="L1064" s="2" t="s">
        <v>395</v>
      </c>
      <c r="M1064" s="2" t="s">
        <v>396</v>
      </c>
      <c r="N1064" s="2" t="s">
        <v>707</v>
      </c>
      <c r="O1064" s="2" t="s">
        <v>708</v>
      </c>
      <c r="P1064" s="2">
        <v>36142</v>
      </c>
      <c r="Q1064" s="2">
        <v>38999</v>
      </c>
      <c r="R1064" s="3">
        <f t="shared" si="127"/>
        <v>41143.945</v>
      </c>
      <c r="S1064" s="3">
        <f t="shared" si="128"/>
        <v>43324.574085</v>
      </c>
      <c r="T1064" s="2">
        <v>0</v>
      </c>
      <c r="U1064" s="2">
        <v>0</v>
      </c>
      <c r="V1064" s="2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 s="2">
        <f t="shared" si="129"/>
        <v>0</v>
      </c>
      <c r="AI1064" s="2">
        <f t="shared" si="124"/>
        <v>0</v>
      </c>
      <c r="AJ1064">
        <v>0</v>
      </c>
      <c r="AK1064" s="2">
        <f t="shared" si="130"/>
        <v>0</v>
      </c>
    </row>
    <row r="1065" spans="1:37" ht="12.75" customHeight="1">
      <c r="A1065" s="2">
        <v>14</v>
      </c>
      <c r="B1065" s="2">
        <v>15</v>
      </c>
      <c r="C1065" s="2" t="s">
        <v>729</v>
      </c>
      <c r="D1065" t="s">
        <v>1433</v>
      </c>
      <c r="E1065" s="2" t="s">
        <v>1605</v>
      </c>
      <c r="F1065" t="str">
        <f t="shared" si="125"/>
        <v>078GENERAL EXPENSES - OTHER</v>
      </c>
      <c r="G1065" t="str">
        <f t="shared" si="126"/>
        <v>1341MEMBERSHIP FEES - SALGA</v>
      </c>
      <c r="H1065" s="2" t="s">
        <v>1581</v>
      </c>
      <c r="I1065" t="s">
        <v>1326</v>
      </c>
      <c r="J1065" s="2" t="s">
        <v>508</v>
      </c>
      <c r="K1065" s="2" t="s">
        <v>509</v>
      </c>
      <c r="L1065" s="2" t="s">
        <v>395</v>
      </c>
      <c r="M1065" s="2" t="s">
        <v>396</v>
      </c>
      <c r="N1065" s="2" t="s">
        <v>707</v>
      </c>
      <c r="O1065" s="2" t="s">
        <v>708</v>
      </c>
      <c r="P1065" s="2">
        <v>34292</v>
      </c>
      <c r="Q1065" s="2">
        <v>38226</v>
      </c>
      <c r="R1065" s="3">
        <f t="shared" si="127"/>
        <v>40328.43</v>
      </c>
      <c r="S1065" s="3">
        <f t="shared" si="128"/>
        <v>42465.836790000001</v>
      </c>
      <c r="T1065" s="2">
        <v>0</v>
      </c>
      <c r="U1065" s="2">
        <v>0</v>
      </c>
      <c r="V1065" s="2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 s="2">
        <f t="shared" si="129"/>
        <v>0</v>
      </c>
      <c r="AI1065" s="2">
        <f t="shared" si="124"/>
        <v>0</v>
      </c>
      <c r="AJ1065">
        <v>0</v>
      </c>
      <c r="AK1065" s="2">
        <f t="shared" si="130"/>
        <v>0</v>
      </c>
    </row>
    <row r="1066" spans="1:37" ht="12.75" customHeight="1">
      <c r="A1066" s="2">
        <v>14</v>
      </c>
      <c r="B1066" s="2">
        <v>15</v>
      </c>
      <c r="C1066" s="2" t="s">
        <v>729</v>
      </c>
      <c r="D1066" t="s">
        <v>1434</v>
      </c>
      <c r="E1066" s="2" t="s">
        <v>1605</v>
      </c>
      <c r="F1066" t="str">
        <f t="shared" si="125"/>
        <v>078GENERAL EXPENSES - OTHER</v>
      </c>
      <c r="G1066" t="str">
        <f t="shared" si="126"/>
        <v>1341MEMBERSHIP FEES - SALGA</v>
      </c>
      <c r="H1066" s="2" t="s">
        <v>1572</v>
      </c>
      <c r="I1066" t="s">
        <v>1326</v>
      </c>
      <c r="J1066" s="2" t="s">
        <v>512</v>
      </c>
      <c r="K1066" s="2" t="s">
        <v>513</v>
      </c>
      <c r="L1066" s="2" t="s">
        <v>395</v>
      </c>
      <c r="M1066" s="2" t="s">
        <v>396</v>
      </c>
      <c r="N1066" s="2" t="s">
        <v>707</v>
      </c>
      <c r="O1066" s="2" t="s">
        <v>708</v>
      </c>
      <c r="P1066" s="2">
        <v>50336</v>
      </c>
      <c r="Q1066" s="2">
        <v>44516</v>
      </c>
      <c r="R1066" s="3">
        <f t="shared" si="127"/>
        <v>46964.38</v>
      </c>
      <c r="S1066" s="3">
        <f t="shared" si="128"/>
        <v>49453.492139999995</v>
      </c>
      <c r="T1066" s="2">
        <v>0</v>
      </c>
      <c r="U1066" s="2">
        <v>0</v>
      </c>
      <c r="V1066" s="2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 s="2">
        <f t="shared" si="129"/>
        <v>0</v>
      </c>
      <c r="AI1066" s="2">
        <f t="shared" si="124"/>
        <v>0</v>
      </c>
      <c r="AJ1066">
        <v>0</v>
      </c>
      <c r="AK1066" s="2">
        <f t="shared" si="130"/>
        <v>0</v>
      </c>
    </row>
    <row r="1067" spans="1:37" ht="12.75" customHeight="1">
      <c r="A1067" s="2">
        <v>14</v>
      </c>
      <c r="B1067" s="2">
        <v>15</v>
      </c>
      <c r="C1067" s="2" t="s">
        <v>729</v>
      </c>
      <c r="D1067" t="s">
        <v>1434</v>
      </c>
      <c r="E1067" s="2" t="s">
        <v>1605</v>
      </c>
      <c r="F1067" t="str">
        <f t="shared" si="125"/>
        <v>087INTERNAL CHARGES</v>
      </c>
      <c r="G1067" t="str">
        <f t="shared" si="126"/>
        <v>1533INTERNAL FACILITIES COSTS</v>
      </c>
      <c r="H1067" s="2" t="s">
        <v>1572</v>
      </c>
      <c r="I1067" t="s">
        <v>1327</v>
      </c>
      <c r="J1067" s="2" t="s">
        <v>512</v>
      </c>
      <c r="K1067" s="2" t="s">
        <v>513</v>
      </c>
      <c r="L1067" s="2" t="s">
        <v>688</v>
      </c>
      <c r="M1067" s="2" t="s">
        <v>689</v>
      </c>
      <c r="N1067" s="2" t="s">
        <v>938</v>
      </c>
      <c r="O1067" s="2" t="s">
        <v>939</v>
      </c>
      <c r="P1067" s="2">
        <v>188330</v>
      </c>
      <c r="Q1067" s="2">
        <v>200150</v>
      </c>
      <c r="R1067" s="3">
        <f t="shared" si="127"/>
        <v>211158.25</v>
      </c>
      <c r="S1067" s="3">
        <f t="shared" si="128"/>
        <v>222349.63725</v>
      </c>
      <c r="T1067" s="2">
        <v>0</v>
      </c>
      <c r="U1067" s="2">
        <v>0</v>
      </c>
      <c r="V1067" s="2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 s="2">
        <f t="shared" si="129"/>
        <v>0</v>
      </c>
      <c r="AI1067" s="2">
        <f t="shared" si="124"/>
        <v>0</v>
      </c>
      <c r="AJ1067">
        <v>0</v>
      </c>
      <c r="AK1067" s="2">
        <f t="shared" si="130"/>
        <v>0</v>
      </c>
    </row>
    <row r="1068" spans="1:37" ht="12.75" customHeight="1">
      <c r="A1068" s="2">
        <v>14</v>
      </c>
      <c r="B1068" s="2">
        <v>15</v>
      </c>
      <c r="C1068" s="2" t="s">
        <v>729</v>
      </c>
      <c r="D1068" t="s">
        <v>1434</v>
      </c>
      <c r="E1068" s="2" t="s">
        <v>1605</v>
      </c>
      <c r="F1068" t="str">
        <f t="shared" si="125"/>
        <v>602COMMUNITY</v>
      </c>
      <c r="G1068" t="str">
        <f t="shared" si="126"/>
        <v>5010OTHER-INFRASTRUCTURE ASSETS</v>
      </c>
      <c r="H1068" s="2" t="s">
        <v>1572</v>
      </c>
      <c r="I1068" t="s">
        <v>1328</v>
      </c>
      <c r="J1068" s="2" t="s">
        <v>512</v>
      </c>
      <c r="K1068" s="2" t="s">
        <v>513</v>
      </c>
      <c r="L1068" s="2" t="s">
        <v>486</v>
      </c>
      <c r="M1068" s="2" t="s">
        <v>487</v>
      </c>
      <c r="N1068" s="2" t="s">
        <v>496</v>
      </c>
      <c r="O1068" s="2" t="s">
        <v>497</v>
      </c>
      <c r="P1068" s="3">
        <v>350000</v>
      </c>
      <c r="Q1068" s="3"/>
      <c r="T1068" s="2">
        <v>0</v>
      </c>
      <c r="U1068" s="2">
        <v>0</v>
      </c>
      <c r="V1068" s="2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 s="2">
        <f t="shared" si="129"/>
        <v>0</v>
      </c>
      <c r="AI1068" s="2">
        <f t="shared" si="124"/>
        <v>0</v>
      </c>
      <c r="AJ1068">
        <v>0</v>
      </c>
      <c r="AK1068" s="2">
        <f t="shared" si="130"/>
        <v>0</v>
      </c>
    </row>
    <row r="1069" spans="1:37" ht="12.75" customHeight="1">
      <c r="A1069" s="2">
        <v>14</v>
      </c>
      <c r="B1069" s="2">
        <v>15</v>
      </c>
      <c r="C1069" s="2" t="s">
        <v>729</v>
      </c>
      <c r="D1069" t="s">
        <v>1434</v>
      </c>
      <c r="E1069" s="2" t="s">
        <v>1605</v>
      </c>
      <c r="F1069" t="str">
        <f t="shared" si="125"/>
        <v>602COMMUNITY</v>
      </c>
      <c r="G1069" t="str">
        <f t="shared" si="126"/>
        <v>5018OTHER COMMUNITY ASSETS</v>
      </c>
      <c r="H1069" s="2" t="s">
        <v>1572</v>
      </c>
      <c r="I1069" t="s">
        <v>1328</v>
      </c>
      <c r="J1069" s="2" t="s">
        <v>512</v>
      </c>
      <c r="K1069" s="2" t="s">
        <v>513</v>
      </c>
      <c r="L1069" s="2" t="s">
        <v>486</v>
      </c>
      <c r="M1069" s="2" t="s">
        <v>487</v>
      </c>
      <c r="N1069" s="2" t="s">
        <v>940</v>
      </c>
      <c r="O1069" s="2" t="s">
        <v>590</v>
      </c>
      <c r="P1069" s="3">
        <v>802000</v>
      </c>
      <c r="Q1069" s="3"/>
      <c r="T1069" s="2">
        <v>0</v>
      </c>
      <c r="U1069" s="2">
        <v>0</v>
      </c>
      <c r="V1069" s="2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 s="2">
        <f t="shared" si="129"/>
        <v>0</v>
      </c>
      <c r="AI1069" s="2">
        <f t="shared" si="124"/>
        <v>0</v>
      </c>
      <c r="AJ1069">
        <v>0</v>
      </c>
      <c r="AK1069" s="2">
        <f t="shared" si="130"/>
        <v>0</v>
      </c>
    </row>
    <row r="1070" spans="1:37" ht="12.75" customHeight="1">
      <c r="A1070" s="2">
        <v>14</v>
      </c>
      <c r="B1070" s="2">
        <v>15</v>
      </c>
      <c r="C1070" s="2" t="s">
        <v>729</v>
      </c>
      <c r="D1070" t="s">
        <v>1436</v>
      </c>
      <c r="E1070" s="2" t="s">
        <v>1606</v>
      </c>
      <c r="F1070" t="str">
        <f t="shared" si="125"/>
        <v>078GENERAL EXPENSES - OTHER</v>
      </c>
      <c r="G1070" t="str">
        <f t="shared" si="126"/>
        <v>1341MEMBERSHIP FEES - SALGA</v>
      </c>
      <c r="H1070" s="2" t="s">
        <v>1569</v>
      </c>
      <c r="I1070" t="s">
        <v>1326</v>
      </c>
      <c r="J1070" s="2" t="s">
        <v>519</v>
      </c>
      <c r="K1070" s="2" t="s">
        <v>520</v>
      </c>
      <c r="L1070" s="2" t="s">
        <v>395</v>
      </c>
      <c r="M1070" s="2" t="s">
        <v>396</v>
      </c>
      <c r="N1070" s="2" t="s">
        <v>707</v>
      </c>
      <c r="O1070" s="2" t="s">
        <v>708</v>
      </c>
      <c r="P1070" s="2">
        <v>36746</v>
      </c>
      <c r="Q1070" s="2">
        <v>34200</v>
      </c>
      <c r="R1070" s="3">
        <f t="shared" si="127"/>
        <v>36081</v>
      </c>
      <c r="S1070" s="3">
        <f t="shared" si="128"/>
        <v>37993.292999999998</v>
      </c>
      <c r="T1070" s="2">
        <v>0</v>
      </c>
      <c r="U1070" s="2">
        <v>0</v>
      </c>
      <c r="V1070" s="2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 s="2">
        <f t="shared" si="129"/>
        <v>0</v>
      </c>
      <c r="AI1070" s="2">
        <f t="shared" si="124"/>
        <v>0</v>
      </c>
      <c r="AJ1070">
        <v>0</v>
      </c>
      <c r="AK1070" s="2">
        <f t="shared" si="130"/>
        <v>0</v>
      </c>
    </row>
    <row r="1071" spans="1:37" ht="12.75" customHeight="1">
      <c r="A1071" s="2">
        <v>14</v>
      </c>
      <c r="B1071" s="2">
        <v>15</v>
      </c>
      <c r="C1071" s="2" t="s">
        <v>729</v>
      </c>
      <c r="D1071" t="s">
        <v>1437</v>
      </c>
      <c r="E1071" s="2" t="s">
        <v>1606</v>
      </c>
      <c r="F1071" t="str">
        <f t="shared" si="125"/>
        <v>078GENERAL EXPENSES - OTHER</v>
      </c>
      <c r="G1071" t="str">
        <f t="shared" si="126"/>
        <v>1341MEMBERSHIP FEES - SALGA</v>
      </c>
      <c r="H1071" s="2" t="s">
        <v>1569</v>
      </c>
      <c r="I1071" t="s">
        <v>1326</v>
      </c>
      <c r="J1071" s="2" t="s">
        <v>527</v>
      </c>
      <c r="K1071" s="2" t="s">
        <v>528</v>
      </c>
      <c r="L1071" s="2" t="s">
        <v>395</v>
      </c>
      <c r="M1071" s="2" t="s">
        <v>396</v>
      </c>
      <c r="N1071" s="2" t="s">
        <v>707</v>
      </c>
      <c r="O1071" s="2" t="s">
        <v>708</v>
      </c>
      <c r="P1071" s="2">
        <v>39408</v>
      </c>
      <c r="Q1071" s="2">
        <v>39874</v>
      </c>
      <c r="R1071" s="3">
        <f t="shared" si="127"/>
        <v>42067.07</v>
      </c>
      <c r="S1071" s="3">
        <f t="shared" si="128"/>
        <v>44296.624709999996</v>
      </c>
      <c r="T1071" s="2">
        <v>0</v>
      </c>
      <c r="U1071" s="2">
        <v>0</v>
      </c>
      <c r="V1071" s="2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 s="2">
        <f t="shared" si="129"/>
        <v>0</v>
      </c>
      <c r="AI1071" s="2">
        <f t="shared" si="124"/>
        <v>0</v>
      </c>
      <c r="AJ1071">
        <v>0</v>
      </c>
      <c r="AK1071" s="2">
        <f t="shared" si="130"/>
        <v>0</v>
      </c>
    </row>
    <row r="1072" spans="1:37" ht="12.75" customHeight="1">
      <c r="A1072" s="2">
        <v>14</v>
      </c>
      <c r="B1072" s="2">
        <v>15</v>
      </c>
      <c r="C1072" s="2" t="s">
        <v>729</v>
      </c>
      <c r="D1072" t="s">
        <v>1438</v>
      </c>
      <c r="E1072" s="2" t="s">
        <v>1606</v>
      </c>
      <c r="F1072" t="str">
        <f t="shared" si="125"/>
        <v>078GENERAL EXPENSES - OTHER</v>
      </c>
      <c r="G1072" t="str">
        <f t="shared" si="126"/>
        <v>1341MEMBERSHIP FEES - SALGA</v>
      </c>
      <c r="H1072" s="2" t="s">
        <v>1569</v>
      </c>
      <c r="I1072" t="s">
        <v>1326</v>
      </c>
      <c r="J1072" s="2" t="s">
        <v>533</v>
      </c>
      <c r="K1072" s="2" t="s">
        <v>534</v>
      </c>
      <c r="L1072" s="2" t="s">
        <v>395</v>
      </c>
      <c r="M1072" s="2" t="s">
        <v>396</v>
      </c>
      <c r="N1072" s="2" t="s">
        <v>707</v>
      </c>
      <c r="O1072" s="2" t="s">
        <v>708</v>
      </c>
      <c r="P1072" s="2">
        <v>121701</v>
      </c>
      <c r="Q1072" s="2">
        <v>121256</v>
      </c>
      <c r="R1072" s="3">
        <f t="shared" si="127"/>
        <v>127925.08</v>
      </c>
      <c r="S1072" s="3">
        <f t="shared" si="128"/>
        <v>134705.10923999999</v>
      </c>
      <c r="T1072" s="2">
        <v>0</v>
      </c>
      <c r="U1072" s="2">
        <v>0</v>
      </c>
      <c r="V1072" s="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 s="2">
        <f t="shared" si="129"/>
        <v>0</v>
      </c>
      <c r="AI1072" s="2">
        <f t="shared" si="124"/>
        <v>0</v>
      </c>
      <c r="AJ1072">
        <v>0</v>
      </c>
      <c r="AK1072" s="2">
        <f t="shared" si="130"/>
        <v>0</v>
      </c>
    </row>
    <row r="1073" spans="1:37" ht="12.75" customHeight="1">
      <c r="A1073" s="2">
        <v>14</v>
      </c>
      <c r="B1073" s="2">
        <v>15</v>
      </c>
      <c r="C1073" s="2" t="s">
        <v>729</v>
      </c>
      <c r="D1073" t="s">
        <v>1439</v>
      </c>
      <c r="E1073" s="2" t="s">
        <v>1606</v>
      </c>
      <c r="F1073" t="str">
        <f t="shared" si="125"/>
        <v>078GENERAL EXPENSES - OTHER</v>
      </c>
      <c r="G1073" t="str">
        <f t="shared" si="126"/>
        <v>1341MEMBERSHIP FEES - SALGA</v>
      </c>
      <c r="H1073" s="2" t="s">
        <v>1569</v>
      </c>
      <c r="I1073" t="s">
        <v>1326</v>
      </c>
      <c r="J1073" s="2" t="s">
        <v>549</v>
      </c>
      <c r="K1073" s="2" t="s">
        <v>550</v>
      </c>
      <c r="L1073" s="2" t="s">
        <v>395</v>
      </c>
      <c r="M1073" s="2" t="s">
        <v>396</v>
      </c>
      <c r="N1073" s="2" t="s">
        <v>707</v>
      </c>
      <c r="O1073" s="2" t="s">
        <v>708</v>
      </c>
      <c r="P1073" s="2">
        <v>44202</v>
      </c>
      <c r="Q1073" s="2">
        <v>52143</v>
      </c>
      <c r="R1073" s="3">
        <f t="shared" si="127"/>
        <v>55010.864999999998</v>
      </c>
      <c r="S1073" s="3">
        <f t="shared" si="128"/>
        <v>57926.440844999997</v>
      </c>
      <c r="T1073" s="2">
        <v>0</v>
      </c>
      <c r="U1073" s="2">
        <v>0</v>
      </c>
      <c r="V1073" s="2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 s="2">
        <f t="shared" si="129"/>
        <v>0</v>
      </c>
      <c r="AI1073" s="2">
        <f t="shared" si="124"/>
        <v>0</v>
      </c>
      <c r="AJ1073">
        <v>0</v>
      </c>
      <c r="AK1073" s="2">
        <f t="shared" si="130"/>
        <v>0</v>
      </c>
    </row>
    <row r="1074" spans="1:37" ht="12.75" customHeight="1">
      <c r="A1074" s="2">
        <v>14</v>
      </c>
      <c r="B1074" s="2">
        <v>15</v>
      </c>
      <c r="C1074" s="2" t="s">
        <v>729</v>
      </c>
      <c r="D1074" t="s">
        <v>1440</v>
      </c>
      <c r="E1074" s="2" t="s">
        <v>1606</v>
      </c>
      <c r="F1074" t="str">
        <f t="shared" si="125"/>
        <v>078GENERAL EXPENSES - OTHER</v>
      </c>
      <c r="G1074" t="str">
        <f t="shared" si="126"/>
        <v>1341MEMBERSHIP FEES - SALGA</v>
      </c>
      <c r="H1074" s="2" t="s">
        <v>1569</v>
      </c>
      <c r="I1074" t="s">
        <v>1326</v>
      </c>
      <c r="J1074" s="2" t="s">
        <v>553</v>
      </c>
      <c r="K1074" s="2" t="s">
        <v>554</v>
      </c>
      <c r="L1074" s="2" t="s">
        <v>395</v>
      </c>
      <c r="M1074" s="2" t="s">
        <v>396</v>
      </c>
      <c r="N1074" s="2" t="s">
        <v>707</v>
      </c>
      <c r="O1074" s="2" t="s">
        <v>708</v>
      </c>
      <c r="P1074" s="2">
        <v>25121</v>
      </c>
      <c r="Q1074" s="2">
        <v>27040</v>
      </c>
      <c r="R1074" s="3">
        <f t="shared" si="127"/>
        <v>28527.200000000001</v>
      </c>
      <c r="S1074" s="3">
        <f t="shared" si="128"/>
        <v>30039.141600000003</v>
      </c>
      <c r="T1074" s="2">
        <v>0</v>
      </c>
      <c r="U1074" s="2">
        <v>0</v>
      </c>
      <c r="V1074" s="2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 s="2">
        <f t="shared" si="129"/>
        <v>0</v>
      </c>
      <c r="AI1074" s="2">
        <f t="shared" si="124"/>
        <v>0</v>
      </c>
      <c r="AJ1074">
        <v>0</v>
      </c>
      <c r="AK1074" s="2">
        <f t="shared" si="130"/>
        <v>0</v>
      </c>
    </row>
    <row r="1075" spans="1:37" ht="12.75" customHeight="1">
      <c r="A1075" s="2">
        <v>14</v>
      </c>
      <c r="B1075" s="2">
        <v>15</v>
      </c>
      <c r="C1075" s="2" t="s">
        <v>729</v>
      </c>
      <c r="D1075" t="s">
        <v>1441</v>
      </c>
      <c r="E1075" s="2" t="s">
        <v>1608</v>
      </c>
      <c r="F1075" t="str">
        <f t="shared" si="125"/>
        <v>078GENERAL EXPENSES - OTHER</v>
      </c>
      <c r="G1075" t="str">
        <f t="shared" si="126"/>
        <v>1341MEMBERSHIP FEES - SALGA</v>
      </c>
      <c r="H1075" s="2" t="s">
        <v>1573</v>
      </c>
      <c r="I1075" t="s">
        <v>1326</v>
      </c>
      <c r="J1075" s="2" t="s">
        <v>555</v>
      </c>
      <c r="K1075" s="2" t="s">
        <v>556</v>
      </c>
      <c r="L1075" s="2" t="s">
        <v>395</v>
      </c>
      <c r="M1075" s="2" t="s">
        <v>396</v>
      </c>
      <c r="N1075" s="2" t="s">
        <v>707</v>
      </c>
      <c r="O1075" s="2" t="s">
        <v>708</v>
      </c>
      <c r="P1075" s="2">
        <v>31553</v>
      </c>
      <c r="Q1075" s="2">
        <v>34722</v>
      </c>
      <c r="R1075" s="3">
        <f t="shared" si="127"/>
        <v>36631.71</v>
      </c>
      <c r="S1075" s="3">
        <f t="shared" si="128"/>
        <v>38573.190629999997</v>
      </c>
      <c r="T1075" s="2">
        <v>0</v>
      </c>
      <c r="U1075" s="2">
        <v>0</v>
      </c>
      <c r="V1075" s="2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 s="2">
        <f t="shared" si="129"/>
        <v>0</v>
      </c>
      <c r="AI1075" s="2">
        <f t="shared" si="124"/>
        <v>0</v>
      </c>
      <c r="AJ1075">
        <v>0</v>
      </c>
      <c r="AK1075" s="2">
        <f t="shared" si="130"/>
        <v>0</v>
      </c>
    </row>
    <row r="1076" spans="1:37" ht="12.75" customHeight="1">
      <c r="A1076" s="2">
        <v>14</v>
      </c>
      <c r="B1076" s="2">
        <v>15</v>
      </c>
      <c r="C1076" s="2" t="s">
        <v>729</v>
      </c>
      <c r="D1076" t="s">
        <v>1442</v>
      </c>
      <c r="E1076" s="2" t="s">
        <v>1607</v>
      </c>
      <c r="F1076" t="str">
        <f t="shared" si="125"/>
        <v>078GENERAL EXPENSES - OTHER</v>
      </c>
      <c r="G1076" t="str">
        <f t="shared" si="126"/>
        <v>1341MEMBERSHIP FEES - SALGA</v>
      </c>
      <c r="H1076" s="2" t="s">
        <v>1571</v>
      </c>
      <c r="I1076" t="s">
        <v>1326</v>
      </c>
      <c r="J1076" s="2" t="s">
        <v>563</v>
      </c>
      <c r="K1076" s="2" t="s">
        <v>564</v>
      </c>
      <c r="L1076" s="2" t="s">
        <v>395</v>
      </c>
      <c r="M1076" s="2" t="s">
        <v>396</v>
      </c>
      <c r="N1076" s="2" t="s">
        <v>707</v>
      </c>
      <c r="O1076" s="2" t="s">
        <v>708</v>
      </c>
      <c r="P1076" s="2">
        <v>30173</v>
      </c>
      <c r="Q1076" s="2">
        <v>33358</v>
      </c>
      <c r="R1076" s="3">
        <f t="shared" si="127"/>
        <v>35192.69</v>
      </c>
      <c r="S1076" s="3">
        <f t="shared" si="128"/>
        <v>37057.902570000006</v>
      </c>
      <c r="T1076" s="2">
        <v>0</v>
      </c>
      <c r="U1076" s="2">
        <v>0</v>
      </c>
      <c r="V1076" s="2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 s="2">
        <f t="shared" si="129"/>
        <v>0</v>
      </c>
      <c r="AI1076" s="2">
        <f t="shared" si="124"/>
        <v>0</v>
      </c>
      <c r="AJ1076">
        <v>0</v>
      </c>
      <c r="AK1076" s="2">
        <f t="shared" si="130"/>
        <v>0</v>
      </c>
    </row>
    <row r="1077" spans="1:37" ht="12.75" customHeight="1">
      <c r="A1077" s="2">
        <v>14</v>
      </c>
      <c r="B1077" s="2">
        <v>15</v>
      </c>
      <c r="C1077" s="2" t="s">
        <v>729</v>
      </c>
      <c r="D1077" t="s">
        <v>1443</v>
      </c>
      <c r="E1077" s="2" t="s">
        <v>1606</v>
      </c>
      <c r="F1077" t="str">
        <f t="shared" si="125"/>
        <v>078GENERAL EXPENSES - OTHER</v>
      </c>
      <c r="G1077" t="str">
        <f t="shared" si="126"/>
        <v>1341MEMBERSHIP FEES - SALGA</v>
      </c>
      <c r="H1077" s="2" t="s">
        <v>1569</v>
      </c>
      <c r="I1077" t="s">
        <v>1326</v>
      </c>
      <c r="J1077" s="2" t="s">
        <v>576</v>
      </c>
      <c r="K1077" s="2" t="s">
        <v>577</v>
      </c>
      <c r="L1077" s="2" t="s">
        <v>395</v>
      </c>
      <c r="M1077" s="2" t="s">
        <v>396</v>
      </c>
      <c r="N1077" s="2" t="s">
        <v>707</v>
      </c>
      <c r="O1077" s="2" t="s">
        <v>708</v>
      </c>
      <c r="P1077" s="2">
        <v>28774</v>
      </c>
      <c r="Q1077" s="2">
        <v>28444</v>
      </c>
      <c r="R1077" s="3">
        <f t="shared" si="127"/>
        <v>30008.42</v>
      </c>
      <c r="S1077" s="3">
        <f t="shared" si="128"/>
        <v>31598.866259999999</v>
      </c>
      <c r="T1077" s="2">
        <v>0</v>
      </c>
      <c r="U1077" s="2">
        <v>0</v>
      </c>
      <c r="V1077" s="2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 s="2">
        <f t="shared" si="129"/>
        <v>0</v>
      </c>
      <c r="AI1077" s="2">
        <f t="shared" si="124"/>
        <v>0</v>
      </c>
      <c r="AJ1077">
        <v>0</v>
      </c>
      <c r="AK1077" s="2">
        <f t="shared" si="130"/>
        <v>0</v>
      </c>
    </row>
    <row r="1078" spans="1:37" ht="12.75" customHeight="1">
      <c r="A1078" s="2">
        <v>14</v>
      </c>
      <c r="B1078" s="2">
        <v>15</v>
      </c>
      <c r="C1078" s="2" t="s">
        <v>729</v>
      </c>
      <c r="D1078" t="s">
        <v>1444</v>
      </c>
      <c r="E1078" s="2" t="s">
        <v>1607</v>
      </c>
      <c r="F1078" t="str">
        <f t="shared" si="125"/>
        <v>078GENERAL EXPENSES - OTHER</v>
      </c>
      <c r="G1078" t="str">
        <f t="shared" si="126"/>
        <v>1341MEMBERSHIP FEES - SALGA</v>
      </c>
      <c r="H1078" s="2" t="s">
        <v>1570</v>
      </c>
      <c r="I1078" t="s">
        <v>1326</v>
      </c>
      <c r="J1078" s="2" t="s">
        <v>578</v>
      </c>
      <c r="K1078" s="2" t="s">
        <v>579</v>
      </c>
      <c r="L1078" s="2" t="s">
        <v>395</v>
      </c>
      <c r="M1078" s="2" t="s">
        <v>396</v>
      </c>
      <c r="N1078" s="2" t="s">
        <v>707</v>
      </c>
      <c r="O1078" s="2" t="s">
        <v>708</v>
      </c>
      <c r="P1078" s="2">
        <v>14673</v>
      </c>
      <c r="Q1078" s="2">
        <v>15584</v>
      </c>
      <c r="R1078" s="3">
        <f t="shared" si="127"/>
        <v>16441.12</v>
      </c>
      <c r="S1078" s="3">
        <f t="shared" si="128"/>
        <v>17312.499359999998</v>
      </c>
      <c r="T1078" s="2">
        <v>0</v>
      </c>
      <c r="U1078" s="2">
        <v>0</v>
      </c>
      <c r="V1078" s="2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 s="2">
        <f t="shared" si="129"/>
        <v>0</v>
      </c>
      <c r="AI1078" s="2">
        <f t="shared" si="124"/>
        <v>0</v>
      </c>
      <c r="AJ1078">
        <v>0</v>
      </c>
      <c r="AK1078" s="2">
        <f t="shared" si="130"/>
        <v>0</v>
      </c>
    </row>
    <row r="1079" spans="1:37" ht="12.75" customHeight="1">
      <c r="A1079" s="2">
        <v>14</v>
      </c>
      <c r="B1079" s="2">
        <v>15</v>
      </c>
      <c r="C1079" s="2" t="s">
        <v>729</v>
      </c>
      <c r="D1079" t="s">
        <v>1445</v>
      </c>
      <c r="E1079" s="2" t="s">
        <v>1607</v>
      </c>
      <c r="F1079" t="str">
        <f t="shared" si="125"/>
        <v>078GENERAL EXPENSES - OTHER</v>
      </c>
      <c r="G1079" t="str">
        <f t="shared" si="126"/>
        <v>1341MEMBERSHIP FEES - SALGA</v>
      </c>
      <c r="H1079" s="2" t="s">
        <v>1570</v>
      </c>
      <c r="I1079" t="s">
        <v>1326</v>
      </c>
      <c r="J1079" s="2" t="s">
        <v>436</v>
      </c>
      <c r="K1079" s="2" t="s">
        <v>580</v>
      </c>
      <c r="L1079" s="2" t="s">
        <v>395</v>
      </c>
      <c r="M1079" s="2" t="s">
        <v>396</v>
      </c>
      <c r="N1079" s="2" t="s">
        <v>707</v>
      </c>
      <c r="O1079" s="2" t="s">
        <v>708</v>
      </c>
      <c r="P1079" s="2">
        <v>67738</v>
      </c>
      <c r="Q1079" s="2">
        <v>64414</v>
      </c>
      <c r="R1079" s="3">
        <f t="shared" si="127"/>
        <v>67956.77</v>
      </c>
      <c r="S1079" s="3">
        <f t="shared" si="128"/>
        <v>71558.478810000001</v>
      </c>
      <c r="T1079" s="2">
        <v>0</v>
      </c>
      <c r="U1079" s="2">
        <v>0</v>
      </c>
      <c r="V1079" s="2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 s="2">
        <f t="shared" si="129"/>
        <v>0</v>
      </c>
      <c r="AI1079" s="2">
        <f t="shared" si="124"/>
        <v>0</v>
      </c>
      <c r="AJ1079">
        <v>0</v>
      </c>
      <c r="AK1079" s="2">
        <f t="shared" si="130"/>
        <v>0</v>
      </c>
    </row>
    <row r="1080" spans="1:37" ht="12.75" customHeight="1">
      <c r="A1080" s="2">
        <v>14</v>
      </c>
      <c r="B1080" s="2">
        <v>15</v>
      </c>
      <c r="C1080" s="2" t="s">
        <v>729</v>
      </c>
      <c r="D1080" t="s">
        <v>1447</v>
      </c>
      <c r="E1080" s="2" t="s">
        <v>1607</v>
      </c>
      <c r="F1080" t="str">
        <f t="shared" si="125"/>
        <v>078GENERAL EXPENSES - OTHER</v>
      </c>
      <c r="G1080" t="str">
        <f t="shared" si="126"/>
        <v>1341MEMBERSHIP FEES - SALGA</v>
      </c>
      <c r="H1080" s="2" t="s">
        <v>1573</v>
      </c>
      <c r="I1080" t="s">
        <v>1326</v>
      </c>
      <c r="J1080" s="2" t="s">
        <v>585</v>
      </c>
      <c r="K1080" s="2" t="s">
        <v>586</v>
      </c>
      <c r="L1080" s="2" t="s">
        <v>395</v>
      </c>
      <c r="M1080" s="2" t="s">
        <v>396</v>
      </c>
      <c r="N1080" s="2" t="s">
        <v>707</v>
      </c>
      <c r="O1080" s="2" t="s">
        <v>708</v>
      </c>
      <c r="P1080" s="2">
        <v>53256</v>
      </c>
      <c r="Q1080" s="2">
        <v>57780</v>
      </c>
      <c r="R1080" s="3">
        <f t="shared" si="127"/>
        <v>60957.9</v>
      </c>
      <c r="S1080" s="3">
        <f t="shared" si="128"/>
        <v>64188.668700000002</v>
      </c>
      <c r="T1080" s="2">
        <v>0</v>
      </c>
      <c r="U1080" s="2">
        <v>0</v>
      </c>
      <c r="V1080" s="2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 s="2">
        <f t="shared" si="129"/>
        <v>0</v>
      </c>
      <c r="AI1080" s="2">
        <f t="shared" si="124"/>
        <v>0</v>
      </c>
      <c r="AJ1080">
        <v>0</v>
      </c>
      <c r="AK1080" s="2">
        <f t="shared" si="130"/>
        <v>0</v>
      </c>
    </row>
    <row r="1081" spans="1:37" ht="12.75" customHeight="1">
      <c r="A1081" s="2">
        <v>14</v>
      </c>
      <c r="B1081" s="2">
        <v>15</v>
      </c>
      <c r="C1081" s="2" t="s">
        <v>729</v>
      </c>
      <c r="D1081" t="s">
        <v>1447</v>
      </c>
      <c r="E1081" s="2" t="s">
        <v>1607</v>
      </c>
      <c r="F1081" t="str">
        <f t="shared" si="125"/>
        <v>608OTHER ASSETS</v>
      </c>
      <c r="G1081" t="str">
        <f t="shared" si="126"/>
        <v>5025OTHER ASSETS</v>
      </c>
      <c r="H1081" s="2" t="s">
        <v>1573</v>
      </c>
      <c r="I1081" t="s">
        <v>1328</v>
      </c>
      <c r="J1081" s="2" t="s">
        <v>585</v>
      </c>
      <c r="K1081" s="2" t="s">
        <v>586</v>
      </c>
      <c r="L1081" s="2" t="s">
        <v>403</v>
      </c>
      <c r="M1081" s="2" t="s">
        <v>404</v>
      </c>
      <c r="N1081" s="2" t="s">
        <v>421</v>
      </c>
      <c r="O1081" s="2" t="s">
        <v>404</v>
      </c>
      <c r="P1081" s="3">
        <v>500000</v>
      </c>
      <c r="Q1081" s="3"/>
      <c r="T1081" s="2">
        <v>0</v>
      </c>
      <c r="U1081" s="2">
        <v>0</v>
      </c>
      <c r="V1081" s="2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 s="2">
        <f t="shared" si="129"/>
        <v>0</v>
      </c>
      <c r="AI1081" s="2">
        <f t="shared" si="124"/>
        <v>0</v>
      </c>
      <c r="AJ1081">
        <v>0</v>
      </c>
      <c r="AK1081" s="2">
        <f t="shared" si="130"/>
        <v>0</v>
      </c>
    </row>
    <row r="1082" spans="1:37" ht="12.75" customHeight="1">
      <c r="A1082" s="2">
        <v>14</v>
      </c>
      <c r="B1082" s="2">
        <v>15</v>
      </c>
      <c r="C1082" s="2" t="s">
        <v>729</v>
      </c>
      <c r="D1082" t="s">
        <v>1449</v>
      </c>
      <c r="E1082" s="2" t="s">
        <v>1607</v>
      </c>
      <c r="F1082" t="str">
        <f t="shared" si="125"/>
        <v>078GENERAL EXPENSES - OTHER</v>
      </c>
      <c r="G1082" t="str">
        <f t="shared" si="126"/>
        <v>1341MEMBERSHIP FEES - SALGA</v>
      </c>
      <c r="H1082" s="2" t="s">
        <v>1573</v>
      </c>
      <c r="I1082" t="s">
        <v>1326</v>
      </c>
      <c r="J1082" s="2" t="s">
        <v>591</v>
      </c>
      <c r="K1082" s="2" t="s">
        <v>592</v>
      </c>
      <c r="L1082" s="2" t="s">
        <v>395</v>
      </c>
      <c r="M1082" s="2" t="s">
        <v>396</v>
      </c>
      <c r="N1082" s="2" t="s">
        <v>707</v>
      </c>
      <c r="O1082" s="2" t="s">
        <v>708</v>
      </c>
      <c r="P1082" s="2">
        <v>15167</v>
      </c>
      <c r="Q1082" s="2">
        <v>13447</v>
      </c>
      <c r="R1082" s="3">
        <f t="shared" si="127"/>
        <v>14186.584999999999</v>
      </c>
      <c r="S1082" s="3">
        <f t="shared" si="128"/>
        <v>14938.474004999998</v>
      </c>
      <c r="T1082" s="2">
        <v>0</v>
      </c>
      <c r="U1082" s="2">
        <v>0</v>
      </c>
      <c r="V1082" s="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 s="2">
        <f t="shared" si="129"/>
        <v>0</v>
      </c>
      <c r="AI1082" s="2">
        <f t="shared" si="124"/>
        <v>0</v>
      </c>
      <c r="AJ1082">
        <v>0</v>
      </c>
      <c r="AK1082" s="2">
        <f t="shared" si="130"/>
        <v>0</v>
      </c>
    </row>
    <row r="1083" spans="1:37" ht="12.75" customHeight="1">
      <c r="A1083" s="2">
        <v>14</v>
      </c>
      <c r="B1083" s="2">
        <v>15</v>
      </c>
      <c r="C1083" s="2" t="s">
        <v>729</v>
      </c>
      <c r="D1083" t="s">
        <v>1450</v>
      </c>
      <c r="E1083" s="2" t="s">
        <v>1608</v>
      </c>
      <c r="F1083" t="str">
        <f t="shared" si="125"/>
        <v>078GENERAL EXPENSES - OTHER</v>
      </c>
      <c r="G1083" t="str">
        <f t="shared" si="126"/>
        <v>1341MEMBERSHIP FEES - SALGA</v>
      </c>
      <c r="H1083" s="2" t="s">
        <v>1582</v>
      </c>
      <c r="I1083" t="s">
        <v>1326</v>
      </c>
      <c r="J1083" s="2" t="s">
        <v>593</v>
      </c>
      <c r="K1083" s="2" t="s">
        <v>594</v>
      </c>
      <c r="L1083" s="2" t="s">
        <v>395</v>
      </c>
      <c r="M1083" s="2" t="s">
        <v>396</v>
      </c>
      <c r="N1083" s="2" t="s">
        <v>707</v>
      </c>
      <c r="O1083" s="2" t="s">
        <v>708</v>
      </c>
      <c r="P1083" s="2">
        <v>23289</v>
      </c>
      <c r="Q1083" s="2">
        <v>26166</v>
      </c>
      <c r="R1083" s="3">
        <f t="shared" si="127"/>
        <v>27605.13</v>
      </c>
      <c r="S1083" s="3">
        <f t="shared" si="128"/>
        <v>29068.20189</v>
      </c>
      <c r="T1083" s="2">
        <v>0</v>
      </c>
      <c r="U1083" s="2">
        <v>0</v>
      </c>
      <c r="V1083" s="2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 s="2">
        <f t="shared" si="129"/>
        <v>0</v>
      </c>
      <c r="AI1083" s="2">
        <f t="shared" si="124"/>
        <v>0</v>
      </c>
      <c r="AJ1083">
        <v>0</v>
      </c>
      <c r="AK1083" s="2">
        <f t="shared" si="130"/>
        <v>0</v>
      </c>
    </row>
    <row r="1084" spans="1:37" ht="12.75" customHeight="1">
      <c r="A1084" s="2">
        <v>14</v>
      </c>
      <c r="B1084" s="2">
        <v>15</v>
      </c>
      <c r="C1084" s="2" t="s">
        <v>729</v>
      </c>
      <c r="D1084" t="s">
        <v>1451</v>
      </c>
      <c r="E1084" s="2" t="s">
        <v>1608</v>
      </c>
      <c r="F1084" t="str">
        <f t="shared" si="125"/>
        <v>078GENERAL EXPENSES - OTHER</v>
      </c>
      <c r="G1084" t="str">
        <f t="shared" si="126"/>
        <v>1341MEMBERSHIP FEES - SALGA</v>
      </c>
      <c r="H1084" s="2" t="s">
        <v>1582</v>
      </c>
      <c r="I1084" t="s">
        <v>1326</v>
      </c>
      <c r="J1084" s="2" t="s">
        <v>595</v>
      </c>
      <c r="K1084" s="2" t="s">
        <v>596</v>
      </c>
      <c r="L1084" s="2" t="s">
        <v>395</v>
      </c>
      <c r="M1084" s="2" t="s">
        <v>396</v>
      </c>
      <c r="N1084" s="2" t="s">
        <v>707</v>
      </c>
      <c r="O1084" s="2" t="s">
        <v>708</v>
      </c>
      <c r="P1084" s="2">
        <v>124257</v>
      </c>
      <c r="Q1084" s="2">
        <v>133512</v>
      </c>
      <c r="R1084" s="3">
        <f t="shared" si="127"/>
        <v>140855.16</v>
      </c>
      <c r="S1084" s="3">
        <f t="shared" si="128"/>
        <v>148320.48348</v>
      </c>
      <c r="T1084" s="2">
        <v>0</v>
      </c>
      <c r="U1084" s="2">
        <v>0</v>
      </c>
      <c r="V1084" s="2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 s="2">
        <f t="shared" si="129"/>
        <v>0</v>
      </c>
      <c r="AI1084" s="2">
        <f t="shared" si="124"/>
        <v>0</v>
      </c>
      <c r="AJ1084">
        <v>0</v>
      </c>
      <c r="AK1084" s="2">
        <f t="shared" si="130"/>
        <v>0</v>
      </c>
    </row>
    <row r="1085" spans="1:37" ht="12.75" customHeight="1">
      <c r="A1085" s="2">
        <v>14</v>
      </c>
      <c r="B1085" s="2">
        <v>15</v>
      </c>
      <c r="C1085" s="2" t="s">
        <v>729</v>
      </c>
      <c r="D1085" t="s">
        <v>1451</v>
      </c>
      <c r="E1085" s="2" t="s">
        <v>1608</v>
      </c>
      <c r="F1085" t="str">
        <f t="shared" si="125"/>
        <v>608OTHER ASSETS</v>
      </c>
      <c r="G1085" t="str">
        <f t="shared" si="126"/>
        <v>5025OTHER ASSETS</v>
      </c>
      <c r="H1085" s="2" t="s">
        <v>1582</v>
      </c>
      <c r="I1085" t="s">
        <v>1328</v>
      </c>
      <c r="J1085" s="2" t="s">
        <v>595</v>
      </c>
      <c r="K1085" s="2" t="s">
        <v>596</v>
      </c>
      <c r="L1085" s="2" t="s">
        <v>403</v>
      </c>
      <c r="M1085" s="2" t="s">
        <v>404</v>
      </c>
      <c r="N1085" s="2" t="s">
        <v>421</v>
      </c>
      <c r="O1085" s="2" t="s">
        <v>404</v>
      </c>
      <c r="P1085" s="3">
        <v>235000</v>
      </c>
      <c r="Q1085" s="3"/>
      <c r="S1085" s="3">
        <v>1300000</v>
      </c>
      <c r="T1085" s="2">
        <v>0</v>
      </c>
      <c r="U1085" s="2">
        <v>0</v>
      </c>
      <c r="V1085" s="2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 s="2">
        <f t="shared" si="129"/>
        <v>0</v>
      </c>
      <c r="AI1085" s="2">
        <f t="shared" si="124"/>
        <v>0</v>
      </c>
      <c r="AJ1085">
        <v>0</v>
      </c>
      <c r="AK1085" s="2">
        <f t="shared" si="130"/>
        <v>0</v>
      </c>
    </row>
    <row r="1086" spans="1:37" ht="12.75" customHeight="1">
      <c r="A1086" s="2">
        <v>14</v>
      </c>
      <c r="B1086" s="2">
        <v>15</v>
      </c>
      <c r="C1086" s="2" t="s">
        <v>729</v>
      </c>
      <c r="D1086" t="s">
        <v>1452</v>
      </c>
      <c r="E1086" s="2" t="s">
        <v>1608</v>
      </c>
      <c r="F1086" t="str">
        <f t="shared" si="125"/>
        <v>078GENERAL EXPENSES - OTHER</v>
      </c>
      <c r="G1086" t="str">
        <f t="shared" si="126"/>
        <v>1341MEMBERSHIP FEES - SALGA</v>
      </c>
      <c r="H1086" s="2" t="s">
        <v>1578</v>
      </c>
      <c r="I1086" t="s">
        <v>1326</v>
      </c>
      <c r="J1086" s="2" t="s">
        <v>610</v>
      </c>
      <c r="K1086" s="2" t="s">
        <v>611</v>
      </c>
      <c r="L1086" s="2" t="s">
        <v>395</v>
      </c>
      <c r="M1086" s="2" t="s">
        <v>396</v>
      </c>
      <c r="N1086" s="2" t="s">
        <v>707</v>
      </c>
      <c r="O1086" s="2" t="s">
        <v>708</v>
      </c>
      <c r="P1086" s="2">
        <v>81047</v>
      </c>
      <c r="Q1086" s="2">
        <v>85047</v>
      </c>
      <c r="R1086" s="3">
        <f t="shared" si="127"/>
        <v>89724.585000000006</v>
      </c>
      <c r="S1086" s="3">
        <f t="shared" si="128"/>
        <v>94479.988005000007</v>
      </c>
      <c r="T1086" s="2">
        <v>0</v>
      </c>
      <c r="U1086" s="2">
        <v>0</v>
      </c>
      <c r="V1086" s="2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 s="2">
        <f t="shared" si="129"/>
        <v>0</v>
      </c>
      <c r="AI1086" s="2">
        <f t="shared" si="124"/>
        <v>0</v>
      </c>
      <c r="AJ1086">
        <v>0</v>
      </c>
      <c r="AK1086" s="2">
        <f t="shared" si="130"/>
        <v>0</v>
      </c>
    </row>
    <row r="1087" spans="1:37" ht="12.75" customHeight="1">
      <c r="A1087" s="2">
        <v>14</v>
      </c>
      <c r="B1087" s="2">
        <v>15</v>
      </c>
      <c r="C1087" s="2" t="s">
        <v>729</v>
      </c>
      <c r="D1087" t="s">
        <v>1452</v>
      </c>
      <c r="E1087" s="2" t="s">
        <v>1608</v>
      </c>
      <c r="F1087" t="str">
        <f t="shared" si="125"/>
        <v>608OTHER ASSETS</v>
      </c>
      <c r="G1087" t="str">
        <f t="shared" si="126"/>
        <v>5010OTHER-INFRASTRUCTURE ASSETS</v>
      </c>
      <c r="H1087" s="2" t="s">
        <v>1578</v>
      </c>
      <c r="I1087" t="s">
        <v>1328</v>
      </c>
      <c r="J1087" s="2" t="s">
        <v>610</v>
      </c>
      <c r="K1087" s="2" t="s">
        <v>611</v>
      </c>
      <c r="L1087" s="2" t="s">
        <v>403</v>
      </c>
      <c r="M1087" s="2" t="s">
        <v>404</v>
      </c>
      <c r="N1087" s="2" t="s">
        <v>496</v>
      </c>
      <c r="O1087" s="2" t="s">
        <v>497</v>
      </c>
      <c r="P1087" s="3">
        <v>336800</v>
      </c>
      <c r="Q1087" s="3"/>
      <c r="T1087" s="2">
        <v>0</v>
      </c>
      <c r="U1087" s="2">
        <v>0</v>
      </c>
      <c r="V1087" s="2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 s="2">
        <f t="shared" si="129"/>
        <v>0</v>
      </c>
      <c r="AI1087" s="2">
        <f t="shared" si="124"/>
        <v>0</v>
      </c>
      <c r="AJ1087">
        <v>0</v>
      </c>
      <c r="AK1087" s="2">
        <f t="shared" si="130"/>
        <v>0</v>
      </c>
    </row>
    <row r="1088" spans="1:37" ht="12.75" customHeight="1">
      <c r="A1088" s="2">
        <v>14</v>
      </c>
      <c r="B1088" s="2">
        <v>15</v>
      </c>
      <c r="C1088" s="2" t="s">
        <v>729</v>
      </c>
      <c r="D1088" t="s">
        <v>1453</v>
      </c>
      <c r="E1088" s="2" t="s">
        <v>1609</v>
      </c>
      <c r="F1088" t="str">
        <f t="shared" si="125"/>
        <v>078GENERAL EXPENSES - OTHER</v>
      </c>
      <c r="G1088" t="str">
        <f t="shared" si="126"/>
        <v>1341MEMBERSHIP FEES - SALGA</v>
      </c>
      <c r="H1088" s="2" t="s">
        <v>1575</v>
      </c>
      <c r="I1088" t="s">
        <v>1326</v>
      </c>
      <c r="J1088" s="2" t="s">
        <v>623</v>
      </c>
      <c r="K1088" s="2" t="s">
        <v>624</v>
      </c>
      <c r="L1088" s="2" t="s">
        <v>395</v>
      </c>
      <c r="M1088" s="2" t="s">
        <v>396</v>
      </c>
      <c r="N1088" s="2" t="s">
        <v>707</v>
      </c>
      <c r="O1088" s="2" t="s">
        <v>708</v>
      </c>
      <c r="P1088" s="2">
        <v>142986</v>
      </c>
      <c r="Q1088" s="2">
        <v>154505</v>
      </c>
      <c r="R1088" s="3">
        <f t="shared" si="127"/>
        <v>163002.77499999999</v>
      </c>
      <c r="S1088" s="3">
        <f t="shared" si="128"/>
        <v>171641.92207499998</v>
      </c>
      <c r="T1088" s="2">
        <v>0</v>
      </c>
      <c r="U1088" s="2">
        <v>0</v>
      </c>
      <c r="V1088" s="2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 s="2">
        <f t="shared" si="129"/>
        <v>0</v>
      </c>
      <c r="AI1088" s="2">
        <f t="shared" si="124"/>
        <v>0</v>
      </c>
      <c r="AJ1088">
        <v>0</v>
      </c>
      <c r="AK1088" s="2">
        <f t="shared" si="130"/>
        <v>0</v>
      </c>
    </row>
    <row r="1089" spans="1:37" ht="12.75" customHeight="1">
      <c r="A1089" s="2">
        <v>14</v>
      </c>
      <c r="B1089" s="2">
        <v>15</v>
      </c>
      <c r="C1089" s="2" t="s">
        <v>729</v>
      </c>
      <c r="D1089" t="s">
        <v>1454</v>
      </c>
      <c r="E1089" s="2" t="s">
        <v>1609</v>
      </c>
      <c r="F1089" t="str">
        <f t="shared" si="125"/>
        <v>608OTHER ASSETS</v>
      </c>
      <c r="G1089" t="str">
        <f t="shared" si="126"/>
        <v>5023OFFICE EQUIPMENT</v>
      </c>
      <c r="H1089" s="2" t="s">
        <v>1586</v>
      </c>
      <c r="I1089" t="s">
        <v>1328</v>
      </c>
      <c r="J1089" s="2" t="s">
        <v>639</v>
      </c>
      <c r="K1089" s="2" t="s">
        <v>640</v>
      </c>
      <c r="L1089" s="2" t="s">
        <v>403</v>
      </c>
      <c r="M1089" s="2" t="s">
        <v>404</v>
      </c>
      <c r="N1089" s="2" t="s">
        <v>405</v>
      </c>
      <c r="O1089" s="2" t="s">
        <v>406</v>
      </c>
      <c r="P1089" s="3">
        <v>300000</v>
      </c>
      <c r="Q1089" s="3"/>
      <c r="T1089" s="2">
        <v>1443.41</v>
      </c>
      <c r="U1089" s="2">
        <v>0</v>
      </c>
      <c r="V1089" s="2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1443.41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 s="2">
        <f t="shared" si="129"/>
        <v>1443.41</v>
      </c>
      <c r="AI1089" s="2">
        <f t="shared" si="124"/>
        <v>4.8113666666666673E-3</v>
      </c>
      <c r="AJ1089">
        <v>1443.41</v>
      </c>
      <c r="AK1089" s="2">
        <f t="shared" si="130"/>
        <v>2886.82</v>
      </c>
    </row>
    <row r="1090" spans="1:37" ht="12.75" customHeight="1">
      <c r="A1090" s="2">
        <v>14</v>
      </c>
      <c r="B1090" s="2">
        <v>15</v>
      </c>
      <c r="C1090" s="2" t="s">
        <v>729</v>
      </c>
      <c r="D1090" t="s">
        <v>1455</v>
      </c>
      <c r="E1090" s="2" t="s">
        <v>1609</v>
      </c>
      <c r="F1090" t="str">
        <f t="shared" si="125"/>
        <v>078GENERAL EXPENSES - OTHER</v>
      </c>
      <c r="G1090" t="str">
        <f t="shared" si="126"/>
        <v>1341MEMBERSHIP FEES - SALGA</v>
      </c>
      <c r="H1090" s="2" t="s">
        <v>1574</v>
      </c>
      <c r="I1090" t="s">
        <v>1326</v>
      </c>
      <c r="J1090" s="2" t="s">
        <v>641</v>
      </c>
      <c r="K1090" s="2" t="s">
        <v>642</v>
      </c>
      <c r="L1090" s="2" t="s">
        <v>395</v>
      </c>
      <c r="M1090" s="2" t="s">
        <v>396</v>
      </c>
      <c r="N1090" s="2" t="s">
        <v>707</v>
      </c>
      <c r="O1090" s="2" t="s">
        <v>708</v>
      </c>
      <c r="P1090" s="2">
        <v>63392</v>
      </c>
      <c r="Q1090" s="2">
        <v>63330</v>
      </c>
      <c r="R1090" s="3">
        <f t="shared" si="127"/>
        <v>66813.149999999994</v>
      </c>
      <c r="S1090" s="3">
        <f t="shared" si="128"/>
        <v>70354.246950000001</v>
      </c>
      <c r="T1090" s="2">
        <v>0</v>
      </c>
      <c r="U1090" s="2">
        <v>0</v>
      </c>
      <c r="V1090" s="2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 s="2">
        <f t="shared" si="129"/>
        <v>0</v>
      </c>
      <c r="AI1090" s="2">
        <f t="shared" si="124"/>
        <v>0</v>
      </c>
      <c r="AJ1090">
        <v>0</v>
      </c>
      <c r="AK1090" s="2">
        <f t="shared" si="130"/>
        <v>0</v>
      </c>
    </row>
    <row r="1091" spans="1:37" ht="12.75" customHeight="1">
      <c r="A1091" s="2">
        <v>14</v>
      </c>
      <c r="B1091" s="2">
        <v>15</v>
      </c>
      <c r="C1091" s="2" t="s">
        <v>729</v>
      </c>
      <c r="D1091" t="s">
        <v>1456</v>
      </c>
      <c r="E1091" s="2" t="s">
        <v>1609</v>
      </c>
      <c r="F1091" t="str">
        <f t="shared" si="125"/>
        <v>078GENERAL EXPENSES - OTHER</v>
      </c>
      <c r="G1091" t="str">
        <f t="shared" si="126"/>
        <v>1341MEMBERSHIP FEES - SALGA</v>
      </c>
      <c r="H1091" s="2" t="s">
        <v>1586</v>
      </c>
      <c r="I1091" t="s">
        <v>1326</v>
      </c>
      <c r="J1091" s="2" t="s">
        <v>649</v>
      </c>
      <c r="K1091" s="2" t="s">
        <v>650</v>
      </c>
      <c r="L1091" s="2" t="s">
        <v>395</v>
      </c>
      <c r="M1091" s="2" t="s">
        <v>396</v>
      </c>
      <c r="N1091" s="2" t="s">
        <v>707</v>
      </c>
      <c r="O1091" s="2" t="s">
        <v>708</v>
      </c>
      <c r="P1091" s="2">
        <v>108963</v>
      </c>
      <c r="Q1091" s="2">
        <v>147920</v>
      </c>
      <c r="R1091" s="3">
        <f t="shared" si="127"/>
        <v>156055.6</v>
      </c>
      <c r="S1091" s="3">
        <f t="shared" si="128"/>
        <v>164326.54680000001</v>
      </c>
      <c r="T1091" s="2">
        <v>0</v>
      </c>
      <c r="U1091" s="2">
        <v>0</v>
      </c>
      <c r="V1091" s="2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 s="2">
        <f t="shared" si="129"/>
        <v>0</v>
      </c>
      <c r="AI1091" s="2">
        <f t="shared" si="124"/>
        <v>0</v>
      </c>
      <c r="AJ1091">
        <v>0</v>
      </c>
      <c r="AK1091" s="2">
        <f t="shared" si="130"/>
        <v>0</v>
      </c>
    </row>
    <row r="1092" spans="1:37" ht="12.75" customHeight="1">
      <c r="A1092" s="2">
        <v>14</v>
      </c>
      <c r="B1092" s="2">
        <v>15</v>
      </c>
      <c r="C1092" s="2" t="s">
        <v>729</v>
      </c>
      <c r="D1092" t="s">
        <v>1456</v>
      </c>
      <c r="E1092" s="2" t="s">
        <v>1609</v>
      </c>
      <c r="F1092" t="str">
        <f t="shared" si="125"/>
        <v>600INFRASTRUCTURE</v>
      </c>
      <c r="G1092" t="str">
        <f t="shared" si="126"/>
        <v>5010OTHER-INFRASTRUCTURE ASSETS</v>
      </c>
      <c r="H1092" s="2" t="s">
        <v>1586</v>
      </c>
      <c r="I1092" t="s">
        <v>1328</v>
      </c>
      <c r="J1092" s="2" t="s">
        <v>649</v>
      </c>
      <c r="K1092" s="2" t="s">
        <v>650</v>
      </c>
      <c r="L1092" s="2" t="s">
        <v>599</v>
      </c>
      <c r="M1092" s="2" t="s">
        <v>600</v>
      </c>
      <c r="N1092" s="2" t="s">
        <v>496</v>
      </c>
      <c r="O1092" s="2" t="s">
        <v>497</v>
      </c>
      <c r="P1092" s="3">
        <v>100000</v>
      </c>
      <c r="Q1092" s="3"/>
      <c r="T1092" s="2">
        <v>0</v>
      </c>
      <c r="U1092" s="2">
        <v>0</v>
      </c>
      <c r="V1092" s="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 s="2">
        <f t="shared" si="129"/>
        <v>0</v>
      </c>
      <c r="AI1092" s="2">
        <f t="shared" si="124"/>
        <v>0</v>
      </c>
      <c r="AJ1092">
        <v>0</v>
      </c>
      <c r="AK1092" s="2">
        <f t="shared" si="130"/>
        <v>0</v>
      </c>
    </row>
    <row r="1093" spans="1:37" ht="12.75" customHeight="1">
      <c r="A1093" s="2">
        <v>14</v>
      </c>
      <c r="B1093" s="2">
        <v>15</v>
      </c>
      <c r="C1093" s="2" t="s">
        <v>729</v>
      </c>
      <c r="D1093" t="s">
        <v>1456</v>
      </c>
      <c r="E1093" s="2" t="s">
        <v>1609</v>
      </c>
      <c r="F1093" t="str">
        <f t="shared" si="125"/>
        <v>602COMMUNITY</v>
      </c>
      <c r="G1093" t="str">
        <f t="shared" si="126"/>
        <v>5009REFUSE SITES</v>
      </c>
      <c r="H1093" s="2" t="s">
        <v>1586</v>
      </c>
      <c r="I1093" t="s">
        <v>1328</v>
      </c>
      <c r="J1093" s="2" t="s">
        <v>649</v>
      </c>
      <c r="K1093" s="2" t="s">
        <v>650</v>
      </c>
      <c r="L1093" s="2" t="s">
        <v>486</v>
      </c>
      <c r="M1093" s="2" t="s">
        <v>487</v>
      </c>
      <c r="N1093" s="2" t="s">
        <v>651</v>
      </c>
      <c r="O1093" s="2" t="s">
        <v>652</v>
      </c>
      <c r="P1093" s="3">
        <v>125000</v>
      </c>
      <c r="Q1093" s="3"/>
      <c r="T1093" s="2">
        <v>0</v>
      </c>
      <c r="U1093" s="2">
        <v>125000</v>
      </c>
      <c r="V1093" s="2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 s="2">
        <f t="shared" si="129"/>
        <v>0</v>
      </c>
      <c r="AI1093" s="2">
        <f t="shared" si="124"/>
        <v>0</v>
      </c>
      <c r="AJ1093">
        <v>0</v>
      </c>
      <c r="AK1093" s="2">
        <f t="shared" si="130"/>
        <v>0</v>
      </c>
    </row>
    <row r="1094" spans="1:37" ht="12.75" customHeight="1">
      <c r="A1094" s="2">
        <v>14</v>
      </c>
      <c r="B1094" s="2">
        <v>15</v>
      </c>
      <c r="C1094" s="2" t="s">
        <v>729</v>
      </c>
      <c r="D1094" t="s">
        <v>1456</v>
      </c>
      <c r="E1094" s="2" t="s">
        <v>1609</v>
      </c>
      <c r="F1094" t="str">
        <f t="shared" si="125"/>
        <v>602COMMUNITY</v>
      </c>
      <c r="G1094" t="str">
        <f t="shared" si="126"/>
        <v>5029R &amp; M RENEWAL OF ASSETS</v>
      </c>
      <c r="H1094" s="2" t="s">
        <v>1586</v>
      </c>
      <c r="I1094" t="s">
        <v>1328</v>
      </c>
      <c r="J1094" s="2" t="s">
        <v>649</v>
      </c>
      <c r="K1094" s="2" t="s">
        <v>650</v>
      </c>
      <c r="L1094" s="2" t="s">
        <v>486</v>
      </c>
      <c r="M1094" s="2" t="s">
        <v>487</v>
      </c>
      <c r="N1094" s="2" t="s">
        <v>603</v>
      </c>
      <c r="O1094" s="2" t="s">
        <v>604</v>
      </c>
      <c r="P1094" s="3">
        <v>1000000</v>
      </c>
      <c r="Q1094" s="3"/>
      <c r="T1094" s="2">
        <v>0</v>
      </c>
      <c r="U1094" s="2">
        <v>0</v>
      </c>
      <c r="V1094" s="2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 s="2">
        <f t="shared" si="129"/>
        <v>0</v>
      </c>
      <c r="AI1094" s="2">
        <f t="shared" si="124"/>
        <v>0</v>
      </c>
      <c r="AJ1094">
        <v>0</v>
      </c>
      <c r="AK1094" s="2">
        <f t="shared" si="130"/>
        <v>0</v>
      </c>
    </row>
    <row r="1095" spans="1:37" ht="12.75" customHeight="1">
      <c r="A1095" s="2">
        <v>14</v>
      </c>
      <c r="B1095" s="2">
        <v>15</v>
      </c>
      <c r="C1095" s="2" t="s">
        <v>729</v>
      </c>
      <c r="D1095" t="s">
        <v>1457</v>
      </c>
      <c r="E1095" s="2" t="s">
        <v>1609</v>
      </c>
      <c r="F1095" t="str">
        <f t="shared" si="125"/>
        <v>078GENERAL EXPENSES - OTHER</v>
      </c>
      <c r="G1095" t="str">
        <f t="shared" si="126"/>
        <v>1341MEMBERSHIP FEES - SALGA</v>
      </c>
      <c r="H1095" s="2" t="s">
        <v>1586</v>
      </c>
      <c r="I1095" t="s">
        <v>1326</v>
      </c>
      <c r="J1095" s="2" t="s">
        <v>653</v>
      </c>
      <c r="K1095" s="2" t="s">
        <v>654</v>
      </c>
      <c r="L1095" s="2" t="s">
        <v>395</v>
      </c>
      <c r="M1095" s="2" t="s">
        <v>396</v>
      </c>
      <c r="N1095" s="2" t="s">
        <v>707</v>
      </c>
      <c r="O1095" s="2" t="s">
        <v>708</v>
      </c>
      <c r="P1095" s="2">
        <v>61832</v>
      </c>
      <c r="Q1095" s="2">
        <v>92333</v>
      </c>
      <c r="R1095" s="3">
        <f t="shared" si="127"/>
        <v>97411.315000000002</v>
      </c>
      <c r="S1095" s="3">
        <f t="shared" si="128"/>
        <v>102574.114695</v>
      </c>
      <c r="T1095" s="2">
        <v>0</v>
      </c>
      <c r="U1095" s="2">
        <v>0</v>
      </c>
      <c r="V1095" s="2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 s="2">
        <f t="shared" si="129"/>
        <v>0</v>
      </c>
      <c r="AI1095" s="2">
        <f t="shared" si="124"/>
        <v>0</v>
      </c>
      <c r="AJ1095">
        <v>0</v>
      </c>
      <c r="AK1095" s="2">
        <f t="shared" si="130"/>
        <v>0</v>
      </c>
    </row>
    <row r="1096" spans="1:37" ht="12.75" customHeight="1">
      <c r="A1096" s="2">
        <v>14</v>
      </c>
      <c r="B1096" s="2">
        <v>15</v>
      </c>
      <c r="C1096" s="2" t="s">
        <v>729</v>
      </c>
      <c r="D1096" t="s">
        <v>1458</v>
      </c>
      <c r="E1096" s="2" t="s">
        <v>1609</v>
      </c>
      <c r="F1096" t="str">
        <f t="shared" si="125"/>
        <v>078GENERAL EXPENSES - OTHER</v>
      </c>
      <c r="G1096" t="str">
        <f t="shared" si="126"/>
        <v>1341MEMBERSHIP FEES - SALGA</v>
      </c>
      <c r="H1096" s="2" t="s">
        <v>1585</v>
      </c>
      <c r="I1096" t="s">
        <v>1326</v>
      </c>
      <c r="J1096" s="2" t="s">
        <v>655</v>
      </c>
      <c r="K1096" s="2" t="s">
        <v>656</v>
      </c>
      <c r="L1096" s="2" t="s">
        <v>395</v>
      </c>
      <c r="M1096" s="2" t="s">
        <v>396</v>
      </c>
      <c r="N1096" s="2" t="s">
        <v>707</v>
      </c>
      <c r="O1096" s="2" t="s">
        <v>708</v>
      </c>
      <c r="P1096" s="2">
        <v>50312</v>
      </c>
      <c r="Q1096" s="2">
        <v>72865</v>
      </c>
      <c r="R1096" s="3">
        <f t="shared" si="127"/>
        <v>76872.574999999997</v>
      </c>
      <c r="S1096" s="3">
        <f t="shared" si="128"/>
        <v>80946.821475000004</v>
      </c>
      <c r="T1096" s="2">
        <v>0</v>
      </c>
      <c r="U1096" s="2">
        <v>0</v>
      </c>
      <c r="V1096" s="2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 s="2">
        <f t="shared" si="129"/>
        <v>0</v>
      </c>
      <c r="AI1096" s="2">
        <f t="shared" ref="AI1096:AI1159" si="131">AH1096/P1096</f>
        <v>0</v>
      </c>
      <c r="AJ1096">
        <v>0</v>
      </c>
      <c r="AK1096" s="2">
        <f t="shared" si="130"/>
        <v>0</v>
      </c>
    </row>
    <row r="1097" spans="1:37" ht="12.75" customHeight="1">
      <c r="A1097" s="2">
        <v>14</v>
      </c>
      <c r="B1097" s="2">
        <v>15</v>
      </c>
      <c r="C1097" s="2" t="s">
        <v>729</v>
      </c>
      <c r="D1097" t="s">
        <v>1458</v>
      </c>
      <c r="E1097" s="2" t="s">
        <v>1609</v>
      </c>
      <c r="F1097" t="str">
        <f t="shared" ref="F1097:F1160" si="132">L1097&amp;M1097</f>
        <v>602COMMUNITY</v>
      </c>
      <c r="G1097" t="str">
        <f t="shared" ref="G1097:G1160" si="133">N1097&amp;O1097</f>
        <v>5001LAND &amp; BUILDINGS - INFRASTRUCTURE</v>
      </c>
      <c r="H1097" s="2" t="s">
        <v>1585</v>
      </c>
      <c r="I1097" t="s">
        <v>1328</v>
      </c>
      <c r="J1097" s="2" t="s">
        <v>655</v>
      </c>
      <c r="K1097" s="2" t="s">
        <v>656</v>
      </c>
      <c r="L1097" s="2" t="s">
        <v>486</v>
      </c>
      <c r="M1097" s="2" t="s">
        <v>487</v>
      </c>
      <c r="N1097" s="2" t="s">
        <v>488</v>
      </c>
      <c r="O1097" s="2" t="s">
        <v>489</v>
      </c>
      <c r="P1097" s="3">
        <v>400000</v>
      </c>
      <c r="Q1097" s="3"/>
      <c r="T1097" s="2">
        <v>0</v>
      </c>
      <c r="U1097" s="2">
        <v>0</v>
      </c>
      <c r="V1097" s="2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 s="2">
        <f t="shared" ref="AH1097:AH1160" si="134">SUM(AB1097:AG1097)</f>
        <v>0</v>
      </c>
      <c r="AI1097" s="2">
        <f t="shared" si="131"/>
        <v>0</v>
      </c>
      <c r="AJ1097">
        <v>0</v>
      </c>
      <c r="AK1097" s="2">
        <f t="shared" ref="AK1097:AK1160" si="135">T1097*2</f>
        <v>0</v>
      </c>
    </row>
    <row r="1098" spans="1:37" ht="12.75" customHeight="1">
      <c r="A1098" s="2">
        <v>14</v>
      </c>
      <c r="B1098" s="2">
        <v>15</v>
      </c>
      <c r="C1098" s="2" t="s">
        <v>729</v>
      </c>
      <c r="D1098" t="s">
        <v>1459</v>
      </c>
      <c r="E1098" s="2" t="s">
        <v>1609</v>
      </c>
      <c r="F1098" t="str">
        <f t="shared" si="132"/>
        <v>078GENERAL EXPENSES - OTHER</v>
      </c>
      <c r="G1098" t="str">
        <f t="shared" si="133"/>
        <v>1341MEMBERSHIP FEES - SALGA</v>
      </c>
      <c r="H1098" s="2" t="s">
        <v>1583</v>
      </c>
      <c r="I1098" t="s">
        <v>1326</v>
      </c>
      <c r="J1098" s="2" t="s">
        <v>657</v>
      </c>
      <c r="K1098" s="2" t="s">
        <v>658</v>
      </c>
      <c r="L1098" s="2" t="s">
        <v>395</v>
      </c>
      <c r="M1098" s="2" t="s">
        <v>396</v>
      </c>
      <c r="N1098" s="2" t="s">
        <v>707</v>
      </c>
      <c r="O1098" s="2" t="s">
        <v>708</v>
      </c>
      <c r="P1098" s="2">
        <v>22141</v>
      </c>
      <c r="Q1098" s="2">
        <v>22923</v>
      </c>
      <c r="R1098" s="3">
        <f t="shared" ref="R1098:R1160" si="136">SUM((Q1098*0.055)+Q1098)</f>
        <v>24183.764999999999</v>
      </c>
      <c r="S1098" s="3">
        <f t="shared" ref="S1098:S1160" si="137">SUM((R1098*0.053)+R1098)</f>
        <v>25465.504545</v>
      </c>
      <c r="T1098" s="2">
        <v>0</v>
      </c>
      <c r="U1098" s="2">
        <v>0</v>
      </c>
      <c r="V1098" s="2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 s="2">
        <f t="shared" si="134"/>
        <v>0</v>
      </c>
      <c r="AI1098" s="2">
        <f t="shared" si="131"/>
        <v>0</v>
      </c>
      <c r="AJ1098">
        <v>0</v>
      </c>
      <c r="AK1098" s="2">
        <f t="shared" si="135"/>
        <v>0</v>
      </c>
    </row>
    <row r="1099" spans="1:37" ht="12.75" customHeight="1">
      <c r="A1099" s="2">
        <v>14</v>
      </c>
      <c r="B1099" s="2">
        <v>15</v>
      </c>
      <c r="C1099" s="2" t="s">
        <v>729</v>
      </c>
      <c r="D1099" t="s">
        <v>1460</v>
      </c>
      <c r="E1099" s="2" t="s">
        <v>1609</v>
      </c>
      <c r="F1099" t="str">
        <f t="shared" si="132"/>
        <v>078GENERAL EXPENSES - OTHER</v>
      </c>
      <c r="G1099" t="str">
        <f t="shared" si="133"/>
        <v>1341MEMBERSHIP FEES - SALGA</v>
      </c>
      <c r="H1099" s="2" t="s">
        <v>1583</v>
      </c>
      <c r="I1099" t="s">
        <v>1326</v>
      </c>
      <c r="J1099" s="2" t="s">
        <v>659</v>
      </c>
      <c r="K1099" s="2" t="s">
        <v>660</v>
      </c>
      <c r="L1099" s="2" t="s">
        <v>395</v>
      </c>
      <c r="M1099" s="2" t="s">
        <v>396</v>
      </c>
      <c r="N1099" s="2" t="s">
        <v>707</v>
      </c>
      <c r="O1099" s="2" t="s">
        <v>708</v>
      </c>
      <c r="P1099" s="2">
        <v>127121</v>
      </c>
      <c r="Q1099" s="2">
        <v>139298</v>
      </c>
      <c r="R1099" s="3">
        <f t="shared" si="136"/>
        <v>146959.39000000001</v>
      </c>
      <c r="S1099" s="3">
        <f t="shared" si="137"/>
        <v>154748.23767</v>
      </c>
      <c r="T1099" s="2">
        <v>0</v>
      </c>
      <c r="U1099" s="2">
        <v>0</v>
      </c>
      <c r="V1099" s="2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 s="2">
        <f t="shared" si="134"/>
        <v>0</v>
      </c>
      <c r="AI1099" s="2">
        <f t="shared" si="131"/>
        <v>0</v>
      </c>
      <c r="AJ1099">
        <v>0</v>
      </c>
      <c r="AK1099" s="2">
        <f t="shared" si="135"/>
        <v>0</v>
      </c>
    </row>
    <row r="1100" spans="1:37" ht="12.75" customHeight="1">
      <c r="A1100" s="2">
        <v>14</v>
      </c>
      <c r="B1100" s="2">
        <v>15</v>
      </c>
      <c r="C1100" s="2" t="s">
        <v>729</v>
      </c>
      <c r="D1100" t="s">
        <v>1461</v>
      </c>
      <c r="E1100" s="2" t="s">
        <v>1609</v>
      </c>
      <c r="F1100" t="str">
        <f t="shared" si="132"/>
        <v>078GENERAL EXPENSES - OTHER</v>
      </c>
      <c r="G1100" t="str">
        <f t="shared" si="133"/>
        <v>1341MEMBERSHIP FEES - SALGA</v>
      </c>
      <c r="H1100" s="2" t="s">
        <v>1576</v>
      </c>
      <c r="I1100" t="s">
        <v>1326</v>
      </c>
      <c r="J1100" s="2" t="s">
        <v>663</v>
      </c>
      <c r="K1100" s="2" t="s">
        <v>664</v>
      </c>
      <c r="L1100" s="2" t="s">
        <v>395</v>
      </c>
      <c r="M1100" s="2" t="s">
        <v>396</v>
      </c>
      <c r="N1100" s="2" t="s">
        <v>707</v>
      </c>
      <c r="O1100" s="2" t="s">
        <v>708</v>
      </c>
      <c r="P1100" s="2">
        <v>106038</v>
      </c>
      <c r="Q1100" s="2">
        <v>132617</v>
      </c>
      <c r="R1100" s="3">
        <f t="shared" si="136"/>
        <v>139910.935</v>
      </c>
      <c r="S1100" s="3">
        <f t="shared" si="137"/>
        <v>147326.21455499998</v>
      </c>
      <c r="T1100" s="2">
        <v>0</v>
      </c>
      <c r="U1100" s="2">
        <v>0</v>
      </c>
      <c r="V1100" s="2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 s="2">
        <f t="shared" si="134"/>
        <v>0</v>
      </c>
      <c r="AI1100" s="2">
        <f t="shared" si="131"/>
        <v>0</v>
      </c>
      <c r="AJ1100">
        <v>0</v>
      </c>
      <c r="AK1100" s="2">
        <f t="shared" si="135"/>
        <v>0</v>
      </c>
    </row>
    <row r="1101" spans="1:37" ht="12.75" customHeight="1">
      <c r="A1101" s="2">
        <v>14</v>
      </c>
      <c r="B1101" s="2">
        <v>15</v>
      </c>
      <c r="C1101" s="2" t="s">
        <v>729</v>
      </c>
      <c r="D1101" t="s">
        <v>1462</v>
      </c>
      <c r="E1101" s="2" t="s">
        <v>1604</v>
      </c>
      <c r="F1101" t="str">
        <f t="shared" si="132"/>
        <v>078GENERAL EXPENSES - OTHER</v>
      </c>
      <c r="G1101" t="str">
        <f t="shared" si="133"/>
        <v>1341MEMBERSHIP FEES - SALGA</v>
      </c>
      <c r="H1101" s="2" t="s">
        <v>1577</v>
      </c>
      <c r="I1101" t="s">
        <v>1326</v>
      </c>
      <c r="J1101" s="2" t="s">
        <v>669</v>
      </c>
      <c r="K1101" s="2" t="s">
        <v>670</v>
      </c>
      <c r="L1101" s="2" t="s">
        <v>395</v>
      </c>
      <c r="M1101" s="2" t="s">
        <v>396</v>
      </c>
      <c r="N1101" s="2" t="s">
        <v>707</v>
      </c>
      <c r="O1101" s="2" t="s">
        <v>708</v>
      </c>
      <c r="P1101" s="2">
        <v>15042</v>
      </c>
      <c r="Q1101" s="2">
        <v>12817</v>
      </c>
      <c r="R1101" s="3">
        <f t="shared" si="136"/>
        <v>13521.934999999999</v>
      </c>
      <c r="S1101" s="3">
        <f t="shared" si="137"/>
        <v>14238.597555</v>
      </c>
      <c r="T1101" s="2">
        <v>0</v>
      </c>
      <c r="U1101" s="2">
        <v>0</v>
      </c>
      <c r="V1101" s="2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 s="2">
        <f t="shared" si="134"/>
        <v>0</v>
      </c>
      <c r="AI1101" s="2">
        <f t="shared" si="131"/>
        <v>0</v>
      </c>
      <c r="AJ1101">
        <v>0</v>
      </c>
      <c r="AK1101" s="2">
        <f t="shared" si="135"/>
        <v>0</v>
      </c>
    </row>
    <row r="1102" spans="1:37" ht="12.75" customHeight="1">
      <c r="A1102" s="2">
        <v>14</v>
      </c>
      <c r="B1102" s="2">
        <v>15</v>
      </c>
      <c r="C1102" s="2" t="s">
        <v>729</v>
      </c>
      <c r="D1102" t="s">
        <v>1463</v>
      </c>
      <c r="E1102" s="2" t="s">
        <v>1610</v>
      </c>
      <c r="F1102" t="str">
        <f t="shared" si="132"/>
        <v>078GENERAL EXPENSES - OTHER</v>
      </c>
      <c r="G1102" t="str">
        <f t="shared" si="133"/>
        <v>1341MEMBERSHIP FEES - SALGA</v>
      </c>
      <c r="H1102" s="2" t="s">
        <v>1584</v>
      </c>
      <c r="I1102" t="s">
        <v>1326</v>
      </c>
      <c r="J1102" s="2" t="s">
        <v>671</v>
      </c>
      <c r="K1102" s="2" t="s">
        <v>672</v>
      </c>
      <c r="L1102" s="2" t="s">
        <v>395</v>
      </c>
      <c r="M1102" s="2" t="s">
        <v>396</v>
      </c>
      <c r="N1102" s="2" t="s">
        <v>707</v>
      </c>
      <c r="O1102" s="2" t="s">
        <v>708</v>
      </c>
      <c r="P1102" s="2">
        <v>44993</v>
      </c>
      <c r="Q1102" s="2">
        <v>50149</v>
      </c>
      <c r="R1102" s="3">
        <f t="shared" si="136"/>
        <v>52907.195</v>
      </c>
      <c r="S1102" s="3">
        <f t="shared" si="137"/>
        <v>55711.276335000002</v>
      </c>
      <c r="T1102" s="2">
        <v>0</v>
      </c>
      <c r="U1102" s="2">
        <v>0</v>
      </c>
      <c r="V1102" s="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 s="2">
        <f t="shared" si="134"/>
        <v>0</v>
      </c>
      <c r="AI1102" s="2">
        <f t="shared" si="131"/>
        <v>0</v>
      </c>
      <c r="AJ1102">
        <v>0</v>
      </c>
      <c r="AK1102" s="2">
        <f t="shared" si="135"/>
        <v>0</v>
      </c>
    </row>
    <row r="1103" spans="1:37" ht="12.75" customHeight="1">
      <c r="A1103" s="2">
        <v>14</v>
      </c>
      <c r="B1103" s="2">
        <v>15</v>
      </c>
      <c r="C1103" s="2" t="s">
        <v>729</v>
      </c>
      <c r="D1103" t="s">
        <v>1464</v>
      </c>
      <c r="E1103" s="2" t="s">
        <v>1610</v>
      </c>
      <c r="F1103" t="str">
        <f t="shared" si="132"/>
        <v>078GENERAL EXPENSES - OTHER</v>
      </c>
      <c r="G1103" t="str">
        <f t="shared" si="133"/>
        <v>1341MEMBERSHIP FEES - SALGA</v>
      </c>
      <c r="H1103" s="2" t="s">
        <v>1584</v>
      </c>
      <c r="I1103" t="s">
        <v>1326</v>
      </c>
      <c r="J1103" s="2" t="s">
        <v>673</v>
      </c>
      <c r="K1103" s="2" t="s">
        <v>674</v>
      </c>
      <c r="L1103" s="2" t="s">
        <v>395</v>
      </c>
      <c r="M1103" s="2" t="s">
        <v>396</v>
      </c>
      <c r="N1103" s="2" t="s">
        <v>707</v>
      </c>
      <c r="O1103" s="2" t="s">
        <v>708</v>
      </c>
      <c r="P1103" s="2">
        <v>210675</v>
      </c>
      <c r="Q1103" s="2">
        <v>225508</v>
      </c>
      <c r="R1103" s="3">
        <f t="shared" si="136"/>
        <v>237910.94</v>
      </c>
      <c r="S1103" s="3">
        <f t="shared" si="137"/>
        <v>250520.21982</v>
      </c>
      <c r="T1103" s="2">
        <v>0</v>
      </c>
      <c r="U1103" s="2">
        <v>0</v>
      </c>
      <c r="V1103" s="2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 s="2">
        <f t="shared" si="134"/>
        <v>0</v>
      </c>
      <c r="AI1103" s="2">
        <f t="shared" si="131"/>
        <v>0</v>
      </c>
      <c r="AJ1103">
        <v>0</v>
      </c>
      <c r="AK1103" s="2">
        <f t="shared" si="135"/>
        <v>0</v>
      </c>
    </row>
    <row r="1104" spans="1:37" ht="12.75" customHeight="1">
      <c r="A1104" s="2">
        <v>14</v>
      </c>
      <c r="B1104" s="2">
        <v>15</v>
      </c>
      <c r="C1104" s="2" t="s">
        <v>729</v>
      </c>
      <c r="D1104" t="s">
        <v>1465</v>
      </c>
      <c r="E1104" s="2" t="s">
        <v>1610</v>
      </c>
      <c r="F1104" t="str">
        <f t="shared" si="132"/>
        <v>078GENERAL EXPENSES - OTHER</v>
      </c>
      <c r="G1104" t="str">
        <f t="shared" si="133"/>
        <v>1341MEMBERSHIP FEES - SALGA</v>
      </c>
      <c r="H1104" s="2" t="s">
        <v>1584</v>
      </c>
      <c r="I1104" t="s">
        <v>1326</v>
      </c>
      <c r="J1104" s="2" t="s">
        <v>684</v>
      </c>
      <c r="K1104" s="2" t="s">
        <v>685</v>
      </c>
      <c r="L1104" s="2" t="s">
        <v>395</v>
      </c>
      <c r="M1104" s="2" t="s">
        <v>396</v>
      </c>
      <c r="N1104" s="2" t="s">
        <v>707</v>
      </c>
      <c r="O1104" s="2" t="s">
        <v>708</v>
      </c>
      <c r="P1104" s="2">
        <v>96529</v>
      </c>
      <c r="Q1104" s="2">
        <v>98010</v>
      </c>
      <c r="R1104" s="3">
        <f t="shared" si="136"/>
        <v>103400.55</v>
      </c>
      <c r="S1104" s="3">
        <f t="shared" si="137"/>
        <v>108880.77915</v>
      </c>
      <c r="T1104" s="2">
        <v>0</v>
      </c>
      <c r="U1104" s="2">
        <v>0</v>
      </c>
      <c r="V1104" s="2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 s="2">
        <f t="shared" si="134"/>
        <v>0</v>
      </c>
      <c r="AI1104" s="2">
        <f t="shared" si="131"/>
        <v>0</v>
      </c>
      <c r="AJ1104">
        <v>0</v>
      </c>
      <c r="AK1104" s="2">
        <f t="shared" si="135"/>
        <v>0</v>
      </c>
    </row>
    <row r="1105" spans="1:37" ht="12.75" customHeight="1">
      <c r="A1105" s="2">
        <v>14</v>
      </c>
      <c r="B1105" s="2">
        <v>15</v>
      </c>
      <c r="C1105" s="2" t="s">
        <v>729</v>
      </c>
      <c r="D1105" t="s">
        <v>1465</v>
      </c>
      <c r="E1105" s="2" t="s">
        <v>1610</v>
      </c>
      <c r="F1105" t="str">
        <f t="shared" si="132"/>
        <v>608OTHER ASSETS</v>
      </c>
      <c r="G1105" t="str">
        <f t="shared" si="133"/>
        <v>5022PLANT &amp; EQUIPMENT</v>
      </c>
      <c r="H1105" s="2" t="s">
        <v>1584</v>
      </c>
      <c r="I1105" t="s">
        <v>1328</v>
      </c>
      <c r="J1105" s="2" t="s">
        <v>684</v>
      </c>
      <c r="K1105" s="2" t="s">
        <v>685</v>
      </c>
      <c r="L1105" s="2" t="s">
        <v>403</v>
      </c>
      <c r="M1105" s="2" t="s">
        <v>404</v>
      </c>
      <c r="N1105" s="2" t="s">
        <v>571</v>
      </c>
      <c r="O1105" s="2" t="s">
        <v>572</v>
      </c>
      <c r="P1105" s="3">
        <v>150000</v>
      </c>
      <c r="Q1105" s="3"/>
      <c r="T1105" s="2">
        <v>19359.57</v>
      </c>
      <c r="U1105" s="2">
        <v>130640.43</v>
      </c>
      <c r="V1105" s="2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1690.55</v>
      </c>
      <c r="AD1105">
        <v>0</v>
      </c>
      <c r="AE1105">
        <v>13867.5</v>
      </c>
      <c r="AF1105">
        <v>3801.52</v>
      </c>
      <c r="AG1105">
        <v>0</v>
      </c>
      <c r="AH1105" s="2">
        <f t="shared" si="134"/>
        <v>19359.57</v>
      </c>
      <c r="AI1105" s="2">
        <f t="shared" si="131"/>
        <v>0.12906380000000001</v>
      </c>
      <c r="AJ1105">
        <v>19359.57</v>
      </c>
      <c r="AK1105" s="2">
        <f t="shared" si="135"/>
        <v>38719.14</v>
      </c>
    </row>
    <row r="1106" spans="1:37" ht="12.75" customHeight="1">
      <c r="A1106" s="2">
        <v>14</v>
      </c>
      <c r="B1106" s="2">
        <v>15</v>
      </c>
      <c r="C1106" s="2" t="s">
        <v>729</v>
      </c>
      <c r="D1106" t="s">
        <v>1464</v>
      </c>
      <c r="E1106" s="2" t="s">
        <v>1610</v>
      </c>
      <c r="F1106" t="str">
        <f t="shared" si="132"/>
        <v>078GENERAL EXPENSES - OTHER</v>
      </c>
      <c r="G1106" t="str">
        <f t="shared" si="133"/>
        <v>1313OTHER GENERAL EXPENSES</v>
      </c>
      <c r="H1106" s="2" t="s">
        <v>1584</v>
      </c>
      <c r="I1106" t="s">
        <v>1326</v>
      </c>
      <c r="J1106" s="2" t="s">
        <v>673</v>
      </c>
      <c r="K1106" s="2" t="s">
        <v>674</v>
      </c>
      <c r="L1106" s="2" t="s">
        <v>395</v>
      </c>
      <c r="M1106" s="2" t="s">
        <v>396</v>
      </c>
      <c r="N1106" s="2" t="s">
        <v>551</v>
      </c>
      <c r="O1106" s="2" t="s">
        <v>552</v>
      </c>
      <c r="P1106" s="2">
        <v>0</v>
      </c>
      <c r="Q1106" s="2">
        <v>0</v>
      </c>
      <c r="R1106" s="3">
        <f t="shared" si="136"/>
        <v>0</v>
      </c>
      <c r="S1106" s="3">
        <f t="shared" si="137"/>
        <v>0</v>
      </c>
      <c r="T1106" s="2">
        <v>0</v>
      </c>
      <c r="U1106" s="2">
        <v>0</v>
      </c>
      <c r="V1106" s="2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 s="2">
        <f t="shared" si="134"/>
        <v>0</v>
      </c>
      <c r="AI1106" s="2" t="e">
        <f t="shared" si="131"/>
        <v>#DIV/0!</v>
      </c>
      <c r="AJ1106">
        <v>0</v>
      </c>
      <c r="AK1106" s="2">
        <f t="shared" si="135"/>
        <v>0</v>
      </c>
    </row>
    <row r="1107" spans="1:37" ht="12.75" customHeight="1">
      <c r="A1107" s="2">
        <v>14</v>
      </c>
      <c r="B1107" s="2">
        <v>15</v>
      </c>
      <c r="C1107" s="2" t="s">
        <v>729</v>
      </c>
      <c r="D1107" t="s">
        <v>1453</v>
      </c>
      <c r="E1107" s="2" t="s">
        <v>1609</v>
      </c>
      <c r="F1107" t="str">
        <f t="shared" si="132"/>
        <v>078GENERAL EXPENSES - OTHER</v>
      </c>
      <c r="G1107" t="str">
        <f t="shared" si="133"/>
        <v>1310CONSULTANTS &amp; PROFFESIONAL FEES</v>
      </c>
      <c r="H1107" s="2" t="s">
        <v>1575</v>
      </c>
      <c r="I1107" t="s">
        <v>1326</v>
      </c>
      <c r="J1107" s="2" t="s">
        <v>623</v>
      </c>
      <c r="K1107" s="2" t="s">
        <v>624</v>
      </c>
      <c r="L1107" s="2" t="s">
        <v>395</v>
      </c>
      <c r="M1107" s="2" t="s">
        <v>396</v>
      </c>
      <c r="N1107" s="2" t="s">
        <v>457</v>
      </c>
      <c r="O1107" s="2" t="s">
        <v>458</v>
      </c>
      <c r="P1107" s="2">
        <v>200000</v>
      </c>
      <c r="Q1107" s="2">
        <v>200000</v>
      </c>
      <c r="R1107" s="3">
        <f t="shared" si="136"/>
        <v>211000</v>
      </c>
      <c r="S1107" s="3">
        <f t="shared" si="137"/>
        <v>222183</v>
      </c>
      <c r="T1107" s="2">
        <v>0</v>
      </c>
      <c r="U1107" s="2">
        <v>0</v>
      </c>
      <c r="V1107" s="2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 s="2">
        <f t="shared" si="134"/>
        <v>0</v>
      </c>
      <c r="AI1107" s="2">
        <f t="shared" si="131"/>
        <v>0</v>
      </c>
      <c r="AJ1107">
        <v>0</v>
      </c>
      <c r="AK1107" s="2">
        <f t="shared" si="135"/>
        <v>0</v>
      </c>
    </row>
    <row r="1108" spans="1:37" ht="12.75" customHeight="1">
      <c r="A1108" s="2">
        <v>14</v>
      </c>
      <c r="B1108" s="2">
        <v>15</v>
      </c>
      <c r="C1108" s="2" t="s">
        <v>10</v>
      </c>
      <c r="D1108" t="s">
        <v>1431</v>
      </c>
      <c r="E1108" s="2" t="s">
        <v>1605</v>
      </c>
      <c r="F1108" t="str">
        <f t="shared" si="132"/>
        <v>066REPAIRS AND MAINTENANCE</v>
      </c>
      <c r="G1108" t="str">
        <f t="shared" si="133"/>
        <v>1101FURNITURE &amp; OFFICE EQUIPMENT</v>
      </c>
      <c r="H1108" s="2" t="s">
        <v>1580</v>
      </c>
      <c r="I1108" t="s">
        <v>1326</v>
      </c>
      <c r="J1108" s="2" t="s">
        <v>480</v>
      </c>
      <c r="K1108" s="2" t="s">
        <v>481</v>
      </c>
      <c r="L1108" s="2" t="s">
        <v>482</v>
      </c>
      <c r="M1108" s="2" t="s">
        <v>483</v>
      </c>
      <c r="N1108" s="2" t="s">
        <v>722</v>
      </c>
      <c r="O1108" s="2" t="s">
        <v>723</v>
      </c>
      <c r="P1108" s="2">
        <v>400</v>
      </c>
      <c r="Q1108" s="2">
        <v>400</v>
      </c>
      <c r="R1108" s="3">
        <f t="shared" si="136"/>
        <v>422</v>
      </c>
      <c r="S1108" s="3">
        <f t="shared" si="137"/>
        <v>444.36599999999999</v>
      </c>
      <c r="T1108" s="2">
        <v>300.27999999999997</v>
      </c>
      <c r="U1108" s="2">
        <v>0</v>
      </c>
      <c r="V1108" s="2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300.27999999999997</v>
      </c>
      <c r="AF1108">
        <v>0</v>
      </c>
      <c r="AG1108">
        <v>0</v>
      </c>
      <c r="AH1108" s="2">
        <f t="shared" si="134"/>
        <v>300.27999999999997</v>
      </c>
      <c r="AI1108" s="2">
        <f t="shared" si="131"/>
        <v>0.75069999999999992</v>
      </c>
      <c r="AJ1108">
        <v>300.27999999999997</v>
      </c>
      <c r="AK1108" s="2">
        <f>P1108</f>
        <v>400</v>
      </c>
    </row>
    <row r="1109" spans="1:37" ht="12.75" customHeight="1">
      <c r="A1109" s="2">
        <v>14</v>
      </c>
      <c r="B1109" s="2">
        <v>15</v>
      </c>
      <c r="C1109" s="2" t="s">
        <v>699</v>
      </c>
      <c r="D1109" t="s">
        <v>1466</v>
      </c>
      <c r="E1109" s="2" t="s">
        <v>1608</v>
      </c>
      <c r="F1109" t="str">
        <f t="shared" si="132"/>
        <v>078GENERAL EXPENSES - OTHER</v>
      </c>
      <c r="G1109" t="str">
        <f t="shared" si="133"/>
        <v>1322ENTERTAINMENT - PUBLIC ENTERTAINMENT</v>
      </c>
      <c r="H1109" s="2" t="s">
        <v>1582</v>
      </c>
      <c r="I1109" t="s">
        <v>1326</v>
      </c>
      <c r="J1109" s="2" t="s">
        <v>33</v>
      </c>
      <c r="K1109" s="2" t="s">
        <v>698</v>
      </c>
      <c r="L1109" s="2" t="s">
        <v>395</v>
      </c>
      <c r="M1109" s="2" t="s">
        <v>396</v>
      </c>
      <c r="N1109" s="2" t="s">
        <v>941</v>
      </c>
      <c r="O1109" s="2" t="s">
        <v>942</v>
      </c>
      <c r="P1109" s="2">
        <v>20000</v>
      </c>
      <c r="Q1109" s="2">
        <v>20000</v>
      </c>
      <c r="R1109" s="3">
        <f t="shared" si="136"/>
        <v>21100</v>
      </c>
      <c r="S1109" s="3">
        <f t="shared" si="137"/>
        <v>22218.3</v>
      </c>
      <c r="T1109" s="2">
        <v>5370.5</v>
      </c>
      <c r="U1109" s="2">
        <v>0</v>
      </c>
      <c r="V1109" s="2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5000</v>
      </c>
      <c r="AF1109">
        <v>370.5</v>
      </c>
      <c r="AG1109">
        <v>0</v>
      </c>
      <c r="AH1109" s="2">
        <f t="shared" si="134"/>
        <v>5370.5</v>
      </c>
      <c r="AI1109" s="2">
        <f t="shared" si="131"/>
        <v>0.26852500000000001</v>
      </c>
      <c r="AJ1109">
        <v>5370.5</v>
      </c>
      <c r="AK1109" s="2">
        <f t="shared" si="135"/>
        <v>10741</v>
      </c>
    </row>
    <row r="1110" spans="1:37" ht="12.75" customHeight="1">
      <c r="A1110" s="2">
        <v>14</v>
      </c>
      <c r="B1110" s="2">
        <v>15</v>
      </c>
      <c r="C1110" s="2" t="s">
        <v>10</v>
      </c>
      <c r="D1110" t="s">
        <v>1442</v>
      </c>
      <c r="E1110" s="2" t="s">
        <v>1607</v>
      </c>
      <c r="F1110" t="str">
        <f t="shared" si="132"/>
        <v>078GENERAL EXPENSES - OTHER</v>
      </c>
      <c r="G1110" t="str">
        <f t="shared" si="133"/>
        <v>1350PROTECTIVE CLOTHING</v>
      </c>
      <c r="H1110" s="2" t="s">
        <v>1571</v>
      </c>
      <c r="I1110" t="s">
        <v>1326</v>
      </c>
      <c r="J1110" s="2" t="s">
        <v>563</v>
      </c>
      <c r="K1110" s="2" t="s">
        <v>564</v>
      </c>
      <c r="L1110" s="2" t="s">
        <v>395</v>
      </c>
      <c r="M1110" s="2" t="s">
        <v>396</v>
      </c>
      <c r="N1110" s="2" t="s">
        <v>475</v>
      </c>
      <c r="O1110" s="2" t="s">
        <v>476</v>
      </c>
      <c r="P1110" s="2">
        <v>1500</v>
      </c>
      <c r="Q1110" s="2">
        <v>1500</v>
      </c>
      <c r="R1110" s="3">
        <f t="shared" si="136"/>
        <v>1582.5</v>
      </c>
      <c r="S1110" s="3">
        <f t="shared" si="137"/>
        <v>1666.3724999999999</v>
      </c>
      <c r="T1110" s="2">
        <v>1237.27</v>
      </c>
      <c r="U1110" s="2">
        <v>0</v>
      </c>
      <c r="V1110" s="2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1237.27</v>
      </c>
      <c r="AF1110">
        <v>0</v>
      </c>
      <c r="AG1110">
        <v>0</v>
      </c>
      <c r="AH1110" s="2">
        <f t="shared" si="134"/>
        <v>1237.27</v>
      </c>
      <c r="AI1110" s="2">
        <f t="shared" si="131"/>
        <v>0.82484666666666662</v>
      </c>
      <c r="AJ1110">
        <v>1237.27</v>
      </c>
      <c r="AK1110" s="2">
        <f t="shared" si="135"/>
        <v>2474.54</v>
      </c>
    </row>
    <row r="1111" spans="1:37" ht="12.75" customHeight="1">
      <c r="A1111" s="2">
        <v>14</v>
      </c>
      <c r="B1111" s="2">
        <v>15</v>
      </c>
      <c r="C1111" s="2" t="s">
        <v>729</v>
      </c>
      <c r="D1111" t="s">
        <v>1452</v>
      </c>
      <c r="E1111" s="2" t="s">
        <v>1608</v>
      </c>
      <c r="F1111" t="str">
        <f t="shared" si="132"/>
        <v>608OTHER ASSETS</v>
      </c>
      <c r="G1111" t="str">
        <f t="shared" si="133"/>
        <v>5021OTHER MOTOR VEHICLES</v>
      </c>
      <c r="H1111" s="2" t="s">
        <v>1578</v>
      </c>
      <c r="I1111" t="s">
        <v>1328</v>
      </c>
      <c r="J1111" s="2" t="s">
        <v>610</v>
      </c>
      <c r="K1111" s="2" t="s">
        <v>611</v>
      </c>
      <c r="L1111" s="2" t="s">
        <v>403</v>
      </c>
      <c r="M1111" s="2" t="s">
        <v>404</v>
      </c>
      <c r="N1111" s="2" t="s">
        <v>561</v>
      </c>
      <c r="O1111" s="2" t="s">
        <v>562</v>
      </c>
      <c r="P1111" s="3">
        <v>163200</v>
      </c>
      <c r="Q1111" s="3"/>
      <c r="T1111" s="2">
        <v>143146.75</v>
      </c>
      <c r="U1111" s="2">
        <v>0</v>
      </c>
      <c r="V1111" s="2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143146.75</v>
      </c>
      <c r="AH1111" s="2">
        <f t="shared" si="134"/>
        <v>143146.75</v>
      </c>
      <c r="AI1111" s="2">
        <f t="shared" si="131"/>
        <v>0.87712469362745094</v>
      </c>
      <c r="AJ1111">
        <v>143146.75</v>
      </c>
      <c r="AK1111" s="2">
        <f t="shared" si="135"/>
        <v>286293.5</v>
      </c>
    </row>
    <row r="1112" spans="1:37" ht="12.75" customHeight="1">
      <c r="A1112" s="2">
        <v>14</v>
      </c>
      <c r="B1112" s="2">
        <v>15</v>
      </c>
      <c r="C1112" s="2" t="s">
        <v>10</v>
      </c>
      <c r="D1112" t="s">
        <v>1431</v>
      </c>
      <c r="E1112" s="2" t="s">
        <v>1605</v>
      </c>
      <c r="F1112" t="str">
        <f t="shared" si="132"/>
        <v>022OPERATING GRANTS &amp; SUBSIDIES</v>
      </c>
      <c r="G1112" t="str">
        <f t="shared" si="133"/>
        <v>0229PROVINCIAL LOCAL GOVERMENT</v>
      </c>
      <c r="H1112" s="2" t="s">
        <v>1580</v>
      </c>
      <c r="I1112" t="s">
        <v>1325</v>
      </c>
      <c r="J1112" s="2" t="s">
        <v>480</v>
      </c>
      <c r="K1112" s="2" t="s">
        <v>481</v>
      </c>
      <c r="L1112" s="2" t="s">
        <v>500</v>
      </c>
      <c r="M1112" s="2" t="s">
        <v>501</v>
      </c>
      <c r="N1112" s="2" t="s">
        <v>502</v>
      </c>
      <c r="O1112" s="2" t="s">
        <v>503</v>
      </c>
      <c r="P1112" s="3">
        <v>-21951000</v>
      </c>
      <c r="Q1112" s="69">
        <v>0</v>
      </c>
      <c r="R1112" s="69">
        <f t="shared" si="136"/>
        <v>0</v>
      </c>
      <c r="S1112" s="69">
        <f t="shared" si="137"/>
        <v>0</v>
      </c>
      <c r="T1112" s="2">
        <v>-21951000</v>
      </c>
      <c r="U1112" s="2">
        <v>0</v>
      </c>
      <c r="V1112" s="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-3440000</v>
      </c>
      <c r="AC1112">
        <v>0</v>
      </c>
      <c r="AD1112">
        <v>-9875000</v>
      </c>
      <c r="AE1112">
        <v>0</v>
      </c>
      <c r="AF1112">
        <v>-8636000</v>
      </c>
      <c r="AG1112">
        <v>0</v>
      </c>
      <c r="AH1112" s="2">
        <f t="shared" si="134"/>
        <v>-21951000</v>
      </c>
      <c r="AI1112" s="2">
        <f t="shared" si="131"/>
        <v>1</v>
      </c>
      <c r="AJ1112">
        <v>-21951000</v>
      </c>
      <c r="AK1112" s="2">
        <f t="shared" ref="AK1112:AK1120" si="138">P1112</f>
        <v>-21951000</v>
      </c>
    </row>
    <row r="1113" spans="1:37" ht="12.75" customHeight="1">
      <c r="A1113" s="2">
        <v>14</v>
      </c>
      <c r="B1113" s="2">
        <v>15</v>
      </c>
      <c r="C1113" s="2" t="s">
        <v>10</v>
      </c>
      <c r="D1113" t="s">
        <v>1437</v>
      </c>
      <c r="E1113" s="2" t="s">
        <v>1606</v>
      </c>
      <c r="F1113" t="str">
        <f t="shared" si="132"/>
        <v>022OPERATING GRANTS &amp; SUBSIDIES</v>
      </c>
      <c r="G1113" t="str">
        <f t="shared" si="133"/>
        <v>0222NATIONAL - MSIG GRANT</v>
      </c>
      <c r="H1113" s="2" t="s">
        <v>1569</v>
      </c>
      <c r="I1113" t="s">
        <v>1325</v>
      </c>
      <c r="J1113" s="2" t="s">
        <v>527</v>
      </c>
      <c r="K1113" s="2" t="s">
        <v>528</v>
      </c>
      <c r="L1113" s="2" t="s">
        <v>500</v>
      </c>
      <c r="M1113" s="2" t="s">
        <v>501</v>
      </c>
      <c r="N1113" s="2" t="s">
        <v>521</v>
      </c>
      <c r="O1113" s="2" t="s">
        <v>522</v>
      </c>
      <c r="P1113" s="3">
        <v>0</v>
      </c>
      <c r="Q1113" s="69">
        <v>0</v>
      </c>
      <c r="R1113" s="69">
        <f t="shared" si="136"/>
        <v>0</v>
      </c>
      <c r="S1113" s="69">
        <f t="shared" si="137"/>
        <v>0</v>
      </c>
      <c r="T1113" s="2">
        <v>0</v>
      </c>
      <c r="U1113" s="2">
        <v>0</v>
      </c>
      <c r="V1113" s="2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 s="2">
        <f t="shared" si="134"/>
        <v>0</v>
      </c>
      <c r="AI1113" s="2" t="e">
        <f t="shared" si="131"/>
        <v>#DIV/0!</v>
      </c>
      <c r="AJ1113">
        <v>0</v>
      </c>
      <c r="AK1113" s="2">
        <f t="shared" si="138"/>
        <v>0</v>
      </c>
    </row>
    <row r="1114" spans="1:37" ht="12.75" customHeight="1">
      <c r="A1114" s="2">
        <v>14</v>
      </c>
      <c r="B1114" s="2">
        <v>15</v>
      </c>
      <c r="C1114" s="2" t="s">
        <v>10</v>
      </c>
      <c r="D1114" t="s">
        <v>1437</v>
      </c>
      <c r="E1114" s="2" t="s">
        <v>1606</v>
      </c>
      <c r="F1114" t="str">
        <f t="shared" si="132"/>
        <v>022OPERATING GRANTS &amp; SUBSIDIES</v>
      </c>
      <c r="G1114" t="str">
        <f t="shared" si="133"/>
        <v>0225FINANCIAL MANAGEMENT GRANT</v>
      </c>
      <c r="H1114" s="2" t="s">
        <v>1569</v>
      </c>
      <c r="I1114" t="s">
        <v>1325</v>
      </c>
      <c r="J1114" s="2" t="s">
        <v>527</v>
      </c>
      <c r="K1114" s="2" t="s">
        <v>528</v>
      </c>
      <c r="L1114" s="2" t="s">
        <v>500</v>
      </c>
      <c r="M1114" s="2" t="s">
        <v>501</v>
      </c>
      <c r="N1114" s="2" t="s">
        <v>943</v>
      </c>
      <c r="O1114" s="2" t="s">
        <v>944</v>
      </c>
      <c r="P1114" s="3">
        <v>-1600000</v>
      </c>
      <c r="Q1114" s="69">
        <v>-1675000</v>
      </c>
      <c r="R1114" s="69">
        <v>-1810000</v>
      </c>
      <c r="S1114" s="69">
        <v>-2145000</v>
      </c>
      <c r="T1114" s="2">
        <v>-1600000</v>
      </c>
      <c r="U1114" s="2">
        <v>0</v>
      </c>
      <c r="V1114" s="2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-1600000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 s="2">
        <f t="shared" si="134"/>
        <v>-1600000</v>
      </c>
      <c r="AI1114" s="2">
        <f t="shared" si="131"/>
        <v>1</v>
      </c>
      <c r="AJ1114">
        <v>-1600000</v>
      </c>
      <c r="AK1114" s="2">
        <f t="shared" si="138"/>
        <v>-1600000</v>
      </c>
    </row>
    <row r="1115" spans="1:37" ht="12.75" customHeight="1">
      <c r="A1115" s="2">
        <v>14</v>
      </c>
      <c r="B1115" s="2">
        <v>15</v>
      </c>
      <c r="C1115" s="2" t="s">
        <v>10</v>
      </c>
      <c r="D1115" t="s">
        <v>1438</v>
      </c>
      <c r="E1115" s="2" t="s">
        <v>1606</v>
      </c>
      <c r="F1115" t="str">
        <f t="shared" si="132"/>
        <v>022OPERATING GRANTS &amp; SUBSIDIES</v>
      </c>
      <c r="G1115" t="str">
        <f t="shared" si="133"/>
        <v>0221NATIONAL - EQUITABLE SHARE</v>
      </c>
      <c r="H1115" s="2" t="s">
        <v>1569</v>
      </c>
      <c r="I1115" t="s">
        <v>1325</v>
      </c>
      <c r="J1115" s="2" t="s">
        <v>533</v>
      </c>
      <c r="K1115" s="2" t="s">
        <v>534</v>
      </c>
      <c r="L1115" s="2" t="s">
        <v>500</v>
      </c>
      <c r="M1115" s="2" t="s">
        <v>501</v>
      </c>
      <c r="N1115" s="2" t="s">
        <v>945</v>
      </c>
      <c r="O1115" s="2" t="s">
        <v>946</v>
      </c>
      <c r="P1115" s="3">
        <v>-225288320</v>
      </c>
      <c r="Q1115" s="69">
        <v>-278642000</v>
      </c>
      <c r="R1115" s="69">
        <v>-283032000</v>
      </c>
      <c r="S1115" s="69">
        <v>-281159000</v>
      </c>
      <c r="T1115" s="2">
        <v>-155426000</v>
      </c>
      <c r="U1115" s="2">
        <v>0</v>
      </c>
      <c r="V1115" s="2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-93305000</v>
      </c>
      <c r="AC1115">
        <v>0</v>
      </c>
      <c r="AD1115">
        <v>0</v>
      </c>
      <c r="AE1115">
        <v>0</v>
      </c>
      <c r="AF1115">
        <v>0</v>
      </c>
      <c r="AG1115">
        <v>-62121000</v>
      </c>
      <c r="AH1115" s="2">
        <f t="shared" si="134"/>
        <v>-155426000</v>
      </c>
      <c r="AI1115" s="2">
        <f t="shared" si="131"/>
        <v>0.68989817137435261</v>
      </c>
      <c r="AJ1115">
        <v>-155426000</v>
      </c>
      <c r="AK1115" s="2">
        <f t="shared" si="138"/>
        <v>-225288320</v>
      </c>
    </row>
    <row r="1116" spans="1:37" ht="12.75" customHeight="1">
      <c r="A1116" s="2">
        <v>14</v>
      </c>
      <c r="B1116" s="2">
        <v>15</v>
      </c>
      <c r="C1116" s="2" t="s">
        <v>10</v>
      </c>
      <c r="D1116" t="s">
        <v>1445</v>
      </c>
      <c r="E1116" s="2" t="s">
        <v>1607</v>
      </c>
      <c r="F1116" t="str">
        <f t="shared" si="132"/>
        <v>022OPERATING GRANTS &amp; SUBSIDIES</v>
      </c>
      <c r="G1116" t="str">
        <f t="shared" si="133"/>
        <v>0230SETA: GRANT</v>
      </c>
      <c r="H1116" s="2" t="s">
        <v>1570</v>
      </c>
      <c r="I1116" t="s">
        <v>1325</v>
      </c>
      <c r="J1116" s="2" t="s">
        <v>436</v>
      </c>
      <c r="K1116" s="2" t="s">
        <v>580</v>
      </c>
      <c r="L1116" s="2" t="s">
        <v>500</v>
      </c>
      <c r="M1116" s="2" t="s">
        <v>501</v>
      </c>
      <c r="N1116" s="2" t="s">
        <v>947</v>
      </c>
      <c r="O1116" s="2" t="s">
        <v>948</v>
      </c>
      <c r="P1116" s="3">
        <v>0</v>
      </c>
      <c r="Q1116" s="69">
        <v>0</v>
      </c>
      <c r="R1116" s="69">
        <f t="shared" si="136"/>
        <v>0</v>
      </c>
      <c r="S1116" s="69">
        <f t="shared" si="137"/>
        <v>0</v>
      </c>
      <c r="T1116" s="2">
        <v>-448366.83999999997</v>
      </c>
      <c r="U1116" s="2">
        <v>0</v>
      </c>
      <c r="V1116" s="2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-276000</v>
      </c>
      <c r="AC1116">
        <v>-98731.74</v>
      </c>
      <c r="AD1116">
        <v>0</v>
      </c>
      <c r="AE1116">
        <v>0</v>
      </c>
      <c r="AF1116">
        <v>-73635.100000000006</v>
      </c>
      <c r="AG1116">
        <v>0</v>
      </c>
      <c r="AH1116" s="2">
        <f t="shared" si="134"/>
        <v>-448366.83999999997</v>
      </c>
      <c r="AI1116" s="2" t="e">
        <f t="shared" si="131"/>
        <v>#DIV/0!</v>
      </c>
      <c r="AJ1116">
        <v>-448366.84</v>
      </c>
      <c r="AK1116" s="2">
        <f t="shared" si="138"/>
        <v>0</v>
      </c>
    </row>
    <row r="1117" spans="1:37" ht="12.75" customHeight="1">
      <c r="A1117" s="2">
        <v>14</v>
      </c>
      <c r="B1117" s="2">
        <v>15</v>
      </c>
      <c r="C1117" s="2" t="s">
        <v>10</v>
      </c>
      <c r="D1117" t="s">
        <v>1456</v>
      </c>
      <c r="E1117" s="2" t="s">
        <v>1609</v>
      </c>
      <c r="F1117" t="str">
        <f t="shared" si="132"/>
        <v>022OPERATING GRANTS &amp; SUBSIDIES</v>
      </c>
      <c r="G1117" t="str">
        <f t="shared" si="133"/>
        <v>0221NATIONAL - EQUITABLE SHARE</v>
      </c>
      <c r="H1117" s="2" t="s">
        <v>1586</v>
      </c>
      <c r="I1117" t="s">
        <v>1325</v>
      </c>
      <c r="J1117" s="2" t="s">
        <v>649</v>
      </c>
      <c r="K1117" s="2" t="s">
        <v>650</v>
      </c>
      <c r="L1117" s="2" t="s">
        <v>500</v>
      </c>
      <c r="M1117" s="2" t="s">
        <v>501</v>
      </c>
      <c r="N1117" s="2" t="s">
        <v>945</v>
      </c>
      <c r="O1117" s="2" t="s">
        <v>946</v>
      </c>
      <c r="P1117" s="3">
        <v>-10428680</v>
      </c>
      <c r="Q1117" s="69">
        <v>-10000000</v>
      </c>
      <c r="R1117" s="69">
        <v>-10500000</v>
      </c>
      <c r="S1117" s="69">
        <v>-11100000</v>
      </c>
      <c r="T1117" s="2">
        <v>0</v>
      </c>
      <c r="U1117" s="2">
        <v>0</v>
      </c>
      <c r="V1117" s="2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 s="2">
        <f t="shared" si="134"/>
        <v>0</v>
      </c>
      <c r="AI1117" s="2">
        <f t="shared" si="131"/>
        <v>0</v>
      </c>
      <c r="AJ1117">
        <v>0</v>
      </c>
      <c r="AK1117" s="2">
        <f t="shared" si="138"/>
        <v>-10428680</v>
      </c>
    </row>
    <row r="1118" spans="1:37" ht="12.75" customHeight="1">
      <c r="A1118" s="2">
        <v>14</v>
      </c>
      <c r="B1118" s="2">
        <v>15</v>
      </c>
      <c r="C1118" s="2" t="s">
        <v>10</v>
      </c>
      <c r="D1118" t="s">
        <v>1456</v>
      </c>
      <c r="E1118" s="2" t="s">
        <v>1609</v>
      </c>
      <c r="F1118" t="str">
        <f t="shared" si="132"/>
        <v>022OPERATING GRANTS &amp; SUBSIDIES</v>
      </c>
      <c r="G1118" t="str">
        <f t="shared" si="133"/>
        <v>0223NATIONAL - GENERAL</v>
      </c>
      <c r="H1118" s="2" t="s">
        <v>1586</v>
      </c>
      <c r="I1118" t="s">
        <v>1325</v>
      </c>
      <c r="J1118" s="2" t="s">
        <v>649</v>
      </c>
      <c r="K1118" s="2" t="s">
        <v>650</v>
      </c>
      <c r="L1118" s="2" t="s">
        <v>500</v>
      </c>
      <c r="M1118" s="2" t="s">
        <v>501</v>
      </c>
      <c r="N1118" s="2" t="s">
        <v>686</v>
      </c>
      <c r="O1118" s="2" t="s">
        <v>687</v>
      </c>
      <c r="P1118" s="3">
        <v>-2060000</v>
      </c>
      <c r="Q1118" s="69">
        <v>-1842000</v>
      </c>
      <c r="R1118" s="69">
        <v>0</v>
      </c>
      <c r="S1118" s="69">
        <f t="shared" si="137"/>
        <v>0</v>
      </c>
      <c r="T1118" s="2">
        <v>-1442000</v>
      </c>
      <c r="U1118" s="2">
        <v>0</v>
      </c>
      <c r="V1118" s="2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-824000</v>
      </c>
      <c r="AD1118">
        <v>0</v>
      </c>
      <c r="AE1118">
        <v>0</v>
      </c>
      <c r="AF1118">
        <v>-618000</v>
      </c>
      <c r="AG1118">
        <v>0</v>
      </c>
      <c r="AH1118" s="2">
        <f t="shared" si="134"/>
        <v>-1442000</v>
      </c>
      <c r="AI1118" s="2">
        <f t="shared" si="131"/>
        <v>0.7</v>
      </c>
      <c r="AJ1118">
        <v>-1442000</v>
      </c>
      <c r="AK1118" s="2">
        <f t="shared" si="138"/>
        <v>-2060000</v>
      </c>
    </row>
    <row r="1119" spans="1:37" ht="12.75" customHeight="1">
      <c r="A1119" s="2">
        <v>14</v>
      </c>
      <c r="B1119" s="2">
        <v>15</v>
      </c>
      <c r="C1119" s="2" t="s">
        <v>10</v>
      </c>
      <c r="D1119" t="s">
        <v>1464</v>
      </c>
      <c r="E1119" s="2" t="s">
        <v>1610</v>
      </c>
      <c r="F1119" t="str">
        <f t="shared" si="132"/>
        <v>022OPERATING GRANTS &amp; SUBSIDIES</v>
      </c>
      <c r="G1119" t="str">
        <f t="shared" si="133"/>
        <v>0223NATIONAL - GENERAL</v>
      </c>
      <c r="H1119" s="2" t="s">
        <v>1584</v>
      </c>
      <c r="I1119" t="s">
        <v>1325</v>
      </c>
      <c r="J1119" s="2" t="s">
        <v>673</v>
      </c>
      <c r="K1119" s="2" t="s">
        <v>674</v>
      </c>
      <c r="L1119" s="2" t="s">
        <v>500</v>
      </c>
      <c r="M1119" s="2" t="s">
        <v>501</v>
      </c>
      <c r="N1119" s="2" t="s">
        <v>686</v>
      </c>
      <c r="O1119" s="2" t="s">
        <v>687</v>
      </c>
      <c r="P1119" s="3">
        <v>-6000000</v>
      </c>
      <c r="Q1119" s="69">
        <v>-30000000</v>
      </c>
      <c r="R1119" s="69">
        <v>-20000000</v>
      </c>
      <c r="S1119" s="69">
        <v>-25000000</v>
      </c>
      <c r="T1119" s="2">
        <v>-3700000</v>
      </c>
      <c r="U1119" s="2">
        <v>0</v>
      </c>
      <c r="V1119" s="2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-2200000</v>
      </c>
      <c r="AF1119">
        <v>0</v>
      </c>
      <c r="AG1119">
        <v>-1500000</v>
      </c>
      <c r="AH1119" s="2">
        <f t="shared" si="134"/>
        <v>-3700000</v>
      </c>
      <c r="AI1119" s="2">
        <f t="shared" si="131"/>
        <v>0.6166666666666667</v>
      </c>
      <c r="AJ1119">
        <v>-3700000</v>
      </c>
      <c r="AK1119" s="2">
        <f t="shared" si="138"/>
        <v>-6000000</v>
      </c>
    </row>
    <row r="1120" spans="1:37" ht="12.75" customHeight="1">
      <c r="A1120" s="2">
        <v>14</v>
      </c>
      <c r="B1120" s="2">
        <v>15</v>
      </c>
      <c r="C1120" s="2" t="s">
        <v>711</v>
      </c>
      <c r="D1120" t="s">
        <v>1468</v>
      </c>
      <c r="E1120" s="2" t="s">
        <v>1608</v>
      </c>
      <c r="F1120" t="str">
        <f t="shared" si="132"/>
        <v>022OPERATING GRANTS &amp; SUBSIDIES</v>
      </c>
      <c r="G1120" t="str">
        <f t="shared" si="133"/>
        <v>0218FREE BASIC WATER</v>
      </c>
      <c r="I1120" t="s">
        <v>1325</v>
      </c>
      <c r="J1120" s="2" t="s">
        <v>714</v>
      </c>
      <c r="K1120" s="2" t="s">
        <v>715</v>
      </c>
      <c r="L1120" s="2" t="s">
        <v>500</v>
      </c>
      <c r="M1120" s="2" t="s">
        <v>501</v>
      </c>
      <c r="N1120" s="2" t="s">
        <v>718</v>
      </c>
      <c r="O1120" s="2" t="s">
        <v>719</v>
      </c>
      <c r="P1120" s="3">
        <v>-28165805</v>
      </c>
      <c r="Q1120" s="3">
        <f>-29895011+2288000-69021-1564132</f>
        <v>-29240164</v>
      </c>
      <c r="R1120" s="3">
        <f>-31539236+2413839-72817-1650159</f>
        <v>-30848373</v>
      </c>
      <c r="S1120" s="3">
        <f>-33210816+2541773-76676-1737618</f>
        <v>-32483337</v>
      </c>
      <c r="T1120" s="2">
        <v>0</v>
      </c>
      <c r="U1120" s="2">
        <v>0</v>
      </c>
      <c r="V1120" s="2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 s="2">
        <f t="shared" si="134"/>
        <v>0</v>
      </c>
      <c r="AI1120" s="2">
        <f t="shared" si="131"/>
        <v>0</v>
      </c>
      <c r="AJ1120">
        <v>0</v>
      </c>
      <c r="AK1120" s="2">
        <f t="shared" si="138"/>
        <v>-28165805</v>
      </c>
    </row>
    <row r="1121" spans="1:37" ht="12.75" customHeight="1">
      <c r="A1121" s="2">
        <v>14</v>
      </c>
      <c r="B1121" s="2">
        <v>15</v>
      </c>
      <c r="C1121" s="2" t="s">
        <v>10</v>
      </c>
      <c r="D1121" t="s">
        <v>1436</v>
      </c>
      <c r="E1121" s="2" t="s">
        <v>1606</v>
      </c>
      <c r="F1121" t="str">
        <f t="shared" si="132"/>
        <v>001PROPERTY RATES</v>
      </c>
      <c r="G1121" t="str">
        <f t="shared" si="133"/>
        <v>0001PROPERTY RATES - RESIDENTIAL PROPERTIES</v>
      </c>
      <c r="H1121" s="2" t="s">
        <v>1569</v>
      </c>
      <c r="I1121" t="s">
        <v>1325</v>
      </c>
      <c r="J1121" s="2" t="s">
        <v>519</v>
      </c>
      <c r="K1121" s="2" t="s">
        <v>520</v>
      </c>
      <c r="L1121" s="2" t="s">
        <v>949</v>
      </c>
      <c r="M1121" s="2" t="s">
        <v>950</v>
      </c>
      <c r="N1121" s="2" t="s">
        <v>951</v>
      </c>
      <c r="O1121" s="2" t="s">
        <v>952</v>
      </c>
      <c r="P1121" s="2">
        <v>-77000000</v>
      </c>
      <c r="Q1121" s="2">
        <v>-81583274</v>
      </c>
      <c r="R1121" s="3">
        <f t="shared" si="136"/>
        <v>-86070354.069999993</v>
      </c>
      <c r="S1121" s="3">
        <f t="shared" si="137"/>
        <v>-90632082.835709989</v>
      </c>
      <c r="T1121" s="2">
        <v>-45811713.109999999</v>
      </c>
      <c r="U1121" s="2">
        <v>0</v>
      </c>
      <c r="V1121" s="2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-7565015.21</v>
      </c>
      <c r="AC1121">
        <v>-7735027.8399999999</v>
      </c>
      <c r="AD1121">
        <v>-7637725.7199999997</v>
      </c>
      <c r="AE1121">
        <v>-7649283.0199999996</v>
      </c>
      <c r="AF1121">
        <v>-7572863.3099999996</v>
      </c>
      <c r="AG1121">
        <v>-7651798.0099999998</v>
      </c>
      <c r="AH1121" s="2">
        <f t="shared" si="134"/>
        <v>-45811713.109999999</v>
      </c>
      <c r="AI1121" s="2">
        <f t="shared" si="131"/>
        <v>0.59495731311688316</v>
      </c>
      <c r="AJ1121">
        <v>-45811713.109999999</v>
      </c>
      <c r="AK1121" s="2">
        <f t="shared" si="135"/>
        <v>-91623426.219999999</v>
      </c>
    </row>
    <row r="1122" spans="1:37" ht="12.75" customHeight="1">
      <c r="A1122" s="2">
        <v>14</v>
      </c>
      <c r="B1122" s="2">
        <v>15</v>
      </c>
      <c r="C1122" s="2" t="s">
        <v>10</v>
      </c>
      <c r="D1122" t="s">
        <v>1438</v>
      </c>
      <c r="E1122" s="2" t="s">
        <v>1606</v>
      </c>
      <c r="F1122" t="str">
        <f t="shared" si="132"/>
        <v>003PENALTIES IMPOSED AND COLLECTION CHARGES ON RATES</v>
      </c>
      <c r="G1122" t="str">
        <f t="shared" si="133"/>
        <v>0031LATE PAYMENT - INTEREST</v>
      </c>
      <c r="H1122" s="2" t="s">
        <v>1569</v>
      </c>
      <c r="I1122" t="s">
        <v>1325</v>
      </c>
      <c r="J1122" s="2" t="s">
        <v>533</v>
      </c>
      <c r="K1122" s="2" t="s">
        <v>534</v>
      </c>
      <c r="L1122" s="2" t="s">
        <v>407</v>
      </c>
      <c r="M1122" s="2" t="s">
        <v>953</v>
      </c>
      <c r="N1122" s="2" t="s">
        <v>954</v>
      </c>
      <c r="O1122" s="2" t="s">
        <v>955</v>
      </c>
      <c r="P1122" s="2">
        <v>-4500000</v>
      </c>
      <c r="Q1122" s="2">
        <v>-5000000</v>
      </c>
      <c r="R1122" s="3">
        <f t="shared" si="136"/>
        <v>-5275000</v>
      </c>
      <c r="S1122" s="3">
        <f t="shared" si="137"/>
        <v>-5554575</v>
      </c>
      <c r="T1122" s="2">
        <v>-2830998.44</v>
      </c>
      <c r="U1122" s="2">
        <v>0</v>
      </c>
      <c r="V1122" s="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-459253.71</v>
      </c>
      <c r="AC1122">
        <v>-477324.81</v>
      </c>
      <c r="AD1122">
        <v>-462197.83</v>
      </c>
      <c r="AE1122">
        <v>-430757.39</v>
      </c>
      <c r="AF1122">
        <v>-488094.09</v>
      </c>
      <c r="AG1122">
        <v>-513370.61</v>
      </c>
      <c r="AH1122" s="2">
        <f t="shared" si="134"/>
        <v>-2830998.44</v>
      </c>
      <c r="AI1122" s="2">
        <f t="shared" si="131"/>
        <v>0.62911076444444447</v>
      </c>
      <c r="AJ1122">
        <v>-2830998.44</v>
      </c>
      <c r="AK1122" s="2">
        <f t="shared" si="135"/>
        <v>-5661996.8799999999</v>
      </c>
    </row>
    <row r="1123" spans="1:37" ht="12.75" customHeight="1">
      <c r="A1123" s="2">
        <v>14</v>
      </c>
      <c r="B1123" s="2">
        <v>15</v>
      </c>
      <c r="C1123" s="2" t="s">
        <v>10</v>
      </c>
      <c r="D1123" t="s">
        <v>1438</v>
      </c>
      <c r="E1123" s="2" t="s">
        <v>1606</v>
      </c>
      <c r="F1123" t="str">
        <f t="shared" si="132"/>
        <v>005SERVICE CHARGES</v>
      </c>
      <c r="G1123" t="str">
        <f t="shared" si="133"/>
        <v>0101USER CHARGES - SALE OF DEVELOPED PROPERTIES</v>
      </c>
      <c r="H1123" s="2" t="s">
        <v>1569</v>
      </c>
      <c r="I1123" t="s">
        <v>1325</v>
      </c>
      <c r="J1123" s="2" t="s">
        <v>533</v>
      </c>
      <c r="K1123" s="2" t="s">
        <v>534</v>
      </c>
      <c r="L1123" s="2" t="s">
        <v>422</v>
      </c>
      <c r="M1123" s="2" t="s">
        <v>675</v>
      </c>
      <c r="N1123" s="2" t="s">
        <v>956</v>
      </c>
      <c r="O1123" s="2" t="s">
        <v>957</v>
      </c>
      <c r="P1123" s="2">
        <v>-1000000</v>
      </c>
      <c r="Q1123" s="2">
        <v>-1000000</v>
      </c>
      <c r="R1123" s="3">
        <f t="shared" si="136"/>
        <v>-1055000</v>
      </c>
      <c r="S1123" s="3">
        <f t="shared" si="137"/>
        <v>-1110915</v>
      </c>
      <c r="T1123" s="2">
        <v>0</v>
      </c>
      <c r="U1123" s="2">
        <v>0</v>
      </c>
      <c r="V1123" s="2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 s="2">
        <f t="shared" si="134"/>
        <v>0</v>
      </c>
      <c r="AI1123" s="2">
        <f t="shared" si="131"/>
        <v>0</v>
      </c>
      <c r="AJ1123">
        <v>0</v>
      </c>
      <c r="AK1123" s="2">
        <f t="shared" ref="AK1123:AK1143" si="139">P1123</f>
        <v>-1000000</v>
      </c>
    </row>
    <row r="1124" spans="1:37" ht="12.75" customHeight="1">
      <c r="A1124" s="2">
        <v>14</v>
      </c>
      <c r="B1124" s="2">
        <v>15</v>
      </c>
      <c r="C1124" s="2" t="s">
        <v>10</v>
      </c>
      <c r="D1124" t="s">
        <v>1438</v>
      </c>
      <c r="E1124" s="2" t="s">
        <v>1606</v>
      </c>
      <c r="F1124" t="str">
        <f t="shared" si="132"/>
        <v>005SERVICE CHARGES</v>
      </c>
      <c r="G1124" t="str">
        <f t="shared" si="133"/>
        <v>0102INDIGENT CHARGES</v>
      </c>
      <c r="H1124" s="2" t="s">
        <v>1569</v>
      </c>
      <c r="I1124" t="s">
        <v>1325</v>
      </c>
      <c r="J1124" s="2" t="s">
        <v>533</v>
      </c>
      <c r="K1124" s="2" t="s">
        <v>534</v>
      </c>
      <c r="L1124" s="2" t="s">
        <v>422</v>
      </c>
      <c r="M1124" s="2" t="s">
        <v>675</v>
      </c>
      <c r="N1124" s="2" t="s">
        <v>958</v>
      </c>
      <c r="O1124" s="2" t="s">
        <v>959</v>
      </c>
      <c r="P1124" s="2">
        <v>-210000</v>
      </c>
      <c r="Q1124" s="2">
        <v>-210000</v>
      </c>
      <c r="R1124" s="3">
        <f t="shared" si="136"/>
        <v>-221550</v>
      </c>
      <c r="S1124" s="3">
        <f t="shared" si="137"/>
        <v>-233292.15</v>
      </c>
      <c r="T1124" s="2">
        <v>-82957.579999999987</v>
      </c>
      <c r="U1124" s="2">
        <v>0</v>
      </c>
      <c r="V1124" s="2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-13573.43</v>
      </c>
      <c r="AC1124">
        <v>-11411.87</v>
      </c>
      <c r="AD1124">
        <v>-9780.92</v>
      </c>
      <c r="AE1124">
        <v>-12594.42</v>
      </c>
      <c r="AF1124">
        <v>-18428.04</v>
      </c>
      <c r="AG1124">
        <v>-17168.900000000001</v>
      </c>
      <c r="AH1124" s="2">
        <f t="shared" si="134"/>
        <v>-82957.579999999987</v>
      </c>
      <c r="AI1124" s="2">
        <f t="shared" si="131"/>
        <v>0.39503609523809519</v>
      </c>
      <c r="AJ1124">
        <v>-82957.58</v>
      </c>
      <c r="AK1124" s="2">
        <f t="shared" si="139"/>
        <v>-210000</v>
      </c>
    </row>
    <row r="1125" spans="1:37" ht="12.75" customHeight="1">
      <c r="A1125" s="2">
        <v>14</v>
      </c>
      <c r="B1125" s="2">
        <v>15</v>
      </c>
      <c r="C1125" s="2" t="s">
        <v>10</v>
      </c>
      <c r="D1125" t="s">
        <v>1453</v>
      </c>
      <c r="E1125" s="2" t="s">
        <v>1609</v>
      </c>
      <c r="F1125" t="str">
        <f t="shared" si="132"/>
        <v>005SERVICE CHARGES</v>
      </c>
      <c r="G1125" t="str">
        <f t="shared" si="133"/>
        <v>0087USER CHARGES - LANDING FEES</v>
      </c>
      <c r="H1125" s="2" t="s">
        <v>1575</v>
      </c>
      <c r="I1125" t="s">
        <v>1325</v>
      </c>
      <c r="J1125" s="2" t="s">
        <v>623</v>
      </c>
      <c r="K1125" s="2" t="s">
        <v>624</v>
      </c>
      <c r="L1125" s="2" t="s">
        <v>422</v>
      </c>
      <c r="M1125" s="2" t="s">
        <v>675</v>
      </c>
      <c r="N1125" s="2" t="s">
        <v>960</v>
      </c>
      <c r="O1125" s="2" t="s">
        <v>961</v>
      </c>
      <c r="P1125" s="2">
        <v>-2000</v>
      </c>
      <c r="Q1125" s="2">
        <v>-2000</v>
      </c>
      <c r="R1125" s="3">
        <f t="shared" si="136"/>
        <v>-2110</v>
      </c>
      <c r="S1125" s="3">
        <f t="shared" si="137"/>
        <v>-2221.83</v>
      </c>
      <c r="T1125" s="2">
        <v>-3520</v>
      </c>
      <c r="U1125" s="2">
        <v>0</v>
      </c>
      <c r="V1125" s="2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-440</v>
      </c>
      <c r="AC1125">
        <v>-440</v>
      </c>
      <c r="AD1125">
        <v>-770</v>
      </c>
      <c r="AE1125">
        <v>-220</v>
      </c>
      <c r="AF1125">
        <v>-1100</v>
      </c>
      <c r="AG1125">
        <v>-550</v>
      </c>
      <c r="AH1125" s="2">
        <f t="shared" si="134"/>
        <v>-3520</v>
      </c>
      <c r="AI1125" s="2">
        <f t="shared" si="131"/>
        <v>1.76</v>
      </c>
      <c r="AJ1125">
        <v>-3520</v>
      </c>
      <c r="AK1125" s="2">
        <f t="shared" si="139"/>
        <v>-2000</v>
      </c>
    </row>
    <row r="1126" spans="1:37" ht="12.75" customHeight="1">
      <c r="A1126" s="2">
        <v>14</v>
      </c>
      <c r="B1126" s="2">
        <v>15</v>
      </c>
      <c r="C1126" s="2" t="s">
        <v>10</v>
      </c>
      <c r="D1126" t="s">
        <v>1453</v>
      </c>
      <c r="E1126" s="2" t="s">
        <v>1609</v>
      </c>
      <c r="F1126" t="str">
        <f t="shared" si="132"/>
        <v>005SERVICE CHARGES</v>
      </c>
      <c r="G1126" t="str">
        <f t="shared" si="133"/>
        <v>0091USER CHARGES - CEMETRY FEES - ONCE OFF</v>
      </c>
      <c r="H1126" s="2" t="s">
        <v>1575</v>
      </c>
      <c r="I1126" t="s">
        <v>1325</v>
      </c>
      <c r="J1126" s="2" t="s">
        <v>623</v>
      </c>
      <c r="K1126" s="2" t="s">
        <v>624</v>
      </c>
      <c r="L1126" s="2" t="s">
        <v>422</v>
      </c>
      <c r="M1126" s="2" t="s">
        <v>675</v>
      </c>
      <c r="N1126" s="2" t="s">
        <v>962</v>
      </c>
      <c r="O1126" s="2" t="s">
        <v>963</v>
      </c>
      <c r="P1126" s="2">
        <v>-60000</v>
      </c>
      <c r="Q1126" s="2">
        <f>-60000+10000</f>
        <v>-50000</v>
      </c>
      <c r="R1126" s="3">
        <f t="shared" si="136"/>
        <v>-52750</v>
      </c>
      <c r="S1126" s="3">
        <f t="shared" si="137"/>
        <v>-55545.75</v>
      </c>
      <c r="T1126" s="2">
        <v>-21678</v>
      </c>
      <c r="U1126" s="2">
        <v>0</v>
      </c>
      <c r="V1126" s="2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-4502</v>
      </c>
      <c r="AC1126">
        <v>-1764</v>
      </c>
      <c r="AD1126">
        <v>-6878</v>
      </c>
      <c r="AE1126">
        <v>-2441</v>
      </c>
      <c r="AF1126">
        <v>-2708</v>
      </c>
      <c r="AG1126">
        <v>-3385</v>
      </c>
      <c r="AH1126" s="2">
        <f t="shared" si="134"/>
        <v>-21678</v>
      </c>
      <c r="AI1126" s="2">
        <f t="shared" si="131"/>
        <v>0.36130000000000001</v>
      </c>
      <c r="AJ1126">
        <v>-21678</v>
      </c>
      <c r="AK1126" s="2">
        <f t="shared" si="139"/>
        <v>-60000</v>
      </c>
    </row>
    <row r="1127" spans="1:37" ht="12.75" customHeight="1">
      <c r="A1127" s="2">
        <v>14</v>
      </c>
      <c r="B1127" s="2">
        <v>15</v>
      </c>
      <c r="C1127" s="2" t="s">
        <v>10</v>
      </c>
      <c r="D1127" t="s">
        <v>1455</v>
      </c>
      <c r="E1127" s="2" t="s">
        <v>1609</v>
      </c>
      <c r="F1127" t="str">
        <f t="shared" si="132"/>
        <v>005SERVICE CHARGES</v>
      </c>
      <c r="G1127" t="str">
        <f t="shared" si="133"/>
        <v>0081USER CHARGES - MEMBERSHIP LIBRARY</v>
      </c>
      <c r="H1127" s="2" t="s">
        <v>1574</v>
      </c>
      <c r="I1127" t="s">
        <v>1325</v>
      </c>
      <c r="J1127" s="2" t="s">
        <v>641</v>
      </c>
      <c r="K1127" s="2" t="s">
        <v>642</v>
      </c>
      <c r="L1127" s="2" t="s">
        <v>422</v>
      </c>
      <c r="M1127" s="2" t="s">
        <v>675</v>
      </c>
      <c r="N1127" s="2" t="s">
        <v>964</v>
      </c>
      <c r="O1127" s="2" t="s">
        <v>965</v>
      </c>
      <c r="P1127" s="2">
        <v>-93840</v>
      </c>
      <c r="Q1127" s="2">
        <v>-93840</v>
      </c>
      <c r="R1127" s="3">
        <f t="shared" si="136"/>
        <v>-99001.2</v>
      </c>
      <c r="S1127" s="3">
        <f t="shared" si="137"/>
        <v>-104248.26359999999</v>
      </c>
      <c r="T1127" s="2">
        <v>-24632</v>
      </c>
      <c r="U1127" s="2">
        <v>0</v>
      </c>
      <c r="V1127" s="2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-4460</v>
      </c>
      <c r="AC1127">
        <v>-4820</v>
      </c>
      <c r="AD1127">
        <v>-4875</v>
      </c>
      <c r="AE1127">
        <v>-3332</v>
      </c>
      <c r="AF1127">
        <v>-3280</v>
      </c>
      <c r="AG1127">
        <v>-3865</v>
      </c>
      <c r="AH1127" s="2">
        <f t="shared" si="134"/>
        <v>-24632</v>
      </c>
      <c r="AI1127" s="2">
        <f t="shared" si="131"/>
        <v>0.26248934356351233</v>
      </c>
      <c r="AJ1127">
        <v>-24632</v>
      </c>
      <c r="AK1127" s="2">
        <f t="shared" si="139"/>
        <v>-93840</v>
      </c>
    </row>
    <row r="1128" spans="1:37" ht="12.75" customHeight="1">
      <c r="A1128" s="2">
        <v>14</v>
      </c>
      <c r="B1128" s="2">
        <v>15</v>
      </c>
      <c r="C1128" s="2" t="s">
        <v>10</v>
      </c>
      <c r="D1128" t="s">
        <v>1456</v>
      </c>
      <c r="E1128" s="2" t="s">
        <v>1609</v>
      </c>
      <c r="F1128" t="str">
        <f t="shared" si="132"/>
        <v>005SERVICE CHARGES</v>
      </c>
      <c r="G1128" t="str">
        <f t="shared" si="133"/>
        <v>0071USER CHARGES - WASTE MANAGEMENT</v>
      </c>
      <c r="H1128" s="2" t="s">
        <v>1586</v>
      </c>
      <c r="I1128" t="s">
        <v>1325</v>
      </c>
      <c r="J1128" s="2" t="s">
        <v>649</v>
      </c>
      <c r="K1128" s="2" t="s">
        <v>650</v>
      </c>
      <c r="L1128" s="2" t="s">
        <v>422</v>
      </c>
      <c r="M1128" s="2" t="s">
        <v>675</v>
      </c>
      <c r="N1128" s="2" t="s">
        <v>966</v>
      </c>
      <c r="O1128" s="2" t="s">
        <v>967</v>
      </c>
      <c r="P1128" s="2">
        <v>-21412000</v>
      </c>
      <c r="Q1128" s="2">
        <v>-22600000</v>
      </c>
      <c r="R1128" s="3">
        <f t="shared" si="136"/>
        <v>-23843000</v>
      </c>
      <c r="S1128" s="3">
        <f t="shared" si="137"/>
        <v>-25106679</v>
      </c>
      <c r="T1128" s="2">
        <v>-11942171.48</v>
      </c>
      <c r="U1128" s="2">
        <v>0</v>
      </c>
      <c r="V1128" s="2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-1981188.62</v>
      </c>
      <c r="AC1128">
        <v>-2010962.28</v>
      </c>
      <c r="AD1128">
        <v>-1933327.81</v>
      </c>
      <c r="AE1128">
        <v>-2019069.73</v>
      </c>
      <c r="AF1128">
        <v>-2018211.95</v>
      </c>
      <c r="AG1128">
        <v>-1979411.09</v>
      </c>
      <c r="AH1128" s="2">
        <f t="shared" si="134"/>
        <v>-11942171.48</v>
      </c>
      <c r="AI1128" s="2">
        <f t="shared" si="131"/>
        <v>0.55773264898187935</v>
      </c>
      <c r="AJ1128">
        <v>-11942171.48</v>
      </c>
      <c r="AK1128" s="2">
        <f t="shared" si="139"/>
        <v>-21412000</v>
      </c>
    </row>
    <row r="1129" spans="1:37" ht="12.75" customHeight="1">
      <c r="A1129" s="2">
        <v>14</v>
      </c>
      <c r="B1129" s="2">
        <v>15</v>
      </c>
      <c r="C1129" s="2" t="s">
        <v>10</v>
      </c>
      <c r="D1129" t="s">
        <v>1456</v>
      </c>
      <c r="E1129" s="2" t="s">
        <v>1609</v>
      </c>
      <c r="F1129" t="str">
        <f t="shared" si="132"/>
        <v>005SERVICE CHARGES</v>
      </c>
      <c r="G1129" t="str">
        <f t="shared" si="133"/>
        <v>0072USER CHARGES - MEDICAL WASTE</v>
      </c>
      <c r="H1129" s="2" t="s">
        <v>1586</v>
      </c>
      <c r="I1129" t="s">
        <v>1325</v>
      </c>
      <c r="J1129" s="2" t="s">
        <v>649</v>
      </c>
      <c r="K1129" s="2" t="s">
        <v>650</v>
      </c>
      <c r="L1129" s="2" t="s">
        <v>422</v>
      </c>
      <c r="M1129" s="2" t="s">
        <v>675</v>
      </c>
      <c r="N1129" s="2" t="s">
        <v>968</v>
      </c>
      <c r="O1129" s="2" t="s">
        <v>969</v>
      </c>
      <c r="P1129" s="2">
        <v>-200000</v>
      </c>
      <c r="Q1129" s="2">
        <v>-200000</v>
      </c>
      <c r="R1129" s="3">
        <f t="shared" si="136"/>
        <v>-211000</v>
      </c>
      <c r="S1129" s="3">
        <f t="shared" si="137"/>
        <v>-222183</v>
      </c>
      <c r="T1129" s="2">
        <v>-176402</v>
      </c>
      <c r="U1129" s="2">
        <v>0</v>
      </c>
      <c r="V1129" s="2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-29847</v>
      </c>
      <c r="AC1129">
        <v>-33325</v>
      </c>
      <c r="AD1129">
        <v>-29465</v>
      </c>
      <c r="AE1129">
        <v>-25560</v>
      </c>
      <c r="AF1129">
        <v>-31855</v>
      </c>
      <c r="AG1129">
        <v>-26350</v>
      </c>
      <c r="AH1129" s="2">
        <f t="shared" si="134"/>
        <v>-176402</v>
      </c>
      <c r="AI1129" s="2">
        <f t="shared" si="131"/>
        <v>0.88200999999999996</v>
      </c>
      <c r="AJ1129">
        <v>-176402</v>
      </c>
      <c r="AK1129" s="2">
        <f t="shared" si="139"/>
        <v>-200000</v>
      </c>
    </row>
    <row r="1130" spans="1:37" ht="12.75" customHeight="1">
      <c r="A1130" s="2">
        <v>14</v>
      </c>
      <c r="B1130" s="2">
        <v>15</v>
      </c>
      <c r="C1130" s="2" t="s">
        <v>10</v>
      </c>
      <c r="D1130" t="s">
        <v>1456</v>
      </c>
      <c r="E1130" s="2" t="s">
        <v>1609</v>
      </c>
      <c r="F1130" t="str">
        <f t="shared" si="132"/>
        <v>005SERVICE CHARGES</v>
      </c>
      <c r="G1130" t="str">
        <f t="shared" si="133"/>
        <v>0074USER CHARGES - LANDFILL TIPPING FEES</v>
      </c>
      <c r="H1130" s="2" t="s">
        <v>1586</v>
      </c>
      <c r="I1130" t="s">
        <v>1325</v>
      </c>
      <c r="J1130" s="2" t="s">
        <v>649</v>
      </c>
      <c r="K1130" s="2" t="s">
        <v>650</v>
      </c>
      <c r="L1130" s="2" t="s">
        <v>422</v>
      </c>
      <c r="M1130" s="2" t="s">
        <v>675</v>
      </c>
      <c r="N1130" s="2" t="s">
        <v>970</v>
      </c>
      <c r="O1130" s="2" t="s">
        <v>971</v>
      </c>
      <c r="P1130" s="2">
        <v>-2000000</v>
      </c>
      <c r="Q1130" s="2">
        <v>-2000000</v>
      </c>
      <c r="R1130" s="3">
        <f t="shared" si="136"/>
        <v>-2110000</v>
      </c>
      <c r="S1130" s="3">
        <f t="shared" si="137"/>
        <v>-2221830</v>
      </c>
      <c r="T1130" s="2">
        <v>-1335500</v>
      </c>
      <c r="U1130" s="2">
        <v>0</v>
      </c>
      <c r="V1130" s="2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-181090</v>
      </c>
      <c r="AC1130">
        <v>-176400</v>
      </c>
      <c r="AD1130">
        <v>-240490</v>
      </c>
      <c r="AE1130">
        <v>-260080</v>
      </c>
      <c r="AF1130">
        <v>-251400</v>
      </c>
      <c r="AG1130">
        <v>-226040</v>
      </c>
      <c r="AH1130" s="2">
        <f t="shared" si="134"/>
        <v>-1335500</v>
      </c>
      <c r="AI1130" s="2">
        <f t="shared" si="131"/>
        <v>0.66774999999999995</v>
      </c>
      <c r="AJ1130">
        <v>-1335500</v>
      </c>
      <c r="AK1130" s="2">
        <f t="shared" si="139"/>
        <v>-2000000</v>
      </c>
    </row>
    <row r="1131" spans="1:37" ht="12.75" customHeight="1">
      <c r="A1131" s="2">
        <v>14</v>
      </c>
      <c r="B1131" s="2">
        <v>15</v>
      </c>
      <c r="C1131" s="2" t="s">
        <v>10</v>
      </c>
      <c r="D1131" t="s">
        <v>1464</v>
      </c>
      <c r="E1131" s="2" t="s">
        <v>1610</v>
      </c>
      <c r="F1131" t="str">
        <f t="shared" si="132"/>
        <v>005SERVICE CHARGES</v>
      </c>
      <c r="G1131" t="str">
        <f t="shared" si="133"/>
        <v>0041USER CHARGES - ELECTRICITY</v>
      </c>
      <c r="H1131" s="2" t="s">
        <v>1584</v>
      </c>
      <c r="I1131" t="s">
        <v>1325</v>
      </c>
      <c r="J1131" s="2" t="s">
        <v>673</v>
      </c>
      <c r="K1131" s="2" t="s">
        <v>674</v>
      </c>
      <c r="L1131" s="2" t="s">
        <v>422</v>
      </c>
      <c r="M1131" s="2" t="s">
        <v>675</v>
      </c>
      <c r="N1131" s="2" t="s">
        <v>972</v>
      </c>
      <c r="O1131" s="2" t="s">
        <v>973</v>
      </c>
      <c r="P1131" s="2">
        <v>-288354602</v>
      </c>
      <c r="Q1131" s="2">
        <v>-328101836</v>
      </c>
      <c r="R1131" s="3">
        <f t="shared" si="136"/>
        <v>-346147436.98000002</v>
      </c>
      <c r="S1131" s="3">
        <f t="shared" si="137"/>
        <v>-364493251.13994002</v>
      </c>
      <c r="T1131" s="2">
        <v>-10822761.93</v>
      </c>
      <c r="U1131" s="2">
        <v>0</v>
      </c>
      <c r="V1131" s="2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-1832483.6</v>
      </c>
      <c r="AC1131">
        <v>82367.67</v>
      </c>
      <c r="AD1131">
        <v>94231.98</v>
      </c>
      <c r="AE1131">
        <v>53797.59</v>
      </c>
      <c r="AF1131">
        <v>53939.68</v>
      </c>
      <c r="AG1131">
        <v>-9274615.25</v>
      </c>
      <c r="AH1131" s="2">
        <f t="shared" si="134"/>
        <v>-10822761.93</v>
      </c>
      <c r="AI1131" s="2">
        <f t="shared" si="131"/>
        <v>3.7532821931518884E-2</v>
      </c>
      <c r="AJ1131">
        <v>-10822761.93</v>
      </c>
      <c r="AK1131" s="2">
        <f t="shared" si="139"/>
        <v>-288354602</v>
      </c>
    </row>
    <row r="1132" spans="1:37" ht="12.75" customHeight="1">
      <c r="A1132" s="2">
        <v>14</v>
      </c>
      <c r="B1132" s="2">
        <v>15</v>
      </c>
      <c r="C1132" s="2" t="s">
        <v>10</v>
      </c>
      <c r="D1132" t="s">
        <v>1464</v>
      </c>
      <c r="E1132" s="2" t="s">
        <v>1610</v>
      </c>
      <c r="F1132" t="str">
        <f t="shared" si="132"/>
        <v>005SERVICE CHARGES</v>
      </c>
      <c r="G1132" t="str">
        <f t="shared" si="133"/>
        <v>0042USER CHARGES - ELECTRICITY CONNECTION FEES</v>
      </c>
      <c r="H1132" s="2" t="s">
        <v>1584</v>
      </c>
      <c r="I1132" t="s">
        <v>1325</v>
      </c>
      <c r="J1132" s="2" t="s">
        <v>673</v>
      </c>
      <c r="K1132" s="2" t="s">
        <v>674</v>
      </c>
      <c r="L1132" s="2" t="s">
        <v>422</v>
      </c>
      <c r="M1132" s="2" t="s">
        <v>675</v>
      </c>
      <c r="N1132" s="2" t="s">
        <v>974</v>
      </c>
      <c r="O1132" s="2" t="s">
        <v>975</v>
      </c>
      <c r="P1132" s="2">
        <v>-2250000</v>
      </c>
      <c r="Q1132" s="2">
        <v>-2250000</v>
      </c>
      <c r="R1132" s="3">
        <f t="shared" si="136"/>
        <v>-2373750</v>
      </c>
      <c r="S1132" s="3">
        <f t="shared" si="137"/>
        <v>-2499558.75</v>
      </c>
      <c r="T1132" s="2">
        <v>-1191979.01</v>
      </c>
      <c r="U1132" s="2">
        <v>0</v>
      </c>
      <c r="V1132" s="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-77899.009999999995</v>
      </c>
      <c r="AC1132">
        <v>-520562</v>
      </c>
      <c r="AD1132">
        <v>-273775</v>
      </c>
      <c r="AE1132">
        <v>-172968</v>
      </c>
      <c r="AF1132">
        <v>-80237</v>
      </c>
      <c r="AG1132">
        <v>-66538</v>
      </c>
      <c r="AH1132" s="2">
        <f t="shared" si="134"/>
        <v>-1191979.01</v>
      </c>
      <c r="AI1132" s="2">
        <f t="shared" si="131"/>
        <v>0.52976844888888885</v>
      </c>
      <c r="AJ1132">
        <v>-1191979.01</v>
      </c>
      <c r="AK1132" s="2">
        <f t="shared" si="139"/>
        <v>-2250000</v>
      </c>
    </row>
    <row r="1133" spans="1:37" ht="12.75" customHeight="1">
      <c r="A1133" s="2">
        <v>14</v>
      </c>
      <c r="B1133" s="2">
        <v>15</v>
      </c>
      <c r="C1133" s="2" t="s">
        <v>10</v>
      </c>
      <c r="D1133" t="s">
        <v>1464</v>
      </c>
      <c r="E1133" s="2" t="s">
        <v>1610</v>
      </c>
      <c r="F1133" t="str">
        <f t="shared" si="132"/>
        <v>005SERVICE CHARGES</v>
      </c>
      <c r="G1133" t="str">
        <f t="shared" si="133"/>
        <v>0043USER CHARGES - ELECTRICITY RE-CONNCTION FEES</v>
      </c>
      <c r="H1133" s="2" t="s">
        <v>1584</v>
      </c>
      <c r="I1133" t="s">
        <v>1325</v>
      </c>
      <c r="J1133" s="2" t="s">
        <v>673</v>
      </c>
      <c r="K1133" s="2" t="s">
        <v>674</v>
      </c>
      <c r="L1133" s="2" t="s">
        <v>422</v>
      </c>
      <c r="M1133" s="2" t="s">
        <v>675</v>
      </c>
      <c r="N1133" s="2" t="s">
        <v>976</v>
      </c>
      <c r="O1133" s="2" t="s">
        <v>977</v>
      </c>
      <c r="P1133" s="2">
        <v>-500000</v>
      </c>
      <c r="Q1133" s="2">
        <v>-500000</v>
      </c>
      <c r="R1133" s="3">
        <f t="shared" si="136"/>
        <v>-527500</v>
      </c>
      <c r="S1133" s="3">
        <f t="shared" si="137"/>
        <v>-555457.5</v>
      </c>
      <c r="T1133" s="2">
        <v>0</v>
      </c>
      <c r="U1133" s="2">
        <v>0</v>
      </c>
      <c r="V1133" s="2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 s="2">
        <f t="shared" si="134"/>
        <v>0</v>
      </c>
      <c r="AI1133" s="2">
        <f t="shared" si="131"/>
        <v>0</v>
      </c>
      <c r="AJ1133">
        <v>0</v>
      </c>
      <c r="AK1133" s="2">
        <f t="shared" si="139"/>
        <v>-500000</v>
      </c>
    </row>
    <row r="1134" spans="1:37" ht="12.75" customHeight="1">
      <c r="A1134" s="2">
        <v>14</v>
      </c>
      <c r="B1134" s="2">
        <v>15</v>
      </c>
      <c r="C1134" s="2" t="s">
        <v>10</v>
      </c>
      <c r="D1134" t="s">
        <v>1465</v>
      </c>
      <c r="E1134" s="2" t="s">
        <v>1610</v>
      </c>
      <c r="F1134" t="str">
        <f t="shared" si="132"/>
        <v>005SERVICE CHARGES</v>
      </c>
      <c r="G1134" t="str">
        <f t="shared" si="133"/>
        <v>0041USER CHARGES - ELECTRICITY</v>
      </c>
      <c r="H1134" s="2" t="s">
        <v>1584</v>
      </c>
      <c r="I1134" t="s">
        <v>1325</v>
      </c>
      <c r="J1134" s="2" t="s">
        <v>684</v>
      </c>
      <c r="K1134" s="2" t="s">
        <v>685</v>
      </c>
      <c r="L1134" s="2" t="s">
        <v>422</v>
      </c>
      <c r="M1134" s="2" t="s">
        <v>675</v>
      </c>
      <c r="N1134" s="2" t="s">
        <v>972</v>
      </c>
      <c r="O1134" s="2" t="s">
        <v>973</v>
      </c>
      <c r="P1134" s="2">
        <v>-96118201</v>
      </c>
      <c r="Q1134" s="2">
        <v>-109367278</v>
      </c>
      <c r="R1134" s="3">
        <f t="shared" si="136"/>
        <v>-115382478.29000001</v>
      </c>
      <c r="S1134" s="3">
        <f t="shared" si="137"/>
        <v>-121497749.63937001</v>
      </c>
      <c r="T1134" s="2">
        <v>-195386305.69</v>
      </c>
      <c r="U1134" s="2">
        <v>0</v>
      </c>
      <c r="V1134" s="2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-35504461.729999997</v>
      </c>
      <c r="AC1134">
        <v>-37148366.200000003</v>
      </c>
      <c r="AD1134">
        <v>-35701127.340000004</v>
      </c>
      <c r="AE1134">
        <v>-130454192.08</v>
      </c>
      <c r="AF1134">
        <v>71106450.799999997</v>
      </c>
      <c r="AG1134">
        <v>-27684609.140000001</v>
      </c>
      <c r="AH1134" s="2">
        <f t="shared" si="134"/>
        <v>-195386305.69</v>
      </c>
      <c r="AI1134" s="2">
        <f t="shared" si="131"/>
        <v>2.0327711469547793</v>
      </c>
      <c r="AJ1134">
        <v>-195386305.69</v>
      </c>
      <c r="AK1134" s="2">
        <f t="shared" si="139"/>
        <v>-96118201</v>
      </c>
    </row>
    <row r="1135" spans="1:37" ht="12.75" customHeight="1">
      <c r="A1135" s="2">
        <v>14</v>
      </c>
      <c r="B1135" s="2">
        <v>15</v>
      </c>
      <c r="C1135" s="2" t="s">
        <v>10</v>
      </c>
      <c r="D1135" t="s">
        <v>1465</v>
      </c>
      <c r="E1135" s="2" t="s">
        <v>1610</v>
      </c>
      <c r="F1135" t="str">
        <f t="shared" si="132"/>
        <v>005SERVICE CHARGES</v>
      </c>
      <c r="G1135" t="str">
        <f t="shared" si="133"/>
        <v>0042USER CHARGES - ELECTRICITY CONNECTION FEES</v>
      </c>
      <c r="H1135" s="2" t="s">
        <v>1584</v>
      </c>
      <c r="I1135" t="s">
        <v>1325</v>
      </c>
      <c r="J1135" s="2" t="s">
        <v>684</v>
      </c>
      <c r="K1135" s="2" t="s">
        <v>685</v>
      </c>
      <c r="L1135" s="2" t="s">
        <v>422</v>
      </c>
      <c r="M1135" s="2" t="s">
        <v>675</v>
      </c>
      <c r="N1135" s="2" t="s">
        <v>974</v>
      </c>
      <c r="O1135" s="2" t="s">
        <v>975</v>
      </c>
      <c r="P1135" s="2">
        <v>-750000</v>
      </c>
      <c r="Q1135" s="2">
        <v>-750000</v>
      </c>
      <c r="R1135" s="3">
        <f t="shared" si="136"/>
        <v>-791250</v>
      </c>
      <c r="S1135" s="3">
        <f t="shared" si="137"/>
        <v>-833186.25</v>
      </c>
      <c r="T1135" s="2">
        <v>-378519.91</v>
      </c>
      <c r="U1135" s="2">
        <v>0</v>
      </c>
      <c r="V1135" s="2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-887.37</v>
      </c>
      <c r="AC1135">
        <v>-295.79000000000002</v>
      </c>
      <c r="AD1135">
        <v>0</v>
      </c>
      <c r="AE1135">
        <v>-326716.76</v>
      </c>
      <c r="AF1135">
        <v>-49732.62</v>
      </c>
      <c r="AG1135">
        <v>-887.37</v>
      </c>
      <c r="AH1135" s="2">
        <f t="shared" si="134"/>
        <v>-378519.91</v>
      </c>
      <c r="AI1135" s="2">
        <f t="shared" si="131"/>
        <v>0.50469321333333328</v>
      </c>
      <c r="AJ1135">
        <v>-378519.91</v>
      </c>
      <c r="AK1135" s="2">
        <f t="shared" si="139"/>
        <v>-750000</v>
      </c>
    </row>
    <row r="1136" spans="1:37" ht="12.75" customHeight="1">
      <c r="A1136" s="2">
        <v>14</v>
      </c>
      <c r="B1136" s="2">
        <v>15</v>
      </c>
      <c r="C1136" s="2" t="s">
        <v>10</v>
      </c>
      <c r="D1136" t="s">
        <v>1465</v>
      </c>
      <c r="E1136" s="2" t="s">
        <v>1610</v>
      </c>
      <c r="F1136" t="str">
        <f t="shared" si="132"/>
        <v>005SERVICE CHARGES</v>
      </c>
      <c r="G1136" t="str">
        <f t="shared" si="133"/>
        <v>0043USER CHARGES - ELECTRICITY RE-CONNCTION FEES</v>
      </c>
      <c r="H1136" s="2" t="s">
        <v>1584</v>
      </c>
      <c r="I1136" t="s">
        <v>1325</v>
      </c>
      <c r="J1136" s="2" t="s">
        <v>684</v>
      </c>
      <c r="K1136" s="2" t="s">
        <v>685</v>
      </c>
      <c r="L1136" s="2" t="s">
        <v>422</v>
      </c>
      <c r="M1136" s="2" t="s">
        <v>675</v>
      </c>
      <c r="N1136" s="2" t="s">
        <v>976</v>
      </c>
      <c r="O1136" s="2" t="s">
        <v>977</v>
      </c>
      <c r="P1136" s="2">
        <v>-500000</v>
      </c>
      <c r="Q1136" s="2">
        <v>-500000</v>
      </c>
      <c r="R1136" s="3">
        <f t="shared" si="136"/>
        <v>-527500</v>
      </c>
      <c r="S1136" s="3">
        <f t="shared" si="137"/>
        <v>-555457.5</v>
      </c>
      <c r="T1136" s="2">
        <v>-934428</v>
      </c>
      <c r="U1136" s="2">
        <v>0</v>
      </c>
      <c r="V1136" s="2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-203690</v>
      </c>
      <c r="AC1136">
        <v>-190573</v>
      </c>
      <c r="AD1136">
        <v>-166840</v>
      </c>
      <c r="AE1136">
        <v>-73990</v>
      </c>
      <c r="AF1136">
        <v>-166285</v>
      </c>
      <c r="AG1136">
        <v>-133050</v>
      </c>
      <c r="AH1136" s="2">
        <f t="shared" si="134"/>
        <v>-934428</v>
      </c>
      <c r="AI1136" s="2">
        <f t="shared" si="131"/>
        <v>1.8688560000000001</v>
      </c>
      <c r="AJ1136">
        <v>-934428</v>
      </c>
      <c r="AK1136" s="2">
        <f t="shared" si="139"/>
        <v>-500000</v>
      </c>
    </row>
    <row r="1137" spans="1:37" ht="12.75" customHeight="1">
      <c r="A1137" s="2">
        <v>14</v>
      </c>
      <c r="B1137" s="2">
        <v>15</v>
      </c>
      <c r="C1137" s="2" t="s">
        <v>10</v>
      </c>
      <c r="D1137" t="s">
        <v>1465</v>
      </c>
      <c r="E1137" s="2" t="s">
        <v>1610</v>
      </c>
      <c r="F1137" t="str">
        <f t="shared" si="132"/>
        <v>005SERVICE CHARGES</v>
      </c>
      <c r="G1137" t="str">
        <f t="shared" si="133"/>
        <v>0044USER CHARGES - ELECTRICITY PRE-PAID METERS</v>
      </c>
      <c r="H1137" s="2" t="s">
        <v>1584</v>
      </c>
      <c r="I1137" t="s">
        <v>1325</v>
      </c>
      <c r="J1137" s="2" t="s">
        <v>684</v>
      </c>
      <c r="K1137" s="2" t="s">
        <v>685</v>
      </c>
      <c r="L1137" s="2" t="s">
        <v>422</v>
      </c>
      <c r="M1137" s="2" t="s">
        <v>675</v>
      </c>
      <c r="N1137" s="2" t="s">
        <v>978</v>
      </c>
      <c r="O1137" s="2" t="s">
        <v>979</v>
      </c>
      <c r="P1137" s="2">
        <v>-2300000</v>
      </c>
      <c r="Q1137" s="2">
        <v>-2300000</v>
      </c>
      <c r="R1137" s="3">
        <f t="shared" si="136"/>
        <v>-2426500</v>
      </c>
      <c r="S1137" s="3">
        <f t="shared" si="137"/>
        <v>-2555104.5</v>
      </c>
      <c r="T1137" s="2">
        <v>0</v>
      </c>
      <c r="U1137" s="2">
        <v>0</v>
      </c>
      <c r="V1137" s="2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 s="2">
        <f t="shared" si="134"/>
        <v>0</v>
      </c>
      <c r="AI1137" s="2">
        <f t="shared" si="131"/>
        <v>0</v>
      </c>
      <c r="AJ1137">
        <v>0</v>
      </c>
      <c r="AK1137" s="2">
        <f t="shared" si="139"/>
        <v>-2300000</v>
      </c>
    </row>
    <row r="1138" spans="1:37" ht="12.75" customHeight="1">
      <c r="A1138" s="2">
        <v>14</v>
      </c>
      <c r="B1138" s="2">
        <v>15</v>
      </c>
      <c r="C1138" s="2" t="s">
        <v>10</v>
      </c>
      <c r="D1138" t="s">
        <v>1465</v>
      </c>
      <c r="E1138" s="2" t="s">
        <v>1610</v>
      </c>
      <c r="F1138" t="str">
        <f t="shared" si="132"/>
        <v>005SERVICE CHARGES</v>
      </c>
      <c r="G1138" t="str">
        <f t="shared" si="133"/>
        <v>0045USER CHARGES - ELECTRICITY - TESTING OF METERS</v>
      </c>
      <c r="H1138" s="2" t="s">
        <v>1584</v>
      </c>
      <c r="I1138" t="s">
        <v>1325</v>
      </c>
      <c r="J1138" s="2" t="s">
        <v>684</v>
      </c>
      <c r="K1138" s="2" t="s">
        <v>685</v>
      </c>
      <c r="L1138" s="2" t="s">
        <v>422</v>
      </c>
      <c r="M1138" s="2" t="s">
        <v>675</v>
      </c>
      <c r="N1138" s="2" t="s">
        <v>980</v>
      </c>
      <c r="O1138" s="2" t="s">
        <v>981</v>
      </c>
      <c r="P1138" s="2">
        <v>-1000</v>
      </c>
      <c r="Q1138" s="2">
        <v>-1000</v>
      </c>
      <c r="R1138" s="3">
        <f t="shared" si="136"/>
        <v>-1055</v>
      </c>
      <c r="S1138" s="3">
        <f t="shared" si="137"/>
        <v>-1110.915</v>
      </c>
      <c r="T1138" s="2">
        <v>0</v>
      </c>
      <c r="U1138" s="2">
        <v>0</v>
      </c>
      <c r="V1138" s="2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 s="2">
        <f t="shared" si="134"/>
        <v>0</v>
      </c>
      <c r="AI1138" s="2">
        <f t="shared" si="131"/>
        <v>0</v>
      </c>
      <c r="AJ1138">
        <v>0</v>
      </c>
      <c r="AK1138" s="2">
        <f t="shared" si="139"/>
        <v>-1000</v>
      </c>
    </row>
    <row r="1139" spans="1:37" ht="12.75" customHeight="1">
      <c r="A1139" s="2">
        <v>14</v>
      </c>
      <c r="B1139" s="2">
        <v>15</v>
      </c>
      <c r="C1139" s="2" t="s">
        <v>711</v>
      </c>
      <c r="D1139" t="s">
        <v>1467</v>
      </c>
      <c r="E1139" s="2" t="s">
        <v>1608</v>
      </c>
      <c r="F1139" t="str">
        <f t="shared" si="132"/>
        <v>005SERVICE CHARGES</v>
      </c>
      <c r="G1139" t="str">
        <f t="shared" si="133"/>
        <v>0052USER CHARGES - WATER CONNECTION FEES</v>
      </c>
      <c r="I1139" t="s">
        <v>1325</v>
      </c>
      <c r="J1139" s="2" t="s">
        <v>712</v>
      </c>
      <c r="K1139" s="2" t="s">
        <v>713</v>
      </c>
      <c r="L1139" s="2" t="s">
        <v>422</v>
      </c>
      <c r="M1139" s="2" t="s">
        <v>675</v>
      </c>
      <c r="N1139" s="2" t="s">
        <v>982</v>
      </c>
      <c r="O1139" s="2" t="s">
        <v>983</v>
      </c>
      <c r="P1139" s="2">
        <v>244000</v>
      </c>
      <c r="Q1139" s="2">
        <v>-244000</v>
      </c>
      <c r="R1139" s="3">
        <f t="shared" si="136"/>
        <v>-257420</v>
      </c>
      <c r="S1139" s="3">
        <f t="shared" si="137"/>
        <v>-271063.26</v>
      </c>
      <c r="T1139" s="2">
        <v>-137240</v>
      </c>
      <c r="U1139" s="2">
        <v>0</v>
      </c>
      <c r="V1139" s="2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-33180</v>
      </c>
      <c r="AC1139">
        <v>-14060</v>
      </c>
      <c r="AD1139">
        <v>-48080</v>
      </c>
      <c r="AE1139">
        <v>-5240</v>
      </c>
      <c r="AF1139">
        <v>-28820</v>
      </c>
      <c r="AG1139">
        <v>-7860</v>
      </c>
      <c r="AH1139" s="2">
        <f t="shared" si="134"/>
        <v>-137240</v>
      </c>
      <c r="AI1139" s="2">
        <f t="shared" si="131"/>
        <v>-0.56245901639344265</v>
      </c>
      <c r="AJ1139">
        <v>-137240</v>
      </c>
      <c r="AK1139" s="2">
        <f t="shared" si="139"/>
        <v>244000</v>
      </c>
    </row>
    <row r="1140" spans="1:37" ht="12.75" customHeight="1">
      <c r="A1140" s="2">
        <v>14</v>
      </c>
      <c r="B1140" s="2">
        <v>15</v>
      </c>
      <c r="C1140" s="2" t="s">
        <v>711</v>
      </c>
      <c r="D1140" t="s">
        <v>1467</v>
      </c>
      <c r="E1140" s="2" t="s">
        <v>1608</v>
      </c>
      <c r="F1140" t="str">
        <f t="shared" si="132"/>
        <v>005SERVICE CHARGES</v>
      </c>
      <c r="G1140" t="str">
        <f t="shared" si="133"/>
        <v>0053USER CHARGES - WATER RE-CONNECTION FEES</v>
      </c>
      <c r="I1140" t="s">
        <v>1325</v>
      </c>
      <c r="J1140" s="2" t="s">
        <v>712</v>
      </c>
      <c r="K1140" s="2" t="s">
        <v>713</v>
      </c>
      <c r="L1140" s="2" t="s">
        <v>422</v>
      </c>
      <c r="M1140" s="2" t="s">
        <v>675</v>
      </c>
      <c r="N1140" s="2" t="s">
        <v>984</v>
      </c>
      <c r="O1140" s="2" t="s">
        <v>985</v>
      </c>
      <c r="P1140" s="2">
        <v>900000</v>
      </c>
      <c r="Q1140" s="2">
        <v>-900000</v>
      </c>
      <c r="R1140" s="3">
        <f t="shared" si="136"/>
        <v>-949500</v>
      </c>
      <c r="S1140" s="3">
        <f t="shared" si="137"/>
        <v>-999823.5</v>
      </c>
      <c r="T1140" s="2">
        <v>-748574</v>
      </c>
      <c r="U1140" s="2">
        <v>0</v>
      </c>
      <c r="V1140" s="2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-200308</v>
      </c>
      <c r="AC1140">
        <v>-182060</v>
      </c>
      <c r="AD1140">
        <v>-137360</v>
      </c>
      <c r="AE1140">
        <v>-56706</v>
      </c>
      <c r="AF1140">
        <v>-94860</v>
      </c>
      <c r="AG1140">
        <v>-77280</v>
      </c>
      <c r="AH1140" s="2">
        <f t="shared" si="134"/>
        <v>-748574</v>
      </c>
      <c r="AI1140" s="2">
        <f t="shared" si="131"/>
        <v>-0.83174888888888887</v>
      </c>
      <c r="AJ1140">
        <v>-748574</v>
      </c>
      <c r="AK1140" s="2">
        <f t="shared" si="139"/>
        <v>900000</v>
      </c>
    </row>
    <row r="1141" spans="1:37" ht="12.75" customHeight="1">
      <c r="A1141" s="2">
        <v>14</v>
      </c>
      <c r="B1141" s="2">
        <v>15</v>
      </c>
      <c r="C1141" s="2" t="s">
        <v>711</v>
      </c>
      <c r="D1141" t="s">
        <v>1468</v>
      </c>
      <c r="E1141" s="2" t="s">
        <v>1608</v>
      </c>
      <c r="F1141" t="str">
        <f t="shared" si="132"/>
        <v>005SERVICE CHARGES</v>
      </c>
      <c r="G1141" t="str">
        <f t="shared" si="133"/>
        <v>0051USER CHARGES - WATER</v>
      </c>
      <c r="I1141" t="s">
        <v>1325</v>
      </c>
      <c r="J1141" s="2" t="s">
        <v>714</v>
      </c>
      <c r="K1141" s="2" t="s">
        <v>715</v>
      </c>
      <c r="L1141" s="2" t="s">
        <v>422</v>
      </c>
      <c r="M1141" s="2" t="s">
        <v>675</v>
      </c>
      <c r="N1141" s="2" t="s">
        <v>986</v>
      </c>
      <c r="O1141" s="2" t="s">
        <v>987</v>
      </c>
      <c r="P1141" s="2">
        <v>-22500000</v>
      </c>
      <c r="Q1141" s="2">
        <v>-23850000</v>
      </c>
      <c r="R1141" s="3">
        <f t="shared" si="136"/>
        <v>-25161750</v>
      </c>
      <c r="S1141" s="3">
        <f t="shared" si="137"/>
        <v>-26495322.75</v>
      </c>
      <c r="T1141" s="2">
        <v>-11539757.300000001</v>
      </c>
      <c r="U1141" s="2">
        <v>0</v>
      </c>
      <c r="V1141" s="2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-1950242.24</v>
      </c>
      <c r="AC1141">
        <v>-1069011.81</v>
      </c>
      <c r="AD1141">
        <v>-1036635.08</v>
      </c>
      <c r="AE1141">
        <v>-2259775.3199999998</v>
      </c>
      <c r="AF1141">
        <v>-2540528.9700000002</v>
      </c>
      <c r="AG1141">
        <v>-2683563.88</v>
      </c>
      <c r="AH1141" s="2">
        <f t="shared" si="134"/>
        <v>-11539757.300000001</v>
      </c>
      <c r="AI1141" s="2">
        <f t="shared" si="131"/>
        <v>0.5128781022222223</v>
      </c>
      <c r="AJ1141">
        <v>-11539757.300000001</v>
      </c>
      <c r="AK1141" s="2">
        <f t="shared" si="139"/>
        <v>-22500000</v>
      </c>
    </row>
    <row r="1142" spans="1:37" ht="12.75" customHeight="1">
      <c r="A1142" s="2">
        <v>14</v>
      </c>
      <c r="B1142" s="2">
        <v>15</v>
      </c>
      <c r="C1142" s="2" t="s">
        <v>711</v>
      </c>
      <c r="D1142" t="s">
        <v>1469</v>
      </c>
      <c r="E1142" s="2" t="s">
        <v>1608</v>
      </c>
      <c r="F1142" t="str">
        <f t="shared" si="132"/>
        <v>005SERVICE CHARGES</v>
      </c>
      <c r="G1142" t="str">
        <f t="shared" si="133"/>
        <v>0061USER CHARGES - SEWERAGE FEES</v>
      </c>
      <c r="I1142" t="s">
        <v>1325</v>
      </c>
      <c r="J1142" s="2" t="s">
        <v>716</v>
      </c>
      <c r="K1142" s="2" t="s">
        <v>717</v>
      </c>
      <c r="L1142" s="2" t="s">
        <v>422</v>
      </c>
      <c r="M1142" s="2" t="s">
        <v>675</v>
      </c>
      <c r="N1142" s="2" t="s">
        <v>988</v>
      </c>
      <c r="O1142" s="2" t="s">
        <v>989</v>
      </c>
      <c r="P1142" s="2">
        <v>-6750000</v>
      </c>
      <c r="Q1142" s="2">
        <v>-6900000</v>
      </c>
      <c r="R1142" s="3">
        <f t="shared" si="136"/>
        <v>-7279500</v>
      </c>
      <c r="S1142" s="3">
        <f t="shared" si="137"/>
        <v>-7665313.5</v>
      </c>
      <c r="T1142" s="2">
        <v>-3065761.5</v>
      </c>
      <c r="U1142" s="2">
        <v>0</v>
      </c>
      <c r="V1142" s="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-1196372.8</v>
      </c>
      <c r="AC1142">
        <v>149142.76</v>
      </c>
      <c r="AD1142">
        <v>-580995.63</v>
      </c>
      <c r="AE1142">
        <v>-489104.99</v>
      </c>
      <c r="AF1142">
        <v>-444644.19</v>
      </c>
      <c r="AG1142">
        <v>-503786.65</v>
      </c>
      <c r="AH1142" s="2">
        <f t="shared" si="134"/>
        <v>-3065761.5</v>
      </c>
      <c r="AI1142" s="2">
        <f t="shared" si="131"/>
        <v>0.45418688888888886</v>
      </c>
      <c r="AJ1142">
        <v>-3065761.5</v>
      </c>
      <c r="AK1142" s="2">
        <f t="shared" si="139"/>
        <v>-6750000</v>
      </c>
    </row>
    <row r="1143" spans="1:37" ht="12.75" customHeight="1">
      <c r="A1143" s="2">
        <v>14</v>
      </c>
      <c r="B1143" s="2">
        <v>15</v>
      </c>
      <c r="C1143" s="2" t="s">
        <v>711</v>
      </c>
      <c r="D1143" t="s">
        <v>1469</v>
      </c>
      <c r="E1143" s="2" t="s">
        <v>1608</v>
      </c>
      <c r="F1143" t="str">
        <f t="shared" si="132"/>
        <v>005SERVICE CHARGES</v>
      </c>
      <c r="G1143" t="str">
        <f t="shared" si="133"/>
        <v>0066USER CHARGES - CLEARING OF BLOCKED DRAINS</v>
      </c>
      <c r="I1143" t="s">
        <v>1325</v>
      </c>
      <c r="J1143" s="2" t="s">
        <v>716</v>
      </c>
      <c r="K1143" s="2" t="s">
        <v>717</v>
      </c>
      <c r="L1143" s="2" t="s">
        <v>422</v>
      </c>
      <c r="M1143" s="2" t="s">
        <v>675</v>
      </c>
      <c r="N1143" s="2" t="s">
        <v>990</v>
      </c>
      <c r="O1143" s="2" t="s">
        <v>991</v>
      </c>
      <c r="P1143" s="2">
        <v>-100</v>
      </c>
      <c r="Q1143" s="2">
        <v>-100</v>
      </c>
      <c r="R1143" s="3">
        <f t="shared" si="136"/>
        <v>-105.5</v>
      </c>
      <c r="S1143" s="3">
        <f t="shared" si="137"/>
        <v>-111.0915</v>
      </c>
      <c r="T1143" s="2">
        <v>0</v>
      </c>
      <c r="U1143" s="2">
        <v>0</v>
      </c>
      <c r="V1143" s="2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 s="2">
        <f t="shared" si="134"/>
        <v>0</v>
      </c>
      <c r="AI1143" s="2">
        <f t="shared" si="131"/>
        <v>0</v>
      </c>
      <c r="AJ1143">
        <v>0</v>
      </c>
      <c r="AK1143" s="2">
        <f t="shared" si="139"/>
        <v>-100</v>
      </c>
    </row>
    <row r="1144" spans="1:37" ht="12.75" customHeight="1">
      <c r="A1144" s="2">
        <v>14</v>
      </c>
      <c r="B1144" s="2">
        <v>15</v>
      </c>
      <c r="C1144" s="2" t="s">
        <v>10</v>
      </c>
      <c r="D1144" t="s">
        <v>1452</v>
      </c>
      <c r="E1144" s="2" t="s">
        <v>1608</v>
      </c>
      <c r="F1144" t="str">
        <f t="shared" si="132"/>
        <v>009RENT OF FACILITIES AND EQUIPMENT</v>
      </c>
      <c r="G1144" t="str">
        <f t="shared" si="133"/>
        <v>0125RENT - OLD AGE HOUSING</v>
      </c>
      <c r="H1144" s="2" t="s">
        <v>1578</v>
      </c>
      <c r="I1144" t="s">
        <v>1325</v>
      </c>
      <c r="J1144" s="2" t="s">
        <v>610</v>
      </c>
      <c r="K1144" s="2" t="s">
        <v>611</v>
      </c>
      <c r="L1144" s="2" t="s">
        <v>992</v>
      </c>
      <c r="M1144" s="2" t="s">
        <v>993</v>
      </c>
      <c r="N1144" s="2" t="s">
        <v>994</v>
      </c>
      <c r="O1144" s="2" t="s">
        <v>995</v>
      </c>
      <c r="P1144" s="2">
        <v>-150000</v>
      </c>
      <c r="Q1144" s="2">
        <v>-150000</v>
      </c>
      <c r="R1144" s="3">
        <f t="shared" si="136"/>
        <v>-158250</v>
      </c>
      <c r="S1144" s="3">
        <f t="shared" si="137"/>
        <v>-166637.25</v>
      </c>
      <c r="T1144" s="2">
        <v>-79450</v>
      </c>
      <c r="U1144" s="2">
        <v>0</v>
      </c>
      <c r="V1144" s="2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-14000</v>
      </c>
      <c r="AC1144">
        <v>-13300</v>
      </c>
      <c r="AD1144">
        <v>-12250</v>
      </c>
      <c r="AE1144">
        <v>-13300</v>
      </c>
      <c r="AF1144">
        <v>-13300</v>
      </c>
      <c r="AG1144">
        <v>-13300</v>
      </c>
      <c r="AH1144" s="2">
        <f t="shared" si="134"/>
        <v>-79450</v>
      </c>
      <c r="AI1144" s="2">
        <f t="shared" si="131"/>
        <v>0.52966666666666662</v>
      </c>
      <c r="AJ1144">
        <v>-79450</v>
      </c>
      <c r="AK1144" s="2">
        <f t="shared" si="135"/>
        <v>-158900</v>
      </c>
    </row>
    <row r="1145" spans="1:37" ht="12.75" customHeight="1">
      <c r="A1145" s="2">
        <v>14</v>
      </c>
      <c r="B1145" s="2">
        <v>15</v>
      </c>
      <c r="C1145" s="2" t="s">
        <v>10</v>
      </c>
      <c r="D1145" t="s">
        <v>1452</v>
      </c>
      <c r="E1145" s="2" t="s">
        <v>1608</v>
      </c>
      <c r="F1145" t="str">
        <f t="shared" si="132"/>
        <v>009RENT OF FACILITIES AND EQUIPMENT</v>
      </c>
      <c r="G1145" t="str">
        <f t="shared" si="133"/>
        <v>0126RENT - CAR PORTS CIVIC CENTRE</v>
      </c>
      <c r="H1145" s="2" t="s">
        <v>1578</v>
      </c>
      <c r="I1145" t="s">
        <v>1325</v>
      </c>
      <c r="J1145" s="2" t="s">
        <v>610</v>
      </c>
      <c r="K1145" s="2" t="s">
        <v>611</v>
      </c>
      <c r="L1145" s="2" t="s">
        <v>992</v>
      </c>
      <c r="M1145" s="2" t="s">
        <v>993</v>
      </c>
      <c r="N1145" s="2" t="s">
        <v>996</v>
      </c>
      <c r="O1145" s="2" t="s">
        <v>997</v>
      </c>
      <c r="P1145" s="2">
        <v>-8000</v>
      </c>
      <c r="Q1145" s="2">
        <v>-8000</v>
      </c>
      <c r="R1145" s="3">
        <f t="shared" si="136"/>
        <v>-8440</v>
      </c>
      <c r="S1145" s="3">
        <f t="shared" si="137"/>
        <v>-8887.32</v>
      </c>
      <c r="T1145" s="2">
        <v>-3590</v>
      </c>
      <c r="U1145" s="2">
        <v>0</v>
      </c>
      <c r="V1145" s="2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-590</v>
      </c>
      <c r="AC1145">
        <v>-600</v>
      </c>
      <c r="AD1145">
        <v>-600</v>
      </c>
      <c r="AE1145">
        <v>-600</v>
      </c>
      <c r="AF1145">
        <v>-600</v>
      </c>
      <c r="AG1145">
        <v>-600</v>
      </c>
      <c r="AH1145" s="2">
        <f t="shared" si="134"/>
        <v>-3590</v>
      </c>
      <c r="AI1145" s="2">
        <f t="shared" si="131"/>
        <v>0.44874999999999998</v>
      </c>
      <c r="AJ1145">
        <v>-3590</v>
      </c>
      <c r="AK1145" s="2">
        <f t="shared" si="135"/>
        <v>-7180</v>
      </c>
    </row>
    <row r="1146" spans="1:37" ht="12.75" customHeight="1">
      <c r="A1146" s="2">
        <v>14</v>
      </c>
      <c r="B1146" s="2">
        <v>15</v>
      </c>
      <c r="C1146" s="2" t="s">
        <v>10</v>
      </c>
      <c r="D1146" t="s">
        <v>1452</v>
      </c>
      <c r="E1146" s="2" t="s">
        <v>1608</v>
      </c>
      <c r="F1146" t="str">
        <f t="shared" si="132"/>
        <v>009RENT OF FACILITIES AND EQUIPMENT</v>
      </c>
      <c r="G1146" t="str">
        <f t="shared" si="133"/>
        <v>0140RENT - OTHER COUNCIL PROPERTY</v>
      </c>
      <c r="H1146" s="2" t="s">
        <v>1578</v>
      </c>
      <c r="I1146" t="s">
        <v>1325</v>
      </c>
      <c r="J1146" s="2" t="s">
        <v>610</v>
      </c>
      <c r="K1146" s="2" t="s">
        <v>611</v>
      </c>
      <c r="L1146" s="2" t="s">
        <v>992</v>
      </c>
      <c r="M1146" s="2" t="s">
        <v>993</v>
      </c>
      <c r="N1146" s="2" t="s">
        <v>998</v>
      </c>
      <c r="O1146" s="2" t="s">
        <v>999</v>
      </c>
      <c r="P1146" s="2">
        <v>-598000</v>
      </c>
      <c r="Q1146" s="2">
        <f>-598000-200000</f>
        <v>-798000</v>
      </c>
      <c r="R1146" s="3">
        <f t="shared" si="136"/>
        <v>-841890</v>
      </c>
      <c r="S1146" s="3">
        <f t="shared" si="137"/>
        <v>-886510.17</v>
      </c>
      <c r="T1146" s="2">
        <v>-504181.32000000007</v>
      </c>
      <c r="U1146" s="2">
        <v>0</v>
      </c>
      <c r="V1146" s="2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-51843.79</v>
      </c>
      <c r="AC1146">
        <v>-57966.6</v>
      </c>
      <c r="AD1146">
        <v>-110307.16</v>
      </c>
      <c r="AE1146">
        <v>-80982.210000000006</v>
      </c>
      <c r="AF1146">
        <v>-118792.9</v>
      </c>
      <c r="AG1146">
        <v>-84288.66</v>
      </c>
      <c r="AH1146" s="2">
        <f t="shared" si="134"/>
        <v>-504181.32000000007</v>
      </c>
      <c r="AI1146" s="2">
        <f t="shared" si="131"/>
        <v>0.84311257525083627</v>
      </c>
      <c r="AJ1146">
        <v>-504181.32</v>
      </c>
      <c r="AK1146" s="2">
        <f t="shared" si="135"/>
        <v>-1008362.6400000001</v>
      </c>
    </row>
    <row r="1147" spans="1:37" ht="12.75" customHeight="1">
      <c r="A1147" s="2">
        <v>14</v>
      </c>
      <c r="B1147" s="2">
        <v>15</v>
      </c>
      <c r="C1147" s="2" t="s">
        <v>10</v>
      </c>
      <c r="D1147" t="s">
        <v>1455</v>
      </c>
      <c r="E1147" s="2" t="s">
        <v>1609</v>
      </c>
      <c r="F1147" t="str">
        <f t="shared" si="132"/>
        <v>009RENT OF FACILITIES AND EQUIPMENT</v>
      </c>
      <c r="G1147" t="str">
        <f t="shared" si="133"/>
        <v>0132RENT - LIBRARY HALL</v>
      </c>
      <c r="H1147" s="2" t="s">
        <v>1574</v>
      </c>
      <c r="I1147" t="s">
        <v>1325</v>
      </c>
      <c r="J1147" s="2" t="s">
        <v>641</v>
      </c>
      <c r="K1147" s="2" t="s">
        <v>642</v>
      </c>
      <c r="L1147" s="2" t="s">
        <v>992</v>
      </c>
      <c r="M1147" s="2" t="s">
        <v>993</v>
      </c>
      <c r="N1147" s="2" t="s">
        <v>1000</v>
      </c>
      <c r="O1147" s="2" t="s">
        <v>1001</v>
      </c>
      <c r="P1147" s="2">
        <v>-1000</v>
      </c>
      <c r="Q1147" s="2">
        <v>-1000</v>
      </c>
      <c r="R1147" s="3">
        <f t="shared" si="136"/>
        <v>-1055</v>
      </c>
      <c r="S1147" s="3">
        <f t="shared" si="137"/>
        <v>-1110.915</v>
      </c>
      <c r="T1147" s="2">
        <v>0</v>
      </c>
      <c r="U1147" s="2">
        <v>0</v>
      </c>
      <c r="V1147" s="2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 s="2">
        <f t="shared" si="134"/>
        <v>0</v>
      </c>
      <c r="AI1147" s="2">
        <f t="shared" si="131"/>
        <v>0</v>
      </c>
      <c r="AJ1147">
        <v>0</v>
      </c>
      <c r="AK1147" s="2">
        <f t="shared" si="135"/>
        <v>0</v>
      </c>
    </row>
    <row r="1148" spans="1:37" ht="12.75" customHeight="1">
      <c r="A1148" s="2">
        <v>14</v>
      </c>
      <c r="B1148" s="2">
        <v>15</v>
      </c>
      <c r="C1148" s="2" t="s">
        <v>10</v>
      </c>
      <c r="D1148" t="s">
        <v>1455</v>
      </c>
      <c r="E1148" s="2" t="s">
        <v>1609</v>
      </c>
      <c r="F1148" t="str">
        <f t="shared" si="132"/>
        <v>009RENT OF FACILITIES AND EQUIPMENT</v>
      </c>
      <c r="G1148" t="str">
        <f t="shared" si="133"/>
        <v>0134RENT - AUDITORIUM</v>
      </c>
      <c r="H1148" s="2" t="s">
        <v>1574</v>
      </c>
      <c r="I1148" t="s">
        <v>1325</v>
      </c>
      <c r="J1148" s="2" t="s">
        <v>641</v>
      </c>
      <c r="K1148" s="2" t="s">
        <v>642</v>
      </c>
      <c r="L1148" s="2" t="s">
        <v>992</v>
      </c>
      <c r="M1148" s="2" t="s">
        <v>993</v>
      </c>
      <c r="N1148" s="2" t="s">
        <v>1002</v>
      </c>
      <c r="O1148" s="2" t="s">
        <v>1003</v>
      </c>
      <c r="P1148" s="2">
        <v>-100</v>
      </c>
      <c r="Q1148" s="2">
        <v>-100</v>
      </c>
      <c r="R1148" s="3">
        <f t="shared" si="136"/>
        <v>-105.5</v>
      </c>
      <c r="S1148" s="3">
        <f t="shared" si="137"/>
        <v>-111.0915</v>
      </c>
      <c r="T1148" s="2">
        <v>0</v>
      </c>
      <c r="U1148" s="2">
        <v>0</v>
      </c>
      <c r="V1148" s="2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 s="2">
        <f t="shared" si="134"/>
        <v>0</v>
      </c>
      <c r="AI1148" s="2">
        <f t="shared" si="131"/>
        <v>0</v>
      </c>
      <c r="AJ1148">
        <v>0</v>
      </c>
      <c r="AK1148" s="2">
        <f t="shared" si="135"/>
        <v>0</v>
      </c>
    </row>
    <row r="1149" spans="1:37" ht="12.75" customHeight="1">
      <c r="A1149" s="2">
        <v>14</v>
      </c>
      <c r="B1149" s="2">
        <v>15</v>
      </c>
      <c r="C1149" s="2" t="s">
        <v>10</v>
      </c>
      <c r="D1149" t="s">
        <v>1460</v>
      </c>
      <c r="E1149" s="2" t="s">
        <v>1609</v>
      </c>
      <c r="F1149" t="str">
        <f t="shared" si="132"/>
        <v>009RENT OF FACILITIES AND EQUIPMENT</v>
      </c>
      <c r="G1149" t="str">
        <f t="shared" si="133"/>
        <v>0140RENT - OTHER COUNCIL PROPERTY</v>
      </c>
      <c r="H1149" s="2" t="s">
        <v>1583</v>
      </c>
      <c r="I1149" t="s">
        <v>1325</v>
      </c>
      <c r="J1149" s="2" t="s">
        <v>659</v>
      </c>
      <c r="K1149" s="2" t="s">
        <v>660</v>
      </c>
      <c r="L1149" s="2" t="s">
        <v>992</v>
      </c>
      <c r="M1149" s="2" t="s">
        <v>993</v>
      </c>
      <c r="N1149" s="2" t="s">
        <v>998</v>
      </c>
      <c r="O1149" s="2" t="s">
        <v>999</v>
      </c>
      <c r="P1149" s="2">
        <v>-1000</v>
      </c>
      <c r="Q1149" s="2">
        <v>-1000</v>
      </c>
      <c r="R1149" s="3">
        <f t="shared" si="136"/>
        <v>-1055</v>
      </c>
      <c r="S1149" s="3">
        <f t="shared" si="137"/>
        <v>-1110.915</v>
      </c>
      <c r="T1149" s="2">
        <v>0</v>
      </c>
      <c r="U1149" s="2">
        <v>0</v>
      </c>
      <c r="V1149" s="2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 s="2">
        <f t="shared" si="134"/>
        <v>0</v>
      </c>
      <c r="AI1149" s="2">
        <f t="shared" si="131"/>
        <v>0</v>
      </c>
      <c r="AJ1149">
        <v>0</v>
      </c>
      <c r="AK1149" s="2">
        <f t="shared" si="135"/>
        <v>0</v>
      </c>
    </row>
    <row r="1150" spans="1:37" ht="12.75" customHeight="1">
      <c r="A1150" s="2">
        <v>14</v>
      </c>
      <c r="B1150" s="2">
        <v>15</v>
      </c>
      <c r="C1150" s="2" t="s">
        <v>10</v>
      </c>
      <c r="D1150" t="s">
        <v>1461</v>
      </c>
      <c r="E1150" s="2" t="s">
        <v>1609</v>
      </c>
      <c r="F1150" t="str">
        <f t="shared" si="132"/>
        <v>009RENT OF FACILITIES AND EQUIPMENT</v>
      </c>
      <c r="G1150" t="str">
        <f t="shared" si="133"/>
        <v>0140RENT - OTHER COUNCIL PROPERTY</v>
      </c>
      <c r="H1150" s="2" t="s">
        <v>1576</v>
      </c>
      <c r="I1150" t="s">
        <v>1325</v>
      </c>
      <c r="J1150" s="2" t="s">
        <v>663</v>
      </c>
      <c r="K1150" s="2" t="s">
        <v>664</v>
      </c>
      <c r="L1150" s="2" t="s">
        <v>992</v>
      </c>
      <c r="M1150" s="2" t="s">
        <v>993</v>
      </c>
      <c r="N1150" s="2" t="s">
        <v>998</v>
      </c>
      <c r="O1150" s="2" t="s">
        <v>999</v>
      </c>
      <c r="P1150" s="2">
        <v>-1000</v>
      </c>
      <c r="Q1150" s="2">
        <v>-1000</v>
      </c>
      <c r="R1150" s="3">
        <f t="shared" si="136"/>
        <v>-1055</v>
      </c>
      <c r="S1150" s="3">
        <f t="shared" si="137"/>
        <v>-1110.915</v>
      </c>
      <c r="T1150" s="2">
        <v>0</v>
      </c>
      <c r="U1150" s="2">
        <v>0</v>
      </c>
      <c r="V1150" s="2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 s="2">
        <f t="shared" si="134"/>
        <v>0</v>
      </c>
      <c r="AI1150" s="2">
        <f t="shared" si="131"/>
        <v>0</v>
      </c>
      <c r="AJ1150">
        <v>0</v>
      </c>
      <c r="AK1150" s="2">
        <f t="shared" si="135"/>
        <v>0</v>
      </c>
    </row>
    <row r="1151" spans="1:37" ht="12.75" customHeight="1">
      <c r="A1151" s="2">
        <v>14</v>
      </c>
      <c r="B1151" s="2">
        <v>15</v>
      </c>
      <c r="C1151" s="2" t="s">
        <v>10</v>
      </c>
      <c r="D1151" t="s">
        <v>1437</v>
      </c>
      <c r="E1151" s="2" t="s">
        <v>1606</v>
      </c>
      <c r="F1151" t="str">
        <f t="shared" si="132"/>
        <v>011INTEREST EARNED - EXTERNAL INVESTMENTS</v>
      </c>
      <c r="G1151" t="str">
        <f t="shared" si="133"/>
        <v>0141INTEREST EARNED - EXTERNAL INVESTMENTS - SHORT TERM</v>
      </c>
      <c r="H1151" s="2" t="s">
        <v>1569</v>
      </c>
      <c r="I1151" t="s">
        <v>1325</v>
      </c>
      <c r="J1151" s="2" t="s">
        <v>527</v>
      </c>
      <c r="K1151" s="2" t="s">
        <v>528</v>
      </c>
      <c r="L1151" s="2" t="s">
        <v>1004</v>
      </c>
      <c r="M1151" s="2" t="s">
        <v>1005</v>
      </c>
      <c r="N1151" s="2" t="s">
        <v>1006</v>
      </c>
      <c r="O1151" s="2" t="s">
        <v>1007</v>
      </c>
      <c r="P1151" s="2">
        <v>-2000000</v>
      </c>
      <c r="Q1151" s="2">
        <f>-2000000+200000</f>
        <v>-1800000</v>
      </c>
      <c r="R1151" s="3">
        <f t="shared" si="136"/>
        <v>-1899000</v>
      </c>
      <c r="S1151" s="3">
        <f t="shared" si="137"/>
        <v>-1999647</v>
      </c>
      <c r="T1151" s="2">
        <v>-713642.85</v>
      </c>
      <c r="U1151" s="2">
        <v>0</v>
      </c>
      <c r="V1151" s="2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-152616.04</v>
      </c>
      <c r="AC1151">
        <v>-172082.33</v>
      </c>
      <c r="AD1151">
        <v>-226966.42</v>
      </c>
      <c r="AE1151">
        <v>0</v>
      </c>
      <c r="AF1151">
        <v>-92849.59</v>
      </c>
      <c r="AG1151">
        <v>-69128.47</v>
      </c>
      <c r="AH1151" s="2">
        <f t="shared" si="134"/>
        <v>-713642.85</v>
      </c>
      <c r="AI1151" s="2">
        <f t="shared" si="131"/>
        <v>0.35682142499999997</v>
      </c>
      <c r="AJ1151">
        <v>-713642.85</v>
      </c>
      <c r="AK1151" s="2">
        <f t="shared" si="135"/>
        <v>-1427285.7</v>
      </c>
    </row>
    <row r="1152" spans="1:37" ht="12.75" customHeight="1">
      <c r="A1152" s="2">
        <v>14</v>
      </c>
      <c r="B1152" s="2">
        <v>15</v>
      </c>
      <c r="C1152" s="2" t="s">
        <v>10</v>
      </c>
      <c r="D1152" t="s">
        <v>1437</v>
      </c>
      <c r="E1152" s="2" t="s">
        <v>1606</v>
      </c>
      <c r="F1152" t="str">
        <f t="shared" si="132"/>
        <v>011INTEREST EARNED - EXTERNAL INVESTMENTS</v>
      </c>
      <c r="G1152" t="str">
        <f t="shared" si="133"/>
        <v>0142INTEREST EARNED - EXTERNAL INVESTMENTS - LONG TERM</v>
      </c>
      <c r="H1152" s="2" t="s">
        <v>1569</v>
      </c>
      <c r="I1152" t="s">
        <v>1325</v>
      </c>
      <c r="J1152" s="2" t="s">
        <v>527</v>
      </c>
      <c r="K1152" s="2" t="s">
        <v>528</v>
      </c>
      <c r="L1152" s="2" t="s">
        <v>1004</v>
      </c>
      <c r="M1152" s="2" t="s">
        <v>1005</v>
      </c>
      <c r="N1152" s="2" t="s">
        <v>1008</v>
      </c>
      <c r="O1152" s="2" t="s">
        <v>1009</v>
      </c>
      <c r="P1152" s="2">
        <v>-1000</v>
      </c>
      <c r="Q1152" s="2">
        <v>-1000</v>
      </c>
      <c r="R1152" s="3">
        <f t="shared" si="136"/>
        <v>-1055</v>
      </c>
      <c r="S1152" s="3">
        <f t="shared" si="137"/>
        <v>-1110.915</v>
      </c>
      <c r="T1152" s="2">
        <v>0</v>
      </c>
      <c r="U1152" s="2">
        <v>0</v>
      </c>
      <c r="V1152" s="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 s="2">
        <f t="shared" si="134"/>
        <v>0</v>
      </c>
      <c r="AI1152" s="2">
        <f t="shared" si="131"/>
        <v>0</v>
      </c>
      <c r="AJ1152">
        <v>0</v>
      </c>
      <c r="AK1152" s="2">
        <f t="shared" si="135"/>
        <v>0</v>
      </c>
    </row>
    <row r="1153" spans="1:37" ht="12.75" customHeight="1">
      <c r="A1153" s="2">
        <v>14</v>
      </c>
      <c r="B1153" s="2">
        <v>15</v>
      </c>
      <c r="C1153" s="2" t="s">
        <v>10</v>
      </c>
      <c r="D1153" t="s">
        <v>1438</v>
      </c>
      <c r="E1153" s="2" t="s">
        <v>1606</v>
      </c>
      <c r="F1153" t="str">
        <f t="shared" si="132"/>
        <v>012INTEREST EARNED - OUTSTANDING DEBTORS</v>
      </c>
      <c r="G1153" t="str">
        <f t="shared" si="133"/>
        <v>0151INTEREST EARNED - NON PROPERTY RATES - OUTSTANDING DEBTORS</v>
      </c>
      <c r="H1153" s="2" t="s">
        <v>1569</v>
      </c>
      <c r="I1153" t="s">
        <v>1325</v>
      </c>
      <c r="J1153" s="2" t="s">
        <v>533</v>
      </c>
      <c r="K1153" s="2" t="s">
        <v>534</v>
      </c>
      <c r="L1153" s="2" t="s">
        <v>480</v>
      </c>
      <c r="M1153" s="2" t="s">
        <v>726</v>
      </c>
      <c r="N1153" s="2" t="s">
        <v>727</v>
      </c>
      <c r="O1153" s="2" t="s">
        <v>728</v>
      </c>
      <c r="P1153" s="2">
        <v>-11800000</v>
      </c>
      <c r="Q1153" s="2">
        <v>-11400000</v>
      </c>
      <c r="R1153" s="3">
        <f t="shared" si="136"/>
        <v>-12027000</v>
      </c>
      <c r="S1153" s="3">
        <f t="shared" si="137"/>
        <v>-12664431</v>
      </c>
      <c r="T1153" s="2">
        <v>-9614268.8099999987</v>
      </c>
      <c r="U1153" s="2">
        <v>0</v>
      </c>
      <c r="V1153" s="2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-1622631.77</v>
      </c>
      <c r="AC1153">
        <v>-1626670.82</v>
      </c>
      <c r="AD1153">
        <v>-1476986.67</v>
      </c>
      <c r="AE1153">
        <v>-1556958.13</v>
      </c>
      <c r="AF1153">
        <v>-1552825.18</v>
      </c>
      <c r="AG1153">
        <v>-1778196.24</v>
      </c>
      <c r="AH1153" s="2">
        <f t="shared" si="134"/>
        <v>-9614268.8099999987</v>
      </c>
      <c r="AI1153" s="2">
        <f t="shared" si="131"/>
        <v>0.81476854322033887</v>
      </c>
      <c r="AJ1153">
        <v>-9614268.8100000005</v>
      </c>
      <c r="AK1153" s="2">
        <f t="shared" si="135"/>
        <v>-19228537.619999997</v>
      </c>
    </row>
    <row r="1154" spans="1:37" ht="12.75" customHeight="1">
      <c r="A1154" s="2">
        <v>14</v>
      </c>
      <c r="B1154" s="2">
        <v>15</v>
      </c>
      <c r="C1154" s="2" t="s">
        <v>10</v>
      </c>
      <c r="D1154" t="s">
        <v>1438</v>
      </c>
      <c r="E1154" s="2" t="s">
        <v>1606</v>
      </c>
      <c r="F1154" t="str">
        <f t="shared" si="132"/>
        <v>016FINES</v>
      </c>
      <c r="G1154" t="str">
        <f t="shared" si="133"/>
        <v>0180R/D CHEQUE FEES</v>
      </c>
      <c r="H1154" s="2" t="s">
        <v>1569</v>
      </c>
      <c r="I1154" t="s">
        <v>1325</v>
      </c>
      <c r="J1154" s="2" t="s">
        <v>533</v>
      </c>
      <c r="K1154" s="2" t="s">
        <v>534</v>
      </c>
      <c r="L1154" s="2" t="s">
        <v>512</v>
      </c>
      <c r="M1154" s="2" t="s">
        <v>643</v>
      </c>
      <c r="N1154" s="2" t="s">
        <v>1010</v>
      </c>
      <c r="O1154" s="2" t="s">
        <v>1011</v>
      </c>
      <c r="P1154" s="2">
        <v>-200000</v>
      </c>
      <c r="Q1154" s="2">
        <f>-200000-200000</f>
        <v>-400000</v>
      </c>
      <c r="R1154" s="3">
        <f t="shared" si="136"/>
        <v>-422000</v>
      </c>
      <c r="S1154" s="3">
        <f t="shared" si="137"/>
        <v>-444366</v>
      </c>
      <c r="T1154" s="2">
        <v>-268403.71999999997</v>
      </c>
      <c r="U1154" s="2">
        <v>0</v>
      </c>
      <c r="V1154" s="2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-41565.300000000003</v>
      </c>
      <c r="AC1154">
        <v>-39176.080000000002</v>
      </c>
      <c r="AD1154">
        <v>-23771.01</v>
      </c>
      <c r="AE1154">
        <v>-53493.34</v>
      </c>
      <c r="AF1154">
        <v>-55105.79</v>
      </c>
      <c r="AG1154">
        <v>-55292.2</v>
      </c>
      <c r="AH1154" s="2">
        <f t="shared" si="134"/>
        <v>-268403.71999999997</v>
      </c>
      <c r="AI1154" s="2">
        <f t="shared" si="131"/>
        <v>1.3420185999999998</v>
      </c>
      <c r="AJ1154">
        <v>-268403.71999999997</v>
      </c>
      <c r="AK1154" s="2">
        <f t="shared" si="135"/>
        <v>-536807.43999999994</v>
      </c>
    </row>
    <row r="1155" spans="1:37" ht="12.75" customHeight="1">
      <c r="A1155" s="2">
        <v>14</v>
      </c>
      <c r="B1155" s="2">
        <v>15</v>
      </c>
      <c r="C1155" s="2" t="s">
        <v>10</v>
      </c>
      <c r="D1155" t="s">
        <v>1448</v>
      </c>
      <c r="E1155" s="2" t="s">
        <v>1607</v>
      </c>
      <c r="F1155" t="str">
        <f t="shared" si="132"/>
        <v>016FINES</v>
      </c>
      <c r="G1155" t="str">
        <f t="shared" si="133"/>
        <v>0177DISCIPLINARY FINES</v>
      </c>
      <c r="H1155" s="2" t="s">
        <v>1567</v>
      </c>
      <c r="I1155" t="s">
        <v>1325</v>
      </c>
      <c r="J1155" s="2" t="s">
        <v>587</v>
      </c>
      <c r="K1155" s="2" t="s">
        <v>588</v>
      </c>
      <c r="L1155" s="2" t="s">
        <v>512</v>
      </c>
      <c r="M1155" s="2" t="s">
        <v>643</v>
      </c>
      <c r="N1155" s="2" t="s">
        <v>1012</v>
      </c>
      <c r="O1155" s="2" t="s">
        <v>1013</v>
      </c>
      <c r="P1155" s="2">
        <v>-100</v>
      </c>
      <c r="Q1155" s="2">
        <v>-100</v>
      </c>
      <c r="R1155" s="3">
        <f t="shared" si="136"/>
        <v>-105.5</v>
      </c>
      <c r="S1155" s="3">
        <f t="shared" si="137"/>
        <v>-111.0915</v>
      </c>
      <c r="T1155" s="2">
        <v>0</v>
      </c>
      <c r="U1155" s="2">
        <v>0</v>
      </c>
      <c r="V1155" s="2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 s="2">
        <f t="shared" si="134"/>
        <v>0</v>
      </c>
      <c r="AI1155" s="2">
        <f t="shared" si="131"/>
        <v>0</v>
      </c>
      <c r="AJ1155">
        <v>0</v>
      </c>
      <c r="AK1155" s="2">
        <f t="shared" si="135"/>
        <v>0</v>
      </c>
    </row>
    <row r="1156" spans="1:37" ht="12.75" customHeight="1">
      <c r="A1156" s="2">
        <v>14</v>
      </c>
      <c r="B1156" s="2">
        <v>15</v>
      </c>
      <c r="C1156" s="2" t="s">
        <v>10</v>
      </c>
      <c r="D1156" t="s">
        <v>1461</v>
      </c>
      <c r="E1156" s="2" t="s">
        <v>1609</v>
      </c>
      <c r="F1156" t="str">
        <f t="shared" si="132"/>
        <v>016FINES</v>
      </c>
      <c r="G1156" t="str">
        <f t="shared" si="133"/>
        <v>0183TRAFFIC &amp; PARKING FINES</v>
      </c>
      <c r="H1156" s="2" t="s">
        <v>1576</v>
      </c>
      <c r="I1156" t="s">
        <v>1325</v>
      </c>
      <c r="J1156" s="2" t="s">
        <v>663</v>
      </c>
      <c r="K1156" s="2" t="s">
        <v>664</v>
      </c>
      <c r="L1156" s="2" t="s">
        <v>512</v>
      </c>
      <c r="M1156" s="2" t="s">
        <v>643</v>
      </c>
      <c r="N1156" s="2" t="s">
        <v>1014</v>
      </c>
      <c r="O1156" s="2" t="s">
        <v>1015</v>
      </c>
      <c r="P1156" s="2">
        <v>-3000000</v>
      </c>
      <c r="Q1156" s="2">
        <f>-3000000-300000</f>
        <v>-3300000</v>
      </c>
      <c r="R1156" s="3">
        <f t="shared" si="136"/>
        <v>-3481500</v>
      </c>
      <c r="S1156" s="3">
        <f t="shared" si="137"/>
        <v>-3666019.5</v>
      </c>
      <c r="T1156" s="2">
        <v>-1798648.1600000001</v>
      </c>
      <c r="U1156" s="2">
        <v>0</v>
      </c>
      <c r="V1156" s="2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4265.66</v>
      </c>
      <c r="AC1156">
        <v>-8704.4699999999993</v>
      </c>
      <c r="AD1156">
        <v>-532564.62</v>
      </c>
      <c r="AE1156">
        <v>1914.34</v>
      </c>
      <c r="AF1156">
        <v>-1257147.8</v>
      </c>
      <c r="AG1156">
        <v>-6411.27</v>
      </c>
      <c r="AH1156" s="2">
        <f t="shared" si="134"/>
        <v>-1798648.1600000001</v>
      </c>
      <c r="AI1156" s="2">
        <f t="shared" si="131"/>
        <v>0.59954938666666668</v>
      </c>
      <c r="AJ1156">
        <v>-1798648.16</v>
      </c>
      <c r="AK1156" s="2">
        <f t="shared" si="135"/>
        <v>-3597296.3200000003</v>
      </c>
    </row>
    <row r="1157" spans="1:37" ht="12.75" customHeight="1">
      <c r="A1157" s="2">
        <v>14</v>
      </c>
      <c r="B1157" s="2">
        <v>15</v>
      </c>
      <c r="C1157" s="2" t="s">
        <v>10</v>
      </c>
      <c r="D1157" t="s">
        <v>1433</v>
      </c>
      <c r="E1157" s="2" t="s">
        <v>1605</v>
      </c>
      <c r="F1157" t="str">
        <f t="shared" si="132"/>
        <v>018LICENSES &amp; PERMITS</v>
      </c>
      <c r="G1157" t="str">
        <f t="shared" si="133"/>
        <v>0205APPLICATION FEE - TOWN PLANNING</v>
      </c>
      <c r="H1157" s="2" t="s">
        <v>1581</v>
      </c>
      <c r="I1157" t="s">
        <v>1325</v>
      </c>
      <c r="J1157" s="2" t="s">
        <v>508</v>
      </c>
      <c r="K1157" s="2" t="s">
        <v>509</v>
      </c>
      <c r="L1157" s="2" t="s">
        <v>612</v>
      </c>
      <c r="M1157" s="2" t="s">
        <v>613</v>
      </c>
      <c r="N1157" s="2" t="s">
        <v>1016</v>
      </c>
      <c r="O1157" s="2" t="s">
        <v>1017</v>
      </c>
      <c r="P1157" s="2">
        <v>-100000</v>
      </c>
      <c r="Q1157" s="2">
        <v>-100000</v>
      </c>
      <c r="R1157" s="3">
        <f t="shared" si="136"/>
        <v>-105500</v>
      </c>
      <c r="S1157" s="3">
        <f t="shared" si="137"/>
        <v>-111091.5</v>
      </c>
      <c r="T1157" s="2">
        <v>-61420</v>
      </c>
      <c r="U1157" s="2">
        <v>0</v>
      </c>
      <c r="V1157" s="2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-8540</v>
      </c>
      <c r="AC1157">
        <v>-5800</v>
      </c>
      <c r="AD1157">
        <v>-8040</v>
      </c>
      <c r="AE1157">
        <v>-13760</v>
      </c>
      <c r="AF1157">
        <v>-17160</v>
      </c>
      <c r="AG1157">
        <v>-8120</v>
      </c>
      <c r="AH1157" s="2">
        <f t="shared" si="134"/>
        <v>-61420</v>
      </c>
      <c r="AI1157" s="2">
        <f t="shared" si="131"/>
        <v>0.61419999999999997</v>
      </c>
      <c r="AJ1157">
        <v>-61420</v>
      </c>
      <c r="AK1157" s="2">
        <f t="shared" si="135"/>
        <v>-122840</v>
      </c>
    </row>
    <row r="1158" spans="1:37" ht="12.75" customHeight="1">
      <c r="A1158" s="2">
        <v>14</v>
      </c>
      <c r="B1158" s="2">
        <v>15</v>
      </c>
      <c r="C1158" s="2" t="s">
        <v>10</v>
      </c>
      <c r="D1158" t="s">
        <v>1438</v>
      </c>
      <c r="E1158" s="2" t="s">
        <v>1606</v>
      </c>
      <c r="F1158" t="str">
        <f t="shared" si="132"/>
        <v>018LICENSES &amp; PERMITS</v>
      </c>
      <c r="G1158" t="str">
        <f t="shared" si="133"/>
        <v>0202PERMITS - CLEARANCE CERTIFICATES</v>
      </c>
      <c r="H1158" s="2" t="s">
        <v>1569</v>
      </c>
      <c r="I1158" t="s">
        <v>1325</v>
      </c>
      <c r="J1158" s="2" t="s">
        <v>533</v>
      </c>
      <c r="K1158" s="2" t="s">
        <v>534</v>
      </c>
      <c r="L1158" s="2" t="s">
        <v>612</v>
      </c>
      <c r="M1158" s="2" t="s">
        <v>613</v>
      </c>
      <c r="N1158" s="2" t="s">
        <v>1018</v>
      </c>
      <c r="O1158" s="2" t="s">
        <v>1019</v>
      </c>
      <c r="P1158" s="2">
        <v>-75000</v>
      </c>
      <c r="Q1158" s="2">
        <v>-75000</v>
      </c>
      <c r="R1158" s="3">
        <f t="shared" si="136"/>
        <v>-79125</v>
      </c>
      <c r="S1158" s="3">
        <f t="shared" si="137"/>
        <v>-83318.625</v>
      </c>
      <c r="T1158" s="2">
        <v>-48246</v>
      </c>
      <c r="U1158" s="2">
        <v>0</v>
      </c>
      <c r="V1158" s="2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-9703</v>
      </c>
      <c r="AC1158">
        <v>-6951</v>
      </c>
      <c r="AD1158">
        <v>-8755</v>
      </c>
      <c r="AE1158">
        <v>-10335</v>
      </c>
      <c r="AF1158">
        <v>-7470</v>
      </c>
      <c r="AG1158">
        <v>-5032</v>
      </c>
      <c r="AH1158" s="2">
        <f t="shared" si="134"/>
        <v>-48246</v>
      </c>
      <c r="AI1158" s="2">
        <f t="shared" si="131"/>
        <v>0.64327999999999996</v>
      </c>
      <c r="AJ1158">
        <v>-48246</v>
      </c>
      <c r="AK1158" s="2">
        <f t="shared" si="135"/>
        <v>-96492</v>
      </c>
    </row>
    <row r="1159" spans="1:37" ht="12.75" customHeight="1">
      <c r="A1159" s="2">
        <v>14</v>
      </c>
      <c r="B1159" s="2">
        <v>15</v>
      </c>
      <c r="C1159" s="2" t="s">
        <v>10</v>
      </c>
      <c r="D1159" t="s">
        <v>1448</v>
      </c>
      <c r="E1159" s="2" t="s">
        <v>1607</v>
      </c>
      <c r="F1159" t="str">
        <f t="shared" si="132"/>
        <v>018LICENSES &amp; PERMITS</v>
      </c>
      <c r="G1159" t="str">
        <f t="shared" si="133"/>
        <v>0196PERMITS - ADVERTISING &amp; BANNER FEES</v>
      </c>
      <c r="H1159" s="2" t="s">
        <v>1567</v>
      </c>
      <c r="I1159" t="s">
        <v>1325</v>
      </c>
      <c r="J1159" s="2" t="s">
        <v>587</v>
      </c>
      <c r="K1159" s="2" t="s">
        <v>588</v>
      </c>
      <c r="L1159" s="2" t="s">
        <v>612</v>
      </c>
      <c r="M1159" s="2" t="s">
        <v>613</v>
      </c>
      <c r="N1159" s="2" t="s">
        <v>1020</v>
      </c>
      <c r="O1159" s="2" t="s">
        <v>1021</v>
      </c>
      <c r="P1159" s="2">
        <v>-1000</v>
      </c>
      <c r="Q1159" s="2">
        <v>-1000</v>
      </c>
      <c r="R1159" s="3">
        <f t="shared" si="136"/>
        <v>-1055</v>
      </c>
      <c r="S1159" s="3">
        <f t="shared" si="137"/>
        <v>-1110.915</v>
      </c>
      <c r="T1159" s="2">
        <v>0</v>
      </c>
      <c r="U1159" s="2">
        <v>0</v>
      </c>
      <c r="V1159" s="2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 s="2">
        <f t="shared" si="134"/>
        <v>0</v>
      </c>
      <c r="AI1159" s="2">
        <f t="shared" si="131"/>
        <v>0</v>
      </c>
      <c r="AJ1159">
        <v>0</v>
      </c>
      <c r="AK1159" s="2">
        <f t="shared" si="135"/>
        <v>0</v>
      </c>
    </row>
    <row r="1160" spans="1:37" ht="12.75" customHeight="1">
      <c r="A1160" s="2">
        <v>14</v>
      </c>
      <c r="B1160" s="2">
        <v>15</v>
      </c>
      <c r="C1160" s="2" t="s">
        <v>10</v>
      </c>
      <c r="D1160" t="s">
        <v>1460</v>
      </c>
      <c r="E1160" s="2" t="s">
        <v>1609</v>
      </c>
      <c r="F1160" t="str">
        <f t="shared" si="132"/>
        <v>018LICENSES &amp; PERMITS</v>
      </c>
      <c r="G1160" t="str">
        <f t="shared" si="133"/>
        <v>0196PERMITS - ADVERTISING &amp; BANNER FEES</v>
      </c>
      <c r="H1160" s="2" t="s">
        <v>1583</v>
      </c>
      <c r="I1160" t="s">
        <v>1325</v>
      </c>
      <c r="J1160" s="2" t="s">
        <v>659</v>
      </c>
      <c r="K1160" s="2" t="s">
        <v>660</v>
      </c>
      <c r="L1160" s="2" t="s">
        <v>612</v>
      </c>
      <c r="M1160" s="2" t="s">
        <v>613</v>
      </c>
      <c r="N1160" s="2" t="s">
        <v>1020</v>
      </c>
      <c r="O1160" s="2" t="s">
        <v>1021</v>
      </c>
      <c r="P1160" s="2">
        <v>-9000</v>
      </c>
      <c r="Q1160" s="2">
        <v>-9000</v>
      </c>
      <c r="R1160" s="3">
        <f t="shared" si="136"/>
        <v>-9495</v>
      </c>
      <c r="S1160" s="3">
        <f t="shared" si="137"/>
        <v>-9998.2350000000006</v>
      </c>
      <c r="T1160" s="2">
        <v>-7670</v>
      </c>
      <c r="U1160" s="2">
        <v>0</v>
      </c>
      <c r="V1160" s="2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-1120</v>
      </c>
      <c r="AC1160">
        <v>-1300</v>
      </c>
      <c r="AD1160">
        <v>-2025</v>
      </c>
      <c r="AE1160">
        <v>-1175</v>
      </c>
      <c r="AF1160">
        <v>-1685</v>
      </c>
      <c r="AG1160">
        <v>-365</v>
      </c>
      <c r="AH1160" s="2">
        <f t="shared" si="134"/>
        <v>-7670</v>
      </c>
      <c r="AI1160" s="2">
        <f t="shared" ref="AI1160:AI1223" si="140">AH1160/P1160</f>
        <v>0.85222222222222221</v>
      </c>
      <c r="AJ1160">
        <v>-7670</v>
      </c>
      <c r="AK1160" s="2">
        <f t="shared" si="135"/>
        <v>-15340</v>
      </c>
    </row>
    <row r="1161" spans="1:37" ht="12.75" customHeight="1">
      <c r="A1161" s="2">
        <v>14</v>
      </c>
      <c r="B1161" s="2">
        <v>15</v>
      </c>
      <c r="C1161" s="2" t="s">
        <v>10</v>
      </c>
      <c r="D1161" t="s">
        <v>1460</v>
      </c>
      <c r="E1161" s="2" t="s">
        <v>1609</v>
      </c>
      <c r="F1161" t="str">
        <f t="shared" ref="F1161:F1224" si="141">L1161&amp;M1161</f>
        <v>018LICENSES &amp; PERMITS</v>
      </c>
      <c r="G1161" t="str">
        <f t="shared" ref="G1161:G1224" si="142">N1161&amp;O1161</f>
        <v>0206CERTIFICATES - INTRUCTURES DRIVING SCHOOL</v>
      </c>
      <c r="H1161" s="2" t="s">
        <v>1583</v>
      </c>
      <c r="I1161" t="s">
        <v>1325</v>
      </c>
      <c r="J1161" s="2" t="s">
        <v>659</v>
      </c>
      <c r="K1161" s="2" t="s">
        <v>660</v>
      </c>
      <c r="L1161" s="2" t="s">
        <v>612</v>
      </c>
      <c r="M1161" s="2" t="s">
        <v>613</v>
      </c>
      <c r="N1161" s="2" t="s">
        <v>1022</v>
      </c>
      <c r="O1161" s="2" t="s">
        <v>1023</v>
      </c>
      <c r="P1161" s="2">
        <v>-12138</v>
      </c>
      <c r="Q1161" s="2">
        <v>-12138</v>
      </c>
      <c r="R1161" s="3">
        <f t="shared" ref="R1161:R1224" si="143">SUM((Q1161*0.055)+Q1161)</f>
        <v>-12805.59</v>
      </c>
      <c r="S1161" s="3">
        <f t="shared" ref="S1161:S1224" si="144">SUM((R1161*0.053)+R1161)</f>
        <v>-13484.286270000001</v>
      </c>
      <c r="T1161" s="2">
        <v>-2184</v>
      </c>
      <c r="U1161" s="2">
        <v>0</v>
      </c>
      <c r="V1161" s="2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-686</v>
      </c>
      <c r="AC1161">
        <v>0</v>
      </c>
      <c r="AD1161">
        <v>0</v>
      </c>
      <c r="AE1161">
        <v>-1249</v>
      </c>
      <c r="AF1161">
        <v>-249</v>
      </c>
      <c r="AG1161">
        <v>0</v>
      </c>
      <c r="AH1161" s="2">
        <f t="shared" ref="AH1161:AH1224" si="145">SUM(AB1161:AG1161)</f>
        <v>-2184</v>
      </c>
      <c r="AI1161" s="2">
        <f t="shared" si="140"/>
        <v>0.17993079584775087</v>
      </c>
      <c r="AJ1161">
        <v>-2184</v>
      </c>
      <c r="AK1161" s="2">
        <f t="shared" ref="AK1161:AK1224" si="146">T1161*2</f>
        <v>-4368</v>
      </c>
    </row>
    <row r="1162" spans="1:37" ht="12.75" customHeight="1">
      <c r="A1162" s="2">
        <v>14</v>
      </c>
      <c r="B1162" s="2">
        <v>15</v>
      </c>
      <c r="C1162" s="2" t="s">
        <v>10</v>
      </c>
      <c r="D1162" t="s">
        <v>1460</v>
      </c>
      <c r="E1162" s="2" t="s">
        <v>1609</v>
      </c>
      <c r="F1162" t="str">
        <f t="shared" si="141"/>
        <v>020INCOME FROM AGENCY SERVICES</v>
      </c>
      <c r="G1162" t="str">
        <f t="shared" si="142"/>
        <v>0209DRIVERS LICENCE INCOME</v>
      </c>
      <c r="H1162" s="2" t="s">
        <v>1583</v>
      </c>
      <c r="I1162" t="s">
        <v>1325</v>
      </c>
      <c r="J1162" s="2" t="s">
        <v>659</v>
      </c>
      <c r="K1162" s="2" t="s">
        <v>660</v>
      </c>
      <c r="L1162" s="2" t="s">
        <v>535</v>
      </c>
      <c r="M1162" s="2" t="s">
        <v>536</v>
      </c>
      <c r="N1162" s="2" t="s">
        <v>1024</v>
      </c>
      <c r="O1162" s="2" t="s">
        <v>1025</v>
      </c>
      <c r="P1162" s="2">
        <v>-7500000</v>
      </c>
      <c r="Q1162" s="2">
        <v>-7500000</v>
      </c>
      <c r="R1162" s="3">
        <f t="shared" si="143"/>
        <v>-7912500</v>
      </c>
      <c r="S1162" s="3">
        <f t="shared" si="144"/>
        <v>-8331862.5</v>
      </c>
      <c r="T1162" s="2">
        <v>-3892450</v>
      </c>
      <c r="U1162" s="2">
        <v>0</v>
      </c>
      <c r="V1162" s="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-843837</v>
      </c>
      <c r="AC1162">
        <v>-561533</v>
      </c>
      <c r="AD1162">
        <v>-677768</v>
      </c>
      <c r="AE1162">
        <v>-601495</v>
      </c>
      <c r="AF1162">
        <v>-610767</v>
      </c>
      <c r="AG1162">
        <v>-597050</v>
      </c>
      <c r="AH1162" s="2">
        <f t="shared" si="145"/>
        <v>-3892450</v>
      </c>
      <c r="AI1162" s="2">
        <f t="shared" si="140"/>
        <v>0.51899333333333331</v>
      </c>
      <c r="AJ1162">
        <v>-3892450</v>
      </c>
      <c r="AK1162" s="2">
        <f t="shared" ref="AK1162:AK1167" si="147">P1162</f>
        <v>-7500000</v>
      </c>
    </row>
    <row r="1163" spans="1:37" ht="12.75" customHeight="1">
      <c r="A1163" s="2">
        <v>14</v>
      </c>
      <c r="B1163" s="2">
        <v>15</v>
      </c>
      <c r="C1163" s="2" t="s">
        <v>10</v>
      </c>
      <c r="D1163" t="s">
        <v>1460</v>
      </c>
      <c r="E1163" s="2" t="s">
        <v>1609</v>
      </c>
      <c r="F1163" t="str">
        <f t="shared" si="141"/>
        <v>020INCOME FROM AGENCY SERVICES</v>
      </c>
      <c r="G1163" t="str">
        <f t="shared" si="142"/>
        <v>0210AARTO FINES</v>
      </c>
      <c r="H1163" s="2" t="s">
        <v>1583</v>
      </c>
      <c r="I1163" t="s">
        <v>1325</v>
      </c>
      <c r="J1163" s="2" t="s">
        <v>659</v>
      </c>
      <c r="K1163" s="2" t="s">
        <v>660</v>
      </c>
      <c r="L1163" s="2" t="s">
        <v>535</v>
      </c>
      <c r="M1163" s="2" t="s">
        <v>536</v>
      </c>
      <c r="N1163" s="2" t="s">
        <v>1026</v>
      </c>
      <c r="O1163" s="2" t="s">
        <v>1027</v>
      </c>
      <c r="P1163" s="2">
        <v>-100000</v>
      </c>
      <c r="Q1163" s="2">
        <v>-100000</v>
      </c>
      <c r="R1163" s="3">
        <f t="shared" si="143"/>
        <v>-105500</v>
      </c>
      <c r="S1163" s="3">
        <f t="shared" si="144"/>
        <v>-111091.5</v>
      </c>
      <c r="T1163" s="2">
        <v>-23203.45</v>
      </c>
      <c r="U1163" s="2">
        <v>0</v>
      </c>
      <c r="V1163" s="2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-7900</v>
      </c>
      <c r="AC1163">
        <v>-19417.75</v>
      </c>
      <c r="AD1163">
        <v>-9264.9</v>
      </c>
      <c r="AE1163">
        <v>-4818.25</v>
      </c>
      <c r="AF1163">
        <v>8193.4</v>
      </c>
      <c r="AG1163">
        <v>10004.049999999999</v>
      </c>
      <c r="AH1163" s="2">
        <f t="shared" si="145"/>
        <v>-23203.45</v>
      </c>
      <c r="AI1163" s="2">
        <f t="shared" si="140"/>
        <v>0.2320345</v>
      </c>
      <c r="AJ1163">
        <v>-23203.45</v>
      </c>
      <c r="AK1163" s="2">
        <f t="shared" si="147"/>
        <v>-100000</v>
      </c>
    </row>
    <row r="1164" spans="1:37" ht="12.75" customHeight="1">
      <c r="A1164" s="2">
        <v>14</v>
      </c>
      <c r="B1164" s="2">
        <v>15</v>
      </c>
      <c r="C1164" s="2" t="s">
        <v>10</v>
      </c>
      <c r="D1164" t="s">
        <v>1460</v>
      </c>
      <c r="E1164" s="2" t="s">
        <v>1609</v>
      </c>
      <c r="F1164" t="str">
        <f t="shared" si="141"/>
        <v>020INCOME FROM AGENCY SERVICES</v>
      </c>
      <c r="G1164" t="str">
        <f t="shared" si="142"/>
        <v>0211PRODIBA LICENSE FEE</v>
      </c>
      <c r="H1164" s="2" t="s">
        <v>1583</v>
      </c>
      <c r="I1164" t="s">
        <v>1325</v>
      </c>
      <c r="J1164" s="2" t="s">
        <v>659</v>
      </c>
      <c r="K1164" s="2" t="s">
        <v>660</v>
      </c>
      <c r="L1164" s="2" t="s">
        <v>535</v>
      </c>
      <c r="M1164" s="2" t="s">
        <v>536</v>
      </c>
      <c r="N1164" s="2" t="s">
        <v>1028</v>
      </c>
      <c r="O1164" s="2" t="s">
        <v>1029</v>
      </c>
      <c r="P1164" s="2">
        <v>-4000000</v>
      </c>
      <c r="Q1164" s="2">
        <f>-4000000-200000</f>
        <v>-4200000</v>
      </c>
      <c r="R1164" s="3">
        <f t="shared" si="143"/>
        <v>-4431000</v>
      </c>
      <c r="S1164" s="3">
        <f t="shared" si="144"/>
        <v>-4665843</v>
      </c>
      <c r="T1164" s="2">
        <v>-2396859.37</v>
      </c>
      <c r="U1164" s="2">
        <v>0</v>
      </c>
      <c r="V1164" s="2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-539014.09</v>
      </c>
      <c r="AD1164">
        <v>-457337.68</v>
      </c>
      <c r="AE1164">
        <v>-440787.82</v>
      </c>
      <c r="AF1164">
        <v>-531445.85</v>
      </c>
      <c r="AG1164">
        <v>-428273.93</v>
      </c>
      <c r="AH1164" s="2">
        <f t="shared" si="145"/>
        <v>-2396859.37</v>
      </c>
      <c r="AI1164" s="2">
        <f t="shared" si="140"/>
        <v>0.59921484250000001</v>
      </c>
      <c r="AJ1164">
        <v>-2396859.37</v>
      </c>
      <c r="AK1164" s="2">
        <f t="shared" si="147"/>
        <v>-4000000</v>
      </c>
    </row>
    <row r="1165" spans="1:37" ht="12.75" customHeight="1">
      <c r="A1165" s="2">
        <v>14</v>
      </c>
      <c r="B1165" s="2">
        <v>15</v>
      </c>
      <c r="C1165" s="2" t="s">
        <v>10</v>
      </c>
      <c r="D1165" t="s">
        <v>1460</v>
      </c>
      <c r="E1165" s="2" t="s">
        <v>1609</v>
      </c>
      <c r="F1165" t="str">
        <f t="shared" si="141"/>
        <v>020INCOME FROM AGENCY SERVICES</v>
      </c>
      <c r="G1165" t="str">
        <f t="shared" si="142"/>
        <v>0212MOTOR VEHICLE LICENCE FEE : OWN INCOME</v>
      </c>
      <c r="H1165" s="2" t="s">
        <v>1583</v>
      </c>
      <c r="I1165" t="s">
        <v>1325</v>
      </c>
      <c r="J1165" s="2" t="s">
        <v>659</v>
      </c>
      <c r="K1165" s="2" t="s">
        <v>660</v>
      </c>
      <c r="L1165" s="2" t="s">
        <v>535</v>
      </c>
      <c r="M1165" s="2" t="s">
        <v>536</v>
      </c>
      <c r="N1165" s="2" t="s">
        <v>1030</v>
      </c>
      <c r="O1165" s="2" t="s">
        <v>1031</v>
      </c>
      <c r="P1165" s="2">
        <v>-564291</v>
      </c>
      <c r="Q1165" s="2">
        <v>-564291</v>
      </c>
      <c r="R1165" s="3">
        <f t="shared" si="143"/>
        <v>-595327.005</v>
      </c>
      <c r="S1165" s="3">
        <f t="shared" si="144"/>
        <v>-626879.33626500005</v>
      </c>
      <c r="T1165" s="2">
        <v>-307624</v>
      </c>
      <c r="U1165" s="2">
        <v>0</v>
      </c>
      <c r="V1165" s="2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-52399</v>
      </c>
      <c r="AC1165">
        <v>-62919</v>
      </c>
      <c r="AD1165">
        <v>-54393</v>
      </c>
      <c r="AE1165">
        <v>-54753</v>
      </c>
      <c r="AF1165">
        <v>-43107</v>
      </c>
      <c r="AG1165">
        <v>-40053</v>
      </c>
      <c r="AH1165" s="2">
        <f t="shared" si="145"/>
        <v>-307624</v>
      </c>
      <c r="AI1165" s="2">
        <f t="shared" si="140"/>
        <v>0.54515134921520991</v>
      </c>
      <c r="AJ1165">
        <v>-307624</v>
      </c>
      <c r="AK1165" s="2">
        <f t="shared" si="147"/>
        <v>-564291</v>
      </c>
    </row>
    <row r="1166" spans="1:37" ht="12.75" customHeight="1">
      <c r="A1166" s="2">
        <v>14</v>
      </c>
      <c r="B1166" s="2">
        <v>15</v>
      </c>
      <c r="C1166" s="2" t="s">
        <v>10</v>
      </c>
      <c r="D1166" t="s">
        <v>1460</v>
      </c>
      <c r="E1166" s="2" t="s">
        <v>1609</v>
      </c>
      <c r="F1166" t="str">
        <f t="shared" si="141"/>
        <v>020INCOME FROM AGENCY SERVICES</v>
      </c>
      <c r="G1166" t="str">
        <f t="shared" si="142"/>
        <v>0213NATIS DEBT</v>
      </c>
      <c r="H1166" s="2" t="s">
        <v>1583</v>
      </c>
      <c r="I1166" t="s">
        <v>1325</v>
      </c>
      <c r="J1166" s="2" t="s">
        <v>659</v>
      </c>
      <c r="K1166" s="2" t="s">
        <v>660</v>
      </c>
      <c r="L1166" s="2" t="s">
        <v>535</v>
      </c>
      <c r="M1166" s="2" t="s">
        <v>536</v>
      </c>
      <c r="N1166" s="2" t="s">
        <v>1032</v>
      </c>
      <c r="O1166" s="2" t="s">
        <v>1033</v>
      </c>
      <c r="P1166" s="2">
        <v>0</v>
      </c>
      <c r="Q1166" s="2">
        <v>0</v>
      </c>
      <c r="R1166" s="3">
        <f t="shared" si="143"/>
        <v>0</v>
      </c>
      <c r="S1166" s="3">
        <f t="shared" si="144"/>
        <v>0</v>
      </c>
      <c r="T1166" s="2">
        <v>0</v>
      </c>
      <c r="U1166" s="2">
        <v>0</v>
      </c>
      <c r="V1166" s="2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 s="2">
        <f t="shared" si="145"/>
        <v>0</v>
      </c>
      <c r="AI1166" s="2" t="e">
        <f t="shared" si="140"/>
        <v>#DIV/0!</v>
      </c>
      <c r="AJ1166">
        <v>0</v>
      </c>
      <c r="AK1166" s="2">
        <f t="shared" si="147"/>
        <v>0</v>
      </c>
    </row>
    <row r="1167" spans="1:37" ht="12.75" customHeight="1">
      <c r="A1167" s="2">
        <v>14</v>
      </c>
      <c r="B1167" s="2">
        <v>15</v>
      </c>
      <c r="C1167" s="2" t="s">
        <v>10</v>
      </c>
      <c r="D1167" t="s">
        <v>1460</v>
      </c>
      <c r="E1167" s="2" t="s">
        <v>1609</v>
      </c>
      <c r="F1167" t="str">
        <f t="shared" si="141"/>
        <v>020INCOME FROM AGENCY SERVICES</v>
      </c>
      <c r="G1167" t="str">
        <f t="shared" si="142"/>
        <v>0214PROVINCIAL MOTOR VEHICLE LICENSES</v>
      </c>
      <c r="H1167" s="2" t="s">
        <v>1583</v>
      </c>
      <c r="I1167" t="s">
        <v>1325</v>
      </c>
      <c r="J1167" s="2" t="s">
        <v>659</v>
      </c>
      <c r="K1167" s="2" t="s">
        <v>660</v>
      </c>
      <c r="L1167" s="2" t="s">
        <v>535</v>
      </c>
      <c r="M1167" s="2" t="s">
        <v>536</v>
      </c>
      <c r="N1167" s="2" t="s">
        <v>1034</v>
      </c>
      <c r="O1167" s="2" t="s">
        <v>1035</v>
      </c>
      <c r="P1167" s="2">
        <v>-30828417</v>
      </c>
      <c r="Q1167" s="2">
        <v>-30828417</v>
      </c>
      <c r="R1167" s="3">
        <f t="shared" si="143"/>
        <v>-32523979.934999999</v>
      </c>
      <c r="S1167" s="3">
        <f t="shared" si="144"/>
        <v>-34247750.871555001</v>
      </c>
      <c r="T1167" s="2">
        <v>-15826131.75</v>
      </c>
      <c r="U1167" s="2">
        <v>0</v>
      </c>
      <c r="V1167" s="2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-3325331.16</v>
      </c>
      <c r="AC1167">
        <v>-2282969.5</v>
      </c>
      <c r="AD1167">
        <v>-2696163.83</v>
      </c>
      <c r="AE1167">
        <v>-3060908.27</v>
      </c>
      <c r="AF1167">
        <v>-2342326.19</v>
      </c>
      <c r="AG1167">
        <v>-2118432.7999999998</v>
      </c>
      <c r="AH1167" s="2">
        <f t="shared" si="145"/>
        <v>-15826131.75</v>
      </c>
      <c r="AI1167" s="2">
        <f t="shared" si="140"/>
        <v>0.51336180349448368</v>
      </c>
      <c r="AJ1167">
        <v>-15826131.75</v>
      </c>
      <c r="AK1167" s="2">
        <f t="shared" si="147"/>
        <v>-30828417</v>
      </c>
    </row>
    <row r="1168" spans="1:37" ht="12.75" customHeight="1">
      <c r="A1168" s="2">
        <v>14</v>
      </c>
      <c r="B1168" s="2">
        <v>15</v>
      </c>
      <c r="C1168" s="2" t="s">
        <v>10</v>
      </c>
      <c r="D1168" t="s">
        <v>1432</v>
      </c>
      <c r="E1168" s="2" t="s">
        <v>1605</v>
      </c>
      <c r="F1168" t="str">
        <f t="shared" si="141"/>
        <v>024OTHER REVENUE</v>
      </c>
      <c r="G1168" t="str">
        <f t="shared" si="142"/>
        <v>0231PHOTO COPIES</v>
      </c>
      <c r="H1168" s="2" t="s">
        <v>1580</v>
      </c>
      <c r="I1168" t="s">
        <v>1325</v>
      </c>
      <c r="J1168" s="2" t="s">
        <v>498</v>
      </c>
      <c r="K1168" s="2" t="s">
        <v>499</v>
      </c>
      <c r="L1168" s="2" t="s">
        <v>514</v>
      </c>
      <c r="M1168" s="2" t="s">
        <v>515</v>
      </c>
      <c r="N1168" s="2" t="s">
        <v>1036</v>
      </c>
      <c r="O1168" s="2" t="s">
        <v>1037</v>
      </c>
      <c r="P1168" s="2">
        <v>-100</v>
      </c>
      <c r="Q1168" s="2">
        <v>-100</v>
      </c>
      <c r="R1168" s="3">
        <f t="shared" si="143"/>
        <v>-105.5</v>
      </c>
      <c r="S1168" s="3">
        <f t="shared" si="144"/>
        <v>-111.0915</v>
      </c>
      <c r="T1168" s="2">
        <v>0</v>
      </c>
      <c r="U1168" s="2">
        <v>0</v>
      </c>
      <c r="V1168" s="2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 s="2">
        <f t="shared" si="145"/>
        <v>0</v>
      </c>
      <c r="AI1168" s="2">
        <f t="shared" si="140"/>
        <v>0</v>
      </c>
      <c r="AJ1168">
        <v>0</v>
      </c>
      <c r="AK1168" s="2">
        <f t="shared" si="146"/>
        <v>0</v>
      </c>
    </row>
    <row r="1169" spans="1:37" ht="12.75" customHeight="1">
      <c r="A1169" s="2">
        <v>14</v>
      </c>
      <c r="B1169" s="2">
        <v>15</v>
      </c>
      <c r="C1169" s="2" t="s">
        <v>10</v>
      </c>
      <c r="D1169" t="s">
        <v>1432</v>
      </c>
      <c r="E1169" s="2" t="s">
        <v>1605</v>
      </c>
      <c r="F1169" t="str">
        <f t="shared" si="141"/>
        <v>024OTHER REVENUE</v>
      </c>
      <c r="G1169" t="str">
        <f t="shared" si="142"/>
        <v>0237FAXES SEND/RECEIVED</v>
      </c>
      <c r="H1169" s="2" t="s">
        <v>1580</v>
      </c>
      <c r="I1169" t="s">
        <v>1325</v>
      </c>
      <c r="J1169" s="2" t="s">
        <v>498</v>
      </c>
      <c r="K1169" s="2" t="s">
        <v>499</v>
      </c>
      <c r="L1169" s="2" t="s">
        <v>514</v>
      </c>
      <c r="M1169" s="2" t="s">
        <v>515</v>
      </c>
      <c r="N1169" s="2" t="s">
        <v>1038</v>
      </c>
      <c r="O1169" s="2" t="s">
        <v>1039</v>
      </c>
      <c r="P1169" s="2">
        <v>-25</v>
      </c>
      <c r="Q1169" s="2">
        <v>-25</v>
      </c>
      <c r="R1169" s="3">
        <f t="shared" si="143"/>
        <v>-26.375</v>
      </c>
      <c r="S1169" s="3">
        <f t="shared" si="144"/>
        <v>-27.772874999999999</v>
      </c>
      <c r="T1169" s="2">
        <v>0</v>
      </c>
      <c r="U1169" s="2">
        <v>0</v>
      </c>
      <c r="V1169" s="2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 s="2">
        <f t="shared" si="145"/>
        <v>0</v>
      </c>
      <c r="AI1169" s="2">
        <f t="shared" si="140"/>
        <v>0</v>
      </c>
      <c r="AJ1169">
        <v>0</v>
      </c>
      <c r="AK1169" s="2">
        <f t="shared" si="146"/>
        <v>0</v>
      </c>
    </row>
    <row r="1170" spans="1:37" ht="12.75" customHeight="1">
      <c r="A1170" s="2">
        <v>14</v>
      </c>
      <c r="B1170" s="2">
        <v>15</v>
      </c>
      <c r="C1170" s="2" t="s">
        <v>10</v>
      </c>
      <c r="D1170" t="s">
        <v>1432</v>
      </c>
      <c r="E1170" s="2" t="s">
        <v>1605</v>
      </c>
      <c r="F1170" t="str">
        <f t="shared" si="141"/>
        <v>024OTHER REVENUE</v>
      </c>
      <c r="G1170" t="str">
        <f t="shared" si="142"/>
        <v>0256SUNDRY INCOME</v>
      </c>
      <c r="H1170" s="2" t="s">
        <v>1580</v>
      </c>
      <c r="I1170" t="s">
        <v>1325</v>
      </c>
      <c r="J1170" s="2" t="s">
        <v>498</v>
      </c>
      <c r="K1170" s="2" t="s">
        <v>499</v>
      </c>
      <c r="L1170" s="2" t="s">
        <v>514</v>
      </c>
      <c r="M1170" s="2" t="s">
        <v>515</v>
      </c>
      <c r="N1170" s="2" t="s">
        <v>1040</v>
      </c>
      <c r="O1170" s="2" t="s">
        <v>1041</v>
      </c>
      <c r="P1170" s="2">
        <v>-413430</v>
      </c>
      <c r="Q1170" s="2">
        <v>-413430</v>
      </c>
      <c r="R1170" s="3">
        <f t="shared" si="143"/>
        <v>-436168.65</v>
      </c>
      <c r="S1170" s="3">
        <f t="shared" si="144"/>
        <v>-459285.58845000004</v>
      </c>
      <c r="T1170" s="2">
        <v>0</v>
      </c>
      <c r="U1170" s="2">
        <v>0</v>
      </c>
      <c r="V1170" s="2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 s="2">
        <f t="shared" si="145"/>
        <v>0</v>
      </c>
      <c r="AI1170" s="2">
        <f t="shared" si="140"/>
        <v>0</v>
      </c>
      <c r="AJ1170">
        <v>0</v>
      </c>
      <c r="AK1170" s="2">
        <f t="shared" si="146"/>
        <v>0</v>
      </c>
    </row>
    <row r="1171" spans="1:37" ht="12.75" customHeight="1">
      <c r="A1171" s="2">
        <v>14</v>
      </c>
      <c r="B1171" s="2">
        <v>15</v>
      </c>
      <c r="C1171" s="2" t="s">
        <v>10</v>
      </c>
      <c r="D1171" t="s">
        <v>1436</v>
      </c>
      <c r="E1171" s="2" t="s">
        <v>1606</v>
      </c>
      <c r="F1171" t="str">
        <f t="shared" si="141"/>
        <v>024OTHER REVENUE</v>
      </c>
      <c r="G1171" t="str">
        <f t="shared" si="142"/>
        <v>0256SUNDRY INCOME</v>
      </c>
      <c r="H1171" s="2" t="s">
        <v>1569</v>
      </c>
      <c r="I1171" t="s">
        <v>1325</v>
      </c>
      <c r="J1171" s="2" t="s">
        <v>519</v>
      </c>
      <c r="K1171" s="2" t="s">
        <v>520</v>
      </c>
      <c r="L1171" s="2" t="s">
        <v>514</v>
      </c>
      <c r="M1171" s="2" t="s">
        <v>515</v>
      </c>
      <c r="N1171" s="2" t="s">
        <v>1040</v>
      </c>
      <c r="O1171" s="2" t="s">
        <v>1041</v>
      </c>
      <c r="P1171" s="2">
        <v>-2400000</v>
      </c>
      <c r="Q1171" s="2">
        <v>-2400000</v>
      </c>
      <c r="R1171" s="3">
        <f t="shared" si="143"/>
        <v>-2532000</v>
      </c>
      <c r="S1171" s="3">
        <f t="shared" si="144"/>
        <v>-2666196</v>
      </c>
      <c r="T1171" s="2">
        <v>0</v>
      </c>
      <c r="U1171" s="2">
        <v>0</v>
      </c>
      <c r="V1171" s="2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 s="2">
        <f t="shared" si="145"/>
        <v>0</v>
      </c>
      <c r="AI1171" s="2">
        <f t="shared" si="140"/>
        <v>0</v>
      </c>
      <c r="AJ1171">
        <v>0</v>
      </c>
      <c r="AK1171" s="2">
        <f t="shared" si="146"/>
        <v>0</v>
      </c>
    </row>
    <row r="1172" spans="1:37" ht="12.75" customHeight="1">
      <c r="A1172" s="2">
        <v>14</v>
      </c>
      <c r="B1172" s="2">
        <v>15</v>
      </c>
      <c r="C1172" s="2" t="s">
        <v>10</v>
      </c>
      <c r="D1172" t="s">
        <v>1437</v>
      </c>
      <c r="E1172" s="2" t="s">
        <v>1606</v>
      </c>
      <c r="F1172" t="str">
        <f t="shared" si="141"/>
        <v>024OTHER REVENUE</v>
      </c>
      <c r="G1172" t="str">
        <f t="shared" si="142"/>
        <v>0242INCOME INSURANCE CLAIMS</v>
      </c>
      <c r="H1172" s="2" t="s">
        <v>1569</v>
      </c>
      <c r="I1172" t="s">
        <v>1325</v>
      </c>
      <c r="J1172" s="2" t="s">
        <v>527</v>
      </c>
      <c r="K1172" s="2" t="s">
        <v>528</v>
      </c>
      <c r="L1172" s="2" t="s">
        <v>514</v>
      </c>
      <c r="M1172" s="2" t="s">
        <v>515</v>
      </c>
      <c r="N1172" s="2" t="s">
        <v>1042</v>
      </c>
      <c r="O1172" s="2" t="s">
        <v>1043</v>
      </c>
      <c r="P1172" s="2">
        <v>-1500000</v>
      </c>
      <c r="Q1172" s="2">
        <v>-1500000</v>
      </c>
      <c r="R1172" s="3">
        <f t="shared" si="143"/>
        <v>-1582500</v>
      </c>
      <c r="S1172" s="3">
        <f t="shared" si="144"/>
        <v>-1666372.5</v>
      </c>
      <c r="T1172" s="2">
        <v>-597305.44999999995</v>
      </c>
      <c r="U1172" s="2">
        <v>0</v>
      </c>
      <c r="V1172" s="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-268113.40000000002</v>
      </c>
      <c r="AC1172">
        <v>-100373.29</v>
      </c>
      <c r="AD1172">
        <v>60076.78</v>
      </c>
      <c r="AE1172">
        <v>0</v>
      </c>
      <c r="AF1172">
        <v>-288895.53999999998</v>
      </c>
      <c r="AG1172">
        <v>0</v>
      </c>
      <c r="AH1172" s="2">
        <f t="shared" si="145"/>
        <v>-597305.44999999995</v>
      </c>
      <c r="AI1172" s="2">
        <f t="shared" si="140"/>
        <v>0.39820363333333331</v>
      </c>
      <c r="AJ1172">
        <v>-597305.44999999995</v>
      </c>
      <c r="AK1172" s="2">
        <f t="shared" si="146"/>
        <v>-1194610.8999999999</v>
      </c>
    </row>
    <row r="1173" spans="1:37" ht="12.75" customHeight="1">
      <c r="A1173" s="2">
        <v>14</v>
      </c>
      <c r="B1173" s="2">
        <v>15</v>
      </c>
      <c r="C1173" s="2" t="s">
        <v>10</v>
      </c>
      <c r="D1173" t="s">
        <v>1438</v>
      </c>
      <c r="E1173" s="2" t="s">
        <v>1606</v>
      </c>
      <c r="F1173" t="str">
        <f t="shared" si="141"/>
        <v>024OTHER REVENUE</v>
      </c>
      <c r="G1173" t="str">
        <f t="shared" si="142"/>
        <v>0240SUPPLY OF INFORMATION</v>
      </c>
      <c r="H1173" s="2" t="s">
        <v>1569</v>
      </c>
      <c r="I1173" t="s">
        <v>1325</v>
      </c>
      <c r="J1173" s="2" t="s">
        <v>533</v>
      </c>
      <c r="K1173" s="2" t="s">
        <v>534</v>
      </c>
      <c r="L1173" s="2" t="s">
        <v>514</v>
      </c>
      <c r="M1173" s="2" t="s">
        <v>515</v>
      </c>
      <c r="N1173" s="2" t="s">
        <v>1044</v>
      </c>
      <c r="O1173" s="2" t="s">
        <v>1045</v>
      </c>
      <c r="P1173" s="2">
        <v>-1000</v>
      </c>
      <c r="Q1173" s="2">
        <v>-1000</v>
      </c>
      <c r="R1173" s="3">
        <f t="shared" si="143"/>
        <v>-1055</v>
      </c>
      <c r="S1173" s="3">
        <f t="shared" si="144"/>
        <v>-1110.915</v>
      </c>
      <c r="T1173" s="2">
        <v>-12232</v>
      </c>
      <c r="U1173" s="2">
        <v>0</v>
      </c>
      <c r="V1173" s="2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-3624</v>
      </c>
      <c r="AC1173">
        <v>-3872</v>
      </c>
      <c r="AD1173">
        <v>-3672</v>
      </c>
      <c r="AE1173">
        <v>-664</v>
      </c>
      <c r="AF1173">
        <v>-344</v>
      </c>
      <c r="AG1173">
        <v>-56</v>
      </c>
      <c r="AH1173" s="2">
        <f t="shared" si="145"/>
        <v>-12232</v>
      </c>
      <c r="AI1173" s="2">
        <f t="shared" si="140"/>
        <v>12.231999999999999</v>
      </c>
      <c r="AJ1173">
        <v>-12232</v>
      </c>
      <c r="AK1173" s="2">
        <f t="shared" si="146"/>
        <v>-24464</v>
      </c>
    </row>
    <row r="1174" spans="1:37" ht="12.75" customHeight="1">
      <c r="A1174" s="2">
        <v>14</v>
      </c>
      <c r="B1174" s="2">
        <v>15</v>
      </c>
      <c r="C1174" s="2" t="s">
        <v>10</v>
      </c>
      <c r="D1174" t="s">
        <v>1438</v>
      </c>
      <c r="E1174" s="2" t="s">
        <v>1606</v>
      </c>
      <c r="F1174" t="str">
        <f t="shared" si="141"/>
        <v>024OTHER REVENUE</v>
      </c>
      <c r="G1174" t="str">
        <f t="shared" si="142"/>
        <v>0243VALUATION CERTIFICATE</v>
      </c>
      <c r="H1174" s="2" t="s">
        <v>1569</v>
      </c>
      <c r="I1174" t="s">
        <v>1325</v>
      </c>
      <c r="J1174" s="2" t="s">
        <v>533</v>
      </c>
      <c r="K1174" s="2" t="s">
        <v>534</v>
      </c>
      <c r="L1174" s="2" t="s">
        <v>514</v>
      </c>
      <c r="M1174" s="2" t="s">
        <v>515</v>
      </c>
      <c r="N1174" s="2" t="s">
        <v>1046</v>
      </c>
      <c r="O1174" s="2" t="s">
        <v>1047</v>
      </c>
      <c r="P1174" s="2">
        <v>-50000</v>
      </c>
      <c r="Q1174" s="2">
        <v>-50000</v>
      </c>
      <c r="R1174" s="3">
        <f t="shared" si="143"/>
        <v>-52750</v>
      </c>
      <c r="S1174" s="3">
        <f t="shared" si="144"/>
        <v>-55545.75</v>
      </c>
      <c r="T1174" s="2">
        <v>-28485</v>
      </c>
      <c r="U1174" s="2">
        <v>0</v>
      </c>
      <c r="V1174" s="2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-6710</v>
      </c>
      <c r="AC1174">
        <v>-3685</v>
      </c>
      <c r="AD1174">
        <v>-3660</v>
      </c>
      <c r="AE1174">
        <v>-6825</v>
      </c>
      <c r="AF1174">
        <v>-4350</v>
      </c>
      <c r="AG1174">
        <v>-3255</v>
      </c>
      <c r="AH1174" s="2">
        <f t="shared" si="145"/>
        <v>-28485</v>
      </c>
      <c r="AI1174" s="2">
        <f t="shared" si="140"/>
        <v>0.56969999999999998</v>
      </c>
      <c r="AJ1174">
        <v>-28485</v>
      </c>
      <c r="AK1174" s="2">
        <f t="shared" si="146"/>
        <v>-56970</v>
      </c>
    </row>
    <row r="1175" spans="1:37" ht="12.75" customHeight="1">
      <c r="A1175" s="2">
        <v>14</v>
      </c>
      <c r="B1175" s="2">
        <v>15</v>
      </c>
      <c r="C1175" s="2" t="s">
        <v>10</v>
      </c>
      <c r="D1175" t="s">
        <v>1438</v>
      </c>
      <c r="E1175" s="2" t="s">
        <v>1606</v>
      </c>
      <c r="F1175" t="str">
        <f t="shared" si="141"/>
        <v>024OTHER REVENUE</v>
      </c>
      <c r="G1175" t="str">
        <f t="shared" si="142"/>
        <v>0254NON- REFUNDABLE DEPOSIT</v>
      </c>
      <c r="H1175" s="2" t="s">
        <v>1569</v>
      </c>
      <c r="I1175" t="s">
        <v>1325</v>
      </c>
      <c r="J1175" s="2" t="s">
        <v>533</v>
      </c>
      <c r="K1175" s="2" t="s">
        <v>534</v>
      </c>
      <c r="L1175" s="2" t="s">
        <v>514</v>
      </c>
      <c r="M1175" s="2" t="s">
        <v>515</v>
      </c>
      <c r="N1175" s="2" t="s">
        <v>1048</v>
      </c>
      <c r="O1175" s="2" t="s">
        <v>1049</v>
      </c>
      <c r="P1175" s="2">
        <v>-100</v>
      </c>
      <c r="Q1175" s="2">
        <v>-100</v>
      </c>
      <c r="R1175" s="3">
        <f t="shared" si="143"/>
        <v>-105.5</v>
      </c>
      <c r="S1175" s="3">
        <f t="shared" si="144"/>
        <v>-111.0915</v>
      </c>
      <c r="T1175" s="2">
        <v>-18</v>
      </c>
      <c r="U1175" s="2">
        <v>0</v>
      </c>
      <c r="V1175" s="2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-6</v>
      </c>
      <c r="AD1175">
        <v>-10</v>
      </c>
      <c r="AE1175">
        <v>0</v>
      </c>
      <c r="AF1175">
        <v>0</v>
      </c>
      <c r="AG1175">
        <v>-2</v>
      </c>
      <c r="AH1175" s="2">
        <f t="shared" si="145"/>
        <v>-18</v>
      </c>
      <c r="AI1175" s="2">
        <f t="shared" si="140"/>
        <v>0.18</v>
      </c>
      <c r="AJ1175">
        <v>-18</v>
      </c>
      <c r="AK1175" s="2">
        <f t="shared" si="146"/>
        <v>-36</v>
      </c>
    </row>
    <row r="1176" spans="1:37" ht="12.75" customHeight="1">
      <c r="A1176" s="2">
        <v>14</v>
      </c>
      <c r="B1176" s="2">
        <v>15</v>
      </c>
      <c r="C1176" s="2" t="s">
        <v>10</v>
      </c>
      <c r="D1176" t="s">
        <v>1438</v>
      </c>
      <c r="E1176" s="2" t="s">
        <v>1606</v>
      </c>
      <c r="F1176" t="str">
        <f t="shared" si="141"/>
        <v>024OTHER REVENUE</v>
      </c>
      <c r="G1176" t="str">
        <f t="shared" si="142"/>
        <v>0256SUNDRY INCOME</v>
      </c>
      <c r="H1176" s="2" t="s">
        <v>1569</v>
      </c>
      <c r="I1176" t="s">
        <v>1325</v>
      </c>
      <c r="J1176" s="2" t="s">
        <v>533</v>
      </c>
      <c r="K1176" s="2" t="s">
        <v>534</v>
      </c>
      <c r="L1176" s="2" t="s">
        <v>514</v>
      </c>
      <c r="M1176" s="2" t="s">
        <v>515</v>
      </c>
      <c r="N1176" s="2" t="s">
        <v>1040</v>
      </c>
      <c r="O1176" s="2" t="s">
        <v>1041</v>
      </c>
      <c r="P1176" s="2">
        <v>-20000</v>
      </c>
      <c r="Q1176" s="2">
        <v>-20000</v>
      </c>
      <c r="R1176" s="3">
        <f t="shared" si="143"/>
        <v>-21100</v>
      </c>
      <c r="S1176" s="3">
        <f t="shared" si="144"/>
        <v>-22218.3</v>
      </c>
      <c r="T1176" s="2">
        <v>-1499895.95</v>
      </c>
      <c r="U1176" s="2">
        <v>0</v>
      </c>
      <c r="V1176" s="2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-15.67</v>
      </c>
      <c r="AC1176">
        <v>0.08</v>
      </c>
      <c r="AD1176">
        <v>0.03</v>
      </c>
      <c r="AE1176">
        <v>-134.97</v>
      </c>
      <c r="AF1176">
        <v>-1500091.92</v>
      </c>
      <c r="AG1176">
        <v>346.5</v>
      </c>
      <c r="AH1176" s="2">
        <f t="shared" si="145"/>
        <v>-1499895.95</v>
      </c>
      <c r="AI1176" s="2">
        <f t="shared" si="140"/>
        <v>74.994797500000004</v>
      </c>
      <c r="AJ1176">
        <v>-1499895.95</v>
      </c>
      <c r="AK1176" s="2">
        <f t="shared" si="146"/>
        <v>-2999791.9</v>
      </c>
    </row>
    <row r="1177" spans="1:37" ht="12.75" customHeight="1">
      <c r="A1177" s="2">
        <v>14</v>
      </c>
      <c r="B1177" s="2">
        <v>15</v>
      </c>
      <c r="C1177" s="2" t="s">
        <v>10</v>
      </c>
      <c r="D1177" t="s">
        <v>1444</v>
      </c>
      <c r="E1177" s="2" t="s">
        <v>1607</v>
      </c>
      <c r="F1177" t="str">
        <f t="shared" si="141"/>
        <v>024OTHER REVENUE</v>
      </c>
      <c r="G1177" t="str">
        <f t="shared" si="142"/>
        <v>0237FAXES SEND/RECEIVED</v>
      </c>
      <c r="H1177" s="2" t="s">
        <v>1570</v>
      </c>
      <c r="I1177" t="s">
        <v>1325</v>
      </c>
      <c r="J1177" s="2" t="s">
        <v>578</v>
      </c>
      <c r="K1177" s="2" t="s">
        <v>579</v>
      </c>
      <c r="L1177" s="2" t="s">
        <v>514</v>
      </c>
      <c r="M1177" s="2" t="s">
        <v>515</v>
      </c>
      <c r="N1177" s="2" t="s">
        <v>1038</v>
      </c>
      <c r="O1177" s="2" t="s">
        <v>1039</v>
      </c>
      <c r="P1177" s="2">
        <v>-25</v>
      </c>
      <c r="Q1177" s="2">
        <v>-25</v>
      </c>
      <c r="R1177" s="3">
        <f t="shared" si="143"/>
        <v>-26.375</v>
      </c>
      <c r="S1177" s="3">
        <f t="shared" si="144"/>
        <v>-27.772874999999999</v>
      </c>
      <c r="T1177" s="2">
        <v>0</v>
      </c>
      <c r="U1177" s="2">
        <v>0</v>
      </c>
      <c r="V1177" s="2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 s="2">
        <f t="shared" si="145"/>
        <v>0</v>
      </c>
      <c r="AI1177" s="2">
        <f t="shared" si="140"/>
        <v>0</v>
      </c>
      <c r="AJ1177">
        <v>0</v>
      </c>
      <c r="AK1177" s="2">
        <f t="shared" si="146"/>
        <v>0</v>
      </c>
    </row>
    <row r="1178" spans="1:37" ht="12.75" customHeight="1">
      <c r="A1178" s="2">
        <v>14</v>
      </c>
      <c r="B1178" s="2">
        <v>15</v>
      </c>
      <c r="C1178" s="2" t="s">
        <v>10</v>
      </c>
      <c r="D1178" t="s">
        <v>1447</v>
      </c>
      <c r="E1178" s="2" t="s">
        <v>1607</v>
      </c>
      <c r="F1178" t="str">
        <f t="shared" si="141"/>
        <v>024OTHER REVENUE</v>
      </c>
      <c r="G1178" t="str">
        <f t="shared" si="142"/>
        <v>0231PHOTO COPIES</v>
      </c>
      <c r="H1178" s="2" t="s">
        <v>1573</v>
      </c>
      <c r="I1178" t="s">
        <v>1325</v>
      </c>
      <c r="J1178" s="2" t="s">
        <v>585</v>
      </c>
      <c r="K1178" s="2" t="s">
        <v>586</v>
      </c>
      <c r="L1178" s="2" t="s">
        <v>514</v>
      </c>
      <c r="M1178" s="2" t="s">
        <v>515</v>
      </c>
      <c r="N1178" s="2" t="s">
        <v>1036</v>
      </c>
      <c r="O1178" s="2" t="s">
        <v>1037</v>
      </c>
      <c r="P1178" s="2">
        <v>-78</v>
      </c>
      <c r="Q1178" s="2">
        <v>-78</v>
      </c>
      <c r="R1178" s="3">
        <f t="shared" si="143"/>
        <v>-82.29</v>
      </c>
      <c r="S1178" s="3">
        <f t="shared" si="144"/>
        <v>-86.65137</v>
      </c>
      <c r="T1178" s="2">
        <v>0</v>
      </c>
      <c r="U1178" s="2">
        <v>0</v>
      </c>
      <c r="V1178" s="2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 s="2">
        <f t="shared" si="145"/>
        <v>0</v>
      </c>
      <c r="AI1178" s="2">
        <f t="shared" si="140"/>
        <v>0</v>
      </c>
      <c r="AJ1178">
        <v>0</v>
      </c>
      <c r="AK1178" s="2">
        <f t="shared" si="146"/>
        <v>0</v>
      </c>
    </row>
    <row r="1179" spans="1:37" ht="12.75" customHeight="1">
      <c r="A1179" s="2">
        <v>14</v>
      </c>
      <c r="B1179" s="2">
        <v>15</v>
      </c>
      <c r="C1179" s="2" t="s">
        <v>10</v>
      </c>
      <c r="D1179" t="s">
        <v>1447</v>
      </c>
      <c r="E1179" s="2" t="s">
        <v>1607</v>
      </c>
      <c r="F1179" t="str">
        <f t="shared" si="141"/>
        <v>024OTHER REVENUE</v>
      </c>
      <c r="G1179" t="str">
        <f t="shared" si="142"/>
        <v>0237FAXES SEND/RECEIVED</v>
      </c>
      <c r="H1179" s="2" t="s">
        <v>1573</v>
      </c>
      <c r="I1179" t="s">
        <v>1325</v>
      </c>
      <c r="J1179" s="2" t="s">
        <v>585</v>
      </c>
      <c r="K1179" s="2" t="s">
        <v>586</v>
      </c>
      <c r="L1179" s="2" t="s">
        <v>514</v>
      </c>
      <c r="M1179" s="2" t="s">
        <v>515</v>
      </c>
      <c r="N1179" s="2" t="s">
        <v>1038</v>
      </c>
      <c r="O1179" s="2" t="s">
        <v>1039</v>
      </c>
      <c r="P1179" s="2">
        <v>-25</v>
      </c>
      <c r="Q1179" s="2">
        <v>-25</v>
      </c>
      <c r="R1179" s="3">
        <f t="shared" si="143"/>
        <v>-26.375</v>
      </c>
      <c r="S1179" s="3">
        <f t="shared" si="144"/>
        <v>-27.772874999999999</v>
      </c>
      <c r="T1179" s="2">
        <v>0</v>
      </c>
      <c r="U1179" s="2">
        <v>0</v>
      </c>
      <c r="V1179" s="2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 s="2">
        <f t="shared" si="145"/>
        <v>0</v>
      </c>
      <c r="AI1179" s="2">
        <f t="shared" si="140"/>
        <v>0</v>
      </c>
      <c r="AJ1179">
        <v>0</v>
      </c>
      <c r="AK1179" s="2">
        <f t="shared" si="146"/>
        <v>0</v>
      </c>
    </row>
    <row r="1180" spans="1:37" ht="12.75" customHeight="1">
      <c r="A1180" s="2">
        <v>14</v>
      </c>
      <c r="B1180" s="2">
        <v>15</v>
      </c>
      <c r="C1180" s="2" t="s">
        <v>10</v>
      </c>
      <c r="D1180" t="s">
        <v>1449</v>
      </c>
      <c r="E1180" s="2" t="s">
        <v>1607</v>
      </c>
      <c r="F1180" t="str">
        <f t="shared" si="141"/>
        <v>024OTHER REVENUE</v>
      </c>
      <c r="G1180" t="str">
        <f t="shared" si="142"/>
        <v>0231PHOTO COPIES</v>
      </c>
      <c r="H1180" s="2" t="s">
        <v>1573</v>
      </c>
      <c r="I1180" t="s">
        <v>1325</v>
      </c>
      <c r="J1180" s="2" t="s">
        <v>591</v>
      </c>
      <c r="K1180" s="2" t="s">
        <v>592</v>
      </c>
      <c r="L1180" s="2" t="s">
        <v>514</v>
      </c>
      <c r="M1180" s="2" t="s">
        <v>515</v>
      </c>
      <c r="N1180" s="2" t="s">
        <v>1036</v>
      </c>
      <c r="O1180" s="2" t="s">
        <v>1037</v>
      </c>
      <c r="P1180" s="2">
        <v>-129</v>
      </c>
      <c r="Q1180" s="2">
        <v>-129</v>
      </c>
      <c r="R1180" s="3">
        <f t="shared" si="143"/>
        <v>-136.095</v>
      </c>
      <c r="S1180" s="3">
        <f t="shared" si="144"/>
        <v>-143.30803499999999</v>
      </c>
      <c r="T1180" s="2">
        <v>0</v>
      </c>
      <c r="U1180" s="2">
        <v>0</v>
      </c>
      <c r="V1180" s="2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 s="2">
        <f t="shared" si="145"/>
        <v>0</v>
      </c>
      <c r="AI1180" s="2">
        <f t="shared" si="140"/>
        <v>0</v>
      </c>
      <c r="AJ1180">
        <v>0</v>
      </c>
      <c r="AK1180" s="2">
        <f t="shared" si="146"/>
        <v>0</v>
      </c>
    </row>
    <row r="1181" spans="1:37" ht="12.75" customHeight="1">
      <c r="A1181" s="2">
        <v>14</v>
      </c>
      <c r="B1181" s="2">
        <v>15</v>
      </c>
      <c r="C1181" s="2" t="s">
        <v>10</v>
      </c>
      <c r="D1181" t="s">
        <v>1450</v>
      </c>
      <c r="E1181" s="2" t="s">
        <v>1608</v>
      </c>
      <c r="F1181" t="str">
        <f t="shared" si="141"/>
        <v>024OTHER REVENUE</v>
      </c>
      <c r="G1181" t="str">
        <f t="shared" si="142"/>
        <v>0231PHOTO COPIES</v>
      </c>
      <c r="H1181" s="2" t="s">
        <v>1582</v>
      </c>
      <c r="I1181" t="s">
        <v>1325</v>
      </c>
      <c r="J1181" s="2" t="s">
        <v>593</v>
      </c>
      <c r="K1181" s="2" t="s">
        <v>594</v>
      </c>
      <c r="L1181" s="2" t="s">
        <v>514</v>
      </c>
      <c r="M1181" s="2" t="s">
        <v>515</v>
      </c>
      <c r="N1181" s="2" t="s">
        <v>1036</v>
      </c>
      <c r="O1181" s="2" t="s">
        <v>1037</v>
      </c>
      <c r="P1181" s="2">
        <v>-100</v>
      </c>
      <c r="Q1181" s="2">
        <v>-100</v>
      </c>
      <c r="R1181" s="3">
        <f t="shared" si="143"/>
        <v>-105.5</v>
      </c>
      <c r="S1181" s="3">
        <f t="shared" si="144"/>
        <v>-111.0915</v>
      </c>
      <c r="T1181" s="2">
        <v>0</v>
      </c>
      <c r="U1181" s="2">
        <v>0</v>
      </c>
      <c r="V1181" s="2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 s="2">
        <f t="shared" si="145"/>
        <v>0</v>
      </c>
      <c r="AI1181" s="2">
        <f t="shared" si="140"/>
        <v>0</v>
      </c>
      <c r="AJ1181">
        <v>0</v>
      </c>
      <c r="AK1181" s="2">
        <f t="shared" si="146"/>
        <v>0</v>
      </c>
    </row>
    <row r="1182" spans="1:37" ht="12.75" customHeight="1">
      <c r="A1182" s="2">
        <v>14</v>
      </c>
      <c r="B1182" s="2">
        <v>15</v>
      </c>
      <c r="C1182" s="2" t="s">
        <v>10</v>
      </c>
      <c r="D1182" t="s">
        <v>1451</v>
      </c>
      <c r="E1182" s="2" t="s">
        <v>1608</v>
      </c>
      <c r="F1182" t="str">
        <f t="shared" si="141"/>
        <v>024OTHER REVENUE</v>
      </c>
      <c r="G1182" t="str">
        <f t="shared" si="142"/>
        <v>0248COST RECOVERY - RAILWAY SIDINGS</v>
      </c>
      <c r="H1182" s="2" t="s">
        <v>1582</v>
      </c>
      <c r="I1182" t="s">
        <v>1325</v>
      </c>
      <c r="J1182" s="2" t="s">
        <v>595</v>
      </c>
      <c r="K1182" s="2" t="s">
        <v>596</v>
      </c>
      <c r="L1182" s="2" t="s">
        <v>514</v>
      </c>
      <c r="M1182" s="2" t="s">
        <v>515</v>
      </c>
      <c r="N1182" s="2" t="s">
        <v>1050</v>
      </c>
      <c r="O1182" s="2" t="s">
        <v>1051</v>
      </c>
      <c r="P1182" s="2">
        <v>-150000</v>
      </c>
      <c r="Q1182" s="2">
        <v>-150000</v>
      </c>
      <c r="R1182" s="3">
        <f t="shared" si="143"/>
        <v>-158250</v>
      </c>
      <c r="S1182" s="3">
        <f t="shared" si="144"/>
        <v>-166637.25</v>
      </c>
      <c r="T1182" s="2">
        <v>0</v>
      </c>
      <c r="U1182" s="2">
        <v>0</v>
      </c>
      <c r="V1182" s="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 s="2">
        <f t="shared" si="145"/>
        <v>0</v>
      </c>
      <c r="AI1182" s="2">
        <f t="shared" si="140"/>
        <v>0</v>
      </c>
      <c r="AJ1182">
        <v>0</v>
      </c>
      <c r="AK1182" s="2">
        <f t="shared" si="146"/>
        <v>0</v>
      </c>
    </row>
    <row r="1183" spans="1:37" ht="12.75" customHeight="1">
      <c r="A1183" s="2">
        <v>14</v>
      </c>
      <c r="B1183" s="2">
        <v>15</v>
      </c>
      <c r="C1183" s="2" t="s">
        <v>10</v>
      </c>
      <c r="D1183" t="s">
        <v>1452</v>
      </c>
      <c r="E1183" s="2" t="s">
        <v>1608</v>
      </c>
      <c r="F1183" t="str">
        <f t="shared" si="141"/>
        <v>024OTHER REVENUE</v>
      </c>
      <c r="G1183" t="str">
        <f t="shared" si="142"/>
        <v>0231PHOTO COPIES</v>
      </c>
      <c r="H1183" s="2" t="s">
        <v>1578</v>
      </c>
      <c r="I1183" t="s">
        <v>1325</v>
      </c>
      <c r="J1183" s="2" t="s">
        <v>610</v>
      </c>
      <c r="K1183" s="2" t="s">
        <v>611</v>
      </c>
      <c r="L1183" s="2" t="s">
        <v>514</v>
      </c>
      <c r="M1183" s="2" t="s">
        <v>515</v>
      </c>
      <c r="N1183" s="2" t="s">
        <v>1036</v>
      </c>
      <c r="O1183" s="2" t="s">
        <v>1037</v>
      </c>
      <c r="P1183" s="2">
        <v>-100</v>
      </c>
      <c r="Q1183" s="2">
        <v>-100</v>
      </c>
      <c r="R1183" s="3">
        <f t="shared" si="143"/>
        <v>-105.5</v>
      </c>
      <c r="S1183" s="3">
        <f t="shared" si="144"/>
        <v>-111.0915</v>
      </c>
      <c r="T1183" s="2">
        <v>0</v>
      </c>
      <c r="U1183" s="2">
        <v>0</v>
      </c>
      <c r="V1183" s="2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 s="2">
        <f t="shared" si="145"/>
        <v>0</v>
      </c>
      <c r="AI1183" s="2">
        <f t="shared" si="140"/>
        <v>0</v>
      </c>
      <c r="AJ1183">
        <v>0</v>
      </c>
      <c r="AK1183" s="2">
        <f t="shared" si="146"/>
        <v>0</v>
      </c>
    </row>
    <row r="1184" spans="1:37" ht="12.75" customHeight="1">
      <c r="A1184" s="2">
        <v>14</v>
      </c>
      <c r="B1184" s="2">
        <v>15</v>
      </c>
      <c r="C1184" s="2" t="s">
        <v>10</v>
      </c>
      <c r="D1184" t="s">
        <v>1452</v>
      </c>
      <c r="E1184" s="2" t="s">
        <v>1608</v>
      </c>
      <c r="F1184" t="str">
        <f t="shared" si="141"/>
        <v>024OTHER REVENUE</v>
      </c>
      <c r="G1184" t="str">
        <f t="shared" si="142"/>
        <v>0237FAXES SEND/RECEIVED</v>
      </c>
      <c r="H1184" s="2" t="s">
        <v>1578</v>
      </c>
      <c r="I1184" t="s">
        <v>1325</v>
      </c>
      <c r="J1184" s="2" t="s">
        <v>610</v>
      </c>
      <c r="K1184" s="2" t="s">
        <v>611</v>
      </c>
      <c r="L1184" s="2" t="s">
        <v>514</v>
      </c>
      <c r="M1184" s="2" t="s">
        <v>515</v>
      </c>
      <c r="N1184" s="2" t="s">
        <v>1038</v>
      </c>
      <c r="O1184" s="2" t="s">
        <v>1039</v>
      </c>
      <c r="P1184" s="2">
        <v>-25</v>
      </c>
      <c r="Q1184" s="2">
        <v>-25</v>
      </c>
      <c r="R1184" s="3">
        <f t="shared" si="143"/>
        <v>-26.375</v>
      </c>
      <c r="S1184" s="3">
        <f t="shared" si="144"/>
        <v>-27.772874999999999</v>
      </c>
      <c r="T1184" s="2">
        <v>0</v>
      </c>
      <c r="U1184" s="2">
        <v>0</v>
      </c>
      <c r="V1184" s="2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 s="2">
        <f t="shared" si="145"/>
        <v>0</v>
      </c>
      <c r="AI1184" s="2">
        <f t="shared" si="140"/>
        <v>0</v>
      </c>
      <c r="AJ1184">
        <v>0</v>
      </c>
      <c r="AK1184" s="2">
        <f t="shared" si="146"/>
        <v>0</v>
      </c>
    </row>
    <row r="1185" spans="1:37" ht="12.75" customHeight="1">
      <c r="A1185" s="2">
        <v>14</v>
      </c>
      <c r="B1185" s="2">
        <v>15</v>
      </c>
      <c r="C1185" s="2" t="s">
        <v>10</v>
      </c>
      <c r="D1185" t="s">
        <v>1452</v>
      </c>
      <c r="E1185" s="2" t="s">
        <v>1608</v>
      </c>
      <c r="F1185" t="str">
        <f t="shared" si="141"/>
        <v>024OTHER REVENUE</v>
      </c>
      <c r="G1185" t="str">
        <f t="shared" si="142"/>
        <v>0246PRIVATE WORK</v>
      </c>
      <c r="H1185" s="2" t="s">
        <v>1578</v>
      </c>
      <c r="I1185" t="s">
        <v>1325</v>
      </c>
      <c r="J1185" s="2" t="s">
        <v>610</v>
      </c>
      <c r="K1185" s="2" t="s">
        <v>611</v>
      </c>
      <c r="L1185" s="2" t="s">
        <v>514</v>
      </c>
      <c r="M1185" s="2" t="s">
        <v>515</v>
      </c>
      <c r="N1185" s="2" t="s">
        <v>678</v>
      </c>
      <c r="O1185" s="2" t="s">
        <v>679</v>
      </c>
      <c r="P1185" s="2">
        <v>-5000</v>
      </c>
      <c r="Q1185" s="2">
        <v>-5000</v>
      </c>
      <c r="R1185" s="3">
        <f t="shared" si="143"/>
        <v>-5275</v>
      </c>
      <c r="S1185" s="3">
        <f t="shared" si="144"/>
        <v>-5554.5749999999998</v>
      </c>
      <c r="T1185" s="2">
        <v>0</v>
      </c>
      <c r="U1185" s="2">
        <v>0</v>
      </c>
      <c r="V1185" s="2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 s="2">
        <f t="shared" si="145"/>
        <v>0</v>
      </c>
      <c r="AI1185" s="2">
        <f t="shared" si="140"/>
        <v>0</v>
      </c>
      <c r="AJ1185">
        <v>0</v>
      </c>
      <c r="AK1185" s="2">
        <f t="shared" si="146"/>
        <v>0</v>
      </c>
    </row>
    <row r="1186" spans="1:37" ht="12.75" customHeight="1">
      <c r="A1186" s="2">
        <v>14</v>
      </c>
      <c r="B1186" s="2">
        <v>15</v>
      </c>
      <c r="C1186" s="2" t="s">
        <v>10</v>
      </c>
      <c r="D1186" t="s">
        <v>1452</v>
      </c>
      <c r="E1186" s="2" t="s">
        <v>1608</v>
      </c>
      <c r="F1186" t="str">
        <f t="shared" si="141"/>
        <v>024OTHER REVENUE</v>
      </c>
      <c r="G1186" t="str">
        <f t="shared" si="142"/>
        <v>0251BUILDING INSPECTOR RE-INSPECTION FEES</v>
      </c>
      <c r="H1186" s="2" t="s">
        <v>1578</v>
      </c>
      <c r="I1186" t="s">
        <v>1325</v>
      </c>
      <c r="J1186" s="2" t="s">
        <v>610</v>
      </c>
      <c r="K1186" s="2" t="s">
        <v>611</v>
      </c>
      <c r="L1186" s="2" t="s">
        <v>514</v>
      </c>
      <c r="M1186" s="2" t="s">
        <v>515</v>
      </c>
      <c r="N1186" s="2" t="s">
        <v>1052</v>
      </c>
      <c r="O1186" s="2" t="s">
        <v>1053</v>
      </c>
      <c r="P1186" s="2">
        <v>-100</v>
      </c>
      <c r="Q1186" s="2">
        <v>-100</v>
      </c>
      <c r="R1186" s="3">
        <f t="shared" si="143"/>
        <v>-105.5</v>
      </c>
      <c r="S1186" s="3">
        <f t="shared" si="144"/>
        <v>-111.0915</v>
      </c>
      <c r="T1186" s="2">
        <v>0</v>
      </c>
      <c r="U1186" s="2">
        <v>0</v>
      </c>
      <c r="V1186" s="2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 s="2">
        <f t="shared" si="145"/>
        <v>0</v>
      </c>
      <c r="AI1186" s="2">
        <f t="shared" si="140"/>
        <v>0</v>
      </c>
      <c r="AJ1186">
        <v>0</v>
      </c>
      <c r="AK1186" s="2">
        <f t="shared" si="146"/>
        <v>0</v>
      </c>
    </row>
    <row r="1187" spans="1:37" ht="12.75" customHeight="1">
      <c r="A1187" s="2">
        <v>14</v>
      </c>
      <c r="B1187" s="2">
        <v>15</v>
      </c>
      <c r="C1187" s="2" t="s">
        <v>10</v>
      </c>
      <c r="D1187" t="s">
        <v>1453</v>
      </c>
      <c r="E1187" s="2" t="s">
        <v>1609</v>
      </c>
      <c r="F1187" t="str">
        <f t="shared" si="141"/>
        <v>024OTHER REVENUE</v>
      </c>
      <c r="G1187" t="str">
        <f t="shared" si="142"/>
        <v>0256SUNDRY INCOME</v>
      </c>
      <c r="H1187" s="2" t="s">
        <v>1575</v>
      </c>
      <c r="I1187" t="s">
        <v>1325</v>
      </c>
      <c r="J1187" s="2" t="s">
        <v>623</v>
      </c>
      <c r="K1187" s="2" t="s">
        <v>624</v>
      </c>
      <c r="L1187" s="2" t="s">
        <v>514</v>
      </c>
      <c r="M1187" s="2" t="s">
        <v>515</v>
      </c>
      <c r="N1187" s="2" t="s">
        <v>1040</v>
      </c>
      <c r="O1187" s="2" t="s">
        <v>1041</v>
      </c>
      <c r="P1187" s="2">
        <v>-450766</v>
      </c>
      <c r="Q1187" s="2">
        <v>-450766</v>
      </c>
      <c r="R1187" s="3">
        <f t="shared" si="143"/>
        <v>-475558.13</v>
      </c>
      <c r="S1187" s="3">
        <f t="shared" si="144"/>
        <v>-500762.71088999999</v>
      </c>
      <c r="T1187" s="2">
        <v>0</v>
      </c>
      <c r="U1187" s="2">
        <v>0</v>
      </c>
      <c r="V1187" s="2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 s="2">
        <f t="shared" si="145"/>
        <v>0</v>
      </c>
      <c r="AI1187" s="2">
        <f t="shared" si="140"/>
        <v>0</v>
      </c>
      <c r="AJ1187">
        <v>0</v>
      </c>
      <c r="AK1187" s="2">
        <f t="shared" si="146"/>
        <v>0</v>
      </c>
    </row>
    <row r="1188" spans="1:37" ht="12.75" customHeight="1">
      <c r="A1188" s="2">
        <v>14</v>
      </c>
      <c r="B1188" s="2">
        <v>15</v>
      </c>
      <c r="C1188" s="2" t="s">
        <v>10</v>
      </c>
      <c r="D1188" t="s">
        <v>1455</v>
      </c>
      <c r="E1188" s="2" t="s">
        <v>1609</v>
      </c>
      <c r="F1188" t="str">
        <f t="shared" si="141"/>
        <v>024OTHER REVENUE</v>
      </c>
      <c r="G1188" t="str">
        <f t="shared" si="142"/>
        <v>0231PHOTO COPIES</v>
      </c>
      <c r="H1188" s="2" t="s">
        <v>1574</v>
      </c>
      <c r="I1188" t="s">
        <v>1325</v>
      </c>
      <c r="J1188" s="2" t="s">
        <v>641</v>
      </c>
      <c r="K1188" s="2" t="s">
        <v>642</v>
      </c>
      <c r="L1188" s="2" t="s">
        <v>514</v>
      </c>
      <c r="M1188" s="2" t="s">
        <v>515</v>
      </c>
      <c r="N1188" s="2" t="s">
        <v>1036</v>
      </c>
      <c r="O1188" s="2" t="s">
        <v>1037</v>
      </c>
      <c r="P1188" s="2">
        <v>-14493</v>
      </c>
      <c r="Q1188" s="2">
        <v>-14493</v>
      </c>
      <c r="R1188" s="3">
        <f t="shared" si="143"/>
        <v>-15290.115</v>
      </c>
      <c r="S1188" s="3">
        <f t="shared" si="144"/>
        <v>-16100.491094999999</v>
      </c>
      <c r="T1188" s="2">
        <v>-4046</v>
      </c>
      <c r="U1188" s="2">
        <v>0</v>
      </c>
      <c r="V1188" s="2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-544</v>
      </c>
      <c r="AC1188">
        <v>-1277.5</v>
      </c>
      <c r="AD1188">
        <v>-1032</v>
      </c>
      <c r="AE1188">
        <v>-414</v>
      </c>
      <c r="AF1188">
        <v>-624</v>
      </c>
      <c r="AG1188">
        <v>-154.5</v>
      </c>
      <c r="AH1188" s="2">
        <f t="shared" si="145"/>
        <v>-4046</v>
      </c>
      <c r="AI1188" s="2">
        <f t="shared" si="140"/>
        <v>0.2791692541226799</v>
      </c>
      <c r="AJ1188">
        <v>-4046</v>
      </c>
      <c r="AK1188" s="2">
        <f t="shared" si="146"/>
        <v>-8092</v>
      </c>
    </row>
    <row r="1189" spans="1:37" ht="12.75" customHeight="1">
      <c r="A1189" s="2">
        <v>14</v>
      </c>
      <c r="B1189" s="2">
        <v>15</v>
      </c>
      <c r="C1189" s="2" t="s">
        <v>729</v>
      </c>
      <c r="D1189" t="s">
        <v>1471</v>
      </c>
      <c r="E1189" s="2" t="s">
        <v>1609</v>
      </c>
      <c r="F1189" t="str">
        <f t="shared" si="141"/>
        <v>024OTHER REVENUE</v>
      </c>
      <c r="G1189" t="str">
        <f t="shared" si="142"/>
        <v>0246PRIVATE WORK</v>
      </c>
      <c r="H1189" s="2" t="s">
        <v>1579</v>
      </c>
      <c r="I1189" t="s">
        <v>1325</v>
      </c>
      <c r="J1189" s="2" t="s">
        <v>724</v>
      </c>
      <c r="K1189" s="2" t="s">
        <v>725</v>
      </c>
      <c r="L1189" s="2" t="s">
        <v>514</v>
      </c>
      <c r="M1189" s="2" t="s">
        <v>515</v>
      </c>
      <c r="N1189" s="2" t="s">
        <v>678</v>
      </c>
      <c r="O1189" s="2" t="s">
        <v>679</v>
      </c>
      <c r="P1189" s="2">
        <v>0</v>
      </c>
      <c r="Q1189" s="2">
        <v>0</v>
      </c>
      <c r="R1189" s="3">
        <f t="shared" si="143"/>
        <v>0</v>
      </c>
      <c r="S1189" s="3">
        <f t="shared" si="144"/>
        <v>0</v>
      </c>
      <c r="T1189" s="2">
        <v>-9240.5</v>
      </c>
      <c r="U1189" s="2">
        <v>0</v>
      </c>
      <c r="V1189" s="2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-1516.85</v>
      </c>
      <c r="AC1189">
        <v>-1366.85</v>
      </c>
      <c r="AD1189">
        <v>-2468.35</v>
      </c>
      <c r="AE1189">
        <v>-3738.45</v>
      </c>
      <c r="AF1189">
        <v>-150</v>
      </c>
      <c r="AG1189">
        <v>0</v>
      </c>
      <c r="AH1189" s="2">
        <f t="shared" si="145"/>
        <v>-9240.5</v>
      </c>
      <c r="AI1189" s="2" t="e">
        <f t="shared" si="140"/>
        <v>#DIV/0!</v>
      </c>
      <c r="AJ1189">
        <v>-9240.5</v>
      </c>
      <c r="AK1189" s="2">
        <f t="shared" si="146"/>
        <v>-18481</v>
      </c>
    </row>
    <row r="1190" spans="1:37" ht="12.75" customHeight="1">
      <c r="A1190" s="2">
        <v>14</v>
      </c>
      <c r="B1190" s="2">
        <v>15</v>
      </c>
      <c r="C1190" s="2" t="s">
        <v>711</v>
      </c>
      <c r="D1190" t="s">
        <v>1471</v>
      </c>
      <c r="E1190" s="2" t="s">
        <v>1609</v>
      </c>
      <c r="F1190" t="str">
        <f t="shared" si="141"/>
        <v>024OTHER REVENUE</v>
      </c>
      <c r="G1190" t="str">
        <f t="shared" si="142"/>
        <v>0246PRIVATE WORK</v>
      </c>
      <c r="H1190" s="2" t="s">
        <v>1579</v>
      </c>
      <c r="I1190" t="s">
        <v>1325</v>
      </c>
      <c r="J1190" s="2" t="s">
        <v>724</v>
      </c>
      <c r="K1190" s="2" t="s">
        <v>725</v>
      </c>
      <c r="L1190" s="2" t="s">
        <v>514</v>
      </c>
      <c r="M1190" s="2" t="s">
        <v>515</v>
      </c>
      <c r="N1190" s="2" t="s">
        <v>678</v>
      </c>
      <c r="O1190" s="2" t="s">
        <v>679</v>
      </c>
      <c r="P1190" s="2">
        <v>-25000</v>
      </c>
      <c r="Q1190" s="2">
        <v>-25000</v>
      </c>
      <c r="R1190" s="3">
        <f t="shared" si="143"/>
        <v>-26375</v>
      </c>
      <c r="S1190" s="3">
        <f t="shared" si="144"/>
        <v>-27772.875</v>
      </c>
      <c r="T1190" s="2">
        <v>-3033.7</v>
      </c>
      <c r="U1190" s="2">
        <v>0</v>
      </c>
      <c r="V1190" s="2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-750</v>
      </c>
      <c r="AE1190">
        <v>0</v>
      </c>
      <c r="AF1190">
        <v>-1216.8499999999999</v>
      </c>
      <c r="AG1190">
        <v>-1066.8499999999999</v>
      </c>
      <c r="AH1190" s="2">
        <f t="shared" si="145"/>
        <v>-3033.7</v>
      </c>
      <c r="AI1190" s="2">
        <f t="shared" si="140"/>
        <v>0.121348</v>
      </c>
      <c r="AJ1190">
        <v>-3033.7</v>
      </c>
      <c r="AK1190" s="2">
        <f t="shared" si="146"/>
        <v>-6067.4</v>
      </c>
    </row>
    <row r="1191" spans="1:37" ht="12.75" customHeight="1">
      <c r="A1191" s="2">
        <v>14</v>
      </c>
      <c r="B1191" s="2">
        <v>15</v>
      </c>
      <c r="C1191" s="2" t="s">
        <v>10</v>
      </c>
      <c r="D1191" t="s">
        <v>1440</v>
      </c>
      <c r="E1191" s="2" t="s">
        <v>1606</v>
      </c>
      <c r="F1191" t="str">
        <f t="shared" si="141"/>
        <v>026GAIN ON DISPOSAL OF PROPERTY PLANT &amp; EQUIPMENT</v>
      </c>
      <c r="G1191" t="str">
        <f t="shared" si="142"/>
        <v>0262SURPLUS ON DISPOSAL OF ASSETS</v>
      </c>
      <c r="H1191" s="2" t="s">
        <v>1569</v>
      </c>
      <c r="I1191" t="s">
        <v>1325</v>
      </c>
      <c r="J1191" s="2" t="s">
        <v>553</v>
      </c>
      <c r="K1191" s="2" t="s">
        <v>554</v>
      </c>
      <c r="L1191" s="2" t="s">
        <v>1054</v>
      </c>
      <c r="M1191" s="2" t="s">
        <v>1055</v>
      </c>
      <c r="N1191" s="2" t="s">
        <v>1056</v>
      </c>
      <c r="O1191" s="2" t="s">
        <v>1057</v>
      </c>
      <c r="P1191" s="2">
        <v>-2300000</v>
      </c>
      <c r="Q1191" s="2">
        <v>-2300000</v>
      </c>
      <c r="R1191" s="3">
        <f t="shared" si="143"/>
        <v>-2426500</v>
      </c>
      <c r="S1191" s="3">
        <f t="shared" si="144"/>
        <v>-2555104.5</v>
      </c>
      <c r="T1191" s="2">
        <v>-1750</v>
      </c>
      <c r="U1191" s="2">
        <v>0</v>
      </c>
      <c r="V1191" s="2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-300</v>
      </c>
      <c r="AC1191">
        <v>-390</v>
      </c>
      <c r="AD1191">
        <v>-260</v>
      </c>
      <c r="AE1191">
        <v>-440</v>
      </c>
      <c r="AF1191">
        <v>-360</v>
      </c>
      <c r="AG1191">
        <v>0</v>
      </c>
      <c r="AH1191" s="2">
        <f t="shared" si="145"/>
        <v>-1750</v>
      </c>
      <c r="AI1191" s="2">
        <f t="shared" si="140"/>
        <v>7.6086956521739129E-4</v>
      </c>
      <c r="AJ1191">
        <v>-1750</v>
      </c>
      <c r="AK1191" s="2">
        <f>AJ1191</f>
        <v>-1750</v>
      </c>
    </row>
    <row r="1192" spans="1:37" ht="12.75" customHeight="1">
      <c r="A1192" s="2">
        <v>14</v>
      </c>
      <c r="B1192" s="2">
        <v>15</v>
      </c>
      <c r="C1192" s="2" t="s">
        <v>10</v>
      </c>
      <c r="D1192" t="s">
        <v>1436</v>
      </c>
      <c r="E1192" s="2" t="s">
        <v>1606</v>
      </c>
      <c r="F1192" t="str">
        <f t="shared" si="141"/>
        <v>031INCOME FOREGONE</v>
      </c>
      <c r="G1192" t="str">
        <f t="shared" si="142"/>
        <v>0271PROPERTY RATES - RESIDENTIAL PROPERTIES</v>
      </c>
      <c r="H1192" s="2" t="s">
        <v>1569</v>
      </c>
      <c r="I1192" t="s">
        <v>1325</v>
      </c>
      <c r="J1192" s="2" t="s">
        <v>519</v>
      </c>
      <c r="K1192" s="2" t="s">
        <v>520</v>
      </c>
      <c r="L1192" s="2" t="s">
        <v>625</v>
      </c>
      <c r="M1192" s="2" t="s">
        <v>626</v>
      </c>
      <c r="N1192" s="2" t="s">
        <v>1058</v>
      </c>
      <c r="O1192" s="2" t="s">
        <v>952</v>
      </c>
      <c r="P1192" s="2">
        <v>13000000</v>
      </c>
      <c r="Q1192" s="2">
        <v>20000000</v>
      </c>
      <c r="R1192" s="3">
        <f t="shared" si="143"/>
        <v>21100000</v>
      </c>
      <c r="S1192" s="3">
        <f t="shared" si="144"/>
        <v>22218300</v>
      </c>
      <c r="T1192" s="2">
        <v>8970669.6999999993</v>
      </c>
      <c r="U1192" s="2">
        <v>0</v>
      </c>
      <c r="V1192" s="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1418148.03</v>
      </c>
      <c r="AC1192">
        <v>1566889.75</v>
      </c>
      <c r="AD1192">
        <v>1511518.84</v>
      </c>
      <c r="AE1192">
        <v>1507267.42</v>
      </c>
      <c r="AF1192">
        <v>1470655.03</v>
      </c>
      <c r="AG1192">
        <v>1496190.63</v>
      </c>
      <c r="AH1192" s="2">
        <f t="shared" si="145"/>
        <v>8970669.6999999993</v>
      </c>
      <c r="AI1192" s="2">
        <f t="shared" si="140"/>
        <v>0.69005151538461529</v>
      </c>
      <c r="AJ1192">
        <v>8970669.6999999993</v>
      </c>
      <c r="AK1192" s="2">
        <f t="shared" si="146"/>
        <v>17941339.399999999</v>
      </c>
    </row>
    <row r="1193" spans="1:37" ht="12.75" customHeight="1">
      <c r="A1193" s="2">
        <v>14</v>
      </c>
      <c r="B1193" s="2">
        <v>15</v>
      </c>
      <c r="C1193" s="2" t="s">
        <v>10</v>
      </c>
      <c r="D1193" t="s">
        <v>1456</v>
      </c>
      <c r="E1193" s="2" t="s">
        <v>1609</v>
      </c>
      <c r="F1193" t="str">
        <f t="shared" si="141"/>
        <v>031INCOME FOREGONE</v>
      </c>
      <c r="G1193" t="str">
        <f t="shared" si="142"/>
        <v>0291INCOME FOREGONE - USER CHARGES</v>
      </c>
      <c r="H1193" s="2" t="s">
        <v>1586</v>
      </c>
      <c r="I1193" t="s">
        <v>1325</v>
      </c>
      <c r="J1193" s="2" t="s">
        <v>649</v>
      </c>
      <c r="K1193" s="2" t="s">
        <v>650</v>
      </c>
      <c r="L1193" s="2" t="s">
        <v>625</v>
      </c>
      <c r="M1193" s="2" t="s">
        <v>626</v>
      </c>
      <c r="N1193" s="2" t="s">
        <v>627</v>
      </c>
      <c r="O1193" s="2" t="s">
        <v>628</v>
      </c>
      <c r="P1193" s="2">
        <v>1575000</v>
      </c>
      <c r="Q1193" s="2">
        <v>1500000</v>
      </c>
      <c r="R1193" s="3">
        <f t="shared" si="143"/>
        <v>1582500</v>
      </c>
      <c r="S1193" s="3">
        <f t="shared" si="144"/>
        <v>1666372.5</v>
      </c>
      <c r="T1193" s="2">
        <v>588731.31999999995</v>
      </c>
      <c r="U1193" s="2">
        <v>0</v>
      </c>
      <c r="V1193" s="2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66645.119999999995</v>
      </c>
      <c r="AC1193">
        <v>127555.2</v>
      </c>
      <c r="AD1193">
        <v>98978.880000000005</v>
      </c>
      <c r="AE1193">
        <v>98484.28</v>
      </c>
      <c r="AF1193">
        <v>98978.880000000005</v>
      </c>
      <c r="AG1193">
        <v>98088.960000000006</v>
      </c>
      <c r="AH1193" s="2">
        <f t="shared" si="145"/>
        <v>588731.31999999995</v>
      </c>
      <c r="AI1193" s="2">
        <f t="shared" si="140"/>
        <v>0.37379766349206345</v>
      </c>
      <c r="AJ1193">
        <v>588731.31999999995</v>
      </c>
      <c r="AK1193" s="2">
        <f t="shared" si="146"/>
        <v>1177462.6399999999</v>
      </c>
    </row>
    <row r="1194" spans="1:37" ht="12.75" customHeight="1">
      <c r="A1194" s="2">
        <v>14</v>
      </c>
      <c r="B1194" s="2">
        <v>15</v>
      </c>
      <c r="C1194" s="2" t="s">
        <v>10</v>
      </c>
      <c r="D1194" t="s">
        <v>1464</v>
      </c>
      <c r="E1194" s="2" t="s">
        <v>1610</v>
      </c>
      <c r="F1194" t="str">
        <f t="shared" si="141"/>
        <v>031INCOME FOREGONE</v>
      </c>
      <c r="G1194" t="str">
        <f t="shared" si="142"/>
        <v>0291INCOME FOREGONE - USER CHARGES</v>
      </c>
      <c r="H1194" s="2" t="s">
        <v>1584</v>
      </c>
      <c r="I1194" t="s">
        <v>1325</v>
      </c>
      <c r="J1194" s="2" t="s">
        <v>673</v>
      </c>
      <c r="K1194" s="2" t="s">
        <v>674</v>
      </c>
      <c r="L1194" s="2" t="s">
        <v>625</v>
      </c>
      <c r="M1194" s="2" t="s">
        <v>626</v>
      </c>
      <c r="N1194" s="2" t="s">
        <v>627</v>
      </c>
      <c r="O1194" s="2" t="s">
        <v>628</v>
      </c>
      <c r="P1194" s="2">
        <v>0</v>
      </c>
      <c r="Q1194" s="2">
        <v>0</v>
      </c>
      <c r="R1194" s="3">
        <f t="shared" si="143"/>
        <v>0</v>
      </c>
      <c r="S1194" s="3">
        <f t="shared" si="144"/>
        <v>0</v>
      </c>
      <c r="T1194" s="2">
        <v>0</v>
      </c>
      <c r="U1194" s="2">
        <v>0</v>
      </c>
      <c r="V1194" s="2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 s="2">
        <f t="shared" si="145"/>
        <v>0</v>
      </c>
      <c r="AI1194" s="2" t="e">
        <f t="shared" si="140"/>
        <v>#DIV/0!</v>
      </c>
      <c r="AJ1194">
        <v>0</v>
      </c>
      <c r="AK1194" s="2">
        <f t="shared" si="146"/>
        <v>0</v>
      </c>
    </row>
    <row r="1195" spans="1:37" ht="12.75" customHeight="1">
      <c r="A1195" s="2">
        <v>14</v>
      </c>
      <c r="B1195" s="2">
        <v>15</v>
      </c>
      <c r="C1195" s="2" t="s">
        <v>711</v>
      </c>
      <c r="D1195" t="s">
        <v>1467</v>
      </c>
      <c r="E1195" s="2" t="s">
        <v>1608</v>
      </c>
      <c r="F1195" t="str">
        <f t="shared" si="141"/>
        <v>031INCOME FOREGONE</v>
      </c>
      <c r="G1195" t="str">
        <f t="shared" si="142"/>
        <v>0291INCOME FOREGONE - USER CHARGES</v>
      </c>
      <c r="I1195" t="s">
        <v>1325</v>
      </c>
      <c r="J1195" s="2" t="s">
        <v>712</v>
      </c>
      <c r="K1195" s="2" t="s">
        <v>713</v>
      </c>
      <c r="L1195" s="2" t="s">
        <v>625</v>
      </c>
      <c r="M1195" s="2" t="s">
        <v>626</v>
      </c>
      <c r="N1195" s="2" t="s">
        <v>627</v>
      </c>
      <c r="O1195" s="2" t="s">
        <v>628</v>
      </c>
      <c r="P1195" s="2">
        <v>730000</v>
      </c>
      <c r="Q1195" s="2">
        <v>540000</v>
      </c>
      <c r="R1195" s="3">
        <f t="shared" si="143"/>
        <v>569700</v>
      </c>
      <c r="S1195" s="3">
        <f t="shared" si="144"/>
        <v>599894.1</v>
      </c>
      <c r="T1195" s="2">
        <v>256003.98</v>
      </c>
      <c r="U1195" s="2">
        <v>0</v>
      </c>
      <c r="V1195" s="2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32739.96</v>
      </c>
      <c r="AC1195">
        <v>51913.14</v>
      </c>
      <c r="AD1195">
        <v>42878.91</v>
      </c>
      <c r="AE1195">
        <v>42956.58</v>
      </c>
      <c r="AF1195">
        <v>42809.49</v>
      </c>
      <c r="AG1195">
        <v>42705.9</v>
      </c>
      <c r="AH1195" s="2">
        <f t="shared" si="145"/>
        <v>256003.98</v>
      </c>
      <c r="AI1195" s="2">
        <f t="shared" si="140"/>
        <v>0.35069038356164384</v>
      </c>
      <c r="AJ1195">
        <v>256003.98</v>
      </c>
      <c r="AK1195" s="2">
        <f t="shared" si="146"/>
        <v>512007.96</v>
      </c>
    </row>
    <row r="1196" spans="1:37" ht="12.75" customHeight="1">
      <c r="A1196" s="2">
        <v>14</v>
      </c>
      <c r="B1196" s="2">
        <v>15</v>
      </c>
      <c r="C1196" s="2" t="s">
        <v>711</v>
      </c>
      <c r="D1196" t="s">
        <v>1469</v>
      </c>
      <c r="E1196" s="2" t="s">
        <v>1608</v>
      </c>
      <c r="F1196" t="str">
        <f t="shared" si="141"/>
        <v>031INCOME FOREGONE</v>
      </c>
      <c r="G1196" t="str">
        <f t="shared" si="142"/>
        <v>0291INCOME FOREGONE - USER CHARGES</v>
      </c>
      <c r="I1196" t="s">
        <v>1325</v>
      </c>
      <c r="J1196" s="2" t="s">
        <v>716</v>
      </c>
      <c r="K1196" s="2" t="s">
        <v>717</v>
      </c>
      <c r="L1196" s="2" t="s">
        <v>625</v>
      </c>
      <c r="M1196" s="2" t="s">
        <v>626</v>
      </c>
      <c r="N1196" s="2" t="s">
        <v>627</v>
      </c>
      <c r="O1196" s="2" t="s">
        <v>628</v>
      </c>
      <c r="P1196" s="2">
        <v>160000</v>
      </c>
      <c r="Q1196" s="2">
        <v>145000</v>
      </c>
      <c r="R1196" s="3">
        <f t="shared" si="143"/>
        <v>152975</v>
      </c>
      <c r="S1196" s="3">
        <f t="shared" si="144"/>
        <v>161082.67499999999</v>
      </c>
      <c r="T1196" s="2">
        <v>67490.260000000009</v>
      </c>
      <c r="U1196" s="2">
        <v>0</v>
      </c>
      <c r="V1196" s="2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7775.67</v>
      </c>
      <c r="AC1196">
        <v>14418.04</v>
      </c>
      <c r="AD1196">
        <v>11456.45</v>
      </c>
      <c r="AE1196">
        <v>11200.92</v>
      </c>
      <c r="AF1196">
        <v>11274.02</v>
      </c>
      <c r="AG1196">
        <v>11365.16</v>
      </c>
      <c r="AH1196" s="2">
        <f t="shared" si="145"/>
        <v>67490.260000000009</v>
      </c>
      <c r="AI1196" s="2">
        <f t="shared" si="140"/>
        <v>0.42181412500000004</v>
      </c>
      <c r="AJ1196">
        <v>67490.259999999995</v>
      </c>
      <c r="AK1196" s="2">
        <f t="shared" si="146"/>
        <v>134980.52000000002</v>
      </c>
    </row>
    <row r="1197" spans="1:37" ht="12.75" customHeight="1">
      <c r="A1197" s="2">
        <v>14</v>
      </c>
      <c r="B1197" s="2">
        <v>15</v>
      </c>
      <c r="C1197" s="2" t="s">
        <v>10</v>
      </c>
      <c r="D1197" t="s">
        <v>1425</v>
      </c>
      <c r="E1197" s="2" t="s">
        <v>1604</v>
      </c>
      <c r="F1197" t="str">
        <f t="shared" si="141"/>
        <v>043INTERNAL RECOVERIES</v>
      </c>
      <c r="G1197" t="str">
        <f t="shared" si="142"/>
        <v>0331INTERNAL ADMINISTRATION COSTS</v>
      </c>
      <c r="H1197" s="2" t="s">
        <v>1568</v>
      </c>
      <c r="I1197" t="s">
        <v>1327</v>
      </c>
      <c r="J1197" s="2" t="s">
        <v>389</v>
      </c>
      <c r="K1197" s="2" t="s">
        <v>390</v>
      </c>
      <c r="L1197" s="2" t="s">
        <v>1059</v>
      </c>
      <c r="M1197" s="2" t="s">
        <v>1060</v>
      </c>
      <c r="N1197" s="2" t="s">
        <v>1061</v>
      </c>
      <c r="O1197" s="2" t="s">
        <v>1062</v>
      </c>
      <c r="P1197" s="2">
        <v>-3417850</v>
      </c>
      <c r="Q1197" s="2">
        <v>-2970365</v>
      </c>
      <c r="R1197" s="3">
        <f t="shared" si="143"/>
        <v>-3133735.0750000002</v>
      </c>
      <c r="S1197" s="3">
        <f t="shared" si="144"/>
        <v>-3299823.033975</v>
      </c>
      <c r="T1197" s="2">
        <v>0</v>
      </c>
      <c r="U1197" s="2">
        <v>0</v>
      </c>
      <c r="V1197" s="2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 s="2">
        <f t="shared" si="145"/>
        <v>0</v>
      </c>
      <c r="AI1197" s="2">
        <f t="shared" si="140"/>
        <v>0</v>
      </c>
      <c r="AJ1197">
        <v>0</v>
      </c>
      <c r="AK1197" s="2">
        <f t="shared" si="146"/>
        <v>0</v>
      </c>
    </row>
    <row r="1198" spans="1:37" ht="12.75" customHeight="1">
      <c r="A1198" s="2">
        <v>14</v>
      </c>
      <c r="B1198" s="2">
        <v>15</v>
      </c>
      <c r="C1198" s="2" t="s">
        <v>10</v>
      </c>
      <c r="D1198" t="s">
        <v>1426</v>
      </c>
      <c r="E1198" s="2" t="s">
        <v>1607</v>
      </c>
      <c r="F1198" t="str">
        <f t="shared" si="141"/>
        <v>043INTERNAL RECOVERIES</v>
      </c>
      <c r="G1198" t="str">
        <f t="shared" si="142"/>
        <v>0331INTERNAL ADMINISTRATION COSTS</v>
      </c>
      <c r="H1198" s="2" t="s">
        <v>1573</v>
      </c>
      <c r="I1198" t="s">
        <v>1327</v>
      </c>
      <c r="J1198" s="2" t="s">
        <v>407</v>
      </c>
      <c r="K1198" s="2" t="s">
        <v>408</v>
      </c>
      <c r="L1198" s="2" t="s">
        <v>1059</v>
      </c>
      <c r="M1198" s="2" t="s">
        <v>1060</v>
      </c>
      <c r="N1198" s="2" t="s">
        <v>1061</v>
      </c>
      <c r="O1198" s="2" t="s">
        <v>1062</v>
      </c>
      <c r="P1198" s="2">
        <v>-3712905</v>
      </c>
      <c r="Q1198" s="2">
        <v>-3996412</v>
      </c>
      <c r="R1198" s="3">
        <f t="shared" si="143"/>
        <v>-4216214.66</v>
      </c>
      <c r="S1198" s="3">
        <f t="shared" si="144"/>
        <v>-4439674.0369800003</v>
      </c>
      <c r="T1198" s="2">
        <v>0</v>
      </c>
      <c r="U1198" s="2">
        <v>0</v>
      </c>
      <c r="V1198" s="2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 s="2">
        <f t="shared" si="145"/>
        <v>0</v>
      </c>
      <c r="AI1198" s="2">
        <f t="shared" si="140"/>
        <v>0</v>
      </c>
      <c r="AJ1198">
        <v>0</v>
      </c>
      <c r="AK1198" s="2">
        <f t="shared" si="146"/>
        <v>0</v>
      </c>
    </row>
    <row r="1199" spans="1:37" ht="12.75" customHeight="1">
      <c r="A1199" s="2">
        <v>14</v>
      </c>
      <c r="B1199" s="2">
        <v>15</v>
      </c>
      <c r="C1199" s="2" t="s">
        <v>10</v>
      </c>
      <c r="D1199" t="s">
        <v>1427</v>
      </c>
      <c r="E1199" s="2" t="s">
        <v>1604</v>
      </c>
      <c r="F1199" t="str">
        <f t="shared" si="141"/>
        <v>043INTERNAL RECOVERIES</v>
      </c>
      <c r="G1199" t="str">
        <f t="shared" si="142"/>
        <v>0331INTERNAL ADMINISTRATION COSTS</v>
      </c>
      <c r="H1199" s="2" t="s">
        <v>1573</v>
      </c>
      <c r="I1199" t="s">
        <v>1327</v>
      </c>
      <c r="J1199" s="2" t="s">
        <v>417</v>
      </c>
      <c r="K1199" s="2" t="s">
        <v>418</v>
      </c>
      <c r="L1199" s="2" t="s">
        <v>1059</v>
      </c>
      <c r="M1199" s="2" t="s">
        <v>1060</v>
      </c>
      <c r="N1199" s="2" t="s">
        <v>1061</v>
      </c>
      <c r="O1199" s="2" t="s">
        <v>1062</v>
      </c>
      <c r="P1199" s="2">
        <v>-5199883</v>
      </c>
      <c r="Q1199" s="2">
        <v>-5137582</v>
      </c>
      <c r="R1199" s="3">
        <f t="shared" si="143"/>
        <v>-5420149.0099999998</v>
      </c>
      <c r="S1199" s="3">
        <f t="shared" si="144"/>
        <v>-5707416.9075299995</v>
      </c>
      <c r="T1199" s="2">
        <v>0</v>
      </c>
      <c r="U1199" s="2">
        <v>0</v>
      </c>
      <c r="V1199" s="2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 s="2">
        <f t="shared" si="145"/>
        <v>0</v>
      </c>
      <c r="AI1199" s="2">
        <f t="shared" si="140"/>
        <v>0</v>
      </c>
      <c r="AJ1199">
        <v>0</v>
      </c>
      <c r="AK1199" s="2">
        <f t="shared" si="146"/>
        <v>0</v>
      </c>
    </row>
    <row r="1200" spans="1:37" ht="12.75" customHeight="1">
      <c r="A1200" s="2">
        <v>14</v>
      </c>
      <c r="B1200" s="2">
        <v>15</v>
      </c>
      <c r="C1200" s="2" t="s">
        <v>10</v>
      </c>
      <c r="D1200" t="s">
        <v>1428</v>
      </c>
      <c r="E1200" s="2" t="s">
        <v>1604</v>
      </c>
      <c r="F1200" t="str">
        <f t="shared" si="141"/>
        <v>043INTERNAL RECOVERIES</v>
      </c>
      <c r="G1200" t="str">
        <f t="shared" si="142"/>
        <v>0331INTERNAL ADMINISTRATION COSTS</v>
      </c>
      <c r="H1200" s="2" t="s">
        <v>1573</v>
      </c>
      <c r="I1200" t="s">
        <v>1327</v>
      </c>
      <c r="J1200" s="2" t="s">
        <v>422</v>
      </c>
      <c r="K1200" s="2" t="s">
        <v>423</v>
      </c>
      <c r="L1200" s="2" t="s">
        <v>1059</v>
      </c>
      <c r="M1200" s="2" t="s">
        <v>1060</v>
      </c>
      <c r="N1200" s="2" t="s">
        <v>1061</v>
      </c>
      <c r="O1200" s="2" t="s">
        <v>1062</v>
      </c>
      <c r="P1200" s="2">
        <v>-2451628</v>
      </c>
      <c r="Q1200" s="2">
        <v>-3893043</v>
      </c>
      <c r="R1200" s="3">
        <f t="shared" si="143"/>
        <v>-4107160.3650000002</v>
      </c>
      <c r="S1200" s="3">
        <f t="shared" si="144"/>
        <v>-4324839.8643450001</v>
      </c>
      <c r="T1200" s="2">
        <v>0</v>
      </c>
      <c r="U1200" s="2">
        <v>0</v>
      </c>
      <c r="V1200" s="2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 s="2">
        <f t="shared" si="145"/>
        <v>0</v>
      </c>
      <c r="AI1200" s="2">
        <f t="shared" si="140"/>
        <v>0</v>
      </c>
      <c r="AJ1200">
        <v>0</v>
      </c>
      <c r="AK1200" s="2">
        <f t="shared" si="146"/>
        <v>0</v>
      </c>
    </row>
    <row r="1201" spans="1:37" ht="12.75" customHeight="1">
      <c r="A1201" s="2">
        <v>14</v>
      </c>
      <c r="B1201" s="2">
        <v>15</v>
      </c>
      <c r="C1201" s="2" t="s">
        <v>10</v>
      </c>
      <c r="D1201" t="s">
        <v>1429</v>
      </c>
      <c r="E1201" s="2" t="s">
        <v>1607</v>
      </c>
      <c r="F1201" t="str">
        <f t="shared" si="141"/>
        <v>043INTERNAL RECOVERIES</v>
      </c>
      <c r="G1201" t="str">
        <f t="shared" si="142"/>
        <v>0331INTERNAL ADMINISTRATION COSTS</v>
      </c>
      <c r="H1201" s="2" t="s">
        <v>1573</v>
      </c>
      <c r="I1201" t="s">
        <v>1327</v>
      </c>
      <c r="J1201" s="2" t="s">
        <v>455</v>
      </c>
      <c r="K1201" s="2" t="s">
        <v>456</v>
      </c>
      <c r="L1201" s="2" t="s">
        <v>1059</v>
      </c>
      <c r="M1201" s="2" t="s">
        <v>1060</v>
      </c>
      <c r="N1201" s="2" t="s">
        <v>1061</v>
      </c>
      <c r="O1201" s="2" t="s">
        <v>1062</v>
      </c>
      <c r="P1201" s="2">
        <v>-10464843</v>
      </c>
      <c r="Q1201" s="2">
        <v>-10133015</v>
      </c>
      <c r="R1201" s="3">
        <f t="shared" si="143"/>
        <v>-10690330.824999999</v>
      </c>
      <c r="S1201" s="3">
        <f t="shared" si="144"/>
        <v>-11256918.358725</v>
      </c>
      <c r="T1201" s="2">
        <v>0</v>
      </c>
      <c r="U1201" s="2">
        <v>0</v>
      </c>
      <c r="V1201" s="2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 s="2">
        <f t="shared" si="145"/>
        <v>0</v>
      </c>
      <c r="AI1201" s="2">
        <f t="shared" si="140"/>
        <v>0</v>
      </c>
      <c r="AJ1201">
        <v>0</v>
      </c>
      <c r="AK1201" s="2">
        <f t="shared" si="146"/>
        <v>0</v>
      </c>
    </row>
    <row r="1202" spans="1:37" ht="12.75" customHeight="1">
      <c r="A1202" s="2">
        <v>14</v>
      </c>
      <c r="B1202" s="2">
        <v>15</v>
      </c>
      <c r="C1202" s="2" t="s">
        <v>10</v>
      </c>
      <c r="D1202" t="s">
        <v>1431</v>
      </c>
      <c r="E1202" s="2" t="s">
        <v>1605</v>
      </c>
      <c r="F1202" t="str">
        <f t="shared" si="141"/>
        <v>043INTERNAL RECOVERIES</v>
      </c>
      <c r="G1202" t="str">
        <f t="shared" si="142"/>
        <v>0331INTERNAL ADMINISTRATION COSTS</v>
      </c>
      <c r="H1202" s="2" t="s">
        <v>1580</v>
      </c>
      <c r="I1202" t="s">
        <v>1327</v>
      </c>
      <c r="J1202" s="2" t="s">
        <v>480</v>
      </c>
      <c r="K1202" s="2" t="s">
        <v>481</v>
      </c>
      <c r="L1202" s="2" t="s">
        <v>1059</v>
      </c>
      <c r="M1202" s="2" t="s">
        <v>1060</v>
      </c>
      <c r="N1202" s="2" t="s">
        <v>1061</v>
      </c>
      <c r="O1202" s="2" t="s">
        <v>1062</v>
      </c>
      <c r="P1202" s="2">
        <v>-1772120</v>
      </c>
      <c r="Q1202" s="2">
        <v>-1916340</v>
      </c>
      <c r="R1202" s="3">
        <f t="shared" si="143"/>
        <v>-2021738.7</v>
      </c>
      <c r="S1202" s="3">
        <f t="shared" si="144"/>
        <v>-2128890.8511000001</v>
      </c>
      <c r="T1202" s="2">
        <v>0</v>
      </c>
      <c r="U1202" s="2">
        <v>0</v>
      </c>
      <c r="V1202" s="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 s="2">
        <f t="shared" si="145"/>
        <v>0</v>
      </c>
      <c r="AI1202" s="2">
        <f t="shared" si="140"/>
        <v>0</v>
      </c>
      <c r="AJ1202">
        <v>0</v>
      </c>
      <c r="AK1202" s="2">
        <f t="shared" si="146"/>
        <v>0</v>
      </c>
    </row>
    <row r="1203" spans="1:37" ht="12.75" customHeight="1">
      <c r="A1203" s="2">
        <v>14</v>
      </c>
      <c r="B1203" s="2">
        <v>15</v>
      </c>
      <c r="C1203" s="2" t="s">
        <v>10</v>
      </c>
      <c r="D1203" t="s">
        <v>1432</v>
      </c>
      <c r="E1203" s="2" t="s">
        <v>1605</v>
      </c>
      <c r="F1203" t="str">
        <f t="shared" si="141"/>
        <v>043INTERNAL RECOVERIES</v>
      </c>
      <c r="G1203" t="str">
        <f t="shared" si="142"/>
        <v>0331INTERNAL ADMINISTRATION COSTS</v>
      </c>
      <c r="H1203" s="2" t="s">
        <v>1580</v>
      </c>
      <c r="I1203" t="s">
        <v>1327</v>
      </c>
      <c r="J1203" s="2" t="s">
        <v>498</v>
      </c>
      <c r="K1203" s="2" t="s">
        <v>499</v>
      </c>
      <c r="L1203" s="2" t="s">
        <v>1059</v>
      </c>
      <c r="M1203" s="2" t="s">
        <v>1060</v>
      </c>
      <c r="N1203" s="2" t="s">
        <v>1061</v>
      </c>
      <c r="O1203" s="2" t="s">
        <v>1062</v>
      </c>
      <c r="P1203" s="2">
        <v>-6124725</v>
      </c>
      <c r="Q1203" s="2">
        <v>-8501559</v>
      </c>
      <c r="R1203" s="3">
        <f t="shared" si="143"/>
        <v>-8969144.7449999992</v>
      </c>
      <c r="S1203" s="3">
        <f t="shared" si="144"/>
        <v>-9444509.4164849985</v>
      </c>
      <c r="T1203" s="2">
        <v>0</v>
      </c>
      <c r="U1203" s="2">
        <v>0</v>
      </c>
      <c r="V1203" s="2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 s="2">
        <f t="shared" si="145"/>
        <v>0</v>
      </c>
      <c r="AI1203" s="2">
        <f t="shared" si="140"/>
        <v>0</v>
      </c>
      <c r="AJ1203">
        <v>0</v>
      </c>
      <c r="AK1203" s="2">
        <f t="shared" si="146"/>
        <v>0</v>
      </c>
    </row>
    <row r="1204" spans="1:37" ht="12.75" customHeight="1">
      <c r="A1204" s="2">
        <v>14</v>
      </c>
      <c r="B1204" s="2">
        <v>15</v>
      </c>
      <c r="C1204" s="2" t="s">
        <v>10</v>
      </c>
      <c r="D1204" t="s">
        <v>1433</v>
      </c>
      <c r="E1204" s="2" t="s">
        <v>1605</v>
      </c>
      <c r="F1204" t="str">
        <f t="shared" si="141"/>
        <v>043INTERNAL RECOVERIES</v>
      </c>
      <c r="G1204" t="str">
        <f t="shared" si="142"/>
        <v>0331INTERNAL ADMINISTRATION COSTS</v>
      </c>
      <c r="H1204" s="2" t="s">
        <v>1581</v>
      </c>
      <c r="I1204" t="s">
        <v>1327</v>
      </c>
      <c r="J1204" s="2" t="s">
        <v>508</v>
      </c>
      <c r="K1204" s="2" t="s">
        <v>509</v>
      </c>
      <c r="L1204" s="2" t="s">
        <v>1059</v>
      </c>
      <c r="M1204" s="2" t="s">
        <v>1060</v>
      </c>
      <c r="N1204" s="2" t="s">
        <v>1061</v>
      </c>
      <c r="O1204" s="2" t="s">
        <v>1062</v>
      </c>
      <c r="P1204" s="2">
        <v>-4404607</v>
      </c>
      <c r="Q1204" s="2">
        <v>-5256750</v>
      </c>
      <c r="R1204" s="3">
        <f t="shared" si="143"/>
        <v>-5545871.25</v>
      </c>
      <c r="S1204" s="3">
        <f t="shared" si="144"/>
        <v>-5839802.4262499996</v>
      </c>
      <c r="T1204" s="2">
        <v>0</v>
      </c>
      <c r="U1204" s="2">
        <v>0</v>
      </c>
      <c r="V1204" s="2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 s="2">
        <f t="shared" si="145"/>
        <v>0</v>
      </c>
      <c r="AI1204" s="2">
        <f t="shared" si="140"/>
        <v>0</v>
      </c>
      <c r="AJ1204">
        <v>0</v>
      </c>
      <c r="AK1204" s="2">
        <f t="shared" si="146"/>
        <v>0</v>
      </c>
    </row>
    <row r="1205" spans="1:37" ht="12.75" customHeight="1">
      <c r="A1205" s="2">
        <v>14</v>
      </c>
      <c r="B1205" s="2">
        <v>15</v>
      </c>
      <c r="C1205" s="2" t="s">
        <v>10</v>
      </c>
      <c r="D1205" t="s">
        <v>1434</v>
      </c>
      <c r="E1205" s="2" t="s">
        <v>1605</v>
      </c>
      <c r="F1205" t="str">
        <f t="shared" si="141"/>
        <v>043INTERNAL RECOVERIES</v>
      </c>
      <c r="G1205" t="str">
        <f t="shared" si="142"/>
        <v>0331INTERNAL ADMINISTRATION COSTS</v>
      </c>
      <c r="H1205" s="2" t="s">
        <v>1572</v>
      </c>
      <c r="I1205" t="s">
        <v>1327</v>
      </c>
      <c r="J1205" s="2" t="s">
        <v>512</v>
      </c>
      <c r="K1205" s="2" t="s">
        <v>513</v>
      </c>
      <c r="L1205" s="2" t="s">
        <v>1059</v>
      </c>
      <c r="M1205" s="2" t="s">
        <v>1060</v>
      </c>
      <c r="N1205" s="2" t="s">
        <v>1061</v>
      </c>
      <c r="O1205" s="2" t="s">
        <v>1062</v>
      </c>
      <c r="P1205" s="2">
        <v>-9476291</v>
      </c>
      <c r="Q1205" s="2">
        <v>-5872124</v>
      </c>
      <c r="R1205" s="3">
        <f t="shared" si="143"/>
        <v>-6195090.8200000003</v>
      </c>
      <c r="S1205" s="3">
        <f t="shared" si="144"/>
        <v>-6523430.6334600002</v>
      </c>
      <c r="T1205" s="2">
        <v>0</v>
      </c>
      <c r="U1205" s="2">
        <v>0</v>
      </c>
      <c r="V1205" s="2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 s="2">
        <f t="shared" si="145"/>
        <v>0</v>
      </c>
      <c r="AI1205" s="2">
        <f t="shared" si="140"/>
        <v>0</v>
      </c>
      <c r="AJ1205">
        <v>0</v>
      </c>
      <c r="AK1205" s="2">
        <f t="shared" si="146"/>
        <v>0</v>
      </c>
    </row>
    <row r="1206" spans="1:37" ht="12.75" customHeight="1">
      <c r="A1206" s="2">
        <v>14</v>
      </c>
      <c r="B1206" s="2">
        <v>15</v>
      </c>
      <c r="C1206" s="2" t="s">
        <v>10</v>
      </c>
      <c r="D1206" t="s">
        <v>1502</v>
      </c>
      <c r="E1206" s="2" t="s">
        <v>1605</v>
      </c>
      <c r="F1206" t="str">
        <f t="shared" si="141"/>
        <v>043INTERNAL RECOVERIES</v>
      </c>
      <c r="G1206" t="str">
        <f t="shared" si="142"/>
        <v>0331INTERNAL ADMINISTRATION COSTS</v>
      </c>
      <c r="H1206" s="2" t="s">
        <v>1573</v>
      </c>
      <c r="I1206" t="s">
        <v>1327</v>
      </c>
      <c r="J1206" s="2" t="s">
        <v>1063</v>
      </c>
      <c r="K1206" s="2" t="s">
        <v>1064</v>
      </c>
      <c r="L1206" s="2" t="s">
        <v>1059</v>
      </c>
      <c r="M1206" s="2" t="s">
        <v>1060</v>
      </c>
      <c r="N1206" s="2" t="s">
        <v>1061</v>
      </c>
      <c r="O1206" s="2" t="s">
        <v>1062</v>
      </c>
      <c r="P1206" s="2">
        <v>-259572</v>
      </c>
      <c r="Q1206" s="2">
        <v>-347002</v>
      </c>
      <c r="R1206" s="3">
        <f t="shared" si="143"/>
        <v>-366087.11</v>
      </c>
      <c r="S1206" s="3">
        <f t="shared" si="144"/>
        <v>-385489.72683</v>
      </c>
      <c r="T1206" s="2">
        <v>0</v>
      </c>
      <c r="U1206" s="2">
        <v>0</v>
      </c>
      <c r="V1206" s="2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 s="2">
        <f t="shared" si="145"/>
        <v>0</v>
      </c>
      <c r="AI1206" s="2">
        <f t="shared" si="140"/>
        <v>0</v>
      </c>
      <c r="AJ1206">
        <v>0</v>
      </c>
      <c r="AK1206" s="2">
        <f t="shared" si="146"/>
        <v>0</v>
      </c>
    </row>
    <row r="1207" spans="1:37" ht="12.75" customHeight="1">
      <c r="A1207" s="2">
        <v>14</v>
      </c>
      <c r="B1207" s="2">
        <v>15</v>
      </c>
      <c r="C1207" s="2" t="s">
        <v>10</v>
      </c>
      <c r="D1207" t="s">
        <v>1435</v>
      </c>
      <c r="E1207" s="2" t="s">
        <v>1605</v>
      </c>
      <c r="F1207" t="str">
        <f t="shared" si="141"/>
        <v>043INTERNAL RECOVERIES</v>
      </c>
      <c r="G1207" t="str">
        <f t="shared" si="142"/>
        <v>0331INTERNAL ADMINISTRATION COSTS</v>
      </c>
      <c r="H1207" s="2" t="s">
        <v>1573</v>
      </c>
      <c r="I1207" t="s">
        <v>1327</v>
      </c>
      <c r="J1207" s="2" t="s">
        <v>514</v>
      </c>
      <c r="K1207" s="2" t="s">
        <v>518</v>
      </c>
      <c r="L1207" s="2" t="s">
        <v>1059</v>
      </c>
      <c r="M1207" s="2" t="s">
        <v>1060</v>
      </c>
      <c r="N1207" s="2" t="s">
        <v>1061</v>
      </c>
      <c r="O1207" s="2" t="s">
        <v>1062</v>
      </c>
      <c r="P1207" s="2">
        <v>-296235</v>
      </c>
      <c r="Q1207" s="2">
        <v>-396155</v>
      </c>
      <c r="R1207" s="3">
        <f t="shared" si="143"/>
        <v>-417943.52500000002</v>
      </c>
      <c r="S1207" s="3">
        <f t="shared" si="144"/>
        <v>-440094.53182500001</v>
      </c>
      <c r="T1207" s="2">
        <v>0</v>
      </c>
      <c r="U1207" s="2">
        <v>0</v>
      </c>
      <c r="V1207" s="2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 s="2">
        <f t="shared" si="145"/>
        <v>0</v>
      </c>
      <c r="AI1207" s="2">
        <f t="shared" si="140"/>
        <v>0</v>
      </c>
      <c r="AJ1207">
        <v>0</v>
      </c>
      <c r="AK1207" s="2">
        <f t="shared" si="146"/>
        <v>0</v>
      </c>
    </row>
    <row r="1208" spans="1:37" ht="12.75" customHeight="1">
      <c r="A1208" s="2">
        <v>14</v>
      </c>
      <c r="B1208" s="2">
        <v>15</v>
      </c>
      <c r="C1208" s="2" t="s">
        <v>10</v>
      </c>
      <c r="D1208" t="s">
        <v>1503</v>
      </c>
      <c r="E1208" s="2" t="s">
        <v>1605</v>
      </c>
      <c r="F1208" t="str">
        <f t="shared" si="141"/>
        <v>043INTERNAL RECOVERIES</v>
      </c>
      <c r="G1208" t="str">
        <f t="shared" si="142"/>
        <v>0331INTERNAL ADMINISTRATION COSTS</v>
      </c>
      <c r="H1208" s="2" t="s">
        <v>1573</v>
      </c>
      <c r="I1208" t="s">
        <v>1327</v>
      </c>
      <c r="J1208" s="2" t="s">
        <v>1065</v>
      </c>
      <c r="K1208" s="2" t="s">
        <v>1066</v>
      </c>
      <c r="L1208" s="2" t="s">
        <v>1059</v>
      </c>
      <c r="M1208" s="2" t="s">
        <v>1060</v>
      </c>
      <c r="N1208" s="2" t="s">
        <v>1061</v>
      </c>
      <c r="O1208" s="2" t="s">
        <v>1062</v>
      </c>
      <c r="P1208" s="2">
        <v>-17008</v>
      </c>
      <c r="Q1208" s="2">
        <v>-17008</v>
      </c>
      <c r="R1208" s="3">
        <f t="shared" si="143"/>
        <v>-17943.439999999999</v>
      </c>
      <c r="S1208" s="3">
        <f t="shared" si="144"/>
        <v>-18894.442319999998</v>
      </c>
      <c r="T1208" s="2">
        <v>0</v>
      </c>
      <c r="U1208" s="2">
        <v>0</v>
      </c>
      <c r="V1208" s="2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 s="2">
        <f t="shared" si="145"/>
        <v>0</v>
      </c>
      <c r="AI1208" s="2">
        <f t="shared" si="140"/>
        <v>0</v>
      </c>
      <c r="AJ1208">
        <v>0</v>
      </c>
      <c r="AK1208" s="2">
        <f t="shared" si="146"/>
        <v>0</v>
      </c>
    </row>
    <row r="1209" spans="1:37" ht="12.75" customHeight="1">
      <c r="A1209" s="2">
        <v>14</v>
      </c>
      <c r="B1209" s="2">
        <v>15</v>
      </c>
      <c r="C1209" s="2" t="s">
        <v>10</v>
      </c>
      <c r="D1209" t="s">
        <v>1436</v>
      </c>
      <c r="E1209" s="2" t="s">
        <v>1606</v>
      </c>
      <c r="F1209" t="str">
        <f t="shared" si="141"/>
        <v>043INTERNAL RECOVERIES</v>
      </c>
      <c r="G1209" t="str">
        <f t="shared" si="142"/>
        <v>0331INTERNAL ADMINISTRATION COSTS</v>
      </c>
      <c r="H1209" s="2" t="s">
        <v>1569</v>
      </c>
      <c r="I1209" t="s">
        <v>1327</v>
      </c>
      <c r="J1209" s="2" t="s">
        <v>519</v>
      </c>
      <c r="K1209" s="2" t="s">
        <v>520</v>
      </c>
      <c r="L1209" s="2" t="s">
        <v>1059</v>
      </c>
      <c r="M1209" s="2" t="s">
        <v>1060</v>
      </c>
      <c r="N1209" s="2" t="s">
        <v>1061</v>
      </c>
      <c r="O1209" s="2" t="s">
        <v>1062</v>
      </c>
      <c r="P1209" s="2">
        <v>4944000</v>
      </c>
      <c r="Q1209" s="2">
        <v>4944000</v>
      </c>
      <c r="R1209" s="3">
        <f t="shared" si="143"/>
        <v>5215920</v>
      </c>
      <c r="S1209" s="3">
        <f t="shared" si="144"/>
        <v>5492363.7599999998</v>
      </c>
      <c r="T1209" s="2">
        <v>0</v>
      </c>
      <c r="U1209" s="2">
        <v>0</v>
      </c>
      <c r="V1209" s="2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 s="2">
        <f t="shared" si="145"/>
        <v>0</v>
      </c>
      <c r="AI1209" s="2">
        <f t="shared" si="140"/>
        <v>0</v>
      </c>
      <c r="AJ1209">
        <v>0</v>
      </c>
      <c r="AK1209" s="2">
        <f t="shared" si="146"/>
        <v>0</v>
      </c>
    </row>
    <row r="1210" spans="1:37" ht="12.75" customHeight="1">
      <c r="A1210" s="2">
        <v>14</v>
      </c>
      <c r="B1210" s="2">
        <v>15</v>
      </c>
      <c r="C1210" s="2" t="s">
        <v>10</v>
      </c>
      <c r="D1210" t="s">
        <v>1437</v>
      </c>
      <c r="E1210" s="2" t="s">
        <v>1606</v>
      </c>
      <c r="F1210" t="str">
        <f t="shared" si="141"/>
        <v>043INTERNAL RECOVERIES</v>
      </c>
      <c r="G1210" t="str">
        <f t="shared" si="142"/>
        <v>0331INTERNAL ADMINISTRATION COSTS</v>
      </c>
      <c r="H1210" s="2" t="s">
        <v>1569</v>
      </c>
      <c r="I1210" t="s">
        <v>1327</v>
      </c>
      <c r="J1210" s="2" t="s">
        <v>527</v>
      </c>
      <c r="K1210" s="2" t="s">
        <v>528</v>
      </c>
      <c r="L1210" s="2" t="s">
        <v>1059</v>
      </c>
      <c r="M1210" s="2" t="s">
        <v>1060</v>
      </c>
      <c r="N1210" s="2" t="s">
        <v>1061</v>
      </c>
      <c r="O1210" s="2" t="s">
        <v>1062</v>
      </c>
      <c r="P1210" s="2">
        <v>-6632755</v>
      </c>
      <c r="Q1210" s="2">
        <v>-7611131</v>
      </c>
      <c r="R1210" s="3">
        <f t="shared" si="143"/>
        <v>-8029743.2050000001</v>
      </c>
      <c r="S1210" s="3">
        <f t="shared" si="144"/>
        <v>-8455319.5948649999</v>
      </c>
      <c r="T1210" s="2">
        <v>0</v>
      </c>
      <c r="U1210" s="2">
        <v>0</v>
      </c>
      <c r="V1210" s="2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 s="2">
        <f t="shared" si="145"/>
        <v>0</v>
      </c>
      <c r="AI1210" s="2">
        <f t="shared" si="140"/>
        <v>0</v>
      </c>
      <c r="AJ1210">
        <v>0</v>
      </c>
      <c r="AK1210" s="2">
        <f t="shared" si="146"/>
        <v>0</v>
      </c>
    </row>
    <row r="1211" spans="1:37" ht="12.75" customHeight="1">
      <c r="A1211" s="2">
        <v>14</v>
      </c>
      <c r="B1211" s="2">
        <v>15</v>
      </c>
      <c r="C1211" s="2" t="s">
        <v>10</v>
      </c>
      <c r="D1211" t="s">
        <v>1438</v>
      </c>
      <c r="E1211" s="2" t="s">
        <v>1606</v>
      </c>
      <c r="F1211" t="str">
        <f t="shared" si="141"/>
        <v>043INTERNAL RECOVERIES</v>
      </c>
      <c r="G1211" t="str">
        <f t="shared" si="142"/>
        <v>0331INTERNAL ADMINISTRATION COSTS</v>
      </c>
      <c r="H1211" s="2" t="s">
        <v>1569</v>
      </c>
      <c r="I1211" t="s">
        <v>1327</v>
      </c>
      <c r="J1211" s="2" t="s">
        <v>533</v>
      </c>
      <c r="K1211" s="2" t="s">
        <v>534</v>
      </c>
      <c r="L1211" s="2" t="s">
        <v>1059</v>
      </c>
      <c r="M1211" s="2" t="s">
        <v>1060</v>
      </c>
      <c r="N1211" s="2" t="s">
        <v>1061</v>
      </c>
      <c r="O1211" s="2" t="s">
        <v>1062</v>
      </c>
      <c r="P1211" s="2">
        <v>-4326641</v>
      </c>
      <c r="Q1211" s="2">
        <v>-4944000</v>
      </c>
      <c r="R1211" s="3">
        <f t="shared" si="143"/>
        <v>-5215920</v>
      </c>
      <c r="S1211" s="3">
        <f t="shared" si="144"/>
        <v>-5492363.7599999998</v>
      </c>
      <c r="T1211" s="2">
        <v>0</v>
      </c>
      <c r="U1211" s="2">
        <v>0</v>
      </c>
      <c r="V1211" s="2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 s="2">
        <f t="shared" si="145"/>
        <v>0</v>
      </c>
      <c r="AI1211" s="2">
        <f t="shared" si="140"/>
        <v>0</v>
      </c>
      <c r="AJ1211">
        <v>0</v>
      </c>
      <c r="AK1211" s="2">
        <f t="shared" si="146"/>
        <v>0</v>
      </c>
    </row>
    <row r="1212" spans="1:37" ht="12.75" customHeight="1">
      <c r="A1212" s="2">
        <v>14</v>
      </c>
      <c r="B1212" s="2">
        <v>15</v>
      </c>
      <c r="C1212" s="2" t="s">
        <v>10</v>
      </c>
      <c r="D1212" t="s">
        <v>1439</v>
      </c>
      <c r="E1212" s="2" t="s">
        <v>1606</v>
      </c>
      <c r="F1212" t="str">
        <f t="shared" si="141"/>
        <v>043INTERNAL RECOVERIES</v>
      </c>
      <c r="G1212" t="str">
        <f t="shared" si="142"/>
        <v>0331INTERNAL ADMINISTRATION COSTS</v>
      </c>
      <c r="H1212" s="2" t="s">
        <v>1569</v>
      </c>
      <c r="I1212" t="s">
        <v>1327</v>
      </c>
      <c r="J1212" s="2" t="s">
        <v>549</v>
      </c>
      <c r="K1212" s="2" t="s">
        <v>550</v>
      </c>
      <c r="L1212" s="2" t="s">
        <v>1059</v>
      </c>
      <c r="M1212" s="2" t="s">
        <v>1060</v>
      </c>
      <c r="N1212" s="2" t="s">
        <v>1061</v>
      </c>
      <c r="O1212" s="2" t="s">
        <v>1062</v>
      </c>
      <c r="P1212" s="2">
        <v>-7723287</v>
      </c>
      <c r="Q1212" s="2">
        <v>-9280954</v>
      </c>
      <c r="R1212" s="3">
        <f t="shared" si="143"/>
        <v>-9791406.4700000007</v>
      </c>
      <c r="S1212" s="3">
        <f t="shared" si="144"/>
        <v>-10310351.012910001</v>
      </c>
      <c r="T1212" s="2">
        <v>0</v>
      </c>
      <c r="U1212" s="2">
        <v>0</v>
      </c>
      <c r="V1212" s="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 s="2">
        <f t="shared" si="145"/>
        <v>0</v>
      </c>
      <c r="AI1212" s="2">
        <f t="shared" si="140"/>
        <v>0</v>
      </c>
      <c r="AJ1212">
        <v>0</v>
      </c>
      <c r="AK1212" s="2">
        <f t="shared" si="146"/>
        <v>0</v>
      </c>
    </row>
    <row r="1213" spans="1:37" ht="12.75" customHeight="1">
      <c r="A1213" s="2">
        <v>14</v>
      </c>
      <c r="B1213" s="2">
        <v>15</v>
      </c>
      <c r="C1213" s="2" t="s">
        <v>10</v>
      </c>
      <c r="D1213" t="s">
        <v>1440</v>
      </c>
      <c r="E1213" s="2" t="s">
        <v>1606</v>
      </c>
      <c r="F1213" t="str">
        <f t="shared" si="141"/>
        <v>043INTERNAL RECOVERIES</v>
      </c>
      <c r="G1213" t="str">
        <f t="shared" si="142"/>
        <v>0331INTERNAL ADMINISTRATION COSTS</v>
      </c>
      <c r="H1213" s="2" t="s">
        <v>1569</v>
      </c>
      <c r="I1213" t="s">
        <v>1327</v>
      </c>
      <c r="J1213" s="2" t="s">
        <v>553</v>
      </c>
      <c r="K1213" s="2" t="s">
        <v>554</v>
      </c>
      <c r="L1213" s="2" t="s">
        <v>1059</v>
      </c>
      <c r="M1213" s="2" t="s">
        <v>1060</v>
      </c>
      <c r="N1213" s="2" t="s">
        <v>1061</v>
      </c>
      <c r="O1213" s="2" t="s">
        <v>1062</v>
      </c>
      <c r="P1213" s="2">
        <v>-912088</v>
      </c>
      <c r="Q1213" s="2">
        <v>-1284103</v>
      </c>
      <c r="R1213" s="3">
        <f t="shared" si="143"/>
        <v>-1354728.665</v>
      </c>
      <c r="S1213" s="3">
        <f t="shared" si="144"/>
        <v>-1426529.284245</v>
      </c>
      <c r="T1213" s="2">
        <v>0</v>
      </c>
      <c r="U1213" s="2">
        <v>0</v>
      </c>
      <c r="V1213" s="2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 s="2">
        <f t="shared" si="145"/>
        <v>0</v>
      </c>
      <c r="AI1213" s="2">
        <f t="shared" si="140"/>
        <v>0</v>
      </c>
      <c r="AJ1213">
        <v>0</v>
      </c>
      <c r="AK1213" s="2">
        <f t="shared" si="146"/>
        <v>0</v>
      </c>
    </row>
    <row r="1214" spans="1:37" ht="12.75" customHeight="1">
      <c r="A1214" s="2">
        <v>14</v>
      </c>
      <c r="B1214" s="2">
        <v>15</v>
      </c>
      <c r="C1214" s="2" t="s">
        <v>10</v>
      </c>
      <c r="D1214" t="s">
        <v>1442</v>
      </c>
      <c r="E1214" s="2" t="s">
        <v>1607</v>
      </c>
      <c r="F1214" t="str">
        <f t="shared" si="141"/>
        <v>043INTERNAL RECOVERIES</v>
      </c>
      <c r="G1214" t="str">
        <f t="shared" si="142"/>
        <v>0331INTERNAL ADMINISTRATION COSTS</v>
      </c>
      <c r="H1214" s="2" t="s">
        <v>1571</v>
      </c>
      <c r="I1214" t="s">
        <v>1327</v>
      </c>
      <c r="J1214" s="2" t="s">
        <v>563</v>
      </c>
      <c r="K1214" s="2" t="s">
        <v>564</v>
      </c>
      <c r="L1214" s="2" t="s">
        <v>1059</v>
      </c>
      <c r="M1214" s="2" t="s">
        <v>1060</v>
      </c>
      <c r="N1214" s="2" t="s">
        <v>1061</v>
      </c>
      <c r="O1214" s="2" t="s">
        <v>1062</v>
      </c>
      <c r="P1214" s="2">
        <v>-561084</v>
      </c>
      <c r="Q1214" s="2">
        <v>-716444</v>
      </c>
      <c r="R1214" s="3">
        <f t="shared" si="143"/>
        <v>-755848.42</v>
      </c>
      <c r="S1214" s="3">
        <f t="shared" si="144"/>
        <v>-795908.38626000006</v>
      </c>
      <c r="T1214" s="2">
        <v>0</v>
      </c>
      <c r="U1214" s="2">
        <v>0</v>
      </c>
      <c r="V1214" s="2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 s="2">
        <f t="shared" si="145"/>
        <v>0</v>
      </c>
      <c r="AI1214" s="2">
        <f t="shared" si="140"/>
        <v>0</v>
      </c>
      <c r="AJ1214">
        <v>0</v>
      </c>
      <c r="AK1214" s="2">
        <f t="shared" si="146"/>
        <v>0</v>
      </c>
    </row>
    <row r="1215" spans="1:37" ht="12.75" customHeight="1">
      <c r="A1215" s="2">
        <v>14</v>
      </c>
      <c r="B1215" s="2">
        <v>15</v>
      </c>
      <c r="C1215" s="2" t="s">
        <v>10</v>
      </c>
      <c r="D1215" t="s">
        <v>1442</v>
      </c>
      <c r="E1215" s="2" t="s">
        <v>1607</v>
      </c>
      <c r="F1215" t="str">
        <f t="shared" si="141"/>
        <v>043INTERNAL RECOVERIES</v>
      </c>
      <c r="G1215" t="str">
        <f t="shared" si="142"/>
        <v>0332INTERNAL IT COSTS</v>
      </c>
      <c r="H1215" s="2" t="s">
        <v>1571</v>
      </c>
      <c r="I1215" t="s">
        <v>1327</v>
      </c>
      <c r="J1215" s="2" t="s">
        <v>563</v>
      </c>
      <c r="K1215" s="2" t="s">
        <v>564</v>
      </c>
      <c r="L1215" s="2" t="s">
        <v>1059</v>
      </c>
      <c r="M1215" s="2" t="s">
        <v>1060</v>
      </c>
      <c r="N1215" s="2" t="s">
        <v>1067</v>
      </c>
      <c r="O1215" s="2" t="s">
        <v>1068</v>
      </c>
      <c r="P1215" s="2">
        <v>-7368065</v>
      </c>
      <c r="Q1215" s="2">
        <v>-10180426</v>
      </c>
      <c r="R1215" s="3">
        <f t="shared" si="143"/>
        <v>-10740349.43</v>
      </c>
      <c r="S1215" s="3">
        <f t="shared" si="144"/>
        <v>-11309587.949789999</v>
      </c>
      <c r="T1215" s="2">
        <v>0</v>
      </c>
      <c r="U1215" s="2">
        <v>0</v>
      </c>
      <c r="V1215" s="2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 s="2">
        <f t="shared" si="145"/>
        <v>0</v>
      </c>
      <c r="AI1215" s="2">
        <f t="shared" si="140"/>
        <v>0</v>
      </c>
      <c r="AJ1215">
        <v>0</v>
      </c>
      <c r="AK1215" s="2">
        <f t="shared" si="146"/>
        <v>0</v>
      </c>
    </row>
    <row r="1216" spans="1:37" ht="12.75" customHeight="1">
      <c r="A1216" s="2">
        <v>14</v>
      </c>
      <c r="B1216" s="2">
        <v>15</v>
      </c>
      <c r="C1216" s="2" t="s">
        <v>10</v>
      </c>
      <c r="D1216" t="s">
        <v>1443</v>
      </c>
      <c r="E1216" s="2" t="s">
        <v>1606</v>
      </c>
      <c r="F1216" t="str">
        <f t="shared" si="141"/>
        <v>043INTERNAL RECOVERIES</v>
      </c>
      <c r="G1216" t="str">
        <f t="shared" si="142"/>
        <v>0331INTERNAL ADMINISTRATION COSTS</v>
      </c>
      <c r="H1216" s="2" t="s">
        <v>1569</v>
      </c>
      <c r="I1216" t="s">
        <v>1327</v>
      </c>
      <c r="J1216" s="2" t="s">
        <v>576</v>
      </c>
      <c r="K1216" s="2" t="s">
        <v>577</v>
      </c>
      <c r="L1216" s="2" t="s">
        <v>1059</v>
      </c>
      <c r="M1216" s="2" t="s">
        <v>1060</v>
      </c>
      <c r="N1216" s="2" t="s">
        <v>1061</v>
      </c>
      <c r="O1216" s="2" t="s">
        <v>1062</v>
      </c>
      <c r="P1216" s="2">
        <v>-3433666</v>
      </c>
      <c r="Q1216" s="2">
        <v>-3832751</v>
      </c>
      <c r="R1216" s="3">
        <f t="shared" si="143"/>
        <v>-4043552.3050000002</v>
      </c>
      <c r="S1216" s="3">
        <f t="shared" si="144"/>
        <v>-4257860.5771650001</v>
      </c>
      <c r="T1216" s="2">
        <v>0</v>
      </c>
      <c r="U1216" s="2">
        <v>0</v>
      </c>
      <c r="V1216" s="2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 s="2">
        <f t="shared" si="145"/>
        <v>0</v>
      </c>
      <c r="AI1216" s="2">
        <f t="shared" si="140"/>
        <v>0</v>
      </c>
      <c r="AJ1216">
        <v>0</v>
      </c>
      <c r="AK1216" s="2">
        <f t="shared" si="146"/>
        <v>0</v>
      </c>
    </row>
    <row r="1217" spans="1:37" ht="12.75" customHeight="1">
      <c r="A1217" s="2">
        <v>14</v>
      </c>
      <c r="B1217" s="2">
        <v>15</v>
      </c>
      <c r="C1217" s="2" t="s">
        <v>10</v>
      </c>
      <c r="D1217" t="s">
        <v>1444</v>
      </c>
      <c r="E1217" s="2" t="s">
        <v>1607</v>
      </c>
      <c r="F1217" t="str">
        <f t="shared" si="141"/>
        <v>043INTERNAL RECOVERIES</v>
      </c>
      <c r="G1217" t="str">
        <f t="shared" si="142"/>
        <v>0331INTERNAL ADMINISTRATION COSTS</v>
      </c>
      <c r="H1217" s="2" t="s">
        <v>1570</v>
      </c>
      <c r="I1217" t="s">
        <v>1327</v>
      </c>
      <c r="J1217" s="2" t="s">
        <v>578</v>
      </c>
      <c r="K1217" s="2" t="s">
        <v>579</v>
      </c>
      <c r="L1217" s="2" t="s">
        <v>1059</v>
      </c>
      <c r="M1217" s="2" t="s">
        <v>1060</v>
      </c>
      <c r="N1217" s="2" t="s">
        <v>1061</v>
      </c>
      <c r="O1217" s="2" t="s">
        <v>1062</v>
      </c>
      <c r="P1217" s="2">
        <v>-2627324</v>
      </c>
      <c r="Q1217" s="2">
        <v>-2306202</v>
      </c>
      <c r="R1217" s="3">
        <f t="shared" si="143"/>
        <v>-2433043.11</v>
      </c>
      <c r="S1217" s="3">
        <f t="shared" si="144"/>
        <v>-2561994.3948299997</v>
      </c>
      <c r="T1217" s="2">
        <v>0</v>
      </c>
      <c r="U1217" s="2">
        <v>0</v>
      </c>
      <c r="V1217" s="2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 s="2">
        <f t="shared" si="145"/>
        <v>0</v>
      </c>
      <c r="AI1217" s="2">
        <f t="shared" si="140"/>
        <v>0</v>
      </c>
      <c r="AJ1217">
        <v>0</v>
      </c>
      <c r="AK1217" s="2">
        <f t="shared" si="146"/>
        <v>0</v>
      </c>
    </row>
    <row r="1218" spans="1:37" ht="12.75" customHeight="1">
      <c r="A1218" s="2">
        <v>14</v>
      </c>
      <c r="B1218" s="2">
        <v>15</v>
      </c>
      <c r="C1218" s="2" t="s">
        <v>10</v>
      </c>
      <c r="D1218" t="s">
        <v>1445</v>
      </c>
      <c r="E1218" s="2" t="s">
        <v>1607</v>
      </c>
      <c r="F1218" t="str">
        <f t="shared" si="141"/>
        <v>043INTERNAL RECOVERIES</v>
      </c>
      <c r="G1218" t="str">
        <f t="shared" si="142"/>
        <v>0331INTERNAL ADMINISTRATION COSTS</v>
      </c>
      <c r="H1218" s="2" t="s">
        <v>1570</v>
      </c>
      <c r="I1218" t="s">
        <v>1327</v>
      </c>
      <c r="J1218" s="2" t="s">
        <v>436</v>
      </c>
      <c r="K1218" s="2" t="s">
        <v>580</v>
      </c>
      <c r="L1218" s="2" t="s">
        <v>1059</v>
      </c>
      <c r="M1218" s="2" t="s">
        <v>1060</v>
      </c>
      <c r="N1218" s="2" t="s">
        <v>1061</v>
      </c>
      <c r="O1218" s="2" t="s">
        <v>1062</v>
      </c>
      <c r="P1218" s="2">
        <v>-10189517</v>
      </c>
      <c r="Q1218" s="2">
        <v>-10611918</v>
      </c>
      <c r="R1218" s="3">
        <f t="shared" si="143"/>
        <v>-11195573.49</v>
      </c>
      <c r="S1218" s="3">
        <f t="shared" si="144"/>
        <v>-11788938.88497</v>
      </c>
      <c r="T1218" s="2">
        <v>0</v>
      </c>
      <c r="U1218" s="2">
        <v>0</v>
      </c>
      <c r="V1218" s="2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 s="2">
        <f t="shared" si="145"/>
        <v>0</v>
      </c>
      <c r="AI1218" s="2">
        <f t="shared" si="140"/>
        <v>0</v>
      </c>
      <c r="AJ1218">
        <v>0</v>
      </c>
      <c r="AK1218" s="2">
        <f t="shared" si="146"/>
        <v>0</v>
      </c>
    </row>
    <row r="1219" spans="1:37" ht="12.75" customHeight="1">
      <c r="A1219" s="2">
        <v>14</v>
      </c>
      <c r="B1219" s="2">
        <v>15</v>
      </c>
      <c r="C1219" s="2" t="s">
        <v>10</v>
      </c>
      <c r="D1219" t="s">
        <v>1446</v>
      </c>
      <c r="E1219" s="2" t="s">
        <v>1607</v>
      </c>
      <c r="F1219" t="str">
        <f t="shared" si="141"/>
        <v>043INTERNAL RECOVERIES</v>
      </c>
      <c r="G1219" t="str">
        <f t="shared" si="142"/>
        <v>0331INTERNAL ADMINISTRATION COSTS</v>
      </c>
      <c r="H1219" s="2" t="s">
        <v>1573</v>
      </c>
      <c r="I1219" t="s">
        <v>1327</v>
      </c>
      <c r="J1219" s="2" t="s">
        <v>581</v>
      </c>
      <c r="K1219" s="2" t="s">
        <v>582</v>
      </c>
      <c r="L1219" s="2" t="s">
        <v>1059</v>
      </c>
      <c r="M1219" s="2" t="s">
        <v>1060</v>
      </c>
      <c r="N1219" s="2" t="s">
        <v>1061</v>
      </c>
      <c r="O1219" s="2" t="s">
        <v>1062</v>
      </c>
      <c r="P1219" s="2">
        <v>-171454</v>
      </c>
      <c r="Q1219" s="2">
        <v>-246132</v>
      </c>
      <c r="R1219" s="3">
        <f t="shared" si="143"/>
        <v>-259669.26</v>
      </c>
      <c r="S1219" s="3">
        <f t="shared" si="144"/>
        <v>-273431.73077999998</v>
      </c>
      <c r="T1219" s="2">
        <v>0</v>
      </c>
      <c r="U1219" s="2">
        <v>0</v>
      </c>
      <c r="V1219" s="2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 s="2">
        <f t="shared" si="145"/>
        <v>0</v>
      </c>
      <c r="AI1219" s="2">
        <f t="shared" si="140"/>
        <v>0</v>
      </c>
      <c r="AJ1219">
        <v>0</v>
      </c>
      <c r="AK1219" s="2">
        <f t="shared" si="146"/>
        <v>0</v>
      </c>
    </row>
    <row r="1220" spans="1:37" ht="12.75" customHeight="1">
      <c r="A1220" s="2">
        <v>14</v>
      </c>
      <c r="B1220" s="2">
        <v>15</v>
      </c>
      <c r="C1220" s="2" t="s">
        <v>10</v>
      </c>
      <c r="D1220" t="s">
        <v>1447</v>
      </c>
      <c r="E1220" s="2" t="s">
        <v>1607</v>
      </c>
      <c r="F1220" t="str">
        <f t="shared" si="141"/>
        <v>043INTERNAL RECOVERIES</v>
      </c>
      <c r="G1220" t="str">
        <f t="shared" si="142"/>
        <v>0331INTERNAL ADMINISTRATION COSTS</v>
      </c>
      <c r="H1220" s="2" t="s">
        <v>1573</v>
      </c>
      <c r="I1220" t="s">
        <v>1327</v>
      </c>
      <c r="J1220" s="2" t="s">
        <v>585</v>
      </c>
      <c r="K1220" s="2" t="s">
        <v>586</v>
      </c>
      <c r="L1220" s="2" t="s">
        <v>1059</v>
      </c>
      <c r="M1220" s="2" t="s">
        <v>1060</v>
      </c>
      <c r="N1220" s="2" t="s">
        <v>1061</v>
      </c>
      <c r="O1220" s="2" t="s">
        <v>1062</v>
      </c>
      <c r="P1220" s="2">
        <v>-7745099</v>
      </c>
      <c r="Q1220" s="2">
        <v>-7917047</v>
      </c>
      <c r="R1220" s="3">
        <f t="shared" si="143"/>
        <v>-8352484.585</v>
      </c>
      <c r="S1220" s="3">
        <f t="shared" si="144"/>
        <v>-8795166.2680050004</v>
      </c>
      <c r="T1220" s="2">
        <v>0</v>
      </c>
      <c r="U1220" s="2">
        <v>0</v>
      </c>
      <c r="V1220" s="2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 s="2">
        <f t="shared" si="145"/>
        <v>0</v>
      </c>
      <c r="AI1220" s="2">
        <f t="shared" si="140"/>
        <v>0</v>
      </c>
      <c r="AJ1220">
        <v>0</v>
      </c>
      <c r="AK1220" s="2">
        <f t="shared" si="146"/>
        <v>0</v>
      </c>
    </row>
    <row r="1221" spans="1:37" ht="12.75" customHeight="1">
      <c r="A1221" s="2">
        <v>14</v>
      </c>
      <c r="B1221" s="2">
        <v>15</v>
      </c>
      <c r="C1221" s="2" t="s">
        <v>10</v>
      </c>
      <c r="D1221" t="s">
        <v>1448</v>
      </c>
      <c r="E1221" s="2" t="s">
        <v>1607</v>
      </c>
      <c r="F1221" t="str">
        <f t="shared" si="141"/>
        <v>043INTERNAL RECOVERIES</v>
      </c>
      <c r="G1221" t="str">
        <f t="shared" si="142"/>
        <v>0331INTERNAL ADMINISTRATION COSTS</v>
      </c>
      <c r="H1221" s="2" t="s">
        <v>1567</v>
      </c>
      <c r="I1221" t="s">
        <v>1327</v>
      </c>
      <c r="J1221" s="2" t="s">
        <v>587</v>
      </c>
      <c r="K1221" s="2" t="s">
        <v>588</v>
      </c>
      <c r="L1221" s="2" t="s">
        <v>1059</v>
      </c>
      <c r="M1221" s="2" t="s">
        <v>1060</v>
      </c>
      <c r="N1221" s="2" t="s">
        <v>1061</v>
      </c>
      <c r="O1221" s="2" t="s">
        <v>1062</v>
      </c>
      <c r="P1221" s="2">
        <v>-30608444</v>
      </c>
      <c r="Q1221" s="2">
        <v>-34423434</v>
      </c>
      <c r="R1221" s="3">
        <f t="shared" si="143"/>
        <v>-36316722.869999997</v>
      </c>
      <c r="S1221" s="3">
        <f t="shared" si="144"/>
        <v>-38241509.182109997</v>
      </c>
      <c r="T1221" s="2">
        <v>0</v>
      </c>
      <c r="U1221" s="2">
        <v>0</v>
      </c>
      <c r="V1221" s="2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 s="2">
        <f t="shared" si="145"/>
        <v>0</v>
      </c>
      <c r="AI1221" s="2">
        <f t="shared" si="140"/>
        <v>0</v>
      </c>
      <c r="AJ1221">
        <v>0</v>
      </c>
      <c r="AK1221" s="2">
        <f t="shared" si="146"/>
        <v>0</v>
      </c>
    </row>
    <row r="1222" spans="1:37" ht="12.75" customHeight="1">
      <c r="A1222" s="2">
        <v>14</v>
      </c>
      <c r="B1222" s="2">
        <v>15</v>
      </c>
      <c r="C1222" s="2" t="s">
        <v>10</v>
      </c>
      <c r="D1222" t="s">
        <v>1449</v>
      </c>
      <c r="E1222" s="2" t="s">
        <v>1607</v>
      </c>
      <c r="F1222" t="str">
        <f t="shared" si="141"/>
        <v>043INTERNAL RECOVERIES</v>
      </c>
      <c r="G1222" t="str">
        <f t="shared" si="142"/>
        <v>0331INTERNAL ADMINISTRATION COSTS</v>
      </c>
      <c r="H1222" s="2" t="s">
        <v>1573</v>
      </c>
      <c r="I1222" t="s">
        <v>1327</v>
      </c>
      <c r="J1222" s="2" t="s">
        <v>591</v>
      </c>
      <c r="K1222" s="2" t="s">
        <v>592</v>
      </c>
      <c r="L1222" s="2" t="s">
        <v>1059</v>
      </c>
      <c r="M1222" s="2" t="s">
        <v>1060</v>
      </c>
      <c r="N1222" s="2" t="s">
        <v>1061</v>
      </c>
      <c r="O1222" s="2" t="s">
        <v>1062</v>
      </c>
      <c r="P1222" s="2">
        <v>-7061942</v>
      </c>
      <c r="Q1222" s="2">
        <v>-10745098</v>
      </c>
      <c r="R1222" s="3">
        <f t="shared" si="143"/>
        <v>-11336078.390000001</v>
      </c>
      <c r="S1222" s="3">
        <f t="shared" si="144"/>
        <v>-11936890.544670001</v>
      </c>
      <c r="T1222" s="2">
        <v>0</v>
      </c>
      <c r="U1222" s="2">
        <v>0</v>
      </c>
      <c r="V1222" s="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 s="2">
        <f t="shared" si="145"/>
        <v>0</v>
      </c>
      <c r="AI1222" s="2">
        <f t="shared" si="140"/>
        <v>0</v>
      </c>
      <c r="AJ1222">
        <v>0</v>
      </c>
      <c r="AK1222" s="2">
        <f t="shared" si="146"/>
        <v>0</v>
      </c>
    </row>
    <row r="1223" spans="1:37" ht="12.75" customHeight="1">
      <c r="A1223" s="2">
        <v>14</v>
      </c>
      <c r="B1223" s="2">
        <v>15</v>
      </c>
      <c r="C1223" s="2" t="s">
        <v>10</v>
      </c>
      <c r="D1223" t="s">
        <v>1452</v>
      </c>
      <c r="E1223" s="2" t="s">
        <v>1608</v>
      </c>
      <c r="F1223" t="str">
        <f t="shared" si="141"/>
        <v>043INTERNAL RECOVERIES</v>
      </c>
      <c r="G1223" t="str">
        <f t="shared" si="142"/>
        <v>0333INTERNAL FACILITIES COSTS</v>
      </c>
      <c r="H1223" s="2" t="s">
        <v>1578</v>
      </c>
      <c r="I1223" t="s">
        <v>1327</v>
      </c>
      <c r="J1223" s="2" t="s">
        <v>610</v>
      </c>
      <c r="K1223" s="2" t="s">
        <v>611</v>
      </c>
      <c r="L1223" s="2" t="s">
        <v>1059</v>
      </c>
      <c r="M1223" s="2" t="s">
        <v>1060</v>
      </c>
      <c r="N1223" s="2" t="s">
        <v>1069</v>
      </c>
      <c r="O1223" s="2" t="s">
        <v>939</v>
      </c>
      <c r="P1223" s="2">
        <v>-14564212</v>
      </c>
      <c r="Q1223" s="2">
        <v>-15478249</v>
      </c>
      <c r="R1223" s="3">
        <f t="shared" si="143"/>
        <v>-16329552.695</v>
      </c>
      <c r="S1223" s="3">
        <f t="shared" si="144"/>
        <v>-17195018.987835001</v>
      </c>
      <c r="T1223" s="2">
        <v>0</v>
      </c>
      <c r="U1223" s="2">
        <v>0</v>
      </c>
      <c r="V1223" s="2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 s="2">
        <f t="shared" si="145"/>
        <v>0</v>
      </c>
      <c r="AI1223" s="2">
        <f t="shared" si="140"/>
        <v>0</v>
      </c>
      <c r="AJ1223">
        <v>0</v>
      </c>
      <c r="AK1223" s="2">
        <f t="shared" si="146"/>
        <v>0</v>
      </c>
    </row>
    <row r="1224" spans="1:37" ht="12.75" customHeight="1">
      <c r="A1224" s="2">
        <v>14</v>
      </c>
      <c r="B1224" s="2">
        <v>15</v>
      </c>
      <c r="C1224" s="2" t="s">
        <v>10</v>
      </c>
      <c r="D1224" t="s">
        <v>1456</v>
      </c>
      <c r="E1224" s="2" t="s">
        <v>1609</v>
      </c>
      <c r="F1224" t="str">
        <f t="shared" si="141"/>
        <v>043INTERNAL RECOVERIES</v>
      </c>
      <c r="G1224" t="str">
        <f t="shared" si="142"/>
        <v>0338INTERNAL USER CHARGES - SANITATION &amp; REFUSE</v>
      </c>
      <c r="H1224" s="2" t="s">
        <v>1586</v>
      </c>
      <c r="I1224" t="s">
        <v>1327</v>
      </c>
      <c r="J1224" s="2" t="s">
        <v>649</v>
      </c>
      <c r="K1224" s="2" t="s">
        <v>650</v>
      </c>
      <c r="L1224" s="2" t="s">
        <v>1059</v>
      </c>
      <c r="M1224" s="2" t="s">
        <v>1060</v>
      </c>
      <c r="N1224" s="2" t="s">
        <v>1070</v>
      </c>
      <c r="O1224" s="2" t="s">
        <v>1071</v>
      </c>
      <c r="P1224" s="2">
        <v>-360000</v>
      </c>
      <c r="Q1224" s="2">
        <v>-385000</v>
      </c>
      <c r="R1224" s="3">
        <f t="shared" si="143"/>
        <v>-406175</v>
      </c>
      <c r="S1224" s="3">
        <f t="shared" si="144"/>
        <v>-427702.27500000002</v>
      </c>
      <c r="T1224" s="2">
        <v>-122506.42000000001</v>
      </c>
      <c r="U1224" s="2">
        <v>0</v>
      </c>
      <c r="V1224" s="2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-19899.52</v>
      </c>
      <c r="AC1224">
        <v>-20521.38</v>
      </c>
      <c r="AD1224">
        <v>-20521.38</v>
      </c>
      <c r="AE1224">
        <v>-20521.38</v>
      </c>
      <c r="AF1224">
        <v>-20521.38</v>
      </c>
      <c r="AG1224">
        <v>-20521.38</v>
      </c>
      <c r="AH1224" s="2">
        <f t="shared" si="145"/>
        <v>-122506.42000000001</v>
      </c>
      <c r="AI1224" s="2">
        <f t="shared" ref="AI1224:AI1287" si="148">AH1224/P1224</f>
        <v>0.34029561111111117</v>
      </c>
      <c r="AJ1224">
        <v>-122506.42</v>
      </c>
      <c r="AK1224" s="2">
        <f t="shared" si="146"/>
        <v>-245012.84000000003</v>
      </c>
    </row>
    <row r="1225" spans="1:37" ht="12.75" customHeight="1">
      <c r="A1225" s="2">
        <v>14</v>
      </c>
      <c r="B1225" s="2">
        <v>15</v>
      </c>
      <c r="C1225" s="2" t="s">
        <v>10</v>
      </c>
      <c r="D1225" t="s">
        <v>1462</v>
      </c>
      <c r="E1225" s="2" t="s">
        <v>1604</v>
      </c>
      <c r="F1225" t="str">
        <f t="shared" ref="F1225:F1288" si="149">L1225&amp;M1225</f>
        <v>043INTERNAL RECOVERIES</v>
      </c>
      <c r="G1225" t="str">
        <f t="shared" ref="G1225:G1288" si="150">N1225&amp;O1225</f>
        <v>0331INTERNAL ADMINISTRATION COSTS</v>
      </c>
      <c r="H1225" s="2" t="s">
        <v>1577</v>
      </c>
      <c r="I1225" t="s">
        <v>1327</v>
      </c>
      <c r="J1225" s="2" t="s">
        <v>669</v>
      </c>
      <c r="K1225" s="2" t="s">
        <v>670</v>
      </c>
      <c r="L1225" s="2" t="s">
        <v>1059</v>
      </c>
      <c r="M1225" s="2" t="s">
        <v>1060</v>
      </c>
      <c r="N1225" s="2" t="s">
        <v>1061</v>
      </c>
      <c r="O1225" s="2" t="s">
        <v>1062</v>
      </c>
      <c r="P1225" s="2">
        <v>-2142950</v>
      </c>
      <c r="Q1225" s="2">
        <v>-2228528</v>
      </c>
      <c r="R1225" s="3">
        <f t="shared" ref="R1225:R1288" si="151">SUM((Q1225*0.055)+Q1225)</f>
        <v>-2351097.04</v>
      </c>
      <c r="S1225" s="3">
        <f t="shared" ref="S1225:S1288" si="152">SUM((R1225*0.053)+R1225)</f>
        <v>-2475705.1831200002</v>
      </c>
      <c r="T1225" s="2">
        <v>0</v>
      </c>
      <c r="U1225" s="2">
        <v>0</v>
      </c>
      <c r="V1225" s="2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 s="2">
        <f t="shared" ref="AH1225:AH1288" si="153">SUM(AB1225:AG1225)</f>
        <v>0</v>
      </c>
      <c r="AI1225" s="2">
        <f t="shared" si="148"/>
        <v>0</v>
      </c>
      <c r="AJ1225">
        <v>0</v>
      </c>
      <c r="AK1225" s="2">
        <f t="shared" ref="AK1225:AK1288" si="154">T1225*2</f>
        <v>0</v>
      </c>
    </row>
    <row r="1226" spans="1:37" ht="12.75" customHeight="1">
      <c r="A1226" s="2">
        <v>14</v>
      </c>
      <c r="B1226" s="2">
        <v>15</v>
      </c>
      <c r="C1226" s="2" t="s">
        <v>10</v>
      </c>
      <c r="D1226" t="s">
        <v>1465</v>
      </c>
      <c r="E1226" s="2" t="s">
        <v>1610</v>
      </c>
      <c r="F1226" t="str">
        <f t="shared" si="149"/>
        <v>043INTERNAL RECOVERIES</v>
      </c>
      <c r="G1226" t="str">
        <f t="shared" si="150"/>
        <v>0334INTERNAL USER CHARGES - ELECTRICITY</v>
      </c>
      <c r="H1226" s="2" t="s">
        <v>1584</v>
      </c>
      <c r="I1226" t="s">
        <v>1327</v>
      </c>
      <c r="J1226" s="2" t="s">
        <v>684</v>
      </c>
      <c r="K1226" s="2" t="s">
        <v>685</v>
      </c>
      <c r="L1226" s="2" t="s">
        <v>1059</v>
      </c>
      <c r="M1226" s="2" t="s">
        <v>1060</v>
      </c>
      <c r="N1226" s="2" t="s">
        <v>1072</v>
      </c>
      <c r="O1226" s="2" t="s">
        <v>691</v>
      </c>
      <c r="P1226" s="2">
        <v>-2900000</v>
      </c>
      <c r="Q1226" s="2">
        <v>-3600000</v>
      </c>
      <c r="R1226" s="3">
        <f t="shared" si="151"/>
        <v>-3798000</v>
      </c>
      <c r="S1226" s="3">
        <f t="shared" si="152"/>
        <v>-3999294</v>
      </c>
      <c r="T1226" s="2">
        <v>-1552703.0099999998</v>
      </c>
      <c r="U1226" s="2">
        <v>0</v>
      </c>
      <c r="V1226" s="2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-314621.26</v>
      </c>
      <c r="AC1226">
        <v>-160527.04999999999</v>
      </c>
      <c r="AD1226">
        <v>-267992.65000000002</v>
      </c>
      <c r="AE1226">
        <v>-267033.01</v>
      </c>
      <c r="AF1226">
        <v>-267304.34999999998</v>
      </c>
      <c r="AG1226">
        <v>-275224.69</v>
      </c>
      <c r="AH1226" s="2">
        <f t="shared" si="153"/>
        <v>-1552703.0099999998</v>
      </c>
      <c r="AI1226" s="2">
        <f t="shared" si="148"/>
        <v>0.53541483103448273</v>
      </c>
      <c r="AJ1226">
        <v>-1552703.01</v>
      </c>
      <c r="AK1226" s="2">
        <f t="shared" si="154"/>
        <v>-3105406.0199999996</v>
      </c>
    </row>
    <row r="1227" spans="1:37" ht="12.75" customHeight="1">
      <c r="A1227" s="2">
        <v>14</v>
      </c>
      <c r="B1227" s="2">
        <v>15</v>
      </c>
      <c r="C1227" s="2" t="s">
        <v>10</v>
      </c>
      <c r="D1227" t="s">
        <v>1465</v>
      </c>
      <c r="E1227" s="2" t="s">
        <v>1610</v>
      </c>
      <c r="F1227" t="str">
        <f t="shared" si="149"/>
        <v>043INTERNAL RECOVERIES</v>
      </c>
      <c r="G1227" t="str">
        <f t="shared" si="150"/>
        <v>0335INTERNAL USER CHARGES - ELECTRICITY (STREETLIGHTS)</v>
      </c>
      <c r="H1227" s="2" t="s">
        <v>1584</v>
      </c>
      <c r="I1227" t="s">
        <v>1327</v>
      </c>
      <c r="J1227" s="2" t="s">
        <v>684</v>
      </c>
      <c r="K1227" s="2" t="s">
        <v>685</v>
      </c>
      <c r="L1227" s="2" t="s">
        <v>1059</v>
      </c>
      <c r="M1227" s="2" t="s">
        <v>1060</v>
      </c>
      <c r="N1227" s="2" t="s">
        <v>1073</v>
      </c>
      <c r="O1227" s="2" t="s">
        <v>1074</v>
      </c>
      <c r="P1227" s="2">
        <v>-800000</v>
      </c>
      <c r="Q1227" s="2">
        <v>-400000</v>
      </c>
      <c r="R1227" s="3">
        <f t="shared" si="151"/>
        <v>-422000</v>
      </c>
      <c r="S1227" s="3">
        <f t="shared" si="152"/>
        <v>-444366</v>
      </c>
      <c r="T1227" s="2">
        <v>0</v>
      </c>
      <c r="U1227" s="2">
        <v>0</v>
      </c>
      <c r="V1227" s="2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 s="2">
        <f t="shared" si="153"/>
        <v>0</v>
      </c>
      <c r="AI1227" s="2">
        <f t="shared" si="148"/>
        <v>0</v>
      </c>
      <c r="AJ1227">
        <v>0</v>
      </c>
      <c r="AK1227" s="2">
        <f t="shared" si="154"/>
        <v>0</v>
      </c>
    </row>
    <row r="1228" spans="1:37" ht="12.75" customHeight="1">
      <c r="A1228" s="2">
        <v>14</v>
      </c>
      <c r="B1228" s="2">
        <v>15</v>
      </c>
      <c r="C1228" s="2" t="s">
        <v>711</v>
      </c>
      <c r="D1228" t="s">
        <v>1467</v>
      </c>
      <c r="E1228" s="2" t="s">
        <v>1608</v>
      </c>
      <c r="F1228" t="str">
        <f t="shared" si="149"/>
        <v>043INTERNAL RECOVERIES</v>
      </c>
      <c r="G1228" t="str">
        <f t="shared" si="150"/>
        <v>0337INTERNAL USER CHARGES - WATER</v>
      </c>
      <c r="I1228" t="s">
        <v>1327</v>
      </c>
      <c r="J1228" s="2" t="s">
        <v>712</v>
      </c>
      <c r="K1228" s="2" t="s">
        <v>713</v>
      </c>
      <c r="L1228" s="2" t="s">
        <v>1059</v>
      </c>
      <c r="M1228" s="2" t="s">
        <v>1060</v>
      </c>
      <c r="N1228" s="2" t="s">
        <v>1075</v>
      </c>
      <c r="O1228" s="2" t="s">
        <v>1076</v>
      </c>
      <c r="P1228" s="2">
        <v>-887000</v>
      </c>
      <c r="Q1228" s="2">
        <v>-820000</v>
      </c>
      <c r="R1228" s="3">
        <f t="shared" si="151"/>
        <v>-865100</v>
      </c>
      <c r="S1228" s="3">
        <f t="shared" si="152"/>
        <v>-910950.3</v>
      </c>
      <c r="T1228" s="2">
        <v>-385342.11000000004</v>
      </c>
      <c r="U1228" s="2">
        <v>0</v>
      </c>
      <c r="V1228" s="2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-44240.72</v>
      </c>
      <c r="AC1228">
        <v>-28026.07</v>
      </c>
      <c r="AD1228">
        <v>-175351.71</v>
      </c>
      <c r="AE1228">
        <v>-51139.28</v>
      </c>
      <c r="AF1228">
        <v>-45117.51</v>
      </c>
      <c r="AG1228">
        <v>-41466.82</v>
      </c>
      <c r="AH1228" s="2">
        <f t="shared" si="153"/>
        <v>-385342.11000000004</v>
      </c>
      <c r="AI1228" s="2">
        <f t="shared" si="148"/>
        <v>0.43443304396843296</v>
      </c>
      <c r="AJ1228">
        <v>-385342.11</v>
      </c>
      <c r="AK1228" s="2">
        <f t="shared" si="154"/>
        <v>-770684.22000000009</v>
      </c>
    </row>
    <row r="1229" spans="1:37" ht="12.75" customHeight="1">
      <c r="A1229" s="2">
        <v>14</v>
      </c>
      <c r="B1229" s="2">
        <v>15</v>
      </c>
      <c r="C1229" s="2" t="s">
        <v>711</v>
      </c>
      <c r="D1229" t="s">
        <v>1469</v>
      </c>
      <c r="E1229" s="2" t="s">
        <v>1608</v>
      </c>
      <c r="F1229" t="str">
        <f t="shared" si="149"/>
        <v>043INTERNAL RECOVERIES</v>
      </c>
      <c r="G1229" t="str">
        <f t="shared" si="150"/>
        <v>0336INTERNAL USER CHARGES - SEWERAGE</v>
      </c>
      <c r="I1229" t="s">
        <v>1327</v>
      </c>
      <c r="J1229" s="2" t="s">
        <v>716</v>
      </c>
      <c r="K1229" s="2" t="s">
        <v>717</v>
      </c>
      <c r="L1229" s="2" t="s">
        <v>1059</v>
      </c>
      <c r="M1229" s="2" t="s">
        <v>1060</v>
      </c>
      <c r="N1229" s="2" t="s">
        <v>1077</v>
      </c>
      <c r="O1229" s="2" t="s">
        <v>1078</v>
      </c>
      <c r="P1229" s="2">
        <v>-34000</v>
      </c>
      <c r="Q1229" s="2">
        <v>-35000</v>
      </c>
      <c r="R1229" s="3">
        <f t="shared" si="151"/>
        <v>-36925</v>
      </c>
      <c r="S1229" s="3">
        <f t="shared" si="152"/>
        <v>-38882.025000000001</v>
      </c>
      <c r="T1229" s="2">
        <v>-17791.98</v>
      </c>
      <c r="U1229" s="2">
        <v>0</v>
      </c>
      <c r="V1229" s="2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-2272.29</v>
      </c>
      <c r="AC1229">
        <v>-1307.6199999999999</v>
      </c>
      <c r="AD1229">
        <v>-6775.4</v>
      </c>
      <c r="AE1229">
        <v>-2840.37</v>
      </c>
      <c r="AF1229">
        <v>-2503.9</v>
      </c>
      <c r="AG1229">
        <v>-2092.4</v>
      </c>
      <c r="AH1229" s="2">
        <f t="shared" si="153"/>
        <v>-17791.98</v>
      </c>
      <c r="AI1229" s="2">
        <f t="shared" si="148"/>
        <v>0.52329352941176466</v>
      </c>
      <c r="AJ1229">
        <v>-17791.98</v>
      </c>
      <c r="AK1229" s="2">
        <f t="shared" si="154"/>
        <v>-35583.96</v>
      </c>
    </row>
    <row r="1230" spans="1:37" ht="12.75" customHeight="1">
      <c r="A1230" s="2">
        <v>14</v>
      </c>
      <c r="B1230" s="2">
        <v>15</v>
      </c>
      <c r="C1230" s="2" t="s">
        <v>10</v>
      </c>
      <c r="D1230" t="s">
        <v>1425</v>
      </c>
      <c r="E1230" s="2" t="s">
        <v>1604</v>
      </c>
      <c r="F1230" t="str">
        <f t="shared" si="149"/>
        <v>051EMPLOYEE RELATED COSTS - WAGES &amp; SALARIES</v>
      </c>
      <c r="G1230" t="str">
        <f t="shared" si="150"/>
        <v>1001SALARIES &amp; WAGES - BASIC SCALE</v>
      </c>
      <c r="H1230" s="2" t="s">
        <v>1568</v>
      </c>
      <c r="I1230" t="s">
        <v>1326</v>
      </c>
      <c r="J1230" s="2" t="s">
        <v>389</v>
      </c>
      <c r="K1230" s="2" t="s">
        <v>390</v>
      </c>
      <c r="L1230" s="2" t="s">
        <v>391</v>
      </c>
      <c r="M1230" s="2" t="s">
        <v>392</v>
      </c>
      <c r="N1230" s="2" t="s">
        <v>424</v>
      </c>
      <c r="O1230" s="2" t="s">
        <v>425</v>
      </c>
      <c r="P1230" s="2">
        <v>1736951</v>
      </c>
      <c r="Q1230" s="2">
        <v>1903919</v>
      </c>
      <c r="R1230" s="3">
        <f t="shared" si="151"/>
        <v>2008634.5449999999</v>
      </c>
      <c r="S1230" s="3">
        <f t="shared" si="152"/>
        <v>2115092.1758849998</v>
      </c>
      <c r="T1230" s="2">
        <v>853821.81</v>
      </c>
      <c r="U1230" s="2">
        <v>0</v>
      </c>
      <c r="V1230" s="2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143842.91</v>
      </c>
      <c r="AC1230">
        <v>143811.51</v>
      </c>
      <c r="AD1230">
        <v>143978.99</v>
      </c>
      <c r="AE1230">
        <v>143978.99</v>
      </c>
      <c r="AF1230">
        <v>143978.99</v>
      </c>
      <c r="AG1230">
        <v>134230.42000000001</v>
      </c>
      <c r="AH1230" s="2">
        <f t="shared" si="153"/>
        <v>853821.81</v>
      </c>
      <c r="AI1230" s="2">
        <f t="shared" si="148"/>
        <v>0.4915635559091765</v>
      </c>
      <c r="AJ1230">
        <v>853821.81</v>
      </c>
      <c r="AK1230" s="2">
        <f t="shared" si="154"/>
        <v>1707643.62</v>
      </c>
    </row>
    <row r="1231" spans="1:37" ht="12.75" customHeight="1">
      <c r="A1231" s="2">
        <v>14</v>
      </c>
      <c r="B1231" s="2">
        <v>15</v>
      </c>
      <c r="C1231" s="2" t="s">
        <v>10</v>
      </c>
      <c r="D1231" t="s">
        <v>1425</v>
      </c>
      <c r="E1231" s="2" t="s">
        <v>1604</v>
      </c>
      <c r="F1231" t="str">
        <f t="shared" si="149"/>
        <v>051EMPLOYEE RELATED COSTS - WAGES &amp; SALARIES</v>
      </c>
      <c r="G1231" t="str">
        <f t="shared" si="150"/>
        <v>1002SALARIES &amp; WAGES - OVERTIME</v>
      </c>
      <c r="H1231" s="2" t="s">
        <v>1568</v>
      </c>
      <c r="I1231" t="s">
        <v>1326</v>
      </c>
      <c r="J1231" s="2" t="s">
        <v>389</v>
      </c>
      <c r="K1231" s="2" t="s">
        <v>390</v>
      </c>
      <c r="L1231" s="2" t="s">
        <v>391</v>
      </c>
      <c r="M1231" s="2" t="s">
        <v>392</v>
      </c>
      <c r="N1231" s="2" t="s">
        <v>419</v>
      </c>
      <c r="O1231" s="2" t="s">
        <v>420</v>
      </c>
      <c r="P1231" s="2">
        <v>0</v>
      </c>
      <c r="Q1231" s="2">
        <v>3441</v>
      </c>
      <c r="R1231" s="3">
        <f t="shared" si="151"/>
        <v>3630.2550000000001</v>
      </c>
      <c r="S1231" s="3">
        <f t="shared" si="152"/>
        <v>3822.6585150000001</v>
      </c>
      <c r="T1231" s="2">
        <v>320.43</v>
      </c>
      <c r="U1231" s="2">
        <v>0</v>
      </c>
      <c r="V1231" s="2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320.43</v>
      </c>
      <c r="AG1231">
        <v>0</v>
      </c>
      <c r="AH1231" s="2">
        <f t="shared" si="153"/>
        <v>320.43</v>
      </c>
      <c r="AI1231" s="2" t="e">
        <f t="shared" si="148"/>
        <v>#DIV/0!</v>
      </c>
      <c r="AJ1231">
        <v>320.43</v>
      </c>
      <c r="AK1231" s="2">
        <f t="shared" si="154"/>
        <v>640.86</v>
      </c>
    </row>
    <row r="1232" spans="1:37" ht="12.75" customHeight="1">
      <c r="A1232" s="2">
        <v>14</v>
      </c>
      <c r="B1232" s="2">
        <v>15</v>
      </c>
      <c r="C1232" s="2" t="s">
        <v>10</v>
      </c>
      <c r="D1232" t="s">
        <v>1425</v>
      </c>
      <c r="E1232" s="2" t="s">
        <v>1604</v>
      </c>
      <c r="F1232" t="str">
        <f t="shared" si="149"/>
        <v>051EMPLOYEE RELATED COSTS - WAGES &amp; SALARIES</v>
      </c>
      <c r="G1232" t="str">
        <f t="shared" si="150"/>
        <v>1003SALARIES &amp; WAGES - PENSIONABLE ALLOWANCE</v>
      </c>
      <c r="H1232" s="2" t="s">
        <v>1568</v>
      </c>
      <c r="I1232" t="s">
        <v>1326</v>
      </c>
      <c r="J1232" s="2" t="s">
        <v>389</v>
      </c>
      <c r="K1232" s="2" t="s">
        <v>390</v>
      </c>
      <c r="L1232" s="2" t="s">
        <v>391</v>
      </c>
      <c r="M1232" s="2" t="s">
        <v>392</v>
      </c>
      <c r="N1232" s="2" t="s">
        <v>426</v>
      </c>
      <c r="O1232" s="2" t="s">
        <v>427</v>
      </c>
      <c r="P1232" s="2">
        <v>0</v>
      </c>
      <c r="Q1232" s="2">
        <v>0</v>
      </c>
      <c r="R1232" s="3">
        <f t="shared" si="151"/>
        <v>0</v>
      </c>
      <c r="S1232" s="3">
        <f t="shared" si="152"/>
        <v>0</v>
      </c>
      <c r="T1232" s="2">
        <v>0</v>
      </c>
      <c r="U1232" s="2">
        <v>0</v>
      </c>
      <c r="V1232" s="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 s="2">
        <f t="shared" si="153"/>
        <v>0</v>
      </c>
      <c r="AI1232" s="2" t="e">
        <f t="shared" si="148"/>
        <v>#DIV/0!</v>
      </c>
      <c r="AJ1232">
        <v>0</v>
      </c>
      <c r="AK1232" s="2">
        <f t="shared" si="154"/>
        <v>0</v>
      </c>
    </row>
    <row r="1233" spans="1:37" ht="12.75" customHeight="1">
      <c r="A1233" s="2">
        <v>14</v>
      </c>
      <c r="B1233" s="2">
        <v>15</v>
      </c>
      <c r="C1233" s="2" t="s">
        <v>10</v>
      </c>
      <c r="D1233" t="s">
        <v>1425</v>
      </c>
      <c r="E1233" s="2" t="s">
        <v>1604</v>
      </c>
      <c r="F1233" t="str">
        <f t="shared" si="149"/>
        <v>051EMPLOYEE RELATED COSTS - WAGES &amp; SALARIES</v>
      </c>
      <c r="G1233" t="str">
        <f t="shared" si="150"/>
        <v>1004SALARIES &amp; WAGES - ANNUAL BONUS</v>
      </c>
      <c r="H1233" s="2" t="s">
        <v>1568</v>
      </c>
      <c r="I1233" t="s">
        <v>1326</v>
      </c>
      <c r="J1233" s="2" t="s">
        <v>389</v>
      </c>
      <c r="K1233" s="2" t="s">
        <v>390</v>
      </c>
      <c r="L1233" s="2" t="s">
        <v>391</v>
      </c>
      <c r="M1233" s="2" t="s">
        <v>392</v>
      </c>
      <c r="N1233" s="2" t="s">
        <v>428</v>
      </c>
      <c r="O1233" s="2" t="s">
        <v>429</v>
      </c>
      <c r="P1233" s="2">
        <v>24826</v>
      </c>
      <c r="Q1233" s="2">
        <v>146215</v>
      </c>
      <c r="R1233" s="3">
        <f t="shared" si="151"/>
        <v>154256.82500000001</v>
      </c>
      <c r="S1233" s="3">
        <f t="shared" si="152"/>
        <v>162432.43672500001</v>
      </c>
      <c r="T1233" s="2">
        <v>24777.32</v>
      </c>
      <c r="U1233" s="2">
        <v>0</v>
      </c>
      <c r="V1233" s="2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24777.32</v>
      </c>
      <c r="AH1233" s="2">
        <f t="shared" si="153"/>
        <v>24777.32</v>
      </c>
      <c r="AI1233" s="2">
        <f t="shared" si="148"/>
        <v>0.99803915250140984</v>
      </c>
      <c r="AJ1233">
        <v>24777.32</v>
      </c>
      <c r="AK1233" s="2">
        <f t="shared" si="154"/>
        <v>49554.64</v>
      </c>
    </row>
    <row r="1234" spans="1:37" ht="12.75" customHeight="1">
      <c r="A1234" s="2">
        <v>14</v>
      </c>
      <c r="B1234" s="2">
        <v>15</v>
      </c>
      <c r="C1234" s="2" t="s">
        <v>10</v>
      </c>
      <c r="D1234" t="s">
        <v>1425</v>
      </c>
      <c r="E1234" s="2" t="s">
        <v>1604</v>
      </c>
      <c r="F1234" t="str">
        <f t="shared" si="149"/>
        <v>051EMPLOYEE RELATED COSTS - WAGES &amp; SALARIES</v>
      </c>
      <c r="G1234" t="str">
        <f t="shared" si="150"/>
        <v>1010SALARIES &amp; WAGES - LEAVE PAYMENTS</v>
      </c>
      <c r="H1234" s="2" t="s">
        <v>1568</v>
      </c>
      <c r="I1234" t="s">
        <v>1326</v>
      </c>
      <c r="J1234" s="2" t="s">
        <v>389</v>
      </c>
      <c r="K1234" s="2" t="s">
        <v>390</v>
      </c>
      <c r="L1234" s="2" t="s">
        <v>391</v>
      </c>
      <c r="M1234" s="2" t="s">
        <v>392</v>
      </c>
      <c r="N1234" s="2" t="s">
        <v>430</v>
      </c>
      <c r="O1234" s="2" t="s">
        <v>431</v>
      </c>
      <c r="P1234" s="2">
        <v>57306</v>
      </c>
      <c r="Q1234" s="2">
        <v>69603</v>
      </c>
      <c r="R1234" s="3">
        <f t="shared" si="151"/>
        <v>73431.164999999994</v>
      </c>
      <c r="S1234" s="3">
        <f t="shared" si="152"/>
        <v>77323.016744999986</v>
      </c>
      <c r="T1234" s="2">
        <v>0</v>
      </c>
      <c r="U1234" s="2">
        <v>0</v>
      </c>
      <c r="V1234" s="2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 s="2">
        <f t="shared" si="153"/>
        <v>0</v>
      </c>
      <c r="AI1234" s="2">
        <f t="shared" si="148"/>
        <v>0</v>
      </c>
      <c r="AJ1234">
        <v>0</v>
      </c>
      <c r="AK1234" s="2">
        <f t="shared" si="154"/>
        <v>0</v>
      </c>
    </row>
    <row r="1235" spans="1:37" ht="12.75" customHeight="1">
      <c r="A1235" s="2">
        <v>14</v>
      </c>
      <c r="B1235" s="2">
        <v>15</v>
      </c>
      <c r="C1235" s="2" t="s">
        <v>10</v>
      </c>
      <c r="D1235" t="s">
        <v>1425</v>
      </c>
      <c r="E1235" s="2" t="s">
        <v>1604</v>
      </c>
      <c r="F1235" t="str">
        <f t="shared" si="149"/>
        <v>051EMPLOYEE RELATED COSTS - WAGES &amp; SALARIES</v>
      </c>
      <c r="G1235" t="str">
        <f t="shared" si="150"/>
        <v>1012HOUSING ALLOWANCE</v>
      </c>
      <c r="H1235" s="2" t="s">
        <v>1568</v>
      </c>
      <c r="I1235" t="s">
        <v>1326</v>
      </c>
      <c r="J1235" s="2" t="s">
        <v>389</v>
      </c>
      <c r="K1235" s="2" t="s">
        <v>390</v>
      </c>
      <c r="L1235" s="2" t="s">
        <v>391</v>
      </c>
      <c r="M1235" s="2" t="s">
        <v>392</v>
      </c>
      <c r="N1235" s="2" t="s">
        <v>432</v>
      </c>
      <c r="O1235" s="2" t="s">
        <v>433</v>
      </c>
      <c r="P1235" s="2">
        <v>6138</v>
      </c>
      <c r="Q1235" s="2">
        <v>6138</v>
      </c>
      <c r="R1235" s="3">
        <f t="shared" si="151"/>
        <v>6475.59</v>
      </c>
      <c r="S1235" s="3">
        <f t="shared" si="152"/>
        <v>6818.7962699999998</v>
      </c>
      <c r="T1235" s="2">
        <v>2868</v>
      </c>
      <c r="U1235" s="2">
        <v>0</v>
      </c>
      <c r="V1235" s="2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478</v>
      </c>
      <c r="AC1235">
        <v>0</v>
      </c>
      <c r="AD1235">
        <v>956</v>
      </c>
      <c r="AE1235">
        <v>478</v>
      </c>
      <c r="AF1235">
        <v>478</v>
      </c>
      <c r="AG1235">
        <v>478</v>
      </c>
      <c r="AH1235" s="2">
        <f t="shared" si="153"/>
        <v>2868</v>
      </c>
      <c r="AI1235" s="2">
        <f t="shared" si="148"/>
        <v>0.46725317693059626</v>
      </c>
      <c r="AJ1235">
        <v>2868</v>
      </c>
      <c r="AK1235" s="2">
        <f t="shared" si="154"/>
        <v>5736</v>
      </c>
    </row>
    <row r="1236" spans="1:37" ht="12.75" customHeight="1">
      <c r="A1236" s="2">
        <v>14</v>
      </c>
      <c r="B1236" s="2">
        <v>15</v>
      </c>
      <c r="C1236" s="2" t="s">
        <v>10</v>
      </c>
      <c r="D1236" t="s">
        <v>1425</v>
      </c>
      <c r="E1236" s="2" t="s">
        <v>1604</v>
      </c>
      <c r="F1236" t="str">
        <f t="shared" si="149"/>
        <v>051EMPLOYEE RELATED COSTS - WAGES &amp; SALARIES</v>
      </c>
      <c r="G1236" t="str">
        <f t="shared" si="150"/>
        <v>1013TRAVEL ALLOWANCE</v>
      </c>
      <c r="H1236" s="2" t="s">
        <v>1568</v>
      </c>
      <c r="I1236" t="s">
        <v>1326</v>
      </c>
      <c r="J1236" s="2" t="s">
        <v>389</v>
      </c>
      <c r="K1236" s="2" t="s">
        <v>390</v>
      </c>
      <c r="L1236" s="2" t="s">
        <v>391</v>
      </c>
      <c r="M1236" s="2" t="s">
        <v>392</v>
      </c>
      <c r="N1236" s="2" t="s">
        <v>434</v>
      </c>
      <c r="O1236" s="2" t="s">
        <v>435</v>
      </c>
      <c r="P1236" s="2">
        <v>0</v>
      </c>
      <c r="Q1236" s="2">
        <v>0</v>
      </c>
      <c r="R1236" s="3">
        <f t="shared" si="151"/>
        <v>0</v>
      </c>
      <c r="S1236" s="3">
        <f t="shared" si="152"/>
        <v>0</v>
      </c>
      <c r="T1236" s="2">
        <v>0</v>
      </c>
      <c r="U1236" s="2">
        <v>0</v>
      </c>
      <c r="V1236" s="2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 s="2">
        <f t="shared" si="153"/>
        <v>0</v>
      </c>
      <c r="AI1236" s="2" t="e">
        <f t="shared" si="148"/>
        <v>#DIV/0!</v>
      </c>
      <c r="AJ1236">
        <v>0</v>
      </c>
      <c r="AK1236" s="2">
        <f t="shared" si="154"/>
        <v>0</v>
      </c>
    </row>
    <row r="1237" spans="1:37" ht="12.75" customHeight="1">
      <c r="A1237" s="2">
        <v>14</v>
      </c>
      <c r="B1237" s="2">
        <v>15</v>
      </c>
      <c r="C1237" s="2" t="s">
        <v>10</v>
      </c>
      <c r="D1237" t="s">
        <v>1426</v>
      </c>
      <c r="E1237" s="2" t="s">
        <v>1607</v>
      </c>
      <c r="F1237" t="str">
        <f t="shared" si="149"/>
        <v>051EMPLOYEE RELATED COSTS - WAGES &amp; SALARIES</v>
      </c>
      <c r="G1237" t="str">
        <f t="shared" si="150"/>
        <v>1001SALARIES &amp; WAGES - BASIC SCALE</v>
      </c>
      <c r="H1237" s="2" t="s">
        <v>1573</v>
      </c>
      <c r="I1237" t="s">
        <v>1326</v>
      </c>
      <c r="J1237" s="2" t="s">
        <v>407</v>
      </c>
      <c r="K1237" s="2" t="s">
        <v>408</v>
      </c>
      <c r="L1237" s="2" t="s">
        <v>391</v>
      </c>
      <c r="M1237" s="2" t="s">
        <v>392</v>
      </c>
      <c r="N1237" s="2" t="s">
        <v>424</v>
      </c>
      <c r="O1237" s="2" t="s">
        <v>425</v>
      </c>
      <c r="P1237" s="2">
        <v>1555966</v>
      </c>
      <c r="Q1237" s="2">
        <v>1661579</v>
      </c>
      <c r="R1237" s="3">
        <f t="shared" si="151"/>
        <v>1752965.845</v>
      </c>
      <c r="S1237" s="3">
        <f t="shared" si="152"/>
        <v>1845873.0347849999</v>
      </c>
      <c r="T1237" s="2">
        <v>568552.5</v>
      </c>
      <c r="U1237" s="2">
        <v>0</v>
      </c>
      <c r="V1237" s="2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94758.75</v>
      </c>
      <c r="AC1237">
        <v>94758.75</v>
      </c>
      <c r="AD1237">
        <v>94758.75</v>
      </c>
      <c r="AE1237">
        <v>94758.75</v>
      </c>
      <c r="AF1237">
        <v>94758.75</v>
      </c>
      <c r="AG1237">
        <v>94758.75</v>
      </c>
      <c r="AH1237" s="2">
        <f t="shared" si="153"/>
        <v>568552.5</v>
      </c>
      <c r="AI1237" s="2">
        <f t="shared" si="148"/>
        <v>0.3654016218863394</v>
      </c>
      <c r="AJ1237">
        <v>568552.5</v>
      </c>
      <c r="AK1237" s="2">
        <f t="shared" si="154"/>
        <v>1137105</v>
      </c>
    </row>
    <row r="1238" spans="1:37" ht="12.75" customHeight="1">
      <c r="A1238" s="2">
        <v>14</v>
      </c>
      <c r="B1238" s="2">
        <v>15</v>
      </c>
      <c r="C1238" s="2" t="s">
        <v>10</v>
      </c>
      <c r="D1238" t="s">
        <v>1426</v>
      </c>
      <c r="E1238" s="2" t="s">
        <v>1607</v>
      </c>
      <c r="F1238" t="str">
        <f t="shared" si="149"/>
        <v>051EMPLOYEE RELATED COSTS - WAGES &amp; SALARIES</v>
      </c>
      <c r="G1238" t="str">
        <f t="shared" si="150"/>
        <v>1002SALARIES &amp; WAGES - OVERTIME</v>
      </c>
      <c r="H1238" s="2" t="s">
        <v>1573</v>
      </c>
      <c r="I1238" t="s">
        <v>1326</v>
      </c>
      <c r="J1238" s="2" t="s">
        <v>407</v>
      </c>
      <c r="K1238" s="2" t="s">
        <v>408</v>
      </c>
      <c r="L1238" s="2" t="s">
        <v>391</v>
      </c>
      <c r="M1238" s="2" t="s">
        <v>392</v>
      </c>
      <c r="N1238" s="2" t="s">
        <v>419</v>
      </c>
      <c r="O1238" s="2" t="s">
        <v>420</v>
      </c>
      <c r="P1238" s="2">
        <v>98027</v>
      </c>
      <c r="Q1238" s="2">
        <v>66404</v>
      </c>
      <c r="R1238" s="3">
        <f t="shared" si="151"/>
        <v>70056.22</v>
      </c>
      <c r="S1238" s="3">
        <f t="shared" si="152"/>
        <v>73769.199659999998</v>
      </c>
      <c r="T1238" s="2">
        <v>34550.439999999995</v>
      </c>
      <c r="U1238" s="2">
        <v>0</v>
      </c>
      <c r="V1238" s="2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4242.3500000000004</v>
      </c>
      <c r="AD1238">
        <v>3254.07</v>
      </c>
      <c r="AE1238">
        <v>14283.96</v>
      </c>
      <c r="AF1238">
        <v>0</v>
      </c>
      <c r="AG1238">
        <v>12770.06</v>
      </c>
      <c r="AH1238" s="2">
        <f t="shared" si="153"/>
        <v>34550.439999999995</v>
      </c>
      <c r="AI1238" s="2">
        <f t="shared" si="148"/>
        <v>0.35245840431717784</v>
      </c>
      <c r="AJ1238">
        <v>34550.44</v>
      </c>
      <c r="AK1238" s="2">
        <f t="shared" si="154"/>
        <v>69100.87999999999</v>
      </c>
    </row>
    <row r="1239" spans="1:37" ht="12.75" customHeight="1">
      <c r="A1239" s="2">
        <v>14</v>
      </c>
      <c r="B1239" s="2">
        <v>15</v>
      </c>
      <c r="C1239" s="2" t="s">
        <v>10</v>
      </c>
      <c r="D1239" t="s">
        <v>1426</v>
      </c>
      <c r="E1239" s="2" t="s">
        <v>1607</v>
      </c>
      <c r="F1239" t="str">
        <f t="shared" si="149"/>
        <v>051EMPLOYEE RELATED COSTS - WAGES &amp; SALARIES</v>
      </c>
      <c r="G1239" t="str">
        <f t="shared" si="150"/>
        <v>1003SALARIES &amp; WAGES - PENSIONABLE ALLOWANCE</v>
      </c>
      <c r="H1239" s="2" t="s">
        <v>1573</v>
      </c>
      <c r="I1239" t="s">
        <v>1326</v>
      </c>
      <c r="J1239" s="2" t="s">
        <v>407</v>
      </c>
      <c r="K1239" s="2" t="s">
        <v>408</v>
      </c>
      <c r="L1239" s="2" t="s">
        <v>391</v>
      </c>
      <c r="M1239" s="2" t="s">
        <v>392</v>
      </c>
      <c r="N1239" s="2" t="s">
        <v>426</v>
      </c>
      <c r="O1239" s="2" t="s">
        <v>427</v>
      </c>
      <c r="P1239" s="2">
        <v>0</v>
      </c>
      <c r="Q1239" s="2">
        <v>0</v>
      </c>
      <c r="R1239" s="3">
        <f t="shared" si="151"/>
        <v>0</v>
      </c>
      <c r="S1239" s="3">
        <f t="shared" si="152"/>
        <v>0</v>
      </c>
      <c r="T1239" s="2">
        <v>0</v>
      </c>
      <c r="U1239" s="2">
        <v>0</v>
      </c>
      <c r="V1239" s="2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 s="2">
        <f t="shared" si="153"/>
        <v>0</v>
      </c>
      <c r="AI1239" s="2" t="e">
        <f t="shared" si="148"/>
        <v>#DIV/0!</v>
      </c>
      <c r="AJ1239">
        <v>0</v>
      </c>
      <c r="AK1239" s="2">
        <f t="shared" si="154"/>
        <v>0</v>
      </c>
    </row>
    <row r="1240" spans="1:37" ht="12.75" customHeight="1">
      <c r="A1240" s="2">
        <v>14</v>
      </c>
      <c r="B1240" s="2">
        <v>15</v>
      </c>
      <c r="C1240" s="2" t="s">
        <v>10</v>
      </c>
      <c r="D1240" t="s">
        <v>1426</v>
      </c>
      <c r="E1240" s="2" t="s">
        <v>1607</v>
      </c>
      <c r="F1240" t="str">
        <f t="shared" si="149"/>
        <v>051EMPLOYEE RELATED COSTS - WAGES &amp; SALARIES</v>
      </c>
      <c r="G1240" t="str">
        <f t="shared" si="150"/>
        <v>1004SALARIES &amp; WAGES - ANNUAL BONUS</v>
      </c>
      <c r="H1240" s="2" t="s">
        <v>1573</v>
      </c>
      <c r="I1240" t="s">
        <v>1326</v>
      </c>
      <c r="J1240" s="2" t="s">
        <v>407</v>
      </c>
      <c r="K1240" s="2" t="s">
        <v>408</v>
      </c>
      <c r="L1240" s="2" t="s">
        <v>391</v>
      </c>
      <c r="M1240" s="2" t="s">
        <v>392</v>
      </c>
      <c r="N1240" s="2" t="s">
        <v>428</v>
      </c>
      <c r="O1240" s="2" t="s">
        <v>429</v>
      </c>
      <c r="P1240" s="2">
        <v>129664</v>
      </c>
      <c r="Q1240" s="2">
        <v>138465</v>
      </c>
      <c r="R1240" s="3">
        <f t="shared" si="151"/>
        <v>146080.57500000001</v>
      </c>
      <c r="S1240" s="3">
        <f t="shared" si="152"/>
        <v>153822.84547500001</v>
      </c>
      <c r="T1240" s="2">
        <v>72312.399999999994</v>
      </c>
      <c r="U1240" s="2">
        <v>0</v>
      </c>
      <c r="V1240" s="2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44892.7</v>
      </c>
      <c r="AE1240">
        <v>27419.7</v>
      </c>
      <c r="AF1240">
        <v>0</v>
      </c>
      <c r="AG1240">
        <v>0</v>
      </c>
      <c r="AH1240" s="2">
        <f t="shared" si="153"/>
        <v>72312.399999999994</v>
      </c>
      <c r="AI1240" s="2">
        <f t="shared" si="148"/>
        <v>0.55769064659427436</v>
      </c>
      <c r="AJ1240">
        <v>72312.399999999994</v>
      </c>
      <c r="AK1240" s="2">
        <f t="shared" si="154"/>
        <v>144624.79999999999</v>
      </c>
    </row>
    <row r="1241" spans="1:37" ht="12.75" customHeight="1">
      <c r="A1241" s="2">
        <v>14</v>
      </c>
      <c r="B1241" s="2">
        <v>15</v>
      </c>
      <c r="C1241" s="2" t="s">
        <v>10</v>
      </c>
      <c r="D1241" t="s">
        <v>1426</v>
      </c>
      <c r="E1241" s="2" t="s">
        <v>1607</v>
      </c>
      <c r="F1241" t="str">
        <f t="shared" si="149"/>
        <v>051EMPLOYEE RELATED COSTS - WAGES &amp; SALARIES</v>
      </c>
      <c r="G1241" t="str">
        <f t="shared" si="150"/>
        <v>1010SALARIES &amp; WAGES - LEAVE PAYMENTS</v>
      </c>
      <c r="H1241" s="2" t="s">
        <v>1573</v>
      </c>
      <c r="I1241" t="s">
        <v>1326</v>
      </c>
      <c r="J1241" s="2" t="s">
        <v>407</v>
      </c>
      <c r="K1241" s="2" t="s">
        <v>408</v>
      </c>
      <c r="L1241" s="2" t="s">
        <v>391</v>
      </c>
      <c r="M1241" s="2" t="s">
        <v>392</v>
      </c>
      <c r="N1241" s="2" t="s">
        <v>430</v>
      </c>
      <c r="O1241" s="2" t="s">
        <v>431</v>
      </c>
      <c r="P1241" s="2">
        <v>67800</v>
      </c>
      <c r="Q1241" s="2">
        <v>71644</v>
      </c>
      <c r="R1241" s="3">
        <f t="shared" si="151"/>
        <v>75584.42</v>
      </c>
      <c r="S1241" s="3">
        <f t="shared" si="152"/>
        <v>79590.394260000001</v>
      </c>
      <c r="T1241" s="2">
        <v>68430.16</v>
      </c>
      <c r="U1241" s="2">
        <v>0</v>
      </c>
      <c r="V1241" s="2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17105.36</v>
      </c>
      <c r="AE1241">
        <v>32342.32</v>
      </c>
      <c r="AF1241">
        <v>18982.48</v>
      </c>
      <c r="AG1241">
        <v>0</v>
      </c>
      <c r="AH1241" s="2">
        <f t="shared" si="153"/>
        <v>68430.16</v>
      </c>
      <c r="AI1241" s="2">
        <f t="shared" si="148"/>
        <v>1.009294395280236</v>
      </c>
      <c r="AJ1241">
        <v>68430.16</v>
      </c>
      <c r="AK1241" s="2">
        <f t="shared" si="154"/>
        <v>136860.32</v>
      </c>
    </row>
    <row r="1242" spans="1:37" ht="12.75" customHeight="1">
      <c r="A1242" s="2">
        <v>14</v>
      </c>
      <c r="B1242" s="2">
        <v>15</v>
      </c>
      <c r="C1242" s="2" t="s">
        <v>10</v>
      </c>
      <c r="D1242" t="s">
        <v>1426</v>
      </c>
      <c r="E1242" s="2" t="s">
        <v>1607</v>
      </c>
      <c r="F1242" t="str">
        <f t="shared" si="149"/>
        <v>051EMPLOYEE RELATED COSTS - WAGES &amp; SALARIES</v>
      </c>
      <c r="G1242" t="str">
        <f t="shared" si="150"/>
        <v>1012HOUSING ALLOWANCE</v>
      </c>
      <c r="H1242" s="2" t="s">
        <v>1573</v>
      </c>
      <c r="I1242" t="s">
        <v>1326</v>
      </c>
      <c r="J1242" s="2" t="s">
        <v>407</v>
      </c>
      <c r="K1242" s="2" t="s">
        <v>408</v>
      </c>
      <c r="L1242" s="2" t="s">
        <v>391</v>
      </c>
      <c r="M1242" s="2" t="s">
        <v>392</v>
      </c>
      <c r="N1242" s="2" t="s">
        <v>432</v>
      </c>
      <c r="O1242" s="2" t="s">
        <v>433</v>
      </c>
      <c r="P1242" s="2">
        <v>26842</v>
      </c>
      <c r="Q1242" s="2">
        <v>32781</v>
      </c>
      <c r="R1242" s="3">
        <f t="shared" si="151"/>
        <v>34583.955000000002</v>
      </c>
      <c r="S1242" s="3">
        <f t="shared" si="152"/>
        <v>36416.904614999999</v>
      </c>
      <c r="T1242" s="2">
        <v>31114</v>
      </c>
      <c r="U1242" s="2">
        <v>0</v>
      </c>
      <c r="V1242" s="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18990</v>
      </c>
      <c r="AD1242">
        <v>2553</v>
      </c>
      <c r="AE1242">
        <v>2553</v>
      </c>
      <c r="AF1242">
        <v>2553</v>
      </c>
      <c r="AG1242">
        <v>4465</v>
      </c>
      <c r="AH1242" s="2">
        <f t="shared" si="153"/>
        <v>31114</v>
      </c>
      <c r="AI1242" s="2">
        <f t="shared" si="148"/>
        <v>1.1591535653080993</v>
      </c>
      <c r="AJ1242">
        <v>31114</v>
      </c>
      <c r="AK1242" s="2">
        <f t="shared" si="154"/>
        <v>62228</v>
      </c>
    </row>
    <row r="1243" spans="1:37" ht="12.75" customHeight="1">
      <c r="A1243" s="2">
        <v>14</v>
      </c>
      <c r="B1243" s="2">
        <v>15</v>
      </c>
      <c r="C1243" s="2" t="s">
        <v>10</v>
      </c>
      <c r="D1243" t="s">
        <v>1426</v>
      </c>
      <c r="E1243" s="2" t="s">
        <v>1607</v>
      </c>
      <c r="F1243" t="str">
        <f t="shared" si="149"/>
        <v>051EMPLOYEE RELATED COSTS - WAGES &amp; SALARIES</v>
      </c>
      <c r="G1243" t="str">
        <f t="shared" si="150"/>
        <v>1013TRAVEL ALLOWANCE</v>
      </c>
      <c r="H1243" s="2" t="s">
        <v>1573</v>
      </c>
      <c r="I1243" t="s">
        <v>1326</v>
      </c>
      <c r="J1243" s="2" t="s">
        <v>407</v>
      </c>
      <c r="K1243" s="2" t="s">
        <v>408</v>
      </c>
      <c r="L1243" s="2" t="s">
        <v>391</v>
      </c>
      <c r="M1243" s="2" t="s">
        <v>392</v>
      </c>
      <c r="N1243" s="2" t="s">
        <v>434</v>
      </c>
      <c r="O1243" s="2" t="s">
        <v>435</v>
      </c>
      <c r="P1243" s="2">
        <v>431727</v>
      </c>
      <c r="Q1243" s="2">
        <v>470597</v>
      </c>
      <c r="R1243" s="3">
        <f t="shared" si="151"/>
        <v>496479.83500000002</v>
      </c>
      <c r="S1243" s="3">
        <f t="shared" si="152"/>
        <v>522793.26625500002</v>
      </c>
      <c r="T1243" s="2">
        <v>221335.22999999998</v>
      </c>
      <c r="U1243" s="2">
        <v>0</v>
      </c>
      <c r="V1243" s="2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37113.129999999997</v>
      </c>
      <c r="AC1243">
        <v>37113.129999999997</v>
      </c>
      <c r="AD1243">
        <v>36897.129999999997</v>
      </c>
      <c r="AE1243">
        <v>36910.080000000002</v>
      </c>
      <c r="AF1243">
        <v>36650.879999999997</v>
      </c>
      <c r="AG1243">
        <v>36650.879999999997</v>
      </c>
      <c r="AH1243" s="2">
        <f t="shared" si="153"/>
        <v>221335.22999999998</v>
      </c>
      <c r="AI1243" s="2">
        <f t="shared" si="148"/>
        <v>0.5126740509627612</v>
      </c>
      <c r="AJ1243">
        <v>221335.23</v>
      </c>
      <c r="AK1243" s="2">
        <f t="shared" si="154"/>
        <v>442670.45999999996</v>
      </c>
    </row>
    <row r="1244" spans="1:37" ht="12.75" customHeight="1">
      <c r="A1244" s="2">
        <v>14</v>
      </c>
      <c r="B1244" s="2">
        <v>15</v>
      </c>
      <c r="C1244" s="2" t="s">
        <v>10</v>
      </c>
      <c r="D1244" t="s">
        <v>1427</v>
      </c>
      <c r="E1244" s="2" t="s">
        <v>1604</v>
      </c>
      <c r="F1244" t="str">
        <f t="shared" si="149"/>
        <v>051EMPLOYEE RELATED COSTS - WAGES &amp; SALARIES</v>
      </c>
      <c r="G1244" t="str">
        <f t="shared" si="150"/>
        <v>1001SALARIES &amp; WAGES - BASIC SCALE</v>
      </c>
      <c r="H1244" s="2" t="s">
        <v>1573</v>
      </c>
      <c r="I1244" t="s">
        <v>1326</v>
      </c>
      <c r="J1244" s="2" t="s">
        <v>417</v>
      </c>
      <c r="K1244" s="2" t="s">
        <v>418</v>
      </c>
      <c r="L1244" s="2" t="s">
        <v>391</v>
      </c>
      <c r="M1244" s="2" t="s">
        <v>392</v>
      </c>
      <c r="N1244" s="2" t="s">
        <v>424</v>
      </c>
      <c r="O1244" s="2" t="s">
        <v>425</v>
      </c>
      <c r="P1244" s="2">
        <v>2530030</v>
      </c>
      <c r="Q1244" s="2">
        <v>2554844</v>
      </c>
      <c r="R1244" s="3">
        <f t="shared" si="151"/>
        <v>2695360.42</v>
      </c>
      <c r="S1244" s="3">
        <f t="shared" si="152"/>
        <v>2838214.52226</v>
      </c>
      <c r="T1244" s="2">
        <v>1192455.78</v>
      </c>
      <c r="U1244" s="2">
        <v>0</v>
      </c>
      <c r="V1244" s="2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198251.24</v>
      </c>
      <c r="AC1244">
        <v>198751.24</v>
      </c>
      <c r="AD1244">
        <v>199251.24</v>
      </c>
      <c r="AE1244">
        <v>198751.24</v>
      </c>
      <c r="AF1244">
        <v>198475.41</v>
      </c>
      <c r="AG1244">
        <v>198975.41</v>
      </c>
      <c r="AH1244" s="2">
        <f t="shared" si="153"/>
        <v>1192455.78</v>
      </c>
      <c r="AI1244" s="2">
        <f t="shared" si="148"/>
        <v>0.47132080647265051</v>
      </c>
      <c r="AJ1244">
        <v>1192455.78</v>
      </c>
      <c r="AK1244" s="2">
        <f t="shared" si="154"/>
        <v>2384911.56</v>
      </c>
    </row>
    <row r="1245" spans="1:37" ht="12.75" customHeight="1">
      <c r="A1245" s="2">
        <v>14</v>
      </c>
      <c r="B1245" s="2">
        <v>15</v>
      </c>
      <c r="C1245" s="2" t="s">
        <v>10</v>
      </c>
      <c r="D1245" t="s">
        <v>1427</v>
      </c>
      <c r="E1245" s="2" t="s">
        <v>1604</v>
      </c>
      <c r="F1245" t="str">
        <f t="shared" si="149"/>
        <v>051EMPLOYEE RELATED COSTS - WAGES &amp; SALARIES</v>
      </c>
      <c r="G1245" t="str">
        <f t="shared" si="150"/>
        <v>1003SALARIES &amp; WAGES - PENSIONABLE ALLOWANCE</v>
      </c>
      <c r="H1245" s="2" t="s">
        <v>1573</v>
      </c>
      <c r="I1245" t="s">
        <v>1326</v>
      </c>
      <c r="J1245" s="2" t="s">
        <v>417</v>
      </c>
      <c r="K1245" s="2" t="s">
        <v>418</v>
      </c>
      <c r="L1245" s="2" t="s">
        <v>391</v>
      </c>
      <c r="M1245" s="2" t="s">
        <v>392</v>
      </c>
      <c r="N1245" s="2" t="s">
        <v>426</v>
      </c>
      <c r="O1245" s="2" t="s">
        <v>427</v>
      </c>
      <c r="P1245" s="2">
        <v>0</v>
      </c>
      <c r="Q1245" s="2">
        <v>0</v>
      </c>
      <c r="R1245" s="3">
        <f t="shared" si="151"/>
        <v>0</v>
      </c>
      <c r="S1245" s="3">
        <f t="shared" si="152"/>
        <v>0</v>
      </c>
      <c r="T1245" s="2">
        <v>0</v>
      </c>
      <c r="U1245" s="2">
        <v>0</v>
      </c>
      <c r="V1245" s="2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 s="2">
        <f t="shared" si="153"/>
        <v>0</v>
      </c>
      <c r="AI1245" s="2" t="e">
        <f t="shared" si="148"/>
        <v>#DIV/0!</v>
      </c>
      <c r="AJ1245">
        <v>0</v>
      </c>
      <c r="AK1245" s="2">
        <f t="shared" si="154"/>
        <v>0</v>
      </c>
    </row>
    <row r="1246" spans="1:37" ht="12.75" customHeight="1">
      <c r="A1246" s="2">
        <v>14</v>
      </c>
      <c r="B1246" s="2">
        <v>15</v>
      </c>
      <c r="C1246" s="2" t="s">
        <v>10</v>
      </c>
      <c r="D1246" t="s">
        <v>1427</v>
      </c>
      <c r="E1246" s="2" t="s">
        <v>1604</v>
      </c>
      <c r="F1246" t="str">
        <f t="shared" si="149"/>
        <v>051EMPLOYEE RELATED COSTS - WAGES &amp; SALARIES</v>
      </c>
      <c r="G1246" t="str">
        <f t="shared" si="150"/>
        <v>1004SALARIES &amp; WAGES - ANNUAL BONUS</v>
      </c>
      <c r="H1246" s="2" t="s">
        <v>1573</v>
      </c>
      <c r="I1246" t="s">
        <v>1326</v>
      </c>
      <c r="J1246" s="2" t="s">
        <v>417</v>
      </c>
      <c r="K1246" s="2" t="s">
        <v>418</v>
      </c>
      <c r="L1246" s="2" t="s">
        <v>391</v>
      </c>
      <c r="M1246" s="2" t="s">
        <v>392</v>
      </c>
      <c r="N1246" s="2" t="s">
        <v>428</v>
      </c>
      <c r="O1246" s="2" t="s">
        <v>429</v>
      </c>
      <c r="P1246" s="2">
        <v>200485</v>
      </c>
      <c r="Q1246" s="2">
        <v>212369</v>
      </c>
      <c r="R1246" s="3">
        <f t="shared" si="151"/>
        <v>224049.29500000001</v>
      </c>
      <c r="S1246" s="3">
        <f t="shared" si="152"/>
        <v>235923.90763500001</v>
      </c>
      <c r="T1246" s="2">
        <v>140892.67000000001</v>
      </c>
      <c r="U1246" s="2">
        <v>0</v>
      </c>
      <c r="V1246" s="2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113472.97</v>
      </c>
      <c r="AC1246">
        <v>27419.7</v>
      </c>
      <c r="AD1246">
        <v>0</v>
      </c>
      <c r="AE1246">
        <v>0</v>
      </c>
      <c r="AF1246">
        <v>0</v>
      </c>
      <c r="AG1246">
        <v>0</v>
      </c>
      <c r="AH1246" s="2">
        <f t="shared" si="153"/>
        <v>140892.67000000001</v>
      </c>
      <c r="AI1246" s="2">
        <f t="shared" si="148"/>
        <v>0.70275915903932973</v>
      </c>
      <c r="AJ1246">
        <v>140892.67000000001</v>
      </c>
      <c r="AK1246" s="2">
        <f t="shared" si="154"/>
        <v>281785.34000000003</v>
      </c>
    </row>
    <row r="1247" spans="1:37" ht="12.75" customHeight="1">
      <c r="A1247" s="2">
        <v>14</v>
      </c>
      <c r="B1247" s="2">
        <v>15</v>
      </c>
      <c r="C1247" s="2" t="s">
        <v>10</v>
      </c>
      <c r="D1247" t="s">
        <v>1427</v>
      </c>
      <c r="E1247" s="2" t="s">
        <v>1604</v>
      </c>
      <c r="F1247" t="str">
        <f t="shared" si="149"/>
        <v>051EMPLOYEE RELATED COSTS - WAGES &amp; SALARIES</v>
      </c>
      <c r="G1247" t="str">
        <f t="shared" si="150"/>
        <v>1010SALARIES &amp; WAGES - LEAVE PAYMENTS</v>
      </c>
      <c r="H1247" s="2" t="s">
        <v>1573</v>
      </c>
      <c r="I1247" t="s">
        <v>1326</v>
      </c>
      <c r="J1247" s="2" t="s">
        <v>417</v>
      </c>
      <c r="K1247" s="2" t="s">
        <v>418</v>
      </c>
      <c r="L1247" s="2" t="s">
        <v>391</v>
      </c>
      <c r="M1247" s="2" t="s">
        <v>392</v>
      </c>
      <c r="N1247" s="2" t="s">
        <v>430</v>
      </c>
      <c r="O1247" s="2" t="s">
        <v>431</v>
      </c>
      <c r="P1247" s="2">
        <v>137462</v>
      </c>
      <c r="Q1247" s="2">
        <v>219352</v>
      </c>
      <c r="R1247" s="3">
        <f t="shared" si="151"/>
        <v>231416.36</v>
      </c>
      <c r="S1247" s="3">
        <f t="shared" si="152"/>
        <v>243681.42707999999</v>
      </c>
      <c r="T1247" s="2">
        <v>44994.32</v>
      </c>
      <c r="U1247" s="2">
        <v>0</v>
      </c>
      <c r="V1247" s="2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23758.799999999999</v>
      </c>
      <c r="AD1247">
        <v>0</v>
      </c>
      <c r="AE1247">
        <v>0</v>
      </c>
      <c r="AF1247">
        <v>21235.52</v>
      </c>
      <c r="AG1247">
        <v>0</v>
      </c>
      <c r="AH1247" s="2">
        <f t="shared" si="153"/>
        <v>44994.32</v>
      </c>
      <c r="AI1247" s="2">
        <f t="shared" si="148"/>
        <v>0.32732187804629642</v>
      </c>
      <c r="AJ1247">
        <v>44994.32</v>
      </c>
      <c r="AK1247" s="2">
        <f t="shared" si="154"/>
        <v>89988.64</v>
      </c>
    </row>
    <row r="1248" spans="1:37" ht="12.75" customHeight="1">
      <c r="A1248" s="2">
        <v>14</v>
      </c>
      <c r="B1248" s="2">
        <v>15</v>
      </c>
      <c r="C1248" s="2" t="s">
        <v>10</v>
      </c>
      <c r="D1248" t="s">
        <v>1427</v>
      </c>
      <c r="E1248" s="2" t="s">
        <v>1604</v>
      </c>
      <c r="F1248" t="str">
        <f t="shared" si="149"/>
        <v>051EMPLOYEE RELATED COSTS - WAGES &amp; SALARIES</v>
      </c>
      <c r="G1248" t="str">
        <f t="shared" si="150"/>
        <v>1012HOUSING ALLOWANCE</v>
      </c>
      <c r="H1248" s="2" t="s">
        <v>1573</v>
      </c>
      <c r="I1248" t="s">
        <v>1326</v>
      </c>
      <c r="J1248" s="2" t="s">
        <v>417</v>
      </c>
      <c r="K1248" s="2" t="s">
        <v>418</v>
      </c>
      <c r="L1248" s="2" t="s">
        <v>391</v>
      </c>
      <c r="M1248" s="2" t="s">
        <v>392</v>
      </c>
      <c r="N1248" s="2" t="s">
        <v>432</v>
      </c>
      <c r="O1248" s="2" t="s">
        <v>433</v>
      </c>
      <c r="P1248" s="2">
        <v>0</v>
      </c>
      <c r="Q1248" s="2">
        <v>6138</v>
      </c>
      <c r="R1248" s="3">
        <f t="shared" si="151"/>
        <v>6475.59</v>
      </c>
      <c r="S1248" s="3">
        <f t="shared" si="152"/>
        <v>6818.7962699999998</v>
      </c>
      <c r="T1248" s="2">
        <v>2868</v>
      </c>
      <c r="U1248" s="2">
        <v>0</v>
      </c>
      <c r="V1248" s="2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478</v>
      </c>
      <c r="AC1248">
        <v>478</v>
      </c>
      <c r="AD1248">
        <v>478</v>
      </c>
      <c r="AE1248">
        <v>478</v>
      </c>
      <c r="AF1248">
        <v>478</v>
      </c>
      <c r="AG1248">
        <v>478</v>
      </c>
      <c r="AH1248" s="2">
        <f t="shared" si="153"/>
        <v>2868</v>
      </c>
      <c r="AI1248" s="2" t="e">
        <f t="shared" si="148"/>
        <v>#DIV/0!</v>
      </c>
      <c r="AJ1248">
        <v>2868</v>
      </c>
      <c r="AK1248" s="2">
        <f t="shared" si="154"/>
        <v>5736</v>
      </c>
    </row>
    <row r="1249" spans="1:37" ht="12.75" customHeight="1">
      <c r="A1249" s="2">
        <v>14</v>
      </c>
      <c r="B1249" s="2">
        <v>15</v>
      </c>
      <c r="C1249" s="2" t="s">
        <v>10</v>
      </c>
      <c r="D1249" t="s">
        <v>1427</v>
      </c>
      <c r="E1249" s="2" t="s">
        <v>1604</v>
      </c>
      <c r="F1249" t="str">
        <f t="shared" si="149"/>
        <v>051EMPLOYEE RELATED COSTS - WAGES &amp; SALARIES</v>
      </c>
      <c r="G1249" t="str">
        <f t="shared" si="150"/>
        <v>1013TRAVEL ALLOWANCE</v>
      </c>
      <c r="H1249" s="2" t="s">
        <v>1573</v>
      </c>
      <c r="I1249" t="s">
        <v>1326</v>
      </c>
      <c r="J1249" s="2" t="s">
        <v>417</v>
      </c>
      <c r="K1249" s="2" t="s">
        <v>418</v>
      </c>
      <c r="L1249" s="2" t="s">
        <v>391</v>
      </c>
      <c r="M1249" s="2" t="s">
        <v>392</v>
      </c>
      <c r="N1249" s="2" t="s">
        <v>434</v>
      </c>
      <c r="O1249" s="2" t="s">
        <v>435</v>
      </c>
      <c r="P1249" s="2">
        <v>372197</v>
      </c>
      <c r="Q1249" s="2">
        <v>469726</v>
      </c>
      <c r="R1249" s="3">
        <f t="shared" si="151"/>
        <v>495560.93</v>
      </c>
      <c r="S1249" s="3">
        <f t="shared" si="152"/>
        <v>521825.65928999998</v>
      </c>
      <c r="T1249" s="2">
        <v>220925.32000000004</v>
      </c>
      <c r="U1249" s="2">
        <v>0</v>
      </c>
      <c r="V1249" s="2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37044.39</v>
      </c>
      <c r="AC1249">
        <v>37044.39</v>
      </c>
      <c r="AD1249">
        <v>36828.79</v>
      </c>
      <c r="AE1249">
        <v>36841.730000000003</v>
      </c>
      <c r="AF1249">
        <v>36583.01</v>
      </c>
      <c r="AG1249">
        <v>36583.01</v>
      </c>
      <c r="AH1249" s="2">
        <f t="shared" si="153"/>
        <v>220925.32000000004</v>
      </c>
      <c r="AI1249" s="2">
        <f t="shared" si="148"/>
        <v>0.5935709315228227</v>
      </c>
      <c r="AJ1249">
        <v>220925.32</v>
      </c>
      <c r="AK1249" s="2">
        <f t="shared" si="154"/>
        <v>441850.64000000007</v>
      </c>
    </row>
    <row r="1250" spans="1:37" ht="12.75" customHeight="1">
      <c r="A1250" s="2">
        <v>14</v>
      </c>
      <c r="B1250" s="2">
        <v>15</v>
      </c>
      <c r="C1250" s="2" t="s">
        <v>10</v>
      </c>
      <c r="D1250" t="s">
        <v>1427</v>
      </c>
      <c r="E1250" s="2" t="s">
        <v>1604</v>
      </c>
      <c r="F1250" t="str">
        <f t="shared" si="149"/>
        <v>051EMPLOYEE RELATED COSTS - WAGES &amp; SALARIES</v>
      </c>
      <c r="G1250" t="str">
        <f t="shared" si="150"/>
        <v>1016PERFORMANCE INCENTIVE SCHEMES</v>
      </c>
      <c r="H1250" s="2" t="s">
        <v>1573</v>
      </c>
      <c r="I1250" t="s">
        <v>1326</v>
      </c>
      <c r="J1250" s="2" t="s">
        <v>417</v>
      </c>
      <c r="K1250" s="2" t="s">
        <v>418</v>
      </c>
      <c r="L1250" s="2" t="s">
        <v>391</v>
      </c>
      <c r="M1250" s="2" t="s">
        <v>392</v>
      </c>
      <c r="N1250" s="2" t="s">
        <v>393</v>
      </c>
      <c r="O1250" s="2" t="s">
        <v>394</v>
      </c>
      <c r="P1250" s="2">
        <v>0</v>
      </c>
      <c r="Q1250" s="2">
        <v>108289</v>
      </c>
      <c r="R1250" s="3">
        <f t="shared" si="151"/>
        <v>114244.895</v>
      </c>
      <c r="S1250" s="3">
        <f t="shared" si="152"/>
        <v>120299.87443500001</v>
      </c>
      <c r="T1250" s="2">
        <v>0</v>
      </c>
      <c r="U1250" s="2">
        <v>0</v>
      </c>
      <c r="V1250" s="2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 s="2">
        <f t="shared" si="153"/>
        <v>0</v>
      </c>
      <c r="AI1250" s="2" t="e">
        <f t="shared" si="148"/>
        <v>#DIV/0!</v>
      </c>
      <c r="AJ1250">
        <v>0</v>
      </c>
      <c r="AK1250" s="2">
        <f t="shared" si="154"/>
        <v>0</v>
      </c>
    </row>
    <row r="1251" spans="1:37" ht="12.75" customHeight="1">
      <c r="A1251" s="2">
        <v>14</v>
      </c>
      <c r="B1251" s="2">
        <v>15</v>
      </c>
      <c r="C1251" s="2" t="s">
        <v>10</v>
      </c>
      <c r="D1251" t="s">
        <v>1429</v>
      </c>
      <c r="E1251" s="2" t="s">
        <v>1607</v>
      </c>
      <c r="F1251" t="str">
        <f t="shared" si="149"/>
        <v>051EMPLOYEE RELATED COSTS - WAGES &amp; SALARIES</v>
      </c>
      <c r="G1251" t="str">
        <f t="shared" si="150"/>
        <v>1001SALARIES &amp; WAGES - BASIC SCALE</v>
      </c>
      <c r="H1251" s="2" t="s">
        <v>1573</v>
      </c>
      <c r="I1251" t="s">
        <v>1326</v>
      </c>
      <c r="J1251" s="2" t="s">
        <v>455</v>
      </c>
      <c r="K1251" s="2" t="s">
        <v>456</v>
      </c>
      <c r="L1251" s="2" t="s">
        <v>391</v>
      </c>
      <c r="M1251" s="2" t="s">
        <v>392</v>
      </c>
      <c r="N1251" s="2" t="s">
        <v>424</v>
      </c>
      <c r="O1251" s="2" t="s">
        <v>425</v>
      </c>
      <c r="P1251" s="2">
        <v>3202869</v>
      </c>
      <c r="Q1251" s="2">
        <v>2784212</v>
      </c>
      <c r="R1251" s="3">
        <f t="shared" si="151"/>
        <v>2937343.66</v>
      </c>
      <c r="S1251" s="3">
        <f t="shared" si="152"/>
        <v>3093022.8739800001</v>
      </c>
      <c r="T1251" s="2">
        <v>1734419.1099999999</v>
      </c>
      <c r="U1251" s="2">
        <v>0</v>
      </c>
      <c r="V1251" s="2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280337.45</v>
      </c>
      <c r="AC1251">
        <v>287712.53999999998</v>
      </c>
      <c r="AD1251">
        <v>286722.69</v>
      </c>
      <c r="AE1251">
        <v>284570.39</v>
      </c>
      <c r="AF1251">
        <v>283824.02</v>
      </c>
      <c r="AG1251">
        <v>311252.02</v>
      </c>
      <c r="AH1251" s="2">
        <f t="shared" si="153"/>
        <v>1734419.1099999999</v>
      </c>
      <c r="AI1251" s="2">
        <f t="shared" si="148"/>
        <v>0.54152046493315831</v>
      </c>
      <c r="AJ1251">
        <v>1734419.11</v>
      </c>
      <c r="AK1251" s="2">
        <f t="shared" si="154"/>
        <v>3468838.2199999997</v>
      </c>
    </row>
    <row r="1252" spans="1:37" ht="12.75" customHeight="1">
      <c r="A1252" s="2">
        <v>14</v>
      </c>
      <c r="B1252" s="2">
        <v>15</v>
      </c>
      <c r="C1252" s="2" t="s">
        <v>10</v>
      </c>
      <c r="D1252" t="s">
        <v>1429</v>
      </c>
      <c r="E1252" s="2" t="s">
        <v>1607</v>
      </c>
      <c r="F1252" t="str">
        <f t="shared" si="149"/>
        <v>051EMPLOYEE RELATED COSTS - WAGES &amp; SALARIES</v>
      </c>
      <c r="G1252" t="str">
        <f t="shared" si="150"/>
        <v>1002SALARIES &amp; WAGES - OVERTIME</v>
      </c>
      <c r="H1252" s="2" t="s">
        <v>1573</v>
      </c>
      <c r="I1252" t="s">
        <v>1326</v>
      </c>
      <c r="J1252" s="2" t="s">
        <v>455</v>
      </c>
      <c r="K1252" s="2" t="s">
        <v>456</v>
      </c>
      <c r="L1252" s="2" t="s">
        <v>391</v>
      </c>
      <c r="M1252" s="2" t="s">
        <v>392</v>
      </c>
      <c r="N1252" s="2" t="s">
        <v>419</v>
      </c>
      <c r="O1252" s="2" t="s">
        <v>420</v>
      </c>
      <c r="P1252" s="2">
        <v>409216</v>
      </c>
      <c r="Q1252" s="2">
        <v>657134</v>
      </c>
      <c r="R1252" s="3">
        <f t="shared" si="151"/>
        <v>693276.37</v>
      </c>
      <c r="S1252" s="3">
        <f t="shared" si="152"/>
        <v>730020.01760999998</v>
      </c>
      <c r="T1252" s="2">
        <v>350285.57999999996</v>
      </c>
      <c r="U1252" s="2">
        <v>0</v>
      </c>
      <c r="V1252" s="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52887.77</v>
      </c>
      <c r="AC1252">
        <v>37296.44</v>
      </c>
      <c r="AD1252">
        <v>65395.05</v>
      </c>
      <c r="AE1252">
        <v>69668.62</v>
      </c>
      <c r="AF1252">
        <v>59193.599999999999</v>
      </c>
      <c r="AG1252">
        <v>65844.100000000006</v>
      </c>
      <c r="AH1252" s="2">
        <f t="shared" si="153"/>
        <v>350285.57999999996</v>
      </c>
      <c r="AI1252" s="2">
        <f t="shared" si="148"/>
        <v>0.85599189670003117</v>
      </c>
      <c r="AJ1252">
        <v>350285.58</v>
      </c>
      <c r="AK1252" s="2">
        <f t="shared" si="154"/>
        <v>700571.15999999992</v>
      </c>
    </row>
    <row r="1253" spans="1:37" ht="12.75" customHeight="1">
      <c r="A1253" s="2">
        <v>14</v>
      </c>
      <c r="B1253" s="2">
        <v>15</v>
      </c>
      <c r="C1253" s="2" t="s">
        <v>10</v>
      </c>
      <c r="D1253" t="s">
        <v>1429</v>
      </c>
      <c r="E1253" s="2" t="s">
        <v>1607</v>
      </c>
      <c r="F1253" t="str">
        <f t="shared" si="149"/>
        <v>051EMPLOYEE RELATED COSTS - WAGES &amp; SALARIES</v>
      </c>
      <c r="G1253" t="str">
        <f t="shared" si="150"/>
        <v>1003SALARIES &amp; WAGES - PENSIONABLE ALLOWANCE</v>
      </c>
      <c r="H1253" s="2" t="s">
        <v>1573</v>
      </c>
      <c r="I1253" t="s">
        <v>1326</v>
      </c>
      <c r="J1253" s="2" t="s">
        <v>455</v>
      </c>
      <c r="K1253" s="2" t="s">
        <v>456</v>
      </c>
      <c r="L1253" s="2" t="s">
        <v>391</v>
      </c>
      <c r="M1253" s="2" t="s">
        <v>392</v>
      </c>
      <c r="N1253" s="2" t="s">
        <v>426</v>
      </c>
      <c r="O1253" s="2" t="s">
        <v>427</v>
      </c>
      <c r="P1253" s="2">
        <v>0</v>
      </c>
      <c r="Q1253" s="2">
        <v>0</v>
      </c>
      <c r="R1253" s="3">
        <f t="shared" si="151"/>
        <v>0</v>
      </c>
      <c r="S1253" s="3">
        <f t="shared" si="152"/>
        <v>0</v>
      </c>
      <c r="T1253" s="2">
        <v>0</v>
      </c>
      <c r="U1253" s="2">
        <v>0</v>
      </c>
      <c r="V1253" s="2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 s="2">
        <f t="shared" si="153"/>
        <v>0</v>
      </c>
      <c r="AI1253" s="2" t="e">
        <f t="shared" si="148"/>
        <v>#DIV/0!</v>
      </c>
      <c r="AJ1253">
        <v>0</v>
      </c>
      <c r="AK1253" s="2">
        <f t="shared" si="154"/>
        <v>0</v>
      </c>
    </row>
    <row r="1254" spans="1:37" ht="12.75" customHeight="1">
      <c r="A1254" s="2">
        <v>14</v>
      </c>
      <c r="B1254" s="2">
        <v>15</v>
      </c>
      <c r="C1254" s="2" t="s">
        <v>10</v>
      </c>
      <c r="D1254" t="s">
        <v>1429</v>
      </c>
      <c r="E1254" s="2" t="s">
        <v>1607</v>
      </c>
      <c r="F1254" t="str">
        <f t="shared" si="149"/>
        <v>051EMPLOYEE RELATED COSTS - WAGES &amp; SALARIES</v>
      </c>
      <c r="G1254" t="str">
        <f t="shared" si="150"/>
        <v>1004SALARIES &amp; WAGES - ANNUAL BONUS</v>
      </c>
      <c r="H1254" s="2" t="s">
        <v>1573</v>
      </c>
      <c r="I1254" t="s">
        <v>1326</v>
      </c>
      <c r="J1254" s="2" t="s">
        <v>455</v>
      </c>
      <c r="K1254" s="2" t="s">
        <v>456</v>
      </c>
      <c r="L1254" s="2" t="s">
        <v>391</v>
      </c>
      <c r="M1254" s="2" t="s">
        <v>392</v>
      </c>
      <c r="N1254" s="2" t="s">
        <v>428</v>
      </c>
      <c r="O1254" s="2" t="s">
        <v>429</v>
      </c>
      <c r="P1254" s="2">
        <v>266906</v>
      </c>
      <c r="Q1254" s="2">
        <v>232018</v>
      </c>
      <c r="R1254" s="3">
        <f t="shared" si="151"/>
        <v>244778.99</v>
      </c>
      <c r="S1254" s="3">
        <f t="shared" si="152"/>
        <v>257752.27646999998</v>
      </c>
      <c r="T1254" s="2">
        <v>120642.23000000001</v>
      </c>
      <c r="U1254" s="2">
        <v>0</v>
      </c>
      <c r="V1254" s="2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14086.35</v>
      </c>
      <c r="AC1254">
        <v>61663.18</v>
      </c>
      <c r="AD1254">
        <v>0</v>
      </c>
      <c r="AE1254">
        <v>0</v>
      </c>
      <c r="AF1254">
        <v>22446.35</v>
      </c>
      <c r="AG1254">
        <v>22446.35</v>
      </c>
      <c r="AH1254" s="2">
        <f t="shared" si="153"/>
        <v>120642.23000000001</v>
      </c>
      <c r="AI1254" s="2">
        <f t="shared" si="148"/>
        <v>0.4520026900856482</v>
      </c>
      <c r="AJ1254">
        <v>120642.23</v>
      </c>
      <c r="AK1254" s="2">
        <f t="shared" si="154"/>
        <v>241284.46000000002</v>
      </c>
    </row>
    <row r="1255" spans="1:37" ht="12.75" customHeight="1">
      <c r="A1255" s="2">
        <v>14</v>
      </c>
      <c r="B1255" s="2">
        <v>15</v>
      </c>
      <c r="C1255" s="2" t="s">
        <v>10</v>
      </c>
      <c r="D1255" t="s">
        <v>1429</v>
      </c>
      <c r="E1255" s="2" t="s">
        <v>1607</v>
      </c>
      <c r="F1255" t="str">
        <f t="shared" si="149"/>
        <v>051EMPLOYEE RELATED COSTS - WAGES &amp; SALARIES</v>
      </c>
      <c r="G1255" t="str">
        <f t="shared" si="150"/>
        <v>1010SALARIES &amp; WAGES - LEAVE PAYMENTS</v>
      </c>
      <c r="H1255" s="2" t="s">
        <v>1573</v>
      </c>
      <c r="I1255" t="s">
        <v>1326</v>
      </c>
      <c r="J1255" s="2" t="s">
        <v>455</v>
      </c>
      <c r="K1255" s="2" t="s">
        <v>456</v>
      </c>
      <c r="L1255" s="2" t="s">
        <v>391</v>
      </c>
      <c r="M1255" s="2" t="s">
        <v>392</v>
      </c>
      <c r="N1255" s="2" t="s">
        <v>430</v>
      </c>
      <c r="O1255" s="2" t="s">
        <v>431</v>
      </c>
      <c r="P1255" s="2">
        <v>194837</v>
      </c>
      <c r="Q1255" s="2">
        <v>200673</v>
      </c>
      <c r="R1255" s="3">
        <f t="shared" si="151"/>
        <v>211710.01500000001</v>
      </c>
      <c r="S1255" s="3">
        <f t="shared" si="152"/>
        <v>222930.64579500002</v>
      </c>
      <c r="T1255" s="2">
        <v>196002.78</v>
      </c>
      <c r="U1255" s="2">
        <v>0</v>
      </c>
      <c r="V1255" s="2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53843.040000000001</v>
      </c>
      <c r="AD1255">
        <v>22886.7</v>
      </c>
      <c r="AE1255">
        <v>0</v>
      </c>
      <c r="AF1255">
        <v>68005.440000000002</v>
      </c>
      <c r="AG1255">
        <v>51267.6</v>
      </c>
      <c r="AH1255" s="2">
        <f t="shared" si="153"/>
        <v>196002.78</v>
      </c>
      <c r="AI1255" s="2">
        <f t="shared" si="148"/>
        <v>1.0059833604500172</v>
      </c>
      <c r="AJ1255">
        <v>196002.78</v>
      </c>
      <c r="AK1255" s="2">
        <f t="shared" si="154"/>
        <v>392005.56</v>
      </c>
    </row>
    <row r="1256" spans="1:37" ht="12.75" customHeight="1">
      <c r="A1256" s="2">
        <v>14</v>
      </c>
      <c r="B1256" s="2">
        <v>15</v>
      </c>
      <c r="C1256" s="2" t="s">
        <v>10</v>
      </c>
      <c r="D1256" t="s">
        <v>1429</v>
      </c>
      <c r="E1256" s="2" t="s">
        <v>1607</v>
      </c>
      <c r="F1256" t="str">
        <f t="shared" si="149"/>
        <v>051EMPLOYEE RELATED COSTS - WAGES &amp; SALARIES</v>
      </c>
      <c r="G1256" t="str">
        <f t="shared" si="150"/>
        <v>1012HOUSING ALLOWANCE</v>
      </c>
      <c r="H1256" s="2" t="s">
        <v>1573</v>
      </c>
      <c r="I1256" t="s">
        <v>1326</v>
      </c>
      <c r="J1256" s="2" t="s">
        <v>455</v>
      </c>
      <c r="K1256" s="2" t="s">
        <v>456</v>
      </c>
      <c r="L1256" s="2" t="s">
        <v>391</v>
      </c>
      <c r="M1256" s="2" t="s">
        <v>392</v>
      </c>
      <c r="N1256" s="2" t="s">
        <v>432</v>
      </c>
      <c r="O1256" s="2" t="s">
        <v>433</v>
      </c>
      <c r="P1256" s="2">
        <v>0</v>
      </c>
      <c r="Q1256" s="2">
        <v>6138</v>
      </c>
      <c r="R1256" s="3">
        <f t="shared" si="151"/>
        <v>6475.59</v>
      </c>
      <c r="S1256" s="3">
        <f t="shared" si="152"/>
        <v>6818.7962699999998</v>
      </c>
      <c r="T1256" s="2">
        <v>2868</v>
      </c>
      <c r="U1256" s="2">
        <v>0</v>
      </c>
      <c r="V1256" s="2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478</v>
      </c>
      <c r="AC1256">
        <v>478</v>
      </c>
      <c r="AD1256">
        <v>478</v>
      </c>
      <c r="AE1256">
        <v>478</v>
      </c>
      <c r="AF1256">
        <v>478</v>
      </c>
      <c r="AG1256">
        <v>478</v>
      </c>
      <c r="AH1256" s="2">
        <f t="shared" si="153"/>
        <v>2868</v>
      </c>
      <c r="AI1256" s="2" t="e">
        <f t="shared" si="148"/>
        <v>#DIV/0!</v>
      </c>
      <c r="AJ1256">
        <v>2868</v>
      </c>
      <c r="AK1256" s="2">
        <f t="shared" si="154"/>
        <v>5736</v>
      </c>
    </row>
    <row r="1257" spans="1:37" ht="12.75" customHeight="1">
      <c r="A1257" s="2">
        <v>14</v>
      </c>
      <c r="B1257" s="2">
        <v>15</v>
      </c>
      <c r="C1257" s="2" t="s">
        <v>10</v>
      </c>
      <c r="D1257" t="s">
        <v>1429</v>
      </c>
      <c r="E1257" s="2" t="s">
        <v>1607</v>
      </c>
      <c r="F1257" t="str">
        <f t="shared" si="149"/>
        <v>051EMPLOYEE RELATED COSTS - WAGES &amp; SALARIES</v>
      </c>
      <c r="G1257" t="str">
        <f t="shared" si="150"/>
        <v>1013TRAVEL ALLOWANCE</v>
      </c>
      <c r="H1257" s="2" t="s">
        <v>1573</v>
      </c>
      <c r="I1257" t="s">
        <v>1326</v>
      </c>
      <c r="J1257" s="2" t="s">
        <v>455</v>
      </c>
      <c r="K1257" s="2" t="s">
        <v>456</v>
      </c>
      <c r="L1257" s="2" t="s">
        <v>391</v>
      </c>
      <c r="M1257" s="2" t="s">
        <v>392</v>
      </c>
      <c r="N1257" s="2" t="s">
        <v>434</v>
      </c>
      <c r="O1257" s="2" t="s">
        <v>435</v>
      </c>
      <c r="P1257" s="2">
        <v>697611</v>
      </c>
      <c r="Q1257" s="2">
        <v>685089</v>
      </c>
      <c r="R1257" s="3">
        <f t="shared" si="151"/>
        <v>722768.89500000002</v>
      </c>
      <c r="S1257" s="3">
        <f t="shared" si="152"/>
        <v>761075.646435</v>
      </c>
      <c r="T1257" s="2">
        <v>328814.63</v>
      </c>
      <c r="U1257" s="2">
        <v>0</v>
      </c>
      <c r="V1257" s="2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54028.800000000003</v>
      </c>
      <c r="AC1257">
        <v>60626.5</v>
      </c>
      <c r="AD1257">
        <v>53714.35</v>
      </c>
      <c r="AE1257">
        <v>53733.22</v>
      </c>
      <c r="AF1257">
        <v>53355.88</v>
      </c>
      <c r="AG1257">
        <v>53355.88</v>
      </c>
      <c r="AH1257" s="2">
        <f t="shared" si="153"/>
        <v>328814.63</v>
      </c>
      <c r="AI1257" s="2">
        <f t="shared" si="148"/>
        <v>0.47134381481943377</v>
      </c>
      <c r="AJ1257">
        <v>328814.63</v>
      </c>
      <c r="AK1257" s="2">
        <f t="shared" si="154"/>
        <v>657629.26</v>
      </c>
    </row>
    <row r="1258" spans="1:37" ht="12.75" customHeight="1">
      <c r="A1258" s="2">
        <v>14</v>
      </c>
      <c r="B1258" s="2">
        <v>15</v>
      </c>
      <c r="C1258" s="2" t="s">
        <v>10</v>
      </c>
      <c r="D1258" t="s">
        <v>1431</v>
      </c>
      <c r="E1258" s="2" t="s">
        <v>1605</v>
      </c>
      <c r="F1258" t="str">
        <f t="shared" si="149"/>
        <v>051EMPLOYEE RELATED COSTS - WAGES &amp; SALARIES</v>
      </c>
      <c r="G1258" t="str">
        <f t="shared" si="150"/>
        <v>1001SALARIES &amp; WAGES - BASIC SCALE</v>
      </c>
      <c r="H1258" s="2" t="s">
        <v>1580</v>
      </c>
      <c r="I1258" t="s">
        <v>1326</v>
      </c>
      <c r="J1258" s="2" t="s">
        <v>480</v>
      </c>
      <c r="K1258" s="2" t="s">
        <v>481</v>
      </c>
      <c r="L1258" s="2" t="s">
        <v>391</v>
      </c>
      <c r="M1258" s="2" t="s">
        <v>392</v>
      </c>
      <c r="N1258" s="2" t="s">
        <v>424</v>
      </c>
      <c r="O1258" s="2" t="s">
        <v>425</v>
      </c>
      <c r="P1258" s="2">
        <v>1305510</v>
      </c>
      <c r="Q1258" s="2">
        <v>1537261</v>
      </c>
      <c r="R1258" s="3">
        <f t="shared" si="151"/>
        <v>1621810.355</v>
      </c>
      <c r="S1258" s="3">
        <f t="shared" si="152"/>
        <v>1707766.303815</v>
      </c>
      <c r="T1258" s="2">
        <v>152123.95000000001</v>
      </c>
      <c r="U1258" s="2">
        <v>0</v>
      </c>
      <c r="V1258" s="2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25935.52</v>
      </c>
      <c r="AC1258">
        <v>25935.52</v>
      </c>
      <c r="AD1258">
        <v>25935.52</v>
      </c>
      <c r="AE1258">
        <v>25935.52</v>
      </c>
      <c r="AF1258">
        <v>25935.52</v>
      </c>
      <c r="AG1258">
        <v>22446.35</v>
      </c>
      <c r="AH1258" s="2">
        <f t="shared" si="153"/>
        <v>152123.95000000001</v>
      </c>
      <c r="AI1258" s="2">
        <f t="shared" si="148"/>
        <v>0.11652453830303867</v>
      </c>
      <c r="AJ1258">
        <v>152123.95000000001</v>
      </c>
      <c r="AK1258" s="2">
        <f t="shared" si="154"/>
        <v>304247.90000000002</v>
      </c>
    </row>
    <row r="1259" spans="1:37" ht="12.75" customHeight="1">
      <c r="A1259" s="2">
        <v>14</v>
      </c>
      <c r="B1259" s="2">
        <v>15</v>
      </c>
      <c r="C1259" s="2" t="s">
        <v>10</v>
      </c>
      <c r="D1259" t="s">
        <v>1431</v>
      </c>
      <c r="E1259" s="2" t="s">
        <v>1605</v>
      </c>
      <c r="F1259" t="str">
        <f t="shared" si="149"/>
        <v>051EMPLOYEE RELATED COSTS - WAGES &amp; SALARIES</v>
      </c>
      <c r="G1259" t="str">
        <f t="shared" si="150"/>
        <v>1003SALARIES &amp; WAGES - PENSIONABLE ALLOWANCE</v>
      </c>
      <c r="H1259" s="2" t="s">
        <v>1580</v>
      </c>
      <c r="I1259" t="s">
        <v>1326</v>
      </c>
      <c r="J1259" s="2" t="s">
        <v>480</v>
      </c>
      <c r="K1259" s="2" t="s">
        <v>481</v>
      </c>
      <c r="L1259" s="2" t="s">
        <v>391</v>
      </c>
      <c r="M1259" s="2" t="s">
        <v>392</v>
      </c>
      <c r="N1259" s="2" t="s">
        <v>426</v>
      </c>
      <c r="O1259" s="2" t="s">
        <v>427</v>
      </c>
      <c r="P1259" s="2">
        <v>0</v>
      </c>
      <c r="Q1259" s="2">
        <v>0</v>
      </c>
      <c r="R1259" s="3">
        <f t="shared" si="151"/>
        <v>0</v>
      </c>
      <c r="S1259" s="3">
        <f t="shared" si="152"/>
        <v>0</v>
      </c>
      <c r="T1259" s="2">
        <v>0</v>
      </c>
      <c r="U1259" s="2">
        <v>0</v>
      </c>
      <c r="V1259" s="2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 s="2">
        <f t="shared" si="153"/>
        <v>0</v>
      </c>
      <c r="AI1259" s="2" t="e">
        <f t="shared" si="148"/>
        <v>#DIV/0!</v>
      </c>
      <c r="AJ1259">
        <v>0</v>
      </c>
      <c r="AK1259" s="2">
        <f t="shared" si="154"/>
        <v>0</v>
      </c>
    </row>
    <row r="1260" spans="1:37" ht="12.75" customHeight="1">
      <c r="A1260" s="2">
        <v>14</v>
      </c>
      <c r="B1260" s="2">
        <v>15</v>
      </c>
      <c r="C1260" s="2" t="s">
        <v>10</v>
      </c>
      <c r="D1260" t="s">
        <v>1431</v>
      </c>
      <c r="E1260" s="2" t="s">
        <v>1605</v>
      </c>
      <c r="F1260" t="str">
        <f t="shared" si="149"/>
        <v>051EMPLOYEE RELATED COSTS - WAGES &amp; SALARIES</v>
      </c>
      <c r="G1260" t="str">
        <f t="shared" si="150"/>
        <v>1004SALARIES &amp; WAGES - ANNUAL BONUS</v>
      </c>
      <c r="H1260" s="2" t="s">
        <v>1580</v>
      </c>
      <c r="I1260" t="s">
        <v>1326</v>
      </c>
      <c r="J1260" s="2" t="s">
        <v>480</v>
      </c>
      <c r="K1260" s="2" t="s">
        <v>481</v>
      </c>
      <c r="L1260" s="2" t="s">
        <v>391</v>
      </c>
      <c r="M1260" s="2" t="s">
        <v>392</v>
      </c>
      <c r="N1260" s="2" t="s">
        <v>428</v>
      </c>
      <c r="O1260" s="2" t="s">
        <v>429</v>
      </c>
      <c r="P1260" s="2">
        <v>17150</v>
      </c>
      <c r="Q1260" s="2">
        <v>115660</v>
      </c>
      <c r="R1260" s="3">
        <f t="shared" si="151"/>
        <v>122021.3</v>
      </c>
      <c r="S1260" s="3">
        <f t="shared" si="152"/>
        <v>128488.4289</v>
      </c>
      <c r="T1260" s="2">
        <v>22446.35</v>
      </c>
      <c r="U1260" s="2">
        <v>0</v>
      </c>
      <c r="V1260" s="2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22446.35</v>
      </c>
      <c r="AF1260">
        <v>0</v>
      </c>
      <c r="AG1260">
        <v>0</v>
      </c>
      <c r="AH1260" s="2">
        <f t="shared" si="153"/>
        <v>22446.35</v>
      </c>
      <c r="AI1260" s="2">
        <f t="shared" si="148"/>
        <v>1.3088250728862973</v>
      </c>
      <c r="AJ1260">
        <v>22446.35</v>
      </c>
      <c r="AK1260" s="2">
        <f t="shared" si="154"/>
        <v>44892.7</v>
      </c>
    </row>
    <row r="1261" spans="1:37" ht="12.75" customHeight="1">
      <c r="A1261" s="2">
        <v>14</v>
      </c>
      <c r="B1261" s="2">
        <v>15</v>
      </c>
      <c r="C1261" s="2" t="s">
        <v>10</v>
      </c>
      <c r="D1261" t="s">
        <v>1431</v>
      </c>
      <c r="E1261" s="2" t="s">
        <v>1605</v>
      </c>
      <c r="F1261" t="str">
        <f t="shared" si="149"/>
        <v>051EMPLOYEE RELATED COSTS - WAGES &amp; SALARIES</v>
      </c>
      <c r="G1261" t="str">
        <f t="shared" si="150"/>
        <v>1010SALARIES &amp; WAGES - LEAVE PAYMENTS</v>
      </c>
      <c r="H1261" s="2" t="s">
        <v>1580</v>
      </c>
      <c r="I1261" t="s">
        <v>1326</v>
      </c>
      <c r="J1261" s="2" t="s">
        <v>480</v>
      </c>
      <c r="K1261" s="2" t="s">
        <v>481</v>
      </c>
      <c r="L1261" s="2" t="s">
        <v>391</v>
      </c>
      <c r="M1261" s="2" t="s">
        <v>392</v>
      </c>
      <c r="N1261" s="2" t="s">
        <v>430</v>
      </c>
      <c r="O1261" s="2" t="s">
        <v>431</v>
      </c>
      <c r="P1261" s="2">
        <v>45924</v>
      </c>
      <c r="Q1261" s="2">
        <v>57229</v>
      </c>
      <c r="R1261" s="3">
        <f t="shared" si="151"/>
        <v>60376.595000000001</v>
      </c>
      <c r="S1261" s="3">
        <f t="shared" si="152"/>
        <v>63576.554535000003</v>
      </c>
      <c r="T1261" s="2">
        <v>0</v>
      </c>
      <c r="U1261" s="2">
        <v>0</v>
      </c>
      <c r="V1261" s="2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 s="2">
        <f t="shared" si="153"/>
        <v>0</v>
      </c>
      <c r="AI1261" s="2">
        <f t="shared" si="148"/>
        <v>0</v>
      </c>
      <c r="AJ1261">
        <v>0</v>
      </c>
      <c r="AK1261" s="2">
        <f t="shared" si="154"/>
        <v>0</v>
      </c>
    </row>
    <row r="1262" spans="1:37" ht="12.75" customHeight="1">
      <c r="A1262" s="2">
        <v>14</v>
      </c>
      <c r="B1262" s="2">
        <v>15</v>
      </c>
      <c r="C1262" s="2" t="s">
        <v>10</v>
      </c>
      <c r="D1262" t="s">
        <v>1431</v>
      </c>
      <c r="E1262" s="2" t="s">
        <v>1605</v>
      </c>
      <c r="F1262" t="str">
        <f t="shared" si="149"/>
        <v>051EMPLOYEE RELATED COSTS - WAGES &amp; SALARIES</v>
      </c>
      <c r="G1262" t="str">
        <f t="shared" si="150"/>
        <v>1012HOUSING ALLOWANCE</v>
      </c>
      <c r="H1262" s="2" t="s">
        <v>1580</v>
      </c>
      <c r="I1262" t="s">
        <v>1326</v>
      </c>
      <c r="J1262" s="2" t="s">
        <v>480</v>
      </c>
      <c r="K1262" s="2" t="s">
        <v>481</v>
      </c>
      <c r="L1262" s="2" t="s">
        <v>391</v>
      </c>
      <c r="M1262" s="2" t="s">
        <v>392</v>
      </c>
      <c r="N1262" s="2" t="s">
        <v>432</v>
      </c>
      <c r="O1262" s="2" t="s">
        <v>433</v>
      </c>
      <c r="P1262" s="2">
        <v>27555</v>
      </c>
      <c r="Q1262" s="2">
        <v>29429</v>
      </c>
      <c r="R1262" s="3">
        <f t="shared" si="151"/>
        <v>31047.595000000001</v>
      </c>
      <c r="S1262" s="3">
        <f t="shared" si="152"/>
        <v>32693.117535000001</v>
      </c>
      <c r="T1262" s="2">
        <v>13752</v>
      </c>
      <c r="U1262" s="2">
        <v>0</v>
      </c>
      <c r="V1262" s="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2292</v>
      </c>
      <c r="AC1262">
        <v>2292</v>
      </c>
      <c r="AD1262">
        <v>2292</v>
      </c>
      <c r="AE1262">
        <v>2292</v>
      </c>
      <c r="AF1262">
        <v>2292</v>
      </c>
      <c r="AG1262">
        <v>2292</v>
      </c>
      <c r="AH1262" s="2">
        <f t="shared" si="153"/>
        <v>13752</v>
      </c>
      <c r="AI1262" s="2">
        <f t="shared" si="148"/>
        <v>0.49907457811649431</v>
      </c>
      <c r="AJ1262">
        <v>13752</v>
      </c>
      <c r="AK1262" s="2">
        <f t="shared" si="154"/>
        <v>27504</v>
      </c>
    </row>
    <row r="1263" spans="1:37" ht="12.75" customHeight="1">
      <c r="A1263" s="2">
        <v>14</v>
      </c>
      <c r="B1263" s="2">
        <v>15</v>
      </c>
      <c r="C1263" s="2" t="s">
        <v>10</v>
      </c>
      <c r="D1263" t="s">
        <v>1432</v>
      </c>
      <c r="E1263" s="2" t="s">
        <v>1605</v>
      </c>
      <c r="F1263" t="str">
        <f t="shared" si="149"/>
        <v>051EMPLOYEE RELATED COSTS - WAGES &amp; SALARIES</v>
      </c>
      <c r="G1263" t="str">
        <f t="shared" si="150"/>
        <v>1001SALARIES &amp; WAGES - BASIC SCALE</v>
      </c>
      <c r="H1263" s="2" t="s">
        <v>1580</v>
      </c>
      <c r="I1263" t="s">
        <v>1326</v>
      </c>
      <c r="J1263" s="2" t="s">
        <v>498</v>
      </c>
      <c r="K1263" s="2" t="s">
        <v>499</v>
      </c>
      <c r="L1263" s="2" t="s">
        <v>391</v>
      </c>
      <c r="M1263" s="2" t="s">
        <v>392</v>
      </c>
      <c r="N1263" s="2" t="s">
        <v>424</v>
      </c>
      <c r="O1263" s="2" t="s">
        <v>425</v>
      </c>
      <c r="P1263" s="2">
        <v>2688114</v>
      </c>
      <c r="Q1263" s="2">
        <v>2808687</v>
      </c>
      <c r="R1263" s="3">
        <f t="shared" si="151"/>
        <v>2963164.7850000001</v>
      </c>
      <c r="S1263" s="3">
        <f t="shared" si="152"/>
        <v>3120212.5186050003</v>
      </c>
      <c r="T1263" s="2">
        <v>1259716.98</v>
      </c>
      <c r="U1263" s="2">
        <v>0</v>
      </c>
      <c r="V1263" s="2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223094.95</v>
      </c>
      <c r="AC1263">
        <v>223086.57</v>
      </c>
      <c r="AD1263">
        <v>204059.29</v>
      </c>
      <c r="AE1263">
        <v>203254.39</v>
      </c>
      <c r="AF1263">
        <v>202758.38</v>
      </c>
      <c r="AG1263">
        <v>203463.4</v>
      </c>
      <c r="AH1263" s="2">
        <f t="shared" si="153"/>
        <v>1259716.98</v>
      </c>
      <c r="AI1263" s="2">
        <f t="shared" si="148"/>
        <v>0.46862483510743963</v>
      </c>
      <c r="AJ1263">
        <v>1259716.98</v>
      </c>
      <c r="AK1263" s="2">
        <f t="shared" si="154"/>
        <v>2519433.96</v>
      </c>
    </row>
    <row r="1264" spans="1:37" ht="12.75" customHeight="1">
      <c r="A1264" s="2">
        <v>14</v>
      </c>
      <c r="B1264" s="2">
        <v>15</v>
      </c>
      <c r="C1264" s="2" t="s">
        <v>10</v>
      </c>
      <c r="D1264" t="s">
        <v>1432</v>
      </c>
      <c r="E1264" s="2" t="s">
        <v>1605</v>
      </c>
      <c r="F1264" t="str">
        <f t="shared" si="149"/>
        <v>051EMPLOYEE RELATED COSTS - WAGES &amp; SALARIES</v>
      </c>
      <c r="G1264" t="str">
        <f t="shared" si="150"/>
        <v>1003SALARIES &amp; WAGES - PENSIONABLE ALLOWANCE</v>
      </c>
      <c r="H1264" s="2" t="s">
        <v>1580</v>
      </c>
      <c r="I1264" t="s">
        <v>1326</v>
      </c>
      <c r="J1264" s="2" t="s">
        <v>498</v>
      </c>
      <c r="K1264" s="2" t="s">
        <v>499</v>
      </c>
      <c r="L1264" s="2" t="s">
        <v>391</v>
      </c>
      <c r="M1264" s="2" t="s">
        <v>392</v>
      </c>
      <c r="N1264" s="2" t="s">
        <v>426</v>
      </c>
      <c r="O1264" s="2" t="s">
        <v>427</v>
      </c>
      <c r="P1264" s="2">
        <v>0</v>
      </c>
      <c r="Q1264" s="2">
        <v>0</v>
      </c>
      <c r="R1264" s="3">
        <f t="shared" si="151"/>
        <v>0</v>
      </c>
      <c r="S1264" s="3">
        <f t="shared" si="152"/>
        <v>0</v>
      </c>
      <c r="T1264" s="2">
        <v>0</v>
      </c>
      <c r="U1264" s="2">
        <v>0</v>
      </c>
      <c r="V1264" s="2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 s="2">
        <f t="shared" si="153"/>
        <v>0</v>
      </c>
      <c r="AI1264" s="2" t="e">
        <f t="shared" si="148"/>
        <v>#DIV/0!</v>
      </c>
      <c r="AJ1264">
        <v>0</v>
      </c>
      <c r="AK1264" s="2">
        <f t="shared" si="154"/>
        <v>0</v>
      </c>
    </row>
    <row r="1265" spans="1:37" ht="12.75" customHeight="1">
      <c r="A1265" s="2">
        <v>14</v>
      </c>
      <c r="B1265" s="2">
        <v>15</v>
      </c>
      <c r="C1265" s="2" t="s">
        <v>10</v>
      </c>
      <c r="D1265" t="s">
        <v>1432</v>
      </c>
      <c r="E1265" s="2" t="s">
        <v>1605</v>
      </c>
      <c r="F1265" t="str">
        <f t="shared" si="149"/>
        <v>051EMPLOYEE RELATED COSTS - WAGES &amp; SALARIES</v>
      </c>
      <c r="G1265" t="str">
        <f t="shared" si="150"/>
        <v>1004SALARIES &amp; WAGES - ANNUAL BONUS</v>
      </c>
      <c r="H1265" s="2" t="s">
        <v>1580</v>
      </c>
      <c r="I1265" t="s">
        <v>1326</v>
      </c>
      <c r="J1265" s="2" t="s">
        <v>498</v>
      </c>
      <c r="K1265" s="2" t="s">
        <v>499</v>
      </c>
      <c r="L1265" s="2" t="s">
        <v>391</v>
      </c>
      <c r="M1265" s="2" t="s">
        <v>392</v>
      </c>
      <c r="N1265" s="2" t="s">
        <v>428</v>
      </c>
      <c r="O1265" s="2" t="s">
        <v>429</v>
      </c>
      <c r="P1265" s="2">
        <v>222939</v>
      </c>
      <c r="Q1265" s="2">
        <v>232987</v>
      </c>
      <c r="R1265" s="3">
        <f t="shared" si="151"/>
        <v>245801.285</v>
      </c>
      <c r="S1265" s="3">
        <f t="shared" si="152"/>
        <v>258828.75310500001</v>
      </c>
      <c r="T1265" s="2">
        <v>122568.18</v>
      </c>
      <c r="U1265" s="2">
        <v>0</v>
      </c>
      <c r="V1265" s="2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84337.54</v>
      </c>
      <c r="AC1265">
        <v>15784.29</v>
      </c>
      <c r="AD1265">
        <v>0</v>
      </c>
      <c r="AE1265">
        <v>22446.35</v>
      </c>
      <c r="AF1265">
        <v>0</v>
      </c>
      <c r="AG1265">
        <v>0</v>
      </c>
      <c r="AH1265" s="2">
        <f t="shared" si="153"/>
        <v>122568.18</v>
      </c>
      <c r="AI1265" s="2">
        <f t="shared" si="148"/>
        <v>0.54978348337437588</v>
      </c>
      <c r="AJ1265">
        <v>122568.18</v>
      </c>
      <c r="AK1265" s="2">
        <f t="shared" si="154"/>
        <v>245136.36</v>
      </c>
    </row>
    <row r="1266" spans="1:37" ht="12.75" customHeight="1">
      <c r="A1266" s="2">
        <v>14</v>
      </c>
      <c r="B1266" s="2">
        <v>15</v>
      </c>
      <c r="C1266" s="2" t="s">
        <v>10</v>
      </c>
      <c r="D1266" t="s">
        <v>1432</v>
      </c>
      <c r="E1266" s="2" t="s">
        <v>1605</v>
      </c>
      <c r="F1266" t="str">
        <f t="shared" si="149"/>
        <v>051EMPLOYEE RELATED COSTS - WAGES &amp; SALARIES</v>
      </c>
      <c r="G1266" t="str">
        <f t="shared" si="150"/>
        <v>1010SALARIES &amp; WAGES - LEAVE PAYMENTS</v>
      </c>
      <c r="H1266" s="2" t="s">
        <v>1580</v>
      </c>
      <c r="I1266" t="s">
        <v>1326</v>
      </c>
      <c r="J1266" s="2" t="s">
        <v>498</v>
      </c>
      <c r="K1266" s="2" t="s">
        <v>499</v>
      </c>
      <c r="L1266" s="2" t="s">
        <v>391</v>
      </c>
      <c r="M1266" s="2" t="s">
        <v>392</v>
      </c>
      <c r="N1266" s="2" t="s">
        <v>430</v>
      </c>
      <c r="O1266" s="2" t="s">
        <v>431</v>
      </c>
      <c r="P1266" s="2">
        <v>141041</v>
      </c>
      <c r="Q1266" s="2">
        <v>130243</v>
      </c>
      <c r="R1266" s="3">
        <f t="shared" si="151"/>
        <v>137406.36499999999</v>
      </c>
      <c r="S1266" s="3">
        <f t="shared" si="152"/>
        <v>144688.90234499998</v>
      </c>
      <c r="T1266" s="2">
        <v>141906.51999999999</v>
      </c>
      <c r="U1266" s="2">
        <v>0</v>
      </c>
      <c r="V1266" s="2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23731.200000000001</v>
      </c>
      <c r="AC1266">
        <v>85876.28</v>
      </c>
      <c r="AD1266">
        <v>0</v>
      </c>
      <c r="AE1266">
        <v>11678.48</v>
      </c>
      <c r="AF1266">
        <v>20620.560000000001</v>
      </c>
      <c r="AG1266">
        <v>0</v>
      </c>
      <c r="AH1266" s="2">
        <f t="shared" si="153"/>
        <v>141906.51999999999</v>
      </c>
      <c r="AI1266" s="2">
        <f t="shared" si="148"/>
        <v>1.0061366552988138</v>
      </c>
      <c r="AJ1266">
        <v>141906.51999999999</v>
      </c>
      <c r="AK1266" s="2">
        <f t="shared" si="154"/>
        <v>283813.03999999998</v>
      </c>
    </row>
    <row r="1267" spans="1:37" ht="12.75" customHeight="1">
      <c r="A1267" s="2">
        <v>14</v>
      </c>
      <c r="B1267" s="2">
        <v>15</v>
      </c>
      <c r="C1267" s="2" t="s">
        <v>10</v>
      </c>
      <c r="D1267" t="s">
        <v>1432</v>
      </c>
      <c r="E1267" s="2" t="s">
        <v>1605</v>
      </c>
      <c r="F1267" t="str">
        <f t="shared" si="149"/>
        <v>051EMPLOYEE RELATED COSTS - WAGES &amp; SALARIES</v>
      </c>
      <c r="G1267" t="str">
        <f t="shared" si="150"/>
        <v>1012HOUSING ALLOWANCE</v>
      </c>
      <c r="H1267" s="2" t="s">
        <v>1580</v>
      </c>
      <c r="I1267" t="s">
        <v>1326</v>
      </c>
      <c r="J1267" s="2" t="s">
        <v>498</v>
      </c>
      <c r="K1267" s="2" t="s">
        <v>499</v>
      </c>
      <c r="L1267" s="2" t="s">
        <v>391</v>
      </c>
      <c r="M1267" s="2" t="s">
        <v>392</v>
      </c>
      <c r="N1267" s="2" t="s">
        <v>432</v>
      </c>
      <c r="O1267" s="2" t="s">
        <v>433</v>
      </c>
      <c r="P1267" s="2">
        <v>49742</v>
      </c>
      <c r="Q1267" s="2">
        <v>35567</v>
      </c>
      <c r="R1267" s="3">
        <f t="shared" si="151"/>
        <v>37523.184999999998</v>
      </c>
      <c r="S1267" s="3">
        <f t="shared" si="152"/>
        <v>39511.913804999997</v>
      </c>
      <c r="T1267" s="2">
        <v>16620</v>
      </c>
      <c r="U1267" s="2">
        <v>0</v>
      </c>
      <c r="V1267" s="2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2770</v>
      </c>
      <c r="AC1267">
        <v>2770</v>
      </c>
      <c r="AD1267">
        <v>2770</v>
      </c>
      <c r="AE1267">
        <v>2770</v>
      </c>
      <c r="AF1267">
        <v>2770</v>
      </c>
      <c r="AG1267">
        <v>2770</v>
      </c>
      <c r="AH1267" s="2">
        <f t="shared" si="153"/>
        <v>16620</v>
      </c>
      <c r="AI1267" s="2">
        <f t="shared" si="148"/>
        <v>0.33412408025411122</v>
      </c>
      <c r="AJ1267">
        <v>16620</v>
      </c>
      <c r="AK1267" s="2">
        <f t="shared" si="154"/>
        <v>33240</v>
      </c>
    </row>
    <row r="1268" spans="1:37" ht="12.75" customHeight="1">
      <c r="A1268" s="2">
        <v>14</v>
      </c>
      <c r="B1268" s="2">
        <v>15</v>
      </c>
      <c r="C1268" s="2" t="s">
        <v>10</v>
      </c>
      <c r="D1268" t="s">
        <v>1432</v>
      </c>
      <c r="E1268" s="2" t="s">
        <v>1605</v>
      </c>
      <c r="F1268" t="str">
        <f t="shared" si="149"/>
        <v>051EMPLOYEE RELATED COSTS - WAGES &amp; SALARIES</v>
      </c>
      <c r="G1268" t="str">
        <f t="shared" si="150"/>
        <v>1013TRAVEL ALLOWANCE</v>
      </c>
      <c r="H1268" s="2" t="s">
        <v>1580</v>
      </c>
      <c r="I1268" t="s">
        <v>1326</v>
      </c>
      <c r="J1268" s="2" t="s">
        <v>498</v>
      </c>
      <c r="K1268" s="2" t="s">
        <v>499</v>
      </c>
      <c r="L1268" s="2" t="s">
        <v>391</v>
      </c>
      <c r="M1268" s="2" t="s">
        <v>392</v>
      </c>
      <c r="N1268" s="2" t="s">
        <v>434</v>
      </c>
      <c r="O1268" s="2" t="s">
        <v>435</v>
      </c>
      <c r="P1268" s="2">
        <v>248615</v>
      </c>
      <c r="Q1268" s="2">
        <v>359535</v>
      </c>
      <c r="R1268" s="3">
        <f t="shared" si="151"/>
        <v>379309.42499999999</v>
      </c>
      <c r="S1268" s="3">
        <f t="shared" si="152"/>
        <v>399412.824525</v>
      </c>
      <c r="T1268" s="2">
        <v>147362.94</v>
      </c>
      <c r="U1268" s="2">
        <v>0</v>
      </c>
      <c r="V1268" s="2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21099.39</v>
      </c>
      <c r="AC1268">
        <v>21099.39</v>
      </c>
      <c r="AD1268">
        <v>20945.64</v>
      </c>
      <c r="AE1268">
        <v>28216.240000000002</v>
      </c>
      <c r="AF1268">
        <v>28001.14</v>
      </c>
      <c r="AG1268">
        <v>28001.14</v>
      </c>
      <c r="AH1268" s="2">
        <f t="shared" si="153"/>
        <v>147362.94</v>
      </c>
      <c r="AI1268" s="2">
        <f t="shared" si="148"/>
        <v>0.59273551475172459</v>
      </c>
      <c r="AJ1268">
        <v>147362.94</v>
      </c>
      <c r="AK1268" s="2">
        <f t="shared" si="154"/>
        <v>294725.88</v>
      </c>
    </row>
    <row r="1269" spans="1:37" ht="12.75" customHeight="1">
      <c r="A1269" s="2">
        <v>14</v>
      </c>
      <c r="B1269" s="2">
        <v>15</v>
      </c>
      <c r="C1269" s="2" t="s">
        <v>10</v>
      </c>
      <c r="D1269" t="s">
        <v>1432</v>
      </c>
      <c r="E1269" s="2" t="s">
        <v>1605</v>
      </c>
      <c r="F1269" t="str">
        <f t="shared" si="149"/>
        <v>051EMPLOYEE RELATED COSTS - WAGES &amp; SALARIES</v>
      </c>
      <c r="G1269" t="str">
        <f t="shared" si="150"/>
        <v>1016PERFORMANCE INCENTIVE SCHEMES</v>
      </c>
      <c r="H1269" s="2" t="s">
        <v>1580</v>
      </c>
      <c r="I1269" t="s">
        <v>1326</v>
      </c>
      <c r="J1269" s="2" t="s">
        <v>498</v>
      </c>
      <c r="K1269" s="2" t="s">
        <v>499</v>
      </c>
      <c r="L1269" s="2" t="s">
        <v>391</v>
      </c>
      <c r="M1269" s="2" t="s">
        <v>392</v>
      </c>
      <c r="N1269" s="2" t="s">
        <v>393</v>
      </c>
      <c r="O1269" s="2" t="s">
        <v>394</v>
      </c>
      <c r="P1269" s="2">
        <v>0</v>
      </c>
      <c r="Q1269" s="2">
        <v>108289</v>
      </c>
      <c r="R1269" s="3">
        <f t="shared" si="151"/>
        <v>114244.895</v>
      </c>
      <c r="S1269" s="3">
        <f t="shared" si="152"/>
        <v>120299.87443500001</v>
      </c>
      <c r="T1269" s="2">
        <v>0</v>
      </c>
      <c r="U1269" s="2">
        <v>0</v>
      </c>
      <c r="V1269" s="2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 s="2">
        <f t="shared" si="153"/>
        <v>0</v>
      </c>
      <c r="AI1269" s="2" t="e">
        <f t="shared" si="148"/>
        <v>#DIV/0!</v>
      </c>
      <c r="AJ1269">
        <v>0</v>
      </c>
      <c r="AK1269" s="2">
        <f t="shared" si="154"/>
        <v>0</v>
      </c>
    </row>
    <row r="1270" spans="1:37" ht="12.75" customHeight="1">
      <c r="A1270" s="2">
        <v>14</v>
      </c>
      <c r="B1270" s="2">
        <v>15</v>
      </c>
      <c r="C1270" s="2" t="s">
        <v>10</v>
      </c>
      <c r="D1270" t="s">
        <v>1433</v>
      </c>
      <c r="E1270" s="2" t="s">
        <v>1605</v>
      </c>
      <c r="F1270" t="str">
        <f t="shared" si="149"/>
        <v>051EMPLOYEE RELATED COSTS - WAGES &amp; SALARIES</v>
      </c>
      <c r="G1270" t="str">
        <f t="shared" si="150"/>
        <v>1001SALARIES &amp; WAGES - BASIC SCALE</v>
      </c>
      <c r="H1270" s="2" t="s">
        <v>1581</v>
      </c>
      <c r="I1270" t="s">
        <v>1326</v>
      </c>
      <c r="J1270" s="2" t="s">
        <v>508</v>
      </c>
      <c r="K1270" s="2" t="s">
        <v>509</v>
      </c>
      <c r="L1270" s="2" t="s">
        <v>391</v>
      </c>
      <c r="M1270" s="2" t="s">
        <v>392</v>
      </c>
      <c r="N1270" s="2" t="s">
        <v>424</v>
      </c>
      <c r="O1270" s="2" t="s">
        <v>425</v>
      </c>
      <c r="P1270" s="2">
        <v>2507650</v>
      </c>
      <c r="Q1270" s="2">
        <v>2650742</v>
      </c>
      <c r="R1270" s="3">
        <f t="shared" si="151"/>
        <v>2796532.81</v>
      </c>
      <c r="S1270" s="3">
        <f t="shared" si="152"/>
        <v>2944749.04893</v>
      </c>
      <c r="T1270" s="2">
        <v>1275490.07</v>
      </c>
      <c r="U1270" s="2">
        <v>0</v>
      </c>
      <c r="V1270" s="2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206444.08</v>
      </c>
      <c r="AC1270">
        <v>206444.08</v>
      </c>
      <c r="AD1270">
        <v>206444.08</v>
      </c>
      <c r="AE1270">
        <v>242012.16</v>
      </c>
      <c r="AF1270">
        <v>207701.59</v>
      </c>
      <c r="AG1270">
        <v>206444.08</v>
      </c>
      <c r="AH1270" s="2">
        <f t="shared" si="153"/>
        <v>1275490.07</v>
      </c>
      <c r="AI1270" s="2">
        <f t="shared" si="148"/>
        <v>0.50863959085199295</v>
      </c>
      <c r="AJ1270">
        <v>1275490.07</v>
      </c>
      <c r="AK1270" s="2">
        <f t="shared" si="154"/>
        <v>2550980.14</v>
      </c>
    </row>
    <row r="1271" spans="1:37" ht="12.75" customHeight="1">
      <c r="A1271" s="2">
        <v>14</v>
      </c>
      <c r="B1271" s="2">
        <v>15</v>
      </c>
      <c r="C1271" s="2" t="s">
        <v>10</v>
      </c>
      <c r="D1271" t="s">
        <v>1433</v>
      </c>
      <c r="E1271" s="2" t="s">
        <v>1605</v>
      </c>
      <c r="F1271" t="str">
        <f t="shared" si="149"/>
        <v>051EMPLOYEE RELATED COSTS - WAGES &amp; SALARIES</v>
      </c>
      <c r="G1271" t="str">
        <f t="shared" si="150"/>
        <v>1003SALARIES &amp; WAGES - PENSIONABLE ALLOWANCE</v>
      </c>
      <c r="H1271" s="2" t="s">
        <v>1581</v>
      </c>
      <c r="I1271" t="s">
        <v>1326</v>
      </c>
      <c r="J1271" s="2" t="s">
        <v>508</v>
      </c>
      <c r="K1271" s="2" t="s">
        <v>509</v>
      </c>
      <c r="L1271" s="2" t="s">
        <v>391</v>
      </c>
      <c r="M1271" s="2" t="s">
        <v>392</v>
      </c>
      <c r="N1271" s="2" t="s">
        <v>426</v>
      </c>
      <c r="O1271" s="2" t="s">
        <v>427</v>
      </c>
      <c r="P1271" s="2">
        <v>0</v>
      </c>
      <c r="Q1271" s="2">
        <v>0</v>
      </c>
      <c r="R1271" s="3">
        <f t="shared" si="151"/>
        <v>0</v>
      </c>
      <c r="S1271" s="3">
        <f t="shared" si="152"/>
        <v>0</v>
      </c>
      <c r="T1271" s="2">
        <v>0</v>
      </c>
      <c r="U1271" s="2">
        <v>0</v>
      </c>
      <c r="V1271" s="2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 s="2">
        <f t="shared" si="153"/>
        <v>0</v>
      </c>
      <c r="AI1271" s="2" t="e">
        <f t="shared" si="148"/>
        <v>#DIV/0!</v>
      </c>
      <c r="AJ1271">
        <v>0</v>
      </c>
      <c r="AK1271" s="2">
        <f t="shared" si="154"/>
        <v>0</v>
      </c>
    </row>
    <row r="1272" spans="1:37" ht="12.75" customHeight="1">
      <c r="A1272" s="2">
        <v>14</v>
      </c>
      <c r="B1272" s="2">
        <v>15</v>
      </c>
      <c r="C1272" s="2" t="s">
        <v>10</v>
      </c>
      <c r="D1272" t="s">
        <v>1433</v>
      </c>
      <c r="E1272" s="2" t="s">
        <v>1605</v>
      </c>
      <c r="F1272" t="str">
        <f t="shared" si="149"/>
        <v>051EMPLOYEE RELATED COSTS - WAGES &amp; SALARIES</v>
      </c>
      <c r="G1272" t="str">
        <f t="shared" si="150"/>
        <v>1004SALARIES &amp; WAGES - ANNUAL BONUS</v>
      </c>
      <c r="H1272" s="2" t="s">
        <v>1581</v>
      </c>
      <c r="I1272" t="s">
        <v>1326</v>
      </c>
      <c r="J1272" s="2" t="s">
        <v>508</v>
      </c>
      <c r="K1272" s="2" t="s">
        <v>509</v>
      </c>
      <c r="L1272" s="2" t="s">
        <v>391</v>
      </c>
      <c r="M1272" s="2" t="s">
        <v>392</v>
      </c>
      <c r="N1272" s="2" t="s">
        <v>428</v>
      </c>
      <c r="O1272" s="2" t="s">
        <v>429</v>
      </c>
      <c r="P1272" s="2">
        <v>208469</v>
      </c>
      <c r="Q1272" s="2">
        <v>220895</v>
      </c>
      <c r="R1272" s="3">
        <f t="shared" si="151"/>
        <v>233044.22500000001</v>
      </c>
      <c r="S1272" s="3">
        <f t="shared" si="152"/>
        <v>245395.568925</v>
      </c>
      <c r="T1272" s="2">
        <v>70300.59</v>
      </c>
      <c r="U1272" s="2">
        <v>0</v>
      </c>
      <c r="V1272" s="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36885.86</v>
      </c>
      <c r="AC1272">
        <v>33414.730000000003</v>
      </c>
      <c r="AD1272">
        <v>0</v>
      </c>
      <c r="AE1272">
        <v>0</v>
      </c>
      <c r="AF1272">
        <v>0</v>
      </c>
      <c r="AG1272">
        <v>0</v>
      </c>
      <c r="AH1272" s="2">
        <f t="shared" si="153"/>
        <v>70300.59</v>
      </c>
      <c r="AI1272" s="2">
        <f t="shared" si="148"/>
        <v>0.33722323223117107</v>
      </c>
      <c r="AJ1272">
        <v>70300.59</v>
      </c>
      <c r="AK1272" s="2">
        <f t="shared" si="154"/>
        <v>140601.18</v>
      </c>
    </row>
    <row r="1273" spans="1:37" ht="12.75" customHeight="1">
      <c r="A1273" s="2">
        <v>14</v>
      </c>
      <c r="B1273" s="2">
        <v>15</v>
      </c>
      <c r="C1273" s="2" t="s">
        <v>10</v>
      </c>
      <c r="D1273" t="s">
        <v>1433</v>
      </c>
      <c r="E1273" s="2" t="s">
        <v>1605</v>
      </c>
      <c r="F1273" t="str">
        <f t="shared" si="149"/>
        <v>051EMPLOYEE RELATED COSTS - WAGES &amp; SALARIES</v>
      </c>
      <c r="G1273" t="str">
        <f t="shared" si="150"/>
        <v>1010SALARIES &amp; WAGES - LEAVE PAYMENTS</v>
      </c>
      <c r="H1273" s="2" t="s">
        <v>1581</v>
      </c>
      <c r="I1273" t="s">
        <v>1326</v>
      </c>
      <c r="J1273" s="2" t="s">
        <v>508</v>
      </c>
      <c r="K1273" s="2" t="s">
        <v>509</v>
      </c>
      <c r="L1273" s="2" t="s">
        <v>391</v>
      </c>
      <c r="M1273" s="2" t="s">
        <v>392</v>
      </c>
      <c r="N1273" s="2" t="s">
        <v>430</v>
      </c>
      <c r="O1273" s="2" t="s">
        <v>431</v>
      </c>
      <c r="P1273" s="2">
        <v>203260</v>
      </c>
      <c r="Q1273" s="2">
        <v>330299</v>
      </c>
      <c r="R1273" s="3">
        <f t="shared" si="151"/>
        <v>348465.44500000001</v>
      </c>
      <c r="S1273" s="3">
        <f t="shared" si="152"/>
        <v>366934.11358499998</v>
      </c>
      <c r="T1273" s="2">
        <v>48093.279999999999</v>
      </c>
      <c r="U1273" s="2">
        <v>0</v>
      </c>
      <c r="V1273" s="2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28094.16</v>
      </c>
      <c r="AC1273">
        <v>0</v>
      </c>
      <c r="AD1273">
        <v>0</v>
      </c>
      <c r="AE1273">
        <v>19999.12</v>
      </c>
      <c r="AF1273">
        <v>0</v>
      </c>
      <c r="AG1273">
        <v>0</v>
      </c>
      <c r="AH1273" s="2">
        <f t="shared" si="153"/>
        <v>48093.279999999999</v>
      </c>
      <c r="AI1273" s="2">
        <f t="shared" si="148"/>
        <v>0.23660966250122994</v>
      </c>
      <c r="AJ1273">
        <v>48093.279999999999</v>
      </c>
      <c r="AK1273" s="2">
        <f t="shared" si="154"/>
        <v>96186.559999999998</v>
      </c>
    </row>
    <row r="1274" spans="1:37" ht="12.75" customHeight="1">
      <c r="A1274" s="2">
        <v>14</v>
      </c>
      <c r="B1274" s="2">
        <v>15</v>
      </c>
      <c r="C1274" s="2" t="s">
        <v>10</v>
      </c>
      <c r="D1274" t="s">
        <v>1433</v>
      </c>
      <c r="E1274" s="2" t="s">
        <v>1605</v>
      </c>
      <c r="F1274" t="str">
        <f t="shared" si="149"/>
        <v>051EMPLOYEE RELATED COSTS - WAGES &amp; SALARIES</v>
      </c>
      <c r="G1274" t="str">
        <f t="shared" si="150"/>
        <v>1012HOUSING ALLOWANCE</v>
      </c>
      <c r="H1274" s="2" t="s">
        <v>1581</v>
      </c>
      <c r="I1274" t="s">
        <v>1326</v>
      </c>
      <c r="J1274" s="2" t="s">
        <v>508</v>
      </c>
      <c r="K1274" s="2" t="s">
        <v>509</v>
      </c>
      <c r="L1274" s="2" t="s">
        <v>391</v>
      </c>
      <c r="M1274" s="2" t="s">
        <v>392</v>
      </c>
      <c r="N1274" s="2" t="s">
        <v>432</v>
      </c>
      <c r="O1274" s="2" t="s">
        <v>433</v>
      </c>
      <c r="P1274" s="2">
        <v>17090</v>
      </c>
      <c r="Q1274" s="2">
        <v>17090</v>
      </c>
      <c r="R1274" s="3">
        <f t="shared" si="151"/>
        <v>18029.95</v>
      </c>
      <c r="S1274" s="3">
        <f t="shared" si="152"/>
        <v>18985.537350000002</v>
      </c>
      <c r="T1274" s="2">
        <v>7986</v>
      </c>
      <c r="U1274" s="2">
        <v>0</v>
      </c>
      <c r="V1274" s="2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1331</v>
      </c>
      <c r="AC1274">
        <v>1331</v>
      </c>
      <c r="AD1274">
        <v>1331</v>
      </c>
      <c r="AE1274">
        <v>1331</v>
      </c>
      <c r="AF1274">
        <v>1331</v>
      </c>
      <c r="AG1274">
        <v>1331</v>
      </c>
      <c r="AH1274" s="2">
        <f t="shared" si="153"/>
        <v>7986</v>
      </c>
      <c r="AI1274" s="2">
        <f t="shared" si="148"/>
        <v>0.46729081334113515</v>
      </c>
      <c r="AJ1274">
        <v>7986</v>
      </c>
      <c r="AK1274" s="2">
        <f t="shared" si="154"/>
        <v>15972</v>
      </c>
    </row>
    <row r="1275" spans="1:37" ht="12.75" customHeight="1">
      <c r="A1275" s="2">
        <v>14</v>
      </c>
      <c r="B1275" s="2">
        <v>15</v>
      </c>
      <c r="C1275" s="2" t="s">
        <v>10</v>
      </c>
      <c r="D1275" t="s">
        <v>1433</v>
      </c>
      <c r="E1275" s="2" t="s">
        <v>1605</v>
      </c>
      <c r="F1275" t="str">
        <f t="shared" si="149"/>
        <v>051EMPLOYEE RELATED COSTS - WAGES &amp; SALARIES</v>
      </c>
      <c r="G1275" t="str">
        <f t="shared" si="150"/>
        <v>1013TRAVEL ALLOWANCE</v>
      </c>
      <c r="H1275" s="2" t="s">
        <v>1581</v>
      </c>
      <c r="I1275" t="s">
        <v>1326</v>
      </c>
      <c r="J1275" s="2" t="s">
        <v>508</v>
      </c>
      <c r="K1275" s="2" t="s">
        <v>509</v>
      </c>
      <c r="L1275" s="2" t="s">
        <v>391</v>
      </c>
      <c r="M1275" s="2" t="s">
        <v>392</v>
      </c>
      <c r="N1275" s="2" t="s">
        <v>434</v>
      </c>
      <c r="O1275" s="2" t="s">
        <v>435</v>
      </c>
      <c r="P1275" s="2">
        <v>311957</v>
      </c>
      <c r="Q1275" s="2">
        <v>327073</v>
      </c>
      <c r="R1275" s="3">
        <f t="shared" si="151"/>
        <v>345062.01500000001</v>
      </c>
      <c r="S1275" s="3">
        <f t="shared" si="152"/>
        <v>363350.30179500004</v>
      </c>
      <c r="T1275" s="2">
        <v>153731.25</v>
      </c>
      <c r="U1275" s="2">
        <v>0</v>
      </c>
      <c r="V1275" s="2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25758.75</v>
      </c>
      <c r="AC1275">
        <v>25758.75</v>
      </c>
      <c r="AD1275">
        <v>25629.75</v>
      </c>
      <c r="AE1275">
        <v>25638</v>
      </c>
      <c r="AF1275">
        <v>25473</v>
      </c>
      <c r="AG1275">
        <v>25473</v>
      </c>
      <c r="AH1275" s="2">
        <f t="shared" si="153"/>
        <v>153731.25</v>
      </c>
      <c r="AI1275" s="2">
        <f t="shared" si="148"/>
        <v>0.49279628282102983</v>
      </c>
      <c r="AJ1275">
        <v>153731.25</v>
      </c>
      <c r="AK1275" s="2">
        <f t="shared" si="154"/>
        <v>307462.5</v>
      </c>
    </row>
    <row r="1276" spans="1:37" ht="12.75" customHeight="1">
      <c r="A1276" s="2">
        <v>14</v>
      </c>
      <c r="B1276" s="2">
        <v>15</v>
      </c>
      <c r="C1276" s="2" t="s">
        <v>10</v>
      </c>
      <c r="D1276" t="s">
        <v>1433</v>
      </c>
      <c r="E1276" s="2" t="s">
        <v>1605</v>
      </c>
      <c r="F1276" t="str">
        <f t="shared" si="149"/>
        <v>051EMPLOYEE RELATED COSTS - WAGES &amp; SALARIES</v>
      </c>
      <c r="G1276" t="str">
        <f t="shared" si="150"/>
        <v>1016PERFORMANCE INCENTIVE SCHEMES</v>
      </c>
      <c r="H1276" s="2" t="s">
        <v>1581</v>
      </c>
      <c r="I1276" t="s">
        <v>1326</v>
      </c>
      <c r="J1276" s="2" t="s">
        <v>508</v>
      </c>
      <c r="K1276" s="2" t="s">
        <v>509</v>
      </c>
      <c r="L1276" s="2" t="s">
        <v>391</v>
      </c>
      <c r="M1276" s="2" t="s">
        <v>392</v>
      </c>
      <c r="N1276" s="2" t="s">
        <v>393</v>
      </c>
      <c r="O1276" s="2" t="s">
        <v>394</v>
      </c>
      <c r="P1276" s="2">
        <v>0</v>
      </c>
      <c r="Q1276" s="2">
        <v>108289</v>
      </c>
      <c r="R1276" s="3">
        <f t="shared" si="151"/>
        <v>114244.895</v>
      </c>
      <c r="S1276" s="3">
        <f t="shared" si="152"/>
        <v>120299.87443500001</v>
      </c>
      <c r="T1276" s="2">
        <v>0</v>
      </c>
      <c r="U1276" s="2">
        <v>0</v>
      </c>
      <c r="V1276" s="2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 s="2">
        <f t="shared" si="153"/>
        <v>0</v>
      </c>
      <c r="AI1276" s="2" t="e">
        <f t="shared" si="148"/>
        <v>#DIV/0!</v>
      </c>
      <c r="AJ1276">
        <v>0</v>
      </c>
      <c r="AK1276" s="2">
        <f t="shared" si="154"/>
        <v>0</v>
      </c>
    </row>
    <row r="1277" spans="1:37" ht="12.75" customHeight="1">
      <c r="A1277" s="2">
        <v>14</v>
      </c>
      <c r="B1277" s="2">
        <v>15</v>
      </c>
      <c r="C1277" s="2" t="s">
        <v>10</v>
      </c>
      <c r="D1277" t="s">
        <v>1434</v>
      </c>
      <c r="E1277" s="2" t="s">
        <v>1605</v>
      </c>
      <c r="F1277" t="str">
        <f t="shared" si="149"/>
        <v>051EMPLOYEE RELATED COSTS - WAGES &amp; SALARIES</v>
      </c>
      <c r="G1277" t="str">
        <f t="shared" si="150"/>
        <v>1001SALARIES &amp; WAGES - BASIC SCALE</v>
      </c>
      <c r="H1277" s="2" t="s">
        <v>1572</v>
      </c>
      <c r="I1277" t="s">
        <v>1326</v>
      </c>
      <c r="J1277" s="2" t="s">
        <v>512</v>
      </c>
      <c r="K1277" s="2" t="s">
        <v>513</v>
      </c>
      <c r="L1277" s="2" t="s">
        <v>391</v>
      </c>
      <c r="M1277" s="2" t="s">
        <v>392</v>
      </c>
      <c r="N1277" s="2" t="s">
        <v>424</v>
      </c>
      <c r="O1277" s="2" t="s">
        <v>425</v>
      </c>
      <c r="P1277" s="2">
        <v>3705308</v>
      </c>
      <c r="Q1277" s="2">
        <v>3175939</v>
      </c>
      <c r="R1277" s="3">
        <f t="shared" si="151"/>
        <v>3350615.645</v>
      </c>
      <c r="S1277" s="3">
        <f t="shared" si="152"/>
        <v>3528198.274185</v>
      </c>
      <c r="T1277" s="2">
        <v>1508885.42</v>
      </c>
      <c r="U1277" s="2">
        <v>0</v>
      </c>
      <c r="V1277" s="2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253971.29</v>
      </c>
      <c r="AC1277">
        <v>242695.02</v>
      </c>
      <c r="AD1277">
        <v>242695.02</v>
      </c>
      <c r="AE1277">
        <v>242695.02</v>
      </c>
      <c r="AF1277">
        <v>284134.05</v>
      </c>
      <c r="AG1277">
        <v>242695.02</v>
      </c>
      <c r="AH1277" s="2">
        <f t="shared" si="153"/>
        <v>1508885.42</v>
      </c>
      <c r="AI1277" s="2">
        <f t="shared" si="148"/>
        <v>0.40722267082790414</v>
      </c>
      <c r="AJ1277">
        <v>1508885.42</v>
      </c>
      <c r="AK1277" s="2">
        <f t="shared" si="154"/>
        <v>3017770.84</v>
      </c>
    </row>
    <row r="1278" spans="1:37" ht="12.75" customHeight="1">
      <c r="A1278" s="2">
        <v>14</v>
      </c>
      <c r="B1278" s="2">
        <v>15</v>
      </c>
      <c r="C1278" s="2" t="s">
        <v>10</v>
      </c>
      <c r="D1278" t="s">
        <v>1434</v>
      </c>
      <c r="E1278" s="2" t="s">
        <v>1605</v>
      </c>
      <c r="F1278" t="str">
        <f t="shared" si="149"/>
        <v>051EMPLOYEE RELATED COSTS - WAGES &amp; SALARIES</v>
      </c>
      <c r="G1278" t="str">
        <f t="shared" si="150"/>
        <v>1003SALARIES &amp; WAGES - PENSIONABLE ALLOWANCE</v>
      </c>
      <c r="H1278" s="2" t="s">
        <v>1572</v>
      </c>
      <c r="I1278" t="s">
        <v>1326</v>
      </c>
      <c r="J1278" s="2" t="s">
        <v>512</v>
      </c>
      <c r="K1278" s="2" t="s">
        <v>513</v>
      </c>
      <c r="L1278" s="2" t="s">
        <v>391</v>
      </c>
      <c r="M1278" s="2" t="s">
        <v>392</v>
      </c>
      <c r="N1278" s="2" t="s">
        <v>426</v>
      </c>
      <c r="O1278" s="2" t="s">
        <v>427</v>
      </c>
      <c r="P1278" s="2">
        <v>0</v>
      </c>
      <c r="Q1278" s="2">
        <v>0</v>
      </c>
      <c r="R1278" s="3">
        <f t="shared" si="151"/>
        <v>0</v>
      </c>
      <c r="S1278" s="3">
        <f t="shared" si="152"/>
        <v>0</v>
      </c>
      <c r="T1278" s="2">
        <v>0</v>
      </c>
      <c r="U1278" s="2">
        <v>0</v>
      </c>
      <c r="V1278" s="2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 s="2">
        <f t="shared" si="153"/>
        <v>0</v>
      </c>
      <c r="AI1278" s="2" t="e">
        <f t="shared" si="148"/>
        <v>#DIV/0!</v>
      </c>
      <c r="AJ1278">
        <v>0</v>
      </c>
      <c r="AK1278" s="2">
        <f t="shared" si="154"/>
        <v>0</v>
      </c>
    </row>
    <row r="1279" spans="1:37" ht="12.75" customHeight="1">
      <c r="A1279" s="2">
        <v>14</v>
      </c>
      <c r="B1279" s="2">
        <v>15</v>
      </c>
      <c r="C1279" s="2" t="s">
        <v>10</v>
      </c>
      <c r="D1279" t="s">
        <v>1434</v>
      </c>
      <c r="E1279" s="2" t="s">
        <v>1605</v>
      </c>
      <c r="F1279" t="str">
        <f t="shared" si="149"/>
        <v>051EMPLOYEE RELATED COSTS - WAGES &amp; SALARIES</v>
      </c>
      <c r="G1279" t="str">
        <f t="shared" si="150"/>
        <v>1004SALARIES &amp; WAGES - ANNUAL BONUS</v>
      </c>
      <c r="H1279" s="2" t="s">
        <v>1572</v>
      </c>
      <c r="I1279" t="s">
        <v>1326</v>
      </c>
      <c r="J1279" s="2" t="s">
        <v>512</v>
      </c>
      <c r="K1279" s="2" t="s">
        <v>513</v>
      </c>
      <c r="L1279" s="2" t="s">
        <v>391</v>
      </c>
      <c r="M1279" s="2" t="s">
        <v>392</v>
      </c>
      <c r="N1279" s="2" t="s">
        <v>428</v>
      </c>
      <c r="O1279" s="2" t="s">
        <v>429</v>
      </c>
      <c r="P1279" s="2">
        <v>307772</v>
      </c>
      <c r="Q1279" s="2">
        <v>252217</v>
      </c>
      <c r="R1279" s="3">
        <f t="shared" si="151"/>
        <v>266088.935</v>
      </c>
      <c r="S1279" s="3">
        <f t="shared" si="152"/>
        <v>280191.64855500002</v>
      </c>
      <c r="T1279" s="2">
        <v>191180.94</v>
      </c>
      <c r="U1279" s="2">
        <v>0</v>
      </c>
      <c r="V1279" s="2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115312.89</v>
      </c>
      <c r="AC1279">
        <v>30975.35</v>
      </c>
      <c r="AD1279">
        <v>22446.35</v>
      </c>
      <c r="AE1279">
        <v>0</v>
      </c>
      <c r="AF1279">
        <v>0</v>
      </c>
      <c r="AG1279">
        <v>22446.35</v>
      </c>
      <c r="AH1279" s="2">
        <f t="shared" si="153"/>
        <v>191180.94</v>
      </c>
      <c r="AI1279" s="2">
        <f t="shared" si="148"/>
        <v>0.62117717011294071</v>
      </c>
      <c r="AJ1279">
        <v>191180.94</v>
      </c>
      <c r="AK1279" s="2">
        <f t="shared" si="154"/>
        <v>382361.88</v>
      </c>
    </row>
    <row r="1280" spans="1:37" ht="12.75" customHeight="1">
      <c r="A1280" s="2">
        <v>14</v>
      </c>
      <c r="B1280" s="2">
        <v>15</v>
      </c>
      <c r="C1280" s="2" t="s">
        <v>10</v>
      </c>
      <c r="D1280" t="s">
        <v>1434</v>
      </c>
      <c r="E1280" s="2" t="s">
        <v>1605</v>
      </c>
      <c r="F1280" t="str">
        <f t="shared" si="149"/>
        <v>051EMPLOYEE RELATED COSTS - WAGES &amp; SALARIES</v>
      </c>
      <c r="G1280" t="str">
        <f t="shared" si="150"/>
        <v>1010SALARIES &amp; WAGES - LEAVE PAYMENTS</v>
      </c>
      <c r="H1280" s="2" t="s">
        <v>1572</v>
      </c>
      <c r="I1280" t="s">
        <v>1326</v>
      </c>
      <c r="J1280" s="2" t="s">
        <v>512</v>
      </c>
      <c r="K1280" s="2" t="s">
        <v>513</v>
      </c>
      <c r="L1280" s="2" t="s">
        <v>391</v>
      </c>
      <c r="M1280" s="2" t="s">
        <v>392</v>
      </c>
      <c r="N1280" s="2" t="s">
        <v>430</v>
      </c>
      <c r="O1280" s="2" t="s">
        <v>431</v>
      </c>
      <c r="P1280" s="2">
        <v>175092</v>
      </c>
      <c r="Q1280" s="2">
        <v>222421</v>
      </c>
      <c r="R1280" s="3">
        <f t="shared" si="151"/>
        <v>234654.155</v>
      </c>
      <c r="S1280" s="3">
        <f t="shared" si="152"/>
        <v>247090.82521499999</v>
      </c>
      <c r="T1280" s="2">
        <v>103312.73999999999</v>
      </c>
      <c r="U1280" s="2">
        <v>0</v>
      </c>
      <c r="V1280" s="2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29640.48</v>
      </c>
      <c r="AC1280">
        <v>0</v>
      </c>
      <c r="AD1280">
        <v>19391.919999999998</v>
      </c>
      <c r="AE1280">
        <v>54280.34</v>
      </c>
      <c r="AF1280">
        <v>0</v>
      </c>
      <c r="AG1280">
        <v>0</v>
      </c>
      <c r="AH1280" s="2">
        <f t="shared" si="153"/>
        <v>103312.73999999999</v>
      </c>
      <c r="AI1280" s="2">
        <f t="shared" si="148"/>
        <v>0.59004831745596598</v>
      </c>
      <c r="AJ1280">
        <v>103312.74</v>
      </c>
      <c r="AK1280" s="2">
        <f t="shared" si="154"/>
        <v>206625.47999999998</v>
      </c>
    </row>
    <row r="1281" spans="1:37" ht="12.75" customHeight="1">
      <c r="A1281" s="2">
        <v>14</v>
      </c>
      <c r="B1281" s="2">
        <v>15</v>
      </c>
      <c r="C1281" s="2" t="s">
        <v>10</v>
      </c>
      <c r="D1281" t="s">
        <v>1434</v>
      </c>
      <c r="E1281" s="2" t="s">
        <v>1605</v>
      </c>
      <c r="F1281" t="str">
        <f t="shared" si="149"/>
        <v>051EMPLOYEE RELATED COSTS - WAGES &amp; SALARIES</v>
      </c>
      <c r="G1281" t="str">
        <f t="shared" si="150"/>
        <v>1012HOUSING ALLOWANCE</v>
      </c>
      <c r="H1281" s="2" t="s">
        <v>1572</v>
      </c>
      <c r="I1281" t="s">
        <v>1326</v>
      </c>
      <c r="J1281" s="2" t="s">
        <v>512</v>
      </c>
      <c r="K1281" s="2" t="s">
        <v>513</v>
      </c>
      <c r="L1281" s="2" t="s">
        <v>391</v>
      </c>
      <c r="M1281" s="2" t="s">
        <v>392</v>
      </c>
      <c r="N1281" s="2" t="s">
        <v>432</v>
      </c>
      <c r="O1281" s="2" t="s">
        <v>433</v>
      </c>
      <c r="P1281" s="2">
        <v>55738</v>
      </c>
      <c r="Q1281" s="2">
        <v>55289</v>
      </c>
      <c r="R1281" s="3">
        <f t="shared" si="151"/>
        <v>58329.894999999997</v>
      </c>
      <c r="S1281" s="3">
        <f t="shared" si="152"/>
        <v>61421.379434999995</v>
      </c>
      <c r="T1281" s="2">
        <v>25928</v>
      </c>
      <c r="U1281" s="2">
        <v>0</v>
      </c>
      <c r="V1281" s="2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4352</v>
      </c>
      <c r="AC1281">
        <v>4352</v>
      </c>
      <c r="AD1281">
        <v>4306</v>
      </c>
      <c r="AE1281">
        <v>4306</v>
      </c>
      <c r="AF1281">
        <v>4306</v>
      </c>
      <c r="AG1281">
        <v>4306</v>
      </c>
      <c r="AH1281" s="2">
        <f t="shared" si="153"/>
        <v>25928</v>
      </c>
      <c r="AI1281" s="2">
        <f t="shared" si="148"/>
        <v>0.46517636083103092</v>
      </c>
      <c r="AJ1281">
        <v>25928</v>
      </c>
      <c r="AK1281" s="2">
        <f t="shared" si="154"/>
        <v>51856</v>
      </c>
    </row>
    <row r="1282" spans="1:37" ht="12.75" customHeight="1">
      <c r="A1282" s="2">
        <v>14</v>
      </c>
      <c r="B1282" s="2">
        <v>15</v>
      </c>
      <c r="C1282" s="2" t="s">
        <v>10</v>
      </c>
      <c r="D1282" t="s">
        <v>1434</v>
      </c>
      <c r="E1282" s="2" t="s">
        <v>1605</v>
      </c>
      <c r="F1282" t="str">
        <f t="shared" si="149"/>
        <v>051EMPLOYEE RELATED COSTS - WAGES &amp; SALARIES</v>
      </c>
      <c r="G1282" t="str">
        <f t="shared" si="150"/>
        <v>1013TRAVEL ALLOWANCE</v>
      </c>
      <c r="H1282" s="2" t="s">
        <v>1572</v>
      </c>
      <c r="I1282" t="s">
        <v>1326</v>
      </c>
      <c r="J1282" s="2" t="s">
        <v>512</v>
      </c>
      <c r="K1282" s="2" t="s">
        <v>513</v>
      </c>
      <c r="L1282" s="2" t="s">
        <v>391</v>
      </c>
      <c r="M1282" s="2" t="s">
        <v>392</v>
      </c>
      <c r="N1282" s="2" t="s">
        <v>434</v>
      </c>
      <c r="O1282" s="2" t="s">
        <v>435</v>
      </c>
      <c r="P1282" s="2">
        <v>411869</v>
      </c>
      <c r="Q1282" s="2">
        <v>427350</v>
      </c>
      <c r="R1282" s="3">
        <f t="shared" si="151"/>
        <v>450854.25</v>
      </c>
      <c r="S1282" s="3">
        <f t="shared" si="152"/>
        <v>474749.52525000001</v>
      </c>
      <c r="T1282" s="2">
        <v>200994.92000000004</v>
      </c>
      <c r="U1282" s="2">
        <v>0</v>
      </c>
      <c r="V1282" s="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33702.5</v>
      </c>
      <c r="AC1282">
        <v>33702.5</v>
      </c>
      <c r="AD1282">
        <v>33506.35</v>
      </c>
      <c r="AE1282">
        <v>33518.11</v>
      </c>
      <c r="AF1282">
        <v>33282.730000000003</v>
      </c>
      <c r="AG1282">
        <v>33282.730000000003</v>
      </c>
      <c r="AH1282" s="2">
        <f t="shared" si="153"/>
        <v>200994.92000000004</v>
      </c>
      <c r="AI1282" s="2">
        <f t="shared" si="148"/>
        <v>0.48800691482000352</v>
      </c>
      <c r="AJ1282">
        <v>200994.92</v>
      </c>
      <c r="AK1282" s="2">
        <f t="shared" si="154"/>
        <v>401989.84000000008</v>
      </c>
    </row>
    <row r="1283" spans="1:37" ht="12.75" customHeight="1">
      <c r="A1283" s="2">
        <v>14</v>
      </c>
      <c r="B1283" s="2">
        <v>15</v>
      </c>
      <c r="C1283" s="2" t="s">
        <v>10</v>
      </c>
      <c r="D1283" t="s">
        <v>1434</v>
      </c>
      <c r="E1283" s="2" t="s">
        <v>1605</v>
      </c>
      <c r="F1283" t="str">
        <f t="shared" si="149"/>
        <v>051EMPLOYEE RELATED COSTS - WAGES &amp; SALARIES</v>
      </c>
      <c r="G1283" t="str">
        <f t="shared" si="150"/>
        <v>1016PERFORMANCE INCENTIVE SCHEMES</v>
      </c>
      <c r="H1283" s="2" t="s">
        <v>1572</v>
      </c>
      <c r="I1283" t="s">
        <v>1326</v>
      </c>
      <c r="J1283" s="2" t="s">
        <v>512</v>
      </c>
      <c r="K1283" s="2" t="s">
        <v>513</v>
      </c>
      <c r="L1283" s="2" t="s">
        <v>391</v>
      </c>
      <c r="M1283" s="2" t="s">
        <v>392</v>
      </c>
      <c r="N1283" s="2" t="s">
        <v>393</v>
      </c>
      <c r="O1283" s="2" t="s">
        <v>394</v>
      </c>
      <c r="P1283" s="2">
        <v>0</v>
      </c>
      <c r="Q1283" s="2">
        <v>108289</v>
      </c>
      <c r="R1283" s="3">
        <f t="shared" si="151"/>
        <v>114244.895</v>
      </c>
      <c r="S1283" s="3">
        <f t="shared" si="152"/>
        <v>120299.87443500001</v>
      </c>
      <c r="T1283" s="2">
        <v>0</v>
      </c>
      <c r="U1283" s="2">
        <v>0</v>
      </c>
      <c r="V1283" s="2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 s="2">
        <f t="shared" si="153"/>
        <v>0</v>
      </c>
      <c r="AI1283" s="2" t="e">
        <f t="shared" si="148"/>
        <v>#DIV/0!</v>
      </c>
      <c r="AJ1283">
        <v>0</v>
      </c>
      <c r="AK1283" s="2">
        <f t="shared" si="154"/>
        <v>0</v>
      </c>
    </row>
    <row r="1284" spans="1:37" ht="12.75" customHeight="1">
      <c r="A1284" s="2">
        <v>14</v>
      </c>
      <c r="B1284" s="2">
        <v>15</v>
      </c>
      <c r="C1284" s="2" t="s">
        <v>10</v>
      </c>
      <c r="D1284" t="s">
        <v>1502</v>
      </c>
      <c r="E1284" s="2" t="s">
        <v>1605</v>
      </c>
      <c r="F1284" t="str">
        <f t="shared" si="149"/>
        <v>051EMPLOYEE RELATED COSTS - WAGES &amp; SALARIES</v>
      </c>
      <c r="G1284" t="str">
        <f t="shared" si="150"/>
        <v>1001SALARIES &amp; WAGES - BASIC SCALE</v>
      </c>
      <c r="H1284" s="2" t="s">
        <v>1573</v>
      </c>
      <c r="I1284" t="s">
        <v>1326</v>
      </c>
      <c r="J1284" s="2" t="s">
        <v>1063</v>
      </c>
      <c r="K1284" s="2" t="s">
        <v>1064</v>
      </c>
      <c r="L1284" s="2" t="s">
        <v>391</v>
      </c>
      <c r="M1284" s="2" t="s">
        <v>392</v>
      </c>
      <c r="N1284" s="2" t="s">
        <v>424</v>
      </c>
      <c r="O1284" s="2" t="s">
        <v>425</v>
      </c>
      <c r="P1284" s="2">
        <v>0</v>
      </c>
      <c r="Q1284" s="2">
        <v>0</v>
      </c>
      <c r="R1284" s="3">
        <f t="shared" si="151"/>
        <v>0</v>
      </c>
      <c r="S1284" s="3">
        <f t="shared" si="152"/>
        <v>0</v>
      </c>
      <c r="T1284" s="2">
        <v>0</v>
      </c>
      <c r="U1284" s="2">
        <v>0</v>
      </c>
      <c r="V1284" s="2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 s="2">
        <f t="shared" si="153"/>
        <v>0</v>
      </c>
      <c r="AI1284" s="2" t="e">
        <f t="shared" si="148"/>
        <v>#DIV/0!</v>
      </c>
      <c r="AJ1284">
        <v>0</v>
      </c>
      <c r="AK1284" s="2">
        <f t="shared" si="154"/>
        <v>0</v>
      </c>
    </row>
    <row r="1285" spans="1:37" ht="12.75" customHeight="1">
      <c r="A1285" s="2">
        <v>14</v>
      </c>
      <c r="B1285" s="2">
        <v>15</v>
      </c>
      <c r="C1285" s="2" t="s">
        <v>10</v>
      </c>
      <c r="D1285" t="s">
        <v>1502</v>
      </c>
      <c r="E1285" s="2" t="s">
        <v>1605</v>
      </c>
      <c r="F1285" t="str">
        <f t="shared" si="149"/>
        <v>051EMPLOYEE RELATED COSTS - WAGES &amp; SALARIES</v>
      </c>
      <c r="G1285" t="str">
        <f t="shared" si="150"/>
        <v>1002SALARIES &amp; WAGES - OVERTIME</v>
      </c>
      <c r="H1285" s="2" t="s">
        <v>1573</v>
      </c>
      <c r="I1285" t="s">
        <v>1326</v>
      </c>
      <c r="J1285" s="2" t="s">
        <v>1063</v>
      </c>
      <c r="K1285" s="2" t="s">
        <v>1064</v>
      </c>
      <c r="L1285" s="2" t="s">
        <v>391</v>
      </c>
      <c r="M1285" s="2" t="s">
        <v>392</v>
      </c>
      <c r="N1285" s="2" t="s">
        <v>419</v>
      </c>
      <c r="O1285" s="2" t="s">
        <v>420</v>
      </c>
      <c r="P1285" s="2">
        <v>0</v>
      </c>
      <c r="Q1285" s="2">
        <v>0</v>
      </c>
      <c r="R1285" s="3">
        <f t="shared" si="151"/>
        <v>0</v>
      </c>
      <c r="S1285" s="3">
        <f t="shared" si="152"/>
        <v>0</v>
      </c>
      <c r="T1285" s="2">
        <v>0</v>
      </c>
      <c r="U1285" s="2">
        <v>0</v>
      </c>
      <c r="V1285" s="2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 s="2">
        <f t="shared" si="153"/>
        <v>0</v>
      </c>
      <c r="AI1285" s="2" t="e">
        <f t="shared" si="148"/>
        <v>#DIV/0!</v>
      </c>
      <c r="AJ1285">
        <v>0</v>
      </c>
      <c r="AK1285" s="2">
        <f t="shared" si="154"/>
        <v>0</v>
      </c>
    </row>
    <row r="1286" spans="1:37" ht="12.75" customHeight="1">
      <c r="A1286" s="2">
        <v>14</v>
      </c>
      <c r="B1286" s="2">
        <v>15</v>
      </c>
      <c r="C1286" s="2" t="s">
        <v>10</v>
      </c>
      <c r="D1286" t="s">
        <v>1502</v>
      </c>
      <c r="E1286" s="2" t="s">
        <v>1605</v>
      </c>
      <c r="F1286" t="str">
        <f t="shared" si="149"/>
        <v>051EMPLOYEE RELATED COSTS - WAGES &amp; SALARIES</v>
      </c>
      <c r="G1286" t="str">
        <f t="shared" si="150"/>
        <v>1003SALARIES &amp; WAGES - PENSIONABLE ALLOWANCE</v>
      </c>
      <c r="H1286" s="2" t="s">
        <v>1573</v>
      </c>
      <c r="I1286" t="s">
        <v>1326</v>
      </c>
      <c r="J1286" s="2" t="s">
        <v>1063</v>
      </c>
      <c r="K1286" s="2" t="s">
        <v>1064</v>
      </c>
      <c r="L1286" s="2" t="s">
        <v>391</v>
      </c>
      <c r="M1286" s="2" t="s">
        <v>392</v>
      </c>
      <c r="N1286" s="2" t="s">
        <v>426</v>
      </c>
      <c r="O1286" s="2" t="s">
        <v>427</v>
      </c>
      <c r="P1286" s="2">
        <v>0</v>
      </c>
      <c r="Q1286" s="2">
        <v>0</v>
      </c>
      <c r="R1286" s="3">
        <f t="shared" si="151"/>
        <v>0</v>
      </c>
      <c r="S1286" s="3">
        <f t="shared" si="152"/>
        <v>0</v>
      </c>
      <c r="T1286" s="2">
        <v>0</v>
      </c>
      <c r="U1286" s="2">
        <v>0</v>
      </c>
      <c r="V1286" s="2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 s="2">
        <f t="shared" si="153"/>
        <v>0</v>
      </c>
      <c r="AI1286" s="2" t="e">
        <f t="shared" si="148"/>
        <v>#DIV/0!</v>
      </c>
      <c r="AJ1286">
        <v>0</v>
      </c>
      <c r="AK1286" s="2">
        <f t="shared" si="154"/>
        <v>0</v>
      </c>
    </row>
    <row r="1287" spans="1:37" ht="12.75" customHeight="1">
      <c r="A1287" s="2">
        <v>14</v>
      </c>
      <c r="B1287" s="2">
        <v>15</v>
      </c>
      <c r="C1287" s="2" t="s">
        <v>10</v>
      </c>
      <c r="D1287" t="s">
        <v>1502</v>
      </c>
      <c r="E1287" s="2" t="s">
        <v>1605</v>
      </c>
      <c r="F1287" t="str">
        <f t="shared" si="149"/>
        <v>051EMPLOYEE RELATED COSTS - WAGES &amp; SALARIES</v>
      </c>
      <c r="G1287" t="str">
        <f t="shared" si="150"/>
        <v>1004SALARIES &amp; WAGES - ANNUAL BONUS</v>
      </c>
      <c r="H1287" s="2" t="s">
        <v>1573</v>
      </c>
      <c r="I1287" t="s">
        <v>1326</v>
      </c>
      <c r="J1287" s="2" t="s">
        <v>1063</v>
      </c>
      <c r="K1287" s="2" t="s">
        <v>1064</v>
      </c>
      <c r="L1287" s="2" t="s">
        <v>391</v>
      </c>
      <c r="M1287" s="2" t="s">
        <v>392</v>
      </c>
      <c r="N1287" s="2" t="s">
        <v>428</v>
      </c>
      <c r="O1287" s="2" t="s">
        <v>429</v>
      </c>
      <c r="P1287" s="2">
        <v>0</v>
      </c>
      <c r="Q1287" s="2">
        <v>0</v>
      </c>
      <c r="R1287" s="3">
        <f t="shared" si="151"/>
        <v>0</v>
      </c>
      <c r="S1287" s="3">
        <f t="shared" si="152"/>
        <v>0</v>
      </c>
      <c r="T1287" s="2">
        <v>0</v>
      </c>
      <c r="U1287" s="2">
        <v>0</v>
      </c>
      <c r="V1287" s="2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 s="2">
        <f t="shared" si="153"/>
        <v>0</v>
      </c>
      <c r="AI1287" s="2" t="e">
        <f t="shared" si="148"/>
        <v>#DIV/0!</v>
      </c>
      <c r="AJ1287">
        <v>0</v>
      </c>
      <c r="AK1287" s="2">
        <f t="shared" si="154"/>
        <v>0</v>
      </c>
    </row>
    <row r="1288" spans="1:37" ht="12.75" customHeight="1">
      <c r="A1288" s="2">
        <v>14</v>
      </c>
      <c r="B1288" s="2">
        <v>15</v>
      </c>
      <c r="C1288" s="2" t="s">
        <v>10</v>
      </c>
      <c r="D1288" t="s">
        <v>1502</v>
      </c>
      <c r="E1288" s="2" t="s">
        <v>1605</v>
      </c>
      <c r="F1288" t="str">
        <f t="shared" si="149"/>
        <v>051EMPLOYEE RELATED COSTS - WAGES &amp; SALARIES</v>
      </c>
      <c r="G1288" t="str">
        <f t="shared" si="150"/>
        <v>1010SALARIES &amp; WAGES - LEAVE PAYMENTS</v>
      </c>
      <c r="H1288" s="2" t="s">
        <v>1573</v>
      </c>
      <c r="I1288" t="s">
        <v>1326</v>
      </c>
      <c r="J1288" s="2" t="s">
        <v>1063</v>
      </c>
      <c r="K1288" s="2" t="s">
        <v>1064</v>
      </c>
      <c r="L1288" s="2" t="s">
        <v>391</v>
      </c>
      <c r="M1288" s="2" t="s">
        <v>392</v>
      </c>
      <c r="N1288" s="2" t="s">
        <v>430</v>
      </c>
      <c r="O1288" s="2" t="s">
        <v>431</v>
      </c>
      <c r="P1288" s="2">
        <v>0</v>
      </c>
      <c r="Q1288" s="2">
        <v>0</v>
      </c>
      <c r="R1288" s="3">
        <f t="shared" si="151"/>
        <v>0</v>
      </c>
      <c r="S1288" s="3">
        <f t="shared" si="152"/>
        <v>0</v>
      </c>
      <c r="T1288" s="2">
        <v>0</v>
      </c>
      <c r="U1288" s="2">
        <v>0</v>
      </c>
      <c r="V1288" s="2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 s="2">
        <f t="shared" si="153"/>
        <v>0</v>
      </c>
      <c r="AI1288" s="2" t="e">
        <f t="shared" ref="AI1288:AI1352" si="155">AH1288/P1288</f>
        <v>#DIV/0!</v>
      </c>
      <c r="AJ1288">
        <v>0</v>
      </c>
      <c r="AK1288" s="2">
        <f t="shared" si="154"/>
        <v>0</v>
      </c>
    </row>
    <row r="1289" spans="1:37" ht="12.75" customHeight="1">
      <c r="A1289" s="2">
        <v>14</v>
      </c>
      <c r="B1289" s="2">
        <v>15</v>
      </c>
      <c r="C1289" s="2" t="s">
        <v>10</v>
      </c>
      <c r="D1289" t="s">
        <v>1502</v>
      </c>
      <c r="E1289" s="2" t="s">
        <v>1605</v>
      </c>
      <c r="F1289" t="str">
        <f t="shared" ref="F1289:F1353" si="156">L1289&amp;M1289</f>
        <v>051EMPLOYEE RELATED COSTS - WAGES &amp; SALARIES</v>
      </c>
      <c r="G1289" t="str">
        <f t="shared" ref="G1289:G1353" si="157">N1289&amp;O1289</f>
        <v>1012HOUSING ALLOWANCE</v>
      </c>
      <c r="H1289" s="2" t="s">
        <v>1573</v>
      </c>
      <c r="I1289" t="s">
        <v>1326</v>
      </c>
      <c r="J1289" s="2" t="s">
        <v>1063</v>
      </c>
      <c r="K1289" s="2" t="s">
        <v>1064</v>
      </c>
      <c r="L1289" s="2" t="s">
        <v>391</v>
      </c>
      <c r="M1289" s="2" t="s">
        <v>392</v>
      </c>
      <c r="N1289" s="2" t="s">
        <v>432</v>
      </c>
      <c r="O1289" s="2" t="s">
        <v>433</v>
      </c>
      <c r="P1289" s="2">
        <v>0</v>
      </c>
      <c r="Q1289" s="2">
        <v>0</v>
      </c>
      <c r="R1289" s="3">
        <f t="shared" ref="R1289:R1353" si="158">SUM((Q1289*0.055)+Q1289)</f>
        <v>0</v>
      </c>
      <c r="S1289" s="3">
        <f t="shared" ref="S1289:S1353" si="159">SUM((R1289*0.053)+R1289)</f>
        <v>0</v>
      </c>
      <c r="T1289" s="2">
        <v>0</v>
      </c>
      <c r="U1289" s="2">
        <v>0</v>
      </c>
      <c r="V1289" s="2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 s="2">
        <f t="shared" ref="AH1289:AH1353" si="160">SUM(AB1289:AG1289)</f>
        <v>0</v>
      </c>
      <c r="AI1289" s="2" t="e">
        <f t="shared" si="155"/>
        <v>#DIV/0!</v>
      </c>
      <c r="AJ1289">
        <v>0</v>
      </c>
      <c r="AK1289" s="2">
        <f t="shared" ref="AK1289:AK1353" si="161">T1289*2</f>
        <v>0</v>
      </c>
    </row>
    <row r="1290" spans="1:37" ht="12.75" customHeight="1">
      <c r="A1290" s="2">
        <v>14</v>
      </c>
      <c r="B1290" s="2">
        <v>15</v>
      </c>
      <c r="C1290" s="2" t="s">
        <v>10</v>
      </c>
      <c r="D1290" t="s">
        <v>1502</v>
      </c>
      <c r="E1290" s="2" t="s">
        <v>1605</v>
      </c>
      <c r="F1290" t="str">
        <f t="shared" si="156"/>
        <v>051EMPLOYEE RELATED COSTS - WAGES &amp; SALARIES</v>
      </c>
      <c r="G1290" t="str">
        <f t="shared" si="157"/>
        <v>1013TRAVEL ALLOWANCE</v>
      </c>
      <c r="H1290" s="2" t="s">
        <v>1573</v>
      </c>
      <c r="I1290" t="s">
        <v>1326</v>
      </c>
      <c r="J1290" s="2" t="s">
        <v>1063</v>
      </c>
      <c r="K1290" s="2" t="s">
        <v>1064</v>
      </c>
      <c r="L1290" s="2" t="s">
        <v>391</v>
      </c>
      <c r="M1290" s="2" t="s">
        <v>392</v>
      </c>
      <c r="N1290" s="2" t="s">
        <v>434</v>
      </c>
      <c r="O1290" s="2" t="s">
        <v>435</v>
      </c>
      <c r="P1290" s="2">
        <v>0</v>
      </c>
      <c r="Q1290" s="2">
        <v>0</v>
      </c>
      <c r="R1290" s="3">
        <f t="shared" si="158"/>
        <v>0</v>
      </c>
      <c r="S1290" s="3">
        <f t="shared" si="159"/>
        <v>0</v>
      </c>
      <c r="T1290" s="2">
        <v>0</v>
      </c>
      <c r="U1290" s="2">
        <v>0</v>
      </c>
      <c r="V1290" s="2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 s="2">
        <f t="shared" si="160"/>
        <v>0</v>
      </c>
      <c r="AI1290" s="2" t="e">
        <f t="shared" si="155"/>
        <v>#DIV/0!</v>
      </c>
      <c r="AJ1290">
        <v>0</v>
      </c>
      <c r="AK1290" s="2">
        <f t="shared" si="161"/>
        <v>0</v>
      </c>
    </row>
    <row r="1291" spans="1:37" s="2" customFormat="1" ht="12.75" customHeight="1">
      <c r="A1291" s="2">
        <v>14</v>
      </c>
      <c r="B1291" s="2">
        <v>15</v>
      </c>
      <c r="C1291" s="2" t="s">
        <v>729</v>
      </c>
      <c r="D1291" s="2" t="s">
        <v>1430</v>
      </c>
      <c r="E1291" s="2" t="s">
        <v>1604</v>
      </c>
      <c r="F1291" s="2" t="str">
        <f t="shared" si="156"/>
        <v>051EMPLOYEE RELATED COSTS - WAGES &amp; SALARIES</v>
      </c>
      <c r="G1291" s="2" t="str">
        <f t="shared" si="157"/>
        <v>1016PERFORMANCE INCENTIVE SCHEMES</v>
      </c>
      <c r="H1291" s="2" t="s">
        <v>1573</v>
      </c>
      <c r="I1291" s="2" t="s">
        <v>1326</v>
      </c>
      <c r="J1291" s="2" t="s">
        <v>461</v>
      </c>
      <c r="K1291" s="2" t="s">
        <v>462</v>
      </c>
      <c r="L1291" s="2" t="s">
        <v>391</v>
      </c>
      <c r="M1291" s="2" t="s">
        <v>392</v>
      </c>
      <c r="N1291" s="70" t="s">
        <v>393</v>
      </c>
      <c r="O1291" s="2" t="s">
        <v>394</v>
      </c>
      <c r="P1291" s="2">
        <v>0</v>
      </c>
      <c r="Q1291" s="2">
        <v>45940</v>
      </c>
      <c r="R1291" s="3">
        <f t="shared" si="158"/>
        <v>48466.7</v>
      </c>
      <c r="S1291" s="3">
        <f t="shared" si="159"/>
        <v>51035.435099999995</v>
      </c>
      <c r="T1291" s="2">
        <v>0</v>
      </c>
      <c r="U1291" s="2">
        <v>0</v>
      </c>
      <c r="V1291" s="2">
        <v>0</v>
      </c>
      <c r="W1291" s="2">
        <v>0</v>
      </c>
      <c r="X1291" s="2">
        <v>0</v>
      </c>
      <c r="Y1291" s="2">
        <v>0</v>
      </c>
      <c r="Z1291" s="2">
        <v>0</v>
      </c>
      <c r="AA1291" s="2">
        <v>0</v>
      </c>
      <c r="AB1291" s="2">
        <v>59094.07</v>
      </c>
      <c r="AC1291" s="2">
        <v>55094.07</v>
      </c>
      <c r="AD1291" s="2">
        <v>57856.07</v>
      </c>
      <c r="AE1291" s="2">
        <v>56858.92</v>
      </c>
      <c r="AF1291" s="2">
        <v>55001.919999999998</v>
      </c>
      <c r="AG1291" s="2">
        <v>57801.919999999998</v>
      </c>
      <c r="AH1291" s="2">
        <f t="shared" si="160"/>
        <v>341706.97</v>
      </c>
      <c r="AI1291" s="2" t="e">
        <f t="shared" si="155"/>
        <v>#DIV/0!</v>
      </c>
      <c r="AJ1291" s="2">
        <v>341706.97</v>
      </c>
      <c r="AK1291" s="2">
        <f t="shared" si="161"/>
        <v>0</v>
      </c>
    </row>
    <row r="1292" spans="1:37" ht="12.75" customHeight="1">
      <c r="A1292" s="2">
        <v>14</v>
      </c>
      <c r="B1292" s="2">
        <v>15</v>
      </c>
      <c r="C1292" s="2" t="s">
        <v>10</v>
      </c>
      <c r="D1292" t="s">
        <v>1435</v>
      </c>
      <c r="E1292" s="2" t="s">
        <v>1605</v>
      </c>
      <c r="F1292" t="str">
        <f t="shared" si="156"/>
        <v>051EMPLOYEE RELATED COSTS - WAGES &amp; SALARIES</v>
      </c>
      <c r="G1292" t="str">
        <f t="shared" si="157"/>
        <v>1001SALARIES &amp; WAGES - BASIC SCALE</v>
      </c>
      <c r="H1292" s="2" t="s">
        <v>1573</v>
      </c>
      <c r="I1292" t="s">
        <v>1326</v>
      </c>
      <c r="J1292" s="2" t="s">
        <v>514</v>
      </c>
      <c r="K1292" s="2" t="s">
        <v>518</v>
      </c>
      <c r="L1292" s="2" t="s">
        <v>391</v>
      </c>
      <c r="M1292" s="2" t="s">
        <v>392</v>
      </c>
      <c r="N1292" s="2" t="s">
        <v>424</v>
      </c>
      <c r="O1292" s="2" t="s">
        <v>425</v>
      </c>
      <c r="P1292" s="2">
        <v>0</v>
      </c>
      <c r="Q1292" s="2">
        <v>0</v>
      </c>
      <c r="R1292" s="3">
        <f t="shared" si="158"/>
        <v>0</v>
      </c>
      <c r="S1292" s="3">
        <f t="shared" si="159"/>
        <v>0</v>
      </c>
      <c r="T1292" s="2">
        <v>0</v>
      </c>
      <c r="U1292" s="2">
        <v>0</v>
      </c>
      <c r="V1292" s="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 s="2">
        <f t="shared" si="160"/>
        <v>0</v>
      </c>
      <c r="AI1292" s="2" t="e">
        <f t="shared" si="155"/>
        <v>#DIV/0!</v>
      </c>
      <c r="AJ1292">
        <v>0</v>
      </c>
      <c r="AK1292" s="2">
        <f t="shared" si="161"/>
        <v>0</v>
      </c>
    </row>
    <row r="1293" spans="1:37" ht="12.75" customHeight="1">
      <c r="A1293" s="2">
        <v>14</v>
      </c>
      <c r="B1293" s="2">
        <v>15</v>
      </c>
      <c r="C1293" s="2" t="s">
        <v>10</v>
      </c>
      <c r="D1293" t="s">
        <v>1435</v>
      </c>
      <c r="E1293" s="2" t="s">
        <v>1605</v>
      </c>
      <c r="F1293" t="str">
        <f t="shared" si="156"/>
        <v>051EMPLOYEE RELATED COSTS - WAGES &amp; SALARIES</v>
      </c>
      <c r="G1293" t="str">
        <f t="shared" si="157"/>
        <v>1002SALARIES &amp; WAGES - OVERTIME</v>
      </c>
      <c r="H1293" s="2" t="s">
        <v>1573</v>
      </c>
      <c r="I1293" t="s">
        <v>1326</v>
      </c>
      <c r="J1293" s="2" t="s">
        <v>514</v>
      </c>
      <c r="K1293" s="2" t="s">
        <v>518</v>
      </c>
      <c r="L1293" s="2" t="s">
        <v>391</v>
      </c>
      <c r="M1293" s="2" t="s">
        <v>392</v>
      </c>
      <c r="N1293" s="2" t="s">
        <v>419</v>
      </c>
      <c r="O1293" s="2" t="s">
        <v>420</v>
      </c>
      <c r="P1293" s="2">
        <v>0</v>
      </c>
      <c r="Q1293" s="2">
        <v>0</v>
      </c>
      <c r="R1293" s="3">
        <f t="shared" si="158"/>
        <v>0</v>
      </c>
      <c r="S1293" s="3">
        <f t="shared" si="159"/>
        <v>0</v>
      </c>
      <c r="T1293" s="2">
        <v>0</v>
      </c>
      <c r="U1293" s="2">
        <v>0</v>
      </c>
      <c r="V1293" s="2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 s="2">
        <f t="shared" si="160"/>
        <v>0</v>
      </c>
      <c r="AI1293" s="2" t="e">
        <f t="shared" si="155"/>
        <v>#DIV/0!</v>
      </c>
      <c r="AJ1293">
        <v>0</v>
      </c>
      <c r="AK1293" s="2">
        <f t="shared" si="161"/>
        <v>0</v>
      </c>
    </row>
    <row r="1294" spans="1:37" ht="12.75" customHeight="1">
      <c r="A1294" s="2">
        <v>14</v>
      </c>
      <c r="B1294" s="2">
        <v>15</v>
      </c>
      <c r="C1294" s="2" t="s">
        <v>10</v>
      </c>
      <c r="D1294" t="s">
        <v>1435</v>
      </c>
      <c r="E1294" s="2" t="s">
        <v>1605</v>
      </c>
      <c r="F1294" t="str">
        <f t="shared" si="156"/>
        <v>051EMPLOYEE RELATED COSTS - WAGES &amp; SALARIES</v>
      </c>
      <c r="G1294" t="str">
        <f t="shared" si="157"/>
        <v>1003SALARIES &amp; WAGES - PENSIONABLE ALLOWANCE</v>
      </c>
      <c r="H1294" s="2" t="s">
        <v>1573</v>
      </c>
      <c r="I1294" t="s">
        <v>1326</v>
      </c>
      <c r="J1294" s="2" t="s">
        <v>514</v>
      </c>
      <c r="K1294" s="2" t="s">
        <v>518</v>
      </c>
      <c r="L1294" s="2" t="s">
        <v>391</v>
      </c>
      <c r="M1294" s="2" t="s">
        <v>392</v>
      </c>
      <c r="N1294" s="2" t="s">
        <v>426</v>
      </c>
      <c r="O1294" s="2" t="s">
        <v>427</v>
      </c>
      <c r="P1294" s="2">
        <v>0</v>
      </c>
      <c r="Q1294" s="2">
        <v>0</v>
      </c>
      <c r="R1294" s="3">
        <f t="shared" si="158"/>
        <v>0</v>
      </c>
      <c r="S1294" s="3">
        <f t="shared" si="159"/>
        <v>0</v>
      </c>
      <c r="T1294" s="2">
        <v>0</v>
      </c>
      <c r="U1294" s="2">
        <v>0</v>
      </c>
      <c r="V1294" s="2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 s="2">
        <f t="shared" si="160"/>
        <v>0</v>
      </c>
      <c r="AI1294" s="2" t="e">
        <f t="shared" si="155"/>
        <v>#DIV/0!</v>
      </c>
      <c r="AJ1294">
        <v>0</v>
      </c>
      <c r="AK1294" s="2">
        <f t="shared" si="161"/>
        <v>0</v>
      </c>
    </row>
    <row r="1295" spans="1:37" ht="12.75" customHeight="1">
      <c r="A1295" s="2">
        <v>14</v>
      </c>
      <c r="B1295" s="2">
        <v>15</v>
      </c>
      <c r="C1295" s="2" t="s">
        <v>10</v>
      </c>
      <c r="D1295" t="s">
        <v>1435</v>
      </c>
      <c r="E1295" s="2" t="s">
        <v>1605</v>
      </c>
      <c r="F1295" t="str">
        <f t="shared" si="156"/>
        <v>051EMPLOYEE RELATED COSTS - WAGES &amp; SALARIES</v>
      </c>
      <c r="G1295" t="str">
        <f t="shared" si="157"/>
        <v>1004SALARIES &amp; WAGES - ANNUAL BONUS</v>
      </c>
      <c r="H1295" s="2" t="s">
        <v>1573</v>
      </c>
      <c r="I1295" t="s">
        <v>1326</v>
      </c>
      <c r="J1295" s="2" t="s">
        <v>514</v>
      </c>
      <c r="K1295" s="2" t="s">
        <v>518</v>
      </c>
      <c r="L1295" s="2" t="s">
        <v>391</v>
      </c>
      <c r="M1295" s="2" t="s">
        <v>392</v>
      </c>
      <c r="N1295" s="2" t="s">
        <v>428</v>
      </c>
      <c r="O1295" s="2" t="s">
        <v>429</v>
      </c>
      <c r="P1295" s="2">
        <v>0</v>
      </c>
      <c r="Q1295" s="2">
        <v>0</v>
      </c>
      <c r="R1295" s="3">
        <f t="shared" si="158"/>
        <v>0</v>
      </c>
      <c r="S1295" s="3">
        <f t="shared" si="159"/>
        <v>0</v>
      </c>
      <c r="T1295" s="2">
        <v>0</v>
      </c>
      <c r="U1295" s="2">
        <v>0</v>
      </c>
      <c r="V1295" s="2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 s="2">
        <f t="shared" si="160"/>
        <v>0</v>
      </c>
      <c r="AI1295" s="2" t="e">
        <f t="shared" si="155"/>
        <v>#DIV/0!</v>
      </c>
      <c r="AJ1295">
        <v>0</v>
      </c>
      <c r="AK1295" s="2">
        <f t="shared" si="161"/>
        <v>0</v>
      </c>
    </row>
    <row r="1296" spans="1:37" ht="12.75" customHeight="1">
      <c r="A1296" s="2">
        <v>14</v>
      </c>
      <c r="B1296" s="2">
        <v>15</v>
      </c>
      <c r="C1296" s="2" t="s">
        <v>10</v>
      </c>
      <c r="D1296" t="s">
        <v>1435</v>
      </c>
      <c r="E1296" s="2" t="s">
        <v>1605</v>
      </c>
      <c r="F1296" t="str">
        <f t="shared" si="156"/>
        <v>051EMPLOYEE RELATED COSTS - WAGES &amp; SALARIES</v>
      </c>
      <c r="G1296" t="str">
        <f t="shared" si="157"/>
        <v>1010SALARIES &amp; WAGES - LEAVE PAYMENTS</v>
      </c>
      <c r="H1296" s="2" t="s">
        <v>1573</v>
      </c>
      <c r="I1296" t="s">
        <v>1326</v>
      </c>
      <c r="J1296" s="2" t="s">
        <v>514</v>
      </c>
      <c r="K1296" s="2" t="s">
        <v>518</v>
      </c>
      <c r="L1296" s="2" t="s">
        <v>391</v>
      </c>
      <c r="M1296" s="2" t="s">
        <v>392</v>
      </c>
      <c r="N1296" s="2" t="s">
        <v>430</v>
      </c>
      <c r="O1296" s="2" t="s">
        <v>431</v>
      </c>
      <c r="P1296" s="2">
        <v>0</v>
      </c>
      <c r="Q1296" s="2">
        <v>0</v>
      </c>
      <c r="R1296" s="3">
        <f t="shared" si="158"/>
        <v>0</v>
      </c>
      <c r="S1296" s="3">
        <f t="shared" si="159"/>
        <v>0</v>
      </c>
      <c r="T1296" s="2">
        <v>0</v>
      </c>
      <c r="U1296" s="2">
        <v>0</v>
      </c>
      <c r="V1296" s="2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 s="2">
        <f t="shared" si="160"/>
        <v>0</v>
      </c>
      <c r="AI1296" s="2" t="e">
        <f t="shared" si="155"/>
        <v>#DIV/0!</v>
      </c>
      <c r="AJ1296">
        <v>0</v>
      </c>
      <c r="AK1296" s="2">
        <f t="shared" si="161"/>
        <v>0</v>
      </c>
    </row>
    <row r="1297" spans="1:37" ht="12.75" customHeight="1">
      <c r="A1297" s="2">
        <v>14</v>
      </c>
      <c r="B1297" s="2">
        <v>15</v>
      </c>
      <c r="C1297" s="2" t="s">
        <v>10</v>
      </c>
      <c r="D1297" t="s">
        <v>1435</v>
      </c>
      <c r="E1297" s="2" t="s">
        <v>1605</v>
      </c>
      <c r="F1297" t="str">
        <f t="shared" si="156"/>
        <v>051EMPLOYEE RELATED COSTS - WAGES &amp; SALARIES</v>
      </c>
      <c r="G1297" t="str">
        <f t="shared" si="157"/>
        <v>1012HOUSING ALLOWANCE</v>
      </c>
      <c r="H1297" s="2" t="s">
        <v>1573</v>
      </c>
      <c r="I1297" t="s">
        <v>1326</v>
      </c>
      <c r="J1297" s="2" t="s">
        <v>514</v>
      </c>
      <c r="K1297" s="2" t="s">
        <v>518</v>
      </c>
      <c r="L1297" s="2" t="s">
        <v>391</v>
      </c>
      <c r="M1297" s="2" t="s">
        <v>392</v>
      </c>
      <c r="N1297" s="2" t="s">
        <v>432</v>
      </c>
      <c r="O1297" s="2" t="s">
        <v>433</v>
      </c>
      <c r="P1297" s="2">
        <v>0</v>
      </c>
      <c r="Q1297" s="2">
        <v>0</v>
      </c>
      <c r="R1297" s="3">
        <f t="shared" si="158"/>
        <v>0</v>
      </c>
      <c r="S1297" s="3">
        <f t="shared" si="159"/>
        <v>0</v>
      </c>
      <c r="T1297" s="2">
        <v>0</v>
      </c>
      <c r="U1297" s="2">
        <v>0</v>
      </c>
      <c r="V1297" s="2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 s="2">
        <f t="shared" si="160"/>
        <v>0</v>
      </c>
      <c r="AI1297" s="2" t="e">
        <f t="shared" si="155"/>
        <v>#DIV/0!</v>
      </c>
      <c r="AJ1297">
        <v>0</v>
      </c>
      <c r="AK1297" s="2">
        <f t="shared" si="161"/>
        <v>0</v>
      </c>
    </row>
    <row r="1298" spans="1:37" ht="12.75" customHeight="1">
      <c r="A1298" s="2">
        <v>14</v>
      </c>
      <c r="B1298" s="2">
        <v>15</v>
      </c>
      <c r="C1298" s="2" t="s">
        <v>10</v>
      </c>
      <c r="D1298" t="s">
        <v>1436</v>
      </c>
      <c r="E1298" s="2" t="s">
        <v>1606</v>
      </c>
      <c r="F1298" t="str">
        <f t="shared" si="156"/>
        <v>051EMPLOYEE RELATED COSTS - WAGES &amp; SALARIES</v>
      </c>
      <c r="G1298" t="str">
        <f t="shared" si="157"/>
        <v>1001SALARIES &amp; WAGES - BASIC SCALE</v>
      </c>
      <c r="H1298" s="2" t="s">
        <v>1569</v>
      </c>
      <c r="I1298" t="s">
        <v>1326</v>
      </c>
      <c r="J1298" s="2" t="s">
        <v>519</v>
      </c>
      <c r="K1298" s="2" t="s">
        <v>520</v>
      </c>
      <c r="L1298" s="2" t="s">
        <v>391</v>
      </c>
      <c r="M1298" s="2" t="s">
        <v>392</v>
      </c>
      <c r="N1298" s="2" t="s">
        <v>424</v>
      </c>
      <c r="O1298" s="2" t="s">
        <v>425</v>
      </c>
      <c r="P1298" s="2">
        <v>3285205</v>
      </c>
      <c r="Q1298" s="2">
        <v>3056726</v>
      </c>
      <c r="R1298" s="3">
        <f t="shared" si="158"/>
        <v>3224845.93</v>
      </c>
      <c r="S1298" s="3">
        <f t="shared" si="159"/>
        <v>3395762.7642900003</v>
      </c>
      <c r="T1298" s="2">
        <v>1303392.51</v>
      </c>
      <c r="U1298" s="2">
        <v>0</v>
      </c>
      <c r="V1298" s="2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239433.7</v>
      </c>
      <c r="AC1298">
        <v>205635.89</v>
      </c>
      <c r="AD1298">
        <v>242220.41</v>
      </c>
      <c r="AE1298">
        <v>201769.89</v>
      </c>
      <c r="AF1298">
        <v>202248.89</v>
      </c>
      <c r="AG1298">
        <v>212083.73</v>
      </c>
      <c r="AH1298" s="2">
        <f t="shared" si="160"/>
        <v>1303392.51</v>
      </c>
      <c r="AI1298" s="2">
        <f t="shared" si="155"/>
        <v>0.39674617261327683</v>
      </c>
      <c r="AJ1298">
        <v>1303392.51</v>
      </c>
      <c r="AK1298" s="2">
        <f t="shared" si="161"/>
        <v>2606785.02</v>
      </c>
    </row>
    <row r="1299" spans="1:37" ht="12.75" customHeight="1">
      <c r="A1299" s="2">
        <v>14</v>
      </c>
      <c r="B1299" s="2">
        <v>15</v>
      </c>
      <c r="C1299" s="2" t="s">
        <v>10</v>
      </c>
      <c r="D1299" t="s">
        <v>1436</v>
      </c>
      <c r="E1299" s="2" t="s">
        <v>1606</v>
      </c>
      <c r="F1299" t="str">
        <f t="shared" si="156"/>
        <v>051EMPLOYEE RELATED COSTS - WAGES &amp; SALARIES</v>
      </c>
      <c r="G1299" t="str">
        <f t="shared" si="157"/>
        <v>1004SALARIES &amp; WAGES - ANNUAL BONUS</v>
      </c>
      <c r="H1299" s="2" t="s">
        <v>1569</v>
      </c>
      <c r="I1299" t="s">
        <v>1326</v>
      </c>
      <c r="J1299" s="2" t="s">
        <v>519</v>
      </c>
      <c r="K1299" s="2" t="s">
        <v>520</v>
      </c>
      <c r="L1299" s="2" t="s">
        <v>391</v>
      </c>
      <c r="M1299" s="2" t="s">
        <v>392</v>
      </c>
      <c r="N1299" s="2" t="s">
        <v>428</v>
      </c>
      <c r="O1299" s="2" t="s">
        <v>429</v>
      </c>
      <c r="P1299" s="2">
        <v>168123</v>
      </c>
      <c r="Q1299" s="2">
        <v>254192</v>
      </c>
      <c r="R1299" s="3">
        <f t="shared" si="158"/>
        <v>268172.56</v>
      </c>
      <c r="S1299" s="3">
        <f t="shared" si="159"/>
        <v>282385.70568000001</v>
      </c>
      <c r="T1299" s="2">
        <v>0</v>
      </c>
      <c r="U1299" s="2">
        <v>0</v>
      </c>
      <c r="V1299" s="2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 s="2">
        <f t="shared" si="160"/>
        <v>0</v>
      </c>
      <c r="AI1299" s="2">
        <f t="shared" si="155"/>
        <v>0</v>
      </c>
      <c r="AJ1299">
        <v>0</v>
      </c>
      <c r="AK1299" s="2">
        <f t="shared" si="161"/>
        <v>0</v>
      </c>
    </row>
    <row r="1300" spans="1:37" ht="12.75" customHeight="1">
      <c r="A1300" s="2">
        <v>14</v>
      </c>
      <c r="B1300" s="2">
        <v>15</v>
      </c>
      <c r="C1300" s="2" t="s">
        <v>10</v>
      </c>
      <c r="D1300" t="s">
        <v>1436</v>
      </c>
      <c r="E1300" s="2" t="s">
        <v>1606</v>
      </c>
      <c r="F1300" t="str">
        <f t="shared" si="156"/>
        <v>051EMPLOYEE RELATED COSTS - WAGES &amp; SALARIES</v>
      </c>
      <c r="G1300" t="str">
        <f t="shared" si="157"/>
        <v>1010SALARIES &amp; WAGES - LEAVE PAYMENTS</v>
      </c>
      <c r="H1300" s="2" t="s">
        <v>1569</v>
      </c>
      <c r="I1300" t="s">
        <v>1326</v>
      </c>
      <c r="J1300" s="2" t="s">
        <v>519</v>
      </c>
      <c r="K1300" s="2" t="s">
        <v>520</v>
      </c>
      <c r="L1300" s="2" t="s">
        <v>391</v>
      </c>
      <c r="M1300" s="2" t="s">
        <v>392</v>
      </c>
      <c r="N1300" s="2" t="s">
        <v>430</v>
      </c>
      <c r="O1300" s="2" t="s">
        <v>431</v>
      </c>
      <c r="P1300" s="2">
        <v>86124</v>
      </c>
      <c r="Q1300" s="2">
        <v>82357</v>
      </c>
      <c r="R1300" s="3">
        <f t="shared" si="158"/>
        <v>86886.634999999995</v>
      </c>
      <c r="S1300" s="3">
        <f t="shared" si="159"/>
        <v>91491.626655</v>
      </c>
      <c r="T1300" s="2">
        <v>0</v>
      </c>
      <c r="U1300" s="2">
        <v>0</v>
      </c>
      <c r="V1300" s="2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 s="2">
        <f t="shared" si="160"/>
        <v>0</v>
      </c>
      <c r="AI1300" s="2">
        <f t="shared" si="155"/>
        <v>0</v>
      </c>
      <c r="AJ1300">
        <v>0</v>
      </c>
      <c r="AK1300" s="2">
        <f t="shared" si="161"/>
        <v>0</v>
      </c>
    </row>
    <row r="1301" spans="1:37" ht="12.75" customHeight="1">
      <c r="A1301" s="2">
        <v>14</v>
      </c>
      <c r="B1301" s="2">
        <v>15</v>
      </c>
      <c r="C1301" s="2" t="s">
        <v>10</v>
      </c>
      <c r="D1301" t="s">
        <v>1436</v>
      </c>
      <c r="E1301" s="2" t="s">
        <v>1606</v>
      </c>
      <c r="F1301" t="str">
        <f t="shared" si="156"/>
        <v>051EMPLOYEE RELATED COSTS - WAGES &amp; SALARIES</v>
      </c>
      <c r="G1301" t="str">
        <f t="shared" si="157"/>
        <v>1012HOUSING ALLOWANCE</v>
      </c>
      <c r="H1301" s="2" t="s">
        <v>1569</v>
      </c>
      <c r="I1301" t="s">
        <v>1326</v>
      </c>
      <c r="J1301" s="2" t="s">
        <v>519</v>
      </c>
      <c r="K1301" s="2" t="s">
        <v>520</v>
      </c>
      <c r="L1301" s="2" t="s">
        <v>391</v>
      </c>
      <c r="M1301" s="2" t="s">
        <v>392</v>
      </c>
      <c r="N1301" s="2" t="s">
        <v>432</v>
      </c>
      <c r="O1301" s="2" t="s">
        <v>433</v>
      </c>
      <c r="P1301" s="2">
        <v>0</v>
      </c>
      <c r="Q1301" s="2">
        <v>0</v>
      </c>
      <c r="R1301" s="3">
        <f t="shared" si="158"/>
        <v>0</v>
      </c>
      <c r="S1301" s="3">
        <f t="shared" si="159"/>
        <v>0</v>
      </c>
      <c r="T1301" s="2">
        <v>0</v>
      </c>
      <c r="U1301" s="2">
        <v>0</v>
      </c>
      <c r="V1301" s="2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 s="2">
        <f t="shared" si="160"/>
        <v>0</v>
      </c>
      <c r="AI1301" s="2" t="e">
        <f t="shared" si="155"/>
        <v>#DIV/0!</v>
      </c>
      <c r="AJ1301">
        <v>0</v>
      </c>
      <c r="AK1301" s="2">
        <f t="shared" si="161"/>
        <v>0</v>
      </c>
    </row>
    <row r="1302" spans="1:37" ht="12.75" customHeight="1">
      <c r="A1302" s="2">
        <v>14</v>
      </c>
      <c r="B1302" s="2">
        <v>15</v>
      </c>
      <c r="C1302" s="2" t="s">
        <v>10</v>
      </c>
      <c r="D1302" t="s">
        <v>1437</v>
      </c>
      <c r="E1302" s="2" t="s">
        <v>1606</v>
      </c>
      <c r="F1302" t="str">
        <f t="shared" si="156"/>
        <v>051EMPLOYEE RELATED COSTS - WAGES &amp; SALARIES</v>
      </c>
      <c r="G1302" t="str">
        <f t="shared" si="157"/>
        <v>1001SALARIES &amp; WAGES - BASIC SCALE</v>
      </c>
      <c r="H1302" s="2" t="s">
        <v>1569</v>
      </c>
      <c r="I1302" t="s">
        <v>1326</v>
      </c>
      <c r="J1302" s="2" t="s">
        <v>527</v>
      </c>
      <c r="K1302" s="2" t="s">
        <v>528</v>
      </c>
      <c r="L1302" s="2" t="s">
        <v>391</v>
      </c>
      <c r="M1302" s="2" t="s">
        <v>392</v>
      </c>
      <c r="N1302" s="2" t="s">
        <v>424</v>
      </c>
      <c r="O1302" s="2" t="s">
        <v>425</v>
      </c>
      <c r="P1302" s="2">
        <v>3409997</v>
      </c>
      <c r="Q1302" s="2">
        <v>3337098</v>
      </c>
      <c r="R1302" s="3">
        <f t="shared" si="158"/>
        <v>3520638.39</v>
      </c>
      <c r="S1302" s="3">
        <f t="shared" si="159"/>
        <v>3707232.2246700004</v>
      </c>
      <c r="T1302" s="2">
        <v>1092948.5</v>
      </c>
      <c r="U1302" s="2">
        <v>0</v>
      </c>
      <c r="V1302" s="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202305.03</v>
      </c>
      <c r="AC1302">
        <v>168912.81</v>
      </c>
      <c r="AD1302">
        <v>168912.81</v>
      </c>
      <c r="AE1302">
        <v>214989.23</v>
      </c>
      <c r="AF1302">
        <v>168912.81</v>
      </c>
      <c r="AG1302">
        <v>168915.81</v>
      </c>
      <c r="AH1302" s="2">
        <f t="shared" si="160"/>
        <v>1092948.5</v>
      </c>
      <c r="AI1302" s="2">
        <f t="shared" si="155"/>
        <v>0.32051303857452074</v>
      </c>
      <c r="AJ1302">
        <v>1092948.5</v>
      </c>
      <c r="AK1302" s="2">
        <f t="shared" si="161"/>
        <v>2185897</v>
      </c>
    </row>
    <row r="1303" spans="1:37" ht="12.75" customHeight="1">
      <c r="A1303" s="2">
        <v>14</v>
      </c>
      <c r="B1303" s="2">
        <v>15</v>
      </c>
      <c r="C1303" s="2" t="s">
        <v>10</v>
      </c>
      <c r="D1303" t="s">
        <v>1437</v>
      </c>
      <c r="E1303" s="2" t="s">
        <v>1606</v>
      </c>
      <c r="F1303" t="str">
        <f t="shared" si="156"/>
        <v>051EMPLOYEE RELATED COSTS - WAGES &amp; SALARIES</v>
      </c>
      <c r="G1303" t="str">
        <f t="shared" si="157"/>
        <v>1002SALARIES &amp; WAGES - OVERTIME</v>
      </c>
      <c r="H1303" s="2" t="s">
        <v>1569</v>
      </c>
      <c r="I1303" t="s">
        <v>1326</v>
      </c>
      <c r="J1303" s="2" t="s">
        <v>527</v>
      </c>
      <c r="K1303" s="2" t="s">
        <v>528</v>
      </c>
      <c r="L1303" s="2" t="s">
        <v>391</v>
      </c>
      <c r="M1303" s="2" t="s">
        <v>392</v>
      </c>
      <c r="N1303" s="2" t="s">
        <v>419</v>
      </c>
      <c r="O1303" s="2" t="s">
        <v>420</v>
      </c>
      <c r="P1303" s="2">
        <v>21365</v>
      </c>
      <c r="Q1303" s="2">
        <v>15662</v>
      </c>
      <c r="R1303" s="3">
        <f t="shared" si="158"/>
        <v>16523.41</v>
      </c>
      <c r="S1303" s="3">
        <f t="shared" si="159"/>
        <v>17399.150730000001</v>
      </c>
      <c r="T1303" s="2">
        <v>37909.199999999997</v>
      </c>
      <c r="U1303" s="2">
        <v>0</v>
      </c>
      <c r="V1303" s="2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4170.96</v>
      </c>
      <c r="AC1303">
        <v>3838.4</v>
      </c>
      <c r="AD1303">
        <v>14295.45</v>
      </c>
      <c r="AE1303">
        <v>0</v>
      </c>
      <c r="AF1303">
        <v>8571.15</v>
      </c>
      <c r="AG1303">
        <v>7033.24</v>
      </c>
      <c r="AH1303" s="2">
        <f t="shared" si="160"/>
        <v>37909.199999999997</v>
      </c>
      <c r="AI1303" s="2">
        <f t="shared" si="155"/>
        <v>1.7743599344722676</v>
      </c>
      <c r="AJ1303">
        <v>37909.199999999997</v>
      </c>
      <c r="AK1303" s="2">
        <f t="shared" si="161"/>
        <v>75818.399999999994</v>
      </c>
    </row>
    <row r="1304" spans="1:37" ht="12.75" customHeight="1">
      <c r="A1304" s="2">
        <v>14</v>
      </c>
      <c r="B1304" s="2">
        <v>15</v>
      </c>
      <c r="C1304" s="2" t="s">
        <v>10</v>
      </c>
      <c r="D1304" t="s">
        <v>1437</v>
      </c>
      <c r="E1304" s="2" t="s">
        <v>1606</v>
      </c>
      <c r="F1304" t="str">
        <f t="shared" si="156"/>
        <v>051EMPLOYEE RELATED COSTS - WAGES &amp; SALARIES</v>
      </c>
      <c r="G1304" t="str">
        <f t="shared" si="157"/>
        <v>1003SALARIES &amp; WAGES - PENSIONABLE ALLOWANCE</v>
      </c>
      <c r="H1304" s="2" t="s">
        <v>1569</v>
      </c>
      <c r="I1304" t="s">
        <v>1326</v>
      </c>
      <c r="J1304" s="2" t="s">
        <v>527</v>
      </c>
      <c r="K1304" s="2" t="s">
        <v>528</v>
      </c>
      <c r="L1304" s="2" t="s">
        <v>391</v>
      </c>
      <c r="M1304" s="2" t="s">
        <v>392</v>
      </c>
      <c r="N1304" s="2" t="s">
        <v>426</v>
      </c>
      <c r="O1304" s="2" t="s">
        <v>427</v>
      </c>
      <c r="P1304" s="2">
        <v>0</v>
      </c>
      <c r="Q1304" s="2">
        <v>0</v>
      </c>
      <c r="R1304" s="3">
        <f t="shared" si="158"/>
        <v>0</v>
      </c>
      <c r="S1304" s="3">
        <f t="shared" si="159"/>
        <v>0</v>
      </c>
      <c r="T1304" s="2">
        <v>0</v>
      </c>
      <c r="U1304" s="2">
        <v>0</v>
      </c>
      <c r="V1304" s="2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 s="2">
        <f t="shared" si="160"/>
        <v>0</v>
      </c>
      <c r="AI1304" s="2" t="e">
        <f t="shared" si="155"/>
        <v>#DIV/0!</v>
      </c>
      <c r="AJ1304">
        <v>0</v>
      </c>
      <c r="AK1304" s="2">
        <f t="shared" si="161"/>
        <v>0</v>
      </c>
    </row>
    <row r="1305" spans="1:37" ht="12.75" customHeight="1">
      <c r="A1305" s="2">
        <v>14</v>
      </c>
      <c r="B1305" s="2">
        <v>15</v>
      </c>
      <c r="C1305" s="2" t="s">
        <v>10</v>
      </c>
      <c r="D1305" t="s">
        <v>1437</v>
      </c>
      <c r="E1305" s="2" t="s">
        <v>1606</v>
      </c>
      <c r="F1305" t="str">
        <f t="shared" si="156"/>
        <v>051EMPLOYEE RELATED COSTS - WAGES &amp; SALARIES</v>
      </c>
      <c r="G1305" t="str">
        <f t="shared" si="157"/>
        <v>1004SALARIES &amp; WAGES - ANNUAL BONUS</v>
      </c>
      <c r="H1305" s="2" t="s">
        <v>1569</v>
      </c>
      <c r="I1305" t="s">
        <v>1326</v>
      </c>
      <c r="J1305" s="2" t="s">
        <v>527</v>
      </c>
      <c r="K1305" s="2" t="s">
        <v>528</v>
      </c>
      <c r="L1305" s="2" t="s">
        <v>391</v>
      </c>
      <c r="M1305" s="2" t="s">
        <v>392</v>
      </c>
      <c r="N1305" s="2" t="s">
        <v>428</v>
      </c>
      <c r="O1305" s="2" t="s">
        <v>429</v>
      </c>
      <c r="P1305" s="2">
        <v>214449</v>
      </c>
      <c r="Q1305" s="2">
        <v>229011</v>
      </c>
      <c r="R1305" s="3">
        <f t="shared" si="158"/>
        <v>241606.60500000001</v>
      </c>
      <c r="S1305" s="3">
        <f t="shared" si="159"/>
        <v>254411.755065</v>
      </c>
      <c r="T1305" s="2">
        <v>109114.85999999999</v>
      </c>
      <c r="U1305" s="2">
        <v>0</v>
      </c>
      <c r="V1305" s="2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84337.54</v>
      </c>
      <c r="AC1305">
        <v>0</v>
      </c>
      <c r="AD1305">
        <v>0</v>
      </c>
      <c r="AE1305">
        <v>0</v>
      </c>
      <c r="AF1305">
        <v>0</v>
      </c>
      <c r="AG1305">
        <v>24777.32</v>
      </c>
      <c r="AH1305" s="2">
        <f t="shared" si="160"/>
        <v>109114.85999999999</v>
      </c>
      <c r="AI1305" s="2">
        <f t="shared" si="155"/>
        <v>0.50881496299819529</v>
      </c>
      <c r="AJ1305">
        <v>109114.86</v>
      </c>
      <c r="AK1305" s="2">
        <f t="shared" si="161"/>
        <v>218229.71999999997</v>
      </c>
    </row>
    <row r="1306" spans="1:37" ht="12.75" customHeight="1">
      <c r="A1306" s="2">
        <v>14</v>
      </c>
      <c r="B1306" s="2">
        <v>15</v>
      </c>
      <c r="C1306" s="2" t="s">
        <v>10</v>
      </c>
      <c r="D1306" t="s">
        <v>1437</v>
      </c>
      <c r="E1306" s="2" t="s">
        <v>1606</v>
      </c>
      <c r="F1306" t="str">
        <f t="shared" si="156"/>
        <v>051EMPLOYEE RELATED COSTS - WAGES &amp; SALARIES</v>
      </c>
      <c r="G1306" t="str">
        <f t="shared" si="157"/>
        <v>1010SALARIES &amp; WAGES - LEAVE PAYMENTS</v>
      </c>
      <c r="H1306" s="2" t="s">
        <v>1569</v>
      </c>
      <c r="I1306" t="s">
        <v>1326</v>
      </c>
      <c r="J1306" s="2" t="s">
        <v>527</v>
      </c>
      <c r="K1306" s="2" t="s">
        <v>528</v>
      </c>
      <c r="L1306" s="2" t="s">
        <v>391</v>
      </c>
      <c r="M1306" s="2" t="s">
        <v>392</v>
      </c>
      <c r="N1306" s="2" t="s">
        <v>430</v>
      </c>
      <c r="O1306" s="2" t="s">
        <v>431</v>
      </c>
      <c r="P1306" s="2">
        <v>120064</v>
      </c>
      <c r="Q1306" s="2">
        <v>112042</v>
      </c>
      <c r="R1306" s="3">
        <f t="shared" si="158"/>
        <v>118204.31</v>
      </c>
      <c r="S1306" s="3">
        <f t="shared" si="159"/>
        <v>124469.13842999999</v>
      </c>
      <c r="T1306" s="2">
        <v>27460.83</v>
      </c>
      <c r="U1306" s="2">
        <v>0</v>
      </c>
      <c r="V1306" s="2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19718.48</v>
      </c>
      <c r="AC1306">
        <v>0</v>
      </c>
      <c r="AD1306">
        <v>0</v>
      </c>
      <c r="AE1306">
        <v>0</v>
      </c>
      <c r="AF1306">
        <v>0</v>
      </c>
      <c r="AG1306">
        <v>7742.35</v>
      </c>
      <c r="AH1306" s="2">
        <f t="shared" si="160"/>
        <v>27460.83</v>
      </c>
      <c r="AI1306" s="2">
        <f t="shared" si="155"/>
        <v>0.22871826692430705</v>
      </c>
      <c r="AJ1306">
        <v>27460.83</v>
      </c>
      <c r="AK1306" s="2">
        <f t="shared" si="161"/>
        <v>54921.66</v>
      </c>
    </row>
    <row r="1307" spans="1:37" ht="12.75" customHeight="1">
      <c r="A1307" s="2">
        <v>14</v>
      </c>
      <c r="B1307" s="2">
        <v>15</v>
      </c>
      <c r="C1307" s="2" t="s">
        <v>10</v>
      </c>
      <c r="D1307" t="s">
        <v>1437</v>
      </c>
      <c r="E1307" s="2" t="s">
        <v>1606</v>
      </c>
      <c r="F1307" t="str">
        <f t="shared" si="156"/>
        <v>051EMPLOYEE RELATED COSTS - WAGES &amp; SALARIES</v>
      </c>
      <c r="G1307" t="str">
        <f t="shared" si="157"/>
        <v>1012HOUSING ALLOWANCE</v>
      </c>
      <c r="H1307" s="2" t="s">
        <v>1569</v>
      </c>
      <c r="I1307" t="s">
        <v>1326</v>
      </c>
      <c r="J1307" s="2" t="s">
        <v>527</v>
      </c>
      <c r="K1307" s="2" t="s">
        <v>528</v>
      </c>
      <c r="L1307" s="2" t="s">
        <v>391</v>
      </c>
      <c r="M1307" s="2" t="s">
        <v>392</v>
      </c>
      <c r="N1307" s="2" t="s">
        <v>432</v>
      </c>
      <c r="O1307" s="2" t="s">
        <v>433</v>
      </c>
      <c r="P1307" s="2">
        <v>6138</v>
      </c>
      <c r="Q1307" s="2">
        <v>6138</v>
      </c>
      <c r="R1307" s="3">
        <f t="shared" si="158"/>
        <v>6475.59</v>
      </c>
      <c r="S1307" s="3">
        <f t="shared" si="159"/>
        <v>6818.7962699999998</v>
      </c>
      <c r="T1307" s="2">
        <v>2868</v>
      </c>
      <c r="U1307" s="2">
        <v>0</v>
      </c>
      <c r="V1307" s="2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478</v>
      </c>
      <c r="AC1307">
        <v>478</v>
      </c>
      <c r="AD1307">
        <v>478</v>
      </c>
      <c r="AE1307">
        <v>478</v>
      </c>
      <c r="AF1307">
        <v>478</v>
      </c>
      <c r="AG1307">
        <v>478</v>
      </c>
      <c r="AH1307" s="2">
        <f t="shared" si="160"/>
        <v>2868</v>
      </c>
      <c r="AI1307" s="2">
        <f t="shared" si="155"/>
        <v>0.46725317693059626</v>
      </c>
      <c r="AJ1307">
        <v>2868</v>
      </c>
      <c r="AK1307" s="2">
        <f t="shared" si="161"/>
        <v>5736</v>
      </c>
    </row>
    <row r="1308" spans="1:37" ht="12.75" customHeight="1">
      <c r="A1308" s="2">
        <v>14</v>
      </c>
      <c r="B1308" s="2">
        <v>15</v>
      </c>
      <c r="C1308" s="2" t="s">
        <v>10</v>
      </c>
      <c r="D1308" t="s">
        <v>1437</v>
      </c>
      <c r="E1308" s="2" t="s">
        <v>1606</v>
      </c>
      <c r="F1308" t="str">
        <f t="shared" si="156"/>
        <v>051EMPLOYEE RELATED COSTS - WAGES &amp; SALARIES</v>
      </c>
      <c r="G1308" t="str">
        <f t="shared" si="157"/>
        <v>1016PERFORMANCE INCENTIVE SCHEMES</v>
      </c>
      <c r="H1308" s="2" t="s">
        <v>1569</v>
      </c>
      <c r="I1308" t="s">
        <v>1326</v>
      </c>
      <c r="J1308" s="2" t="s">
        <v>527</v>
      </c>
      <c r="K1308" s="2" t="s">
        <v>528</v>
      </c>
      <c r="L1308" s="2" t="s">
        <v>391</v>
      </c>
      <c r="M1308" s="2" t="s">
        <v>392</v>
      </c>
      <c r="N1308" s="2" t="s">
        <v>393</v>
      </c>
      <c r="O1308" s="2" t="s">
        <v>394</v>
      </c>
      <c r="P1308" s="2">
        <v>0</v>
      </c>
      <c r="Q1308" s="2">
        <v>108289</v>
      </c>
      <c r="R1308" s="3">
        <f t="shared" si="158"/>
        <v>114244.895</v>
      </c>
      <c r="S1308" s="3">
        <f t="shared" si="159"/>
        <v>120299.87443500001</v>
      </c>
      <c r="T1308" s="2">
        <v>0</v>
      </c>
      <c r="U1308" s="2">
        <v>0</v>
      </c>
      <c r="V1308" s="2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 s="2">
        <f t="shared" si="160"/>
        <v>0</v>
      </c>
      <c r="AI1308" s="2" t="e">
        <f t="shared" si="155"/>
        <v>#DIV/0!</v>
      </c>
      <c r="AJ1308">
        <v>0</v>
      </c>
      <c r="AK1308" s="2">
        <f t="shared" si="161"/>
        <v>0</v>
      </c>
    </row>
    <row r="1309" spans="1:37" ht="12.75" customHeight="1">
      <c r="A1309" s="2">
        <v>14</v>
      </c>
      <c r="B1309" s="2">
        <v>15</v>
      </c>
      <c r="C1309" s="2" t="s">
        <v>10</v>
      </c>
      <c r="D1309" t="s">
        <v>1438</v>
      </c>
      <c r="E1309" s="2" t="s">
        <v>1606</v>
      </c>
      <c r="F1309" t="str">
        <f t="shared" si="156"/>
        <v>051EMPLOYEE RELATED COSTS - WAGES &amp; SALARIES</v>
      </c>
      <c r="G1309" t="str">
        <f t="shared" si="157"/>
        <v>1001SALARIES &amp; WAGES - BASIC SCALE</v>
      </c>
      <c r="H1309" s="2" t="s">
        <v>1569</v>
      </c>
      <c r="I1309" t="s">
        <v>1326</v>
      </c>
      <c r="J1309" s="2" t="s">
        <v>533</v>
      </c>
      <c r="K1309" s="2" t="s">
        <v>534</v>
      </c>
      <c r="L1309" s="2" t="s">
        <v>391</v>
      </c>
      <c r="M1309" s="2" t="s">
        <v>392</v>
      </c>
      <c r="N1309" s="2" t="s">
        <v>424</v>
      </c>
      <c r="O1309" s="2" t="s">
        <v>425</v>
      </c>
      <c r="P1309" s="2">
        <v>9160093</v>
      </c>
      <c r="Q1309" s="2">
        <v>8835481</v>
      </c>
      <c r="R1309" s="3">
        <f t="shared" si="158"/>
        <v>9321432.4550000001</v>
      </c>
      <c r="S1309" s="3">
        <f t="shared" si="159"/>
        <v>9815468.3751149997</v>
      </c>
      <c r="T1309" s="2">
        <v>3734423.5199999996</v>
      </c>
      <c r="U1309" s="2">
        <v>0</v>
      </c>
      <c r="V1309" s="2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639631.01</v>
      </c>
      <c r="AC1309">
        <v>629664.30000000005</v>
      </c>
      <c r="AD1309">
        <v>614423.56999999995</v>
      </c>
      <c r="AE1309">
        <v>615945.13</v>
      </c>
      <c r="AF1309">
        <v>615343.72</v>
      </c>
      <c r="AG1309">
        <v>619415.79</v>
      </c>
      <c r="AH1309" s="2">
        <f t="shared" si="160"/>
        <v>3734423.5199999996</v>
      </c>
      <c r="AI1309" s="2">
        <f t="shared" si="155"/>
        <v>0.40768401805527515</v>
      </c>
      <c r="AJ1309">
        <v>3734423.52</v>
      </c>
      <c r="AK1309" s="2">
        <f t="shared" si="161"/>
        <v>7468847.0399999991</v>
      </c>
    </row>
    <row r="1310" spans="1:37" ht="12.75" customHeight="1">
      <c r="A1310" s="2">
        <v>14</v>
      </c>
      <c r="B1310" s="2">
        <v>15</v>
      </c>
      <c r="C1310" s="2" t="s">
        <v>10</v>
      </c>
      <c r="D1310" t="s">
        <v>1438</v>
      </c>
      <c r="E1310" s="2" t="s">
        <v>1606</v>
      </c>
      <c r="F1310" t="str">
        <f t="shared" si="156"/>
        <v>051EMPLOYEE RELATED COSTS - WAGES &amp; SALARIES</v>
      </c>
      <c r="G1310" t="str">
        <f t="shared" si="157"/>
        <v>1002SALARIES &amp; WAGES - OVERTIME</v>
      </c>
      <c r="H1310" s="2" t="s">
        <v>1569</v>
      </c>
      <c r="I1310" t="s">
        <v>1326</v>
      </c>
      <c r="J1310" s="2" t="s">
        <v>533</v>
      </c>
      <c r="K1310" s="2" t="s">
        <v>534</v>
      </c>
      <c r="L1310" s="2" t="s">
        <v>391</v>
      </c>
      <c r="M1310" s="2" t="s">
        <v>392</v>
      </c>
      <c r="N1310" s="2" t="s">
        <v>419</v>
      </c>
      <c r="O1310" s="2" t="s">
        <v>420</v>
      </c>
      <c r="P1310" s="2">
        <v>161304</v>
      </c>
      <c r="Q1310" s="2">
        <v>274875</v>
      </c>
      <c r="R1310" s="3">
        <f t="shared" si="158"/>
        <v>289993.125</v>
      </c>
      <c r="S1310" s="3">
        <f t="shared" si="159"/>
        <v>305362.760625</v>
      </c>
      <c r="T1310" s="2">
        <v>259576.04</v>
      </c>
      <c r="U1310" s="2">
        <v>0</v>
      </c>
      <c r="V1310" s="2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27044.53</v>
      </c>
      <c r="AC1310">
        <v>24465.86</v>
      </c>
      <c r="AD1310">
        <v>99214.18</v>
      </c>
      <c r="AE1310">
        <v>40461.51</v>
      </c>
      <c r="AF1310">
        <v>33035.519999999997</v>
      </c>
      <c r="AG1310">
        <v>35354.44</v>
      </c>
      <c r="AH1310" s="2">
        <f t="shared" si="160"/>
        <v>259576.04</v>
      </c>
      <c r="AI1310" s="2">
        <f t="shared" si="155"/>
        <v>1.6092349848732828</v>
      </c>
      <c r="AJ1310">
        <v>259576.04</v>
      </c>
      <c r="AK1310" s="2">
        <f t="shared" si="161"/>
        <v>519152.08</v>
      </c>
    </row>
    <row r="1311" spans="1:37" ht="12.75" customHeight="1">
      <c r="A1311" s="2">
        <v>14</v>
      </c>
      <c r="B1311" s="2">
        <v>15</v>
      </c>
      <c r="C1311" s="2" t="s">
        <v>10</v>
      </c>
      <c r="D1311" t="s">
        <v>1438</v>
      </c>
      <c r="E1311" s="2" t="s">
        <v>1606</v>
      </c>
      <c r="F1311" t="str">
        <f t="shared" si="156"/>
        <v>051EMPLOYEE RELATED COSTS - WAGES &amp; SALARIES</v>
      </c>
      <c r="G1311" t="str">
        <f t="shared" si="157"/>
        <v>1003SALARIES &amp; WAGES - PENSIONABLE ALLOWANCE</v>
      </c>
      <c r="H1311" s="2" t="s">
        <v>1569</v>
      </c>
      <c r="I1311" t="s">
        <v>1326</v>
      </c>
      <c r="J1311" s="2" t="s">
        <v>533</v>
      </c>
      <c r="K1311" s="2" t="s">
        <v>534</v>
      </c>
      <c r="L1311" s="2" t="s">
        <v>391</v>
      </c>
      <c r="M1311" s="2" t="s">
        <v>392</v>
      </c>
      <c r="N1311" s="2" t="s">
        <v>426</v>
      </c>
      <c r="O1311" s="2" t="s">
        <v>427</v>
      </c>
      <c r="P1311" s="2">
        <v>0</v>
      </c>
      <c r="Q1311" s="2">
        <v>0</v>
      </c>
      <c r="R1311" s="3">
        <f t="shared" si="158"/>
        <v>0</v>
      </c>
      <c r="S1311" s="3">
        <f t="shared" si="159"/>
        <v>0</v>
      </c>
      <c r="T1311" s="2">
        <v>0</v>
      </c>
      <c r="U1311" s="2">
        <v>0</v>
      </c>
      <c r="V1311" s="2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 s="2">
        <f t="shared" si="160"/>
        <v>0</v>
      </c>
      <c r="AI1311" s="2" t="e">
        <f t="shared" si="155"/>
        <v>#DIV/0!</v>
      </c>
      <c r="AJ1311">
        <v>0</v>
      </c>
      <c r="AK1311" s="2">
        <f t="shared" si="161"/>
        <v>0</v>
      </c>
    </row>
    <row r="1312" spans="1:37" ht="12.75" customHeight="1">
      <c r="A1312" s="2">
        <v>14</v>
      </c>
      <c r="B1312" s="2">
        <v>15</v>
      </c>
      <c r="C1312" s="2" t="s">
        <v>10</v>
      </c>
      <c r="D1312" t="s">
        <v>1438</v>
      </c>
      <c r="E1312" s="2" t="s">
        <v>1606</v>
      </c>
      <c r="F1312" t="str">
        <f t="shared" si="156"/>
        <v>051EMPLOYEE RELATED COSTS - WAGES &amp; SALARIES</v>
      </c>
      <c r="G1312" t="str">
        <f t="shared" si="157"/>
        <v>1004SALARIES &amp; WAGES - ANNUAL BONUS</v>
      </c>
      <c r="H1312" s="2" t="s">
        <v>1569</v>
      </c>
      <c r="I1312" t="s">
        <v>1326</v>
      </c>
      <c r="J1312" s="2" t="s">
        <v>533</v>
      </c>
      <c r="K1312" s="2" t="s">
        <v>534</v>
      </c>
      <c r="L1312" s="2" t="s">
        <v>391</v>
      </c>
      <c r="M1312" s="2" t="s">
        <v>392</v>
      </c>
      <c r="N1312" s="2" t="s">
        <v>428</v>
      </c>
      <c r="O1312" s="2" t="s">
        <v>429</v>
      </c>
      <c r="P1312" s="2">
        <v>743607</v>
      </c>
      <c r="Q1312" s="2">
        <v>736290</v>
      </c>
      <c r="R1312" s="3">
        <f t="shared" si="158"/>
        <v>776785.95</v>
      </c>
      <c r="S1312" s="3">
        <f t="shared" si="159"/>
        <v>817955.60534999997</v>
      </c>
      <c r="T1312" s="2">
        <v>277887.57</v>
      </c>
      <c r="U1312" s="2">
        <v>0</v>
      </c>
      <c r="V1312" s="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74643.37</v>
      </c>
      <c r="AC1312">
        <v>0</v>
      </c>
      <c r="AD1312">
        <v>46594.26</v>
      </c>
      <c r="AE1312">
        <v>134203.59</v>
      </c>
      <c r="AF1312">
        <v>22446.35</v>
      </c>
      <c r="AG1312">
        <v>0</v>
      </c>
      <c r="AH1312" s="2">
        <f t="shared" si="160"/>
        <v>277887.57</v>
      </c>
      <c r="AI1312" s="2">
        <f t="shared" si="155"/>
        <v>0.37370219753176076</v>
      </c>
      <c r="AJ1312">
        <v>277887.57</v>
      </c>
      <c r="AK1312" s="2">
        <f t="shared" si="161"/>
        <v>555775.14</v>
      </c>
    </row>
    <row r="1313" spans="1:37" ht="12.75" customHeight="1">
      <c r="A1313" s="2">
        <v>14</v>
      </c>
      <c r="B1313" s="2">
        <v>15</v>
      </c>
      <c r="C1313" s="2" t="s">
        <v>10</v>
      </c>
      <c r="D1313" t="s">
        <v>1438</v>
      </c>
      <c r="E1313" s="2" t="s">
        <v>1606</v>
      </c>
      <c r="F1313" t="str">
        <f t="shared" si="156"/>
        <v>051EMPLOYEE RELATED COSTS - WAGES &amp; SALARIES</v>
      </c>
      <c r="G1313" t="str">
        <f t="shared" si="157"/>
        <v>1010SALARIES &amp; WAGES - LEAVE PAYMENTS</v>
      </c>
      <c r="H1313" s="2" t="s">
        <v>1569</v>
      </c>
      <c r="I1313" t="s">
        <v>1326</v>
      </c>
      <c r="J1313" s="2" t="s">
        <v>533</v>
      </c>
      <c r="K1313" s="2" t="s">
        <v>534</v>
      </c>
      <c r="L1313" s="2" t="s">
        <v>391</v>
      </c>
      <c r="M1313" s="2" t="s">
        <v>392</v>
      </c>
      <c r="N1313" s="2" t="s">
        <v>430</v>
      </c>
      <c r="O1313" s="2" t="s">
        <v>431</v>
      </c>
      <c r="P1313" s="2">
        <v>495389</v>
      </c>
      <c r="Q1313" s="2">
        <v>519245</v>
      </c>
      <c r="R1313" s="3">
        <f t="shared" si="158"/>
        <v>547803.47499999998</v>
      </c>
      <c r="S1313" s="3">
        <f t="shared" si="159"/>
        <v>576837.05917499994</v>
      </c>
      <c r="T1313" s="2">
        <v>347733.45</v>
      </c>
      <c r="U1313" s="2">
        <v>0</v>
      </c>
      <c r="V1313" s="2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112885.32</v>
      </c>
      <c r="AC1313">
        <v>155191.25</v>
      </c>
      <c r="AD1313">
        <v>16055.2</v>
      </c>
      <c r="AE1313">
        <v>11923.76</v>
      </c>
      <c r="AF1313">
        <v>17642.72</v>
      </c>
      <c r="AG1313">
        <v>34035.199999999997</v>
      </c>
      <c r="AH1313" s="2">
        <f t="shared" si="160"/>
        <v>347733.45</v>
      </c>
      <c r="AI1313" s="2">
        <f t="shared" si="155"/>
        <v>0.70194019245481831</v>
      </c>
      <c r="AJ1313">
        <v>347733.45</v>
      </c>
      <c r="AK1313" s="2">
        <f t="shared" si="161"/>
        <v>695466.9</v>
      </c>
    </row>
    <row r="1314" spans="1:37" ht="12.75" customHeight="1">
      <c r="A1314" s="2">
        <v>14</v>
      </c>
      <c r="B1314" s="2">
        <v>15</v>
      </c>
      <c r="C1314" s="2" t="s">
        <v>10</v>
      </c>
      <c r="D1314" t="s">
        <v>1438</v>
      </c>
      <c r="E1314" s="2" t="s">
        <v>1606</v>
      </c>
      <c r="F1314" t="str">
        <f t="shared" si="156"/>
        <v>051EMPLOYEE RELATED COSTS - WAGES &amp; SALARIES</v>
      </c>
      <c r="G1314" t="str">
        <f t="shared" si="157"/>
        <v>1012HOUSING ALLOWANCE</v>
      </c>
      <c r="H1314" s="2" t="s">
        <v>1569</v>
      </c>
      <c r="I1314" t="s">
        <v>1326</v>
      </c>
      <c r="J1314" s="2" t="s">
        <v>533</v>
      </c>
      <c r="K1314" s="2" t="s">
        <v>534</v>
      </c>
      <c r="L1314" s="2" t="s">
        <v>391</v>
      </c>
      <c r="M1314" s="2" t="s">
        <v>392</v>
      </c>
      <c r="N1314" s="2" t="s">
        <v>432</v>
      </c>
      <c r="O1314" s="2" t="s">
        <v>433</v>
      </c>
      <c r="P1314" s="2">
        <v>81560</v>
      </c>
      <c r="Q1314" s="2">
        <v>118102</v>
      </c>
      <c r="R1314" s="3">
        <f t="shared" si="158"/>
        <v>124597.61</v>
      </c>
      <c r="S1314" s="3">
        <f t="shared" si="159"/>
        <v>131201.28333000001</v>
      </c>
      <c r="T1314" s="2">
        <v>79488</v>
      </c>
      <c r="U1314" s="2">
        <v>0</v>
      </c>
      <c r="V1314" s="2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26298</v>
      </c>
      <c r="AC1314">
        <v>6998</v>
      </c>
      <c r="AD1314">
        <v>15698</v>
      </c>
      <c r="AE1314">
        <v>9598</v>
      </c>
      <c r="AF1314">
        <v>11798</v>
      </c>
      <c r="AG1314">
        <v>9098</v>
      </c>
      <c r="AH1314" s="2">
        <f t="shared" si="160"/>
        <v>79488</v>
      </c>
      <c r="AI1314" s="2">
        <f t="shared" si="155"/>
        <v>0.97459538989700834</v>
      </c>
      <c r="AJ1314">
        <v>79488</v>
      </c>
      <c r="AK1314" s="2">
        <f t="shared" si="161"/>
        <v>158976</v>
      </c>
    </row>
    <row r="1315" spans="1:37" ht="12.75" customHeight="1">
      <c r="A1315" s="2">
        <v>14</v>
      </c>
      <c r="B1315" s="2">
        <v>15</v>
      </c>
      <c r="C1315" s="2" t="s">
        <v>10</v>
      </c>
      <c r="D1315" t="s">
        <v>1438</v>
      </c>
      <c r="E1315" s="2" t="s">
        <v>1606</v>
      </c>
      <c r="F1315" t="str">
        <f t="shared" si="156"/>
        <v>051EMPLOYEE RELATED COSTS - WAGES &amp; SALARIES</v>
      </c>
      <c r="G1315" t="str">
        <f t="shared" si="157"/>
        <v>1016PERFORMANCE INCENTIVE SCHEMES</v>
      </c>
      <c r="H1315" s="2" t="s">
        <v>1569</v>
      </c>
      <c r="I1315" t="s">
        <v>1326</v>
      </c>
      <c r="J1315" s="2" t="s">
        <v>533</v>
      </c>
      <c r="K1315" s="2" t="s">
        <v>534</v>
      </c>
      <c r="L1315" s="2" t="s">
        <v>391</v>
      </c>
      <c r="M1315" s="2" t="s">
        <v>392</v>
      </c>
      <c r="N1315" s="2" t="s">
        <v>393</v>
      </c>
      <c r="O1315" s="2" t="s">
        <v>394</v>
      </c>
      <c r="P1315" s="2">
        <v>0</v>
      </c>
      <c r="Q1315" s="2">
        <v>108289</v>
      </c>
      <c r="R1315" s="3">
        <f t="shared" si="158"/>
        <v>114244.895</v>
      </c>
      <c r="S1315" s="3">
        <f t="shared" si="159"/>
        <v>120299.87443500001</v>
      </c>
      <c r="T1315" s="2">
        <v>0</v>
      </c>
      <c r="U1315" s="2">
        <v>0</v>
      </c>
      <c r="V1315" s="2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 s="2">
        <f t="shared" si="160"/>
        <v>0</v>
      </c>
      <c r="AI1315" s="2" t="e">
        <f t="shared" si="155"/>
        <v>#DIV/0!</v>
      </c>
      <c r="AJ1315">
        <v>0</v>
      </c>
      <c r="AK1315" s="2">
        <f t="shared" si="161"/>
        <v>0</v>
      </c>
    </row>
    <row r="1316" spans="1:37" ht="12.75" customHeight="1">
      <c r="A1316" s="2">
        <v>14</v>
      </c>
      <c r="B1316" s="2">
        <v>15</v>
      </c>
      <c r="C1316" s="2" t="s">
        <v>10</v>
      </c>
      <c r="D1316" t="s">
        <v>1439</v>
      </c>
      <c r="E1316" s="2" t="s">
        <v>1606</v>
      </c>
      <c r="F1316" t="str">
        <f t="shared" si="156"/>
        <v>051EMPLOYEE RELATED COSTS - WAGES &amp; SALARIES</v>
      </c>
      <c r="G1316" t="str">
        <f t="shared" si="157"/>
        <v>1001SALARIES &amp; WAGES - BASIC SCALE</v>
      </c>
      <c r="H1316" s="2" t="s">
        <v>1569</v>
      </c>
      <c r="I1316" t="s">
        <v>1326</v>
      </c>
      <c r="J1316" s="2" t="s">
        <v>549</v>
      </c>
      <c r="K1316" s="2" t="s">
        <v>550</v>
      </c>
      <c r="L1316" s="2" t="s">
        <v>391</v>
      </c>
      <c r="M1316" s="2" t="s">
        <v>392</v>
      </c>
      <c r="N1316" s="2" t="s">
        <v>424</v>
      </c>
      <c r="O1316" s="2" t="s">
        <v>425</v>
      </c>
      <c r="P1316" s="2">
        <v>3083345</v>
      </c>
      <c r="Q1316" s="2">
        <v>3524992</v>
      </c>
      <c r="R1316" s="3">
        <f t="shared" si="158"/>
        <v>3718866.56</v>
      </c>
      <c r="S1316" s="3">
        <f t="shared" si="159"/>
        <v>3915966.4876800003</v>
      </c>
      <c r="T1316" s="2">
        <v>1493941.83</v>
      </c>
      <c r="U1316" s="2">
        <v>0</v>
      </c>
      <c r="V1316" s="2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243697.16</v>
      </c>
      <c r="AC1316">
        <v>243697.16</v>
      </c>
      <c r="AD1316">
        <v>243659.16</v>
      </c>
      <c r="AE1316">
        <v>243662.01</v>
      </c>
      <c r="AF1316">
        <v>243605.01</v>
      </c>
      <c r="AG1316">
        <v>275621.33</v>
      </c>
      <c r="AH1316" s="2">
        <f t="shared" si="160"/>
        <v>1493941.83</v>
      </c>
      <c r="AI1316" s="2">
        <f t="shared" si="155"/>
        <v>0.48451984127627629</v>
      </c>
      <c r="AJ1316">
        <v>1493941.83</v>
      </c>
      <c r="AK1316" s="2">
        <f t="shared" si="161"/>
        <v>2987883.66</v>
      </c>
    </row>
    <row r="1317" spans="1:37" ht="12.75" customHeight="1">
      <c r="A1317" s="2">
        <v>14</v>
      </c>
      <c r="B1317" s="2">
        <v>15</v>
      </c>
      <c r="C1317" s="2" t="s">
        <v>10</v>
      </c>
      <c r="D1317" t="s">
        <v>1439</v>
      </c>
      <c r="E1317" s="2" t="s">
        <v>1606</v>
      </c>
      <c r="F1317" t="str">
        <f t="shared" si="156"/>
        <v>051EMPLOYEE RELATED COSTS - WAGES &amp; SALARIES</v>
      </c>
      <c r="G1317" t="str">
        <f t="shared" si="157"/>
        <v>1002SALARIES &amp; WAGES - OVERTIME</v>
      </c>
      <c r="H1317" s="2" t="s">
        <v>1569</v>
      </c>
      <c r="I1317" t="s">
        <v>1326</v>
      </c>
      <c r="J1317" s="2" t="s">
        <v>549</v>
      </c>
      <c r="K1317" s="2" t="s">
        <v>550</v>
      </c>
      <c r="L1317" s="2" t="s">
        <v>391</v>
      </c>
      <c r="M1317" s="2" t="s">
        <v>392</v>
      </c>
      <c r="N1317" s="2" t="s">
        <v>419</v>
      </c>
      <c r="O1317" s="2" t="s">
        <v>420</v>
      </c>
      <c r="P1317" s="2">
        <v>74652</v>
      </c>
      <c r="Q1317" s="2">
        <v>93155</v>
      </c>
      <c r="R1317" s="3">
        <f t="shared" si="158"/>
        <v>98278.524999999994</v>
      </c>
      <c r="S1317" s="3">
        <f t="shared" si="159"/>
        <v>103487.28682499999</v>
      </c>
      <c r="T1317" s="2">
        <v>86465.139999999985</v>
      </c>
      <c r="U1317" s="2">
        <v>0</v>
      </c>
      <c r="V1317" s="2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25038.98</v>
      </c>
      <c r="AC1317">
        <v>18380.259999999998</v>
      </c>
      <c r="AD1317">
        <v>10509.57</v>
      </c>
      <c r="AE1317">
        <v>12274.92</v>
      </c>
      <c r="AF1317">
        <v>11099.45</v>
      </c>
      <c r="AG1317">
        <v>9161.9599999999991</v>
      </c>
      <c r="AH1317" s="2">
        <f t="shared" si="160"/>
        <v>86465.139999999985</v>
      </c>
      <c r="AI1317" s="2">
        <f t="shared" si="155"/>
        <v>1.1582427798317525</v>
      </c>
      <c r="AJ1317">
        <v>86465.14</v>
      </c>
      <c r="AK1317" s="2">
        <f t="shared" si="161"/>
        <v>172930.27999999997</v>
      </c>
    </row>
    <row r="1318" spans="1:37" ht="12.75" customHeight="1">
      <c r="A1318" s="2">
        <v>14</v>
      </c>
      <c r="B1318" s="2">
        <v>15</v>
      </c>
      <c r="C1318" s="2" t="s">
        <v>10</v>
      </c>
      <c r="D1318" t="s">
        <v>1439</v>
      </c>
      <c r="E1318" s="2" t="s">
        <v>1606</v>
      </c>
      <c r="F1318" t="str">
        <f t="shared" si="156"/>
        <v>051EMPLOYEE RELATED COSTS - WAGES &amp; SALARIES</v>
      </c>
      <c r="G1318" t="str">
        <f t="shared" si="157"/>
        <v>1003SALARIES &amp; WAGES - PENSIONABLE ALLOWANCE</v>
      </c>
      <c r="H1318" s="2" t="s">
        <v>1569</v>
      </c>
      <c r="I1318" t="s">
        <v>1326</v>
      </c>
      <c r="J1318" s="2" t="s">
        <v>549</v>
      </c>
      <c r="K1318" s="2" t="s">
        <v>550</v>
      </c>
      <c r="L1318" s="2" t="s">
        <v>391</v>
      </c>
      <c r="M1318" s="2" t="s">
        <v>392</v>
      </c>
      <c r="N1318" s="2" t="s">
        <v>426</v>
      </c>
      <c r="O1318" s="2" t="s">
        <v>427</v>
      </c>
      <c r="P1318" s="2">
        <v>0</v>
      </c>
      <c r="Q1318" s="2">
        <v>0</v>
      </c>
      <c r="R1318" s="3">
        <f t="shared" si="158"/>
        <v>0</v>
      </c>
      <c r="S1318" s="3">
        <f t="shared" si="159"/>
        <v>0</v>
      </c>
      <c r="T1318" s="2">
        <v>0</v>
      </c>
      <c r="U1318" s="2">
        <v>0</v>
      </c>
      <c r="V1318" s="2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 s="2">
        <f t="shared" si="160"/>
        <v>0</v>
      </c>
      <c r="AI1318" s="2" t="e">
        <f t="shared" si="155"/>
        <v>#DIV/0!</v>
      </c>
      <c r="AJ1318">
        <v>0</v>
      </c>
      <c r="AK1318" s="2">
        <f t="shared" si="161"/>
        <v>0</v>
      </c>
    </row>
    <row r="1319" spans="1:37" ht="12.75" customHeight="1">
      <c r="A1319" s="2">
        <v>14</v>
      </c>
      <c r="B1319" s="2">
        <v>15</v>
      </c>
      <c r="C1319" s="2" t="s">
        <v>10</v>
      </c>
      <c r="D1319" t="s">
        <v>1439</v>
      </c>
      <c r="E1319" s="2" t="s">
        <v>1606</v>
      </c>
      <c r="F1319" t="str">
        <f t="shared" si="156"/>
        <v>051EMPLOYEE RELATED COSTS - WAGES &amp; SALARIES</v>
      </c>
      <c r="G1319" t="str">
        <f t="shared" si="157"/>
        <v>1004SALARIES &amp; WAGES - ANNUAL BONUS</v>
      </c>
      <c r="H1319" s="2" t="s">
        <v>1569</v>
      </c>
      <c r="I1319" t="s">
        <v>1326</v>
      </c>
      <c r="J1319" s="2" t="s">
        <v>549</v>
      </c>
      <c r="K1319" s="2" t="s">
        <v>550</v>
      </c>
      <c r="L1319" s="2" t="s">
        <v>391</v>
      </c>
      <c r="M1319" s="2" t="s">
        <v>392</v>
      </c>
      <c r="N1319" s="2" t="s">
        <v>428</v>
      </c>
      <c r="O1319" s="2" t="s">
        <v>429</v>
      </c>
      <c r="P1319" s="2">
        <v>255440</v>
      </c>
      <c r="Q1319" s="2">
        <v>293749</v>
      </c>
      <c r="R1319" s="3">
        <f t="shared" si="158"/>
        <v>309905.19500000001</v>
      </c>
      <c r="S1319" s="3">
        <f t="shared" si="159"/>
        <v>326330.17033500003</v>
      </c>
      <c r="T1319" s="2">
        <v>86728.01999999999</v>
      </c>
      <c r="U1319" s="2">
        <v>0</v>
      </c>
      <c r="V1319" s="2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30975.35</v>
      </c>
      <c r="AD1319">
        <v>0</v>
      </c>
      <c r="AE1319">
        <v>30975.35</v>
      </c>
      <c r="AF1319">
        <v>0</v>
      </c>
      <c r="AG1319">
        <v>24777.32</v>
      </c>
      <c r="AH1319" s="2">
        <f t="shared" si="160"/>
        <v>86728.01999999999</v>
      </c>
      <c r="AI1319" s="2">
        <f t="shared" si="155"/>
        <v>0.33952403695584088</v>
      </c>
      <c r="AJ1319">
        <v>86728.02</v>
      </c>
      <c r="AK1319" s="2">
        <f t="shared" si="161"/>
        <v>173456.03999999998</v>
      </c>
    </row>
    <row r="1320" spans="1:37" ht="12.75" customHeight="1">
      <c r="A1320" s="2">
        <v>14</v>
      </c>
      <c r="B1320" s="2">
        <v>15</v>
      </c>
      <c r="C1320" s="2" t="s">
        <v>10</v>
      </c>
      <c r="D1320" t="s">
        <v>1439</v>
      </c>
      <c r="E1320" s="2" t="s">
        <v>1606</v>
      </c>
      <c r="F1320" t="str">
        <f t="shared" si="156"/>
        <v>051EMPLOYEE RELATED COSTS - WAGES &amp; SALARIES</v>
      </c>
      <c r="G1320" t="str">
        <f t="shared" si="157"/>
        <v>1010SALARIES &amp; WAGES - LEAVE PAYMENTS</v>
      </c>
      <c r="H1320" s="2" t="s">
        <v>1569</v>
      </c>
      <c r="I1320" t="s">
        <v>1326</v>
      </c>
      <c r="J1320" s="2" t="s">
        <v>549</v>
      </c>
      <c r="K1320" s="2" t="s">
        <v>550</v>
      </c>
      <c r="L1320" s="2" t="s">
        <v>391</v>
      </c>
      <c r="M1320" s="2" t="s">
        <v>392</v>
      </c>
      <c r="N1320" s="2" t="s">
        <v>430</v>
      </c>
      <c r="O1320" s="2" t="s">
        <v>431</v>
      </c>
      <c r="P1320" s="2">
        <v>322348</v>
      </c>
      <c r="Q1320" s="2">
        <v>420943</v>
      </c>
      <c r="R1320" s="3">
        <f t="shared" si="158"/>
        <v>444094.86499999999</v>
      </c>
      <c r="S1320" s="3">
        <f t="shared" si="159"/>
        <v>467631.89284499997</v>
      </c>
      <c r="T1320" s="2">
        <v>89164.159999999989</v>
      </c>
      <c r="U1320" s="2">
        <v>0</v>
      </c>
      <c r="V1320" s="2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43233.760000000002</v>
      </c>
      <c r="AE1320">
        <v>0</v>
      </c>
      <c r="AF1320">
        <v>24227.919999999998</v>
      </c>
      <c r="AG1320">
        <v>21702.48</v>
      </c>
      <c r="AH1320" s="2">
        <f t="shared" si="160"/>
        <v>89164.159999999989</v>
      </c>
      <c r="AI1320" s="2">
        <f t="shared" si="155"/>
        <v>0.27660838596796006</v>
      </c>
      <c r="AJ1320">
        <v>89164.160000000003</v>
      </c>
      <c r="AK1320" s="2">
        <f t="shared" si="161"/>
        <v>178328.31999999998</v>
      </c>
    </row>
    <row r="1321" spans="1:37" ht="12.75" customHeight="1">
      <c r="A1321" s="2">
        <v>14</v>
      </c>
      <c r="B1321" s="2">
        <v>15</v>
      </c>
      <c r="C1321" s="2" t="s">
        <v>10</v>
      </c>
      <c r="D1321" t="s">
        <v>1439</v>
      </c>
      <c r="E1321" s="2" t="s">
        <v>1606</v>
      </c>
      <c r="F1321" t="str">
        <f t="shared" si="156"/>
        <v>051EMPLOYEE RELATED COSTS - WAGES &amp; SALARIES</v>
      </c>
      <c r="G1321" t="str">
        <f t="shared" si="157"/>
        <v>1012HOUSING ALLOWANCE</v>
      </c>
      <c r="H1321" s="2" t="s">
        <v>1569</v>
      </c>
      <c r="I1321" t="s">
        <v>1326</v>
      </c>
      <c r="J1321" s="2" t="s">
        <v>549</v>
      </c>
      <c r="K1321" s="2" t="s">
        <v>550</v>
      </c>
      <c r="L1321" s="2" t="s">
        <v>391</v>
      </c>
      <c r="M1321" s="2" t="s">
        <v>392</v>
      </c>
      <c r="N1321" s="2" t="s">
        <v>432</v>
      </c>
      <c r="O1321" s="2" t="s">
        <v>433</v>
      </c>
      <c r="P1321" s="2">
        <v>58101</v>
      </c>
      <c r="Q1321" s="2">
        <v>81855</v>
      </c>
      <c r="R1321" s="3">
        <f t="shared" si="158"/>
        <v>86357.024999999994</v>
      </c>
      <c r="S1321" s="3">
        <f t="shared" si="159"/>
        <v>90933.947324999986</v>
      </c>
      <c r="T1321" s="2">
        <v>43944</v>
      </c>
      <c r="U1321" s="2">
        <v>0</v>
      </c>
      <c r="V1321" s="2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2625</v>
      </c>
      <c r="AC1321">
        <v>2625</v>
      </c>
      <c r="AD1321">
        <v>2625</v>
      </c>
      <c r="AE1321">
        <v>2625</v>
      </c>
      <c r="AF1321">
        <v>28970</v>
      </c>
      <c r="AG1321">
        <v>4474</v>
      </c>
      <c r="AH1321" s="2">
        <f t="shared" si="160"/>
        <v>43944</v>
      </c>
      <c r="AI1321" s="2">
        <f t="shared" si="155"/>
        <v>0.75633810089327203</v>
      </c>
      <c r="AJ1321">
        <v>43944</v>
      </c>
      <c r="AK1321" s="2">
        <f t="shared" si="161"/>
        <v>87888</v>
      </c>
    </row>
    <row r="1322" spans="1:37" ht="12.75" customHeight="1">
      <c r="A1322" s="2">
        <v>14</v>
      </c>
      <c r="B1322" s="2">
        <v>15</v>
      </c>
      <c r="C1322" s="2" t="s">
        <v>10</v>
      </c>
      <c r="D1322" t="s">
        <v>1439</v>
      </c>
      <c r="E1322" s="2" t="s">
        <v>1606</v>
      </c>
      <c r="F1322" t="str">
        <f t="shared" si="156"/>
        <v>051EMPLOYEE RELATED COSTS - WAGES &amp; SALARIES</v>
      </c>
      <c r="G1322" t="str">
        <f t="shared" si="157"/>
        <v>1013TRAVEL ALLOWANCE</v>
      </c>
      <c r="H1322" s="2" t="s">
        <v>1569</v>
      </c>
      <c r="I1322" t="s">
        <v>1326</v>
      </c>
      <c r="J1322" s="2" t="s">
        <v>549</v>
      </c>
      <c r="K1322" s="2" t="s">
        <v>550</v>
      </c>
      <c r="L1322" s="2" t="s">
        <v>391</v>
      </c>
      <c r="M1322" s="2" t="s">
        <v>392</v>
      </c>
      <c r="N1322" s="2" t="s">
        <v>434</v>
      </c>
      <c r="O1322" s="2" t="s">
        <v>435</v>
      </c>
      <c r="P1322" s="2">
        <v>132263</v>
      </c>
      <c r="Q1322" s="2">
        <v>134227</v>
      </c>
      <c r="R1322" s="3">
        <f t="shared" si="158"/>
        <v>141609.48499999999</v>
      </c>
      <c r="S1322" s="3">
        <f t="shared" si="159"/>
        <v>149114.787705</v>
      </c>
      <c r="T1322" s="2">
        <v>0</v>
      </c>
      <c r="U1322" s="2">
        <v>0</v>
      </c>
      <c r="V1322" s="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 s="2">
        <f t="shared" si="160"/>
        <v>0</v>
      </c>
      <c r="AI1322" s="2">
        <f t="shared" si="155"/>
        <v>0</v>
      </c>
      <c r="AJ1322">
        <v>0</v>
      </c>
      <c r="AK1322" s="2">
        <f t="shared" si="161"/>
        <v>0</v>
      </c>
    </row>
    <row r="1323" spans="1:37" ht="12.75" customHeight="1">
      <c r="A1323" s="2">
        <v>14</v>
      </c>
      <c r="B1323" s="2">
        <v>15</v>
      </c>
      <c r="C1323" s="2" t="s">
        <v>10</v>
      </c>
      <c r="D1323" t="s">
        <v>1439</v>
      </c>
      <c r="E1323" s="2" t="s">
        <v>1606</v>
      </c>
      <c r="F1323" t="str">
        <f t="shared" si="156"/>
        <v>051EMPLOYEE RELATED COSTS - WAGES &amp; SALARIES</v>
      </c>
      <c r="G1323" t="str">
        <f t="shared" si="157"/>
        <v>1016PERFORMANCE INCENTIVE SCHEMES</v>
      </c>
      <c r="H1323" s="2" t="s">
        <v>1569</v>
      </c>
      <c r="I1323" t="s">
        <v>1326</v>
      </c>
      <c r="J1323" s="2" t="s">
        <v>549</v>
      </c>
      <c r="K1323" s="2" t="s">
        <v>550</v>
      </c>
      <c r="L1323" s="2" t="s">
        <v>391</v>
      </c>
      <c r="M1323" s="2" t="s">
        <v>392</v>
      </c>
      <c r="N1323" s="2" t="s">
        <v>393</v>
      </c>
      <c r="O1323" s="2" t="s">
        <v>394</v>
      </c>
      <c r="P1323" s="2">
        <v>0</v>
      </c>
      <c r="Q1323" s="2">
        <v>47361</v>
      </c>
      <c r="R1323" s="3">
        <f t="shared" si="158"/>
        <v>49965.855000000003</v>
      </c>
      <c r="S1323" s="3">
        <f t="shared" si="159"/>
        <v>52614.045315000003</v>
      </c>
      <c r="T1323" s="2">
        <v>0</v>
      </c>
      <c r="U1323" s="2">
        <v>0</v>
      </c>
      <c r="V1323" s="2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 s="2">
        <f t="shared" si="160"/>
        <v>0</v>
      </c>
      <c r="AI1323" s="2" t="e">
        <f t="shared" si="155"/>
        <v>#DIV/0!</v>
      </c>
      <c r="AJ1323">
        <v>0</v>
      </c>
      <c r="AK1323" s="2">
        <f t="shared" si="161"/>
        <v>0</v>
      </c>
    </row>
    <row r="1324" spans="1:37" ht="12.75" customHeight="1">
      <c r="A1324" s="2">
        <v>14</v>
      </c>
      <c r="B1324" s="2">
        <v>15</v>
      </c>
      <c r="C1324" s="2" t="s">
        <v>10</v>
      </c>
      <c r="D1324" t="s">
        <v>1440</v>
      </c>
      <c r="E1324" s="2" t="s">
        <v>1606</v>
      </c>
      <c r="F1324" t="str">
        <f t="shared" si="156"/>
        <v>051EMPLOYEE RELATED COSTS - WAGES &amp; SALARIES</v>
      </c>
      <c r="G1324" t="str">
        <f t="shared" si="157"/>
        <v>1001SALARIES &amp; WAGES - BASIC SCALE</v>
      </c>
      <c r="H1324" s="2" t="s">
        <v>1569</v>
      </c>
      <c r="I1324" t="s">
        <v>1326</v>
      </c>
      <c r="J1324" s="2" t="s">
        <v>553</v>
      </c>
      <c r="K1324" s="2" t="s">
        <v>554</v>
      </c>
      <c r="L1324" s="2" t="s">
        <v>391</v>
      </c>
      <c r="M1324" s="2" t="s">
        <v>392</v>
      </c>
      <c r="N1324" s="2" t="s">
        <v>424</v>
      </c>
      <c r="O1324" s="2" t="s">
        <v>425</v>
      </c>
      <c r="P1324" s="2">
        <v>1792810</v>
      </c>
      <c r="Q1324" s="2">
        <v>1905634</v>
      </c>
      <c r="R1324" s="3">
        <f t="shared" si="158"/>
        <v>2010443.87</v>
      </c>
      <c r="S1324" s="3">
        <f t="shared" si="159"/>
        <v>2116997.3951099999</v>
      </c>
      <c r="T1324" s="2">
        <v>895361</v>
      </c>
      <c r="U1324" s="2">
        <v>0</v>
      </c>
      <c r="V1324" s="2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148288.18</v>
      </c>
      <c r="AC1324">
        <v>148288.18</v>
      </c>
      <c r="AD1324">
        <v>148288.18</v>
      </c>
      <c r="AE1324">
        <v>148413.82999999999</v>
      </c>
      <c r="AF1324">
        <v>148413.82999999999</v>
      </c>
      <c r="AG1324">
        <v>153668.79999999999</v>
      </c>
      <c r="AH1324" s="2">
        <f t="shared" si="160"/>
        <v>895361</v>
      </c>
      <c r="AI1324" s="2">
        <f t="shared" si="155"/>
        <v>0.49941767393086828</v>
      </c>
      <c r="AJ1324">
        <v>895361</v>
      </c>
      <c r="AK1324" s="2">
        <f t="shared" si="161"/>
        <v>1790722</v>
      </c>
    </row>
    <row r="1325" spans="1:37" ht="12.75" customHeight="1">
      <c r="A1325" s="2">
        <v>14</v>
      </c>
      <c r="B1325" s="2">
        <v>15</v>
      </c>
      <c r="C1325" s="2" t="s">
        <v>10</v>
      </c>
      <c r="D1325" t="s">
        <v>1440</v>
      </c>
      <c r="E1325" s="2" t="s">
        <v>1606</v>
      </c>
      <c r="F1325" t="str">
        <f t="shared" si="156"/>
        <v>051EMPLOYEE RELATED COSTS - WAGES &amp; SALARIES</v>
      </c>
      <c r="G1325" t="str">
        <f t="shared" si="157"/>
        <v>1002SALARIES &amp; WAGES - OVERTIME</v>
      </c>
      <c r="H1325" s="2" t="s">
        <v>1569</v>
      </c>
      <c r="I1325" t="s">
        <v>1326</v>
      </c>
      <c r="J1325" s="2" t="s">
        <v>553</v>
      </c>
      <c r="K1325" s="2" t="s">
        <v>554</v>
      </c>
      <c r="L1325" s="2" t="s">
        <v>391</v>
      </c>
      <c r="M1325" s="2" t="s">
        <v>392</v>
      </c>
      <c r="N1325" s="2" t="s">
        <v>419</v>
      </c>
      <c r="O1325" s="2" t="s">
        <v>420</v>
      </c>
      <c r="P1325" s="2">
        <v>111381</v>
      </c>
      <c r="Q1325" s="2">
        <v>14889</v>
      </c>
      <c r="R1325" s="3">
        <f t="shared" si="158"/>
        <v>15707.895</v>
      </c>
      <c r="S1325" s="3">
        <f t="shared" si="159"/>
        <v>16540.413435000002</v>
      </c>
      <c r="T1325" s="2">
        <v>17022.04</v>
      </c>
      <c r="U1325" s="2">
        <v>0</v>
      </c>
      <c r="V1325" s="2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2081.31</v>
      </c>
      <c r="AC1325">
        <v>3382.11</v>
      </c>
      <c r="AD1325">
        <v>0</v>
      </c>
      <c r="AE1325">
        <v>0</v>
      </c>
      <c r="AF1325">
        <v>0</v>
      </c>
      <c r="AG1325">
        <v>11558.62</v>
      </c>
      <c r="AH1325" s="2">
        <f t="shared" si="160"/>
        <v>17022.04</v>
      </c>
      <c r="AI1325" s="2">
        <f t="shared" si="155"/>
        <v>0.15282714286996885</v>
      </c>
      <c r="AJ1325">
        <v>17022.04</v>
      </c>
      <c r="AK1325" s="2">
        <f t="shared" si="161"/>
        <v>34044.080000000002</v>
      </c>
    </row>
    <row r="1326" spans="1:37" ht="12.75" customHeight="1">
      <c r="A1326" s="2">
        <v>14</v>
      </c>
      <c r="B1326" s="2">
        <v>15</v>
      </c>
      <c r="C1326" s="2" t="s">
        <v>10</v>
      </c>
      <c r="D1326" t="s">
        <v>1440</v>
      </c>
      <c r="E1326" s="2" t="s">
        <v>1606</v>
      </c>
      <c r="F1326" t="str">
        <f t="shared" si="156"/>
        <v>051EMPLOYEE RELATED COSTS - WAGES &amp; SALARIES</v>
      </c>
      <c r="G1326" t="str">
        <f t="shared" si="157"/>
        <v>1003SALARIES &amp; WAGES - PENSIONABLE ALLOWANCE</v>
      </c>
      <c r="H1326" s="2" t="s">
        <v>1569</v>
      </c>
      <c r="I1326" t="s">
        <v>1326</v>
      </c>
      <c r="J1326" s="2" t="s">
        <v>553</v>
      </c>
      <c r="K1326" s="2" t="s">
        <v>554</v>
      </c>
      <c r="L1326" s="2" t="s">
        <v>391</v>
      </c>
      <c r="M1326" s="2" t="s">
        <v>392</v>
      </c>
      <c r="N1326" s="2" t="s">
        <v>426</v>
      </c>
      <c r="O1326" s="2" t="s">
        <v>427</v>
      </c>
      <c r="P1326" s="2">
        <v>0</v>
      </c>
      <c r="Q1326" s="2">
        <v>0</v>
      </c>
      <c r="R1326" s="3">
        <f t="shared" si="158"/>
        <v>0</v>
      </c>
      <c r="S1326" s="3">
        <f t="shared" si="159"/>
        <v>0</v>
      </c>
      <c r="T1326" s="2">
        <v>0</v>
      </c>
      <c r="U1326" s="2">
        <v>0</v>
      </c>
      <c r="V1326" s="2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 s="2">
        <f t="shared" si="160"/>
        <v>0</v>
      </c>
      <c r="AI1326" s="2" t="e">
        <f t="shared" si="155"/>
        <v>#DIV/0!</v>
      </c>
      <c r="AJ1326">
        <v>0</v>
      </c>
      <c r="AK1326" s="2">
        <f t="shared" si="161"/>
        <v>0</v>
      </c>
    </row>
    <row r="1327" spans="1:37" ht="12.75" customHeight="1">
      <c r="A1327" s="2">
        <v>14</v>
      </c>
      <c r="B1327" s="2">
        <v>15</v>
      </c>
      <c r="C1327" s="2" t="s">
        <v>10</v>
      </c>
      <c r="D1327" t="s">
        <v>1440</v>
      </c>
      <c r="E1327" s="2" t="s">
        <v>1606</v>
      </c>
      <c r="F1327" t="str">
        <f t="shared" si="156"/>
        <v>051EMPLOYEE RELATED COSTS - WAGES &amp; SALARIES</v>
      </c>
      <c r="G1327" t="str">
        <f t="shared" si="157"/>
        <v>1004SALARIES &amp; WAGES - ANNUAL BONUS</v>
      </c>
      <c r="H1327" s="2" t="s">
        <v>1569</v>
      </c>
      <c r="I1327" t="s">
        <v>1326</v>
      </c>
      <c r="J1327" s="2" t="s">
        <v>553</v>
      </c>
      <c r="K1327" s="2" t="s">
        <v>554</v>
      </c>
      <c r="L1327" s="2" t="s">
        <v>391</v>
      </c>
      <c r="M1327" s="2" t="s">
        <v>392</v>
      </c>
      <c r="N1327" s="2" t="s">
        <v>428</v>
      </c>
      <c r="O1327" s="2" t="s">
        <v>429</v>
      </c>
      <c r="P1327" s="2">
        <v>149401</v>
      </c>
      <c r="Q1327" s="2">
        <v>158803</v>
      </c>
      <c r="R1327" s="3">
        <f t="shared" si="158"/>
        <v>167537.16500000001</v>
      </c>
      <c r="S1327" s="3">
        <f t="shared" si="159"/>
        <v>176416.63474500002</v>
      </c>
      <c r="T1327" s="2">
        <v>53481.45</v>
      </c>
      <c r="U1327" s="2">
        <v>0</v>
      </c>
      <c r="V1327" s="2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20328.59</v>
      </c>
      <c r="AD1327">
        <v>33152.86</v>
      </c>
      <c r="AE1327">
        <v>0</v>
      </c>
      <c r="AF1327">
        <v>0</v>
      </c>
      <c r="AG1327">
        <v>0</v>
      </c>
      <c r="AH1327" s="2">
        <f t="shared" si="160"/>
        <v>53481.45</v>
      </c>
      <c r="AI1327" s="2">
        <f t="shared" si="155"/>
        <v>0.35797250353076615</v>
      </c>
      <c r="AJ1327">
        <v>53481.45</v>
      </c>
      <c r="AK1327" s="2">
        <f t="shared" si="161"/>
        <v>106962.9</v>
      </c>
    </row>
    <row r="1328" spans="1:37" ht="12.75" customHeight="1">
      <c r="A1328" s="2">
        <v>14</v>
      </c>
      <c r="B1328" s="2">
        <v>15</v>
      </c>
      <c r="C1328" s="2" t="s">
        <v>10</v>
      </c>
      <c r="D1328" t="s">
        <v>1440</v>
      </c>
      <c r="E1328" s="2" t="s">
        <v>1606</v>
      </c>
      <c r="F1328" t="str">
        <f t="shared" si="156"/>
        <v>051EMPLOYEE RELATED COSTS - WAGES &amp; SALARIES</v>
      </c>
      <c r="G1328" t="str">
        <f t="shared" si="157"/>
        <v>1010SALARIES &amp; WAGES - LEAVE PAYMENTS</v>
      </c>
      <c r="H1328" s="2" t="s">
        <v>1569</v>
      </c>
      <c r="I1328" t="s">
        <v>1326</v>
      </c>
      <c r="J1328" s="2" t="s">
        <v>553</v>
      </c>
      <c r="K1328" s="2" t="s">
        <v>554</v>
      </c>
      <c r="L1328" s="2" t="s">
        <v>391</v>
      </c>
      <c r="M1328" s="2" t="s">
        <v>392</v>
      </c>
      <c r="N1328" s="2" t="s">
        <v>430</v>
      </c>
      <c r="O1328" s="2" t="s">
        <v>431</v>
      </c>
      <c r="P1328" s="2">
        <v>113528</v>
      </c>
      <c r="Q1328" s="2">
        <v>218778</v>
      </c>
      <c r="R1328" s="3">
        <f t="shared" si="158"/>
        <v>230810.79</v>
      </c>
      <c r="S1328" s="3">
        <f t="shared" si="159"/>
        <v>243043.76187000002</v>
      </c>
      <c r="T1328" s="2">
        <v>33823.160000000003</v>
      </c>
      <c r="U1328" s="2">
        <v>0</v>
      </c>
      <c r="V1328" s="2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9931.36</v>
      </c>
      <c r="AE1328">
        <v>6189.36</v>
      </c>
      <c r="AF1328">
        <v>0</v>
      </c>
      <c r="AG1328">
        <v>17702.439999999999</v>
      </c>
      <c r="AH1328" s="2">
        <f t="shared" si="160"/>
        <v>33823.160000000003</v>
      </c>
      <c r="AI1328" s="2">
        <f t="shared" si="155"/>
        <v>0.29792791205693753</v>
      </c>
      <c r="AJ1328">
        <v>33823.160000000003</v>
      </c>
      <c r="AK1328" s="2">
        <f t="shared" si="161"/>
        <v>67646.320000000007</v>
      </c>
    </row>
    <row r="1329" spans="1:37" ht="12.75" customHeight="1">
      <c r="A1329" s="2">
        <v>14</v>
      </c>
      <c r="B1329" s="2">
        <v>15</v>
      </c>
      <c r="C1329" s="2" t="s">
        <v>10</v>
      </c>
      <c r="D1329" t="s">
        <v>1440</v>
      </c>
      <c r="E1329" s="2" t="s">
        <v>1606</v>
      </c>
      <c r="F1329" t="str">
        <f t="shared" si="156"/>
        <v>051EMPLOYEE RELATED COSTS - WAGES &amp; SALARIES</v>
      </c>
      <c r="G1329" t="str">
        <f t="shared" si="157"/>
        <v>1013TRAVEL ALLOWANCE</v>
      </c>
      <c r="H1329" s="2" t="s">
        <v>1569</v>
      </c>
      <c r="I1329" t="s">
        <v>1326</v>
      </c>
      <c r="J1329" s="2" t="s">
        <v>553</v>
      </c>
      <c r="K1329" s="2" t="s">
        <v>554</v>
      </c>
      <c r="L1329" s="2" t="s">
        <v>391</v>
      </c>
      <c r="M1329" s="2" t="s">
        <v>392</v>
      </c>
      <c r="N1329" s="2" t="s">
        <v>434</v>
      </c>
      <c r="O1329" s="2" t="s">
        <v>435</v>
      </c>
      <c r="P1329" s="2">
        <v>91383</v>
      </c>
      <c r="Q1329" s="2">
        <v>92594</v>
      </c>
      <c r="R1329" s="3">
        <f t="shared" si="158"/>
        <v>97686.67</v>
      </c>
      <c r="S1329" s="3">
        <f t="shared" si="159"/>
        <v>102864.06350999999</v>
      </c>
      <c r="T1329" s="2">
        <v>43549.750000000007</v>
      </c>
      <c r="U1329" s="2">
        <v>0</v>
      </c>
      <c r="V1329" s="2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7302.35</v>
      </c>
      <c r="AC1329">
        <v>7302.35</v>
      </c>
      <c r="AD1329">
        <v>7259.85</v>
      </c>
      <c r="AE1329">
        <v>7262.4</v>
      </c>
      <c r="AF1329">
        <v>7211.4</v>
      </c>
      <c r="AG1329">
        <v>7211.4</v>
      </c>
      <c r="AH1329" s="2">
        <f t="shared" si="160"/>
        <v>43549.750000000007</v>
      </c>
      <c r="AI1329" s="2">
        <f t="shared" si="155"/>
        <v>0.47656292745915552</v>
      </c>
      <c r="AJ1329">
        <v>43549.75</v>
      </c>
      <c r="AK1329" s="2">
        <f t="shared" si="161"/>
        <v>87099.500000000015</v>
      </c>
    </row>
    <row r="1330" spans="1:37" ht="12.75" customHeight="1">
      <c r="A1330" s="2">
        <v>14</v>
      </c>
      <c r="B1330" s="2">
        <v>15</v>
      </c>
      <c r="C1330" s="2" t="s">
        <v>10</v>
      </c>
      <c r="D1330" t="s">
        <v>1441</v>
      </c>
      <c r="E1330" s="2" t="s">
        <v>1608</v>
      </c>
      <c r="F1330" t="str">
        <f t="shared" si="156"/>
        <v>051EMPLOYEE RELATED COSTS - WAGES &amp; SALARIES</v>
      </c>
      <c r="G1330" t="str">
        <f t="shared" si="157"/>
        <v>1001SALARIES &amp; WAGES - BASIC SCALE</v>
      </c>
      <c r="H1330" s="2" t="s">
        <v>1573</v>
      </c>
      <c r="I1330" t="s">
        <v>1326</v>
      </c>
      <c r="J1330" s="2" t="s">
        <v>555</v>
      </c>
      <c r="K1330" s="2" t="s">
        <v>556</v>
      </c>
      <c r="L1330" s="2" t="s">
        <v>391</v>
      </c>
      <c r="M1330" s="2" t="s">
        <v>392</v>
      </c>
      <c r="N1330" s="2" t="s">
        <v>424</v>
      </c>
      <c r="O1330" s="2" t="s">
        <v>425</v>
      </c>
      <c r="P1330" s="2">
        <v>2215497</v>
      </c>
      <c r="Q1330" s="2">
        <v>2541856</v>
      </c>
      <c r="R1330" s="3">
        <f t="shared" si="158"/>
        <v>2681658.08</v>
      </c>
      <c r="S1330" s="3">
        <f t="shared" si="159"/>
        <v>2823785.9582400001</v>
      </c>
      <c r="T1330" s="2">
        <v>1070374.18</v>
      </c>
      <c r="U1330" s="2">
        <v>0</v>
      </c>
      <c r="V1330" s="2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156519.35999999999</v>
      </c>
      <c r="AC1330">
        <v>182244.5</v>
      </c>
      <c r="AD1330">
        <v>182902.58</v>
      </c>
      <c r="AE1330">
        <v>182902.58</v>
      </c>
      <c r="AF1330">
        <v>182902.58</v>
      </c>
      <c r="AG1330">
        <v>182902.58</v>
      </c>
      <c r="AH1330" s="2">
        <f t="shared" si="160"/>
        <v>1070374.18</v>
      </c>
      <c r="AI1330" s="2">
        <f t="shared" si="155"/>
        <v>0.48313050299774718</v>
      </c>
      <c r="AJ1330">
        <v>1070374.18</v>
      </c>
      <c r="AK1330" s="2">
        <f t="shared" si="161"/>
        <v>2140748.36</v>
      </c>
    </row>
    <row r="1331" spans="1:37" ht="12.75" customHeight="1">
      <c r="A1331" s="2">
        <v>14</v>
      </c>
      <c r="B1331" s="2">
        <v>15</v>
      </c>
      <c r="C1331" s="2" t="s">
        <v>10</v>
      </c>
      <c r="D1331" t="s">
        <v>1441</v>
      </c>
      <c r="E1331" s="2" t="s">
        <v>1608</v>
      </c>
      <c r="F1331" t="str">
        <f t="shared" si="156"/>
        <v>051EMPLOYEE RELATED COSTS - WAGES &amp; SALARIES</v>
      </c>
      <c r="G1331" t="str">
        <f t="shared" si="157"/>
        <v>1002SALARIES &amp; WAGES - OVERTIME</v>
      </c>
      <c r="H1331" s="2" t="s">
        <v>1573</v>
      </c>
      <c r="I1331" t="s">
        <v>1326</v>
      </c>
      <c r="J1331" s="2" t="s">
        <v>555</v>
      </c>
      <c r="K1331" s="2" t="s">
        <v>556</v>
      </c>
      <c r="L1331" s="2" t="s">
        <v>391</v>
      </c>
      <c r="M1331" s="2" t="s">
        <v>392</v>
      </c>
      <c r="N1331" s="2" t="s">
        <v>419</v>
      </c>
      <c r="O1331" s="2" t="s">
        <v>420</v>
      </c>
      <c r="P1331" s="2">
        <v>95048</v>
      </c>
      <c r="Q1331" s="2">
        <v>75260</v>
      </c>
      <c r="R1331" s="3">
        <f t="shared" si="158"/>
        <v>79399.3</v>
      </c>
      <c r="S1331" s="3">
        <f t="shared" si="159"/>
        <v>83607.462899999999</v>
      </c>
      <c r="T1331" s="2">
        <v>4877.46</v>
      </c>
      <c r="U1331" s="2">
        <v>0</v>
      </c>
      <c r="V1331" s="2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82.8</v>
      </c>
      <c r="AF1331">
        <v>1093</v>
      </c>
      <c r="AG1331">
        <v>3701.66</v>
      </c>
      <c r="AH1331" s="2">
        <f t="shared" si="160"/>
        <v>4877.46</v>
      </c>
      <c r="AI1331" s="2">
        <f t="shared" si="155"/>
        <v>5.1315756249473952E-2</v>
      </c>
      <c r="AJ1331">
        <v>4877.46</v>
      </c>
      <c r="AK1331" s="2">
        <f t="shared" si="161"/>
        <v>9754.92</v>
      </c>
    </row>
    <row r="1332" spans="1:37" ht="12.75" customHeight="1">
      <c r="A1332" s="2">
        <v>14</v>
      </c>
      <c r="B1332" s="2">
        <v>15</v>
      </c>
      <c r="C1332" s="2" t="s">
        <v>10</v>
      </c>
      <c r="D1332" t="s">
        <v>1441</v>
      </c>
      <c r="E1332" s="2" t="s">
        <v>1608</v>
      </c>
      <c r="F1332" t="str">
        <f t="shared" si="156"/>
        <v>051EMPLOYEE RELATED COSTS - WAGES &amp; SALARIES</v>
      </c>
      <c r="G1332" t="str">
        <f t="shared" si="157"/>
        <v>1003SALARIES &amp; WAGES - PENSIONABLE ALLOWANCE</v>
      </c>
      <c r="H1332" s="2" t="s">
        <v>1573</v>
      </c>
      <c r="I1332" t="s">
        <v>1326</v>
      </c>
      <c r="J1332" s="2" t="s">
        <v>555</v>
      </c>
      <c r="K1332" s="2" t="s">
        <v>556</v>
      </c>
      <c r="L1332" s="2" t="s">
        <v>391</v>
      </c>
      <c r="M1332" s="2" t="s">
        <v>392</v>
      </c>
      <c r="N1332" s="2" t="s">
        <v>426</v>
      </c>
      <c r="O1332" s="2" t="s">
        <v>427</v>
      </c>
      <c r="P1332" s="2">
        <v>0</v>
      </c>
      <c r="Q1332" s="2">
        <v>0</v>
      </c>
      <c r="R1332" s="3">
        <f t="shared" si="158"/>
        <v>0</v>
      </c>
      <c r="S1332" s="3">
        <f t="shared" si="159"/>
        <v>0</v>
      </c>
      <c r="T1332" s="2">
        <v>0</v>
      </c>
      <c r="U1332" s="2">
        <v>0</v>
      </c>
      <c r="V1332" s="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 s="2">
        <f t="shared" si="160"/>
        <v>0</v>
      </c>
      <c r="AI1332" s="2" t="e">
        <f t="shared" si="155"/>
        <v>#DIV/0!</v>
      </c>
      <c r="AJ1332">
        <v>0</v>
      </c>
      <c r="AK1332" s="2">
        <f t="shared" si="161"/>
        <v>0</v>
      </c>
    </row>
    <row r="1333" spans="1:37" ht="12.75" customHeight="1">
      <c r="A1333" s="2">
        <v>14</v>
      </c>
      <c r="B1333" s="2">
        <v>15</v>
      </c>
      <c r="C1333" s="2" t="s">
        <v>10</v>
      </c>
      <c r="D1333" t="s">
        <v>1441</v>
      </c>
      <c r="E1333" s="2" t="s">
        <v>1608</v>
      </c>
      <c r="F1333" t="str">
        <f t="shared" si="156"/>
        <v>051EMPLOYEE RELATED COSTS - WAGES &amp; SALARIES</v>
      </c>
      <c r="G1333" t="str">
        <f t="shared" si="157"/>
        <v>1004SALARIES &amp; WAGES - ANNUAL BONUS</v>
      </c>
      <c r="H1333" s="2" t="s">
        <v>1573</v>
      </c>
      <c r="I1333" t="s">
        <v>1326</v>
      </c>
      <c r="J1333" s="2" t="s">
        <v>555</v>
      </c>
      <c r="K1333" s="2" t="s">
        <v>556</v>
      </c>
      <c r="L1333" s="2" t="s">
        <v>391</v>
      </c>
      <c r="M1333" s="2" t="s">
        <v>392</v>
      </c>
      <c r="N1333" s="2" t="s">
        <v>428</v>
      </c>
      <c r="O1333" s="2" t="s">
        <v>429</v>
      </c>
      <c r="P1333" s="2">
        <v>184411</v>
      </c>
      <c r="Q1333" s="2">
        <v>211607</v>
      </c>
      <c r="R1333" s="3">
        <f t="shared" si="158"/>
        <v>223245.38500000001</v>
      </c>
      <c r="S1333" s="3">
        <f t="shared" si="159"/>
        <v>235077.39040500001</v>
      </c>
      <c r="T1333" s="2">
        <v>9194.98</v>
      </c>
      <c r="U1333" s="2">
        <v>0</v>
      </c>
      <c r="V1333" s="2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9194.98</v>
      </c>
      <c r="AH1333" s="2">
        <f t="shared" si="160"/>
        <v>9194.98</v>
      </c>
      <c r="AI1333" s="2">
        <f t="shared" si="155"/>
        <v>4.9861342327735328E-2</v>
      </c>
      <c r="AJ1333">
        <v>9194.98</v>
      </c>
      <c r="AK1333" s="2">
        <f t="shared" si="161"/>
        <v>18389.96</v>
      </c>
    </row>
    <row r="1334" spans="1:37" ht="12.75" customHeight="1">
      <c r="A1334" s="2">
        <v>14</v>
      </c>
      <c r="B1334" s="2">
        <v>15</v>
      </c>
      <c r="C1334" s="2" t="s">
        <v>10</v>
      </c>
      <c r="D1334" t="s">
        <v>1441</v>
      </c>
      <c r="E1334" s="2" t="s">
        <v>1608</v>
      </c>
      <c r="F1334" t="str">
        <f t="shared" si="156"/>
        <v>051EMPLOYEE RELATED COSTS - WAGES &amp; SALARIES</v>
      </c>
      <c r="G1334" t="str">
        <f t="shared" si="157"/>
        <v>1010SALARIES &amp; WAGES - LEAVE PAYMENTS</v>
      </c>
      <c r="H1334" s="2" t="s">
        <v>1573</v>
      </c>
      <c r="I1334" t="s">
        <v>1326</v>
      </c>
      <c r="J1334" s="2" t="s">
        <v>555</v>
      </c>
      <c r="K1334" s="2" t="s">
        <v>556</v>
      </c>
      <c r="L1334" s="2" t="s">
        <v>391</v>
      </c>
      <c r="M1334" s="2" t="s">
        <v>392</v>
      </c>
      <c r="N1334" s="2" t="s">
        <v>430</v>
      </c>
      <c r="O1334" s="2" t="s">
        <v>431</v>
      </c>
      <c r="P1334" s="2">
        <v>193400</v>
      </c>
      <c r="Q1334" s="2">
        <v>150406</v>
      </c>
      <c r="R1334" s="3">
        <f t="shared" si="158"/>
        <v>158678.32999999999</v>
      </c>
      <c r="S1334" s="3">
        <f t="shared" si="159"/>
        <v>167088.28148999999</v>
      </c>
      <c r="T1334" s="2">
        <v>113837.03</v>
      </c>
      <c r="U1334" s="2">
        <v>0</v>
      </c>
      <c r="V1334" s="2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18462.14</v>
      </c>
      <c r="AC1334">
        <v>34329.06</v>
      </c>
      <c r="AD1334">
        <v>13628.55</v>
      </c>
      <c r="AE1334">
        <v>41510.800000000003</v>
      </c>
      <c r="AF1334">
        <v>0</v>
      </c>
      <c r="AG1334">
        <v>5906.48</v>
      </c>
      <c r="AH1334" s="2">
        <f t="shared" si="160"/>
        <v>113837.03</v>
      </c>
      <c r="AI1334" s="2">
        <f t="shared" si="155"/>
        <v>0.58860925542916231</v>
      </c>
      <c r="AJ1334">
        <v>113837.03</v>
      </c>
      <c r="AK1334" s="2">
        <f t="shared" si="161"/>
        <v>227674.06</v>
      </c>
    </row>
    <row r="1335" spans="1:37" ht="12.75" customHeight="1">
      <c r="A1335" s="2">
        <v>14</v>
      </c>
      <c r="B1335" s="2">
        <v>15</v>
      </c>
      <c r="C1335" s="2" t="s">
        <v>10</v>
      </c>
      <c r="D1335" t="s">
        <v>1441</v>
      </c>
      <c r="E1335" s="2" t="s">
        <v>1608</v>
      </c>
      <c r="F1335" t="str">
        <f t="shared" si="156"/>
        <v>051EMPLOYEE RELATED COSTS - WAGES &amp; SALARIES</v>
      </c>
      <c r="G1335" t="str">
        <f t="shared" si="157"/>
        <v>1012HOUSING ALLOWANCE</v>
      </c>
      <c r="H1335" s="2" t="s">
        <v>1573</v>
      </c>
      <c r="I1335" t="s">
        <v>1326</v>
      </c>
      <c r="J1335" s="2" t="s">
        <v>555</v>
      </c>
      <c r="K1335" s="2" t="s">
        <v>556</v>
      </c>
      <c r="L1335" s="2" t="s">
        <v>391</v>
      </c>
      <c r="M1335" s="2" t="s">
        <v>392</v>
      </c>
      <c r="N1335" s="2" t="s">
        <v>432</v>
      </c>
      <c r="O1335" s="2" t="s">
        <v>433</v>
      </c>
      <c r="P1335" s="2">
        <v>0</v>
      </c>
      <c r="Q1335" s="2">
        <v>0</v>
      </c>
      <c r="R1335" s="3">
        <f t="shared" si="158"/>
        <v>0</v>
      </c>
      <c r="S1335" s="3">
        <f t="shared" si="159"/>
        <v>0</v>
      </c>
      <c r="T1335" s="2">
        <v>6835</v>
      </c>
      <c r="U1335" s="2">
        <v>0</v>
      </c>
      <c r="V1335" s="2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1950</v>
      </c>
      <c r="AC1335">
        <v>975</v>
      </c>
      <c r="AD1335">
        <v>975</v>
      </c>
      <c r="AE1335">
        <v>985</v>
      </c>
      <c r="AF1335">
        <v>975</v>
      </c>
      <c r="AG1335">
        <v>975</v>
      </c>
      <c r="AH1335" s="2">
        <f t="shared" si="160"/>
        <v>6835</v>
      </c>
      <c r="AI1335" s="2" t="e">
        <f t="shared" si="155"/>
        <v>#DIV/0!</v>
      </c>
      <c r="AJ1335">
        <v>6835</v>
      </c>
      <c r="AK1335" s="2">
        <f t="shared" si="161"/>
        <v>13670</v>
      </c>
    </row>
    <row r="1336" spans="1:37" ht="12.75" customHeight="1">
      <c r="A1336" s="2">
        <v>14</v>
      </c>
      <c r="B1336" s="2">
        <v>15</v>
      </c>
      <c r="C1336" s="2" t="s">
        <v>10</v>
      </c>
      <c r="D1336" t="s">
        <v>1441</v>
      </c>
      <c r="E1336" s="2" t="s">
        <v>1608</v>
      </c>
      <c r="F1336" t="str">
        <f t="shared" si="156"/>
        <v>051EMPLOYEE RELATED COSTS - WAGES &amp; SALARIES</v>
      </c>
      <c r="G1336" t="str">
        <f t="shared" si="157"/>
        <v>1013TRAVEL ALLOWANCE</v>
      </c>
      <c r="H1336" s="2" t="s">
        <v>1573</v>
      </c>
      <c r="I1336" t="s">
        <v>1326</v>
      </c>
      <c r="J1336" s="2" t="s">
        <v>555</v>
      </c>
      <c r="K1336" s="2" t="s">
        <v>556</v>
      </c>
      <c r="L1336" s="2" t="s">
        <v>391</v>
      </c>
      <c r="M1336" s="2" t="s">
        <v>392</v>
      </c>
      <c r="N1336" s="2" t="s">
        <v>434</v>
      </c>
      <c r="O1336" s="2" t="s">
        <v>435</v>
      </c>
      <c r="P1336" s="2">
        <v>91383</v>
      </c>
      <c r="Q1336" s="2">
        <v>92594</v>
      </c>
      <c r="R1336" s="3">
        <f t="shared" si="158"/>
        <v>97686.67</v>
      </c>
      <c r="S1336" s="3">
        <f t="shared" si="159"/>
        <v>102864.06350999999</v>
      </c>
      <c r="T1336" s="2">
        <v>43549.750000000007</v>
      </c>
      <c r="U1336" s="2">
        <v>0</v>
      </c>
      <c r="V1336" s="2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7302.35</v>
      </c>
      <c r="AC1336">
        <v>7302.35</v>
      </c>
      <c r="AD1336">
        <v>7259.85</v>
      </c>
      <c r="AE1336">
        <v>7262.4</v>
      </c>
      <c r="AF1336">
        <v>7211.4</v>
      </c>
      <c r="AG1336">
        <v>7211.4</v>
      </c>
      <c r="AH1336" s="2">
        <f t="shared" si="160"/>
        <v>43549.750000000007</v>
      </c>
      <c r="AI1336" s="2">
        <f t="shared" si="155"/>
        <v>0.47656292745915552</v>
      </c>
      <c r="AJ1336">
        <v>43549.75</v>
      </c>
      <c r="AK1336" s="2">
        <f t="shared" si="161"/>
        <v>87099.500000000015</v>
      </c>
    </row>
    <row r="1337" spans="1:37" ht="12.75" customHeight="1">
      <c r="A1337" s="2">
        <v>14</v>
      </c>
      <c r="B1337" s="2">
        <v>15</v>
      </c>
      <c r="C1337" s="2" t="s">
        <v>10</v>
      </c>
      <c r="D1337" t="s">
        <v>1442</v>
      </c>
      <c r="E1337" s="2" t="s">
        <v>1607</v>
      </c>
      <c r="F1337" t="str">
        <f t="shared" si="156"/>
        <v>051EMPLOYEE RELATED COSTS - WAGES &amp; SALARIES</v>
      </c>
      <c r="G1337" t="str">
        <f t="shared" si="157"/>
        <v>1001SALARIES &amp; WAGES - BASIC SCALE</v>
      </c>
      <c r="H1337" s="2" t="s">
        <v>1571</v>
      </c>
      <c r="I1337" t="s">
        <v>1326</v>
      </c>
      <c r="J1337" s="2" t="s">
        <v>563</v>
      </c>
      <c r="K1337" s="2" t="s">
        <v>564</v>
      </c>
      <c r="L1337" s="2" t="s">
        <v>391</v>
      </c>
      <c r="M1337" s="2" t="s">
        <v>392</v>
      </c>
      <c r="N1337" s="2" t="s">
        <v>424</v>
      </c>
      <c r="O1337" s="2" t="s">
        <v>425</v>
      </c>
      <c r="P1337" s="2">
        <v>1979556</v>
      </c>
      <c r="Q1337" s="2">
        <v>2103295</v>
      </c>
      <c r="R1337" s="3">
        <f t="shared" si="158"/>
        <v>2218976.2250000001</v>
      </c>
      <c r="S1337" s="3">
        <f t="shared" si="159"/>
        <v>2336581.964925</v>
      </c>
      <c r="T1337" s="2">
        <v>1120118.5</v>
      </c>
      <c r="U1337" s="2">
        <v>0</v>
      </c>
      <c r="V1337" s="2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191036.88</v>
      </c>
      <c r="AC1337">
        <v>189313.37</v>
      </c>
      <c r="AD1337">
        <v>189348.91</v>
      </c>
      <c r="AE1337">
        <v>183677.78</v>
      </c>
      <c r="AF1337">
        <v>183620.78</v>
      </c>
      <c r="AG1337">
        <v>183120.78</v>
      </c>
      <c r="AH1337" s="2">
        <f t="shared" si="160"/>
        <v>1120118.5</v>
      </c>
      <c r="AI1337" s="2">
        <f t="shared" si="155"/>
        <v>0.56584330021479567</v>
      </c>
      <c r="AJ1337">
        <v>1120118.5</v>
      </c>
      <c r="AK1337" s="2">
        <f t="shared" si="161"/>
        <v>2240237</v>
      </c>
    </row>
    <row r="1338" spans="1:37" ht="12.75" customHeight="1">
      <c r="A1338" s="2">
        <v>14</v>
      </c>
      <c r="B1338" s="2">
        <v>15</v>
      </c>
      <c r="C1338" s="2" t="s">
        <v>10</v>
      </c>
      <c r="D1338" t="s">
        <v>1442</v>
      </c>
      <c r="E1338" s="2" t="s">
        <v>1607</v>
      </c>
      <c r="F1338" t="str">
        <f t="shared" si="156"/>
        <v>051EMPLOYEE RELATED COSTS - WAGES &amp; SALARIES</v>
      </c>
      <c r="G1338" t="str">
        <f t="shared" si="157"/>
        <v>1002SALARIES &amp; WAGES - OVERTIME</v>
      </c>
      <c r="H1338" s="2" t="s">
        <v>1571</v>
      </c>
      <c r="I1338" t="s">
        <v>1326</v>
      </c>
      <c r="J1338" s="2" t="s">
        <v>563</v>
      </c>
      <c r="K1338" s="2" t="s">
        <v>564</v>
      </c>
      <c r="L1338" s="2" t="s">
        <v>391</v>
      </c>
      <c r="M1338" s="2" t="s">
        <v>392</v>
      </c>
      <c r="N1338" s="2" t="s">
        <v>419</v>
      </c>
      <c r="O1338" s="2" t="s">
        <v>420</v>
      </c>
      <c r="P1338" s="2">
        <v>40918</v>
      </c>
      <c r="Q1338" s="2">
        <v>0</v>
      </c>
      <c r="R1338" s="3">
        <f t="shared" si="158"/>
        <v>0</v>
      </c>
      <c r="S1338" s="3">
        <f t="shared" si="159"/>
        <v>0</v>
      </c>
      <c r="T1338" s="2">
        <v>13899.9</v>
      </c>
      <c r="U1338" s="2">
        <v>0</v>
      </c>
      <c r="V1338" s="2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10128.93</v>
      </c>
      <c r="AE1338">
        <v>0</v>
      </c>
      <c r="AF1338">
        <v>3770.97</v>
      </c>
      <c r="AG1338">
        <v>0</v>
      </c>
      <c r="AH1338" s="2">
        <f t="shared" si="160"/>
        <v>13899.9</v>
      </c>
      <c r="AI1338" s="2">
        <f t="shared" si="155"/>
        <v>0.33970135392736694</v>
      </c>
      <c r="AJ1338">
        <v>13899.9</v>
      </c>
      <c r="AK1338" s="2">
        <f t="shared" si="161"/>
        <v>27799.8</v>
      </c>
    </row>
    <row r="1339" spans="1:37" ht="12.75" customHeight="1">
      <c r="A1339" s="2">
        <v>14</v>
      </c>
      <c r="B1339" s="2">
        <v>15</v>
      </c>
      <c r="C1339" s="2" t="s">
        <v>10</v>
      </c>
      <c r="D1339" t="s">
        <v>1442</v>
      </c>
      <c r="E1339" s="2" t="s">
        <v>1607</v>
      </c>
      <c r="F1339" t="str">
        <f t="shared" si="156"/>
        <v>051EMPLOYEE RELATED COSTS - WAGES &amp; SALARIES</v>
      </c>
      <c r="G1339" t="str">
        <f t="shared" si="157"/>
        <v>1004SALARIES &amp; WAGES - ANNUAL BONUS</v>
      </c>
      <c r="H1339" s="2" t="s">
        <v>1571</v>
      </c>
      <c r="I1339" t="s">
        <v>1326</v>
      </c>
      <c r="J1339" s="2" t="s">
        <v>563</v>
      </c>
      <c r="K1339" s="2" t="s">
        <v>564</v>
      </c>
      <c r="L1339" s="2" t="s">
        <v>391</v>
      </c>
      <c r="M1339" s="2" t="s">
        <v>392</v>
      </c>
      <c r="N1339" s="2" t="s">
        <v>428</v>
      </c>
      <c r="O1339" s="2" t="s">
        <v>429</v>
      </c>
      <c r="P1339" s="2">
        <v>164263</v>
      </c>
      <c r="Q1339" s="2">
        <v>174740</v>
      </c>
      <c r="R1339" s="3">
        <f t="shared" si="158"/>
        <v>184350.7</v>
      </c>
      <c r="S1339" s="3">
        <f t="shared" si="159"/>
        <v>194121.28710000002</v>
      </c>
      <c r="T1339" s="2">
        <v>30975.35</v>
      </c>
      <c r="U1339" s="2">
        <v>0</v>
      </c>
      <c r="V1339" s="2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30975.35</v>
      </c>
      <c r="AF1339">
        <v>0</v>
      </c>
      <c r="AG1339">
        <v>0</v>
      </c>
      <c r="AH1339" s="2">
        <f t="shared" si="160"/>
        <v>30975.35</v>
      </c>
      <c r="AI1339" s="2">
        <f t="shared" si="155"/>
        <v>0.18857168078021222</v>
      </c>
      <c r="AJ1339">
        <v>30975.35</v>
      </c>
      <c r="AK1339" s="2">
        <f t="shared" si="161"/>
        <v>61950.7</v>
      </c>
    </row>
    <row r="1340" spans="1:37" ht="12.75" customHeight="1">
      <c r="A1340" s="2">
        <v>14</v>
      </c>
      <c r="B1340" s="2">
        <v>15</v>
      </c>
      <c r="C1340" s="2" t="s">
        <v>10</v>
      </c>
      <c r="D1340" t="s">
        <v>1442</v>
      </c>
      <c r="E1340" s="2" t="s">
        <v>1607</v>
      </c>
      <c r="F1340" t="str">
        <f t="shared" si="156"/>
        <v>051EMPLOYEE RELATED COSTS - WAGES &amp; SALARIES</v>
      </c>
      <c r="G1340" t="str">
        <f t="shared" si="157"/>
        <v>1010SALARIES &amp; WAGES - LEAVE PAYMENTS</v>
      </c>
      <c r="H1340" s="2" t="s">
        <v>1571</v>
      </c>
      <c r="I1340" t="s">
        <v>1326</v>
      </c>
      <c r="J1340" s="2" t="s">
        <v>563</v>
      </c>
      <c r="K1340" s="2" t="s">
        <v>564</v>
      </c>
      <c r="L1340" s="2" t="s">
        <v>391</v>
      </c>
      <c r="M1340" s="2" t="s">
        <v>392</v>
      </c>
      <c r="N1340" s="2" t="s">
        <v>430</v>
      </c>
      <c r="O1340" s="2" t="s">
        <v>431</v>
      </c>
      <c r="P1340" s="2">
        <v>82932</v>
      </c>
      <c r="Q1340" s="2">
        <v>110042</v>
      </c>
      <c r="R1340" s="3">
        <f t="shared" si="158"/>
        <v>116094.31</v>
      </c>
      <c r="S1340" s="3">
        <f t="shared" si="159"/>
        <v>122247.30843</v>
      </c>
      <c r="T1340" s="2">
        <v>87364.88</v>
      </c>
      <c r="U1340" s="2">
        <v>0</v>
      </c>
      <c r="V1340" s="2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25378.799999999999</v>
      </c>
      <c r="AC1340">
        <v>0</v>
      </c>
      <c r="AD1340">
        <v>0</v>
      </c>
      <c r="AE1340">
        <v>16299.28</v>
      </c>
      <c r="AF1340">
        <v>45686.8</v>
      </c>
      <c r="AG1340">
        <v>0</v>
      </c>
      <c r="AH1340" s="2">
        <f t="shared" si="160"/>
        <v>87364.88</v>
      </c>
      <c r="AI1340" s="2">
        <f t="shared" si="155"/>
        <v>1.0534519847585975</v>
      </c>
      <c r="AJ1340">
        <v>87364.88</v>
      </c>
      <c r="AK1340" s="2">
        <f t="shared" si="161"/>
        <v>174729.76</v>
      </c>
    </row>
    <row r="1341" spans="1:37" ht="12.75" customHeight="1">
      <c r="A1341" s="2">
        <v>14</v>
      </c>
      <c r="B1341" s="2">
        <v>15</v>
      </c>
      <c r="C1341" s="2" t="s">
        <v>10</v>
      </c>
      <c r="D1341" t="s">
        <v>1442</v>
      </c>
      <c r="E1341" s="2" t="s">
        <v>1607</v>
      </c>
      <c r="F1341" t="str">
        <f t="shared" si="156"/>
        <v>051EMPLOYEE RELATED COSTS - WAGES &amp; SALARIES</v>
      </c>
      <c r="G1341" t="str">
        <f t="shared" si="157"/>
        <v>1012HOUSING ALLOWANCE</v>
      </c>
      <c r="H1341" s="2" t="s">
        <v>1571</v>
      </c>
      <c r="I1341" t="s">
        <v>1326</v>
      </c>
      <c r="J1341" s="2" t="s">
        <v>563</v>
      </c>
      <c r="K1341" s="2" t="s">
        <v>564</v>
      </c>
      <c r="L1341" s="2" t="s">
        <v>391</v>
      </c>
      <c r="M1341" s="2" t="s">
        <v>392</v>
      </c>
      <c r="N1341" s="2" t="s">
        <v>432</v>
      </c>
      <c r="O1341" s="2" t="s">
        <v>433</v>
      </c>
      <c r="P1341" s="2">
        <v>16692</v>
      </c>
      <c r="Q1341" s="2">
        <v>17334</v>
      </c>
      <c r="R1341" s="3">
        <f t="shared" si="158"/>
        <v>18287.37</v>
      </c>
      <c r="S1341" s="3">
        <f t="shared" si="159"/>
        <v>19256.600609999998</v>
      </c>
      <c r="T1341" s="2">
        <v>7950</v>
      </c>
      <c r="U1341" s="2">
        <v>0</v>
      </c>
      <c r="V1341" s="2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1300</v>
      </c>
      <c r="AC1341">
        <v>1300</v>
      </c>
      <c r="AD1341">
        <v>1300</v>
      </c>
      <c r="AE1341">
        <v>1350</v>
      </c>
      <c r="AF1341">
        <v>1350</v>
      </c>
      <c r="AG1341">
        <v>1350</v>
      </c>
      <c r="AH1341" s="2">
        <f t="shared" si="160"/>
        <v>7950</v>
      </c>
      <c r="AI1341" s="2">
        <f t="shared" si="155"/>
        <v>0.47627606038820991</v>
      </c>
      <c r="AJ1341">
        <v>7950</v>
      </c>
      <c r="AK1341" s="2">
        <f t="shared" si="161"/>
        <v>15900</v>
      </c>
    </row>
    <row r="1342" spans="1:37" ht="12.75" customHeight="1">
      <c r="A1342" s="2">
        <v>14</v>
      </c>
      <c r="B1342" s="2">
        <v>15</v>
      </c>
      <c r="C1342" s="2" t="s">
        <v>10</v>
      </c>
      <c r="D1342" t="s">
        <v>1442</v>
      </c>
      <c r="E1342" s="2" t="s">
        <v>1607</v>
      </c>
      <c r="F1342" t="str">
        <f t="shared" si="156"/>
        <v>051EMPLOYEE RELATED COSTS - WAGES &amp; SALARIES</v>
      </c>
      <c r="G1342" t="str">
        <f t="shared" si="157"/>
        <v>1013TRAVEL ALLOWANCE</v>
      </c>
      <c r="H1342" s="2" t="s">
        <v>1571</v>
      </c>
      <c r="I1342" t="s">
        <v>1326</v>
      </c>
      <c r="J1342" s="2" t="s">
        <v>563</v>
      </c>
      <c r="K1342" s="2" t="s">
        <v>564</v>
      </c>
      <c r="L1342" s="2" t="s">
        <v>391</v>
      </c>
      <c r="M1342" s="2" t="s">
        <v>392</v>
      </c>
      <c r="N1342" s="2" t="s">
        <v>434</v>
      </c>
      <c r="O1342" s="2" t="s">
        <v>435</v>
      </c>
      <c r="P1342" s="2">
        <v>422737</v>
      </c>
      <c r="Q1342" s="2">
        <v>581839</v>
      </c>
      <c r="R1342" s="3">
        <f t="shared" si="158"/>
        <v>613840.14500000002</v>
      </c>
      <c r="S1342" s="3">
        <f t="shared" si="159"/>
        <v>646373.672685</v>
      </c>
      <c r="T1342" s="2">
        <v>210524.6</v>
      </c>
      <c r="U1342" s="2">
        <v>0</v>
      </c>
      <c r="V1342" s="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35300.42</v>
      </c>
      <c r="AC1342">
        <v>35300.42</v>
      </c>
      <c r="AD1342">
        <v>35094.97</v>
      </c>
      <c r="AE1342">
        <v>35107.29</v>
      </c>
      <c r="AF1342">
        <v>34860.75</v>
      </c>
      <c r="AG1342">
        <v>34860.75</v>
      </c>
      <c r="AH1342" s="2">
        <f t="shared" si="160"/>
        <v>210524.6</v>
      </c>
      <c r="AI1342" s="2">
        <f t="shared" si="155"/>
        <v>0.498003723355183</v>
      </c>
      <c r="AJ1342">
        <v>210524.6</v>
      </c>
      <c r="AK1342" s="2">
        <f t="shared" si="161"/>
        <v>421049.2</v>
      </c>
    </row>
    <row r="1343" spans="1:37" ht="12.75" customHeight="1">
      <c r="A1343" s="2">
        <v>14</v>
      </c>
      <c r="B1343" s="2">
        <v>15</v>
      </c>
      <c r="C1343" s="2" t="s">
        <v>10</v>
      </c>
      <c r="D1343" t="s">
        <v>1443</v>
      </c>
      <c r="E1343" s="2" t="s">
        <v>1606</v>
      </c>
      <c r="F1343" t="str">
        <f t="shared" si="156"/>
        <v>051EMPLOYEE RELATED COSTS - WAGES &amp; SALARIES</v>
      </c>
      <c r="G1343" t="str">
        <f t="shared" si="157"/>
        <v>1001SALARIES &amp; WAGES - BASIC SCALE</v>
      </c>
      <c r="H1343" s="2" t="s">
        <v>1569</v>
      </c>
      <c r="I1343" t="s">
        <v>1326</v>
      </c>
      <c r="J1343" s="2" t="s">
        <v>576</v>
      </c>
      <c r="K1343" s="2" t="s">
        <v>577</v>
      </c>
      <c r="L1343" s="2" t="s">
        <v>391</v>
      </c>
      <c r="M1343" s="2" t="s">
        <v>392</v>
      </c>
      <c r="N1343" s="2" t="s">
        <v>424</v>
      </c>
      <c r="O1343" s="2" t="s">
        <v>425</v>
      </c>
      <c r="P1343" s="2">
        <v>2057368</v>
      </c>
      <c r="Q1343" s="2">
        <v>2036888</v>
      </c>
      <c r="R1343" s="3">
        <f t="shared" si="158"/>
        <v>2148916.84</v>
      </c>
      <c r="S1343" s="3">
        <f t="shared" si="159"/>
        <v>2262809.4325199998</v>
      </c>
      <c r="T1343" s="2">
        <v>1007937.8899999999</v>
      </c>
      <c r="U1343" s="2">
        <v>0</v>
      </c>
      <c r="V1343" s="2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154522.28</v>
      </c>
      <c r="AC1343">
        <v>152322.28</v>
      </c>
      <c r="AD1343">
        <v>157642.28</v>
      </c>
      <c r="AE1343">
        <v>181188.35</v>
      </c>
      <c r="AF1343">
        <v>181131.35</v>
      </c>
      <c r="AG1343">
        <v>181131.35</v>
      </c>
      <c r="AH1343" s="2">
        <f t="shared" si="160"/>
        <v>1007937.8899999999</v>
      </c>
      <c r="AI1343" s="2">
        <f t="shared" si="155"/>
        <v>0.48991618903375572</v>
      </c>
      <c r="AJ1343">
        <v>1007937.89</v>
      </c>
      <c r="AK1343" s="2">
        <f t="shared" si="161"/>
        <v>2015875.7799999998</v>
      </c>
    </row>
    <row r="1344" spans="1:37" ht="12.75" customHeight="1">
      <c r="A1344" s="2">
        <v>14</v>
      </c>
      <c r="B1344" s="2">
        <v>15</v>
      </c>
      <c r="C1344" s="2" t="s">
        <v>10</v>
      </c>
      <c r="D1344" t="s">
        <v>1443</v>
      </c>
      <c r="E1344" s="2" t="s">
        <v>1606</v>
      </c>
      <c r="F1344" t="str">
        <f t="shared" si="156"/>
        <v>051EMPLOYEE RELATED COSTS - WAGES &amp; SALARIES</v>
      </c>
      <c r="G1344" t="str">
        <f t="shared" si="157"/>
        <v>1002SALARIES &amp; WAGES - OVERTIME</v>
      </c>
      <c r="H1344" s="2" t="s">
        <v>1569</v>
      </c>
      <c r="I1344" t="s">
        <v>1326</v>
      </c>
      <c r="J1344" s="2" t="s">
        <v>576</v>
      </c>
      <c r="K1344" s="2" t="s">
        <v>577</v>
      </c>
      <c r="L1344" s="2" t="s">
        <v>391</v>
      </c>
      <c r="M1344" s="2" t="s">
        <v>392</v>
      </c>
      <c r="N1344" s="2" t="s">
        <v>419</v>
      </c>
      <c r="O1344" s="2" t="s">
        <v>420</v>
      </c>
      <c r="P1344" s="2">
        <v>139677</v>
      </c>
      <c r="Q1344" s="2">
        <v>0</v>
      </c>
      <c r="R1344" s="3">
        <f t="shared" si="158"/>
        <v>0</v>
      </c>
      <c r="S1344" s="3">
        <f t="shared" si="159"/>
        <v>0</v>
      </c>
      <c r="T1344" s="2">
        <v>25242.23</v>
      </c>
      <c r="U1344" s="2">
        <v>0</v>
      </c>
      <c r="V1344" s="2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2154.84</v>
      </c>
      <c r="AC1344">
        <v>0</v>
      </c>
      <c r="AD1344">
        <v>16622.849999999999</v>
      </c>
      <c r="AE1344">
        <v>0</v>
      </c>
      <c r="AF1344">
        <v>6464.54</v>
      </c>
      <c r="AG1344">
        <v>0</v>
      </c>
      <c r="AH1344" s="2">
        <f t="shared" si="160"/>
        <v>25242.23</v>
      </c>
      <c r="AI1344" s="2">
        <f t="shared" si="155"/>
        <v>0.1807185864530309</v>
      </c>
      <c r="AJ1344">
        <v>25242.23</v>
      </c>
      <c r="AK1344" s="2">
        <f t="shared" si="161"/>
        <v>50484.46</v>
      </c>
    </row>
    <row r="1345" spans="1:37" ht="12.75" customHeight="1">
      <c r="A1345" s="2">
        <v>14</v>
      </c>
      <c r="B1345" s="2">
        <v>15</v>
      </c>
      <c r="C1345" s="2" t="s">
        <v>10</v>
      </c>
      <c r="D1345" t="s">
        <v>1443</v>
      </c>
      <c r="E1345" s="2" t="s">
        <v>1606</v>
      </c>
      <c r="F1345" t="str">
        <f t="shared" si="156"/>
        <v>051EMPLOYEE RELATED COSTS - WAGES &amp; SALARIES</v>
      </c>
      <c r="G1345" t="str">
        <f t="shared" si="157"/>
        <v>1003SALARIES &amp; WAGES - PENSIONABLE ALLOWANCE</v>
      </c>
      <c r="H1345" s="2" t="s">
        <v>1569</v>
      </c>
      <c r="I1345" t="s">
        <v>1326</v>
      </c>
      <c r="J1345" s="2" t="s">
        <v>576</v>
      </c>
      <c r="K1345" s="2" t="s">
        <v>577</v>
      </c>
      <c r="L1345" s="2" t="s">
        <v>391</v>
      </c>
      <c r="M1345" s="2" t="s">
        <v>392</v>
      </c>
      <c r="N1345" s="2" t="s">
        <v>426</v>
      </c>
      <c r="O1345" s="2" t="s">
        <v>427</v>
      </c>
      <c r="P1345" s="2">
        <v>0</v>
      </c>
      <c r="Q1345" s="2">
        <v>0</v>
      </c>
      <c r="R1345" s="3">
        <f t="shared" si="158"/>
        <v>0</v>
      </c>
      <c r="S1345" s="3">
        <f t="shared" si="159"/>
        <v>0</v>
      </c>
      <c r="T1345" s="2">
        <v>0</v>
      </c>
      <c r="U1345" s="2">
        <v>0</v>
      </c>
      <c r="V1345" s="2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 s="2">
        <f t="shared" si="160"/>
        <v>0</v>
      </c>
      <c r="AI1345" s="2" t="e">
        <f t="shared" si="155"/>
        <v>#DIV/0!</v>
      </c>
      <c r="AJ1345">
        <v>0</v>
      </c>
      <c r="AK1345" s="2">
        <f t="shared" si="161"/>
        <v>0</v>
      </c>
    </row>
    <row r="1346" spans="1:37" ht="12.75" customHeight="1">
      <c r="A1346" s="2">
        <v>14</v>
      </c>
      <c r="B1346" s="2">
        <v>15</v>
      </c>
      <c r="C1346" s="2" t="s">
        <v>10</v>
      </c>
      <c r="D1346" t="s">
        <v>1443</v>
      </c>
      <c r="E1346" s="2" t="s">
        <v>1606</v>
      </c>
      <c r="F1346" t="str">
        <f t="shared" si="156"/>
        <v>051EMPLOYEE RELATED COSTS - WAGES &amp; SALARIES</v>
      </c>
      <c r="G1346" t="str">
        <f t="shared" si="157"/>
        <v>1004SALARIES &amp; WAGES - ANNUAL BONUS</v>
      </c>
      <c r="H1346" s="2" t="s">
        <v>1569</v>
      </c>
      <c r="I1346" t="s">
        <v>1326</v>
      </c>
      <c r="J1346" s="2" t="s">
        <v>576</v>
      </c>
      <c r="K1346" s="2" t="s">
        <v>577</v>
      </c>
      <c r="L1346" s="2" t="s">
        <v>391</v>
      </c>
      <c r="M1346" s="2" t="s">
        <v>392</v>
      </c>
      <c r="N1346" s="2" t="s">
        <v>428</v>
      </c>
      <c r="O1346" s="2" t="s">
        <v>429</v>
      </c>
      <c r="P1346" s="2">
        <v>161096</v>
      </c>
      <c r="Q1346" s="2">
        <v>169741</v>
      </c>
      <c r="R1346" s="3">
        <f t="shared" si="158"/>
        <v>179076.755</v>
      </c>
      <c r="S1346" s="3">
        <f t="shared" si="159"/>
        <v>188567.823015</v>
      </c>
      <c r="T1346" s="2">
        <v>132252.91</v>
      </c>
      <c r="U1346" s="2">
        <v>0</v>
      </c>
      <c r="V1346" s="2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74028.13</v>
      </c>
      <c r="AC1346">
        <v>0</v>
      </c>
      <c r="AD1346">
        <v>0</v>
      </c>
      <c r="AE1346">
        <v>22446.35</v>
      </c>
      <c r="AF1346">
        <v>0</v>
      </c>
      <c r="AG1346">
        <v>35778.43</v>
      </c>
      <c r="AH1346" s="2">
        <f t="shared" si="160"/>
        <v>132252.91</v>
      </c>
      <c r="AI1346" s="2">
        <f t="shared" si="155"/>
        <v>0.82095713115161151</v>
      </c>
      <c r="AJ1346">
        <v>132252.91</v>
      </c>
      <c r="AK1346" s="2">
        <f t="shared" si="161"/>
        <v>264505.82</v>
      </c>
    </row>
    <row r="1347" spans="1:37" ht="12.75" customHeight="1">
      <c r="A1347" s="2">
        <v>14</v>
      </c>
      <c r="B1347" s="2">
        <v>15</v>
      </c>
      <c r="C1347" s="2" t="s">
        <v>10</v>
      </c>
      <c r="D1347" t="s">
        <v>1443</v>
      </c>
      <c r="E1347" s="2" t="s">
        <v>1606</v>
      </c>
      <c r="F1347" t="str">
        <f t="shared" si="156"/>
        <v>051EMPLOYEE RELATED COSTS - WAGES &amp; SALARIES</v>
      </c>
      <c r="G1347" t="str">
        <f t="shared" si="157"/>
        <v>1010SALARIES &amp; WAGES - LEAVE PAYMENTS</v>
      </c>
      <c r="H1347" s="2" t="s">
        <v>1569</v>
      </c>
      <c r="I1347" t="s">
        <v>1326</v>
      </c>
      <c r="J1347" s="2" t="s">
        <v>576</v>
      </c>
      <c r="K1347" s="2" t="s">
        <v>577</v>
      </c>
      <c r="L1347" s="2" t="s">
        <v>391</v>
      </c>
      <c r="M1347" s="2" t="s">
        <v>392</v>
      </c>
      <c r="N1347" s="2" t="s">
        <v>430</v>
      </c>
      <c r="O1347" s="2" t="s">
        <v>431</v>
      </c>
      <c r="P1347" s="2">
        <v>77050</v>
      </c>
      <c r="Q1347" s="2">
        <v>93780</v>
      </c>
      <c r="R1347" s="3">
        <f t="shared" si="158"/>
        <v>98937.9</v>
      </c>
      <c r="S1347" s="3">
        <f t="shared" si="159"/>
        <v>104181.6087</v>
      </c>
      <c r="T1347" s="2">
        <v>56202.239999999998</v>
      </c>
      <c r="U1347" s="2">
        <v>0</v>
      </c>
      <c r="V1347" s="2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14837.44</v>
      </c>
      <c r="AD1347">
        <v>0</v>
      </c>
      <c r="AE1347">
        <v>0</v>
      </c>
      <c r="AF1347">
        <v>27846.799999999999</v>
      </c>
      <c r="AG1347">
        <v>13518</v>
      </c>
      <c r="AH1347" s="2">
        <f t="shared" si="160"/>
        <v>56202.239999999998</v>
      </c>
      <c r="AI1347" s="2">
        <f t="shared" si="155"/>
        <v>0.7294255678131083</v>
      </c>
      <c r="AJ1347">
        <v>56202.239999999998</v>
      </c>
      <c r="AK1347" s="2">
        <f t="shared" si="161"/>
        <v>112404.48</v>
      </c>
    </row>
    <row r="1348" spans="1:37" ht="12.75" customHeight="1">
      <c r="A1348" s="2">
        <v>14</v>
      </c>
      <c r="B1348" s="2">
        <v>15</v>
      </c>
      <c r="C1348" s="2" t="s">
        <v>10</v>
      </c>
      <c r="D1348" t="s">
        <v>1443</v>
      </c>
      <c r="E1348" s="2" t="s">
        <v>1606</v>
      </c>
      <c r="F1348" t="str">
        <f t="shared" si="156"/>
        <v>051EMPLOYEE RELATED COSTS - WAGES &amp; SALARIES</v>
      </c>
      <c r="G1348" t="str">
        <f t="shared" si="157"/>
        <v>1012HOUSING ALLOWANCE</v>
      </c>
      <c r="H1348" s="2" t="s">
        <v>1569</v>
      </c>
      <c r="I1348" t="s">
        <v>1326</v>
      </c>
      <c r="J1348" s="2" t="s">
        <v>576</v>
      </c>
      <c r="K1348" s="2" t="s">
        <v>577</v>
      </c>
      <c r="L1348" s="2" t="s">
        <v>391</v>
      </c>
      <c r="M1348" s="2" t="s">
        <v>392</v>
      </c>
      <c r="N1348" s="2" t="s">
        <v>432</v>
      </c>
      <c r="O1348" s="2" t="s">
        <v>433</v>
      </c>
      <c r="P1348" s="2">
        <v>17334</v>
      </c>
      <c r="Q1348" s="2">
        <v>48176</v>
      </c>
      <c r="R1348" s="3">
        <f t="shared" si="158"/>
        <v>50825.68</v>
      </c>
      <c r="S1348" s="3">
        <f t="shared" si="159"/>
        <v>53519.441039999998</v>
      </c>
      <c r="T1348" s="2">
        <v>11170</v>
      </c>
      <c r="U1348" s="2">
        <v>0</v>
      </c>
      <c r="V1348" s="2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1828</v>
      </c>
      <c r="AC1348">
        <v>1350</v>
      </c>
      <c r="AD1348">
        <v>2306</v>
      </c>
      <c r="AE1348">
        <v>1350</v>
      </c>
      <c r="AF1348">
        <v>1350</v>
      </c>
      <c r="AG1348">
        <v>2986</v>
      </c>
      <c r="AH1348" s="2">
        <f t="shared" si="160"/>
        <v>11170</v>
      </c>
      <c r="AI1348" s="2">
        <f t="shared" si="155"/>
        <v>0.64439829237337021</v>
      </c>
      <c r="AJ1348">
        <v>11170</v>
      </c>
      <c r="AK1348" s="2">
        <f t="shared" si="161"/>
        <v>22340</v>
      </c>
    </row>
    <row r="1349" spans="1:37" ht="12.75" customHeight="1">
      <c r="A1349" s="2">
        <v>14</v>
      </c>
      <c r="B1349" s="2">
        <v>15</v>
      </c>
      <c r="C1349" s="2" t="s">
        <v>10</v>
      </c>
      <c r="D1349" t="s">
        <v>1443</v>
      </c>
      <c r="E1349" s="2" t="s">
        <v>1606</v>
      </c>
      <c r="F1349" t="str">
        <f t="shared" si="156"/>
        <v>051EMPLOYEE RELATED COSTS - WAGES &amp; SALARIES</v>
      </c>
      <c r="G1349" t="str">
        <f t="shared" si="157"/>
        <v>1013TRAVEL ALLOWANCE</v>
      </c>
      <c r="H1349" s="2" t="s">
        <v>1569</v>
      </c>
      <c r="I1349" t="s">
        <v>1326</v>
      </c>
      <c r="J1349" s="2" t="s">
        <v>576</v>
      </c>
      <c r="K1349" s="2" t="s">
        <v>577</v>
      </c>
      <c r="L1349" s="2" t="s">
        <v>391</v>
      </c>
      <c r="M1349" s="2" t="s">
        <v>392</v>
      </c>
      <c r="N1349" s="2" t="s">
        <v>434</v>
      </c>
      <c r="O1349" s="2" t="s">
        <v>435</v>
      </c>
      <c r="P1349" s="2">
        <v>132263</v>
      </c>
      <c r="Q1349" s="2">
        <v>134227</v>
      </c>
      <c r="R1349" s="3">
        <f t="shared" si="158"/>
        <v>141609.48499999999</v>
      </c>
      <c r="S1349" s="3">
        <f t="shared" si="159"/>
        <v>149114.787705</v>
      </c>
      <c r="T1349" s="2">
        <v>0</v>
      </c>
      <c r="U1349" s="2">
        <v>0</v>
      </c>
      <c r="V1349" s="2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 s="2">
        <f t="shared" si="160"/>
        <v>0</v>
      </c>
      <c r="AI1349" s="2">
        <f t="shared" si="155"/>
        <v>0</v>
      </c>
      <c r="AJ1349">
        <v>0</v>
      </c>
      <c r="AK1349" s="2">
        <f t="shared" si="161"/>
        <v>0</v>
      </c>
    </row>
    <row r="1350" spans="1:37" ht="12.75" customHeight="1">
      <c r="A1350" s="2">
        <v>14</v>
      </c>
      <c r="B1350" s="2">
        <v>15</v>
      </c>
      <c r="C1350" s="2" t="s">
        <v>10</v>
      </c>
      <c r="D1350" t="s">
        <v>1443</v>
      </c>
      <c r="E1350" s="2" t="s">
        <v>1606</v>
      </c>
      <c r="F1350" t="str">
        <f t="shared" si="156"/>
        <v>051EMPLOYEE RELATED COSTS - WAGES &amp; SALARIES</v>
      </c>
      <c r="G1350" t="str">
        <f t="shared" si="157"/>
        <v>1016PERFORMANCE INCENTIVE SCHEMES</v>
      </c>
      <c r="H1350" s="2" t="s">
        <v>1569</v>
      </c>
      <c r="I1350" t="s">
        <v>1326</v>
      </c>
      <c r="J1350" s="2" t="s">
        <v>576</v>
      </c>
      <c r="K1350" s="2" t="s">
        <v>577</v>
      </c>
      <c r="L1350" s="2" t="s">
        <v>391</v>
      </c>
      <c r="M1350" s="2" t="s">
        <v>392</v>
      </c>
      <c r="N1350" s="2" t="s">
        <v>393</v>
      </c>
      <c r="O1350" s="2" t="s">
        <v>394</v>
      </c>
      <c r="P1350" s="2">
        <v>0</v>
      </c>
      <c r="Q1350" s="2">
        <v>45940</v>
      </c>
      <c r="R1350" s="3">
        <f t="shared" si="158"/>
        <v>48466.7</v>
      </c>
      <c r="S1350" s="3">
        <f t="shared" si="159"/>
        <v>51035.435099999995</v>
      </c>
      <c r="T1350" s="2">
        <v>0</v>
      </c>
      <c r="U1350" s="2">
        <v>0</v>
      </c>
      <c r="V1350" s="2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 s="2">
        <f t="shared" si="160"/>
        <v>0</v>
      </c>
      <c r="AI1350" s="2" t="e">
        <f t="shared" si="155"/>
        <v>#DIV/0!</v>
      </c>
      <c r="AJ1350">
        <v>0</v>
      </c>
      <c r="AK1350" s="2">
        <f t="shared" si="161"/>
        <v>0</v>
      </c>
    </row>
    <row r="1351" spans="1:37" ht="12.75" customHeight="1">
      <c r="A1351" s="2">
        <v>14</v>
      </c>
      <c r="B1351" s="2">
        <v>15</v>
      </c>
      <c r="C1351" s="2" t="s">
        <v>10</v>
      </c>
      <c r="D1351" t="s">
        <v>1444</v>
      </c>
      <c r="E1351" s="2" t="s">
        <v>1607</v>
      </c>
      <c r="F1351" t="str">
        <f t="shared" si="156"/>
        <v>051EMPLOYEE RELATED COSTS - WAGES &amp; SALARIES</v>
      </c>
      <c r="G1351" t="str">
        <f t="shared" si="157"/>
        <v>1001SALARIES &amp; WAGES - BASIC SCALE</v>
      </c>
      <c r="H1351" s="2" t="s">
        <v>1570</v>
      </c>
      <c r="I1351" t="s">
        <v>1326</v>
      </c>
      <c r="J1351" s="2" t="s">
        <v>578</v>
      </c>
      <c r="K1351" s="2" t="s">
        <v>579</v>
      </c>
      <c r="L1351" s="2" t="s">
        <v>391</v>
      </c>
      <c r="M1351" s="2" t="s">
        <v>392</v>
      </c>
      <c r="N1351" s="2" t="s">
        <v>424</v>
      </c>
      <c r="O1351" s="2" t="s">
        <v>425</v>
      </c>
      <c r="P1351" s="2">
        <v>1369599</v>
      </c>
      <c r="Q1351" s="2">
        <v>1453907</v>
      </c>
      <c r="R1351" s="3">
        <f t="shared" si="158"/>
        <v>1533871.885</v>
      </c>
      <c r="S1351" s="3">
        <f t="shared" si="159"/>
        <v>1615167.0949049999</v>
      </c>
      <c r="T1351" s="2">
        <v>648562.8600000001</v>
      </c>
      <c r="U1351" s="2">
        <v>0</v>
      </c>
      <c r="V1351" s="2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108093.81</v>
      </c>
      <c r="AC1351">
        <v>108093.81</v>
      </c>
      <c r="AD1351">
        <v>108093.81</v>
      </c>
      <c r="AE1351">
        <v>108093.81</v>
      </c>
      <c r="AF1351">
        <v>108093.81</v>
      </c>
      <c r="AG1351">
        <v>108093.81</v>
      </c>
      <c r="AH1351" s="2">
        <f t="shared" si="160"/>
        <v>648562.8600000001</v>
      </c>
      <c r="AI1351" s="2">
        <f t="shared" si="155"/>
        <v>0.47354215357925938</v>
      </c>
      <c r="AJ1351">
        <v>648562.86</v>
      </c>
      <c r="AK1351" s="2">
        <f t="shared" si="161"/>
        <v>1297125.7200000002</v>
      </c>
    </row>
    <row r="1352" spans="1:37" ht="12.75" customHeight="1">
      <c r="A1352" s="2">
        <v>14</v>
      </c>
      <c r="B1352" s="2">
        <v>15</v>
      </c>
      <c r="C1352" s="2" t="s">
        <v>10</v>
      </c>
      <c r="D1352" t="s">
        <v>1444</v>
      </c>
      <c r="E1352" s="2" t="s">
        <v>1607</v>
      </c>
      <c r="F1352" t="str">
        <f t="shared" si="156"/>
        <v>051EMPLOYEE RELATED COSTS - WAGES &amp; SALARIES</v>
      </c>
      <c r="G1352" t="str">
        <f t="shared" si="157"/>
        <v>1003SALARIES &amp; WAGES - PENSIONABLE ALLOWANCE</v>
      </c>
      <c r="H1352" s="2" t="s">
        <v>1570</v>
      </c>
      <c r="I1352" t="s">
        <v>1326</v>
      </c>
      <c r="J1352" s="2" t="s">
        <v>578</v>
      </c>
      <c r="K1352" s="2" t="s">
        <v>579</v>
      </c>
      <c r="L1352" s="2" t="s">
        <v>391</v>
      </c>
      <c r="M1352" s="2" t="s">
        <v>392</v>
      </c>
      <c r="N1352" s="2" t="s">
        <v>426</v>
      </c>
      <c r="O1352" s="2" t="s">
        <v>427</v>
      </c>
      <c r="P1352" s="2">
        <v>0</v>
      </c>
      <c r="Q1352" s="2">
        <v>0</v>
      </c>
      <c r="R1352" s="3">
        <f t="shared" si="158"/>
        <v>0</v>
      </c>
      <c r="S1352" s="3">
        <f t="shared" si="159"/>
        <v>0</v>
      </c>
      <c r="T1352" s="2">
        <v>0</v>
      </c>
      <c r="U1352" s="2">
        <v>0</v>
      </c>
      <c r="V1352" s="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 s="2">
        <f t="shared" si="160"/>
        <v>0</v>
      </c>
      <c r="AI1352" s="2" t="e">
        <f t="shared" si="155"/>
        <v>#DIV/0!</v>
      </c>
      <c r="AJ1352">
        <v>0</v>
      </c>
      <c r="AK1352" s="2">
        <f t="shared" si="161"/>
        <v>0</v>
      </c>
    </row>
    <row r="1353" spans="1:37" ht="12.75" customHeight="1">
      <c r="A1353" s="2">
        <v>14</v>
      </c>
      <c r="B1353" s="2">
        <v>15</v>
      </c>
      <c r="C1353" s="2" t="s">
        <v>10</v>
      </c>
      <c r="D1353" t="s">
        <v>1444</v>
      </c>
      <c r="E1353" s="2" t="s">
        <v>1607</v>
      </c>
      <c r="F1353" t="str">
        <f t="shared" si="156"/>
        <v>051EMPLOYEE RELATED COSTS - WAGES &amp; SALARIES</v>
      </c>
      <c r="G1353" t="str">
        <f t="shared" si="157"/>
        <v>1004SALARIES &amp; WAGES - ANNUAL BONUS</v>
      </c>
      <c r="H1353" s="2" t="s">
        <v>1570</v>
      </c>
      <c r="I1353" t="s">
        <v>1326</v>
      </c>
      <c r="J1353" s="2" t="s">
        <v>578</v>
      </c>
      <c r="K1353" s="2" t="s">
        <v>579</v>
      </c>
      <c r="L1353" s="2" t="s">
        <v>391</v>
      </c>
      <c r="M1353" s="2" t="s">
        <v>392</v>
      </c>
      <c r="N1353" s="2" t="s">
        <v>428</v>
      </c>
      <c r="O1353" s="2" t="s">
        <v>429</v>
      </c>
      <c r="P1353" s="2">
        <v>22490</v>
      </c>
      <c r="Q1353" s="2">
        <v>121159</v>
      </c>
      <c r="R1353" s="3">
        <f t="shared" si="158"/>
        <v>127822.745</v>
      </c>
      <c r="S1353" s="3">
        <f t="shared" si="159"/>
        <v>134597.350485</v>
      </c>
      <c r="T1353" s="2">
        <v>0</v>
      </c>
      <c r="U1353" s="2">
        <v>0</v>
      </c>
      <c r="V1353" s="2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 s="2">
        <f t="shared" si="160"/>
        <v>0</v>
      </c>
      <c r="AI1353" s="2">
        <f t="shared" ref="AI1353:AI1416" si="162">AH1353/P1353</f>
        <v>0</v>
      </c>
      <c r="AJ1353">
        <v>0</v>
      </c>
      <c r="AK1353" s="2">
        <f t="shared" si="161"/>
        <v>0</v>
      </c>
    </row>
    <row r="1354" spans="1:37" ht="12.75" customHeight="1">
      <c r="A1354" s="2">
        <v>14</v>
      </c>
      <c r="B1354" s="2">
        <v>15</v>
      </c>
      <c r="C1354" s="2" t="s">
        <v>10</v>
      </c>
      <c r="D1354" t="s">
        <v>1444</v>
      </c>
      <c r="E1354" s="2" t="s">
        <v>1607</v>
      </c>
      <c r="F1354" t="str">
        <f t="shared" ref="F1354:F1417" si="163">L1354&amp;M1354</f>
        <v>051EMPLOYEE RELATED COSTS - WAGES &amp; SALARIES</v>
      </c>
      <c r="G1354" t="str">
        <f t="shared" ref="G1354:G1417" si="164">N1354&amp;O1354</f>
        <v>1010SALARIES &amp; WAGES - LEAVE PAYMENTS</v>
      </c>
      <c r="H1354" s="2" t="s">
        <v>1570</v>
      </c>
      <c r="I1354" t="s">
        <v>1326</v>
      </c>
      <c r="J1354" s="2" t="s">
        <v>578</v>
      </c>
      <c r="K1354" s="2" t="s">
        <v>579</v>
      </c>
      <c r="L1354" s="2" t="s">
        <v>391</v>
      </c>
      <c r="M1354" s="2" t="s">
        <v>392</v>
      </c>
      <c r="N1354" s="2" t="s">
        <v>430</v>
      </c>
      <c r="O1354" s="2" t="s">
        <v>431</v>
      </c>
      <c r="P1354" s="2">
        <v>46447</v>
      </c>
      <c r="Q1354" s="2">
        <v>52431</v>
      </c>
      <c r="R1354" s="3">
        <f t="shared" ref="R1354:R1417" si="165">SUM((Q1354*0.055)+Q1354)</f>
        <v>55314.705000000002</v>
      </c>
      <c r="S1354" s="3">
        <f t="shared" ref="S1354:S1417" si="166">SUM((R1354*0.053)+R1354)</f>
        <v>58246.384365000005</v>
      </c>
      <c r="T1354" s="2">
        <v>0</v>
      </c>
      <c r="U1354" s="2">
        <v>0</v>
      </c>
      <c r="V1354" s="2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 s="2">
        <f t="shared" ref="AH1354:AH1417" si="167">SUM(AB1354:AG1354)</f>
        <v>0</v>
      </c>
      <c r="AI1354" s="2">
        <f t="shared" si="162"/>
        <v>0</v>
      </c>
      <c r="AJ1354">
        <v>0</v>
      </c>
      <c r="AK1354" s="2">
        <f t="shared" ref="AK1354:AK1417" si="168">T1354*2</f>
        <v>0</v>
      </c>
    </row>
    <row r="1355" spans="1:37" ht="12.75" customHeight="1">
      <c r="A1355" s="2">
        <v>14</v>
      </c>
      <c r="B1355" s="2">
        <v>15</v>
      </c>
      <c r="C1355" s="2" t="s">
        <v>10</v>
      </c>
      <c r="D1355" t="s">
        <v>1445</v>
      </c>
      <c r="E1355" s="2" t="s">
        <v>1607</v>
      </c>
      <c r="F1355" t="str">
        <f t="shared" si="163"/>
        <v>051EMPLOYEE RELATED COSTS - WAGES &amp; SALARIES</v>
      </c>
      <c r="G1355" t="str">
        <f t="shared" si="164"/>
        <v>1001SALARIES &amp; WAGES - BASIC SCALE</v>
      </c>
      <c r="H1355" s="2" t="s">
        <v>1570</v>
      </c>
      <c r="I1355" t="s">
        <v>1326</v>
      </c>
      <c r="J1355" s="2" t="s">
        <v>436</v>
      </c>
      <c r="K1355" s="2" t="s">
        <v>580</v>
      </c>
      <c r="L1355" s="2" t="s">
        <v>391</v>
      </c>
      <c r="M1355" s="2" t="s">
        <v>392</v>
      </c>
      <c r="N1355" s="2" t="s">
        <v>424</v>
      </c>
      <c r="O1355" s="2" t="s">
        <v>425</v>
      </c>
      <c r="P1355" s="2">
        <v>4802307</v>
      </c>
      <c r="Q1355" s="2">
        <v>4411970</v>
      </c>
      <c r="R1355" s="3">
        <f t="shared" si="165"/>
        <v>4654628.3499999996</v>
      </c>
      <c r="S1355" s="3">
        <f t="shared" si="166"/>
        <v>4901323.6525499998</v>
      </c>
      <c r="T1355" s="2">
        <v>2111741.5700000003</v>
      </c>
      <c r="U1355" s="2">
        <v>0</v>
      </c>
      <c r="V1355" s="2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373953.34</v>
      </c>
      <c r="AC1355">
        <v>346103.25</v>
      </c>
      <c r="AD1355">
        <v>350008.41</v>
      </c>
      <c r="AE1355">
        <v>347232.28</v>
      </c>
      <c r="AF1355">
        <v>346465.09</v>
      </c>
      <c r="AG1355">
        <v>347979.2</v>
      </c>
      <c r="AH1355" s="2">
        <f t="shared" si="167"/>
        <v>2111741.5700000003</v>
      </c>
      <c r="AI1355" s="2">
        <f t="shared" si="162"/>
        <v>0.43973481287223004</v>
      </c>
      <c r="AJ1355">
        <v>2111741.5699999998</v>
      </c>
      <c r="AK1355" s="2">
        <f t="shared" si="168"/>
        <v>4223483.1400000006</v>
      </c>
    </row>
    <row r="1356" spans="1:37" ht="12.75" customHeight="1">
      <c r="A1356" s="2">
        <v>14</v>
      </c>
      <c r="B1356" s="2">
        <v>15</v>
      </c>
      <c r="C1356" s="2" t="s">
        <v>10</v>
      </c>
      <c r="D1356" t="s">
        <v>1445</v>
      </c>
      <c r="E1356" s="2" t="s">
        <v>1607</v>
      </c>
      <c r="F1356" t="str">
        <f t="shared" si="163"/>
        <v>051EMPLOYEE RELATED COSTS - WAGES &amp; SALARIES</v>
      </c>
      <c r="G1356" t="str">
        <f t="shared" si="164"/>
        <v>1003SALARIES &amp; WAGES - PENSIONABLE ALLOWANCE</v>
      </c>
      <c r="H1356" s="2" t="s">
        <v>1570</v>
      </c>
      <c r="I1356" t="s">
        <v>1326</v>
      </c>
      <c r="J1356" s="2" t="s">
        <v>436</v>
      </c>
      <c r="K1356" s="2" t="s">
        <v>580</v>
      </c>
      <c r="L1356" s="2" t="s">
        <v>391</v>
      </c>
      <c r="M1356" s="2" t="s">
        <v>392</v>
      </c>
      <c r="N1356" s="2" t="s">
        <v>426</v>
      </c>
      <c r="O1356" s="2" t="s">
        <v>427</v>
      </c>
      <c r="P1356" s="2">
        <v>0</v>
      </c>
      <c r="Q1356" s="2">
        <v>0</v>
      </c>
      <c r="R1356" s="3">
        <f t="shared" si="165"/>
        <v>0</v>
      </c>
      <c r="S1356" s="3">
        <f t="shared" si="166"/>
        <v>0</v>
      </c>
      <c r="T1356" s="2">
        <v>0</v>
      </c>
      <c r="U1356" s="2">
        <v>0</v>
      </c>
      <c r="V1356" s="2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 s="2">
        <f t="shared" si="167"/>
        <v>0</v>
      </c>
      <c r="AI1356" s="2" t="e">
        <f t="shared" si="162"/>
        <v>#DIV/0!</v>
      </c>
      <c r="AJ1356">
        <v>0</v>
      </c>
      <c r="AK1356" s="2">
        <f t="shared" si="168"/>
        <v>0</v>
      </c>
    </row>
    <row r="1357" spans="1:37" ht="12.75" customHeight="1">
      <c r="A1357" s="2">
        <v>14</v>
      </c>
      <c r="B1357" s="2">
        <v>15</v>
      </c>
      <c r="C1357" s="2" t="s">
        <v>10</v>
      </c>
      <c r="D1357" t="s">
        <v>1445</v>
      </c>
      <c r="E1357" s="2" t="s">
        <v>1607</v>
      </c>
      <c r="F1357" t="str">
        <f t="shared" si="163"/>
        <v>051EMPLOYEE RELATED COSTS - WAGES &amp; SALARIES</v>
      </c>
      <c r="G1357" t="str">
        <f t="shared" si="164"/>
        <v>1004SALARIES &amp; WAGES - ANNUAL BONUS</v>
      </c>
      <c r="H1357" s="2" t="s">
        <v>1570</v>
      </c>
      <c r="I1357" t="s">
        <v>1326</v>
      </c>
      <c r="J1357" s="2" t="s">
        <v>436</v>
      </c>
      <c r="K1357" s="2" t="s">
        <v>580</v>
      </c>
      <c r="L1357" s="2" t="s">
        <v>391</v>
      </c>
      <c r="M1357" s="2" t="s">
        <v>392</v>
      </c>
      <c r="N1357" s="2" t="s">
        <v>428</v>
      </c>
      <c r="O1357" s="2" t="s">
        <v>429</v>
      </c>
      <c r="P1357" s="2">
        <v>396696</v>
      </c>
      <c r="Q1357" s="2">
        <v>355219</v>
      </c>
      <c r="R1357" s="3">
        <f t="shared" si="165"/>
        <v>374756.04499999998</v>
      </c>
      <c r="S1357" s="3">
        <f t="shared" si="166"/>
        <v>394618.11538500001</v>
      </c>
      <c r="T1357" s="2">
        <v>199316.97</v>
      </c>
      <c r="U1357" s="2">
        <v>0</v>
      </c>
      <c r="V1357" s="2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22446.35</v>
      </c>
      <c r="AC1357">
        <v>120315.49</v>
      </c>
      <c r="AD1357">
        <v>0</v>
      </c>
      <c r="AE1357">
        <v>0</v>
      </c>
      <c r="AF1357">
        <v>56555.13</v>
      </c>
      <c r="AG1357">
        <v>0</v>
      </c>
      <c r="AH1357" s="2">
        <f t="shared" si="167"/>
        <v>199316.97</v>
      </c>
      <c r="AI1357" s="2">
        <f t="shared" si="162"/>
        <v>0.50244260088329606</v>
      </c>
      <c r="AJ1357">
        <v>199316.97</v>
      </c>
      <c r="AK1357" s="2">
        <f t="shared" si="168"/>
        <v>398633.94</v>
      </c>
    </row>
    <row r="1358" spans="1:37" ht="12.75" customHeight="1">
      <c r="A1358" s="2">
        <v>14</v>
      </c>
      <c r="B1358" s="2">
        <v>15</v>
      </c>
      <c r="C1358" s="2" t="s">
        <v>10</v>
      </c>
      <c r="D1358" t="s">
        <v>1445</v>
      </c>
      <c r="E1358" s="2" t="s">
        <v>1607</v>
      </c>
      <c r="F1358" t="str">
        <f t="shared" si="163"/>
        <v>051EMPLOYEE RELATED COSTS - WAGES &amp; SALARIES</v>
      </c>
      <c r="G1358" t="str">
        <f t="shared" si="164"/>
        <v>1010SALARIES &amp; WAGES - LEAVE PAYMENTS</v>
      </c>
      <c r="H1358" s="2" t="s">
        <v>1570</v>
      </c>
      <c r="I1358" t="s">
        <v>1326</v>
      </c>
      <c r="J1358" s="2" t="s">
        <v>436</v>
      </c>
      <c r="K1358" s="2" t="s">
        <v>580</v>
      </c>
      <c r="L1358" s="2" t="s">
        <v>391</v>
      </c>
      <c r="M1358" s="2" t="s">
        <v>392</v>
      </c>
      <c r="N1358" s="2" t="s">
        <v>430</v>
      </c>
      <c r="O1358" s="2" t="s">
        <v>431</v>
      </c>
      <c r="P1358" s="2">
        <v>189903</v>
      </c>
      <c r="Q1358" s="2">
        <v>261932</v>
      </c>
      <c r="R1358" s="3">
        <f t="shared" si="165"/>
        <v>276338.26</v>
      </c>
      <c r="S1358" s="3">
        <f t="shared" si="166"/>
        <v>290984.18778000004</v>
      </c>
      <c r="T1358" s="2">
        <v>92614</v>
      </c>
      <c r="U1358" s="2">
        <v>0</v>
      </c>
      <c r="V1358" s="2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21243.52</v>
      </c>
      <c r="AC1358">
        <v>0</v>
      </c>
      <c r="AD1358">
        <v>49570.8</v>
      </c>
      <c r="AE1358">
        <v>0</v>
      </c>
      <c r="AF1358">
        <v>21799.68</v>
      </c>
      <c r="AG1358">
        <v>0</v>
      </c>
      <c r="AH1358" s="2">
        <f t="shared" si="167"/>
        <v>92614</v>
      </c>
      <c r="AI1358" s="2">
        <f t="shared" si="162"/>
        <v>0.48769108439571779</v>
      </c>
      <c r="AJ1358">
        <v>92614</v>
      </c>
      <c r="AK1358" s="2">
        <f t="shared" si="168"/>
        <v>185228</v>
      </c>
    </row>
    <row r="1359" spans="1:37" ht="12.75" customHeight="1">
      <c r="A1359" s="2">
        <v>14</v>
      </c>
      <c r="B1359" s="2">
        <v>15</v>
      </c>
      <c r="C1359" s="2" t="s">
        <v>10</v>
      </c>
      <c r="D1359" t="s">
        <v>1445</v>
      </c>
      <c r="E1359" s="2" t="s">
        <v>1607</v>
      </c>
      <c r="F1359" t="str">
        <f t="shared" si="163"/>
        <v>051EMPLOYEE RELATED COSTS - WAGES &amp; SALARIES</v>
      </c>
      <c r="G1359" t="str">
        <f t="shared" si="164"/>
        <v>1012HOUSING ALLOWANCE</v>
      </c>
      <c r="H1359" s="2" t="s">
        <v>1570</v>
      </c>
      <c r="I1359" t="s">
        <v>1326</v>
      </c>
      <c r="J1359" s="2" t="s">
        <v>436</v>
      </c>
      <c r="K1359" s="2" t="s">
        <v>580</v>
      </c>
      <c r="L1359" s="2" t="s">
        <v>391</v>
      </c>
      <c r="M1359" s="2" t="s">
        <v>392</v>
      </c>
      <c r="N1359" s="2" t="s">
        <v>432</v>
      </c>
      <c r="O1359" s="2" t="s">
        <v>433</v>
      </c>
      <c r="P1359" s="2">
        <v>80006</v>
      </c>
      <c r="Q1359" s="2">
        <v>102155</v>
      </c>
      <c r="R1359" s="3">
        <f t="shared" si="165"/>
        <v>107773.52499999999</v>
      </c>
      <c r="S1359" s="3">
        <f t="shared" si="166"/>
        <v>113485.52182499999</v>
      </c>
      <c r="T1359" s="2">
        <v>49486</v>
      </c>
      <c r="U1359" s="2">
        <v>0</v>
      </c>
      <c r="V1359" s="2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8331</v>
      </c>
      <c r="AC1359">
        <v>8231</v>
      </c>
      <c r="AD1359">
        <v>8231</v>
      </c>
      <c r="AE1359">
        <v>8231</v>
      </c>
      <c r="AF1359">
        <v>6406</v>
      </c>
      <c r="AG1359">
        <v>10056</v>
      </c>
      <c r="AH1359" s="2">
        <f t="shared" si="167"/>
        <v>49486</v>
      </c>
      <c r="AI1359" s="2">
        <f t="shared" si="162"/>
        <v>0.61852861035422346</v>
      </c>
      <c r="AJ1359">
        <v>49486</v>
      </c>
      <c r="AK1359" s="2">
        <f t="shared" si="168"/>
        <v>98972</v>
      </c>
    </row>
    <row r="1360" spans="1:37" ht="12.75" customHeight="1">
      <c r="A1360" s="2">
        <v>14</v>
      </c>
      <c r="B1360" s="2">
        <v>15</v>
      </c>
      <c r="C1360" s="2" t="s">
        <v>10</v>
      </c>
      <c r="D1360" t="s">
        <v>1445</v>
      </c>
      <c r="E1360" s="2" t="s">
        <v>1607</v>
      </c>
      <c r="F1360" t="str">
        <f t="shared" si="163"/>
        <v>051EMPLOYEE RELATED COSTS - WAGES &amp; SALARIES</v>
      </c>
      <c r="G1360" t="str">
        <f t="shared" si="164"/>
        <v>1013TRAVEL ALLOWANCE</v>
      </c>
      <c r="H1360" s="2" t="s">
        <v>1570</v>
      </c>
      <c r="I1360" t="s">
        <v>1326</v>
      </c>
      <c r="J1360" s="2" t="s">
        <v>436</v>
      </c>
      <c r="K1360" s="2" t="s">
        <v>580</v>
      </c>
      <c r="L1360" s="2" t="s">
        <v>391</v>
      </c>
      <c r="M1360" s="2" t="s">
        <v>392</v>
      </c>
      <c r="N1360" s="2" t="s">
        <v>434</v>
      </c>
      <c r="O1360" s="2" t="s">
        <v>435</v>
      </c>
      <c r="P1360" s="2">
        <v>397790</v>
      </c>
      <c r="Q1360" s="2">
        <v>504604</v>
      </c>
      <c r="R1360" s="3">
        <f t="shared" si="165"/>
        <v>532357.22</v>
      </c>
      <c r="S1360" s="3">
        <f t="shared" si="166"/>
        <v>560572.15266000002</v>
      </c>
      <c r="T1360" s="2">
        <v>174199.00000000003</v>
      </c>
      <c r="U1360" s="2">
        <v>0</v>
      </c>
      <c r="V1360" s="2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29209.4</v>
      </c>
      <c r="AC1360">
        <v>29209.4</v>
      </c>
      <c r="AD1360">
        <v>29039.4</v>
      </c>
      <c r="AE1360">
        <v>29049.599999999999</v>
      </c>
      <c r="AF1360">
        <v>28845.599999999999</v>
      </c>
      <c r="AG1360">
        <v>28845.599999999999</v>
      </c>
      <c r="AH1360" s="2">
        <f t="shared" si="167"/>
        <v>174199.00000000003</v>
      </c>
      <c r="AI1360" s="2">
        <f t="shared" si="162"/>
        <v>0.43791699137736001</v>
      </c>
      <c r="AJ1360">
        <v>174199</v>
      </c>
      <c r="AK1360" s="2">
        <f t="shared" si="168"/>
        <v>348398.00000000006</v>
      </c>
    </row>
    <row r="1361" spans="1:37" ht="12.75" customHeight="1">
      <c r="A1361" s="2">
        <v>14</v>
      </c>
      <c r="B1361" s="2">
        <v>15</v>
      </c>
      <c r="C1361" s="2" t="s">
        <v>10</v>
      </c>
      <c r="D1361" t="s">
        <v>1445</v>
      </c>
      <c r="E1361" s="2" t="s">
        <v>1607</v>
      </c>
      <c r="F1361" t="str">
        <f t="shared" si="163"/>
        <v>051EMPLOYEE RELATED COSTS - WAGES &amp; SALARIES</v>
      </c>
      <c r="G1361" t="str">
        <f t="shared" si="164"/>
        <v>1015MEDICAL EXAMINATION</v>
      </c>
      <c r="H1361" s="2" t="s">
        <v>1570</v>
      </c>
      <c r="I1361" t="s">
        <v>1326</v>
      </c>
      <c r="J1361" s="2" t="s">
        <v>436</v>
      </c>
      <c r="K1361" s="2" t="s">
        <v>580</v>
      </c>
      <c r="L1361" s="2" t="s">
        <v>391</v>
      </c>
      <c r="M1361" s="2" t="s">
        <v>392</v>
      </c>
      <c r="N1361" s="2" t="s">
        <v>1079</v>
      </c>
      <c r="O1361" s="2" t="s">
        <v>1080</v>
      </c>
      <c r="P1361" s="2">
        <v>20000</v>
      </c>
      <c r="Q1361" s="2">
        <v>20000</v>
      </c>
      <c r="R1361" s="3">
        <f t="shared" si="165"/>
        <v>21100</v>
      </c>
      <c r="S1361" s="3">
        <f t="shared" si="166"/>
        <v>22218.3</v>
      </c>
      <c r="T1361" s="2">
        <v>900</v>
      </c>
      <c r="U1361" s="2">
        <v>0</v>
      </c>
      <c r="V1361" s="2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180</v>
      </c>
      <c r="AC1361">
        <v>360</v>
      </c>
      <c r="AD1361">
        <v>0</v>
      </c>
      <c r="AE1361">
        <v>0</v>
      </c>
      <c r="AF1361">
        <v>0</v>
      </c>
      <c r="AG1361">
        <v>360</v>
      </c>
      <c r="AH1361" s="2">
        <f t="shared" si="167"/>
        <v>900</v>
      </c>
      <c r="AI1361" s="2">
        <f t="shared" si="162"/>
        <v>4.4999999999999998E-2</v>
      </c>
      <c r="AJ1361">
        <v>900</v>
      </c>
      <c r="AK1361" s="2">
        <f t="shared" si="168"/>
        <v>1800</v>
      </c>
    </row>
    <row r="1362" spans="1:37" ht="12.75" customHeight="1">
      <c r="A1362" s="2">
        <v>14</v>
      </c>
      <c r="B1362" s="2">
        <v>15</v>
      </c>
      <c r="C1362" s="2" t="s">
        <v>10</v>
      </c>
      <c r="D1362" t="s">
        <v>1445</v>
      </c>
      <c r="E1362" s="2" t="s">
        <v>1607</v>
      </c>
      <c r="F1362" t="str">
        <f t="shared" si="163"/>
        <v>051EMPLOYEE RELATED COSTS - WAGES &amp; SALARIES</v>
      </c>
      <c r="G1362" t="str">
        <f t="shared" si="164"/>
        <v>1016PERFORMANCE INCENTIVE SCHEMES</v>
      </c>
      <c r="H1362" s="2" t="s">
        <v>1570</v>
      </c>
      <c r="I1362" t="s">
        <v>1326</v>
      </c>
      <c r="J1362" s="2" t="s">
        <v>436</v>
      </c>
      <c r="K1362" s="2" t="s">
        <v>580</v>
      </c>
      <c r="L1362" s="2" t="s">
        <v>391</v>
      </c>
      <c r="M1362" s="2" t="s">
        <v>392</v>
      </c>
      <c r="N1362" s="2" t="s">
        <v>393</v>
      </c>
      <c r="O1362" s="2" t="s">
        <v>394</v>
      </c>
      <c r="P1362" s="2">
        <v>0</v>
      </c>
      <c r="Q1362" s="2">
        <v>45940</v>
      </c>
      <c r="R1362" s="3">
        <f t="shared" si="165"/>
        <v>48466.7</v>
      </c>
      <c r="S1362" s="3">
        <f t="shared" si="166"/>
        <v>51035.435099999995</v>
      </c>
      <c r="T1362" s="2">
        <v>0</v>
      </c>
      <c r="U1362" s="2">
        <v>0</v>
      </c>
      <c r="V1362" s="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 s="2">
        <f t="shared" si="167"/>
        <v>0</v>
      </c>
      <c r="AI1362" s="2" t="e">
        <f t="shared" si="162"/>
        <v>#DIV/0!</v>
      </c>
      <c r="AJ1362">
        <v>0</v>
      </c>
      <c r="AK1362" s="2">
        <f t="shared" si="168"/>
        <v>0</v>
      </c>
    </row>
    <row r="1363" spans="1:37" ht="12.75" customHeight="1">
      <c r="A1363" s="2">
        <v>14</v>
      </c>
      <c r="B1363" s="2">
        <v>15</v>
      </c>
      <c r="C1363" s="2" t="s">
        <v>10</v>
      </c>
      <c r="D1363" t="s">
        <v>1447</v>
      </c>
      <c r="E1363" s="2" t="s">
        <v>1607</v>
      </c>
      <c r="F1363" t="str">
        <f t="shared" si="163"/>
        <v>051EMPLOYEE RELATED COSTS - WAGES &amp; SALARIES</v>
      </c>
      <c r="G1363" t="str">
        <f t="shared" si="164"/>
        <v>1001SALARIES &amp; WAGES - BASIC SCALE</v>
      </c>
      <c r="H1363" s="2" t="s">
        <v>1573</v>
      </c>
      <c r="I1363" t="s">
        <v>1326</v>
      </c>
      <c r="J1363" s="2" t="s">
        <v>585</v>
      </c>
      <c r="K1363" s="2" t="s">
        <v>586</v>
      </c>
      <c r="L1363" s="2" t="s">
        <v>391</v>
      </c>
      <c r="M1363" s="2" t="s">
        <v>392</v>
      </c>
      <c r="N1363" s="2" t="s">
        <v>424</v>
      </c>
      <c r="O1363" s="2" t="s">
        <v>425</v>
      </c>
      <c r="P1363" s="2">
        <v>3879884</v>
      </c>
      <c r="Q1363" s="2">
        <v>4095699</v>
      </c>
      <c r="R1363" s="3">
        <f t="shared" si="165"/>
        <v>4320962.4450000003</v>
      </c>
      <c r="S1363" s="3">
        <f t="shared" si="166"/>
        <v>4549973.4545849999</v>
      </c>
      <c r="T1363" s="2">
        <v>1884782.4500000002</v>
      </c>
      <c r="U1363" s="2">
        <v>0</v>
      </c>
      <c r="V1363" s="2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312111.03000000003</v>
      </c>
      <c r="AC1363">
        <v>310823.59999999998</v>
      </c>
      <c r="AD1363">
        <v>310785.59999999998</v>
      </c>
      <c r="AE1363">
        <v>334157.33</v>
      </c>
      <c r="AF1363">
        <v>304980.82</v>
      </c>
      <c r="AG1363">
        <v>311924.07</v>
      </c>
      <c r="AH1363" s="2">
        <f t="shared" si="167"/>
        <v>1884782.4500000002</v>
      </c>
      <c r="AI1363" s="2">
        <f t="shared" si="162"/>
        <v>0.48578319609555343</v>
      </c>
      <c r="AJ1363">
        <v>1884782.45</v>
      </c>
      <c r="AK1363" s="2">
        <f t="shared" si="168"/>
        <v>3769564.9000000004</v>
      </c>
    </row>
    <row r="1364" spans="1:37" ht="12.75" customHeight="1">
      <c r="A1364" s="2">
        <v>14</v>
      </c>
      <c r="B1364" s="2">
        <v>15</v>
      </c>
      <c r="C1364" s="2" t="s">
        <v>10</v>
      </c>
      <c r="D1364" t="s">
        <v>1447</v>
      </c>
      <c r="E1364" s="2" t="s">
        <v>1607</v>
      </c>
      <c r="F1364" t="str">
        <f t="shared" si="163"/>
        <v>051EMPLOYEE RELATED COSTS - WAGES &amp; SALARIES</v>
      </c>
      <c r="G1364" t="str">
        <f t="shared" si="164"/>
        <v>1002SALARIES &amp; WAGES - OVERTIME</v>
      </c>
      <c r="H1364" s="2" t="s">
        <v>1573</v>
      </c>
      <c r="I1364" t="s">
        <v>1326</v>
      </c>
      <c r="J1364" s="2" t="s">
        <v>585</v>
      </c>
      <c r="K1364" s="2" t="s">
        <v>586</v>
      </c>
      <c r="L1364" s="2" t="s">
        <v>391</v>
      </c>
      <c r="M1364" s="2" t="s">
        <v>392</v>
      </c>
      <c r="N1364" s="2" t="s">
        <v>419</v>
      </c>
      <c r="O1364" s="2" t="s">
        <v>420</v>
      </c>
      <c r="P1364" s="2">
        <v>18126</v>
      </c>
      <c r="Q1364" s="2">
        <v>31666</v>
      </c>
      <c r="R1364" s="3">
        <f t="shared" si="165"/>
        <v>33407.629999999997</v>
      </c>
      <c r="S1364" s="3">
        <f t="shared" si="166"/>
        <v>35178.234389999998</v>
      </c>
      <c r="T1364" s="2">
        <v>40002.83</v>
      </c>
      <c r="U1364" s="2">
        <v>0</v>
      </c>
      <c r="V1364" s="2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2504.35</v>
      </c>
      <c r="AC1364">
        <v>3214.09</v>
      </c>
      <c r="AD1364">
        <v>6346.58</v>
      </c>
      <c r="AE1364">
        <v>883.16</v>
      </c>
      <c r="AF1364">
        <v>13379.09</v>
      </c>
      <c r="AG1364">
        <v>13675.56</v>
      </c>
      <c r="AH1364" s="2">
        <f t="shared" si="167"/>
        <v>40002.83</v>
      </c>
      <c r="AI1364" s="2">
        <f t="shared" si="162"/>
        <v>2.206930927948803</v>
      </c>
      <c r="AJ1364">
        <v>40002.83</v>
      </c>
      <c r="AK1364" s="2">
        <f t="shared" si="168"/>
        <v>80005.66</v>
      </c>
    </row>
    <row r="1365" spans="1:37" ht="12.75" customHeight="1">
      <c r="A1365" s="2">
        <v>14</v>
      </c>
      <c r="B1365" s="2">
        <v>15</v>
      </c>
      <c r="C1365" s="2" t="s">
        <v>10</v>
      </c>
      <c r="D1365" t="s">
        <v>1447</v>
      </c>
      <c r="E1365" s="2" t="s">
        <v>1607</v>
      </c>
      <c r="F1365" t="str">
        <f t="shared" si="163"/>
        <v>051EMPLOYEE RELATED COSTS - WAGES &amp; SALARIES</v>
      </c>
      <c r="G1365" t="str">
        <f t="shared" si="164"/>
        <v>1003SALARIES &amp; WAGES - PENSIONABLE ALLOWANCE</v>
      </c>
      <c r="H1365" s="2" t="s">
        <v>1573</v>
      </c>
      <c r="I1365" t="s">
        <v>1326</v>
      </c>
      <c r="J1365" s="2" t="s">
        <v>585</v>
      </c>
      <c r="K1365" s="2" t="s">
        <v>586</v>
      </c>
      <c r="L1365" s="2" t="s">
        <v>391</v>
      </c>
      <c r="M1365" s="2" t="s">
        <v>392</v>
      </c>
      <c r="N1365" s="2" t="s">
        <v>426</v>
      </c>
      <c r="O1365" s="2" t="s">
        <v>427</v>
      </c>
      <c r="P1365" s="2">
        <v>0</v>
      </c>
      <c r="Q1365" s="2">
        <v>0</v>
      </c>
      <c r="R1365" s="3">
        <f t="shared" si="165"/>
        <v>0</v>
      </c>
      <c r="S1365" s="3">
        <f t="shared" si="166"/>
        <v>0</v>
      </c>
      <c r="T1365" s="2">
        <v>0</v>
      </c>
      <c r="U1365" s="2">
        <v>0</v>
      </c>
      <c r="V1365" s="2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 s="2">
        <f t="shared" si="167"/>
        <v>0</v>
      </c>
      <c r="AI1365" s="2" t="e">
        <f t="shared" si="162"/>
        <v>#DIV/0!</v>
      </c>
      <c r="AJ1365">
        <v>0</v>
      </c>
      <c r="AK1365" s="2">
        <f t="shared" si="168"/>
        <v>0</v>
      </c>
    </row>
    <row r="1366" spans="1:37" ht="12.75" customHeight="1">
      <c r="A1366" s="2">
        <v>14</v>
      </c>
      <c r="B1366" s="2">
        <v>15</v>
      </c>
      <c r="C1366" s="2" t="s">
        <v>10</v>
      </c>
      <c r="D1366" t="s">
        <v>1447</v>
      </c>
      <c r="E1366" s="2" t="s">
        <v>1607</v>
      </c>
      <c r="F1366" t="str">
        <f t="shared" si="163"/>
        <v>051EMPLOYEE RELATED COSTS - WAGES &amp; SALARIES</v>
      </c>
      <c r="G1366" t="str">
        <f t="shared" si="164"/>
        <v>1004SALARIES &amp; WAGES - ANNUAL BONUS</v>
      </c>
      <c r="H1366" s="2" t="s">
        <v>1573</v>
      </c>
      <c r="I1366" t="s">
        <v>1326</v>
      </c>
      <c r="J1366" s="2" t="s">
        <v>585</v>
      </c>
      <c r="K1366" s="2" t="s">
        <v>586</v>
      </c>
      <c r="L1366" s="2" t="s">
        <v>391</v>
      </c>
      <c r="M1366" s="2" t="s">
        <v>392</v>
      </c>
      <c r="N1366" s="2" t="s">
        <v>428</v>
      </c>
      <c r="O1366" s="2" t="s">
        <v>429</v>
      </c>
      <c r="P1366" s="2">
        <v>323324</v>
      </c>
      <c r="Q1366" s="2">
        <v>341308</v>
      </c>
      <c r="R1366" s="3">
        <f t="shared" si="165"/>
        <v>360079.94</v>
      </c>
      <c r="S1366" s="3">
        <f t="shared" si="166"/>
        <v>379164.17681999999</v>
      </c>
      <c r="T1366" s="2">
        <v>129505.73999999999</v>
      </c>
      <c r="U1366" s="2">
        <v>0</v>
      </c>
      <c r="V1366" s="2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20328.59</v>
      </c>
      <c r="AC1366">
        <v>35778.43</v>
      </c>
      <c r="AD1366">
        <v>21816.94</v>
      </c>
      <c r="AE1366">
        <v>22446.35</v>
      </c>
      <c r="AF1366">
        <v>29135.43</v>
      </c>
      <c r="AG1366">
        <v>0</v>
      </c>
      <c r="AH1366" s="2">
        <f t="shared" si="167"/>
        <v>129505.73999999999</v>
      </c>
      <c r="AI1366" s="2">
        <f t="shared" si="162"/>
        <v>0.40054477861216609</v>
      </c>
      <c r="AJ1366">
        <v>129505.74</v>
      </c>
      <c r="AK1366" s="2">
        <f t="shared" si="168"/>
        <v>259011.47999999998</v>
      </c>
    </row>
    <row r="1367" spans="1:37" ht="12.75" customHeight="1">
      <c r="A1367" s="2">
        <v>14</v>
      </c>
      <c r="B1367" s="2">
        <v>15</v>
      </c>
      <c r="C1367" s="2" t="s">
        <v>10</v>
      </c>
      <c r="D1367" t="s">
        <v>1447</v>
      </c>
      <c r="E1367" s="2" t="s">
        <v>1607</v>
      </c>
      <c r="F1367" t="str">
        <f t="shared" si="163"/>
        <v>051EMPLOYEE RELATED COSTS - WAGES &amp; SALARIES</v>
      </c>
      <c r="G1367" t="str">
        <f t="shared" si="164"/>
        <v>1010SALARIES &amp; WAGES - LEAVE PAYMENTS</v>
      </c>
      <c r="H1367" s="2" t="s">
        <v>1573</v>
      </c>
      <c r="I1367" t="s">
        <v>1326</v>
      </c>
      <c r="J1367" s="2" t="s">
        <v>585</v>
      </c>
      <c r="K1367" s="2" t="s">
        <v>586</v>
      </c>
      <c r="L1367" s="2" t="s">
        <v>391</v>
      </c>
      <c r="M1367" s="2" t="s">
        <v>392</v>
      </c>
      <c r="N1367" s="2" t="s">
        <v>430</v>
      </c>
      <c r="O1367" s="2" t="s">
        <v>431</v>
      </c>
      <c r="P1367" s="2">
        <v>191021</v>
      </c>
      <c r="Q1367" s="2">
        <v>319913</v>
      </c>
      <c r="R1367" s="3">
        <f t="shared" si="165"/>
        <v>337508.21500000003</v>
      </c>
      <c r="S1367" s="3">
        <f t="shared" si="166"/>
        <v>355396.150395</v>
      </c>
      <c r="T1367" s="2">
        <v>85605.680000000008</v>
      </c>
      <c r="U1367" s="2">
        <v>0</v>
      </c>
      <c r="V1367" s="2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5856.32</v>
      </c>
      <c r="AC1367">
        <v>17644.080000000002</v>
      </c>
      <c r="AD1367">
        <v>34886</v>
      </c>
      <c r="AE1367">
        <v>0</v>
      </c>
      <c r="AF1367">
        <v>7215.92</v>
      </c>
      <c r="AG1367">
        <v>20003.36</v>
      </c>
      <c r="AH1367" s="2">
        <f t="shared" si="167"/>
        <v>85605.680000000008</v>
      </c>
      <c r="AI1367" s="2">
        <f t="shared" si="162"/>
        <v>0.44814800466964372</v>
      </c>
      <c r="AJ1367">
        <v>85605.68</v>
      </c>
      <c r="AK1367" s="2">
        <f t="shared" si="168"/>
        <v>171211.36000000002</v>
      </c>
    </row>
    <row r="1368" spans="1:37" ht="12.75" customHeight="1">
      <c r="A1368" s="2">
        <v>14</v>
      </c>
      <c r="B1368" s="2">
        <v>15</v>
      </c>
      <c r="C1368" s="2" t="s">
        <v>10</v>
      </c>
      <c r="D1368" t="s">
        <v>1447</v>
      </c>
      <c r="E1368" s="2" t="s">
        <v>1607</v>
      </c>
      <c r="F1368" t="str">
        <f t="shared" si="163"/>
        <v>051EMPLOYEE RELATED COSTS - WAGES &amp; SALARIES</v>
      </c>
      <c r="G1368" t="str">
        <f t="shared" si="164"/>
        <v>1012HOUSING ALLOWANCE</v>
      </c>
      <c r="H1368" s="2" t="s">
        <v>1573</v>
      </c>
      <c r="I1368" t="s">
        <v>1326</v>
      </c>
      <c r="J1368" s="2" t="s">
        <v>585</v>
      </c>
      <c r="K1368" s="2" t="s">
        <v>586</v>
      </c>
      <c r="L1368" s="2" t="s">
        <v>391</v>
      </c>
      <c r="M1368" s="2" t="s">
        <v>392</v>
      </c>
      <c r="N1368" s="2" t="s">
        <v>432</v>
      </c>
      <c r="O1368" s="2" t="s">
        <v>433</v>
      </c>
      <c r="P1368" s="2">
        <v>12275</v>
      </c>
      <c r="Q1368" s="2">
        <v>37955</v>
      </c>
      <c r="R1368" s="3">
        <f t="shared" si="165"/>
        <v>40042.525000000001</v>
      </c>
      <c r="S1368" s="3">
        <f t="shared" si="166"/>
        <v>42164.778825000001</v>
      </c>
      <c r="T1368" s="2">
        <v>14868</v>
      </c>
      <c r="U1368" s="2">
        <v>0</v>
      </c>
      <c r="V1368" s="2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478</v>
      </c>
      <c r="AC1368">
        <v>478</v>
      </c>
      <c r="AD1368">
        <v>6478</v>
      </c>
      <c r="AE1368">
        <v>2478</v>
      </c>
      <c r="AF1368">
        <v>2478</v>
      </c>
      <c r="AG1368">
        <v>2478</v>
      </c>
      <c r="AH1368" s="2">
        <f t="shared" si="167"/>
        <v>14868</v>
      </c>
      <c r="AI1368" s="2">
        <f t="shared" si="162"/>
        <v>1.2112423625254582</v>
      </c>
      <c r="AJ1368">
        <v>14868</v>
      </c>
      <c r="AK1368" s="2">
        <f t="shared" si="168"/>
        <v>29736</v>
      </c>
    </row>
    <row r="1369" spans="1:37" ht="12.75" customHeight="1">
      <c r="A1369" s="2">
        <v>14</v>
      </c>
      <c r="B1369" s="2">
        <v>15</v>
      </c>
      <c r="C1369" s="2" t="s">
        <v>10</v>
      </c>
      <c r="D1369" t="s">
        <v>1447</v>
      </c>
      <c r="E1369" s="2" t="s">
        <v>1607</v>
      </c>
      <c r="F1369" t="str">
        <f t="shared" si="163"/>
        <v>051EMPLOYEE RELATED COSTS - WAGES &amp; SALARIES</v>
      </c>
      <c r="G1369" t="str">
        <f t="shared" si="164"/>
        <v>1016PERFORMANCE INCENTIVE SCHEMES</v>
      </c>
      <c r="H1369" s="2" t="s">
        <v>1573</v>
      </c>
      <c r="I1369" t="s">
        <v>1326</v>
      </c>
      <c r="J1369" s="2" t="s">
        <v>585</v>
      </c>
      <c r="K1369" s="2" t="s">
        <v>586</v>
      </c>
      <c r="L1369" s="2" t="s">
        <v>391</v>
      </c>
      <c r="M1369" s="2" t="s">
        <v>392</v>
      </c>
      <c r="N1369" s="2" t="s">
        <v>393</v>
      </c>
      <c r="O1369" s="2" t="s">
        <v>394</v>
      </c>
      <c r="P1369" s="2">
        <v>0</v>
      </c>
      <c r="Q1369" s="2">
        <v>45940</v>
      </c>
      <c r="R1369" s="3">
        <f t="shared" si="165"/>
        <v>48466.7</v>
      </c>
      <c r="S1369" s="3">
        <f t="shared" si="166"/>
        <v>51035.435099999995</v>
      </c>
      <c r="T1369" s="2">
        <v>0</v>
      </c>
      <c r="U1369" s="2">
        <v>0</v>
      </c>
      <c r="V1369" s="2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 s="2">
        <f t="shared" si="167"/>
        <v>0</v>
      </c>
      <c r="AI1369" s="2" t="e">
        <f t="shared" si="162"/>
        <v>#DIV/0!</v>
      </c>
      <c r="AJ1369">
        <v>0</v>
      </c>
      <c r="AK1369" s="2">
        <f t="shared" si="168"/>
        <v>0</v>
      </c>
    </row>
    <row r="1370" spans="1:37" ht="12.75" customHeight="1">
      <c r="A1370" s="2">
        <v>14</v>
      </c>
      <c r="B1370" s="2">
        <v>15</v>
      </c>
      <c r="C1370" s="2" t="s">
        <v>10</v>
      </c>
      <c r="D1370" t="s">
        <v>1448</v>
      </c>
      <c r="E1370" s="2" t="s">
        <v>1607</v>
      </c>
      <c r="F1370" t="str">
        <f t="shared" si="163"/>
        <v>051EMPLOYEE RELATED COSTS - WAGES &amp; SALARIES</v>
      </c>
      <c r="G1370" t="str">
        <f t="shared" si="164"/>
        <v>1001SALARIES &amp; WAGES - BASIC SCALE</v>
      </c>
      <c r="H1370" s="2" t="s">
        <v>1567</v>
      </c>
      <c r="I1370" t="s">
        <v>1326</v>
      </c>
      <c r="J1370" s="2" t="s">
        <v>587</v>
      </c>
      <c r="K1370" s="2" t="s">
        <v>588</v>
      </c>
      <c r="L1370" s="2" t="s">
        <v>391</v>
      </c>
      <c r="M1370" s="2" t="s">
        <v>392</v>
      </c>
      <c r="N1370" s="2" t="s">
        <v>424</v>
      </c>
      <c r="O1370" s="2" t="s">
        <v>425</v>
      </c>
      <c r="P1370" s="2">
        <v>1889111</v>
      </c>
      <c r="Q1370" s="2">
        <v>2218893</v>
      </c>
      <c r="R1370" s="3">
        <f t="shared" si="165"/>
        <v>2340932.1150000002</v>
      </c>
      <c r="S1370" s="3">
        <f t="shared" si="166"/>
        <v>2465001.517095</v>
      </c>
      <c r="T1370" s="2">
        <v>640238.07999999984</v>
      </c>
      <c r="U1370" s="2">
        <v>0</v>
      </c>
      <c r="V1370" s="2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107289.68</v>
      </c>
      <c r="AC1370">
        <v>106289.68</v>
      </c>
      <c r="AD1370">
        <v>106789.68</v>
      </c>
      <c r="AE1370">
        <v>106289.68</v>
      </c>
      <c r="AF1370">
        <v>106289.68</v>
      </c>
      <c r="AG1370">
        <v>107289.68</v>
      </c>
      <c r="AH1370" s="2">
        <f t="shared" si="167"/>
        <v>640238.07999999984</v>
      </c>
      <c r="AI1370" s="2">
        <f t="shared" si="162"/>
        <v>0.33890971996881064</v>
      </c>
      <c r="AJ1370">
        <v>640238.07999999996</v>
      </c>
      <c r="AK1370" s="2">
        <f t="shared" si="168"/>
        <v>1280476.1599999997</v>
      </c>
    </row>
    <row r="1371" spans="1:37" ht="12.75" customHeight="1">
      <c r="A1371" s="2">
        <v>14</v>
      </c>
      <c r="B1371" s="2">
        <v>15</v>
      </c>
      <c r="C1371" s="2" t="s">
        <v>10</v>
      </c>
      <c r="D1371" t="s">
        <v>1448</v>
      </c>
      <c r="E1371" s="2" t="s">
        <v>1607</v>
      </c>
      <c r="F1371" t="str">
        <f t="shared" si="163"/>
        <v>051EMPLOYEE RELATED COSTS - WAGES &amp; SALARIES</v>
      </c>
      <c r="G1371" t="str">
        <f t="shared" si="164"/>
        <v>1002SALARIES &amp; WAGES - OVERTIME</v>
      </c>
      <c r="H1371" s="2" t="s">
        <v>1567</v>
      </c>
      <c r="I1371" t="s">
        <v>1326</v>
      </c>
      <c r="J1371" s="2" t="s">
        <v>587</v>
      </c>
      <c r="K1371" s="2" t="s">
        <v>588</v>
      </c>
      <c r="L1371" s="2" t="s">
        <v>391</v>
      </c>
      <c r="M1371" s="2" t="s">
        <v>392</v>
      </c>
      <c r="N1371" s="2" t="s">
        <v>419</v>
      </c>
      <c r="O1371" s="2" t="s">
        <v>420</v>
      </c>
      <c r="P1371" s="2">
        <v>101206</v>
      </c>
      <c r="Q1371" s="2">
        <v>110371</v>
      </c>
      <c r="R1371" s="3">
        <f t="shared" si="165"/>
        <v>116441.405</v>
      </c>
      <c r="S1371" s="3">
        <f t="shared" si="166"/>
        <v>122612.799465</v>
      </c>
      <c r="T1371" s="2">
        <v>40784.36</v>
      </c>
      <c r="U1371" s="2">
        <v>0</v>
      </c>
      <c r="V1371" s="2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9868.42</v>
      </c>
      <c r="AC1371">
        <v>7408.08</v>
      </c>
      <c r="AD1371">
        <v>2335.52</v>
      </c>
      <c r="AE1371">
        <v>0</v>
      </c>
      <c r="AF1371">
        <v>14833.57</v>
      </c>
      <c r="AG1371">
        <v>6338.77</v>
      </c>
      <c r="AH1371" s="2">
        <f t="shared" si="167"/>
        <v>40784.36</v>
      </c>
      <c r="AI1371" s="2">
        <f t="shared" si="162"/>
        <v>0.40298361757208073</v>
      </c>
      <c r="AJ1371">
        <v>40784.36</v>
      </c>
      <c r="AK1371" s="2">
        <f t="shared" si="168"/>
        <v>81568.72</v>
      </c>
    </row>
    <row r="1372" spans="1:37" ht="12.75" customHeight="1">
      <c r="A1372" s="2">
        <v>14</v>
      </c>
      <c r="B1372" s="2">
        <v>15</v>
      </c>
      <c r="C1372" s="2" t="s">
        <v>10</v>
      </c>
      <c r="D1372" t="s">
        <v>1448</v>
      </c>
      <c r="E1372" s="2" t="s">
        <v>1607</v>
      </c>
      <c r="F1372" t="str">
        <f t="shared" si="163"/>
        <v>051EMPLOYEE RELATED COSTS - WAGES &amp; SALARIES</v>
      </c>
      <c r="G1372" t="str">
        <f t="shared" si="164"/>
        <v>1003SALARIES &amp; WAGES - PENSIONABLE ALLOWANCE</v>
      </c>
      <c r="H1372" s="2" t="s">
        <v>1567</v>
      </c>
      <c r="I1372" t="s">
        <v>1326</v>
      </c>
      <c r="J1372" s="2" t="s">
        <v>587</v>
      </c>
      <c r="K1372" s="2" t="s">
        <v>588</v>
      </c>
      <c r="L1372" s="2" t="s">
        <v>391</v>
      </c>
      <c r="M1372" s="2" t="s">
        <v>392</v>
      </c>
      <c r="N1372" s="2" t="s">
        <v>426</v>
      </c>
      <c r="O1372" s="2" t="s">
        <v>427</v>
      </c>
      <c r="P1372" s="2">
        <v>0</v>
      </c>
      <c r="Q1372" s="2">
        <v>0</v>
      </c>
      <c r="R1372" s="3">
        <f t="shared" si="165"/>
        <v>0</v>
      </c>
      <c r="S1372" s="3">
        <f t="shared" si="166"/>
        <v>0</v>
      </c>
      <c r="T1372" s="2">
        <v>0</v>
      </c>
      <c r="U1372" s="2">
        <v>0</v>
      </c>
      <c r="V1372" s="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 s="2">
        <f t="shared" si="167"/>
        <v>0</v>
      </c>
      <c r="AI1372" s="2" t="e">
        <f t="shared" si="162"/>
        <v>#DIV/0!</v>
      </c>
      <c r="AJ1372">
        <v>0</v>
      </c>
      <c r="AK1372" s="2">
        <f t="shared" si="168"/>
        <v>0</v>
      </c>
    </row>
    <row r="1373" spans="1:37" ht="12.75" customHeight="1">
      <c r="A1373" s="2">
        <v>14</v>
      </c>
      <c r="B1373" s="2">
        <v>15</v>
      </c>
      <c r="C1373" s="2" t="s">
        <v>10</v>
      </c>
      <c r="D1373" t="s">
        <v>1448</v>
      </c>
      <c r="E1373" s="2" t="s">
        <v>1607</v>
      </c>
      <c r="F1373" t="str">
        <f t="shared" si="163"/>
        <v>051EMPLOYEE RELATED COSTS - WAGES &amp; SALARIES</v>
      </c>
      <c r="G1373" t="str">
        <f t="shared" si="164"/>
        <v>1004SALARIES &amp; WAGES - ANNUAL BONUS</v>
      </c>
      <c r="H1373" s="2" t="s">
        <v>1567</v>
      </c>
      <c r="I1373" t="s">
        <v>1326</v>
      </c>
      <c r="J1373" s="2" t="s">
        <v>587</v>
      </c>
      <c r="K1373" s="2" t="s">
        <v>588</v>
      </c>
      <c r="L1373" s="2" t="s">
        <v>391</v>
      </c>
      <c r="M1373" s="2" t="s">
        <v>392</v>
      </c>
      <c r="N1373" s="2" t="s">
        <v>428</v>
      </c>
      <c r="O1373" s="2" t="s">
        <v>429</v>
      </c>
      <c r="P1373" s="2">
        <v>156891</v>
      </c>
      <c r="Q1373" s="2">
        <v>184373</v>
      </c>
      <c r="R1373" s="3">
        <f t="shared" si="165"/>
        <v>194513.51500000001</v>
      </c>
      <c r="S1373" s="3">
        <f t="shared" si="166"/>
        <v>204822.73129500001</v>
      </c>
      <c r="T1373" s="2">
        <v>27419.7</v>
      </c>
      <c r="U1373" s="2">
        <v>0</v>
      </c>
      <c r="V1373" s="2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27419.7</v>
      </c>
      <c r="AH1373" s="2">
        <f t="shared" si="167"/>
        <v>27419.7</v>
      </c>
      <c r="AI1373" s="2">
        <f t="shared" si="162"/>
        <v>0.17476910721456299</v>
      </c>
      <c r="AJ1373">
        <v>27419.7</v>
      </c>
      <c r="AK1373" s="2">
        <f t="shared" si="168"/>
        <v>54839.4</v>
      </c>
    </row>
    <row r="1374" spans="1:37" ht="12.75" customHeight="1">
      <c r="A1374" s="2">
        <v>14</v>
      </c>
      <c r="B1374" s="2">
        <v>15</v>
      </c>
      <c r="C1374" s="2" t="s">
        <v>10</v>
      </c>
      <c r="D1374" t="s">
        <v>1448</v>
      </c>
      <c r="E1374" s="2" t="s">
        <v>1607</v>
      </c>
      <c r="F1374" t="str">
        <f t="shared" si="163"/>
        <v>051EMPLOYEE RELATED COSTS - WAGES &amp; SALARIES</v>
      </c>
      <c r="G1374" t="str">
        <f t="shared" si="164"/>
        <v>1010SALARIES &amp; WAGES - LEAVE PAYMENTS</v>
      </c>
      <c r="H1374" s="2" t="s">
        <v>1567</v>
      </c>
      <c r="I1374" t="s">
        <v>1326</v>
      </c>
      <c r="J1374" s="2" t="s">
        <v>587</v>
      </c>
      <c r="K1374" s="2" t="s">
        <v>588</v>
      </c>
      <c r="L1374" s="2" t="s">
        <v>391</v>
      </c>
      <c r="M1374" s="2" t="s">
        <v>392</v>
      </c>
      <c r="N1374" s="2" t="s">
        <v>430</v>
      </c>
      <c r="O1374" s="2" t="s">
        <v>431</v>
      </c>
      <c r="P1374" s="2">
        <v>62020</v>
      </c>
      <c r="Q1374" s="2">
        <v>111325</v>
      </c>
      <c r="R1374" s="3">
        <f t="shared" si="165"/>
        <v>117447.875</v>
      </c>
      <c r="S1374" s="3">
        <f t="shared" si="166"/>
        <v>123672.612375</v>
      </c>
      <c r="T1374" s="2">
        <v>57212.56</v>
      </c>
      <c r="U1374" s="2">
        <v>0</v>
      </c>
      <c r="V1374" s="2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12693.52</v>
      </c>
      <c r="AC1374">
        <v>0</v>
      </c>
      <c r="AD1374">
        <v>18713.68</v>
      </c>
      <c r="AE1374">
        <v>0</v>
      </c>
      <c r="AF1374">
        <v>25805.360000000001</v>
      </c>
      <c r="AG1374">
        <v>0</v>
      </c>
      <c r="AH1374" s="2">
        <f t="shared" si="167"/>
        <v>57212.56</v>
      </c>
      <c r="AI1374" s="2">
        <f t="shared" si="162"/>
        <v>0.92248564979039016</v>
      </c>
      <c r="AJ1374">
        <v>57212.56</v>
      </c>
      <c r="AK1374" s="2">
        <f t="shared" si="168"/>
        <v>114425.12</v>
      </c>
    </row>
    <row r="1375" spans="1:37" ht="12.75" customHeight="1">
      <c r="A1375" s="2">
        <v>14</v>
      </c>
      <c r="B1375" s="2">
        <v>15</v>
      </c>
      <c r="C1375" s="2" t="s">
        <v>10</v>
      </c>
      <c r="D1375" t="s">
        <v>1448</v>
      </c>
      <c r="E1375" s="2" t="s">
        <v>1607</v>
      </c>
      <c r="F1375" t="str">
        <f t="shared" si="163"/>
        <v>051EMPLOYEE RELATED COSTS - WAGES &amp; SALARIES</v>
      </c>
      <c r="G1375" t="str">
        <f t="shared" si="164"/>
        <v>1012HOUSING ALLOWANCE</v>
      </c>
      <c r="H1375" s="2" t="s">
        <v>1567</v>
      </c>
      <c r="I1375" t="s">
        <v>1326</v>
      </c>
      <c r="J1375" s="2" t="s">
        <v>587</v>
      </c>
      <c r="K1375" s="2" t="s">
        <v>588</v>
      </c>
      <c r="L1375" s="2" t="s">
        <v>391</v>
      </c>
      <c r="M1375" s="2" t="s">
        <v>392</v>
      </c>
      <c r="N1375" s="2" t="s">
        <v>432</v>
      </c>
      <c r="O1375" s="2" t="s">
        <v>433</v>
      </c>
      <c r="P1375" s="2">
        <v>0</v>
      </c>
      <c r="Q1375" s="2">
        <v>0</v>
      </c>
      <c r="R1375" s="3">
        <f t="shared" si="165"/>
        <v>0</v>
      </c>
      <c r="S1375" s="3">
        <f t="shared" si="166"/>
        <v>0</v>
      </c>
      <c r="T1375" s="2">
        <v>0</v>
      </c>
      <c r="U1375" s="2">
        <v>0</v>
      </c>
      <c r="V1375" s="2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 s="2">
        <f t="shared" si="167"/>
        <v>0</v>
      </c>
      <c r="AI1375" s="2" t="e">
        <f t="shared" si="162"/>
        <v>#DIV/0!</v>
      </c>
      <c r="AJ1375">
        <v>0</v>
      </c>
      <c r="AK1375" s="2">
        <f t="shared" si="168"/>
        <v>0</v>
      </c>
    </row>
    <row r="1376" spans="1:37" ht="12.75" customHeight="1">
      <c r="A1376" s="2">
        <v>14</v>
      </c>
      <c r="B1376" s="2">
        <v>15</v>
      </c>
      <c r="C1376" s="2" t="s">
        <v>10</v>
      </c>
      <c r="D1376" t="s">
        <v>1448</v>
      </c>
      <c r="E1376" s="2" t="s">
        <v>1607</v>
      </c>
      <c r="F1376" t="str">
        <f t="shared" si="163"/>
        <v>051EMPLOYEE RELATED COSTS - WAGES &amp; SALARIES</v>
      </c>
      <c r="G1376" t="str">
        <f t="shared" si="164"/>
        <v>1013TRAVEL ALLOWANCE</v>
      </c>
      <c r="H1376" s="2" t="s">
        <v>1567</v>
      </c>
      <c r="I1376" t="s">
        <v>1326</v>
      </c>
      <c r="J1376" s="2" t="s">
        <v>587</v>
      </c>
      <c r="K1376" s="2" t="s">
        <v>588</v>
      </c>
      <c r="L1376" s="2" t="s">
        <v>391</v>
      </c>
      <c r="M1376" s="2" t="s">
        <v>392</v>
      </c>
      <c r="N1376" s="2" t="s">
        <v>434</v>
      </c>
      <c r="O1376" s="2" t="s">
        <v>435</v>
      </c>
      <c r="P1376" s="2">
        <v>112885</v>
      </c>
      <c r="Q1376" s="2">
        <v>273334</v>
      </c>
      <c r="R1376" s="3">
        <f t="shared" si="165"/>
        <v>288367.37</v>
      </c>
      <c r="S1376" s="3">
        <f t="shared" si="166"/>
        <v>303650.84061000001</v>
      </c>
      <c r="T1376" s="2">
        <v>53796.75</v>
      </c>
      <c r="U1376" s="2">
        <v>0</v>
      </c>
      <c r="V1376" s="2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9020.5499999999993</v>
      </c>
      <c r="AC1376">
        <v>9020.5499999999993</v>
      </c>
      <c r="AD1376">
        <v>8968.0499999999993</v>
      </c>
      <c r="AE1376">
        <v>8971.2000000000007</v>
      </c>
      <c r="AF1376">
        <v>8908.2000000000007</v>
      </c>
      <c r="AG1376">
        <v>8908.2000000000007</v>
      </c>
      <c r="AH1376" s="2">
        <f t="shared" si="167"/>
        <v>53796.75</v>
      </c>
      <c r="AI1376" s="2">
        <f t="shared" si="162"/>
        <v>0.47656243079239935</v>
      </c>
      <c r="AJ1376">
        <v>53796.75</v>
      </c>
      <c r="AK1376" s="2">
        <f t="shared" si="168"/>
        <v>107593.5</v>
      </c>
    </row>
    <row r="1377" spans="1:37" ht="12.75" customHeight="1">
      <c r="A1377" s="2">
        <v>14</v>
      </c>
      <c r="B1377" s="2">
        <v>15</v>
      </c>
      <c r="C1377" s="2" t="s">
        <v>10</v>
      </c>
      <c r="D1377" t="s">
        <v>1449</v>
      </c>
      <c r="E1377" s="2" t="s">
        <v>1607</v>
      </c>
      <c r="F1377" t="str">
        <f t="shared" si="163"/>
        <v>051EMPLOYEE RELATED COSTS - WAGES &amp; SALARIES</v>
      </c>
      <c r="G1377" t="str">
        <f t="shared" si="164"/>
        <v>1001SALARIES &amp; WAGES - BASIC SCALE</v>
      </c>
      <c r="H1377" s="2" t="s">
        <v>1573</v>
      </c>
      <c r="I1377" t="s">
        <v>1326</v>
      </c>
      <c r="J1377" s="2" t="s">
        <v>591</v>
      </c>
      <c r="K1377" s="2" t="s">
        <v>592</v>
      </c>
      <c r="L1377" s="2" t="s">
        <v>391</v>
      </c>
      <c r="M1377" s="2" t="s">
        <v>392</v>
      </c>
      <c r="N1377" s="2" t="s">
        <v>424</v>
      </c>
      <c r="O1377" s="2" t="s">
        <v>425</v>
      </c>
      <c r="P1377" s="2">
        <v>1043070</v>
      </c>
      <c r="Q1377" s="2">
        <v>800856</v>
      </c>
      <c r="R1377" s="3">
        <f t="shared" si="165"/>
        <v>844903.08</v>
      </c>
      <c r="S1377" s="3">
        <f t="shared" si="166"/>
        <v>889682.94323999994</v>
      </c>
      <c r="T1377" s="2">
        <v>518584.75</v>
      </c>
      <c r="U1377" s="2">
        <v>0</v>
      </c>
      <c r="V1377" s="2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83978.5</v>
      </c>
      <c r="AC1377">
        <v>81294.42</v>
      </c>
      <c r="AD1377">
        <v>109437.7</v>
      </c>
      <c r="AE1377">
        <v>81259.27</v>
      </c>
      <c r="AF1377">
        <v>81202.27</v>
      </c>
      <c r="AG1377">
        <v>81412.59</v>
      </c>
      <c r="AH1377" s="2">
        <f t="shared" si="167"/>
        <v>518584.75</v>
      </c>
      <c r="AI1377" s="2">
        <f t="shared" si="162"/>
        <v>0.49717157046027594</v>
      </c>
      <c r="AJ1377">
        <v>518584.75</v>
      </c>
      <c r="AK1377" s="2">
        <f t="shared" si="168"/>
        <v>1037169.5</v>
      </c>
    </row>
    <row r="1378" spans="1:37" ht="12.75" customHeight="1">
      <c r="A1378" s="2">
        <v>14</v>
      </c>
      <c r="B1378" s="2">
        <v>15</v>
      </c>
      <c r="C1378" s="2" t="s">
        <v>10</v>
      </c>
      <c r="D1378" t="s">
        <v>1449</v>
      </c>
      <c r="E1378" s="2" t="s">
        <v>1607</v>
      </c>
      <c r="F1378" t="str">
        <f t="shared" si="163"/>
        <v>051EMPLOYEE RELATED COSTS - WAGES &amp; SALARIES</v>
      </c>
      <c r="G1378" t="str">
        <f t="shared" si="164"/>
        <v>1002SALARIES &amp; WAGES - OVERTIME</v>
      </c>
      <c r="H1378" s="2" t="s">
        <v>1573</v>
      </c>
      <c r="I1378" t="s">
        <v>1326</v>
      </c>
      <c r="J1378" s="2" t="s">
        <v>591</v>
      </c>
      <c r="K1378" s="2" t="s">
        <v>592</v>
      </c>
      <c r="L1378" s="2" t="s">
        <v>391</v>
      </c>
      <c r="M1378" s="2" t="s">
        <v>392</v>
      </c>
      <c r="N1378" s="2" t="s">
        <v>419</v>
      </c>
      <c r="O1378" s="2" t="s">
        <v>420</v>
      </c>
      <c r="P1378" s="2">
        <v>40833</v>
      </c>
      <c r="Q1378" s="2">
        <v>65561</v>
      </c>
      <c r="R1378" s="3">
        <f t="shared" si="165"/>
        <v>69166.854999999996</v>
      </c>
      <c r="S1378" s="3">
        <f t="shared" si="166"/>
        <v>72832.698315000001</v>
      </c>
      <c r="T1378" s="2">
        <v>14006.05</v>
      </c>
      <c r="U1378" s="2">
        <v>0</v>
      </c>
      <c r="V1378" s="2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4432.37</v>
      </c>
      <c r="AC1378">
        <v>0</v>
      </c>
      <c r="AD1378">
        <v>0</v>
      </c>
      <c r="AE1378">
        <v>0</v>
      </c>
      <c r="AF1378">
        <v>0</v>
      </c>
      <c r="AG1378">
        <v>9573.68</v>
      </c>
      <c r="AH1378" s="2">
        <f t="shared" si="167"/>
        <v>14006.05</v>
      </c>
      <c r="AI1378" s="2">
        <f t="shared" si="162"/>
        <v>0.34300810618862193</v>
      </c>
      <c r="AJ1378">
        <v>14006.05</v>
      </c>
      <c r="AK1378" s="2">
        <f t="shared" si="168"/>
        <v>28012.1</v>
      </c>
    </row>
    <row r="1379" spans="1:37" ht="12.75" customHeight="1">
      <c r="A1379" s="2">
        <v>14</v>
      </c>
      <c r="B1379" s="2">
        <v>15</v>
      </c>
      <c r="C1379" s="2" t="s">
        <v>10</v>
      </c>
      <c r="D1379" t="s">
        <v>1449</v>
      </c>
      <c r="E1379" s="2" t="s">
        <v>1607</v>
      </c>
      <c r="F1379" t="str">
        <f t="shared" si="163"/>
        <v>051EMPLOYEE RELATED COSTS - WAGES &amp; SALARIES</v>
      </c>
      <c r="G1379" t="str">
        <f t="shared" si="164"/>
        <v>1003SALARIES &amp; WAGES - PENSIONABLE ALLOWANCE</v>
      </c>
      <c r="H1379" s="2" t="s">
        <v>1573</v>
      </c>
      <c r="I1379" t="s">
        <v>1326</v>
      </c>
      <c r="J1379" s="2" t="s">
        <v>591</v>
      </c>
      <c r="K1379" s="2" t="s">
        <v>592</v>
      </c>
      <c r="L1379" s="2" t="s">
        <v>391</v>
      </c>
      <c r="M1379" s="2" t="s">
        <v>392</v>
      </c>
      <c r="N1379" s="2" t="s">
        <v>426</v>
      </c>
      <c r="O1379" s="2" t="s">
        <v>427</v>
      </c>
      <c r="P1379" s="2">
        <v>0</v>
      </c>
      <c r="Q1379" s="2">
        <v>0</v>
      </c>
      <c r="R1379" s="3">
        <f t="shared" si="165"/>
        <v>0</v>
      </c>
      <c r="S1379" s="3">
        <f t="shared" si="166"/>
        <v>0</v>
      </c>
      <c r="T1379" s="2">
        <v>0</v>
      </c>
      <c r="U1379" s="2">
        <v>0</v>
      </c>
      <c r="V1379" s="2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 s="2">
        <f t="shared" si="167"/>
        <v>0</v>
      </c>
      <c r="AI1379" s="2" t="e">
        <f t="shared" si="162"/>
        <v>#DIV/0!</v>
      </c>
      <c r="AJ1379">
        <v>0</v>
      </c>
      <c r="AK1379" s="2">
        <f t="shared" si="168"/>
        <v>0</v>
      </c>
    </row>
    <row r="1380" spans="1:37" ht="12.75" customHeight="1">
      <c r="A1380" s="2">
        <v>14</v>
      </c>
      <c r="B1380" s="2">
        <v>15</v>
      </c>
      <c r="C1380" s="2" t="s">
        <v>10</v>
      </c>
      <c r="D1380" t="s">
        <v>1449</v>
      </c>
      <c r="E1380" s="2" t="s">
        <v>1607</v>
      </c>
      <c r="F1380" t="str">
        <f t="shared" si="163"/>
        <v>051EMPLOYEE RELATED COSTS - WAGES &amp; SALARIES</v>
      </c>
      <c r="G1380" t="str">
        <f t="shared" si="164"/>
        <v>1004SALARIES &amp; WAGES - ANNUAL BONUS</v>
      </c>
      <c r="H1380" s="2" t="s">
        <v>1573</v>
      </c>
      <c r="I1380" t="s">
        <v>1326</v>
      </c>
      <c r="J1380" s="2" t="s">
        <v>591</v>
      </c>
      <c r="K1380" s="2" t="s">
        <v>592</v>
      </c>
      <c r="L1380" s="2" t="s">
        <v>391</v>
      </c>
      <c r="M1380" s="2" t="s">
        <v>392</v>
      </c>
      <c r="N1380" s="2" t="s">
        <v>428</v>
      </c>
      <c r="O1380" s="2" t="s">
        <v>429</v>
      </c>
      <c r="P1380" s="2">
        <v>86922</v>
      </c>
      <c r="Q1380" s="2">
        <v>66738</v>
      </c>
      <c r="R1380" s="3">
        <f t="shared" si="165"/>
        <v>70408.59</v>
      </c>
      <c r="S1380" s="3">
        <f t="shared" si="166"/>
        <v>74140.245269999999</v>
      </c>
      <c r="T1380" s="2">
        <v>26383.22</v>
      </c>
      <c r="U1380" s="2">
        <v>0</v>
      </c>
      <c r="V1380" s="2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26383.22</v>
      </c>
      <c r="AG1380">
        <v>0</v>
      </c>
      <c r="AH1380" s="2">
        <f t="shared" si="167"/>
        <v>26383.22</v>
      </c>
      <c r="AI1380" s="2">
        <f t="shared" si="162"/>
        <v>0.30352753042958058</v>
      </c>
      <c r="AJ1380">
        <v>26383.22</v>
      </c>
      <c r="AK1380" s="2">
        <f t="shared" si="168"/>
        <v>52766.44</v>
      </c>
    </row>
    <row r="1381" spans="1:37" ht="12.75" customHeight="1">
      <c r="A1381" s="2">
        <v>14</v>
      </c>
      <c r="B1381" s="2">
        <v>15</v>
      </c>
      <c r="C1381" s="2" t="s">
        <v>10</v>
      </c>
      <c r="D1381" t="s">
        <v>1449</v>
      </c>
      <c r="E1381" s="2" t="s">
        <v>1607</v>
      </c>
      <c r="F1381" t="str">
        <f t="shared" si="163"/>
        <v>051EMPLOYEE RELATED COSTS - WAGES &amp; SALARIES</v>
      </c>
      <c r="G1381" t="str">
        <f t="shared" si="164"/>
        <v>1010SALARIES &amp; WAGES - LEAVE PAYMENTS</v>
      </c>
      <c r="H1381" s="2" t="s">
        <v>1573</v>
      </c>
      <c r="I1381" t="s">
        <v>1326</v>
      </c>
      <c r="J1381" s="2" t="s">
        <v>591</v>
      </c>
      <c r="K1381" s="2" t="s">
        <v>592</v>
      </c>
      <c r="L1381" s="2" t="s">
        <v>391</v>
      </c>
      <c r="M1381" s="2" t="s">
        <v>392</v>
      </c>
      <c r="N1381" s="2" t="s">
        <v>430</v>
      </c>
      <c r="O1381" s="2" t="s">
        <v>431</v>
      </c>
      <c r="P1381" s="2">
        <v>50505</v>
      </c>
      <c r="Q1381" s="2">
        <v>43399</v>
      </c>
      <c r="R1381" s="3">
        <f t="shared" si="165"/>
        <v>45785.945</v>
      </c>
      <c r="S1381" s="3">
        <f t="shared" si="166"/>
        <v>48212.600084999998</v>
      </c>
      <c r="T1381" s="2">
        <v>16179.52</v>
      </c>
      <c r="U1381" s="2">
        <v>0</v>
      </c>
      <c r="V1381" s="2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16179.52</v>
      </c>
      <c r="AH1381" s="2">
        <f t="shared" si="167"/>
        <v>16179.52</v>
      </c>
      <c r="AI1381" s="2">
        <f t="shared" si="162"/>
        <v>0.32035481635481639</v>
      </c>
      <c r="AJ1381">
        <v>16179.52</v>
      </c>
      <c r="AK1381" s="2">
        <f t="shared" si="168"/>
        <v>32359.040000000001</v>
      </c>
    </row>
    <row r="1382" spans="1:37" ht="12.75" customHeight="1">
      <c r="A1382" s="2">
        <v>14</v>
      </c>
      <c r="B1382" s="2">
        <v>15</v>
      </c>
      <c r="C1382" s="2" t="s">
        <v>10</v>
      </c>
      <c r="D1382" t="s">
        <v>1449</v>
      </c>
      <c r="E1382" s="2" t="s">
        <v>1607</v>
      </c>
      <c r="F1382" t="str">
        <f t="shared" si="163"/>
        <v>051EMPLOYEE RELATED COSTS - WAGES &amp; SALARIES</v>
      </c>
      <c r="G1382" t="str">
        <f t="shared" si="164"/>
        <v>1012HOUSING ALLOWANCE</v>
      </c>
      <c r="H1382" s="2" t="s">
        <v>1573</v>
      </c>
      <c r="I1382" t="s">
        <v>1326</v>
      </c>
      <c r="J1382" s="2" t="s">
        <v>591</v>
      </c>
      <c r="K1382" s="2" t="s">
        <v>592</v>
      </c>
      <c r="L1382" s="2" t="s">
        <v>391</v>
      </c>
      <c r="M1382" s="2" t="s">
        <v>392</v>
      </c>
      <c r="N1382" s="2" t="s">
        <v>432</v>
      </c>
      <c r="O1382" s="2" t="s">
        <v>433</v>
      </c>
      <c r="P1382" s="2">
        <v>33692</v>
      </c>
      <c r="Q1382" s="2">
        <v>19902</v>
      </c>
      <c r="R1382" s="3">
        <f t="shared" si="165"/>
        <v>20996.61</v>
      </c>
      <c r="S1382" s="3">
        <f t="shared" si="166"/>
        <v>22109.430329999999</v>
      </c>
      <c r="T1382" s="2">
        <v>9300</v>
      </c>
      <c r="U1382" s="2">
        <v>0</v>
      </c>
      <c r="V1382" s="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1550</v>
      </c>
      <c r="AC1382">
        <v>1550</v>
      </c>
      <c r="AD1382">
        <v>1550</v>
      </c>
      <c r="AE1382">
        <v>1550</v>
      </c>
      <c r="AF1382">
        <v>1550</v>
      </c>
      <c r="AG1382">
        <v>1550</v>
      </c>
      <c r="AH1382" s="2">
        <f t="shared" si="167"/>
        <v>9300</v>
      </c>
      <c r="AI1382" s="2">
        <f t="shared" si="162"/>
        <v>0.27602991808144367</v>
      </c>
      <c r="AJ1382">
        <v>9300</v>
      </c>
      <c r="AK1382" s="2">
        <f t="shared" si="168"/>
        <v>18600</v>
      </c>
    </row>
    <row r="1383" spans="1:37" ht="12.75" customHeight="1">
      <c r="A1383" s="2">
        <v>14</v>
      </c>
      <c r="B1383" s="2">
        <v>15</v>
      </c>
      <c r="C1383" s="2" t="s">
        <v>10</v>
      </c>
      <c r="D1383" t="s">
        <v>1449</v>
      </c>
      <c r="E1383" s="2" t="s">
        <v>1607</v>
      </c>
      <c r="F1383" t="str">
        <f t="shared" si="163"/>
        <v>051EMPLOYEE RELATED COSTS - WAGES &amp; SALARIES</v>
      </c>
      <c r="G1383" t="str">
        <f t="shared" si="164"/>
        <v>1016PERFORMANCE INCENTIVE SCHEMES</v>
      </c>
      <c r="H1383" s="2" t="s">
        <v>1573</v>
      </c>
      <c r="I1383" t="s">
        <v>1326</v>
      </c>
      <c r="J1383" s="2" t="s">
        <v>591</v>
      </c>
      <c r="K1383" s="2" t="s">
        <v>592</v>
      </c>
      <c r="L1383" s="2" t="s">
        <v>391</v>
      </c>
      <c r="M1383" s="2" t="s">
        <v>392</v>
      </c>
      <c r="N1383" s="2" t="s">
        <v>393</v>
      </c>
      <c r="O1383" s="2" t="s">
        <v>394</v>
      </c>
      <c r="P1383" s="2">
        <v>0</v>
      </c>
      <c r="Q1383" s="2">
        <v>45940</v>
      </c>
      <c r="R1383" s="3">
        <f t="shared" si="165"/>
        <v>48466.7</v>
      </c>
      <c r="S1383" s="3">
        <f t="shared" si="166"/>
        <v>51035.435099999995</v>
      </c>
      <c r="T1383" s="2">
        <v>0</v>
      </c>
      <c r="U1383" s="2">
        <v>0</v>
      </c>
      <c r="V1383" s="2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 s="2">
        <f t="shared" si="167"/>
        <v>0</v>
      </c>
      <c r="AI1383" s="2" t="e">
        <f t="shared" si="162"/>
        <v>#DIV/0!</v>
      </c>
      <c r="AJ1383">
        <v>0</v>
      </c>
      <c r="AK1383" s="2">
        <f t="shared" si="168"/>
        <v>0</v>
      </c>
    </row>
    <row r="1384" spans="1:37" ht="12.75" customHeight="1">
      <c r="A1384" s="2">
        <v>14</v>
      </c>
      <c r="B1384" s="2">
        <v>15</v>
      </c>
      <c r="C1384" s="2" t="s">
        <v>10</v>
      </c>
      <c r="D1384" t="s">
        <v>1450</v>
      </c>
      <c r="E1384" s="2" t="s">
        <v>1608</v>
      </c>
      <c r="F1384" t="str">
        <f t="shared" si="163"/>
        <v>051EMPLOYEE RELATED COSTS - WAGES &amp; SALARIES</v>
      </c>
      <c r="G1384" t="str">
        <f t="shared" si="164"/>
        <v>1001SALARIES &amp; WAGES - BASIC SCALE</v>
      </c>
      <c r="H1384" s="2" t="s">
        <v>1582</v>
      </c>
      <c r="I1384" t="s">
        <v>1326</v>
      </c>
      <c r="J1384" s="2" t="s">
        <v>593</v>
      </c>
      <c r="K1384" s="2" t="s">
        <v>594</v>
      </c>
      <c r="L1384" s="2" t="s">
        <v>391</v>
      </c>
      <c r="M1384" s="2" t="s">
        <v>392</v>
      </c>
      <c r="N1384" s="2" t="s">
        <v>424</v>
      </c>
      <c r="O1384" s="2" t="s">
        <v>425</v>
      </c>
      <c r="P1384" s="2">
        <v>1911403</v>
      </c>
      <c r="Q1384" s="2">
        <v>2032499</v>
      </c>
      <c r="R1384" s="3">
        <f t="shared" si="165"/>
        <v>2144286.4449999998</v>
      </c>
      <c r="S1384" s="3">
        <f t="shared" si="166"/>
        <v>2257933.6265849997</v>
      </c>
      <c r="T1384" s="2">
        <v>918933.06</v>
      </c>
      <c r="U1384" s="2">
        <v>0</v>
      </c>
      <c r="V1384" s="2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153155.51</v>
      </c>
      <c r="AC1384">
        <v>153155.51</v>
      </c>
      <c r="AD1384">
        <v>153155.51</v>
      </c>
      <c r="AE1384">
        <v>153155.51</v>
      </c>
      <c r="AF1384">
        <v>153155.51</v>
      </c>
      <c r="AG1384">
        <v>153155.51</v>
      </c>
      <c r="AH1384" s="2">
        <f t="shared" si="167"/>
        <v>918933.06</v>
      </c>
      <c r="AI1384" s="2">
        <f t="shared" si="162"/>
        <v>0.4807636380187747</v>
      </c>
      <c r="AJ1384">
        <v>918933.06</v>
      </c>
      <c r="AK1384" s="2">
        <f t="shared" si="168"/>
        <v>1837866.12</v>
      </c>
    </row>
    <row r="1385" spans="1:37" ht="12.75" customHeight="1">
      <c r="A1385" s="2">
        <v>14</v>
      </c>
      <c r="B1385" s="2">
        <v>15</v>
      </c>
      <c r="C1385" s="2" t="s">
        <v>10</v>
      </c>
      <c r="D1385" t="s">
        <v>1450</v>
      </c>
      <c r="E1385" s="2" t="s">
        <v>1608</v>
      </c>
      <c r="F1385" t="str">
        <f t="shared" si="163"/>
        <v>051EMPLOYEE RELATED COSTS - WAGES &amp; SALARIES</v>
      </c>
      <c r="G1385" t="str">
        <f t="shared" si="164"/>
        <v>1002SALARIES &amp; WAGES - OVERTIME</v>
      </c>
      <c r="H1385" s="2" t="s">
        <v>1582</v>
      </c>
      <c r="I1385" t="s">
        <v>1326</v>
      </c>
      <c r="J1385" s="2" t="s">
        <v>593</v>
      </c>
      <c r="K1385" s="2" t="s">
        <v>594</v>
      </c>
      <c r="L1385" s="2" t="s">
        <v>391</v>
      </c>
      <c r="M1385" s="2" t="s">
        <v>392</v>
      </c>
      <c r="N1385" s="2" t="s">
        <v>419</v>
      </c>
      <c r="O1385" s="2" t="s">
        <v>420</v>
      </c>
      <c r="P1385" s="2">
        <v>0</v>
      </c>
      <c r="Q1385" s="2">
        <v>0</v>
      </c>
      <c r="R1385" s="3">
        <f t="shared" si="165"/>
        <v>0</v>
      </c>
      <c r="S1385" s="3">
        <f t="shared" si="166"/>
        <v>0</v>
      </c>
      <c r="T1385" s="2">
        <v>7733.4000000000005</v>
      </c>
      <c r="U1385" s="2">
        <v>0</v>
      </c>
      <c r="V1385" s="2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2535.5500000000002</v>
      </c>
      <c r="AD1385">
        <v>1267.77</v>
      </c>
      <c r="AE1385">
        <v>1774.88</v>
      </c>
      <c r="AF1385">
        <v>1140.99</v>
      </c>
      <c r="AG1385">
        <v>1014.21</v>
      </c>
      <c r="AH1385" s="2">
        <f t="shared" si="167"/>
        <v>7733.4000000000005</v>
      </c>
      <c r="AI1385" s="2" t="e">
        <f t="shared" si="162"/>
        <v>#DIV/0!</v>
      </c>
      <c r="AJ1385">
        <v>7733.4</v>
      </c>
      <c r="AK1385" s="2">
        <f t="shared" si="168"/>
        <v>15466.800000000001</v>
      </c>
    </row>
    <row r="1386" spans="1:37" ht="12.75" customHeight="1">
      <c r="A1386" s="2">
        <v>14</v>
      </c>
      <c r="B1386" s="2">
        <v>15</v>
      </c>
      <c r="C1386" s="2" t="s">
        <v>10</v>
      </c>
      <c r="D1386" t="s">
        <v>1450</v>
      </c>
      <c r="E1386" s="2" t="s">
        <v>1608</v>
      </c>
      <c r="F1386" t="str">
        <f t="shared" si="163"/>
        <v>051EMPLOYEE RELATED COSTS - WAGES &amp; SALARIES</v>
      </c>
      <c r="G1386" t="str">
        <f t="shared" si="164"/>
        <v>1003SALARIES &amp; WAGES - PENSIONABLE ALLOWANCE</v>
      </c>
      <c r="H1386" s="2" t="s">
        <v>1582</v>
      </c>
      <c r="I1386" t="s">
        <v>1326</v>
      </c>
      <c r="J1386" s="2" t="s">
        <v>593</v>
      </c>
      <c r="K1386" s="2" t="s">
        <v>594</v>
      </c>
      <c r="L1386" s="2" t="s">
        <v>391</v>
      </c>
      <c r="M1386" s="2" t="s">
        <v>392</v>
      </c>
      <c r="N1386" s="2" t="s">
        <v>426</v>
      </c>
      <c r="O1386" s="2" t="s">
        <v>427</v>
      </c>
      <c r="P1386" s="2">
        <v>0</v>
      </c>
      <c r="Q1386" s="2">
        <v>0</v>
      </c>
      <c r="R1386" s="3">
        <f t="shared" si="165"/>
        <v>0</v>
      </c>
      <c r="S1386" s="3">
        <f t="shared" si="166"/>
        <v>0</v>
      </c>
      <c r="T1386" s="2">
        <v>0</v>
      </c>
      <c r="U1386" s="2">
        <v>0</v>
      </c>
      <c r="V1386" s="2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 s="2">
        <f t="shared" si="167"/>
        <v>0</v>
      </c>
      <c r="AI1386" s="2" t="e">
        <f t="shared" si="162"/>
        <v>#DIV/0!</v>
      </c>
      <c r="AJ1386">
        <v>0</v>
      </c>
      <c r="AK1386" s="2">
        <f t="shared" si="168"/>
        <v>0</v>
      </c>
    </row>
    <row r="1387" spans="1:37" ht="12.75" customHeight="1">
      <c r="A1387" s="2">
        <v>14</v>
      </c>
      <c r="B1387" s="2">
        <v>15</v>
      </c>
      <c r="C1387" s="2" t="s">
        <v>10</v>
      </c>
      <c r="D1387" t="s">
        <v>1450</v>
      </c>
      <c r="E1387" s="2" t="s">
        <v>1608</v>
      </c>
      <c r="F1387" t="str">
        <f t="shared" si="163"/>
        <v>051EMPLOYEE RELATED COSTS - WAGES &amp; SALARIES</v>
      </c>
      <c r="G1387" t="str">
        <f t="shared" si="164"/>
        <v>1004SALARIES &amp; WAGES - ANNUAL BONUS</v>
      </c>
      <c r="H1387" s="2" t="s">
        <v>1582</v>
      </c>
      <c r="I1387" t="s">
        <v>1326</v>
      </c>
      <c r="J1387" s="2" t="s">
        <v>593</v>
      </c>
      <c r="K1387" s="2" t="s">
        <v>594</v>
      </c>
      <c r="L1387" s="2" t="s">
        <v>391</v>
      </c>
      <c r="M1387" s="2" t="s">
        <v>392</v>
      </c>
      <c r="N1387" s="2" t="s">
        <v>428</v>
      </c>
      <c r="O1387" s="2" t="s">
        <v>429</v>
      </c>
      <c r="P1387" s="2">
        <v>67641</v>
      </c>
      <c r="Q1387" s="2">
        <v>169375</v>
      </c>
      <c r="R1387" s="3">
        <f t="shared" si="165"/>
        <v>178690.625</v>
      </c>
      <c r="S1387" s="3">
        <f t="shared" si="166"/>
        <v>188161.22812499999</v>
      </c>
      <c r="T1387" s="2">
        <v>14086.35</v>
      </c>
      <c r="U1387" s="2">
        <v>0</v>
      </c>
      <c r="V1387" s="2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14086.35</v>
      </c>
      <c r="AD1387">
        <v>0</v>
      </c>
      <c r="AE1387">
        <v>0</v>
      </c>
      <c r="AF1387">
        <v>0</v>
      </c>
      <c r="AG1387">
        <v>0</v>
      </c>
      <c r="AH1387" s="2">
        <f t="shared" si="167"/>
        <v>14086.35</v>
      </c>
      <c r="AI1387" s="2">
        <f t="shared" si="162"/>
        <v>0.20825165210449284</v>
      </c>
      <c r="AJ1387">
        <v>14086.35</v>
      </c>
      <c r="AK1387" s="2">
        <f t="shared" si="168"/>
        <v>28172.7</v>
      </c>
    </row>
    <row r="1388" spans="1:37" ht="12.75" customHeight="1">
      <c r="A1388" s="2">
        <v>14</v>
      </c>
      <c r="B1388" s="2">
        <v>15</v>
      </c>
      <c r="C1388" s="2" t="s">
        <v>10</v>
      </c>
      <c r="D1388" t="s">
        <v>1450</v>
      </c>
      <c r="E1388" s="2" t="s">
        <v>1608</v>
      </c>
      <c r="F1388" t="str">
        <f t="shared" si="163"/>
        <v>051EMPLOYEE RELATED COSTS - WAGES &amp; SALARIES</v>
      </c>
      <c r="G1388" t="str">
        <f t="shared" si="164"/>
        <v>1010SALARIES &amp; WAGES - LEAVE PAYMENTS</v>
      </c>
      <c r="H1388" s="2" t="s">
        <v>1582</v>
      </c>
      <c r="I1388" t="s">
        <v>1326</v>
      </c>
      <c r="J1388" s="2" t="s">
        <v>593</v>
      </c>
      <c r="K1388" s="2" t="s">
        <v>594</v>
      </c>
      <c r="L1388" s="2" t="s">
        <v>391</v>
      </c>
      <c r="M1388" s="2" t="s">
        <v>392</v>
      </c>
      <c r="N1388" s="2" t="s">
        <v>430</v>
      </c>
      <c r="O1388" s="2" t="s">
        <v>431</v>
      </c>
      <c r="P1388" s="2">
        <v>98739</v>
      </c>
      <c r="Q1388" s="2">
        <v>175864</v>
      </c>
      <c r="R1388" s="3">
        <f t="shared" si="165"/>
        <v>185536.52</v>
      </c>
      <c r="S1388" s="3">
        <f t="shared" si="166"/>
        <v>195369.95556</v>
      </c>
      <c r="T1388" s="2">
        <v>55785.58</v>
      </c>
      <c r="U1388" s="2">
        <v>0</v>
      </c>
      <c r="V1388" s="2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9198.7199999999993</v>
      </c>
      <c r="AE1388">
        <v>0</v>
      </c>
      <c r="AF1388">
        <v>27858.7</v>
      </c>
      <c r="AG1388">
        <v>18728.16</v>
      </c>
      <c r="AH1388" s="2">
        <f t="shared" si="167"/>
        <v>55785.58</v>
      </c>
      <c r="AI1388" s="2">
        <f t="shared" si="162"/>
        <v>0.56498020032611229</v>
      </c>
      <c r="AJ1388">
        <v>55785.58</v>
      </c>
      <c r="AK1388" s="2">
        <f t="shared" si="168"/>
        <v>111571.16</v>
      </c>
    </row>
    <row r="1389" spans="1:37" ht="12.75" customHeight="1">
      <c r="A1389" s="2">
        <v>14</v>
      </c>
      <c r="B1389" s="2">
        <v>15</v>
      </c>
      <c r="C1389" s="2" t="s">
        <v>10</v>
      </c>
      <c r="D1389" t="s">
        <v>1450</v>
      </c>
      <c r="E1389" s="2" t="s">
        <v>1608</v>
      </c>
      <c r="F1389" t="str">
        <f t="shared" si="163"/>
        <v>051EMPLOYEE RELATED COSTS - WAGES &amp; SALARIES</v>
      </c>
      <c r="G1389" t="str">
        <f t="shared" si="164"/>
        <v>1012HOUSING ALLOWANCE</v>
      </c>
      <c r="H1389" s="2" t="s">
        <v>1582</v>
      </c>
      <c r="I1389" t="s">
        <v>1326</v>
      </c>
      <c r="J1389" s="2" t="s">
        <v>593</v>
      </c>
      <c r="K1389" s="2" t="s">
        <v>594</v>
      </c>
      <c r="L1389" s="2" t="s">
        <v>391</v>
      </c>
      <c r="M1389" s="2" t="s">
        <v>392</v>
      </c>
      <c r="N1389" s="2" t="s">
        <v>432</v>
      </c>
      <c r="O1389" s="2" t="s">
        <v>433</v>
      </c>
      <c r="P1389" s="2">
        <v>26682</v>
      </c>
      <c r="Q1389" s="2">
        <v>47226</v>
      </c>
      <c r="R1389" s="3">
        <f t="shared" si="165"/>
        <v>49823.43</v>
      </c>
      <c r="S1389" s="3">
        <f t="shared" si="166"/>
        <v>52464.071790000002</v>
      </c>
      <c r="T1389" s="2">
        <v>10768</v>
      </c>
      <c r="U1389" s="2">
        <v>0</v>
      </c>
      <c r="V1389" s="2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1978</v>
      </c>
      <c r="AC1389">
        <v>2078</v>
      </c>
      <c r="AD1389">
        <v>2078</v>
      </c>
      <c r="AE1389">
        <v>478</v>
      </c>
      <c r="AF1389">
        <v>3678</v>
      </c>
      <c r="AG1389">
        <v>478</v>
      </c>
      <c r="AH1389" s="2">
        <f t="shared" si="167"/>
        <v>10768</v>
      </c>
      <c r="AI1389" s="2">
        <f t="shared" si="162"/>
        <v>0.40356794842965293</v>
      </c>
      <c r="AJ1389">
        <v>10768</v>
      </c>
      <c r="AK1389" s="2">
        <f t="shared" si="168"/>
        <v>21536</v>
      </c>
    </row>
    <row r="1390" spans="1:37" ht="12.75" customHeight="1">
      <c r="A1390" s="2">
        <v>14</v>
      </c>
      <c r="B1390" s="2">
        <v>15</v>
      </c>
      <c r="C1390" s="2" t="s">
        <v>10</v>
      </c>
      <c r="D1390" t="s">
        <v>1450</v>
      </c>
      <c r="E1390" s="2" t="s">
        <v>1608</v>
      </c>
      <c r="F1390" t="str">
        <f t="shared" si="163"/>
        <v>051EMPLOYEE RELATED COSTS - WAGES &amp; SALARIES</v>
      </c>
      <c r="G1390" t="str">
        <f t="shared" si="164"/>
        <v>1013TRAVEL ALLOWANCE</v>
      </c>
      <c r="H1390" s="2" t="s">
        <v>1582</v>
      </c>
      <c r="I1390" t="s">
        <v>1326</v>
      </c>
      <c r="J1390" s="2" t="s">
        <v>593</v>
      </c>
      <c r="K1390" s="2" t="s">
        <v>594</v>
      </c>
      <c r="L1390" s="2" t="s">
        <v>391</v>
      </c>
      <c r="M1390" s="2" t="s">
        <v>392</v>
      </c>
      <c r="N1390" s="2" t="s">
        <v>434</v>
      </c>
      <c r="O1390" s="2" t="s">
        <v>435</v>
      </c>
      <c r="P1390" s="2">
        <v>91383</v>
      </c>
      <c r="Q1390" s="2">
        <v>158777</v>
      </c>
      <c r="R1390" s="3">
        <f t="shared" si="165"/>
        <v>167509.73499999999</v>
      </c>
      <c r="S1390" s="3">
        <f t="shared" si="166"/>
        <v>176387.750955</v>
      </c>
      <c r="T1390" s="2">
        <v>59063.950000000012</v>
      </c>
      <c r="U1390" s="2">
        <v>0</v>
      </c>
      <c r="V1390" s="2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7302.35</v>
      </c>
      <c r="AC1390">
        <v>7302.35</v>
      </c>
      <c r="AD1390">
        <v>7259.85</v>
      </c>
      <c r="AE1390">
        <v>12467.8</v>
      </c>
      <c r="AF1390">
        <v>12365.8</v>
      </c>
      <c r="AG1390">
        <v>12365.8</v>
      </c>
      <c r="AH1390" s="2">
        <f t="shared" si="167"/>
        <v>59063.950000000012</v>
      </c>
      <c r="AI1390" s="2">
        <f t="shared" si="162"/>
        <v>0.6463341102830944</v>
      </c>
      <c r="AJ1390">
        <v>59063.95</v>
      </c>
      <c r="AK1390" s="2">
        <f t="shared" si="168"/>
        <v>118127.90000000002</v>
      </c>
    </row>
    <row r="1391" spans="1:37" ht="12.75" customHeight="1">
      <c r="A1391" s="2">
        <v>14</v>
      </c>
      <c r="B1391" s="2">
        <v>15</v>
      </c>
      <c r="C1391" s="2" t="s">
        <v>10</v>
      </c>
      <c r="D1391" t="s">
        <v>1451</v>
      </c>
      <c r="E1391" s="2" t="s">
        <v>1608</v>
      </c>
      <c r="F1391" t="str">
        <f t="shared" si="163"/>
        <v>051EMPLOYEE RELATED COSTS - WAGES &amp; SALARIES</v>
      </c>
      <c r="G1391" t="str">
        <f t="shared" si="164"/>
        <v>1001SALARIES &amp; WAGES - BASIC SCALE</v>
      </c>
      <c r="H1391" s="2" t="s">
        <v>1582</v>
      </c>
      <c r="I1391" t="s">
        <v>1326</v>
      </c>
      <c r="J1391" s="2" t="s">
        <v>595</v>
      </c>
      <c r="K1391" s="2" t="s">
        <v>596</v>
      </c>
      <c r="L1391" s="2" t="s">
        <v>391</v>
      </c>
      <c r="M1391" s="2" t="s">
        <v>392</v>
      </c>
      <c r="N1391" s="2" t="s">
        <v>424</v>
      </c>
      <c r="O1391" s="2" t="s">
        <v>425</v>
      </c>
      <c r="P1391" s="2">
        <v>8274299</v>
      </c>
      <c r="Q1391" s="2">
        <v>8924270</v>
      </c>
      <c r="R1391" s="3">
        <f t="shared" si="165"/>
        <v>9415104.8499999996</v>
      </c>
      <c r="S1391" s="3">
        <f t="shared" si="166"/>
        <v>9914105.4070499986</v>
      </c>
      <c r="T1391" s="2">
        <v>3715511.03</v>
      </c>
      <c r="U1391" s="2">
        <v>0</v>
      </c>
      <c r="V1391" s="2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641808.53</v>
      </c>
      <c r="AC1391">
        <v>636630.75</v>
      </c>
      <c r="AD1391">
        <v>622833.64</v>
      </c>
      <c r="AE1391">
        <v>631873.09</v>
      </c>
      <c r="AF1391">
        <v>588584.79</v>
      </c>
      <c r="AG1391">
        <v>593780.23</v>
      </c>
      <c r="AH1391" s="2">
        <f t="shared" si="167"/>
        <v>3715511.03</v>
      </c>
      <c r="AI1391" s="2">
        <f t="shared" si="162"/>
        <v>0.44904239380278616</v>
      </c>
      <c r="AJ1391">
        <v>3715511.03</v>
      </c>
      <c r="AK1391" s="2">
        <f t="shared" si="168"/>
        <v>7431022.0599999996</v>
      </c>
    </row>
    <row r="1392" spans="1:37" ht="12.75" customHeight="1">
      <c r="A1392" s="2">
        <v>14</v>
      </c>
      <c r="B1392" s="2">
        <v>15</v>
      </c>
      <c r="C1392" s="2" t="s">
        <v>10</v>
      </c>
      <c r="D1392" t="s">
        <v>1451</v>
      </c>
      <c r="E1392" s="2" t="s">
        <v>1608</v>
      </c>
      <c r="F1392" t="str">
        <f t="shared" si="163"/>
        <v>051EMPLOYEE RELATED COSTS - WAGES &amp; SALARIES</v>
      </c>
      <c r="G1392" t="str">
        <f t="shared" si="164"/>
        <v>1002SALARIES &amp; WAGES - OVERTIME</v>
      </c>
      <c r="H1392" s="2" t="s">
        <v>1582</v>
      </c>
      <c r="I1392" t="s">
        <v>1326</v>
      </c>
      <c r="J1392" s="2" t="s">
        <v>595</v>
      </c>
      <c r="K1392" s="2" t="s">
        <v>596</v>
      </c>
      <c r="L1392" s="2" t="s">
        <v>391</v>
      </c>
      <c r="M1392" s="2" t="s">
        <v>392</v>
      </c>
      <c r="N1392" s="2" t="s">
        <v>419</v>
      </c>
      <c r="O1392" s="2" t="s">
        <v>420</v>
      </c>
      <c r="P1392" s="2">
        <v>1034842</v>
      </c>
      <c r="Q1392" s="2">
        <v>980483</v>
      </c>
      <c r="R1392" s="3">
        <f t="shared" si="165"/>
        <v>1034409.5649999999</v>
      </c>
      <c r="S1392" s="3">
        <f t="shared" si="166"/>
        <v>1089233.2719449999</v>
      </c>
      <c r="T1392" s="2">
        <v>386099.06</v>
      </c>
      <c r="U1392" s="2">
        <v>0</v>
      </c>
      <c r="V1392" s="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21472.57</v>
      </c>
      <c r="AC1392">
        <v>2024.4</v>
      </c>
      <c r="AD1392">
        <v>1238.8599999999999</v>
      </c>
      <c r="AE1392">
        <v>110100.08</v>
      </c>
      <c r="AF1392">
        <v>94909.96</v>
      </c>
      <c r="AG1392">
        <v>156353.19</v>
      </c>
      <c r="AH1392" s="2">
        <f t="shared" si="167"/>
        <v>386099.06</v>
      </c>
      <c r="AI1392" s="2">
        <f t="shared" si="162"/>
        <v>0.37309952630449866</v>
      </c>
      <c r="AJ1392">
        <v>386099.06</v>
      </c>
      <c r="AK1392" s="2">
        <f t="shared" si="168"/>
        <v>772198.12</v>
      </c>
    </row>
    <row r="1393" spans="1:37" ht="12.75" customHeight="1">
      <c r="A1393" s="2">
        <v>14</v>
      </c>
      <c r="B1393" s="2">
        <v>15</v>
      </c>
      <c r="C1393" s="2" t="s">
        <v>10</v>
      </c>
      <c r="D1393" t="s">
        <v>1451</v>
      </c>
      <c r="E1393" s="2" t="s">
        <v>1608</v>
      </c>
      <c r="F1393" t="str">
        <f t="shared" si="163"/>
        <v>051EMPLOYEE RELATED COSTS - WAGES &amp; SALARIES</v>
      </c>
      <c r="G1393" t="str">
        <f t="shared" si="164"/>
        <v>1003SALARIES &amp; WAGES - PENSIONABLE ALLOWANCE</v>
      </c>
      <c r="H1393" s="2" t="s">
        <v>1582</v>
      </c>
      <c r="I1393" t="s">
        <v>1326</v>
      </c>
      <c r="J1393" s="2" t="s">
        <v>595</v>
      </c>
      <c r="K1393" s="2" t="s">
        <v>596</v>
      </c>
      <c r="L1393" s="2" t="s">
        <v>391</v>
      </c>
      <c r="M1393" s="2" t="s">
        <v>392</v>
      </c>
      <c r="N1393" s="2" t="s">
        <v>426</v>
      </c>
      <c r="O1393" s="2" t="s">
        <v>427</v>
      </c>
      <c r="P1393" s="2">
        <v>0</v>
      </c>
      <c r="Q1393" s="2">
        <v>0</v>
      </c>
      <c r="R1393" s="3">
        <f t="shared" si="165"/>
        <v>0</v>
      </c>
      <c r="S1393" s="3">
        <f t="shared" si="166"/>
        <v>0</v>
      </c>
      <c r="T1393" s="2">
        <v>0</v>
      </c>
      <c r="U1393" s="2">
        <v>0</v>
      </c>
      <c r="V1393" s="2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 s="2">
        <f t="shared" si="167"/>
        <v>0</v>
      </c>
      <c r="AI1393" s="2" t="e">
        <f t="shared" si="162"/>
        <v>#DIV/0!</v>
      </c>
      <c r="AJ1393">
        <v>0</v>
      </c>
      <c r="AK1393" s="2">
        <f t="shared" si="168"/>
        <v>0</v>
      </c>
    </row>
    <row r="1394" spans="1:37" ht="12.75" customHeight="1">
      <c r="A1394" s="2">
        <v>14</v>
      </c>
      <c r="B1394" s="2">
        <v>15</v>
      </c>
      <c r="C1394" s="2" t="s">
        <v>10</v>
      </c>
      <c r="D1394" t="s">
        <v>1451</v>
      </c>
      <c r="E1394" s="2" t="s">
        <v>1608</v>
      </c>
      <c r="F1394" t="str">
        <f t="shared" si="163"/>
        <v>051EMPLOYEE RELATED COSTS - WAGES &amp; SALARIES</v>
      </c>
      <c r="G1394" t="str">
        <f t="shared" si="164"/>
        <v>1004SALARIES &amp; WAGES - ANNUAL BONUS</v>
      </c>
      <c r="H1394" s="2" t="s">
        <v>1582</v>
      </c>
      <c r="I1394" t="s">
        <v>1326</v>
      </c>
      <c r="J1394" s="2" t="s">
        <v>595</v>
      </c>
      <c r="K1394" s="2" t="s">
        <v>596</v>
      </c>
      <c r="L1394" s="2" t="s">
        <v>391</v>
      </c>
      <c r="M1394" s="2" t="s">
        <v>392</v>
      </c>
      <c r="N1394" s="2" t="s">
        <v>428</v>
      </c>
      <c r="O1394" s="2" t="s">
        <v>429</v>
      </c>
      <c r="P1394" s="2">
        <v>688990</v>
      </c>
      <c r="Q1394" s="2">
        <v>743689</v>
      </c>
      <c r="R1394" s="3">
        <f t="shared" si="165"/>
        <v>784591.89500000002</v>
      </c>
      <c r="S1394" s="3">
        <f t="shared" si="166"/>
        <v>826175.26543500007</v>
      </c>
      <c r="T1394" s="2">
        <v>401110.77</v>
      </c>
      <c r="U1394" s="2">
        <v>0</v>
      </c>
      <c r="V1394" s="2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48667.81</v>
      </c>
      <c r="AC1394">
        <v>21251.45</v>
      </c>
      <c r="AD1394">
        <v>116037.5</v>
      </c>
      <c r="AE1394">
        <v>139097.45000000001</v>
      </c>
      <c r="AF1394">
        <v>22924.39</v>
      </c>
      <c r="AG1394">
        <v>53132.17</v>
      </c>
      <c r="AH1394" s="2">
        <f t="shared" si="167"/>
        <v>401110.77</v>
      </c>
      <c r="AI1394" s="2">
        <f t="shared" si="162"/>
        <v>0.58217212151119757</v>
      </c>
      <c r="AJ1394">
        <v>401110.77</v>
      </c>
      <c r="AK1394" s="2">
        <f t="shared" si="168"/>
        <v>802221.54</v>
      </c>
    </row>
    <row r="1395" spans="1:37" ht="12.75" customHeight="1">
      <c r="A1395" s="2">
        <v>14</v>
      </c>
      <c r="B1395" s="2">
        <v>15</v>
      </c>
      <c r="C1395" s="2" t="s">
        <v>10</v>
      </c>
      <c r="D1395" t="s">
        <v>1451</v>
      </c>
      <c r="E1395" s="2" t="s">
        <v>1608</v>
      </c>
      <c r="F1395" t="str">
        <f t="shared" si="163"/>
        <v>051EMPLOYEE RELATED COSTS - WAGES &amp; SALARIES</v>
      </c>
      <c r="G1395" t="str">
        <f t="shared" si="164"/>
        <v>1005SALARIES &amp; WAGES - STANDBY ALLOWANCE</v>
      </c>
      <c r="H1395" s="2" t="s">
        <v>1582</v>
      </c>
      <c r="I1395" t="s">
        <v>1326</v>
      </c>
      <c r="J1395" s="2" t="s">
        <v>595</v>
      </c>
      <c r="K1395" s="2" t="s">
        <v>596</v>
      </c>
      <c r="L1395" s="2" t="s">
        <v>391</v>
      </c>
      <c r="M1395" s="2" t="s">
        <v>392</v>
      </c>
      <c r="N1395" s="2" t="s">
        <v>565</v>
      </c>
      <c r="O1395" s="2" t="s">
        <v>566</v>
      </c>
      <c r="P1395" s="2">
        <v>0</v>
      </c>
      <c r="Q1395" s="2">
        <v>0</v>
      </c>
      <c r="R1395" s="3">
        <f t="shared" si="165"/>
        <v>0</v>
      </c>
      <c r="S1395" s="3">
        <f t="shared" si="166"/>
        <v>0</v>
      </c>
      <c r="T1395" s="2">
        <v>0</v>
      </c>
      <c r="U1395" s="2">
        <v>0</v>
      </c>
      <c r="V1395" s="2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 s="2">
        <f t="shared" si="167"/>
        <v>0</v>
      </c>
      <c r="AI1395" s="2" t="e">
        <f t="shared" si="162"/>
        <v>#DIV/0!</v>
      </c>
      <c r="AJ1395">
        <v>0</v>
      </c>
      <c r="AK1395" s="2">
        <f t="shared" si="168"/>
        <v>0</v>
      </c>
    </row>
    <row r="1396" spans="1:37" ht="12.75" customHeight="1">
      <c r="A1396" s="2">
        <v>14</v>
      </c>
      <c r="B1396" s="2">
        <v>15</v>
      </c>
      <c r="C1396" s="2" t="s">
        <v>10</v>
      </c>
      <c r="D1396" t="s">
        <v>1451</v>
      </c>
      <c r="E1396" s="2" t="s">
        <v>1608</v>
      </c>
      <c r="F1396" t="str">
        <f t="shared" si="163"/>
        <v>051EMPLOYEE RELATED COSTS - WAGES &amp; SALARIES</v>
      </c>
      <c r="G1396" t="str">
        <f t="shared" si="164"/>
        <v>1010SALARIES &amp; WAGES - LEAVE PAYMENTS</v>
      </c>
      <c r="H1396" s="2" t="s">
        <v>1582</v>
      </c>
      <c r="I1396" t="s">
        <v>1326</v>
      </c>
      <c r="J1396" s="2" t="s">
        <v>595</v>
      </c>
      <c r="K1396" s="2" t="s">
        <v>596</v>
      </c>
      <c r="L1396" s="2" t="s">
        <v>391</v>
      </c>
      <c r="M1396" s="2" t="s">
        <v>392</v>
      </c>
      <c r="N1396" s="2" t="s">
        <v>430</v>
      </c>
      <c r="O1396" s="2" t="s">
        <v>431</v>
      </c>
      <c r="P1396" s="2">
        <v>607335</v>
      </c>
      <c r="Q1396" s="2">
        <v>552939</v>
      </c>
      <c r="R1396" s="3">
        <f t="shared" si="165"/>
        <v>583350.64500000002</v>
      </c>
      <c r="S1396" s="3">
        <f t="shared" si="166"/>
        <v>614268.22918500006</v>
      </c>
      <c r="T1396" s="2">
        <v>331173.25</v>
      </c>
      <c r="U1396" s="2">
        <v>0</v>
      </c>
      <c r="V1396" s="2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25141.040000000001</v>
      </c>
      <c r="AC1396">
        <v>69671.39</v>
      </c>
      <c r="AD1396">
        <v>9180.74</v>
      </c>
      <c r="AE1396">
        <v>122986.56</v>
      </c>
      <c r="AF1396">
        <v>47286.400000000001</v>
      </c>
      <c r="AG1396">
        <v>56907.12</v>
      </c>
      <c r="AH1396" s="2">
        <f t="shared" si="167"/>
        <v>331173.25</v>
      </c>
      <c r="AI1396" s="2">
        <f t="shared" si="162"/>
        <v>0.54528925551795959</v>
      </c>
      <c r="AJ1396">
        <v>331173.25</v>
      </c>
      <c r="AK1396" s="2">
        <f t="shared" si="168"/>
        <v>662346.5</v>
      </c>
    </row>
    <row r="1397" spans="1:37" ht="12.75" customHeight="1">
      <c r="A1397" s="2">
        <v>14</v>
      </c>
      <c r="B1397" s="2">
        <v>15</v>
      </c>
      <c r="C1397" s="2" t="s">
        <v>10</v>
      </c>
      <c r="D1397" t="s">
        <v>1451</v>
      </c>
      <c r="E1397" s="2" t="s">
        <v>1608</v>
      </c>
      <c r="F1397" t="str">
        <f t="shared" si="163"/>
        <v>051EMPLOYEE RELATED COSTS - WAGES &amp; SALARIES</v>
      </c>
      <c r="G1397" t="str">
        <f t="shared" si="164"/>
        <v>1012HOUSING ALLOWANCE</v>
      </c>
      <c r="H1397" s="2" t="s">
        <v>1582</v>
      </c>
      <c r="I1397" t="s">
        <v>1326</v>
      </c>
      <c r="J1397" s="2" t="s">
        <v>595</v>
      </c>
      <c r="K1397" s="2" t="s">
        <v>596</v>
      </c>
      <c r="L1397" s="2" t="s">
        <v>391</v>
      </c>
      <c r="M1397" s="2" t="s">
        <v>392</v>
      </c>
      <c r="N1397" s="2" t="s">
        <v>432</v>
      </c>
      <c r="O1397" s="2" t="s">
        <v>433</v>
      </c>
      <c r="P1397" s="2">
        <v>91472</v>
      </c>
      <c r="Q1397" s="2">
        <v>108370</v>
      </c>
      <c r="R1397" s="3">
        <f t="shared" si="165"/>
        <v>114330.35</v>
      </c>
      <c r="S1397" s="3">
        <f t="shared" si="166"/>
        <v>120389.85855</v>
      </c>
      <c r="T1397" s="2">
        <v>37890</v>
      </c>
      <c r="U1397" s="2">
        <v>0</v>
      </c>
      <c r="V1397" s="2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6315</v>
      </c>
      <c r="AC1397">
        <v>4815</v>
      </c>
      <c r="AD1397">
        <v>7815</v>
      </c>
      <c r="AE1397">
        <v>2523</v>
      </c>
      <c r="AF1397">
        <v>10107</v>
      </c>
      <c r="AG1397">
        <v>6315</v>
      </c>
      <c r="AH1397" s="2">
        <f t="shared" si="167"/>
        <v>37890</v>
      </c>
      <c r="AI1397" s="2">
        <f t="shared" si="162"/>
        <v>0.41422511806891726</v>
      </c>
      <c r="AJ1397">
        <v>37890</v>
      </c>
      <c r="AK1397" s="2">
        <f t="shared" si="168"/>
        <v>75780</v>
      </c>
    </row>
    <row r="1398" spans="1:37" ht="12.75" customHeight="1">
      <c r="A1398" s="2">
        <v>14</v>
      </c>
      <c r="B1398" s="2">
        <v>15</v>
      </c>
      <c r="C1398" s="2" t="s">
        <v>10</v>
      </c>
      <c r="D1398" t="s">
        <v>1451</v>
      </c>
      <c r="E1398" s="2" t="s">
        <v>1608</v>
      </c>
      <c r="F1398" t="str">
        <f t="shared" si="163"/>
        <v>051EMPLOYEE RELATED COSTS - WAGES &amp; SALARIES</v>
      </c>
      <c r="G1398" t="str">
        <f t="shared" si="164"/>
        <v>1013TRAVEL ALLOWANCE</v>
      </c>
      <c r="H1398" s="2" t="s">
        <v>1582</v>
      </c>
      <c r="I1398" t="s">
        <v>1326</v>
      </c>
      <c r="J1398" s="2" t="s">
        <v>595</v>
      </c>
      <c r="K1398" s="2" t="s">
        <v>596</v>
      </c>
      <c r="L1398" s="2" t="s">
        <v>391</v>
      </c>
      <c r="M1398" s="2" t="s">
        <v>392</v>
      </c>
      <c r="N1398" s="2" t="s">
        <v>434</v>
      </c>
      <c r="O1398" s="2" t="s">
        <v>435</v>
      </c>
      <c r="P1398" s="2">
        <v>647340</v>
      </c>
      <c r="Q1398" s="2">
        <v>563538</v>
      </c>
      <c r="R1398" s="3">
        <f t="shared" si="165"/>
        <v>594532.59</v>
      </c>
      <c r="S1398" s="3">
        <f t="shared" si="166"/>
        <v>626042.81727</v>
      </c>
      <c r="T1398" s="2">
        <v>231044.1</v>
      </c>
      <c r="U1398" s="2">
        <v>0</v>
      </c>
      <c r="V1398" s="2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41159.49</v>
      </c>
      <c r="AC1398">
        <v>41159.49</v>
      </c>
      <c r="AD1398">
        <v>40919.94</v>
      </c>
      <c r="AE1398">
        <v>40934.300000000003</v>
      </c>
      <c r="AF1398">
        <v>33435.440000000002</v>
      </c>
      <c r="AG1398">
        <v>33435.440000000002</v>
      </c>
      <c r="AH1398" s="2">
        <f t="shared" si="167"/>
        <v>231044.1</v>
      </c>
      <c r="AI1398" s="2">
        <f t="shared" si="162"/>
        <v>0.35691305959773845</v>
      </c>
      <c r="AJ1398">
        <v>231044.1</v>
      </c>
      <c r="AK1398" s="2">
        <f t="shared" si="168"/>
        <v>462088.2</v>
      </c>
    </row>
    <row r="1399" spans="1:37" ht="12.75" customHeight="1">
      <c r="A1399" s="2">
        <v>14</v>
      </c>
      <c r="B1399" s="2">
        <v>15</v>
      </c>
      <c r="C1399" s="2" t="s">
        <v>10</v>
      </c>
      <c r="D1399" t="s">
        <v>1451</v>
      </c>
      <c r="E1399" s="2" t="s">
        <v>1608</v>
      </c>
      <c r="F1399" t="str">
        <f t="shared" si="163"/>
        <v>051EMPLOYEE RELATED COSTS - WAGES &amp; SALARIES</v>
      </c>
      <c r="G1399" t="str">
        <f t="shared" si="164"/>
        <v>1016PERFORMANCE INCENTIVE SCHEMES</v>
      </c>
      <c r="H1399" s="2" t="s">
        <v>1582</v>
      </c>
      <c r="I1399" t="s">
        <v>1326</v>
      </c>
      <c r="J1399" s="2" t="s">
        <v>595</v>
      </c>
      <c r="K1399" s="2" t="s">
        <v>596</v>
      </c>
      <c r="L1399" s="2" t="s">
        <v>391</v>
      </c>
      <c r="M1399" s="2" t="s">
        <v>392</v>
      </c>
      <c r="N1399" s="2" t="s">
        <v>393</v>
      </c>
      <c r="O1399" s="2" t="s">
        <v>394</v>
      </c>
      <c r="P1399" s="2">
        <v>0</v>
      </c>
      <c r="Q1399" s="2">
        <v>47361</v>
      </c>
      <c r="R1399" s="3">
        <f t="shared" si="165"/>
        <v>49965.855000000003</v>
      </c>
      <c r="S1399" s="3">
        <f t="shared" si="166"/>
        <v>52614.045315000003</v>
      </c>
      <c r="T1399" s="2">
        <v>0</v>
      </c>
      <c r="U1399" s="2">
        <v>0</v>
      </c>
      <c r="V1399" s="2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 s="2">
        <f t="shared" si="167"/>
        <v>0</v>
      </c>
      <c r="AI1399" s="2" t="e">
        <f t="shared" si="162"/>
        <v>#DIV/0!</v>
      </c>
      <c r="AJ1399">
        <v>0</v>
      </c>
      <c r="AK1399" s="2">
        <f t="shared" si="168"/>
        <v>0</v>
      </c>
    </row>
    <row r="1400" spans="1:37" ht="12.75" customHeight="1">
      <c r="A1400" s="2">
        <v>14</v>
      </c>
      <c r="B1400" s="2">
        <v>15</v>
      </c>
      <c r="C1400" s="2" t="s">
        <v>10</v>
      </c>
      <c r="D1400" t="s">
        <v>1452</v>
      </c>
      <c r="E1400" s="2" t="s">
        <v>1608</v>
      </c>
      <c r="F1400" t="str">
        <f t="shared" si="163"/>
        <v>051EMPLOYEE RELATED COSTS - WAGES &amp; SALARIES</v>
      </c>
      <c r="G1400" t="str">
        <f t="shared" si="164"/>
        <v>1001SALARIES &amp; WAGES - BASIC SCALE</v>
      </c>
      <c r="H1400" s="2" t="s">
        <v>1578</v>
      </c>
      <c r="I1400" t="s">
        <v>1326</v>
      </c>
      <c r="J1400" s="2" t="s">
        <v>610</v>
      </c>
      <c r="K1400" s="2" t="s">
        <v>611</v>
      </c>
      <c r="L1400" s="2" t="s">
        <v>391</v>
      </c>
      <c r="M1400" s="2" t="s">
        <v>392</v>
      </c>
      <c r="N1400" s="2" t="s">
        <v>424</v>
      </c>
      <c r="O1400" s="2" t="s">
        <v>425</v>
      </c>
      <c r="P1400" s="2">
        <v>5650468</v>
      </c>
      <c r="Q1400" s="2">
        <v>6024631</v>
      </c>
      <c r="R1400" s="3">
        <f t="shared" si="165"/>
        <v>6355985.7050000001</v>
      </c>
      <c r="S1400" s="3">
        <f t="shared" si="166"/>
        <v>6692852.9473649999</v>
      </c>
      <c r="T1400" s="2">
        <v>2789129.2699999996</v>
      </c>
      <c r="U1400" s="2">
        <v>0</v>
      </c>
      <c r="V1400" s="2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459847.45</v>
      </c>
      <c r="AC1400">
        <v>459847.45</v>
      </c>
      <c r="AD1400">
        <v>460013.05</v>
      </c>
      <c r="AE1400">
        <v>456110.01</v>
      </c>
      <c r="AF1400">
        <v>493298.26</v>
      </c>
      <c r="AG1400">
        <v>460013.05</v>
      </c>
      <c r="AH1400" s="2">
        <f t="shared" si="167"/>
        <v>2789129.2699999996</v>
      </c>
      <c r="AI1400" s="2">
        <f t="shared" si="162"/>
        <v>0.4936103115706521</v>
      </c>
      <c r="AJ1400">
        <v>2789129.27</v>
      </c>
      <c r="AK1400" s="2">
        <f t="shared" si="168"/>
        <v>5578258.5399999991</v>
      </c>
    </row>
    <row r="1401" spans="1:37" ht="12.75" customHeight="1">
      <c r="A1401" s="2">
        <v>14</v>
      </c>
      <c r="B1401" s="2">
        <v>15</v>
      </c>
      <c r="C1401" s="2" t="s">
        <v>10</v>
      </c>
      <c r="D1401" t="s">
        <v>1452</v>
      </c>
      <c r="E1401" s="2" t="s">
        <v>1608</v>
      </c>
      <c r="F1401" t="str">
        <f t="shared" si="163"/>
        <v>051EMPLOYEE RELATED COSTS - WAGES &amp; SALARIES</v>
      </c>
      <c r="G1401" t="str">
        <f t="shared" si="164"/>
        <v>1002SALARIES &amp; WAGES - OVERTIME</v>
      </c>
      <c r="H1401" s="2" t="s">
        <v>1578</v>
      </c>
      <c r="I1401" t="s">
        <v>1326</v>
      </c>
      <c r="J1401" s="2" t="s">
        <v>610</v>
      </c>
      <c r="K1401" s="2" t="s">
        <v>611</v>
      </c>
      <c r="L1401" s="2" t="s">
        <v>391</v>
      </c>
      <c r="M1401" s="2" t="s">
        <v>392</v>
      </c>
      <c r="N1401" s="2" t="s">
        <v>419</v>
      </c>
      <c r="O1401" s="2" t="s">
        <v>420</v>
      </c>
      <c r="P1401" s="2">
        <v>146693</v>
      </c>
      <c r="Q1401" s="2">
        <v>0</v>
      </c>
      <c r="R1401" s="3">
        <f t="shared" si="165"/>
        <v>0</v>
      </c>
      <c r="S1401" s="3">
        <f t="shared" si="166"/>
        <v>0</v>
      </c>
      <c r="T1401" s="2">
        <v>37184.68</v>
      </c>
      <c r="U1401" s="2">
        <v>0</v>
      </c>
      <c r="V1401" s="2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36237.49</v>
      </c>
      <c r="AC1401">
        <v>0</v>
      </c>
      <c r="AD1401">
        <v>0</v>
      </c>
      <c r="AE1401">
        <v>0</v>
      </c>
      <c r="AF1401">
        <v>0</v>
      </c>
      <c r="AG1401">
        <v>947.19</v>
      </c>
      <c r="AH1401" s="2">
        <f t="shared" si="167"/>
        <v>37184.68</v>
      </c>
      <c r="AI1401" s="2">
        <f t="shared" si="162"/>
        <v>0.2534863967605816</v>
      </c>
      <c r="AJ1401">
        <v>37184.68</v>
      </c>
      <c r="AK1401" s="2">
        <f t="shared" si="168"/>
        <v>74369.36</v>
      </c>
    </row>
    <row r="1402" spans="1:37" ht="12.75" customHeight="1">
      <c r="A1402" s="2">
        <v>14</v>
      </c>
      <c r="B1402" s="2">
        <v>15</v>
      </c>
      <c r="C1402" s="2" t="s">
        <v>10</v>
      </c>
      <c r="D1402" t="s">
        <v>1452</v>
      </c>
      <c r="E1402" s="2" t="s">
        <v>1608</v>
      </c>
      <c r="F1402" t="str">
        <f t="shared" si="163"/>
        <v>051EMPLOYEE RELATED COSTS - WAGES &amp; SALARIES</v>
      </c>
      <c r="G1402" t="str">
        <f t="shared" si="164"/>
        <v>1003SALARIES &amp; WAGES - PENSIONABLE ALLOWANCE</v>
      </c>
      <c r="H1402" s="2" t="s">
        <v>1578</v>
      </c>
      <c r="I1402" t="s">
        <v>1326</v>
      </c>
      <c r="J1402" s="2" t="s">
        <v>610</v>
      </c>
      <c r="K1402" s="2" t="s">
        <v>611</v>
      </c>
      <c r="L1402" s="2" t="s">
        <v>391</v>
      </c>
      <c r="M1402" s="2" t="s">
        <v>392</v>
      </c>
      <c r="N1402" s="2" t="s">
        <v>426</v>
      </c>
      <c r="O1402" s="2" t="s">
        <v>427</v>
      </c>
      <c r="P1402" s="2">
        <v>0</v>
      </c>
      <c r="Q1402" s="2">
        <v>0</v>
      </c>
      <c r="R1402" s="3">
        <f t="shared" si="165"/>
        <v>0</v>
      </c>
      <c r="S1402" s="3">
        <f t="shared" si="166"/>
        <v>0</v>
      </c>
      <c r="T1402" s="2">
        <v>0</v>
      </c>
      <c r="U1402" s="2">
        <v>0</v>
      </c>
      <c r="V1402" s="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 s="2">
        <f t="shared" si="167"/>
        <v>0</v>
      </c>
      <c r="AI1402" s="2" t="e">
        <f t="shared" si="162"/>
        <v>#DIV/0!</v>
      </c>
      <c r="AJ1402">
        <v>0</v>
      </c>
      <c r="AK1402" s="2">
        <f t="shared" si="168"/>
        <v>0</v>
      </c>
    </row>
    <row r="1403" spans="1:37" ht="12.75" customHeight="1">
      <c r="A1403" s="2">
        <v>14</v>
      </c>
      <c r="B1403" s="2">
        <v>15</v>
      </c>
      <c r="C1403" s="2" t="s">
        <v>10</v>
      </c>
      <c r="D1403" t="s">
        <v>1452</v>
      </c>
      <c r="E1403" s="2" t="s">
        <v>1608</v>
      </c>
      <c r="F1403" t="str">
        <f t="shared" si="163"/>
        <v>051EMPLOYEE RELATED COSTS - WAGES &amp; SALARIES</v>
      </c>
      <c r="G1403" t="str">
        <f t="shared" si="164"/>
        <v>1004SALARIES &amp; WAGES - ANNUAL BONUS</v>
      </c>
      <c r="H1403" s="2" t="s">
        <v>1578</v>
      </c>
      <c r="I1403" t="s">
        <v>1326</v>
      </c>
      <c r="J1403" s="2" t="s">
        <v>610</v>
      </c>
      <c r="K1403" s="2" t="s">
        <v>611</v>
      </c>
      <c r="L1403" s="2" t="s">
        <v>391</v>
      </c>
      <c r="M1403" s="2" t="s">
        <v>392</v>
      </c>
      <c r="N1403" s="2" t="s">
        <v>428</v>
      </c>
      <c r="O1403" s="2" t="s">
        <v>429</v>
      </c>
      <c r="P1403" s="2">
        <v>470337</v>
      </c>
      <c r="Q1403" s="2">
        <v>501184</v>
      </c>
      <c r="R1403" s="3">
        <f t="shared" si="165"/>
        <v>528749.12</v>
      </c>
      <c r="S1403" s="3">
        <f t="shared" si="166"/>
        <v>556772.82336000004</v>
      </c>
      <c r="T1403" s="2">
        <v>302404.92</v>
      </c>
      <c r="U1403" s="2">
        <v>0</v>
      </c>
      <c r="V1403" s="2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111922.48</v>
      </c>
      <c r="AC1403">
        <v>55861.08</v>
      </c>
      <c r="AD1403">
        <v>100649.06</v>
      </c>
      <c r="AE1403">
        <v>0</v>
      </c>
      <c r="AF1403">
        <v>0</v>
      </c>
      <c r="AG1403">
        <v>33972.300000000003</v>
      </c>
      <c r="AH1403" s="2">
        <f t="shared" si="167"/>
        <v>302404.92</v>
      </c>
      <c r="AI1403" s="2">
        <f t="shared" si="162"/>
        <v>0.64295371191294748</v>
      </c>
      <c r="AJ1403">
        <v>302404.92</v>
      </c>
      <c r="AK1403" s="2">
        <f t="shared" si="168"/>
        <v>604809.84</v>
      </c>
    </row>
    <row r="1404" spans="1:37" ht="12.75" customHeight="1">
      <c r="A1404" s="2">
        <v>14</v>
      </c>
      <c r="B1404" s="2">
        <v>15</v>
      </c>
      <c r="C1404" s="2" t="s">
        <v>10</v>
      </c>
      <c r="D1404" t="s">
        <v>1452</v>
      </c>
      <c r="E1404" s="2" t="s">
        <v>1608</v>
      </c>
      <c r="F1404" t="str">
        <f t="shared" si="163"/>
        <v>051EMPLOYEE RELATED COSTS - WAGES &amp; SALARIES</v>
      </c>
      <c r="G1404" t="str">
        <f t="shared" si="164"/>
        <v>1010SALARIES &amp; WAGES - LEAVE PAYMENTS</v>
      </c>
      <c r="H1404" s="2" t="s">
        <v>1578</v>
      </c>
      <c r="I1404" t="s">
        <v>1326</v>
      </c>
      <c r="J1404" s="2" t="s">
        <v>610</v>
      </c>
      <c r="K1404" s="2" t="s">
        <v>611</v>
      </c>
      <c r="L1404" s="2" t="s">
        <v>391</v>
      </c>
      <c r="M1404" s="2" t="s">
        <v>392</v>
      </c>
      <c r="N1404" s="2" t="s">
        <v>430</v>
      </c>
      <c r="O1404" s="2" t="s">
        <v>431</v>
      </c>
      <c r="P1404" s="2">
        <v>391217</v>
      </c>
      <c r="Q1404" s="2">
        <v>336893</v>
      </c>
      <c r="R1404" s="3">
        <f t="shared" si="165"/>
        <v>355422.11499999999</v>
      </c>
      <c r="S1404" s="3">
        <f t="shared" si="166"/>
        <v>374259.48709499999</v>
      </c>
      <c r="T1404" s="2">
        <v>259761.34</v>
      </c>
      <c r="U1404" s="2">
        <v>0</v>
      </c>
      <c r="V1404" s="2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119139.53</v>
      </c>
      <c r="AC1404">
        <v>6150.56</v>
      </c>
      <c r="AD1404">
        <v>19421.439999999999</v>
      </c>
      <c r="AE1404">
        <v>73074.95</v>
      </c>
      <c r="AF1404">
        <v>23698.16</v>
      </c>
      <c r="AG1404">
        <v>18276.7</v>
      </c>
      <c r="AH1404" s="2">
        <f t="shared" si="167"/>
        <v>259761.34</v>
      </c>
      <c r="AI1404" s="2">
        <f t="shared" si="162"/>
        <v>0.66398275126080919</v>
      </c>
      <c r="AJ1404">
        <v>259761.34</v>
      </c>
      <c r="AK1404" s="2">
        <f t="shared" si="168"/>
        <v>519522.68</v>
      </c>
    </row>
    <row r="1405" spans="1:37" ht="12.75" customHeight="1">
      <c r="A1405" s="2">
        <v>14</v>
      </c>
      <c r="B1405" s="2">
        <v>15</v>
      </c>
      <c r="C1405" s="2" t="s">
        <v>10</v>
      </c>
      <c r="D1405" t="s">
        <v>1452</v>
      </c>
      <c r="E1405" s="2" t="s">
        <v>1608</v>
      </c>
      <c r="F1405" t="str">
        <f t="shared" si="163"/>
        <v>051EMPLOYEE RELATED COSTS - WAGES &amp; SALARIES</v>
      </c>
      <c r="G1405" t="str">
        <f t="shared" si="164"/>
        <v>1012HOUSING ALLOWANCE</v>
      </c>
      <c r="H1405" s="2" t="s">
        <v>1578</v>
      </c>
      <c r="I1405" t="s">
        <v>1326</v>
      </c>
      <c r="J1405" s="2" t="s">
        <v>610</v>
      </c>
      <c r="K1405" s="2" t="s">
        <v>611</v>
      </c>
      <c r="L1405" s="2" t="s">
        <v>391</v>
      </c>
      <c r="M1405" s="2" t="s">
        <v>392</v>
      </c>
      <c r="N1405" s="2" t="s">
        <v>432</v>
      </c>
      <c r="O1405" s="2" t="s">
        <v>433</v>
      </c>
      <c r="P1405" s="2">
        <v>27555</v>
      </c>
      <c r="Q1405" s="2">
        <v>54519</v>
      </c>
      <c r="R1405" s="3">
        <f t="shared" si="165"/>
        <v>57517.544999999998</v>
      </c>
      <c r="S1405" s="3">
        <f t="shared" si="166"/>
        <v>60565.974884999996</v>
      </c>
      <c r="T1405" s="2">
        <v>25476</v>
      </c>
      <c r="U1405" s="2">
        <v>0</v>
      </c>
      <c r="V1405" s="2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4246</v>
      </c>
      <c r="AC1405">
        <v>4246</v>
      </c>
      <c r="AD1405">
        <v>4246</v>
      </c>
      <c r="AE1405">
        <v>4246</v>
      </c>
      <c r="AF1405">
        <v>4246</v>
      </c>
      <c r="AG1405">
        <v>4246</v>
      </c>
      <c r="AH1405" s="2">
        <f t="shared" si="167"/>
        <v>25476</v>
      </c>
      <c r="AI1405" s="2">
        <f t="shared" si="162"/>
        <v>0.92455089820359282</v>
      </c>
      <c r="AJ1405">
        <v>25476</v>
      </c>
      <c r="AK1405" s="2">
        <f t="shared" si="168"/>
        <v>50952</v>
      </c>
    </row>
    <row r="1406" spans="1:37" ht="12.75" customHeight="1">
      <c r="A1406" s="2">
        <v>14</v>
      </c>
      <c r="B1406" s="2">
        <v>15</v>
      </c>
      <c r="C1406" s="2" t="s">
        <v>10</v>
      </c>
      <c r="D1406" t="s">
        <v>1452</v>
      </c>
      <c r="E1406" s="2" t="s">
        <v>1608</v>
      </c>
      <c r="F1406" t="str">
        <f t="shared" si="163"/>
        <v>051EMPLOYEE RELATED COSTS - WAGES &amp; SALARIES</v>
      </c>
      <c r="G1406" t="str">
        <f t="shared" si="164"/>
        <v>1013TRAVEL ALLOWANCE</v>
      </c>
      <c r="H1406" s="2" t="s">
        <v>1578</v>
      </c>
      <c r="I1406" t="s">
        <v>1326</v>
      </c>
      <c r="J1406" s="2" t="s">
        <v>610</v>
      </c>
      <c r="K1406" s="2" t="s">
        <v>611</v>
      </c>
      <c r="L1406" s="2" t="s">
        <v>391</v>
      </c>
      <c r="M1406" s="2" t="s">
        <v>392</v>
      </c>
      <c r="N1406" s="2" t="s">
        <v>434</v>
      </c>
      <c r="O1406" s="2" t="s">
        <v>435</v>
      </c>
      <c r="P1406" s="2">
        <v>672787</v>
      </c>
      <c r="Q1406" s="2">
        <v>649686</v>
      </c>
      <c r="R1406" s="3">
        <f t="shared" si="165"/>
        <v>685418.73</v>
      </c>
      <c r="S1406" s="3">
        <f t="shared" si="166"/>
        <v>721745.92268999992</v>
      </c>
      <c r="T1406" s="2">
        <v>305565.57</v>
      </c>
      <c r="U1406" s="2">
        <v>0</v>
      </c>
      <c r="V1406" s="2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51236.73</v>
      </c>
      <c r="AC1406">
        <v>51236.73</v>
      </c>
      <c r="AD1406">
        <v>50938.53</v>
      </c>
      <c r="AE1406">
        <v>50956.42</v>
      </c>
      <c r="AF1406">
        <v>50598.58</v>
      </c>
      <c r="AG1406">
        <v>50598.58</v>
      </c>
      <c r="AH1406" s="2">
        <f t="shared" si="167"/>
        <v>305565.57</v>
      </c>
      <c r="AI1406" s="2">
        <f t="shared" si="162"/>
        <v>0.45417876683110703</v>
      </c>
      <c r="AJ1406">
        <v>305565.57</v>
      </c>
      <c r="AK1406" s="2">
        <f t="shared" si="168"/>
        <v>611131.14</v>
      </c>
    </row>
    <row r="1407" spans="1:37" ht="12.75" customHeight="1">
      <c r="A1407" s="2">
        <v>14</v>
      </c>
      <c r="B1407" s="2">
        <v>15</v>
      </c>
      <c r="C1407" s="2" t="s">
        <v>10</v>
      </c>
      <c r="D1407" t="s">
        <v>1452</v>
      </c>
      <c r="E1407" s="2" t="s">
        <v>1608</v>
      </c>
      <c r="F1407" t="str">
        <f t="shared" si="163"/>
        <v>051EMPLOYEE RELATED COSTS - WAGES &amp; SALARIES</v>
      </c>
      <c r="G1407" t="str">
        <f t="shared" si="164"/>
        <v>1016PERFORMANCE INCENTIVE SCHEMES</v>
      </c>
      <c r="H1407" s="2" t="s">
        <v>1578</v>
      </c>
      <c r="I1407" t="s">
        <v>1326</v>
      </c>
      <c r="J1407" s="2" t="s">
        <v>610</v>
      </c>
      <c r="K1407" s="2" t="s">
        <v>611</v>
      </c>
      <c r="L1407" s="2" t="s">
        <v>391</v>
      </c>
      <c r="M1407" s="2" t="s">
        <v>392</v>
      </c>
      <c r="N1407" s="2" t="s">
        <v>393</v>
      </c>
      <c r="O1407" s="2" t="s">
        <v>394</v>
      </c>
      <c r="P1407" s="2">
        <v>0</v>
      </c>
      <c r="Q1407" s="2">
        <v>108289</v>
      </c>
      <c r="R1407" s="3">
        <f t="shared" si="165"/>
        <v>114244.895</v>
      </c>
      <c r="S1407" s="3">
        <f t="shared" si="166"/>
        <v>120299.87443500001</v>
      </c>
      <c r="T1407" s="2">
        <v>0</v>
      </c>
      <c r="U1407" s="2">
        <v>0</v>
      </c>
      <c r="V1407" s="2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 s="2">
        <f t="shared" si="167"/>
        <v>0</v>
      </c>
      <c r="AI1407" s="2" t="e">
        <f t="shared" si="162"/>
        <v>#DIV/0!</v>
      </c>
      <c r="AJ1407">
        <v>0</v>
      </c>
      <c r="AK1407" s="2">
        <f t="shared" si="168"/>
        <v>0</v>
      </c>
    </row>
    <row r="1408" spans="1:37" ht="12.75" customHeight="1">
      <c r="A1408" s="2">
        <v>14</v>
      </c>
      <c r="B1408" s="2">
        <v>15</v>
      </c>
      <c r="C1408" s="2" t="s">
        <v>10</v>
      </c>
      <c r="D1408" t="s">
        <v>1453</v>
      </c>
      <c r="E1408" s="2" t="s">
        <v>1609</v>
      </c>
      <c r="F1408" t="str">
        <f t="shared" si="163"/>
        <v>051EMPLOYEE RELATED COSTS - WAGES &amp; SALARIES</v>
      </c>
      <c r="G1408" t="str">
        <f t="shared" si="164"/>
        <v>1001SALARIES &amp; WAGES - BASIC SCALE</v>
      </c>
      <c r="H1408" s="2" t="s">
        <v>1575</v>
      </c>
      <c r="I1408" t="s">
        <v>1326</v>
      </c>
      <c r="J1408" s="2" t="s">
        <v>623</v>
      </c>
      <c r="K1408" s="2" t="s">
        <v>624</v>
      </c>
      <c r="L1408" s="2" t="s">
        <v>391</v>
      </c>
      <c r="M1408" s="2" t="s">
        <v>392</v>
      </c>
      <c r="N1408" s="2" t="s">
        <v>424</v>
      </c>
      <c r="O1408" s="2" t="s">
        <v>425</v>
      </c>
      <c r="P1408" s="2">
        <v>9992337</v>
      </c>
      <c r="Q1408" s="2">
        <v>10038629</v>
      </c>
      <c r="R1408" s="3">
        <f t="shared" si="165"/>
        <v>10590753.595000001</v>
      </c>
      <c r="S1408" s="3">
        <f t="shared" si="166"/>
        <v>11152063.535535</v>
      </c>
      <c r="T1408" s="2">
        <v>4707861.09</v>
      </c>
      <c r="U1408" s="2">
        <v>0</v>
      </c>
      <c r="V1408" s="2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790197.94</v>
      </c>
      <c r="AC1408">
        <v>776348.75</v>
      </c>
      <c r="AD1408">
        <v>777390.23</v>
      </c>
      <c r="AE1408">
        <v>776096.92</v>
      </c>
      <c r="AF1408">
        <v>781582.75</v>
      </c>
      <c r="AG1408">
        <v>806244.5</v>
      </c>
      <c r="AH1408" s="2">
        <f t="shared" si="167"/>
        <v>4707861.09</v>
      </c>
      <c r="AI1408" s="2">
        <f t="shared" si="162"/>
        <v>0.4711471490603249</v>
      </c>
      <c r="AJ1408">
        <v>4707861.09</v>
      </c>
      <c r="AK1408" s="2">
        <f t="shared" si="168"/>
        <v>9415722.1799999997</v>
      </c>
    </row>
    <row r="1409" spans="1:37" ht="12.75" customHeight="1">
      <c r="A1409" s="2">
        <v>14</v>
      </c>
      <c r="B1409" s="2">
        <v>15</v>
      </c>
      <c r="C1409" s="2" t="s">
        <v>10</v>
      </c>
      <c r="D1409" t="s">
        <v>1453</v>
      </c>
      <c r="E1409" s="2" t="s">
        <v>1609</v>
      </c>
      <c r="F1409" t="str">
        <f t="shared" si="163"/>
        <v>051EMPLOYEE RELATED COSTS - WAGES &amp; SALARIES</v>
      </c>
      <c r="G1409" t="str">
        <f t="shared" si="164"/>
        <v>1002SALARIES &amp; WAGES - OVERTIME</v>
      </c>
      <c r="H1409" s="2" t="s">
        <v>1575</v>
      </c>
      <c r="I1409" t="s">
        <v>1326</v>
      </c>
      <c r="J1409" s="2" t="s">
        <v>623</v>
      </c>
      <c r="K1409" s="2" t="s">
        <v>624</v>
      </c>
      <c r="L1409" s="2" t="s">
        <v>391</v>
      </c>
      <c r="M1409" s="2" t="s">
        <v>392</v>
      </c>
      <c r="N1409" s="2" t="s">
        <v>419</v>
      </c>
      <c r="O1409" s="2" t="s">
        <v>420</v>
      </c>
      <c r="P1409" s="2">
        <v>832861</v>
      </c>
      <c r="Q1409" s="2">
        <v>1765268</v>
      </c>
      <c r="R1409" s="3">
        <f t="shared" si="165"/>
        <v>1862357.74</v>
      </c>
      <c r="S1409" s="3">
        <f t="shared" si="166"/>
        <v>1961062.70022</v>
      </c>
      <c r="T1409" s="2">
        <v>835648.04</v>
      </c>
      <c r="U1409" s="2">
        <v>0</v>
      </c>
      <c r="V1409" s="2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64969.39</v>
      </c>
      <c r="AC1409">
        <v>153062.76</v>
      </c>
      <c r="AD1409">
        <v>106615.82</v>
      </c>
      <c r="AE1409">
        <v>182542.18</v>
      </c>
      <c r="AF1409">
        <v>146142.16</v>
      </c>
      <c r="AG1409">
        <v>182315.73</v>
      </c>
      <c r="AH1409" s="2">
        <f t="shared" si="167"/>
        <v>835648.04</v>
      </c>
      <c r="AI1409" s="2">
        <f t="shared" si="162"/>
        <v>1.0033463447081807</v>
      </c>
      <c r="AJ1409">
        <v>835648.04</v>
      </c>
      <c r="AK1409" s="2">
        <f t="shared" si="168"/>
        <v>1671296.08</v>
      </c>
    </row>
    <row r="1410" spans="1:37" ht="12.75" customHeight="1">
      <c r="A1410" s="2">
        <v>14</v>
      </c>
      <c r="B1410" s="2">
        <v>15</v>
      </c>
      <c r="C1410" s="2" t="s">
        <v>10</v>
      </c>
      <c r="D1410" t="s">
        <v>1453</v>
      </c>
      <c r="E1410" s="2" t="s">
        <v>1609</v>
      </c>
      <c r="F1410" t="str">
        <f t="shared" si="163"/>
        <v>051EMPLOYEE RELATED COSTS - WAGES &amp; SALARIES</v>
      </c>
      <c r="G1410" t="str">
        <f t="shared" si="164"/>
        <v>1003SALARIES &amp; WAGES - PENSIONABLE ALLOWANCE</v>
      </c>
      <c r="H1410" s="2" t="s">
        <v>1575</v>
      </c>
      <c r="I1410" t="s">
        <v>1326</v>
      </c>
      <c r="J1410" s="2" t="s">
        <v>623</v>
      </c>
      <c r="K1410" s="2" t="s">
        <v>624</v>
      </c>
      <c r="L1410" s="2" t="s">
        <v>391</v>
      </c>
      <c r="M1410" s="2" t="s">
        <v>392</v>
      </c>
      <c r="N1410" s="2" t="s">
        <v>426</v>
      </c>
      <c r="O1410" s="2" t="s">
        <v>427</v>
      </c>
      <c r="P1410" s="2">
        <v>0</v>
      </c>
      <c r="Q1410" s="2">
        <v>0</v>
      </c>
      <c r="R1410" s="3">
        <f t="shared" si="165"/>
        <v>0</v>
      </c>
      <c r="S1410" s="3">
        <f t="shared" si="166"/>
        <v>0</v>
      </c>
      <c r="T1410" s="2">
        <v>0</v>
      </c>
      <c r="U1410" s="2">
        <v>0</v>
      </c>
      <c r="V1410" s="2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 s="2">
        <f t="shared" si="167"/>
        <v>0</v>
      </c>
      <c r="AI1410" s="2" t="e">
        <f t="shared" si="162"/>
        <v>#DIV/0!</v>
      </c>
      <c r="AJ1410">
        <v>0</v>
      </c>
      <c r="AK1410" s="2">
        <f t="shared" si="168"/>
        <v>0</v>
      </c>
    </row>
    <row r="1411" spans="1:37" ht="12.75" customHeight="1">
      <c r="A1411" s="2">
        <v>14</v>
      </c>
      <c r="B1411" s="2">
        <v>15</v>
      </c>
      <c r="C1411" s="2" t="s">
        <v>10</v>
      </c>
      <c r="D1411" t="s">
        <v>1453</v>
      </c>
      <c r="E1411" s="2" t="s">
        <v>1609</v>
      </c>
      <c r="F1411" t="str">
        <f t="shared" si="163"/>
        <v>051EMPLOYEE RELATED COSTS - WAGES &amp; SALARIES</v>
      </c>
      <c r="G1411" t="str">
        <f t="shared" si="164"/>
        <v>1004SALARIES &amp; WAGES - ANNUAL BONUS</v>
      </c>
      <c r="H1411" s="2" t="s">
        <v>1575</v>
      </c>
      <c r="I1411" t="s">
        <v>1326</v>
      </c>
      <c r="J1411" s="2" t="s">
        <v>623</v>
      </c>
      <c r="K1411" s="2" t="s">
        <v>624</v>
      </c>
      <c r="L1411" s="2" t="s">
        <v>391</v>
      </c>
      <c r="M1411" s="2" t="s">
        <v>392</v>
      </c>
      <c r="N1411" s="2" t="s">
        <v>428</v>
      </c>
      <c r="O1411" s="2" t="s">
        <v>429</v>
      </c>
      <c r="P1411" s="2">
        <v>832193</v>
      </c>
      <c r="Q1411" s="2">
        <v>836552</v>
      </c>
      <c r="R1411" s="3">
        <f t="shared" si="165"/>
        <v>882562.36</v>
      </c>
      <c r="S1411" s="3">
        <f t="shared" si="166"/>
        <v>929338.16507999995</v>
      </c>
      <c r="T1411" s="2">
        <v>305053.65000000002</v>
      </c>
      <c r="U1411" s="2">
        <v>0</v>
      </c>
      <c r="V1411" s="2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766.24</v>
      </c>
      <c r="AC1411">
        <v>37804.44</v>
      </c>
      <c r="AD1411">
        <v>92510.49</v>
      </c>
      <c r="AE1411">
        <v>48667.81</v>
      </c>
      <c r="AF1411">
        <v>30975.35</v>
      </c>
      <c r="AG1411">
        <v>94329.32</v>
      </c>
      <c r="AH1411" s="2">
        <f t="shared" si="167"/>
        <v>305053.65000000002</v>
      </c>
      <c r="AI1411" s="2">
        <f t="shared" si="162"/>
        <v>0.36656598889920972</v>
      </c>
      <c r="AJ1411">
        <v>305053.65000000002</v>
      </c>
      <c r="AK1411" s="2">
        <f t="shared" si="168"/>
        <v>610107.30000000005</v>
      </c>
    </row>
    <row r="1412" spans="1:37" ht="12.75" customHeight="1">
      <c r="A1412" s="2">
        <v>14</v>
      </c>
      <c r="B1412" s="2">
        <v>15</v>
      </c>
      <c r="C1412" s="2" t="s">
        <v>10</v>
      </c>
      <c r="D1412" t="s">
        <v>1453</v>
      </c>
      <c r="E1412" s="2" t="s">
        <v>1609</v>
      </c>
      <c r="F1412" t="str">
        <f t="shared" si="163"/>
        <v>051EMPLOYEE RELATED COSTS - WAGES &amp; SALARIES</v>
      </c>
      <c r="G1412" t="str">
        <f t="shared" si="164"/>
        <v>1005SALARIES &amp; WAGES - STANDBY ALLOWANCE</v>
      </c>
      <c r="H1412" s="2" t="s">
        <v>1575</v>
      </c>
      <c r="I1412" t="s">
        <v>1326</v>
      </c>
      <c r="J1412" s="2" t="s">
        <v>623</v>
      </c>
      <c r="K1412" s="2" t="s">
        <v>624</v>
      </c>
      <c r="L1412" s="2" t="s">
        <v>391</v>
      </c>
      <c r="M1412" s="2" t="s">
        <v>392</v>
      </c>
      <c r="N1412" s="2" t="s">
        <v>565</v>
      </c>
      <c r="O1412" s="2" t="s">
        <v>566</v>
      </c>
      <c r="P1412" s="2">
        <v>14586</v>
      </c>
      <c r="Q1412" s="2">
        <v>0</v>
      </c>
      <c r="R1412" s="3">
        <f t="shared" si="165"/>
        <v>0</v>
      </c>
      <c r="S1412" s="3">
        <f t="shared" si="166"/>
        <v>0</v>
      </c>
      <c r="T1412" s="2">
        <v>13468.900000000001</v>
      </c>
      <c r="U1412" s="2">
        <v>0</v>
      </c>
      <c r="V1412" s="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3619.05</v>
      </c>
      <c r="AC1412">
        <v>0</v>
      </c>
      <c r="AD1412">
        <v>4853.6000000000004</v>
      </c>
      <c r="AE1412">
        <v>3782.85</v>
      </c>
      <c r="AF1412">
        <v>1213.4000000000001</v>
      </c>
      <c r="AG1412">
        <v>0</v>
      </c>
      <c r="AH1412" s="2">
        <f t="shared" si="167"/>
        <v>13468.900000000001</v>
      </c>
      <c r="AI1412" s="2">
        <f t="shared" si="162"/>
        <v>0.92341286164815584</v>
      </c>
      <c r="AJ1412">
        <v>13468.9</v>
      </c>
      <c r="AK1412" s="2">
        <f t="shared" si="168"/>
        <v>26937.800000000003</v>
      </c>
    </row>
    <row r="1413" spans="1:37" ht="12.75" customHeight="1">
      <c r="A1413" s="2">
        <v>14</v>
      </c>
      <c r="B1413" s="2">
        <v>15</v>
      </c>
      <c r="C1413" s="2" t="s">
        <v>10</v>
      </c>
      <c r="D1413" t="s">
        <v>1453</v>
      </c>
      <c r="E1413" s="2" t="s">
        <v>1609</v>
      </c>
      <c r="F1413" t="str">
        <f t="shared" si="163"/>
        <v>051EMPLOYEE RELATED COSTS - WAGES &amp; SALARIES</v>
      </c>
      <c r="G1413" t="str">
        <f t="shared" si="164"/>
        <v>1010SALARIES &amp; WAGES - LEAVE PAYMENTS</v>
      </c>
      <c r="H1413" s="2" t="s">
        <v>1575</v>
      </c>
      <c r="I1413" t="s">
        <v>1326</v>
      </c>
      <c r="J1413" s="2" t="s">
        <v>623</v>
      </c>
      <c r="K1413" s="2" t="s">
        <v>624</v>
      </c>
      <c r="L1413" s="2" t="s">
        <v>391</v>
      </c>
      <c r="M1413" s="2" t="s">
        <v>392</v>
      </c>
      <c r="N1413" s="2" t="s">
        <v>430</v>
      </c>
      <c r="O1413" s="2" t="s">
        <v>431</v>
      </c>
      <c r="P1413" s="2">
        <v>812372</v>
      </c>
      <c r="Q1413" s="2">
        <v>697794</v>
      </c>
      <c r="R1413" s="3">
        <f t="shared" si="165"/>
        <v>736172.67</v>
      </c>
      <c r="S1413" s="3">
        <f t="shared" si="166"/>
        <v>775189.82151000004</v>
      </c>
      <c r="T1413" s="2">
        <v>385041.74</v>
      </c>
      <c r="U1413" s="2">
        <v>0</v>
      </c>
      <c r="V1413" s="2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157280.6</v>
      </c>
      <c r="AC1413">
        <v>45840.639999999999</v>
      </c>
      <c r="AD1413">
        <v>50008.56</v>
      </c>
      <c r="AE1413">
        <v>34677.760000000002</v>
      </c>
      <c r="AF1413">
        <v>46384.36</v>
      </c>
      <c r="AG1413">
        <v>50849.82</v>
      </c>
      <c r="AH1413" s="2">
        <f t="shared" si="167"/>
        <v>385041.74</v>
      </c>
      <c r="AI1413" s="2">
        <f t="shared" si="162"/>
        <v>0.47397219500425913</v>
      </c>
      <c r="AJ1413">
        <v>385041.74</v>
      </c>
      <c r="AK1413" s="2">
        <f t="shared" si="168"/>
        <v>770083.48</v>
      </c>
    </row>
    <row r="1414" spans="1:37" ht="12.75" customHeight="1">
      <c r="A1414" s="2">
        <v>14</v>
      </c>
      <c r="B1414" s="2">
        <v>15</v>
      </c>
      <c r="C1414" s="2" t="s">
        <v>10</v>
      </c>
      <c r="D1414" t="s">
        <v>1453</v>
      </c>
      <c r="E1414" s="2" t="s">
        <v>1609</v>
      </c>
      <c r="F1414" t="str">
        <f t="shared" si="163"/>
        <v>051EMPLOYEE RELATED COSTS - WAGES &amp; SALARIES</v>
      </c>
      <c r="G1414" t="str">
        <f t="shared" si="164"/>
        <v>1012HOUSING ALLOWANCE</v>
      </c>
      <c r="H1414" s="2" t="s">
        <v>1575</v>
      </c>
      <c r="I1414" t="s">
        <v>1326</v>
      </c>
      <c r="J1414" s="2" t="s">
        <v>623</v>
      </c>
      <c r="K1414" s="2" t="s">
        <v>624</v>
      </c>
      <c r="L1414" s="2" t="s">
        <v>391</v>
      </c>
      <c r="M1414" s="2" t="s">
        <v>392</v>
      </c>
      <c r="N1414" s="2" t="s">
        <v>432</v>
      </c>
      <c r="O1414" s="2" t="s">
        <v>433</v>
      </c>
      <c r="P1414" s="2">
        <v>72816</v>
      </c>
      <c r="Q1414" s="2">
        <v>120388</v>
      </c>
      <c r="R1414" s="3">
        <f t="shared" si="165"/>
        <v>127009.34</v>
      </c>
      <c r="S1414" s="3">
        <f t="shared" si="166"/>
        <v>133740.83502</v>
      </c>
      <c r="T1414" s="2">
        <v>42262</v>
      </c>
      <c r="U1414" s="2">
        <v>0</v>
      </c>
      <c r="V1414" s="2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8109</v>
      </c>
      <c r="AC1414">
        <v>5817</v>
      </c>
      <c r="AD1414">
        <v>9376</v>
      </c>
      <c r="AE1414">
        <v>7084</v>
      </c>
      <c r="AF1414">
        <v>7084</v>
      </c>
      <c r="AG1414">
        <v>4792</v>
      </c>
      <c r="AH1414" s="2">
        <f t="shared" si="167"/>
        <v>42262</v>
      </c>
      <c r="AI1414" s="2">
        <f t="shared" si="162"/>
        <v>0.58039441880905296</v>
      </c>
      <c r="AJ1414">
        <v>42262</v>
      </c>
      <c r="AK1414" s="2">
        <f t="shared" si="168"/>
        <v>84524</v>
      </c>
    </row>
    <row r="1415" spans="1:37" ht="12.75" customHeight="1">
      <c r="A1415" s="2">
        <v>14</v>
      </c>
      <c r="B1415" s="2">
        <v>15</v>
      </c>
      <c r="C1415" s="2" t="s">
        <v>10</v>
      </c>
      <c r="D1415" t="s">
        <v>1453</v>
      </c>
      <c r="E1415" s="2" t="s">
        <v>1609</v>
      </c>
      <c r="F1415" t="str">
        <f t="shared" si="163"/>
        <v>051EMPLOYEE RELATED COSTS - WAGES &amp; SALARIES</v>
      </c>
      <c r="G1415" t="str">
        <f t="shared" si="164"/>
        <v>1013TRAVEL ALLOWANCE</v>
      </c>
      <c r="H1415" s="2" t="s">
        <v>1575</v>
      </c>
      <c r="I1415" t="s">
        <v>1326</v>
      </c>
      <c r="J1415" s="2" t="s">
        <v>623</v>
      </c>
      <c r="K1415" s="2" t="s">
        <v>624</v>
      </c>
      <c r="L1415" s="2" t="s">
        <v>391</v>
      </c>
      <c r="M1415" s="2" t="s">
        <v>392</v>
      </c>
      <c r="N1415" s="2" t="s">
        <v>434</v>
      </c>
      <c r="O1415" s="2" t="s">
        <v>435</v>
      </c>
      <c r="P1415" s="2">
        <v>305326</v>
      </c>
      <c r="Q1415" s="2">
        <v>617896</v>
      </c>
      <c r="R1415" s="3">
        <f t="shared" si="165"/>
        <v>651880.28</v>
      </c>
      <c r="S1415" s="3">
        <f t="shared" si="166"/>
        <v>686429.93484</v>
      </c>
      <c r="T1415" s="2">
        <v>249291</v>
      </c>
      <c r="U1415" s="2">
        <v>0</v>
      </c>
      <c r="V1415" s="2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59951.64</v>
      </c>
      <c r="AC1415">
        <v>38144.04</v>
      </c>
      <c r="AD1415">
        <v>37922.04</v>
      </c>
      <c r="AE1415">
        <v>37935.360000000001</v>
      </c>
      <c r="AF1415">
        <v>37668.959999999999</v>
      </c>
      <c r="AG1415">
        <v>37668.959999999999</v>
      </c>
      <c r="AH1415" s="2">
        <f t="shared" si="167"/>
        <v>249291</v>
      </c>
      <c r="AI1415" s="2">
        <f t="shared" si="162"/>
        <v>0.81647484983263785</v>
      </c>
      <c r="AJ1415">
        <v>249291</v>
      </c>
      <c r="AK1415" s="2">
        <f t="shared" si="168"/>
        <v>498582</v>
      </c>
    </row>
    <row r="1416" spans="1:37" ht="12.75" customHeight="1">
      <c r="A1416" s="2">
        <v>14</v>
      </c>
      <c r="B1416" s="2">
        <v>15</v>
      </c>
      <c r="C1416" s="2" t="s">
        <v>10</v>
      </c>
      <c r="D1416" t="s">
        <v>1455</v>
      </c>
      <c r="E1416" s="2" t="s">
        <v>1609</v>
      </c>
      <c r="F1416" t="str">
        <f t="shared" si="163"/>
        <v>051EMPLOYEE RELATED COSTS - WAGES &amp; SALARIES</v>
      </c>
      <c r="G1416" t="str">
        <f t="shared" si="164"/>
        <v>1001SALARIES &amp; WAGES - BASIC SCALE</v>
      </c>
      <c r="H1416" s="2" t="s">
        <v>1574</v>
      </c>
      <c r="I1416" t="s">
        <v>1326</v>
      </c>
      <c r="J1416" s="2" t="s">
        <v>641</v>
      </c>
      <c r="K1416" s="2" t="s">
        <v>642</v>
      </c>
      <c r="L1416" s="2" t="s">
        <v>391</v>
      </c>
      <c r="M1416" s="2" t="s">
        <v>392</v>
      </c>
      <c r="N1416" s="2" t="s">
        <v>424</v>
      </c>
      <c r="O1416" s="2" t="s">
        <v>425</v>
      </c>
      <c r="P1416" s="2">
        <v>4859677</v>
      </c>
      <c r="Q1416" s="2">
        <v>5086243</v>
      </c>
      <c r="R1416" s="3">
        <f t="shared" si="165"/>
        <v>5365986.3650000002</v>
      </c>
      <c r="S1416" s="3">
        <f t="shared" si="166"/>
        <v>5650383.6423450001</v>
      </c>
      <c r="T1416" s="2">
        <v>2264752.29</v>
      </c>
      <c r="U1416" s="2">
        <v>0</v>
      </c>
      <c r="V1416" s="2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360473.24</v>
      </c>
      <c r="AC1416">
        <v>359632.04</v>
      </c>
      <c r="AD1416">
        <v>359632.04</v>
      </c>
      <c r="AE1416">
        <v>360542.52</v>
      </c>
      <c r="AF1416">
        <v>449537.13</v>
      </c>
      <c r="AG1416">
        <v>374935.32</v>
      </c>
      <c r="AH1416" s="2">
        <f t="shared" si="167"/>
        <v>2264752.29</v>
      </c>
      <c r="AI1416" s="2">
        <f t="shared" si="162"/>
        <v>0.46602938631518104</v>
      </c>
      <c r="AJ1416">
        <v>2264752.29</v>
      </c>
      <c r="AK1416" s="2">
        <f t="shared" si="168"/>
        <v>4529504.58</v>
      </c>
    </row>
    <row r="1417" spans="1:37" ht="12.75" customHeight="1">
      <c r="A1417" s="2">
        <v>14</v>
      </c>
      <c r="B1417" s="2">
        <v>15</v>
      </c>
      <c r="C1417" s="2" t="s">
        <v>10</v>
      </c>
      <c r="D1417" t="s">
        <v>1455</v>
      </c>
      <c r="E1417" s="2" t="s">
        <v>1609</v>
      </c>
      <c r="F1417" t="str">
        <f t="shared" si="163"/>
        <v>051EMPLOYEE RELATED COSTS - WAGES &amp; SALARIES</v>
      </c>
      <c r="G1417" t="str">
        <f t="shared" si="164"/>
        <v>1002SALARIES &amp; WAGES - OVERTIME</v>
      </c>
      <c r="H1417" s="2" t="s">
        <v>1574</v>
      </c>
      <c r="I1417" t="s">
        <v>1326</v>
      </c>
      <c r="J1417" s="2" t="s">
        <v>641</v>
      </c>
      <c r="K1417" s="2" t="s">
        <v>642</v>
      </c>
      <c r="L1417" s="2" t="s">
        <v>391</v>
      </c>
      <c r="M1417" s="2" t="s">
        <v>392</v>
      </c>
      <c r="N1417" s="2" t="s">
        <v>419</v>
      </c>
      <c r="O1417" s="2" t="s">
        <v>420</v>
      </c>
      <c r="P1417" s="2">
        <v>59910</v>
      </c>
      <c r="Q1417" s="2">
        <v>124223</v>
      </c>
      <c r="R1417" s="3">
        <f t="shared" si="165"/>
        <v>131055.265</v>
      </c>
      <c r="S1417" s="3">
        <f t="shared" si="166"/>
        <v>138001.19404500001</v>
      </c>
      <c r="T1417" s="2">
        <v>92779.180000000008</v>
      </c>
      <c r="U1417" s="2">
        <v>0</v>
      </c>
      <c r="V1417" s="2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16307.36</v>
      </c>
      <c r="AC1417">
        <v>16642</v>
      </c>
      <c r="AD1417">
        <v>9350.77</v>
      </c>
      <c r="AE1417">
        <v>19835.25</v>
      </c>
      <c r="AF1417">
        <v>15045.5</v>
      </c>
      <c r="AG1417">
        <v>15598.3</v>
      </c>
      <c r="AH1417" s="2">
        <f t="shared" si="167"/>
        <v>92779.180000000008</v>
      </c>
      <c r="AI1417" s="2">
        <f t="shared" ref="AI1417:AI1485" si="169">AH1417/P1417</f>
        <v>1.5486426306125858</v>
      </c>
      <c r="AJ1417">
        <v>92779.18</v>
      </c>
      <c r="AK1417" s="2">
        <f t="shared" si="168"/>
        <v>185558.36000000002</v>
      </c>
    </row>
    <row r="1418" spans="1:37" ht="12.75" customHeight="1">
      <c r="A1418" s="2">
        <v>14</v>
      </c>
      <c r="B1418" s="2">
        <v>15</v>
      </c>
      <c r="C1418" s="2" t="s">
        <v>10</v>
      </c>
      <c r="D1418" t="s">
        <v>1455</v>
      </c>
      <c r="E1418" s="2" t="s">
        <v>1609</v>
      </c>
      <c r="F1418" t="str">
        <f t="shared" ref="F1418:F1486" si="170">L1418&amp;M1418</f>
        <v>051EMPLOYEE RELATED COSTS - WAGES &amp; SALARIES</v>
      </c>
      <c r="G1418" t="str">
        <f t="shared" ref="G1418:G1486" si="171">N1418&amp;O1418</f>
        <v>1003SALARIES &amp; WAGES - PENSIONABLE ALLOWANCE</v>
      </c>
      <c r="H1418" s="2" t="s">
        <v>1574</v>
      </c>
      <c r="I1418" t="s">
        <v>1326</v>
      </c>
      <c r="J1418" s="2" t="s">
        <v>641</v>
      </c>
      <c r="K1418" s="2" t="s">
        <v>642</v>
      </c>
      <c r="L1418" s="2" t="s">
        <v>391</v>
      </c>
      <c r="M1418" s="2" t="s">
        <v>392</v>
      </c>
      <c r="N1418" s="2" t="s">
        <v>426</v>
      </c>
      <c r="O1418" s="2" t="s">
        <v>427</v>
      </c>
      <c r="P1418" s="2">
        <v>0</v>
      </c>
      <c r="Q1418" s="2">
        <v>0</v>
      </c>
      <c r="R1418" s="3">
        <f t="shared" ref="R1418:R1486" si="172">SUM((Q1418*0.055)+Q1418)</f>
        <v>0</v>
      </c>
      <c r="S1418" s="3">
        <f t="shared" ref="S1418:S1486" si="173">SUM((R1418*0.053)+R1418)</f>
        <v>0</v>
      </c>
      <c r="T1418" s="2">
        <v>0</v>
      </c>
      <c r="U1418" s="2">
        <v>0</v>
      </c>
      <c r="V1418" s="2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 s="2">
        <f t="shared" ref="AH1418:AH1486" si="174">SUM(AB1418:AG1418)</f>
        <v>0</v>
      </c>
      <c r="AI1418" s="2" t="e">
        <f t="shared" si="169"/>
        <v>#DIV/0!</v>
      </c>
      <c r="AJ1418">
        <v>0</v>
      </c>
      <c r="AK1418" s="2">
        <f t="shared" ref="AK1418:AK1486" si="175">T1418*2</f>
        <v>0</v>
      </c>
    </row>
    <row r="1419" spans="1:37" ht="12.75" customHeight="1">
      <c r="A1419" s="2">
        <v>14</v>
      </c>
      <c r="B1419" s="2">
        <v>15</v>
      </c>
      <c r="C1419" s="2" t="s">
        <v>10</v>
      </c>
      <c r="D1419" t="s">
        <v>1455</v>
      </c>
      <c r="E1419" s="2" t="s">
        <v>1609</v>
      </c>
      <c r="F1419" t="str">
        <f t="shared" si="170"/>
        <v>051EMPLOYEE RELATED COSTS - WAGES &amp; SALARIES</v>
      </c>
      <c r="G1419" t="str">
        <f t="shared" si="171"/>
        <v>1004SALARIES &amp; WAGES - ANNUAL BONUS</v>
      </c>
      <c r="H1419" s="2" t="s">
        <v>1574</v>
      </c>
      <c r="I1419" t="s">
        <v>1326</v>
      </c>
      <c r="J1419" s="2" t="s">
        <v>641</v>
      </c>
      <c r="K1419" s="2" t="s">
        <v>642</v>
      </c>
      <c r="L1419" s="2" t="s">
        <v>391</v>
      </c>
      <c r="M1419" s="2" t="s">
        <v>392</v>
      </c>
      <c r="N1419" s="2" t="s">
        <v>428</v>
      </c>
      <c r="O1419" s="2" t="s">
        <v>429</v>
      </c>
      <c r="P1419" s="2">
        <v>404471</v>
      </c>
      <c r="Q1419" s="2">
        <v>423854</v>
      </c>
      <c r="R1419" s="3">
        <f t="shared" si="172"/>
        <v>447165.97</v>
      </c>
      <c r="S1419" s="3">
        <f t="shared" si="173"/>
        <v>470865.76640999998</v>
      </c>
      <c r="T1419" s="2">
        <v>211430.30000000002</v>
      </c>
      <c r="U1419" s="2">
        <v>0</v>
      </c>
      <c r="V1419" s="2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127868.03</v>
      </c>
      <c r="AC1419">
        <v>42774.94</v>
      </c>
      <c r="AD1419">
        <v>8382.7900000000009</v>
      </c>
      <c r="AE1419">
        <v>8382.7900000000009</v>
      </c>
      <c r="AF1419">
        <v>0</v>
      </c>
      <c r="AG1419">
        <v>24021.75</v>
      </c>
      <c r="AH1419" s="2">
        <f t="shared" si="174"/>
        <v>211430.30000000002</v>
      </c>
      <c r="AI1419" s="2">
        <f t="shared" si="169"/>
        <v>0.52273290297697494</v>
      </c>
      <c r="AJ1419">
        <v>211430.3</v>
      </c>
      <c r="AK1419" s="2">
        <f t="shared" si="175"/>
        <v>422860.60000000003</v>
      </c>
    </row>
    <row r="1420" spans="1:37" ht="12.75" customHeight="1">
      <c r="A1420" s="2">
        <v>14</v>
      </c>
      <c r="B1420" s="2">
        <v>15</v>
      </c>
      <c r="C1420" s="2" t="s">
        <v>10</v>
      </c>
      <c r="D1420" t="s">
        <v>1455</v>
      </c>
      <c r="E1420" s="2" t="s">
        <v>1609</v>
      </c>
      <c r="F1420" t="str">
        <f t="shared" si="170"/>
        <v>051EMPLOYEE RELATED COSTS - WAGES &amp; SALARIES</v>
      </c>
      <c r="G1420" t="str">
        <f t="shared" si="171"/>
        <v>1010SALARIES &amp; WAGES - LEAVE PAYMENTS</v>
      </c>
      <c r="H1420" s="2" t="s">
        <v>1574</v>
      </c>
      <c r="I1420" t="s">
        <v>1326</v>
      </c>
      <c r="J1420" s="2" t="s">
        <v>641</v>
      </c>
      <c r="K1420" s="2" t="s">
        <v>642</v>
      </c>
      <c r="L1420" s="2" t="s">
        <v>391</v>
      </c>
      <c r="M1420" s="2" t="s">
        <v>392</v>
      </c>
      <c r="N1420" s="2" t="s">
        <v>430</v>
      </c>
      <c r="O1420" s="2" t="s">
        <v>431</v>
      </c>
      <c r="P1420" s="2">
        <v>302822</v>
      </c>
      <c r="Q1420" s="2">
        <v>216521</v>
      </c>
      <c r="R1420" s="3">
        <f t="shared" si="172"/>
        <v>228429.655</v>
      </c>
      <c r="S1420" s="3">
        <f t="shared" si="173"/>
        <v>240536.42671500001</v>
      </c>
      <c r="T1420" s="2">
        <v>105576.71</v>
      </c>
      <c r="U1420" s="2">
        <v>0</v>
      </c>
      <c r="V1420" s="2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25712.880000000001</v>
      </c>
      <c r="AC1420">
        <v>31956.98</v>
      </c>
      <c r="AD1420">
        <v>23880.720000000001</v>
      </c>
      <c r="AE1420">
        <v>13812.16</v>
      </c>
      <c r="AF1420">
        <v>0</v>
      </c>
      <c r="AG1420">
        <v>10213.969999999999</v>
      </c>
      <c r="AH1420" s="2">
        <f t="shared" si="174"/>
        <v>105576.71</v>
      </c>
      <c r="AI1420" s="2">
        <f t="shared" si="169"/>
        <v>0.34864280006076181</v>
      </c>
      <c r="AJ1420">
        <v>105576.71</v>
      </c>
      <c r="AK1420" s="2">
        <f t="shared" si="175"/>
        <v>211153.42</v>
      </c>
    </row>
    <row r="1421" spans="1:37" ht="12.75" customHeight="1">
      <c r="A1421" s="2">
        <v>14</v>
      </c>
      <c r="B1421" s="2">
        <v>15</v>
      </c>
      <c r="C1421" s="2" t="s">
        <v>10</v>
      </c>
      <c r="D1421" t="s">
        <v>1455</v>
      </c>
      <c r="E1421" s="2" t="s">
        <v>1609</v>
      </c>
      <c r="F1421" t="str">
        <f t="shared" si="170"/>
        <v>051EMPLOYEE RELATED COSTS - WAGES &amp; SALARIES</v>
      </c>
      <c r="G1421" t="str">
        <f t="shared" si="171"/>
        <v>1012HOUSING ALLOWANCE</v>
      </c>
      <c r="H1421" s="2" t="s">
        <v>1574</v>
      </c>
      <c r="I1421" t="s">
        <v>1326</v>
      </c>
      <c r="J1421" s="2" t="s">
        <v>641</v>
      </c>
      <c r="K1421" s="2" t="s">
        <v>642</v>
      </c>
      <c r="L1421" s="2" t="s">
        <v>391</v>
      </c>
      <c r="M1421" s="2" t="s">
        <v>392</v>
      </c>
      <c r="N1421" s="2" t="s">
        <v>432</v>
      </c>
      <c r="O1421" s="2" t="s">
        <v>433</v>
      </c>
      <c r="P1421" s="2">
        <v>96274</v>
      </c>
      <c r="Q1421" s="2">
        <v>78042</v>
      </c>
      <c r="R1421" s="3">
        <f t="shared" si="172"/>
        <v>82334.31</v>
      </c>
      <c r="S1421" s="3">
        <f t="shared" si="173"/>
        <v>86698.028429999991</v>
      </c>
      <c r="T1421" s="2">
        <v>43706</v>
      </c>
      <c r="U1421" s="2">
        <v>0</v>
      </c>
      <c r="V1421" s="2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9111</v>
      </c>
      <c r="AC1421">
        <v>7311</v>
      </c>
      <c r="AD1421">
        <v>6483</v>
      </c>
      <c r="AE1421">
        <v>8139</v>
      </c>
      <c r="AF1421">
        <v>7316</v>
      </c>
      <c r="AG1421">
        <v>5346</v>
      </c>
      <c r="AH1421" s="2">
        <f t="shared" si="174"/>
        <v>43706</v>
      </c>
      <c r="AI1421" s="2">
        <f t="shared" si="169"/>
        <v>0.45397511269917112</v>
      </c>
      <c r="AJ1421">
        <v>43706</v>
      </c>
      <c r="AK1421" s="2">
        <f t="shared" si="175"/>
        <v>87412</v>
      </c>
    </row>
    <row r="1422" spans="1:37" ht="12.75" customHeight="1">
      <c r="A1422" s="2">
        <v>14</v>
      </c>
      <c r="B1422" s="2">
        <v>15</v>
      </c>
      <c r="C1422" s="2" t="s">
        <v>10</v>
      </c>
      <c r="D1422" t="s">
        <v>1455</v>
      </c>
      <c r="E1422" s="2" t="s">
        <v>1609</v>
      </c>
      <c r="F1422" t="str">
        <f t="shared" si="170"/>
        <v>051EMPLOYEE RELATED COSTS - WAGES &amp; SALARIES</v>
      </c>
      <c r="G1422" t="str">
        <f t="shared" si="171"/>
        <v>1013TRAVEL ALLOWANCE</v>
      </c>
      <c r="H1422" s="2" t="s">
        <v>1574</v>
      </c>
      <c r="I1422" t="s">
        <v>1326</v>
      </c>
      <c r="J1422" s="2" t="s">
        <v>641</v>
      </c>
      <c r="K1422" s="2" t="s">
        <v>642</v>
      </c>
      <c r="L1422" s="2" t="s">
        <v>391</v>
      </c>
      <c r="M1422" s="2" t="s">
        <v>392</v>
      </c>
      <c r="N1422" s="2" t="s">
        <v>434</v>
      </c>
      <c r="O1422" s="2" t="s">
        <v>435</v>
      </c>
      <c r="P1422" s="2">
        <v>0</v>
      </c>
      <c r="Q1422" s="2">
        <v>0</v>
      </c>
      <c r="R1422" s="3">
        <f t="shared" si="172"/>
        <v>0</v>
      </c>
      <c r="S1422" s="3">
        <f t="shared" si="173"/>
        <v>0</v>
      </c>
      <c r="T1422" s="2">
        <v>0</v>
      </c>
      <c r="U1422" s="2">
        <v>0</v>
      </c>
      <c r="V1422" s="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 s="2">
        <f t="shared" si="174"/>
        <v>0</v>
      </c>
      <c r="AI1422" s="2" t="e">
        <f t="shared" si="169"/>
        <v>#DIV/0!</v>
      </c>
      <c r="AJ1422">
        <v>0</v>
      </c>
      <c r="AK1422" s="2">
        <f t="shared" si="175"/>
        <v>0</v>
      </c>
    </row>
    <row r="1423" spans="1:37" ht="12.75" customHeight="1">
      <c r="A1423" s="2">
        <v>14</v>
      </c>
      <c r="B1423" s="2">
        <v>15</v>
      </c>
      <c r="C1423" s="2" t="s">
        <v>10</v>
      </c>
      <c r="D1423" t="s">
        <v>1455</v>
      </c>
      <c r="E1423" s="2" t="s">
        <v>1609</v>
      </c>
      <c r="F1423" t="str">
        <f t="shared" si="170"/>
        <v>051EMPLOYEE RELATED COSTS - WAGES &amp; SALARIES</v>
      </c>
      <c r="G1423" t="str">
        <f t="shared" si="171"/>
        <v>1016PERFORMANCE INCENTIVE SCHEMES</v>
      </c>
      <c r="H1423" s="2" t="s">
        <v>1574</v>
      </c>
      <c r="I1423" t="s">
        <v>1326</v>
      </c>
      <c r="J1423" s="2" t="s">
        <v>641</v>
      </c>
      <c r="K1423" s="2" t="s">
        <v>642</v>
      </c>
      <c r="L1423" s="2" t="s">
        <v>391</v>
      </c>
      <c r="M1423" s="2" t="s">
        <v>392</v>
      </c>
      <c r="N1423" s="2" t="s">
        <v>393</v>
      </c>
      <c r="O1423" s="2" t="s">
        <v>394</v>
      </c>
      <c r="P1423" s="2">
        <v>0</v>
      </c>
      <c r="Q1423" s="2">
        <v>108289</v>
      </c>
      <c r="R1423" s="3">
        <f t="shared" si="172"/>
        <v>114244.895</v>
      </c>
      <c r="S1423" s="3">
        <f t="shared" si="173"/>
        <v>120299.87443500001</v>
      </c>
      <c r="T1423" s="2">
        <v>0</v>
      </c>
      <c r="U1423" s="2">
        <v>0</v>
      </c>
      <c r="V1423" s="2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 s="2">
        <f t="shared" si="174"/>
        <v>0</v>
      </c>
      <c r="AI1423" s="2" t="e">
        <f t="shared" si="169"/>
        <v>#DIV/0!</v>
      </c>
      <c r="AJ1423">
        <v>0</v>
      </c>
      <c r="AK1423" s="2">
        <f t="shared" si="175"/>
        <v>0</v>
      </c>
    </row>
    <row r="1424" spans="1:37" ht="12.75" customHeight="1">
      <c r="A1424" s="2">
        <v>14</v>
      </c>
      <c r="B1424" s="2">
        <v>15</v>
      </c>
      <c r="C1424" s="2" t="s">
        <v>10</v>
      </c>
      <c r="D1424" t="s">
        <v>1456</v>
      </c>
      <c r="E1424" s="2" t="s">
        <v>1609</v>
      </c>
      <c r="F1424" t="str">
        <f t="shared" si="170"/>
        <v>051EMPLOYEE RELATED COSTS - WAGES &amp; SALARIES</v>
      </c>
      <c r="G1424" t="str">
        <f t="shared" si="171"/>
        <v>1001SALARIES &amp; WAGES - BASIC SCALE</v>
      </c>
      <c r="H1424" s="2" t="s">
        <v>1586</v>
      </c>
      <c r="I1424" t="s">
        <v>1326</v>
      </c>
      <c r="J1424" s="2" t="s">
        <v>649</v>
      </c>
      <c r="K1424" s="2" t="s">
        <v>650</v>
      </c>
      <c r="L1424" s="2" t="s">
        <v>391</v>
      </c>
      <c r="M1424" s="2" t="s">
        <v>392</v>
      </c>
      <c r="N1424" s="2" t="s">
        <v>424</v>
      </c>
      <c r="O1424" s="2" t="s">
        <v>425</v>
      </c>
      <c r="P1424" s="2">
        <v>7416459</v>
      </c>
      <c r="Q1424" s="2">
        <v>7473803</v>
      </c>
      <c r="R1424" s="3">
        <f t="shared" si="172"/>
        <v>7884862.165</v>
      </c>
      <c r="S1424" s="3">
        <f t="shared" si="173"/>
        <v>8302759.8597449996</v>
      </c>
      <c r="T1424" s="2">
        <v>3264743.12</v>
      </c>
      <c r="U1424" s="2">
        <v>0</v>
      </c>
      <c r="V1424" s="2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543236.37</v>
      </c>
      <c r="AC1424">
        <v>544792.9</v>
      </c>
      <c r="AD1424">
        <v>544792.9</v>
      </c>
      <c r="AE1424">
        <v>544461.69999999995</v>
      </c>
      <c r="AF1424">
        <v>542831.86</v>
      </c>
      <c r="AG1424">
        <v>544627.39</v>
      </c>
      <c r="AH1424" s="2">
        <f t="shared" si="174"/>
        <v>3264743.12</v>
      </c>
      <c r="AI1424" s="2">
        <f t="shared" si="169"/>
        <v>0.440202409262965</v>
      </c>
      <c r="AJ1424">
        <v>3264743.12</v>
      </c>
      <c r="AK1424" s="2">
        <f t="shared" si="175"/>
        <v>6529486.2400000002</v>
      </c>
    </row>
    <row r="1425" spans="1:37" ht="12.75" customHeight="1">
      <c r="A1425" s="2">
        <v>14</v>
      </c>
      <c r="B1425" s="2">
        <v>15</v>
      </c>
      <c r="C1425" s="2" t="s">
        <v>10</v>
      </c>
      <c r="D1425" t="s">
        <v>1456</v>
      </c>
      <c r="E1425" s="2" t="s">
        <v>1609</v>
      </c>
      <c r="F1425" t="str">
        <f t="shared" si="170"/>
        <v>051EMPLOYEE RELATED COSTS - WAGES &amp; SALARIES</v>
      </c>
      <c r="G1425" t="str">
        <f t="shared" si="171"/>
        <v>1002SALARIES &amp; WAGES - OVERTIME</v>
      </c>
      <c r="H1425" s="2" t="s">
        <v>1586</v>
      </c>
      <c r="I1425" t="s">
        <v>1326</v>
      </c>
      <c r="J1425" s="2" t="s">
        <v>649</v>
      </c>
      <c r="K1425" s="2" t="s">
        <v>650</v>
      </c>
      <c r="L1425" s="2" t="s">
        <v>391</v>
      </c>
      <c r="M1425" s="2" t="s">
        <v>392</v>
      </c>
      <c r="N1425" s="2" t="s">
        <v>419</v>
      </c>
      <c r="O1425" s="2" t="s">
        <v>420</v>
      </c>
      <c r="P1425" s="2">
        <v>1089348</v>
      </c>
      <c r="Q1425" s="2">
        <v>4800723</v>
      </c>
      <c r="R1425" s="3">
        <f t="shared" si="172"/>
        <v>5064762.7649999997</v>
      </c>
      <c r="S1425" s="3">
        <f t="shared" si="173"/>
        <v>5333195.1915449994</v>
      </c>
      <c r="T1425" s="2">
        <v>1117410.67</v>
      </c>
      <c r="U1425" s="2">
        <v>0</v>
      </c>
      <c r="V1425" s="2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203739.45</v>
      </c>
      <c r="AC1425">
        <v>160994.68</v>
      </c>
      <c r="AD1425">
        <v>165697.72</v>
      </c>
      <c r="AE1425">
        <v>258768.31</v>
      </c>
      <c r="AF1425">
        <v>162459.95000000001</v>
      </c>
      <c r="AG1425">
        <v>165750.56</v>
      </c>
      <c r="AH1425" s="2">
        <f t="shared" si="174"/>
        <v>1117410.67</v>
      </c>
      <c r="AI1425" s="2">
        <f t="shared" si="169"/>
        <v>1.0257609781263655</v>
      </c>
      <c r="AJ1425">
        <v>1117410.67</v>
      </c>
      <c r="AK1425" s="2">
        <f t="shared" si="175"/>
        <v>2234821.34</v>
      </c>
    </row>
    <row r="1426" spans="1:37" ht="12.75" customHeight="1">
      <c r="A1426" s="2">
        <v>14</v>
      </c>
      <c r="B1426" s="2">
        <v>15</v>
      </c>
      <c r="C1426" s="2" t="s">
        <v>10</v>
      </c>
      <c r="D1426" t="s">
        <v>1456</v>
      </c>
      <c r="E1426" s="2" t="s">
        <v>1609</v>
      </c>
      <c r="F1426" t="str">
        <f t="shared" si="170"/>
        <v>051EMPLOYEE RELATED COSTS - WAGES &amp; SALARIES</v>
      </c>
      <c r="G1426" t="str">
        <f t="shared" si="171"/>
        <v>1003SALARIES &amp; WAGES - PENSIONABLE ALLOWANCE</v>
      </c>
      <c r="H1426" s="2" t="s">
        <v>1586</v>
      </c>
      <c r="I1426" t="s">
        <v>1326</v>
      </c>
      <c r="J1426" s="2" t="s">
        <v>649</v>
      </c>
      <c r="K1426" s="2" t="s">
        <v>650</v>
      </c>
      <c r="L1426" s="2" t="s">
        <v>391</v>
      </c>
      <c r="M1426" s="2" t="s">
        <v>392</v>
      </c>
      <c r="N1426" s="2" t="s">
        <v>426</v>
      </c>
      <c r="O1426" s="2" t="s">
        <v>427</v>
      </c>
      <c r="P1426" s="2">
        <v>0</v>
      </c>
      <c r="Q1426" s="2">
        <v>0</v>
      </c>
      <c r="R1426" s="3">
        <f t="shared" si="172"/>
        <v>0</v>
      </c>
      <c r="S1426" s="3">
        <f t="shared" si="173"/>
        <v>0</v>
      </c>
      <c r="T1426" s="2">
        <v>0</v>
      </c>
      <c r="U1426" s="2">
        <v>0</v>
      </c>
      <c r="V1426" s="2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 s="2">
        <f t="shared" si="174"/>
        <v>0</v>
      </c>
      <c r="AI1426" s="2" t="e">
        <f t="shared" si="169"/>
        <v>#DIV/0!</v>
      </c>
      <c r="AJ1426">
        <v>0</v>
      </c>
      <c r="AK1426" s="2">
        <f t="shared" si="175"/>
        <v>0</v>
      </c>
    </row>
    <row r="1427" spans="1:37" ht="12.75" customHeight="1">
      <c r="A1427" s="2">
        <v>14</v>
      </c>
      <c r="B1427" s="2">
        <v>15</v>
      </c>
      <c r="C1427" s="2" t="s">
        <v>10</v>
      </c>
      <c r="D1427" t="s">
        <v>1456</v>
      </c>
      <c r="E1427" s="2" t="s">
        <v>1609</v>
      </c>
      <c r="F1427" t="str">
        <f t="shared" si="170"/>
        <v>051EMPLOYEE RELATED COSTS - WAGES &amp; SALARIES</v>
      </c>
      <c r="G1427" t="str">
        <f t="shared" si="171"/>
        <v>1004SALARIES &amp; WAGES - ANNUAL BONUS</v>
      </c>
      <c r="H1427" s="2" t="s">
        <v>1586</v>
      </c>
      <c r="I1427" t="s">
        <v>1326</v>
      </c>
      <c r="J1427" s="2" t="s">
        <v>649</v>
      </c>
      <c r="K1427" s="2" t="s">
        <v>650</v>
      </c>
      <c r="L1427" s="2" t="s">
        <v>391</v>
      </c>
      <c r="M1427" s="2" t="s">
        <v>392</v>
      </c>
      <c r="N1427" s="2" t="s">
        <v>428</v>
      </c>
      <c r="O1427" s="2" t="s">
        <v>429</v>
      </c>
      <c r="P1427" s="2">
        <v>617034</v>
      </c>
      <c r="Q1427" s="2">
        <v>622282</v>
      </c>
      <c r="R1427" s="3">
        <f t="shared" si="172"/>
        <v>656507.51</v>
      </c>
      <c r="S1427" s="3">
        <f t="shared" si="173"/>
        <v>691302.40803000005</v>
      </c>
      <c r="T1427" s="2">
        <v>350491.23</v>
      </c>
      <c r="U1427" s="2">
        <v>0</v>
      </c>
      <c r="V1427" s="2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102727.5</v>
      </c>
      <c r="AC1427">
        <v>56588.87</v>
      </c>
      <c r="AD1427">
        <v>0</v>
      </c>
      <c r="AE1427">
        <v>72887.56</v>
      </c>
      <c r="AF1427">
        <v>60334.95</v>
      </c>
      <c r="AG1427">
        <v>57952.35</v>
      </c>
      <c r="AH1427" s="2">
        <f t="shared" si="174"/>
        <v>350491.23</v>
      </c>
      <c r="AI1427" s="2">
        <f t="shared" si="169"/>
        <v>0.56802579760596661</v>
      </c>
      <c r="AJ1427">
        <v>350491.23</v>
      </c>
      <c r="AK1427" s="2">
        <f t="shared" si="175"/>
        <v>700982.46</v>
      </c>
    </row>
    <row r="1428" spans="1:37" ht="12.75" customHeight="1">
      <c r="A1428" s="2">
        <v>14</v>
      </c>
      <c r="B1428" s="2">
        <v>15</v>
      </c>
      <c r="C1428" s="2" t="s">
        <v>10</v>
      </c>
      <c r="D1428" t="s">
        <v>1456</v>
      </c>
      <c r="E1428" s="2" t="s">
        <v>1609</v>
      </c>
      <c r="F1428" t="str">
        <f t="shared" si="170"/>
        <v>051EMPLOYEE RELATED COSTS - WAGES &amp; SALARIES</v>
      </c>
      <c r="G1428" t="str">
        <f t="shared" si="171"/>
        <v>1010SALARIES &amp; WAGES - LEAVE PAYMENTS</v>
      </c>
      <c r="H1428" s="2" t="s">
        <v>1586</v>
      </c>
      <c r="I1428" t="s">
        <v>1326</v>
      </c>
      <c r="J1428" s="2" t="s">
        <v>649</v>
      </c>
      <c r="K1428" s="2" t="s">
        <v>650</v>
      </c>
      <c r="L1428" s="2" t="s">
        <v>391</v>
      </c>
      <c r="M1428" s="2" t="s">
        <v>392</v>
      </c>
      <c r="N1428" s="2" t="s">
        <v>430</v>
      </c>
      <c r="O1428" s="2" t="s">
        <v>431</v>
      </c>
      <c r="P1428" s="2">
        <v>567416</v>
      </c>
      <c r="Q1428" s="2">
        <v>777050</v>
      </c>
      <c r="R1428" s="3">
        <f t="shared" si="172"/>
        <v>819787.75</v>
      </c>
      <c r="S1428" s="3">
        <f t="shared" si="173"/>
        <v>863236.50075000001</v>
      </c>
      <c r="T1428" s="2">
        <v>228818.9</v>
      </c>
      <c r="U1428" s="2">
        <v>0</v>
      </c>
      <c r="V1428" s="2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80645.84</v>
      </c>
      <c r="AC1428">
        <v>31232.799999999999</v>
      </c>
      <c r="AD1428">
        <v>11152.96</v>
      </c>
      <c r="AE1428">
        <v>32983.199999999997</v>
      </c>
      <c r="AF1428">
        <v>25469.119999999999</v>
      </c>
      <c r="AG1428">
        <v>47334.98</v>
      </c>
      <c r="AH1428" s="2">
        <f t="shared" si="174"/>
        <v>228818.9</v>
      </c>
      <c r="AI1428" s="2">
        <f t="shared" si="169"/>
        <v>0.40326480042860968</v>
      </c>
      <c r="AJ1428">
        <v>228818.9</v>
      </c>
      <c r="AK1428" s="2">
        <f t="shared" si="175"/>
        <v>457637.8</v>
      </c>
    </row>
    <row r="1429" spans="1:37" ht="12.75" customHeight="1">
      <c r="A1429" s="2">
        <v>14</v>
      </c>
      <c r="B1429" s="2">
        <v>15</v>
      </c>
      <c r="C1429" s="2" t="s">
        <v>10</v>
      </c>
      <c r="D1429" t="s">
        <v>1456</v>
      </c>
      <c r="E1429" s="2" t="s">
        <v>1609</v>
      </c>
      <c r="F1429" t="str">
        <f t="shared" si="170"/>
        <v>051EMPLOYEE RELATED COSTS - WAGES &amp; SALARIES</v>
      </c>
      <c r="G1429" t="str">
        <f t="shared" si="171"/>
        <v>1012HOUSING ALLOWANCE</v>
      </c>
      <c r="H1429" s="2" t="s">
        <v>1586</v>
      </c>
      <c r="I1429" t="s">
        <v>1326</v>
      </c>
      <c r="J1429" s="2" t="s">
        <v>649</v>
      </c>
      <c r="K1429" s="2" t="s">
        <v>650</v>
      </c>
      <c r="L1429" s="2" t="s">
        <v>391</v>
      </c>
      <c r="M1429" s="2" t="s">
        <v>392</v>
      </c>
      <c r="N1429" s="2" t="s">
        <v>432</v>
      </c>
      <c r="O1429" s="2" t="s">
        <v>433</v>
      </c>
      <c r="P1429" s="2">
        <v>28325</v>
      </c>
      <c r="Q1429" s="2">
        <v>12275</v>
      </c>
      <c r="R1429" s="3">
        <f t="shared" si="172"/>
        <v>12950.125</v>
      </c>
      <c r="S1429" s="3">
        <f t="shared" si="173"/>
        <v>13636.481625</v>
      </c>
      <c r="T1429" s="2">
        <v>5736</v>
      </c>
      <c r="U1429" s="2">
        <v>0</v>
      </c>
      <c r="V1429" s="2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956</v>
      </c>
      <c r="AC1429">
        <v>956</v>
      </c>
      <c r="AD1429">
        <v>956</v>
      </c>
      <c r="AE1429">
        <v>956</v>
      </c>
      <c r="AF1429">
        <v>956</v>
      </c>
      <c r="AG1429">
        <v>956</v>
      </c>
      <c r="AH1429" s="2">
        <f t="shared" si="174"/>
        <v>5736</v>
      </c>
      <c r="AI1429" s="2">
        <f t="shared" si="169"/>
        <v>0.20250661959399824</v>
      </c>
      <c r="AJ1429">
        <v>5736</v>
      </c>
      <c r="AK1429" s="2">
        <f t="shared" si="175"/>
        <v>11472</v>
      </c>
    </row>
    <row r="1430" spans="1:37" ht="12.75" customHeight="1">
      <c r="A1430" s="2">
        <v>14</v>
      </c>
      <c r="B1430" s="2">
        <v>15</v>
      </c>
      <c r="C1430" s="2" t="s">
        <v>10</v>
      </c>
      <c r="D1430" t="s">
        <v>1456</v>
      </c>
      <c r="E1430" s="2" t="s">
        <v>1609</v>
      </c>
      <c r="F1430" t="str">
        <f t="shared" si="170"/>
        <v>051EMPLOYEE RELATED COSTS - WAGES &amp; SALARIES</v>
      </c>
      <c r="G1430" t="str">
        <f t="shared" si="171"/>
        <v>1013TRAVEL ALLOWANCE</v>
      </c>
      <c r="H1430" s="2" t="s">
        <v>1586</v>
      </c>
      <c r="I1430" t="s">
        <v>1326</v>
      </c>
      <c r="J1430" s="2" t="s">
        <v>649</v>
      </c>
      <c r="K1430" s="2" t="s">
        <v>650</v>
      </c>
      <c r="L1430" s="2" t="s">
        <v>391</v>
      </c>
      <c r="M1430" s="2" t="s">
        <v>392</v>
      </c>
      <c r="N1430" s="2" t="s">
        <v>434</v>
      </c>
      <c r="O1430" s="2" t="s">
        <v>435</v>
      </c>
      <c r="P1430" s="2">
        <v>290254</v>
      </c>
      <c r="Q1430" s="2">
        <v>395432</v>
      </c>
      <c r="R1430" s="3">
        <f t="shared" si="172"/>
        <v>417180.76</v>
      </c>
      <c r="S1430" s="3">
        <f t="shared" si="173"/>
        <v>439291.34028</v>
      </c>
      <c r="T1430" s="2">
        <v>178680.7</v>
      </c>
      <c r="U1430" s="2">
        <v>0</v>
      </c>
      <c r="V1430" s="2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23882.98</v>
      </c>
      <c r="AC1430">
        <v>31185.33</v>
      </c>
      <c r="AD1430">
        <v>31003.83</v>
      </c>
      <c r="AE1430">
        <v>31014.720000000001</v>
      </c>
      <c r="AF1430">
        <v>30796.92</v>
      </c>
      <c r="AG1430">
        <v>30796.92</v>
      </c>
      <c r="AH1430" s="2">
        <f t="shared" si="174"/>
        <v>178680.7</v>
      </c>
      <c r="AI1430" s="2">
        <f t="shared" si="169"/>
        <v>0.6156011631191991</v>
      </c>
      <c r="AJ1430">
        <v>178680.7</v>
      </c>
      <c r="AK1430" s="2">
        <f t="shared" si="175"/>
        <v>357361.4</v>
      </c>
    </row>
    <row r="1431" spans="1:37" ht="12.75" customHeight="1">
      <c r="A1431" s="2">
        <v>14</v>
      </c>
      <c r="B1431" s="2">
        <v>15</v>
      </c>
      <c r="C1431" s="2" t="s">
        <v>10</v>
      </c>
      <c r="D1431" t="s">
        <v>1456</v>
      </c>
      <c r="E1431" s="2" t="s">
        <v>1609</v>
      </c>
      <c r="F1431" t="str">
        <f t="shared" si="170"/>
        <v>051EMPLOYEE RELATED COSTS - WAGES &amp; SALARIES</v>
      </c>
      <c r="G1431" t="str">
        <f t="shared" si="171"/>
        <v>1016PERFORMANCE INCENTIVE SCHEMES</v>
      </c>
      <c r="H1431" s="2" t="s">
        <v>1586</v>
      </c>
      <c r="I1431" t="s">
        <v>1326</v>
      </c>
      <c r="J1431" s="2" t="s">
        <v>649</v>
      </c>
      <c r="K1431" s="2" t="s">
        <v>650</v>
      </c>
      <c r="L1431" s="2" t="s">
        <v>391</v>
      </c>
      <c r="M1431" s="2" t="s">
        <v>392</v>
      </c>
      <c r="N1431" s="2" t="s">
        <v>393</v>
      </c>
      <c r="O1431" s="2" t="s">
        <v>394</v>
      </c>
      <c r="P1431" s="2">
        <v>0</v>
      </c>
      <c r="Q1431" s="2">
        <v>108289</v>
      </c>
      <c r="R1431" s="3">
        <f t="shared" si="172"/>
        <v>114244.895</v>
      </c>
      <c r="S1431" s="3">
        <f t="shared" si="173"/>
        <v>120299.87443500001</v>
      </c>
      <c r="T1431" s="2">
        <v>25950</v>
      </c>
      <c r="U1431" s="2">
        <v>0</v>
      </c>
      <c r="V1431" s="2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4050</v>
      </c>
      <c r="AC1431">
        <v>4650</v>
      </c>
      <c r="AD1431">
        <v>4800</v>
      </c>
      <c r="AE1431">
        <v>4500</v>
      </c>
      <c r="AF1431">
        <v>3600</v>
      </c>
      <c r="AG1431">
        <v>4350</v>
      </c>
      <c r="AH1431" s="2">
        <f t="shared" si="174"/>
        <v>25950</v>
      </c>
      <c r="AI1431" s="2" t="e">
        <f t="shared" si="169"/>
        <v>#DIV/0!</v>
      </c>
      <c r="AJ1431">
        <v>25950</v>
      </c>
      <c r="AK1431" s="2">
        <f t="shared" si="175"/>
        <v>51900</v>
      </c>
    </row>
    <row r="1432" spans="1:37" ht="12.75" customHeight="1">
      <c r="A1432" s="2">
        <v>14</v>
      </c>
      <c r="B1432" s="2">
        <v>15</v>
      </c>
      <c r="C1432" s="2" t="s">
        <v>10</v>
      </c>
      <c r="D1432" t="s">
        <v>1457</v>
      </c>
      <c r="E1432" s="2" t="s">
        <v>1609</v>
      </c>
      <c r="F1432" t="str">
        <f t="shared" si="170"/>
        <v>051EMPLOYEE RELATED COSTS - WAGES &amp; SALARIES</v>
      </c>
      <c r="G1432" t="str">
        <f t="shared" si="171"/>
        <v>1001SALARIES &amp; WAGES - BASIC SCALE</v>
      </c>
      <c r="H1432" s="2" t="s">
        <v>1586</v>
      </c>
      <c r="I1432" t="s">
        <v>1326</v>
      </c>
      <c r="J1432" s="2" t="s">
        <v>653</v>
      </c>
      <c r="K1432" s="2" t="s">
        <v>654</v>
      </c>
      <c r="L1432" s="2" t="s">
        <v>391</v>
      </c>
      <c r="M1432" s="2" t="s">
        <v>392</v>
      </c>
      <c r="N1432" s="2" t="s">
        <v>424</v>
      </c>
      <c r="O1432" s="2" t="s">
        <v>425</v>
      </c>
      <c r="P1432" s="2">
        <v>4220114</v>
      </c>
      <c r="Q1432" s="2">
        <v>4673345</v>
      </c>
      <c r="R1432" s="3">
        <f t="shared" si="172"/>
        <v>4930378.9749999996</v>
      </c>
      <c r="S1432" s="3">
        <f t="shared" si="173"/>
        <v>5191689.0606749998</v>
      </c>
      <c r="T1432" s="2">
        <v>2038580.65</v>
      </c>
      <c r="U1432" s="2">
        <v>0</v>
      </c>
      <c r="V1432" s="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346284.49</v>
      </c>
      <c r="AC1432">
        <v>340660.14</v>
      </c>
      <c r="AD1432">
        <v>339296.77</v>
      </c>
      <c r="AE1432">
        <v>334545.68</v>
      </c>
      <c r="AF1432">
        <v>338855.41</v>
      </c>
      <c r="AG1432">
        <v>338938.16</v>
      </c>
      <c r="AH1432" s="2">
        <f t="shared" si="174"/>
        <v>2038580.65</v>
      </c>
      <c r="AI1432" s="2">
        <f t="shared" si="169"/>
        <v>0.48306293384491505</v>
      </c>
      <c r="AJ1432">
        <v>2038580.65</v>
      </c>
      <c r="AK1432" s="2">
        <f t="shared" si="175"/>
        <v>4077161.3</v>
      </c>
    </row>
    <row r="1433" spans="1:37" ht="12.75" customHeight="1">
      <c r="A1433" s="2">
        <v>14</v>
      </c>
      <c r="B1433" s="2">
        <v>15</v>
      </c>
      <c r="C1433" s="2" t="s">
        <v>10</v>
      </c>
      <c r="D1433" t="s">
        <v>1457</v>
      </c>
      <c r="E1433" s="2" t="s">
        <v>1609</v>
      </c>
      <c r="F1433" t="str">
        <f t="shared" si="170"/>
        <v>051EMPLOYEE RELATED COSTS - WAGES &amp; SALARIES</v>
      </c>
      <c r="G1433" t="str">
        <f t="shared" si="171"/>
        <v>1002SALARIES &amp; WAGES - OVERTIME</v>
      </c>
      <c r="H1433" s="2" t="s">
        <v>1586</v>
      </c>
      <c r="I1433" t="s">
        <v>1326</v>
      </c>
      <c r="J1433" s="2" t="s">
        <v>653</v>
      </c>
      <c r="K1433" s="2" t="s">
        <v>654</v>
      </c>
      <c r="L1433" s="2" t="s">
        <v>391</v>
      </c>
      <c r="M1433" s="2" t="s">
        <v>392</v>
      </c>
      <c r="N1433" s="2" t="s">
        <v>419</v>
      </c>
      <c r="O1433" s="2" t="s">
        <v>420</v>
      </c>
      <c r="P1433" s="2">
        <v>688031</v>
      </c>
      <c r="Q1433" s="2">
        <v>3211933</v>
      </c>
      <c r="R1433" s="3">
        <f t="shared" si="172"/>
        <v>3388589.3149999999</v>
      </c>
      <c r="S1433" s="3">
        <f t="shared" si="173"/>
        <v>3568184.5486949999</v>
      </c>
      <c r="T1433" s="2">
        <v>672143.76</v>
      </c>
      <c r="U1433" s="2">
        <v>0</v>
      </c>
      <c r="V1433" s="2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133158.69</v>
      </c>
      <c r="AC1433">
        <v>93959.57</v>
      </c>
      <c r="AD1433">
        <v>88718.02</v>
      </c>
      <c r="AE1433">
        <v>156259.71</v>
      </c>
      <c r="AF1433">
        <v>92810.73</v>
      </c>
      <c r="AG1433">
        <v>107237.04</v>
      </c>
      <c r="AH1433" s="2">
        <f t="shared" si="174"/>
        <v>672143.76</v>
      </c>
      <c r="AI1433" s="2">
        <f t="shared" si="169"/>
        <v>0.97690912182735956</v>
      </c>
      <c r="AJ1433">
        <v>672143.76</v>
      </c>
      <c r="AK1433" s="2">
        <f t="shared" si="175"/>
        <v>1344287.52</v>
      </c>
    </row>
    <row r="1434" spans="1:37" ht="12.75" customHeight="1">
      <c r="A1434" s="2">
        <v>14</v>
      </c>
      <c r="B1434" s="2">
        <v>15</v>
      </c>
      <c r="C1434" s="2" t="s">
        <v>10</v>
      </c>
      <c r="D1434" t="s">
        <v>1457</v>
      </c>
      <c r="E1434" s="2" t="s">
        <v>1609</v>
      </c>
      <c r="F1434" t="str">
        <f t="shared" si="170"/>
        <v>051EMPLOYEE RELATED COSTS - WAGES &amp; SALARIES</v>
      </c>
      <c r="G1434" t="str">
        <f t="shared" si="171"/>
        <v>1003SALARIES &amp; WAGES - PENSIONABLE ALLOWANCE</v>
      </c>
      <c r="H1434" s="2" t="s">
        <v>1586</v>
      </c>
      <c r="I1434" t="s">
        <v>1326</v>
      </c>
      <c r="J1434" s="2" t="s">
        <v>653</v>
      </c>
      <c r="K1434" s="2" t="s">
        <v>654</v>
      </c>
      <c r="L1434" s="2" t="s">
        <v>391</v>
      </c>
      <c r="M1434" s="2" t="s">
        <v>392</v>
      </c>
      <c r="N1434" s="2" t="s">
        <v>426</v>
      </c>
      <c r="O1434" s="2" t="s">
        <v>427</v>
      </c>
      <c r="P1434" s="2">
        <v>0</v>
      </c>
      <c r="Q1434" s="2">
        <v>0</v>
      </c>
      <c r="R1434" s="3">
        <f t="shared" si="172"/>
        <v>0</v>
      </c>
      <c r="S1434" s="3">
        <f t="shared" si="173"/>
        <v>0</v>
      </c>
      <c r="T1434" s="2">
        <v>0</v>
      </c>
      <c r="U1434" s="2">
        <v>0</v>
      </c>
      <c r="V1434" s="2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 s="2">
        <f t="shared" si="174"/>
        <v>0</v>
      </c>
      <c r="AI1434" s="2" t="e">
        <f t="shared" si="169"/>
        <v>#DIV/0!</v>
      </c>
      <c r="AJ1434">
        <v>0</v>
      </c>
      <c r="AK1434" s="2">
        <f t="shared" si="175"/>
        <v>0</v>
      </c>
    </row>
    <row r="1435" spans="1:37" ht="12.75" customHeight="1">
      <c r="A1435" s="2">
        <v>14</v>
      </c>
      <c r="B1435" s="2">
        <v>15</v>
      </c>
      <c r="C1435" s="2" t="s">
        <v>10</v>
      </c>
      <c r="D1435" t="s">
        <v>1457</v>
      </c>
      <c r="E1435" s="2" t="s">
        <v>1609</v>
      </c>
      <c r="F1435" t="str">
        <f t="shared" si="170"/>
        <v>051EMPLOYEE RELATED COSTS - WAGES &amp; SALARIES</v>
      </c>
      <c r="G1435" t="str">
        <f t="shared" si="171"/>
        <v>1004SALARIES &amp; WAGES - ANNUAL BONUS</v>
      </c>
      <c r="H1435" s="2" t="s">
        <v>1586</v>
      </c>
      <c r="I1435" t="s">
        <v>1326</v>
      </c>
      <c r="J1435" s="2" t="s">
        <v>653</v>
      </c>
      <c r="K1435" s="2" t="s">
        <v>654</v>
      </c>
      <c r="L1435" s="2" t="s">
        <v>391</v>
      </c>
      <c r="M1435" s="2" t="s">
        <v>392</v>
      </c>
      <c r="N1435" s="2" t="s">
        <v>428</v>
      </c>
      <c r="O1435" s="2" t="s">
        <v>429</v>
      </c>
      <c r="P1435" s="2">
        <v>351676</v>
      </c>
      <c r="Q1435" s="2">
        <v>389445</v>
      </c>
      <c r="R1435" s="3">
        <f t="shared" si="172"/>
        <v>410864.47499999998</v>
      </c>
      <c r="S1435" s="3">
        <f t="shared" si="173"/>
        <v>432640.29217499995</v>
      </c>
      <c r="T1435" s="2">
        <v>77564.59</v>
      </c>
      <c r="U1435" s="2">
        <v>0</v>
      </c>
      <c r="V1435" s="2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27584.94</v>
      </c>
      <c r="AC1435">
        <v>7813.91</v>
      </c>
      <c r="AD1435">
        <v>0</v>
      </c>
      <c r="AE1435">
        <v>11887.89</v>
      </c>
      <c r="AF1435">
        <v>9194.98</v>
      </c>
      <c r="AG1435">
        <v>21082.87</v>
      </c>
      <c r="AH1435" s="2">
        <f t="shared" si="174"/>
        <v>77564.59</v>
      </c>
      <c r="AI1435" s="2">
        <f t="shared" si="169"/>
        <v>0.22055696152140036</v>
      </c>
      <c r="AJ1435">
        <v>77564.59</v>
      </c>
      <c r="AK1435" s="2">
        <f t="shared" si="175"/>
        <v>155129.18</v>
      </c>
    </row>
    <row r="1436" spans="1:37" ht="12.75" customHeight="1">
      <c r="A1436" s="2">
        <v>14</v>
      </c>
      <c r="B1436" s="2">
        <v>15</v>
      </c>
      <c r="C1436" s="2" t="s">
        <v>10</v>
      </c>
      <c r="D1436" t="s">
        <v>1457</v>
      </c>
      <c r="E1436" s="2" t="s">
        <v>1609</v>
      </c>
      <c r="F1436" t="str">
        <f t="shared" si="170"/>
        <v>051EMPLOYEE RELATED COSTS - WAGES &amp; SALARIES</v>
      </c>
      <c r="G1436" t="str">
        <f t="shared" si="171"/>
        <v>1010SALARIES &amp; WAGES - LEAVE PAYMENTS</v>
      </c>
      <c r="H1436" s="2" t="s">
        <v>1586</v>
      </c>
      <c r="I1436" t="s">
        <v>1326</v>
      </c>
      <c r="J1436" s="2" t="s">
        <v>653</v>
      </c>
      <c r="K1436" s="2" t="s">
        <v>654</v>
      </c>
      <c r="L1436" s="2" t="s">
        <v>391</v>
      </c>
      <c r="M1436" s="2" t="s">
        <v>392</v>
      </c>
      <c r="N1436" s="2" t="s">
        <v>430</v>
      </c>
      <c r="O1436" s="2" t="s">
        <v>431</v>
      </c>
      <c r="P1436" s="2">
        <v>282237</v>
      </c>
      <c r="Q1436" s="2">
        <v>374656</v>
      </c>
      <c r="R1436" s="3">
        <f t="shared" si="172"/>
        <v>395262.08</v>
      </c>
      <c r="S1436" s="3">
        <f t="shared" si="173"/>
        <v>416210.97024</v>
      </c>
      <c r="T1436" s="2">
        <v>234632.16999999995</v>
      </c>
      <c r="U1436" s="2">
        <v>0</v>
      </c>
      <c r="V1436" s="2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53887.040000000001</v>
      </c>
      <c r="AC1436">
        <v>96722.33</v>
      </c>
      <c r="AD1436">
        <v>45021.36</v>
      </c>
      <c r="AE1436">
        <v>23173.279999999999</v>
      </c>
      <c r="AF1436">
        <v>8770.08</v>
      </c>
      <c r="AG1436">
        <v>7058.08</v>
      </c>
      <c r="AH1436" s="2">
        <f t="shared" si="174"/>
        <v>234632.16999999995</v>
      </c>
      <c r="AI1436" s="2">
        <f t="shared" si="169"/>
        <v>0.83133030042127698</v>
      </c>
      <c r="AJ1436">
        <v>234632.17</v>
      </c>
      <c r="AK1436" s="2">
        <f t="shared" si="175"/>
        <v>469264.33999999991</v>
      </c>
    </row>
    <row r="1437" spans="1:37" ht="12.75" customHeight="1">
      <c r="A1437" s="2">
        <v>14</v>
      </c>
      <c r="B1437" s="2">
        <v>15</v>
      </c>
      <c r="C1437" s="2" t="s">
        <v>10</v>
      </c>
      <c r="D1437" t="s">
        <v>1457</v>
      </c>
      <c r="E1437" s="2" t="s">
        <v>1609</v>
      </c>
      <c r="F1437" t="str">
        <f t="shared" si="170"/>
        <v>051EMPLOYEE RELATED COSTS - WAGES &amp; SALARIES</v>
      </c>
      <c r="G1437" t="str">
        <f t="shared" si="171"/>
        <v>1016PERFORMANCE INCENTIVE SCHEMES</v>
      </c>
      <c r="H1437" s="2" t="s">
        <v>1586</v>
      </c>
      <c r="I1437" t="s">
        <v>1326</v>
      </c>
      <c r="J1437" s="2" t="s">
        <v>653</v>
      </c>
      <c r="K1437" s="2" t="s">
        <v>654</v>
      </c>
      <c r="L1437" s="2" t="s">
        <v>391</v>
      </c>
      <c r="M1437" s="2" t="s">
        <v>392</v>
      </c>
      <c r="N1437" s="2" t="s">
        <v>393</v>
      </c>
      <c r="O1437" s="2" t="s">
        <v>394</v>
      </c>
      <c r="P1437" s="2">
        <v>0</v>
      </c>
      <c r="Q1437" s="2">
        <v>0</v>
      </c>
      <c r="R1437" s="3">
        <f t="shared" si="172"/>
        <v>0</v>
      </c>
      <c r="S1437" s="3">
        <f t="shared" si="173"/>
        <v>0</v>
      </c>
      <c r="T1437" s="2">
        <v>27450</v>
      </c>
      <c r="U1437" s="2">
        <v>0</v>
      </c>
      <c r="V1437" s="2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5100</v>
      </c>
      <c r="AC1437">
        <v>5400</v>
      </c>
      <c r="AD1437">
        <v>5400</v>
      </c>
      <c r="AE1437">
        <v>3300</v>
      </c>
      <c r="AF1437">
        <v>3300</v>
      </c>
      <c r="AG1437">
        <v>4950</v>
      </c>
      <c r="AH1437" s="2">
        <f t="shared" si="174"/>
        <v>27450</v>
      </c>
      <c r="AI1437" s="2" t="e">
        <f t="shared" si="169"/>
        <v>#DIV/0!</v>
      </c>
      <c r="AJ1437">
        <v>27450</v>
      </c>
      <c r="AK1437" s="2">
        <f t="shared" si="175"/>
        <v>54900</v>
      </c>
    </row>
    <row r="1438" spans="1:37" s="2" customFormat="1" ht="12.75" customHeight="1">
      <c r="A1438" s="2">
        <v>14</v>
      </c>
      <c r="B1438" s="2">
        <v>15</v>
      </c>
      <c r="C1438" s="2" t="s">
        <v>711</v>
      </c>
      <c r="D1438" s="2" t="s">
        <v>1471</v>
      </c>
      <c r="E1438" s="2" t="s">
        <v>1609</v>
      </c>
      <c r="F1438" s="2" t="str">
        <f t="shared" si="170"/>
        <v>051EMPLOYEE RELATED COSTS - WAGES &amp; SALARIES</v>
      </c>
      <c r="G1438" s="2" t="str">
        <f t="shared" si="171"/>
        <v>1016PERFORMANCE INCENTIVE SCHEMES</v>
      </c>
      <c r="H1438" s="2" t="s">
        <v>1579</v>
      </c>
      <c r="I1438" s="2" t="s">
        <v>1326</v>
      </c>
      <c r="J1438" s="2" t="s">
        <v>724</v>
      </c>
      <c r="K1438" s="2" t="s">
        <v>725</v>
      </c>
      <c r="L1438" s="2" t="s">
        <v>391</v>
      </c>
      <c r="M1438" s="2" t="s">
        <v>392</v>
      </c>
      <c r="N1438" s="2" t="s">
        <v>393</v>
      </c>
      <c r="O1438" s="2" t="s">
        <v>394</v>
      </c>
      <c r="P1438" s="2">
        <v>0</v>
      </c>
      <c r="Q1438" s="2">
        <v>108289</v>
      </c>
      <c r="R1438" s="3">
        <f t="shared" si="172"/>
        <v>114244.895</v>
      </c>
      <c r="S1438" s="3">
        <f t="shared" si="173"/>
        <v>120299.87443500001</v>
      </c>
      <c r="T1438" s="2">
        <v>2162594.1500000004</v>
      </c>
      <c r="U1438" s="2">
        <v>0</v>
      </c>
      <c r="V1438" s="2">
        <v>0</v>
      </c>
      <c r="W1438" s="2">
        <v>0</v>
      </c>
      <c r="X1438" s="2">
        <v>0</v>
      </c>
      <c r="Y1438" s="2">
        <v>0</v>
      </c>
      <c r="Z1438" s="2">
        <v>0</v>
      </c>
      <c r="AA1438" s="2">
        <v>0</v>
      </c>
      <c r="AB1438" s="2">
        <v>371165.75</v>
      </c>
      <c r="AC1438" s="2">
        <v>379513.05</v>
      </c>
      <c r="AD1438" s="2">
        <v>381021.38</v>
      </c>
      <c r="AE1438" s="2">
        <v>347274.69</v>
      </c>
      <c r="AF1438" s="2">
        <v>342030.32</v>
      </c>
      <c r="AG1438" s="2">
        <v>341588.96</v>
      </c>
      <c r="AH1438" s="2">
        <f t="shared" si="174"/>
        <v>2162594.1500000004</v>
      </c>
      <c r="AI1438" s="2" t="e">
        <f t="shared" si="169"/>
        <v>#DIV/0!</v>
      </c>
      <c r="AJ1438" s="2">
        <v>2162594.15</v>
      </c>
      <c r="AK1438" s="2">
        <f t="shared" si="175"/>
        <v>4325188.3000000007</v>
      </c>
    </row>
    <row r="1439" spans="1:37" s="2" customFormat="1" ht="12.75" customHeight="1">
      <c r="A1439" s="2">
        <v>14</v>
      </c>
      <c r="B1439" s="2">
        <v>15</v>
      </c>
      <c r="C1439" s="2" t="s">
        <v>711</v>
      </c>
      <c r="D1439" s="2" t="s">
        <v>1467</v>
      </c>
      <c r="E1439" s="2" t="s">
        <v>1608</v>
      </c>
      <c r="F1439" s="2" t="str">
        <f t="shared" si="170"/>
        <v>051EMPLOYEE RELATED COSTS - WAGES &amp; SALARIES</v>
      </c>
      <c r="G1439" s="2" t="str">
        <f t="shared" si="171"/>
        <v>1016PERFORMANCE INCENTIVE SCHEMES</v>
      </c>
      <c r="I1439" s="2" t="s">
        <v>1326</v>
      </c>
      <c r="J1439" s="2" t="s">
        <v>712</v>
      </c>
      <c r="K1439" s="2" t="s">
        <v>713</v>
      </c>
      <c r="L1439" s="2" t="s">
        <v>391</v>
      </c>
      <c r="M1439" s="2" t="s">
        <v>392</v>
      </c>
      <c r="N1439" s="70" t="s">
        <v>393</v>
      </c>
      <c r="O1439" s="2" t="s">
        <v>394</v>
      </c>
      <c r="P1439" s="2">
        <v>0</v>
      </c>
      <c r="Q1439" s="2">
        <v>108289</v>
      </c>
      <c r="R1439" s="3">
        <f t="shared" si="172"/>
        <v>114244.895</v>
      </c>
      <c r="S1439" s="3">
        <f t="shared" si="173"/>
        <v>120299.87443500001</v>
      </c>
      <c r="T1439" s="2">
        <v>0</v>
      </c>
      <c r="U1439" s="2">
        <v>0</v>
      </c>
      <c r="V1439" s="2">
        <v>0</v>
      </c>
      <c r="W1439" s="2">
        <v>0</v>
      </c>
      <c r="X1439" s="2">
        <v>0</v>
      </c>
      <c r="Y1439" s="2">
        <v>0</v>
      </c>
      <c r="Z1439" s="2">
        <v>0</v>
      </c>
      <c r="AA1439" s="2">
        <v>0</v>
      </c>
      <c r="AB1439" s="2">
        <v>833080.25</v>
      </c>
      <c r="AC1439" s="2">
        <v>844490.16</v>
      </c>
      <c r="AD1439" s="2">
        <v>797359.84</v>
      </c>
      <c r="AE1439" s="2">
        <v>795994.73</v>
      </c>
      <c r="AF1439" s="2">
        <v>797782.82</v>
      </c>
      <c r="AG1439" s="2">
        <v>795176.29</v>
      </c>
      <c r="AH1439" s="2">
        <f t="shared" si="174"/>
        <v>4863884.09</v>
      </c>
      <c r="AI1439" s="2" t="e">
        <f t="shared" si="169"/>
        <v>#DIV/0!</v>
      </c>
      <c r="AJ1439" s="2">
        <v>4863884.09</v>
      </c>
      <c r="AK1439" s="2">
        <f t="shared" si="175"/>
        <v>0</v>
      </c>
    </row>
    <row r="1440" spans="1:37" s="2" customFormat="1" ht="12.75" customHeight="1">
      <c r="A1440" s="2">
        <v>14</v>
      </c>
      <c r="B1440" s="2">
        <v>15</v>
      </c>
      <c r="C1440" s="2" t="s">
        <v>711</v>
      </c>
      <c r="D1440" s="2" t="s">
        <v>1468</v>
      </c>
      <c r="E1440" s="2" t="s">
        <v>1608</v>
      </c>
      <c r="F1440" s="2" t="str">
        <f t="shared" si="170"/>
        <v>051EMPLOYEE RELATED COSTS - WAGES &amp; SALARIES</v>
      </c>
      <c r="G1440" s="2" t="str">
        <f t="shared" si="171"/>
        <v>1016PERFORMANCE INCENTIVE SCHEMES</v>
      </c>
      <c r="I1440" s="2" t="s">
        <v>1326</v>
      </c>
      <c r="J1440" s="2" t="s">
        <v>714</v>
      </c>
      <c r="K1440" s="2" t="s">
        <v>715</v>
      </c>
      <c r="L1440" s="2" t="s">
        <v>391</v>
      </c>
      <c r="M1440" s="2" t="s">
        <v>392</v>
      </c>
      <c r="N1440" s="70" t="s">
        <v>393</v>
      </c>
      <c r="O1440" s="2" t="s">
        <v>394</v>
      </c>
      <c r="P1440" s="2">
        <v>0</v>
      </c>
      <c r="Q1440" s="2">
        <v>0</v>
      </c>
      <c r="R1440" s="3">
        <f t="shared" si="172"/>
        <v>0</v>
      </c>
      <c r="S1440" s="3">
        <f t="shared" si="173"/>
        <v>0</v>
      </c>
      <c r="T1440" s="2">
        <v>0</v>
      </c>
      <c r="U1440" s="2">
        <v>0</v>
      </c>
      <c r="V1440" s="2">
        <v>0</v>
      </c>
      <c r="W1440" s="2">
        <v>0</v>
      </c>
      <c r="X1440" s="2">
        <v>0</v>
      </c>
      <c r="Y1440" s="2">
        <v>0</v>
      </c>
      <c r="Z1440" s="2">
        <v>0</v>
      </c>
      <c r="AA1440" s="2">
        <v>0</v>
      </c>
      <c r="AB1440" s="2">
        <v>239181.29</v>
      </c>
      <c r="AC1440" s="2">
        <v>237567.99</v>
      </c>
      <c r="AD1440" s="2">
        <v>237567.99</v>
      </c>
      <c r="AE1440" s="2">
        <v>239429.49</v>
      </c>
      <c r="AF1440" s="2">
        <v>237567.99</v>
      </c>
      <c r="AG1440" s="2">
        <v>237173.79</v>
      </c>
      <c r="AH1440" s="2">
        <f t="shared" si="174"/>
        <v>1428488.54</v>
      </c>
      <c r="AI1440" s="2" t="e">
        <f t="shared" si="169"/>
        <v>#DIV/0!</v>
      </c>
      <c r="AJ1440" s="2">
        <v>1428488.54</v>
      </c>
      <c r="AK1440" s="2">
        <f t="shared" si="175"/>
        <v>0</v>
      </c>
    </row>
    <row r="1441" spans="1:37" s="2" customFormat="1" ht="12.75" customHeight="1">
      <c r="A1441" s="2">
        <v>14</v>
      </c>
      <c r="B1441" s="2">
        <v>15</v>
      </c>
      <c r="C1441" s="2" t="s">
        <v>711</v>
      </c>
      <c r="D1441" s="2" t="s">
        <v>1469</v>
      </c>
      <c r="E1441" s="2" t="s">
        <v>1608</v>
      </c>
      <c r="F1441" s="2" t="str">
        <f t="shared" si="170"/>
        <v>051EMPLOYEE RELATED COSTS - WAGES &amp; SALARIES</v>
      </c>
      <c r="G1441" s="2" t="str">
        <f t="shared" si="171"/>
        <v>1016PERFORMANCE INCENTIVE SCHEMES</v>
      </c>
      <c r="I1441" s="2" t="s">
        <v>1326</v>
      </c>
      <c r="J1441" s="2" t="s">
        <v>716</v>
      </c>
      <c r="K1441" s="2" t="s">
        <v>717</v>
      </c>
      <c r="L1441" s="2" t="s">
        <v>391</v>
      </c>
      <c r="M1441" s="2" t="s">
        <v>392</v>
      </c>
      <c r="N1441" s="70" t="s">
        <v>393</v>
      </c>
      <c r="O1441" s="2" t="s">
        <v>394</v>
      </c>
      <c r="P1441" s="2">
        <v>0</v>
      </c>
      <c r="Q1441" s="2">
        <v>0</v>
      </c>
      <c r="R1441" s="3">
        <f t="shared" si="172"/>
        <v>0</v>
      </c>
      <c r="S1441" s="3">
        <f t="shared" si="173"/>
        <v>0</v>
      </c>
      <c r="T1441" s="2">
        <v>0</v>
      </c>
      <c r="U1441" s="2">
        <v>0</v>
      </c>
      <c r="V1441" s="2">
        <v>0</v>
      </c>
      <c r="W1441" s="2">
        <v>0</v>
      </c>
      <c r="X1441" s="2">
        <v>0</v>
      </c>
      <c r="Y1441" s="2">
        <v>0</v>
      </c>
      <c r="Z1441" s="2">
        <v>0</v>
      </c>
      <c r="AA1441" s="2">
        <v>0</v>
      </c>
      <c r="AB1441" s="2">
        <v>182881.61</v>
      </c>
      <c r="AC1441" s="2">
        <v>180403.58</v>
      </c>
      <c r="AD1441" s="2">
        <v>181447.77</v>
      </c>
      <c r="AE1441" s="2">
        <v>181375.31</v>
      </c>
      <c r="AF1441" s="2">
        <v>180699.57</v>
      </c>
      <c r="AG1441" s="2">
        <v>181606.99</v>
      </c>
      <c r="AH1441" s="2">
        <f t="shared" si="174"/>
        <v>1088414.83</v>
      </c>
      <c r="AI1441" s="2" t="e">
        <f t="shared" si="169"/>
        <v>#DIV/0!</v>
      </c>
      <c r="AJ1441" s="2">
        <v>1088414.83</v>
      </c>
      <c r="AK1441" s="2">
        <f t="shared" si="175"/>
        <v>0</v>
      </c>
    </row>
    <row r="1442" spans="1:37" ht="12.75" customHeight="1">
      <c r="A1442" s="2">
        <v>14</v>
      </c>
      <c r="B1442" s="2">
        <v>15</v>
      </c>
      <c r="C1442" s="2" t="s">
        <v>10</v>
      </c>
      <c r="D1442" t="s">
        <v>1458</v>
      </c>
      <c r="E1442" s="2" t="s">
        <v>1609</v>
      </c>
      <c r="F1442" t="str">
        <f t="shared" si="170"/>
        <v>051EMPLOYEE RELATED COSTS - WAGES &amp; SALARIES</v>
      </c>
      <c r="G1442" t="str">
        <f t="shared" si="171"/>
        <v>1001SALARIES &amp; WAGES - BASIC SCALE</v>
      </c>
      <c r="H1442" s="2" t="s">
        <v>1585</v>
      </c>
      <c r="I1442" t="s">
        <v>1326</v>
      </c>
      <c r="J1442" s="2" t="s">
        <v>655</v>
      </c>
      <c r="K1442" s="2" t="s">
        <v>656</v>
      </c>
      <c r="L1442" s="2" t="s">
        <v>391</v>
      </c>
      <c r="M1442" s="2" t="s">
        <v>392</v>
      </c>
      <c r="N1442" s="2" t="s">
        <v>424</v>
      </c>
      <c r="O1442" s="2" t="s">
        <v>425</v>
      </c>
      <c r="P1442" s="2">
        <v>3444321</v>
      </c>
      <c r="Q1442" s="2">
        <v>3195507</v>
      </c>
      <c r="R1442" s="3">
        <f t="shared" si="172"/>
        <v>3371259.8849999998</v>
      </c>
      <c r="S1442" s="3">
        <f t="shared" si="173"/>
        <v>3549936.658905</v>
      </c>
      <c r="T1442" s="2">
        <v>1528638.37</v>
      </c>
      <c r="U1442" s="2">
        <v>0</v>
      </c>
      <c r="V1442" s="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273121.48</v>
      </c>
      <c r="AC1442">
        <v>276661.52</v>
      </c>
      <c r="AD1442">
        <v>266565.63</v>
      </c>
      <c r="AE1442">
        <v>236104.95</v>
      </c>
      <c r="AF1442">
        <v>237020.4</v>
      </c>
      <c r="AG1442">
        <v>239164.39</v>
      </c>
      <c r="AH1442" s="2">
        <f t="shared" si="174"/>
        <v>1528638.37</v>
      </c>
      <c r="AI1442" s="2">
        <f t="shared" si="169"/>
        <v>0.44381414217780518</v>
      </c>
      <c r="AJ1442">
        <v>1528638.37</v>
      </c>
      <c r="AK1442" s="2">
        <f t="shared" si="175"/>
        <v>3057276.74</v>
      </c>
    </row>
    <row r="1443" spans="1:37" ht="12.75" customHeight="1">
      <c r="A1443" s="2">
        <v>14</v>
      </c>
      <c r="B1443" s="2">
        <v>15</v>
      </c>
      <c r="C1443" s="2" t="s">
        <v>10</v>
      </c>
      <c r="D1443" t="s">
        <v>1458</v>
      </c>
      <c r="E1443" s="2" t="s">
        <v>1609</v>
      </c>
      <c r="F1443" t="str">
        <f t="shared" si="170"/>
        <v>051EMPLOYEE RELATED COSTS - WAGES &amp; SALARIES</v>
      </c>
      <c r="G1443" t="str">
        <f t="shared" si="171"/>
        <v>1002SALARIES &amp; WAGES - OVERTIME</v>
      </c>
      <c r="H1443" s="2" t="s">
        <v>1585</v>
      </c>
      <c r="I1443" t="s">
        <v>1326</v>
      </c>
      <c r="J1443" s="2" t="s">
        <v>655</v>
      </c>
      <c r="K1443" s="2" t="s">
        <v>656</v>
      </c>
      <c r="L1443" s="2" t="s">
        <v>391</v>
      </c>
      <c r="M1443" s="2" t="s">
        <v>392</v>
      </c>
      <c r="N1443" s="2" t="s">
        <v>419</v>
      </c>
      <c r="O1443" s="2" t="s">
        <v>420</v>
      </c>
      <c r="P1443" s="2">
        <v>600375</v>
      </c>
      <c r="Q1443" s="2">
        <v>3113975</v>
      </c>
      <c r="R1443" s="3">
        <f t="shared" si="172"/>
        <v>3285243.625</v>
      </c>
      <c r="S1443" s="3">
        <f t="shared" si="173"/>
        <v>3459361.5371249998</v>
      </c>
      <c r="T1443" s="2">
        <v>677894.2</v>
      </c>
      <c r="U1443" s="2">
        <v>0</v>
      </c>
      <c r="V1443" s="2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122473</v>
      </c>
      <c r="AC1443">
        <v>109112.94</v>
      </c>
      <c r="AD1443">
        <v>104870.8</v>
      </c>
      <c r="AE1443">
        <v>146793.57999999999</v>
      </c>
      <c r="AF1443">
        <v>100340.09</v>
      </c>
      <c r="AG1443">
        <v>94303.79</v>
      </c>
      <c r="AH1443" s="2">
        <f t="shared" si="174"/>
        <v>677894.2</v>
      </c>
      <c r="AI1443" s="2">
        <f t="shared" si="169"/>
        <v>1.129117967936706</v>
      </c>
      <c r="AJ1443">
        <v>677894.2</v>
      </c>
      <c r="AK1443" s="2">
        <f t="shared" si="175"/>
        <v>1355788.4</v>
      </c>
    </row>
    <row r="1444" spans="1:37" ht="12.75" customHeight="1">
      <c r="A1444" s="2">
        <v>14</v>
      </c>
      <c r="B1444" s="2">
        <v>15</v>
      </c>
      <c r="C1444" s="2" t="s">
        <v>10</v>
      </c>
      <c r="D1444" t="s">
        <v>1458</v>
      </c>
      <c r="E1444" s="2" t="s">
        <v>1609</v>
      </c>
      <c r="F1444" t="str">
        <f t="shared" si="170"/>
        <v>051EMPLOYEE RELATED COSTS - WAGES &amp; SALARIES</v>
      </c>
      <c r="G1444" t="str">
        <f t="shared" si="171"/>
        <v>1003SALARIES &amp; WAGES - PENSIONABLE ALLOWANCE</v>
      </c>
      <c r="H1444" s="2" t="s">
        <v>1585</v>
      </c>
      <c r="I1444" t="s">
        <v>1326</v>
      </c>
      <c r="J1444" s="2" t="s">
        <v>655</v>
      </c>
      <c r="K1444" s="2" t="s">
        <v>656</v>
      </c>
      <c r="L1444" s="2" t="s">
        <v>391</v>
      </c>
      <c r="M1444" s="2" t="s">
        <v>392</v>
      </c>
      <c r="N1444" s="2" t="s">
        <v>426</v>
      </c>
      <c r="O1444" s="2" t="s">
        <v>427</v>
      </c>
      <c r="P1444" s="2">
        <v>0</v>
      </c>
      <c r="Q1444" s="2">
        <v>0</v>
      </c>
      <c r="R1444" s="3">
        <f t="shared" si="172"/>
        <v>0</v>
      </c>
      <c r="S1444" s="3">
        <f t="shared" si="173"/>
        <v>0</v>
      </c>
      <c r="T1444" s="2">
        <v>0</v>
      </c>
      <c r="U1444" s="2">
        <v>0</v>
      </c>
      <c r="V1444" s="2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 s="2">
        <f t="shared" si="174"/>
        <v>0</v>
      </c>
      <c r="AI1444" s="2" t="e">
        <f t="shared" si="169"/>
        <v>#DIV/0!</v>
      </c>
      <c r="AJ1444">
        <v>0</v>
      </c>
      <c r="AK1444" s="2">
        <f t="shared" si="175"/>
        <v>0</v>
      </c>
    </row>
    <row r="1445" spans="1:37" ht="12.75" customHeight="1">
      <c r="A1445" s="2">
        <v>14</v>
      </c>
      <c r="B1445" s="2">
        <v>15</v>
      </c>
      <c r="C1445" s="2" t="s">
        <v>10</v>
      </c>
      <c r="D1445" t="s">
        <v>1458</v>
      </c>
      <c r="E1445" s="2" t="s">
        <v>1609</v>
      </c>
      <c r="F1445" t="str">
        <f t="shared" si="170"/>
        <v>051EMPLOYEE RELATED COSTS - WAGES &amp; SALARIES</v>
      </c>
      <c r="G1445" t="str">
        <f t="shared" si="171"/>
        <v>1004SALARIES &amp; WAGES - ANNUAL BONUS</v>
      </c>
      <c r="H1445" s="2" t="s">
        <v>1585</v>
      </c>
      <c r="I1445" t="s">
        <v>1326</v>
      </c>
      <c r="J1445" s="2" t="s">
        <v>655</v>
      </c>
      <c r="K1445" s="2" t="s">
        <v>656</v>
      </c>
      <c r="L1445" s="2" t="s">
        <v>391</v>
      </c>
      <c r="M1445" s="2" t="s">
        <v>392</v>
      </c>
      <c r="N1445" s="2" t="s">
        <v>428</v>
      </c>
      <c r="O1445" s="2" t="s">
        <v>429</v>
      </c>
      <c r="P1445" s="2">
        <v>287027</v>
      </c>
      <c r="Q1445" s="2">
        <v>266292</v>
      </c>
      <c r="R1445" s="3">
        <f t="shared" si="172"/>
        <v>280938.06</v>
      </c>
      <c r="S1445" s="3">
        <f t="shared" si="173"/>
        <v>295827.77717999998</v>
      </c>
      <c r="T1445" s="2">
        <v>166325.81</v>
      </c>
      <c r="U1445" s="2">
        <v>0</v>
      </c>
      <c r="V1445" s="2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27584.94</v>
      </c>
      <c r="AC1445">
        <v>9194.98</v>
      </c>
      <c r="AD1445">
        <v>32452.41</v>
      </c>
      <c r="AE1445">
        <v>51118.58</v>
      </c>
      <c r="AF1445">
        <v>0</v>
      </c>
      <c r="AG1445">
        <v>45974.9</v>
      </c>
      <c r="AH1445" s="2">
        <f t="shared" si="174"/>
        <v>166325.81</v>
      </c>
      <c r="AI1445" s="2">
        <f t="shared" si="169"/>
        <v>0.57947792367965378</v>
      </c>
      <c r="AJ1445">
        <v>166325.81</v>
      </c>
      <c r="AK1445" s="2">
        <f t="shared" si="175"/>
        <v>332651.62</v>
      </c>
    </row>
    <row r="1446" spans="1:37" ht="12.75" customHeight="1">
      <c r="A1446" s="2">
        <v>14</v>
      </c>
      <c r="B1446" s="2">
        <v>15</v>
      </c>
      <c r="C1446" s="2" t="s">
        <v>10</v>
      </c>
      <c r="D1446" t="s">
        <v>1458</v>
      </c>
      <c r="E1446" s="2" t="s">
        <v>1609</v>
      </c>
      <c r="F1446" t="str">
        <f t="shared" si="170"/>
        <v>051EMPLOYEE RELATED COSTS - WAGES &amp; SALARIES</v>
      </c>
      <c r="G1446" t="str">
        <f t="shared" si="171"/>
        <v>1010SALARIES &amp; WAGES - LEAVE PAYMENTS</v>
      </c>
      <c r="H1446" s="2" t="s">
        <v>1585</v>
      </c>
      <c r="I1446" t="s">
        <v>1326</v>
      </c>
      <c r="J1446" s="2" t="s">
        <v>655</v>
      </c>
      <c r="K1446" s="2" t="s">
        <v>656</v>
      </c>
      <c r="L1446" s="2" t="s">
        <v>391</v>
      </c>
      <c r="M1446" s="2" t="s">
        <v>392</v>
      </c>
      <c r="N1446" s="2" t="s">
        <v>430</v>
      </c>
      <c r="O1446" s="2" t="s">
        <v>431</v>
      </c>
      <c r="P1446" s="2">
        <v>271551</v>
      </c>
      <c r="Q1446" s="2">
        <v>477432</v>
      </c>
      <c r="R1446" s="3">
        <f t="shared" si="172"/>
        <v>503690.76</v>
      </c>
      <c r="S1446" s="3">
        <f t="shared" si="173"/>
        <v>530386.37028000003</v>
      </c>
      <c r="T1446" s="2">
        <v>266382.37</v>
      </c>
      <c r="U1446" s="2">
        <v>0</v>
      </c>
      <c r="V1446" s="2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65309.7</v>
      </c>
      <c r="AC1446">
        <v>23071.439999999999</v>
      </c>
      <c r="AD1446">
        <v>56224.43</v>
      </c>
      <c r="AE1446">
        <v>91538.8</v>
      </c>
      <c r="AF1446">
        <v>14271.36</v>
      </c>
      <c r="AG1446">
        <v>15966.64</v>
      </c>
      <c r="AH1446" s="2">
        <f t="shared" si="174"/>
        <v>266382.37</v>
      </c>
      <c r="AI1446" s="2">
        <f t="shared" si="169"/>
        <v>0.98096626416400601</v>
      </c>
      <c r="AJ1446">
        <v>266382.37</v>
      </c>
      <c r="AK1446" s="2">
        <f t="shared" si="175"/>
        <v>532764.74</v>
      </c>
    </row>
    <row r="1447" spans="1:37" s="2" customFormat="1" ht="12.75" customHeight="1">
      <c r="A1447" s="2">
        <v>14</v>
      </c>
      <c r="B1447" s="2">
        <v>15</v>
      </c>
      <c r="C1447" s="2" t="s">
        <v>10</v>
      </c>
      <c r="D1447" s="2" t="s">
        <v>1448</v>
      </c>
      <c r="E1447" s="2" t="s">
        <v>1607</v>
      </c>
      <c r="F1447" s="2" t="str">
        <f t="shared" si="170"/>
        <v>051EMPLOYEE RELATED COSTS - WAGES &amp; SALARIES</v>
      </c>
      <c r="G1447" s="2" t="str">
        <f t="shared" si="171"/>
        <v>1016PERFORMANCE INCENTIVE SCHEMES</v>
      </c>
      <c r="H1447" s="2" t="s">
        <v>1567</v>
      </c>
      <c r="I1447" s="2" t="s">
        <v>1326</v>
      </c>
      <c r="J1447" s="2" t="s">
        <v>587</v>
      </c>
      <c r="K1447" s="2" t="s">
        <v>588</v>
      </c>
      <c r="L1447" s="2" t="s">
        <v>391</v>
      </c>
      <c r="M1447" s="2" t="s">
        <v>392</v>
      </c>
      <c r="N1447" s="70" t="s">
        <v>393</v>
      </c>
      <c r="O1447" s="2" t="s">
        <v>394</v>
      </c>
      <c r="P1447" s="2">
        <v>0</v>
      </c>
      <c r="Q1447" s="2">
        <v>47361</v>
      </c>
      <c r="R1447" s="3">
        <f t="shared" si="172"/>
        <v>49965.855000000003</v>
      </c>
      <c r="S1447" s="3">
        <f t="shared" si="173"/>
        <v>52614.045315000003</v>
      </c>
      <c r="U1447" s="2">
        <v>0</v>
      </c>
      <c r="V1447" s="2">
        <v>0</v>
      </c>
      <c r="W1447" s="2">
        <v>0</v>
      </c>
      <c r="X1447" s="2">
        <v>0</v>
      </c>
      <c r="Y1447" s="2">
        <v>0</v>
      </c>
      <c r="Z1447" s="2">
        <v>0</v>
      </c>
      <c r="AA1447" s="2">
        <v>0</v>
      </c>
      <c r="AB1447" s="2">
        <v>107289.68</v>
      </c>
      <c r="AC1447" s="2">
        <v>106289.68</v>
      </c>
      <c r="AD1447" s="2">
        <v>106789.68</v>
      </c>
      <c r="AE1447" s="2">
        <v>106289.68</v>
      </c>
      <c r="AF1447" s="2">
        <v>106289.68</v>
      </c>
      <c r="AG1447" s="2">
        <v>107289.68</v>
      </c>
      <c r="AH1447" s="2">
        <f t="shared" si="174"/>
        <v>640238.07999999984</v>
      </c>
      <c r="AI1447" s="2" t="e">
        <f t="shared" si="169"/>
        <v>#DIV/0!</v>
      </c>
      <c r="AJ1447" s="2">
        <v>640238.07999999996</v>
      </c>
      <c r="AK1447" s="2">
        <f t="shared" si="175"/>
        <v>0</v>
      </c>
    </row>
    <row r="1448" spans="1:37" ht="12.75" customHeight="1">
      <c r="A1448" s="2">
        <v>14</v>
      </c>
      <c r="B1448" s="2">
        <v>15</v>
      </c>
      <c r="C1448" s="2" t="s">
        <v>10</v>
      </c>
      <c r="D1448" t="s">
        <v>1458</v>
      </c>
      <c r="E1448" s="2" t="s">
        <v>1609</v>
      </c>
      <c r="F1448" t="str">
        <f t="shared" si="170"/>
        <v>051EMPLOYEE RELATED COSTS - WAGES &amp; SALARIES</v>
      </c>
      <c r="G1448" t="str">
        <f t="shared" si="171"/>
        <v>1016PERFORMANCE INCENTIVE SCHEMES</v>
      </c>
      <c r="H1448" s="2" t="s">
        <v>1585</v>
      </c>
      <c r="I1448" t="s">
        <v>1326</v>
      </c>
      <c r="J1448" s="2" t="s">
        <v>655</v>
      </c>
      <c r="K1448" s="2" t="s">
        <v>656</v>
      </c>
      <c r="L1448" s="2" t="s">
        <v>391</v>
      </c>
      <c r="M1448" s="2" t="s">
        <v>392</v>
      </c>
      <c r="N1448" s="2" t="s">
        <v>393</v>
      </c>
      <c r="O1448" s="2" t="s">
        <v>394</v>
      </c>
      <c r="P1448" s="2">
        <v>0</v>
      </c>
      <c r="Q1448" s="2">
        <v>0</v>
      </c>
      <c r="R1448" s="3">
        <f t="shared" si="172"/>
        <v>0</v>
      </c>
      <c r="S1448" s="3">
        <f t="shared" si="173"/>
        <v>0</v>
      </c>
      <c r="T1448" s="2">
        <v>16500</v>
      </c>
      <c r="U1448" s="2">
        <v>0</v>
      </c>
      <c r="V1448" s="2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3900</v>
      </c>
      <c r="AC1448">
        <v>3450</v>
      </c>
      <c r="AD1448">
        <v>3300</v>
      </c>
      <c r="AE1448">
        <v>1800</v>
      </c>
      <c r="AF1448">
        <v>750</v>
      </c>
      <c r="AG1448">
        <v>3300</v>
      </c>
      <c r="AH1448" s="2">
        <f t="shared" si="174"/>
        <v>16500</v>
      </c>
      <c r="AI1448" s="2" t="e">
        <f t="shared" si="169"/>
        <v>#DIV/0!</v>
      </c>
      <c r="AJ1448">
        <v>16500</v>
      </c>
      <c r="AK1448" s="2">
        <f t="shared" si="175"/>
        <v>33000</v>
      </c>
    </row>
    <row r="1449" spans="1:37" ht="12.75" customHeight="1">
      <c r="A1449" s="2">
        <v>14</v>
      </c>
      <c r="B1449" s="2">
        <v>15</v>
      </c>
      <c r="C1449" s="2" t="s">
        <v>10</v>
      </c>
      <c r="D1449" t="s">
        <v>1459</v>
      </c>
      <c r="E1449" s="2" t="s">
        <v>1609</v>
      </c>
      <c r="F1449" t="str">
        <f t="shared" si="170"/>
        <v>051EMPLOYEE RELATED COSTS - WAGES &amp; SALARIES</v>
      </c>
      <c r="G1449" t="str">
        <f t="shared" si="171"/>
        <v>1001SALARIES &amp; WAGES - BASIC SCALE</v>
      </c>
      <c r="H1449" s="2" t="s">
        <v>1583</v>
      </c>
      <c r="I1449" t="s">
        <v>1326</v>
      </c>
      <c r="J1449" s="2" t="s">
        <v>657</v>
      </c>
      <c r="K1449" s="2" t="s">
        <v>658</v>
      </c>
      <c r="L1449" s="2" t="s">
        <v>391</v>
      </c>
      <c r="M1449" s="2" t="s">
        <v>392</v>
      </c>
      <c r="N1449" s="2" t="s">
        <v>424</v>
      </c>
      <c r="O1449" s="2" t="s">
        <v>425</v>
      </c>
      <c r="P1449" s="2">
        <v>1909371</v>
      </c>
      <c r="Q1449" s="2">
        <v>1961888</v>
      </c>
      <c r="R1449" s="3">
        <f t="shared" si="172"/>
        <v>2069791.84</v>
      </c>
      <c r="S1449" s="3">
        <f t="shared" si="173"/>
        <v>2179490.8075200003</v>
      </c>
      <c r="T1449" s="2">
        <v>979963.44000000006</v>
      </c>
      <c r="U1449" s="2">
        <v>0</v>
      </c>
      <c r="V1449" s="2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141758.76</v>
      </c>
      <c r="AC1449">
        <v>191902.23</v>
      </c>
      <c r="AD1449">
        <v>170193.23</v>
      </c>
      <c r="AE1449">
        <v>171148.07</v>
      </c>
      <c r="AF1449">
        <v>163202.39000000001</v>
      </c>
      <c r="AG1449">
        <v>141758.76</v>
      </c>
      <c r="AH1449" s="2">
        <f t="shared" si="174"/>
        <v>979963.44000000006</v>
      </c>
      <c r="AI1449" s="2">
        <f t="shared" si="169"/>
        <v>0.5132388833809669</v>
      </c>
      <c r="AJ1449">
        <v>979963.44</v>
      </c>
      <c r="AK1449" s="2">
        <f t="shared" si="175"/>
        <v>1959926.8800000001</v>
      </c>
    </row>
    <row r="1450" spans="1:37" ht="12.75" customHeight="1">
      <c r="A1450" s="2">
        <v>14</v>
      </c>
      <c r="B1450" s="2">
        <v>15</v>
      </c>
      <c r="C1450" s="2" t="s">
        <v>10</v>
      </c>
      <c r="D1450" t="s">
        <v>1459</v>
      </c>
      <c r="E1450" s="2" t="s">
        <v>1609</v>
      </c>
      <c r="F1450" t="str">
        <f t="shared" si="170"/>
        <v>051EMPLOYEE RELATED COSTS - WAGES &amp; SALARIES</v>
      </c>
      <c r="G1450" t="str">
        <f t="shared" si="171"/>
        <v>1002SALARIES &amp; WAGES - OVERTIME</v>
      </c>
      <c r="H1450" s="2" t="s">
        <v>1583</v>
      </c>
      <c r="I1450" t="s">
        <v>1326</v>
      </c>
      <c r="J1450" s="2" t="s">
        <v>657</v>
      </c>
      <c r="K1450" s="2" t="s">
        <v>658</v>
      </c>
      <c r="L1450" s="2" t="s">
        <v>391</v>
      </c>
      <c r="M1450" s="2" t="s">
        <v>392</v>
      </c>
      <c r="N1450" s="2" t="s">
        <v>419</v>
      </c>
      <c r="O1450" s="2" t="s">
        <v>420</v>
      </c>
      <c r="P1450" s="2">
        <v>0</v>
      </c>
      <c r="Q1450" s="2">
        <v>0</v>
      </c>
      <c r="R1450" s="3">
        <f t="shared" si="172"/>
        <v>0</v>
      </c>
      <c r="S1450" s="3">
        <f t="shared" si="173"/>
        <v>0</v>
      </c>
      <c r="T1450" s="2">
        <v>0</v>
      </c>
      <c r="U1450" s="2">
        <v>0</v>
      </c>
      <c r="V1450" s="2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 s="2">
        <f t="shared" si="174"/>
        <v>0</v>
      </c>
      <c r="AI1450" s="2" t="e">
        <f t="shared" si="169"/>
        <v>#DIV/0!</v>
      </c>
      <c r="AJ1450">
        <v>0</v>
      </c>
      <c r="AK1450" s="2">
        <f t="shared" si="175"/>
        <v>0</v>
      </c>
    </row>
    <row r="1451" spans="1:37" ht="12.75" customHeight="1">
      <c r="A1451" s="2">
        <v>14</v>
      </c>
      <c r="B1451" s="2">
        <v>15</v>
      </c>
      <c r="C1451" s="2" t="s">
        <v>10</v>
      </c>
      <c r="D1451" t="s">
        <v>1459</v>
      </c>
      <c r="E1451" s="2" t="s">
        <v>1609</v>
      </c>
      <c r="F1451" t="str">
        <f t="shared" si="170"/>
        <v>051EMPLOYEE RELATED COSTS - WAGES &amp; SALARIES</v>
      </c>
      <c r="G1451" t="str">
        <f t="shared" si="171"/>
        <v>1003SALARIES &amp; WAGES - PENSIONABLE ALLOWANCE</v>
      </c>
      <c r="H1451" s="2" t="s">
        <v>1583</v>
      </c>
      <c r="I1451" t="s">
        <v>1326</v>
      </c>
      <c r="J1451" s="2" t="s">
        <v>657</v>
      </c>
      <c r="K1451" s="2" t="s">
        <v>658</v>
      </c>
      <c r="L1451" s="2" t="s">
        <v>391</v>
      </c>
      <c r="M1451" s="2" t="s">
        <v>392</v>
      </c>
      <c r="N1451" s="2" t="s">
        <v>426</v>
      </c>
      <c r="O1451" s="2" t="s">
        <v>427</v>
      </c>
      <c r="P1451" s="2">
        <v>0</v>
      </c>
      <c r="Q1451" s="2">
        <v>0</v>
      </c>
      <c r="R1451" s="3">
        <f t="shared" si="172"/>
        <v>0</v>
      </c>
      <c r="S1451" s="3">
        <f t="shared" si="173"/>
        <v>0</v>
      </c>
      <c r="T1451" s="2">
        <v>0</v>
      </c>
      <c r="U1451" s="2">
        <v>0</v>
      </c>
      <c r="V1451" s="2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 s="2">
        <f t="shared" si="174"/>
        <v>0</v>
      </c>
      <c r="AI1451" s="2" t="e">
        <f t="shared" si="169"/>
        <v>#DIV/0!</v>
      </c>
      <c r="AJ1451">
        <v>0</v>
      </c>
      <c r="AK1451" s="2">
        <f t="shared" si="175"/>
        <v>0</v>
      </c>
    </row>
    <row r="1452" spans="1:37" ht="12.75" customHeight="1">
      <c r="A1452" s="2">
        <v>14</v>
      </c>
      <c r="B1452" s="2">
        <v>15</v>
      </c>
      <c r="C1452" s="2" t="s">
        <v>10</v>
      </c>
      <c r="D1452" t="s">
        <v>1459</v>
      </c>
      <c r="E1452" s="2" t="s">
        <v>1609</v>
      </c>
      <c r="F1452" t="str">
        <f t="shared" si="170"/>
        <v>051EMPLOYEE RELATED COSTS - WAGES &amp; SALARIES</v>
      </c>
      <c r="G1452" t="str">
        <f t="shared" si="171"/>
        <v>1004SALARIES &amp; WAGES - ANNUAL BONUS</v>
      </c>
      <c r="H1452" s="2" t="s">
        <v>1583</v>
      </c>
      <c r="I1452" t="s">
        <v>1326</v>
      </c>
      <c r="J1452" s="2" t="s">
        <v>657</v>
      </c>
      <c r="K1452" s="2" t="s">
        <v>658</v>
      </c>
      <c r="L1452" s="2" t="s">
        <v>391</v>
      </c>
      <c r="M1452" s="2" t="s">
        <v>392</v>
      </c>
      <c r="N1452" s="2" t="s">
        <v>428</v>
      </c>
      <c r="O1452" s="2" t="s">
        <v>429</v>
      </c>
      <c r="P1452" s="2">
        <v>67471</v>
      </c>
      <c r="Q1452" s="2">
        <v>163491</v>
      </c>
      <c r="R1452" s="3">
        <f t="shared" si="172"/>
        <v>172483.005</v>
      </c>
      <c r="S1452" s="3">
        <f t="shared" si="173"/>
        <v>181624.604265</v>
      </c>
      <c r="T1452" s="2">
        <v>77334.549999999988</v>
      </c>
      <c r="U1452" s="2">
        <v>0</v>
      </c>
      <c r="V1452" s="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22446.35</v>
      </c>
      <c r="AE1452">
        <v>0</v>
      </c>
      <c r="AF1452">
        <v>0</v>
      </c>
      <c r="AG1452">
        <v>54888.2</v>
      </c>
      <c r="AH1452" s="2">
        <f t="shared" si="174"/>
        <v>77334.549999999988</v>
      </c>
      <c r="AI1452" s="2">
        <f t="shared" si="169"/>
        <v>1.1461894739962353</v>
      </c>
      <c r="AJ1452">
        <v>77334.55</v>
      </c>
      <c r="AK1452" s="2">
        <f t="shared" si="175"/>
        <v>154669.09999999998</v>
      </c>
    </row>
    <row r="1453" spans="1:37" ht="12.75" customHeight="1">
      <c r="A1453" s="2">
        <v>14</v>
      </c>
      <c r="B1453" s="2">
        <v>15</v>
      </c>
      <c r="C1453" s="2" t="s">
        <v>10</v>
      </c>
      <c r="D1453" t="s">
        <v>1459</v>
      </c>
      <c r="E1453" s="2" t="s">
        <v>1609</v>
      </c>
      <c r="F1453" t="str">
        <f t="shared" si="170"/>
        <v>051EMPLOYEE RELATED COSTS - WAGES &amp; SALARIES</v>
      </c>
      <c r="G1453" t="str">
        <f t="shared" si="171"/>
        <v>1010SALARIES &amp; WAGES - LEAVE PAYMENTS</v>
      </c>
      <c r="H1453" s="2" t="s">
        <v>1583</v>
      </c>
      <c r="I1453" t="s">
        <v>1326</v>
      </c>
      <c r="J1453" s="2" t="s">
        <v>657</v>
      </c>
      <c r="K1453" s="2" t="s">
        <v>658</v>
      </c>
      <c r="L1453" s="2" t="s">
        <v>391</v>
      </c>
      <c r="M1453" s="2" t="s">
        <v>392</v>
      </c>
      <c r="N1453" s="2" t="s">
        <v>430</v>
      </c>
      <c r="O1453" s="2" t="s">
        <v>431</v>
      </c>
      <c r="P1453" s="2">
        <v>71536</v>
      </c>
      <c r="Q1453" s="2">
        <v>89072</v>
      </c>
      <c r="R1453" s="3">
        <f t="shared" si="172"/>
        <v>93970.96</v>
      </c>
      <c r="S1453" s="3">
        <f t="shared" si="173"/>
        <v>98951.420880000005</v>
      </c>
      <c r="T1453" s="2">
        <v>37068.879999999997</v>
      </c>
      <c r="U1453" s="2">
        <v>0</v>
      </c>
      <c r="V1453" s="2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10522.16</v>
      </c>
      <c r="AC1453">
        <v>0</v>
      </c>
      <c r="AD1453">
        <v>14771.84</v>
      </c>
      <c r="AE1453">
        <v>11774.88</v>
      </c>
      <c r="AF1453">
        <v>0</v>
      </c>
      <c r="AG1453">
        <v>0</v>
      </c>
      <c r="AH1453" s="2">
        <f t="shared" si="174"/>
        <v>37068.879999999997</v>
      </c>
      <c r="AI1453" s="2">
        <f t="shared" si="169"/>
        <v>0.51818496980541262</v>
      </c>
      <c r="AJ1453">
        <v>37068.879999999997</v>
      </c>
      <c r="AK1453" s="2">
        <f t="shared" si="175"/>
        <v>74137.759999999995</v>
      </c>
    </row>
    <row r="1454" spans="1:37" ht="12.75" customHeight="1">
      <c r="A1454" s="2">
        <v>14</v>
      </c>
      <c r="B1454" s="2">
        <v>15</v>
      </c>
      <c r="C1454" s="2" t="s">
        <v>10</v>
      </c>
      <c r="D1454" t="s">
        <v>1459</v>
      </c>
      <c r="E1454" s="2" t="s">
        <v>1609</v>
      </c>
      <c r="F1454" t="str">
        <f t="shared" si="170"/>
        <v>051EMPLOYEE RELATED COSTS - WAGES &amp; SALARIES</v>
      </c>
      <c r="G1454" t="str">
        <f t="shared" si="171"/>
        <v>1012HOUSING ALLOWANCE</v>
      </c>
      <c r="H1454" s="2" t="s">
        <v>1583</v>
      </c>
      <c r="I1454" t="s">
        <v>1326</v>
      </c>
      <c r="J1454" s="2" t="s">
        <v>657</v>
      </c>
      <c r="K1454" s="2" t="s">
        <v>658</v>
      </c>
      <c r="L1454" s="2" t="s">
        <v>391</v>
      </c>
      <c r="M1454" s="2" t="s">
        <v>392</v>
      </c>
      <c r="N1454" s="2" t="s">
        <v>432</v>
      </c>
      <c r="O1454" s="2" t="s">
        <v>433</v>
      </c>
      <c r="P1454" s="2">
        <v>0</v>
      </c>
      <c r="Q1454" s="2">
        <v>0</v>
      </c>
      <c r="R1454" s="3">
        <f t="shared" si="172"/>
        <v>0</v>
      </c>
      <c r="S1454" s="3">
        <f t="shared" si="173"/>
        <v>0</v>
      </c>
      <c r="T1454" s="2">
        <v>0</v>
      </c>
      <c r="U1454" s="2">
        <v>0</v>
      </c>
      <c r="V1454" s="2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 s="2">
        <f t="shared" si="174"/>
        <v>0</v>
      </c>
      <c r="AI1454" s="2" t="e">
        <f t="shared" si="169"/>
        <v>#DIV/0!</v>
      </c>
      <c r="AJ1454">
        <v>0</v>
      </c>
      <c r="AK1454" s="2">
        <f t="shared" si="175"/>
        <v>0</v>
      </c>
    </row>
    <row r="1455" spans="1:37" ht="12.75" customHeight="1">
      <c r="A1455" s="2">
        <v>14</v>
      </c>
      <c r="B1455" s="2">
        <v>15</v>
      </c>
      <c r="C1455" s="2" t="s">
        <v>10</v>
      </c>
      <c r="D1455" t="s">
        <v>1460</v>
      </c>
      <c r="E1455" s="2" t="s">
        <v>1609</v>
      </c>
      <c r="F1455" t="str">
        <f t="shared" si="170"/>
        <v>051EMPLOYEE RELATED COSTS - WAGES &amp; SALARIES</v>
      </c>
      <c r="G1455" t="str">
        <f t="shared" si="171"/>
        <v>1001SALARIES &amp; WAGES - BASIC SCALE</v>
      </c>
      <c r="H1455" s="2" t="s">
        <v>1583</v>
      </c>
      <c r="I1455" t="s">
        <v>1326</v>
      </c>
      <c r="J1455" s="2" t="s">
        <v>659</v>
      </c>
      <c r="K1455" s="2" t="s">
        <v>660</v>
      </c>
      <c r="L1455" s="2" t="s">
        <v>391</v>
      </c>
      <c r="M1455" s="2" t="s">
        <v>392</v>
      </c>
      <c r="N1455" s="2" t="s">
        <v>424</v>
      </c>
      <c r="O1455" s="2" t="s">
        <v>425</v>
      </c>
      <c r="P1455" s="2">
        <v>9104596</v>
      </c>
      <c r="Q1455" s="2">
        <v>9708288</v>
      </c>
      <c r="R1455" s="3">
        <f t="shared" si="172"/>
        <v>10242243.84</v>
      </c>
      <c r="S1455" s="3">
        <f t="shared" si="173"/>
        <v>10785082.763520001</v>
      </c>
      <c r="T1455" s="2">
        <v>4643152.18</v>
      </c>
      <c r="U1455" s="2">
        <v>0</v>
      </c>
      <c r="V1455" s="2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757521.8</v>
      </c>
      <c r="AC1455">
        <v>760371.02</v>
      </c>
      <c r="AD1455">
        <v>760371.02</v>
      </c>
      <c r="AE1455">
        <v>761795.63</v>
      </c>
      <c r="AF1455">
        <v>758946.41</v>
      </c>
      <c r="AG1455">
        <v>844146.3</v>
      </c>
      <c r="AH1455" s="2">
        <f t="shared" si="174"/>
        <v>4643152.18</v>
      </c>
      <c r="AI1455" s="2">
        <f t="shared" si="169"/>
        <v>0.50997893591324639</v>
      </c>
      <c r="AJ1455">
        <v>4643152.18</v>
      </c>
      <c r="AK1455" s="2">
        <f t="shared" si="175"/>
        <v>9286304.3599999994</v>
      </c>
    </row>
    <row r="1456" spans="1:37" ht="12.75" customHeight="1">
      <c r="A1456" s="2">
        <v>14</v>
      </c>
      <c r="B1456" s="2">
        <v>15</v>
      </c>
      <c r="C1456" s="2" t="s">
        <v>10</v>
      </c>
      <c r="D1456" t="s">
        <v>1460</v>
      </c>
      <c r="E1456" s="2" t="s">
        <v>1609</v>
      </c>
      <c r="F1456" t="str">
        <f t="shared" si="170"/>
        <v>051EMPLOYEE RELATED COSTS - WAGES &amp; SALARIES</v>
      </c>
      <c r="G1456" t="str">
        <f t="shared" si="171"/>
        <v>1002SALARIES &amp; WAGES - OVERTIME</v>
      </c>
      <c r="H1456" s="2" t="s">
        <v>1583</v>
      </c>
      <c r="I1456" t="s">
        <v>1326</v>
      </c>
      <c r="J1456" s="2" t="s">
        <v>659</v>
      </c>
      <c r="K1456" s="2" t="s">
        <v>660</v>
      </c>
      <c r="L1456" s="2" t="s">
        <v>391</v>
      </c>
      <c r="M1456" s="2" t="s">
        <v>392</v>
      </c>
      <c r="N1456" s="2" t="s">
        <v>419</v>
      </c>
      <c r="O1456" s="2" t="s">
        <v>420</v>
      </c>
      <c r="P1456" s="2">
        <v>495350</v>
      </c>
      <c r="Q1456" s="2">
        <v>868814</v>
      </c>
      <c r="R1456" s="3">
        <f t="shared" si="172"/>
        <v>916598.77</v>
      </c>
      <c r="S1456" s="3">
        <f t="shared" si="173"/>
        <v>965178.50481000007</v>
      </c>
      <c r="T1456" s="2">
        <v>529531.31000000006</v>
      </c>
      <c r="U1456" s="2">
        <v>0</v>
      </c>
      <c r="V1456" s="2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110692.39</v>
      </c>
      <c r="AC1456">
        <v>60502.55</v>
      </c>
      <c r="AD1456">
        <v>85391.12</v>
      </c>
      <c r="AE1456">
        <v>104924.37</v>
      </c>
      <c r="AF1456">
        <v>87066.21</v>
      </c>
      <c r="AG1456">
        <v>80954.67</v>
      </c>
      <c r="AH1456" s="2">
        <f t="shared" si="174"/>
        <v>529531.31000000006</v>
      </c>
      <c r="AI1456" s="2">
        <f t="shared" si="169"/>
        <v>1.0690043605531443</v>
      </c>
      <c r="AJ1456">
        <v>529531.31000000006</v>
      </c>
      <c r="AK1456" s="2">
        <f t="shared" si="175"/>
        <v>1059062.6200000001</v>
      </c>
    </row>
    <row r="1457" spans="1:37" ht="12.75" customHeight="1">
      <c r="A1457" s="2">
        <v>14</v>
      </c>
      <c r="B1457" s="2">
        <v>15</v>
      </c>
      <c r="C1457" s="2" t="s">
        <v>10</v>
      </c>
      <c r="D1457" t="s">
        <v>1460</v>
      </c>
      <c r="E1457" s="2" t="s">
        <v>1609</v>
      </c>
      <c r="F1457" t="str">
        <f t="shared" si="170"/>
        <v>051EMPLOYEE RELATED COSTS - WAGES &amp; SALARIES</v>
      </c>
      <c r="G1457" t="str">
        <f t="shared" si="171"/>
        <v>1003SALARIES &amp; WAGES - PENSIONABLE ALLOWANCE</v>
      </c>
      <c r="H1457" s="2" t="s">
        <v>1583</v>
      </c>
      <c r="I1457" t="s">
        <v>1326</v>
      </c>
      <c r="J1457" s="2" t="s">
        <v>659</v>
      </c>
      <c r="K1457" s="2" t="s">
        <v>660</v>
      </c>
      <c r="L1457" s="2" t="s">
        <v>391</v>
      </c>
      <c r="M1457" s="2" t="s">
        <v>392</v>
      </c>
      <c r="N1457" s="2" t="s">
        <v>426</v>
      </c>
      <c r="O1457" s="2" t="s">
        <v>427</v>
      </c>
      <c r="P1457" s="2">
        <v>0</v>
      </c>
      <c r="Q1457" s="2">
        <v>0</v>
      </c>
      <c r="R1457" s="3">
        <f t="shared" si="172"/>
        <v>0</v>
      </c>
      <c r="S1457" s="3">
        <f t="shared" si="173"/>
        <v>0</v>
      </c>
      <c r="T1457" s="2">
        <v>0</v>
      </c>
      <c r="U1457" s="2">
        <v>0</v>
      </c>
      <c r="V1457" s="2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 s="2">
        <f t="shared" si="174"/>
        <v>0</v>
      </c>
      <c r="AI1457" s="2" t="e">
        <f t="shared" si="169"/>
        <v>#DIV/0!</v>
      </c>
      <c r="AJ1457">
        <v>0</v>
      </c>
      <c r="AK1457" s="2">
        <f t="shared" si="175"/>
        <v>0</v>
      </c>
    </row>
    <row r="1458" spans="1:37" ht="12.75" customHeight="1">
      <c r="A1458" s="2">
        <v>14</v>
      </c>
      <c r="B1458" s="2">
        <v>15</v>
      </c>
      <c r="C1458" s="2" t="s">
        <v>10</v>
      </c>
      <c r="D1458" t="s">
        <v>1460</v>
      </c>
      <c r="E1458" s="2" t="s">
        <v>1609</v>
      </c>
      <c r="F1458" t="str">
        <f t="shared" si="170"/>
        <v>051EMPLOYEE RELATED COSTS - WAGES &amp; SALARIES</v>
      </c>
      <c r="G1458" t="str">
        <f t="shared" si="171"/>
        <v>1004SALARIES &amp; WAGES - ANNUAL BONUS</v>
      </c>
      <c r="H1458" s="2" t="s">
        <v>1583</v>
      </c>
      <c r="I1458" t="s">
        <v>1326</v>
      </c>
      <c r="J1458" s="2" t="s">
        <v>659</v>
      </c>
      <c r="K1458" s="2" t="s">
        <v>660</v>
      </c>
      <c r="L1458" s="2" t="s">
        <v>391</v>
      </c>
      <c r="M1458" s="2" t="s">
        <v>392</v>
      </c>
      <c r="N1458" s="2" t="s">
        <v>428</v>
      </c>
      <c r="O1458" s="2" t="s">
        <v>429</v>
      </c>
      <c r="P1458" s="2">
        <v>758215</v>
      </c>
      <c r="Q1458" s="2">
        <v>809024</v>
      </c>
      <c r="R1458" s="3">
        <f t="shared" si="172"/>
        <v>853520.32</v>
      </c>
      <c r="S1458" s="3">
        <f t="shared" si="173"/>
        <v>898756.89695999993</v>
      </c>
      <c r="T1458" s="2">
        <v>395059.79000000004</v>
      </c>
      <c r="U1458" s="2">
        <v>0</v>
      </c>
      <c r="V1458" s="2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115978.87</v>
      </c>
      <c r="AC1458">
        <v>74643.37</v>
      </c>
      <c r="AD1458">
        <v>94758.75</v>
      </c>
      <c r="AE1458">
        <v>0</v>
      </c>
      <c r="AF1458">
        <v>54839.4</v>
      </c>
      <c r="AG1458">
        <v>54839.4</v>
      </c>
      <c r="AH1458" s="2">
        <f t="shared" si="174"/>
        <v>395059.79000000004</v>
      </c>
      <c r="AI1458" s="2">
        <f t="shared" si="169"/>
        <v>0.52103926986408877</v>
      </c>
      <c r="AJ1458">
        <v>395059.79</v>
      </c>
      <c r="AK1458" s="2">
        <f t="shared" si="175"/>
        <v>790119.58000000007</v>
      </c>
    </row>
    <row r="1459" spans="1:37" ht="12.75" customHeight="1">
      <c r="A1459" s="2">
        <v>14</v>
      </c>
      <c r="B1459" s="2">
        <v>15</v>
      </c>
      <c r="C1459" s="2" t="s">
        <v>10</v>
      </c>
      <c r="D1459" t="s">
        <v>1460</v>
      </c>
      <c r="E1459" s="2" t="s">
        <v>1609</v>
      </c>
      <c r="F1459" t="str">
        <f t="shared" si="170"/>
        <v>051EMPLOYEE RELATED COSTS - WAGES &amp; SALARIES</v>
      </c>
      <c r="G1459" t="str">
        <f t="shared" si="171"/>
        <v>1010SALARIES &amp; WAGES - LEAVE PAYMENTS</v>
      </c>
      <c r="H1459" s="2" t="s">
        <v>1583</v>
      </c>
      <c r="I1459" t="s">
        <v>1326</v>
      </c>
      <c r="J1459" s="2" t="s">
        <v>659</v>
      </c>
      <c r="K1459" s="2" t="s">
        <v>660</v>
      </c>
      <c r="L1459" s="2" t="s">
        <v>391</v>
      </c>
      <c r="M1459" s="2" t="s">
        <v>392</v>
      </c>
      <c r="N1459" s="2" t="s">
        <v>430</v>
      </c>
      <c r="O1459" s="2" t="s">
        <v>431</v>
      </c>
      <c r="P1459" s="2">
        <v>623014</v>
      </c>
      <c r="Q1459" s="2">
        <v>646152</v>
      </c>
      <c r="R1459" s="3">
        <f t="shared" si="172"/>
        <v>681690.36</v>
      </c>
      <c r="S1459" s="3">
        <f t="shared" si="173"/>
        <v>717819.94907999993</v>
      </c>
      <c r="T1459" s="2">
        <v>444983.89</v>
      </c>
      <c r="U1459" s="2">
        <v>0</v>
      </c>
      <c r="V1459" s="2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85640.86</v>
      </c>
      <c r="AC1459">
        <v>95633.84</v>
      </c>
      <c r="AD1459">
        <v>55885.84</v>
      </c>
      <c r="AE1459">
        <v>10398.56</v>
      </c>
      <c r="AF1459">
        <v>80145.19</v>
      </c>
      <c r="AG1459">
        <v>117279.6</v>
      </c>
      <c r="AH1459" s="2">
        <f t="shared" si="174"/>
        <v>444983.89</v>
      </c>
      <c r="AI1459" s="2">
        <f t="shared" si="169"/>
        <v>0.71424380511513386</v>
      </c>
      <c r="AJ1459">
        <v>444983.89</v>
      </c>
      <c r="AK1459" s="2">
        <f t="shared" si="175"/>
        <v>889967.78</v>
      </c>
    </row>
    <row r="1460" spans="1:37" ht="12.75" customHeight="1">
      <c r="A1460" s="2">
        <v>14</v>
      </c>
      <c r="B1460" s="2">
        <v>15</v>
      </c>
      <c r="C1460" s="2" t="s">
        <v>10</v>
      </c>
      <c r="D1460" t="s">
        <v>1460</v>
      </c>
      <c r="E1460" s="2" t="s">
        <v>1609</v>
      </c>
      <c r="F1460" t="str">
        <f t="shared" si="170"/>
        <v>051EMPLOYEE RELATED COSTS - WAGES &amp; SALARIES</v>
      </c>
      <c r="G1460" t="str">
        <f t="shared" si="171"/>
        <v>1012HOUSING ALLOWANCE</v>
      </c>
      <c r="H1460" s="2" t="s">
        <v>1583</v>
      </c>
      <c r="I1460" t="s">
        <v>1326</v>
      </c>
      <c r="J1460" s="2" t="s">
        <v>659</v>
      </c>
      <c r="K1460" s="2" t="s">
        <v>660</v>
      </c>
      <c r="L1460" s="2" t="s">
        <v>391</v>
      </c>
      <c r="M1460" s="2" t="s">
        <v>392</v>
      </c>
      <c r="N1460" s="2" t="s">
        <v>432</v>
      </c>
      <c r="O1460" s="2" t="s">
        <v>433</v>
      </c>
      <c r="P1460" s="2">
        <v>109885</v>
      </c>
      <c r="Q1460" s="2">
        <v>97635</v>
      </c>
      <c r="R1460" s="3">
        <f t="shared" si="172"/>
        <v>103004.925</v>
      </c>
      <c r="S1460" s="3">
        <f t="shared" si="173"/>
        <v>108464.186025</v>
      </c>
      <c r="T1460" s="2">
        <v>52774</v>
      </c>
      <c r="U1460" s="2">
        <v>0</v>
      </c>
      <c r="V1460" s="2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8704</v>
      </c>
      <c r="AC1460">
        <v>7604</v>
      </c>
      <c r="AD1460">
        <v>10024</v>
      </c>
      <c r="AE1460">
        <v>8814</v>
      </c>
      <c r="AF1460">
        <v>7604</v>
      </c>
      <c r="AG1460">
        <v>10024</v>
      </c>
      <c r="AH1460" s="2">
        <f t="shared" si="174"/>
        <v>52774</v>
      </c>
      <c r="AI1460" s="2">
        <f t="shared" si="169"/>
        <v>0.48026573235655456</v>
      </c>
      <c r="AJ1460">
        <v>52774</v>
      </c>
      <c r="AK1460" s="2">
        <f t="shared" si="175"/>
        <v>105548</v>
      </c>
    </row>
    <row r="1461" spans="1:37" ht="12.75" customHeight="1">
      <c r="A1461" s="2">
        <v>14</v>
      </c>
      <c r="B1461" s="2">
        <v>15</v>
      </c>
      <c r="C1461" s="2" t="s">
        <v>10</v>
      </c>
      <c r="D1461" t="s">
        <v>1460</v>
      </c>
      <c r="E1461" s="2" t="s">
        <v>1609</v>
      </c>
      <c r="F1461" t="str">
        <f t="shared" si="170"/>
        <v>051EMPLOYEE RELATED COSTS - WAGES &amp; SALARIES</v>
      </c>
      <c r="G1461" t="str">
        <f t="shared" si="171"/>
        <v>1013TRAVEL ALLOWANCE</v>
      </c>
      <c r="H1461" s="2" t="s">
        <v>1583</v>
      </c>
      <c r="I1461" t="s">
        <v>1326</v>
      </c>
      <c r="J1461" s="2" t="s">
        <v>659</v>
      </c>
      <c r="K1461" s="2" t="s">
        <v>660</v>
      </c>
      <c r="L1461" s="2" t="s">
        <v>391</v>
      </c>
      <c r="M1461" s="2" t="s">
        <v>392</v>
      </c>
      <c r="N1461" s="2" t="s">
        <v>434</v>
      </c>
      <c r="O1461" s="2" t="s">
        <v>435</v>
      </c>
      <c r="P1461" s="2">
        <v>300874</v>
      </c>
      <c r="Q1461" s="2">
        <v>311553</v>
      </c>
      <c r="R1461" s="3">
        <f t="shared" si="172"/>
        <v>328688.41499999998</v>
      </c>
      <c r="S1461" s="3">
        <f t="shared" si="173"/>
        <v>346108.90099499997</v>
      </c>
      <c r="T1461" s="2">
        <v>144917.1</v>
      </c>
      <c r="U1461" s="2">
        <v>0</v>
      </c>
      <c r="V1461" s="2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24025.41</v>
      </c>
      <c r="AC1461">
        <v>24025.41</v>
      </c>
      <c r="AD1461">
        <v>23901.96</v>
      </c>
      <c r="AE1461">
        <v>24435.84</v>
      </c>
      <c r="AF1461">
        <v>24264.240000000002</v>
      </c>
      <c r="AG1461">
        <v>24264.240000000002</v>
      </c>
      <c r="AH1461" s="2">
        <f t="shared" si="174"/>
        <v>144917.1</v>
      </c>
      <c r="AI1461" s="2">
        <f t="shared" si="169"/>
        <v>0.48165378198182629</v>
      </c>
      <c r="AJ1461">
        <v>144917.1</v>
      </c>
      <c r="AK1461" s="2">
        <f t="shared" si="175"/>
        <v>289834.2</v>
      </c>
    </row>
    <row r="1462" spans="1:37" ht="12.75" customHeight="1">
      <c r="A1462" s="2">
        <v>14</v>
      </c>
      <c r="B1462" s="2">
        <v>15</v>
      </c>
      <c r="C1462" s="2" t="s">
        <v>10</v>
      </c>
      <c r="D1462" t="s">
        <v>1460</v>
      </c>
      <c r="E1462" s="2" t="s">
        <v>1609</v>
      </c>
      <c r="F1462" t="str">
        <f t="shared" si="170"/>
        <v>051EMPLOYEE RELATED COSTS - WAGES &amp; SALARIES</v>
      </c>
      <c r="G1462" t="str">
        <f t="shared" si="171"/>
        <v>1016PERFORMANCE INCENTIVE SCHEMES</v>
      </c>
      <c r="H1462" s="2" t="s">
        <v>1583</v>
      </c>
      <c r="I1462" t="s">
        <v>1326</v>
      </c>
      <c r="J1462" s="2" t="s">
        <v>659</v>
      </c>
      <c r="K1462" s="2" t="s">
        <v>660</v>
      </c>
      <c r="L1462" s="2" t="s">
        <v>391</v>
      </c>
      <c r="M1462" s="2" t="s">
        <v>392</v>
      </c>
      <c r="N1462" s="2" t="s">
        <v>393</v>
      </c>
      <c r="O1462" s="2" t="s">
        <v>394</v>
      </c>
      <c r="P1462" s="2">
        <v>0</v>
      </c>
      <c r="Q1462" s="2">
        <v>108289</v>
      </c>
      <c r="R1462" s="3">
        <f t="shared" si="172"/>
        <v>114244.895</v>
      </c>
      <c r="S1462" s="3">
        <f t="shared" si="173"/>
        <v>120299.87443500001</v>
      </c>
      <c r="T1462" s="2">
        <v>0</v>
      </c>
      <c r="U1462" s="2">
        <v>0</v>
      </c>
      <c r="V1462" s="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 s="2">
        <f t="shared" si="174"/>
        <v>0</v>
      </c>
      <c r="AI1462" s="2" t="e">
        <f t="shared" si="169"/>
        <v>#DIV/0!</v>
      </c>
      <c r="AJ1462">
        <v>0</v>
      </c>
      <c r="AK1462" s="2">
        <f t="shared" si="175"/>
        <v>0</v>
      </c>
    </row>
    <row r="1463" spans="1:37" ht="12.75" customHeight="1">
      <c r="A1463" s="2">
        <v>14</v>
      </c>
      <c r="B1463" s="2">
        <v>15</v>
      </c>
      <c r="C1463" s="2" t="s">
        <v>10</v>
      </c>
      <c r="D1463" t="s">
        <v>1461</v>
      </c>
      <c r="E1463" s="2" t="s">
        <v>1609</v>
      </c>
      <c r="F1463" t="str">
        <f t="shared" si="170"/>
        <v>051EMPLOYEE RELATED COSTS - WAGES &amp; SALARIES</v>
      </c>
      <c r="G1463" t="str">
        <f t="shared" si="171"/>
        <v>1001SALARIES &amp; WAGES - BASIC SCALE</v>
      </c>
      <c r="H1463" s="2" t="s">
        <v>1576</v>
      </c>
      <c r="I1463" t="s">
        <v>1326</v>
      </c>
      <c r="J1463" s="2" t="s">
        <v>663</v>
      </c>
      <c r="K1463" s="2" t="s">
        <v>664</v>
      </c>
      <c r="L1463" s="2" t="s">
        <v>391</v>
      </c>
      <c r="M1463" s="2" t="s">
        <v>392</v>
      </c>
      <c r="N1463" s="2" t="s">
        <v>424</v>
      </c>
      <c r="O1463" s="2" t="s">
        <v>425</v>
      </c>
      <c r="P1463" s="2">
        <v>6054452</v>
      </c>
      <c r="Q1463" s="2">
        <v>6451840</v>
      </c>
      <c r="R1463" s="3">
        <f t="shared" si="172"/>
        <v>6806691.2000000002</v>
      </c>
      <c r="S1463" s="3">
        <f t="shared" si="173"/>
        <v>7167445.8336000005</v>
      </c>
      <c r="T1463" s="2">
        <v>3018443.7800000003</v>
      </c>
      <c r="U1463" s="2">
        <v>0</v>
      </c>
      <c r="V1463" s="2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506045.08</v>
      </c>
      <c r="AC1463">
        <v>502479.74</v>
      </c>
      <c r="AD1463">
        <v>502479.74</v>
      </c>
      <c r="AE1463">
        <v>502479.74</v>
      </c>
      <c r="AF1463">
        <v>502479.74</v>
      </c>
      <c r="AG1463">
        <v>502479.74</v>
      </c>
      <c r="AH1463" s="2">
        <f t="shared" si="174"/>
        <v>3018443.7800000003</v>
      </c>
      <c r="AI1463" s="2">
        <f t="shared" si="169"/>
        <v>0.49854946079347895</v>
      </c>
      <c r="AJ1463">
        <v>3018443.78</v>
      </c>
      <c r="AK1463" s="2">
        <f t="shared" si="175"/>
        <v>6036887.5600000005</v>
      </c>
    </row>
    <row r="1464" spans="1:37" ht="12.75" customHeight="1">
      <c r="A1464" s="2">
        <v>14</v>
      </c>
      <c r="B1464" s="2">
        <v>15</v>
      </c>
      <c r="C1464" s="2" t="s">
        <v>10</v>
      </c>
      <c r="D1464" t="s">
        <v>1461</v>
      </c>
      <c r="E1464" s="2" t="s">
        <v>1609</v>
      </c>
      <c r="F1464" t="str">
        <f t="shared" si="170"/>
        <v>051EMPLOYEE RELATED COSTS - WAGES &amp; SALARIES</v>
      </c>
      <c r="G1464" t="str">
        <f t="shared" si="171"/>
        <v>1002SALARIES &amp; WAGES - OVERTIME</v>
      </c>
      <c r="H1464" s="2" t="s">
        <v>1576</v>
      </c>
      <c r="I1464" t="s">
        <v>1326</v>
      </c>
      <c r="J1464" s="2" t="s">
        <v>663</v>
      </c>
      <c r="K1464" s="2" t="s">
        <v>664</v>
      </c>
      <c r="L1464" s="2" t="s">
        <v>391</v>
      </c>
      <c r="M1464" s="2" t="s">
        <v>392</v>
      </c>
      <c r="N1464" s="2" t="s">
        <v>419</v>
      </c>
      <c r="O1464" s="2" t="s">
        <v>420</v>
      </c>
      <c r="P1464" s="2">
        <v>713792</v>
      </c>
      <c r="Q1464" s="2">
        <v>2497155</v>
      </c>
      <c r="R1464" s="3">
        <f t="shared" si="172"/>
        <v>2634498.5249999999</v>
      </c>
      <c r="S1464" s="3">
        <f t="shared" si="173"/>
        <v>2774126.946825</v>
      </c>
      <c r="T1464" s="2">
        <v>1134522.3500000001</v>
      </c>
      <c r="U1464" s="2">
        <v>0</v>
      </c>
      <c r="V1464" s="2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167854.68</v>
      </c>
      <c r="AC1464">
        <v>197200.13</v>
      </c>
      <c r="AD1464">
        <v>178868.77</v>
      </c>
      <c r="AE1464">
        <v>215931.93</v>
      </c>
      <c r="AF1464">
        <v>228570.53</v>
      </c>
      <c r="AG1464">
        <v>146096.31</v>
      </c>
      <c r="AH1464" s="2">
        <f t="shared" si="174"/>
        <v>1134522.3500000001</v>
      </c>
      <c r="AI1464" s="2">
        <f t="shared" si="169"/>
        <v>1.58942990394961</v>
      </c>
      <c r="AJ1464">
        <v>1134522.3500000001</v>
      </c>
      <c r="AK1464" s="2">
        <f t="shared" si="175"/>
        <v>2269044.7000000002</v>
      </c>
    </row>
    <row r="1465" spans="1:37" ht="12.75" customHeight="1">
      <c r="A1465" s="2">
        <v>14</v>
      </c>
      <c r="B1465" s="2">
        <v>15</v>
      </c>
      <c r="C1465" s="2" t="s">
        <v>10</v>
      </c>
      <c r="D1465" t="s">
        <v>1461</v>
      </c>
      <c r="E1465" s="2" t="s">
        <v>1609</v>
      </c>
      <c r="F1465" t="str">
        <f t="shared" si="170"/>
        <v>051EMPLOYEE RELATED COSTS - WAGES &amp; SALARIES</v>
      </c>
      <c r="G1465" t="str">
        <f t="shared" si="171"/>
        <v>1003SALARIES &amp; WAGES - PENSIONABLE ALLOWANCE</v>
      </c>
      <c r="H1465" s="2" t="s">
        <v>1576</v>
      </c>
      <c r="I1465" t="s">
        <v>1326</v>
      </c>
      <c r="J1465" s="2" t="s">
        <v>663</v>
      </c>
      <c r="K1465" s="2" t="s">
        <v>664</v>
      </c>
      <c r="L1465" s="2" t="s">
        <v>391</v>
      </c>
      <c r="M1465" s="2" t="s">
        <v>392</v>
      </c>
      <c r="N1465" s="2" t="s">
        <v>426</v>
      </c>
      <c r="O1465" s="2" t="s">
        <v>427</v>
      </c>
      <c r="P1465" s="2">
        <v>0</v>
      </c>
      <c r="Q1465" s="2">
        <v>0</v>
      </c>
      <c r="R1465" s="3">
        <f t="shared" si="172"/>
        <v>0</v>
      </c>
      <c r="S1465" s="3">
        <f t="shared" si="173"/>
        <v>0</v>
      </c>
      <c r="T1465" s="2">
        <v>0</v>
      </c>
      <c r="U1465" s="2">
        <v>0</v>
      </c>
      <c r="V1465" s="2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 s="2">
        <f t="shared" si="174"/>
        <v>0</v>
      </c>
      <c r="AI1465" s="2" t="e">
        <f t="shared" si="169"/>
        <v>#DIV/0!</v>
      </c>
      <c r="AJ1465">
        <v>0</v>
      </c>
      <c r="AK1465" s="2">
        <f t="shared" si="175"/>
        <v>0</v>
      </c>
    </row>
    <row r="1466" spans="1:37" ht="12.75" customHeight="1">
      <c r="A1466" s="2">
        <v>14</v>
      </c>
      <c r="B1466" s="2">
        <v>15</v>
      </c>
      <c r="C1466" s="2" t="s">
        <v>10</v>
      </c>
      <c r="D1466" t="s">
        <v>1461</v>
      </c>
      <c r="E1466" s="2" t="s">
        <v>1609</v>
      </c>
      <c r="F1466" t="str">
        <f t="shared" si="170"/>
        <v>051EMPLOYEE RELATED COSTS - WAGES &amp; SALARIES</v>
      </c>
      <c r="G1466" t="str">
        <f t="shared" si="171"/>
        <v>1004SALARIES &amp; WAGES - ANNUAL BONUS</v>
      </c>
      <c r="H1466" s="2" t="s">
        <v>1576</v>
      </c>
      <c r="I1466" t="s">
        <v>1326</v>
      </c>
      <c r="J1466" s="2" t="s">
        <v>663</v>
      </c>
      <c r="K1466" s="2" t="s">
        <v>664</v>
      </c>
      <c r="L1466" s="2" t="s">
        <v>391</v>
      </c>
      <c r="M1466" s="2" t="s">
        <v>392</v>
      </c>
      <c r="N1466" s="2" t="s">
        <v>428</v>
      </c>
      <c r="O1466" s="2" t="s">
        <v>429</v>
      </c>
      <c r="P1466" s="2">
        <v>503468</v>
      </c>
      <c r="Q1466" s="2">
        <v>537653</v>
      </c>
      <c r="R1466" s="3">
        <f t="shared" si="172"/>
        <v>567223.91500000004</v>
      </c>
      <c r="S1466" s="3">
        <f t="shared" si="173"/>
        <v>597286.78249500005</v>
      </c>
      <c r="T1466" s="2">
        <v>236739.62000000002</v>
      </c>
      <c r="U1466" s="2">
        <v>0</v>
      </c>
      <c r="V1466" s="2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115978.87</v>
      </c>
      <c r="AC1466">
        <v>44892.7</v>
      </c>
      <c r="AD1466">
        <v>0</v>
      </c>
      <c r="AE1466">
        <v>30975.35</v>
      </c>
      <c r="AF1466">
        <v>22446.35</v>
      </c>
      <c r="AG1466">
        <v>22446.35</v>
      </c>
      <c r="AH1466" s="2">
        <f t="shared" si="174"/>
        <v>236739.62000000002</v>
      </c>
      <c r="AI1466" s="2">
        <f t="shared" si="169"/>
        <v>0.47021780927486956</v>
      </c>
      <c r="AJ1466">
        <v>236739.62</v>
      </c>
      <c r="AK1466" s="2">
        <f t="shared" si="175"/>
        <v>473479.24000000005</v>
      </c>
    </row>
    <row r="1467" spans="1:37" ht="12.75" customHeight="1">
      <c r="A1467" s="2">
        <v>14</v>
      </c>
      <c r="B1467" s="2">
        <v>15</v>
      </c>
      <c r="C1467" s="2" t="s">
        <v>10</v>
      </c>
      <c r="D1467" t="s">
        <v>1461</v>
      </c>
      <c r="E1467" s="2" t="s">
        <v>1609</v>
      </c>
      <c r="F1467" t="str">
        <f t="shared" si="170"/>
        <v>051EMPLOYEE RELATED COSTS - WAGES &amp; SALARIES</v>
      </c>
      <c r="G1467" t="str">
        <f t="shared" si="171"/>
        <v>1005SALARIES &amp; WAGES - STANDBY ALLOWANCE</v>
      </c>
      <c r="H1467" s="2" t="s">
        <v>1576</v>
      </c>
      <c r="I1467" t="s">
        <v>1326</v>
      </c>
      <c r="J1467" s="2" t="s">
        <v>663</v>
      </c>
      <c r="K1467" s="2" t="s">
        <v>664</v>
      </c>
      <c r="L1467" s="2" t="s">
        <v>391</v>
      </c>
      <c r="M1467" s="2" t="s">
        <v>392</v>
      </c>
      <c r="N1467" s="2" t="s">
        <v>565</v>
      </c>
      <c r="O1467" s="2" t="s">
        <v>566</v>
      </c>
      <c r="P1467" s="2">
        <v>260836</v>
      </c>
      <c r="Q1467" s="2">
        <v>373921</v>
      </c>
      <c r="R1467" s="3">
        <f t="shared" si="172"/>
        <v>394486.65500000003</v>
      </c>
      <c r="S1467" s="3">
        <f t="shared" si="173"/>
        <v>415394.44771500002</v>
      </c>
      <c r="T1467" s="2">
        <v>136978.35</v>
      </c>
      <c r="U1467" s="2">
        <v>0</v>
      </c>
      <c r="V1467" s="2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25631.200000000001</v>
      </c>
      <c r="AC1467">
        <v>22126.6</v>
      </c>
      <c r="AD1467">
        <v>21341.55</v>
      </c>
      <c r="AE1467">
        <v>28407.8</v>
      </c>
      <c r="AF1467">
        <v>18843.400000000001</v>
      </c>
      <c r="AG1467">
        <v>20627.8</v>
      </c>
      <c r="AH1467" s="2">
        <f t="shared" si="174"/>
        <v>136978.35</v>
      </c>
      <c r="AI1467" s="2">
        <f t="shared" si="169"/>
        <v>0.52515124446012051</v>
      </c>
      <c r="AJ1467">
        <v>136978.35</v>
      </c>
      <c r="AK1467" s="2">
        <f t="shared" si="175"/>
        <v>273956.7</v>
      </c>
    </row>
    <row r="1468" spans="1:37" ht="12.75" customHeight="1">
      <c r="A1468" s="2">
        <v>14</v>
      </c>
      <c r="B1468" s="2">
        <v>15</v>
      </c>
      <c r="C1468" s="2" t="s">
        <v>10</v>
      </c>
      <c r="D1468" t="s">
        <v>1461</v>
      </c>
      <c r="E1468" s="2" t="s">
        <v>1609</v>
      </c>
      <c r="F1468" t="str">
        <f t="shared" si="170"/>
        <v>051EMPLOYEE RELATED COSTS - WAGES &amp; SALARIES</v>
      </c>
      <c r="G1468" t="str">
        <f t="shared" si="171"/>
        <v>1010SALARIES &amp; WAGES - LEAVE PAYMENTS</v>
      </c>
      <c r="H1468" s="2" t="s">
        <v>1576</v>
      </c>
      <c r="I1468" t="s">
        <v>1326</v>
      </c>
      <c r="J1468" s="2" t="s">
        <v>663</v>
      </c>
      <c r="K1468" s="2" t="s">
        <v>664</v>
      </c>
      <c r="L1468" s="2" t="s">
        <v>391</v>
      </c>
      <c r="M1468" s="2" t="s">
        <v>392</v>
      </c>
      <c r="N1468" s="2" t="s">
        <v>430</v>
      </c>
      <c r="O1468" s="2" t="s">
        <v>431</v>
      </c>
      <c r="P1468" s="2">
        <v>455826</v>
      </c>
      <c r="Q1468" s="2">
        <v>624189</v>
      </c>
      <c r="R1468" s="3">
        <f t="shared" si="172"/>
        <v>658519.39500000002</v>
      </c>
      <c r="S1468" s="3">
        <f t="shared" si="173"/>
        <v>693420.92293500004</v>
      </c>
      <c r="T1468" s="2">
        <v>296368.04000000004</v>
      </c>
      <c r="U1468" s="2">
        <v>0</v>
      </c>
      <c r="V1468" s="2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135542.92000000001</v>
      </c>
      <c r="AC1468">
        <v>54242.64</v>
      </c>
      <c r="AD1468">
        <v>40335.199999999997</v>
      </c>
      <c r="AE1468">
        <v>0</v>
      </c>
      <c r="AF1468">
        <v>0</v>
      </c>
      <c r="AG1468">
        <v>66247.28</v>
      </c>
      <c r="AH1468" s="2">
        <f t="shared" si="174"/>
        <v>296368.04000000004</v>
      </c>
      <c r="AI1468" s="2">
        <f t="shared" si="169"/>
        <v>0.65017800652003188</v>
      </c>
      <c r="AJ1468">
        <v>296368.03999999998</v>
      </c>
      <c r="AK1468" s="2">
        <f t="shared" si="175"/>
        <v>592736.08000000007</v>
      </c>
    </row>
    <row r="1469" spans="1:37" ht="12.75" customHeight="1">
      <c r="A1469" s="2">
        <v>14</v>
      </c>
      <c r="B1469" s="2">
        <v>15</v>
      </c>
      <c r="C1469" s="2" t="s">
        <v>10</v>
      </c>
      <c r="D1469" t="s">
        <v>1461</v>
      </c>
      <c r="E1469" s="2" t="s">
        <v>1609</v>
      </c>
      <c r="F1469" t="str">
        <f t="shared" si="170"/>
        <v>051EMPLOYEE RELATED COSTS - WAGES &amp; SALARIES</v>
      </c>
      <c r="G1469" t="str">
        <f t="shared" si="171"/>
        <v>1012HOUSING ALLOWANCE</v>
      </c>
      <c r="H1469" s="2" t="s">
        <v>1576</v>
      </c>
      <c r="I1469" t="s">
        <v>1326</v>
      </c>
      <c r="J1469" s="2" t="s">
        <v>663</v>
      </c>
      <c r="K1469" s="2" t="s">
        <v>664</v>
      </c>
      <c r="L1469" s="2" t="s">
        <v>391</v>
      </c>
      <c r="M1469" s="2" t="s">
        <v>392</v>
      </c>
      <c r="N1469" s="2" t="s">
        <v>432</v>
      </c>
      <c r="O1469" s="2" t="s">
        <v>433</v>
      </c>
      <c r="P1469" s="2">
        <v>27555</v>
      </c>
      <c r="Q1469" s="2">
        <v>47868</v>
      </c>
      <c r="R1469" s="3">
        <f t="shared" si="172"/>
        <v>50500.74</v>
      </c>
      <c r="S1469" s="3">
        <f t="shared" si="173"/>
        <v>53177.279219999997</v>
      </c>
      <c r="T1469" s="2">
        <v>23186</v>
      </c>
      <c r="U1469" s="2">
        <v>0</v>
      </c>
      <c r="V1469" s="2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4971</v>
      </c>
      <c r="AC1469">
        <v>2825</v>
      </c>
      <c r="AD1469">
        <v>4206</v>
      </c>
      <c r="AE1469">
        <v>3728</v>
      </c>
      <c r="AF1469">
        <v>3728</v>
      </c>
      <c r="AG1469">
        <v>3728</v>
      </c>
      <c r="AH1469" s="2">
        <f t="shared" si="174"/>
        <v>23186</v>
      </c>
      <c r="AI1469" s="2">
        <f t="shared" si="169"/>
        <v>0.84144438395935406</v>
      </c>
      <c r="AJ1469">
        <v>23186</v>
      </c>
      <c r="AK1469" s="2">
        <f t="shared" si="175"/>
        <v>46372</v>
      </c>
    </row>
    <row r="1470" spans="1:37" ht="12.75" customHeight="1">
      <c r="A1470" s="2">
        <v>14</v>
      </c>
      <c r="B1470" s="2">
        <v>15</v>
      </c>
      <c r="C1470" s="2" t="s">
        <v>10</v>
      </c>
      <c r="D1470" t="s">
        <v>1461</v>
      </c>
      <c r="E1470" s="2" t="s">
        <v>1609</v>
      </c>
      <c r="F1470" t="str">
        <f t="shared" si="170"/>
        <v>051EMPLOYEE RELATED COSTS - WAGES &amp; SALARIES</v>
      </c>
      <c r="G1470" t="str">
        <f t="shared" si="171"/>
        <v>1013TRAVEL ALLOWANCE</v>
      </c>
      <c r="H1470" s="2" t="s">
        <v>1576</v>
      </c>
      <c r="I1470" t="s">
        <v>1326</v>
      </c>
      <c r="J1470" s="2" t="s">
        <v>663</v>
      </c>
      <c r="K1470" s="2" t="s">
        <v>664</v>
      </c>
      <c r="L1470" s="2" t="s">
        <v>391</v>
      </c>
      <c r="M1470" s="2" t="s">
        <v>392</v>
      </c>
      <c r="N1470" s="2" t="s">
        <v>434</v>
      </c>
      <c r="O1470" s="2" t="s">
        <v>435</v>
      </c>
      <c r="P1470" s="2">
        <v>1858918</v>
      </c>
      <c r="Q1470" s="2">
        <v>2031412</v>
      </c>
      <c r="R1470" s="3">
        <f t="shared" si="172"/>
        <v>2143139.66</v>
      </c>
      <c r="S1470" s="3">
        <f t="shared" si="173"/>
        <v>2256726.0619800002</v>
      </c>
      <c r="T1470" s="2">
        <v>955430.37</v>
      </c>
      <c r="U1470" s="2">
        <v>0</v>
      </c>
      <c r="V1470" s="2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160205</v>
      </c>
      <c r="AC1470">
        <v>160205</v>
      </c>
      <c r="AD1470">
        <v>159272.6</v>
      </c>
      <c r="AE1470">
        <v>159328.51</v>
      </c>
      <c r="AF1470">
        <v>158209.63</v>
      </c>
      <c r="AG1470">
        <v>158209.63</v>
      </c>
      <c r="AH1470" s="2">
        <f t="shared" si="174"/>
        <v>955430.37</v>
      </c>
      <c r="AI1470" s="2">
        <f t="shared" si="169"/>
        <v>0.5139712295001716</v>
      </c>
      <c r="AJ1470">
        <v>955430.37</v>
      </c>
      <c r="AK1470" s="2">
        <f t="shared" si="175"/>
        <v>1910860.74</v>
      </c>
    </row>
    <row r="1471" spans="1:37" ht="12.75" customHeight="1">
      <c r="A1471" s="2">
        <v>14</v>
      </c>
      <c r="B1471" s="2">
        <v>15</v>
      </c>
      <c r="C1471" s="2" t="s">
        <v>10</v>
      </c>
      <c r="D1471" t="s">
        <v>1461</v>
      </c>
      <c r="E1471" s="2" t="s">
        <v>1609</v>
      </c>
      <c r="F1471" t="str">
        <f t="shared" si="170"/>
        <v>051EMPLOYEE RELATED COSTS - WAGES &amp; SALARIES</v>
      </c>
      <c r="G1471" t="str">
        <f t="shared" si="171"/>
        <v>1016PERFORMANCE INCENTIVE SCHEMES</v>
      </c>
      <c r="H1471" s="2" t="s">
        <v>1576</v>
      </c>
      <c r="I1471" t="s">
        <v>1326</v>
      </c>
      <c r="J1471" s="2" t="s">
        <v>663</v>
      </c>
      <c r="K1471" s="2" t="s">
        <v>664</v>
      </c>
      <c r="L1471" s="2" t="s">
        <v>391</v>
      </c>
      <c r="M1471" s="2" t="s">
        <v>392</v>
      </c>
      <c r="N1471" s="2" t="s">
        <v>393</v>
      </c>
      <c r="O1471" s="2" t="s">
        <v>394</v>
      </c>
      <c r="P1471" s="2">
        <v>0</v>
      </c>
      <c r="Q1471" s="2">
        <v>108289</v>
      </c>
      <c r="R1471" s="3">
        <f t="shared" si="172"/>
        <v>114244.895</v>
      </c>
      <c r="S1471" s="3">
        <f t="shared" si="173"/>
        <v>120299.87443500001</v>
      </c>
      <c r="T1471" s="2">
        <v>0</v>
      </c>
      <c r="U1471" s="2">
        <v>0</v>
      </c>
      <c r="V1471" s="2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 s="2">
        <f t="shared" si="174"/>
        <v>0</v>
      </c>
      <c r="AI1471" s="2" t="e">
        <f t="shared" si="169"/>
        <v>#DIV/0!</v>
      </c>
      <c r="AJ1471">
        <v>0</v>
      </c>
      <c r="AK1471" s="2">
        <f t="shared" si="175"/>
        <v>0</v>
      </c>
    </row>
    <row r="1472" spans="1:37" ht="12.75" customHeight="1">
      <c r="A1472" s="2">
        <v>14</v>
      </c>
      <c r="B1472" s="2">
        <v>15</v>
      </c>
      <c r="C1472" s="2" t="s">
        <v>10</v>
      </c>
      <c r="D1472" t="s">
        <v>1462</v>
      </c>
      <c r="E1472" s="2" t="s">
        <v>1604</v>
      </c>
      <c r="F1472" t="str">
        <f t="shared" si="170"/>
        <v>051EMPLOYEE RELATED COSTS - WAGES &amp; SALARIES</v>
      </c>
      <c r="G1472" t="str">
        <f t="shared" si="171"/>
        <v>1001SALARIES &amp; WAGES - BASIC SCALE</v>
      </c>
      <c r="H1472" s="2" t="s">
        <v>1577</v>
      </c>
      <c r="I1472" t="s">
        <v>1326</v>
      </c>
      <c r="J1472" s="2" t="s">
        <v>669</v>
      </c>
      <c r="K1472" s="2" t="s">
        <v>670</v>
      </c>
      <c r="L1472" s="2" t="s">
        <v>391</v>
      </c>
      <c r="M1472" s="2" t="s">
        <v>392</v>
      </c>
      <c r="N1472" s="2" t="s">
        <v>424</v>
      </c>
      <c r="O1472" s="2" t="s">
        <v>425</v>
      </c>
      <c r="P1472" s="2">
        <v>988872</v>
      </c>
      <c r="Q1472" s="2">
        <v>704333</v>
      </c>
      <c r="R1472" s="3">
        <f t="shared" si="172"/>
        <v>743071.31499999994</v>
      </c>
      <c r="S1472" s="3">
        <f t="shared" si="173"/>
        <v>782454.09469499998</v>
      </c>
      <c r="T1472" s="2">
        <v>323996.86</v>
      </c>
      <c r="U1472" s="2">
        <v>0</v>
      </c>
      <c r="V1472" s="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53828.46</v>
      </c>
      <c r="AC1472">
        <v>53828.46</v>
      </c>
      <c r="AD1472">
        <v>53828.46</v>
      </c>
      <c r="AE1472">
        <v>53828.46</v>
      </c>
      <c r="AF1472">
        <v>53828.46</v>
      </c>
      <c r="AG1472">
        <v>54854.559999999998</v>
      </c>
      <c r="AH1472" s="2">
        <f t="shared" si="174"/>
        <v>323996.86</v>
      </c>
      <c r="AI1472" s="2">
        <f t="shared" si="169"/>
        <v>0.3276428698557548</v>
      </c>
      <c r="AJ1472">
        <v>323996.86</v>
      </c>
      <c r="AK1472" s="2">
        <f t="shared" si="175"/>
        <v>647993.72</v>
      </c>
    </row>
    <row r="1473" spans="1:37" ht="12.75" customHeight="1">
      <c r="A1473" s="2">
        <v>14</v>
      </c>
      <c r="B1473" s="2">
        <v>15</v>
      </c>
      <c r="C1473" s="2" t="s">
        <v>10</v>
      </c>
      <c r="D1473" t="s">
        <v>1462</v>
      </c>
      <c r="E1473" s="2" t="s">
        <v>1604</v>
      </c>
      <c r="F1473" t="str">
        <f t="shared" si="170"/>
        <v>051EMPLOYEE RELATED COSTS - WAGES &amp; SALARIES</v>
      </c>
      <c r="G1473" t="str">
        <f t="shared" si="171"/>
        <v>1002SALARIES &amp; WAGES - OVERTIME</v>
      </c>
      <c r="H1473" s="2" t="s">
        <v>1577</v>
      </c>
      <c r="I1473" t="s">
        <v>1326</v>
      </c>
      <c r="J1473" s="2" t="s">
        <v>669</v>
      </c>
      <c r="K1473" s="2" t="s">
        <v>670</v>
      </c>
      <c r="L1473" s="2" t="s">
        <v>391</v>
      </c>
      <c r="M1473" s="2" t="s">
        <v>392</v>
      </c>
      <c r="N1473" s="2" t="s">
        <v>419</v>
      </c>
      <c r="O1473" s="2" t="s">
        <v>420</v>
      </c>
      <c r="P1473" s="2">
        <v>65631</v>
      </c>
      <c r="Q1473" s="2">
        <v>96873</v>
      </c>
      <c r="R1473" s="3">
        <f t="shared" si="172"/>
        <v>102201.015</v>
      </c>
      <c r="S1473" s="3">
        <f t="shared" si="173"/>
        <v>107617.66879500001</v>
      </c>
      <c r="T1473" s="2">
        <v>102487.3</v>
      </c>
      <c r="U1473" s="2">
        <v>0</v>
      </c>
      <c r="V1473" s="2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10073.66</v>
      </c>
      <c r="AC1473">
        <v>17228.79</v>
      </c>
      <c r="AD1473">
        <v>17605.38</v>
      </c>
      <c r="AE1473">
        <v>20006.099999999999</v>
      </c>
      <c r="AF1473">
        <v>16475.61</v>
      </c>
      <c r="AG1473">
        <v>21097.759999999998</v>
      </c>
      <c r="AH1473" s="2">
        <f t="shared" si="174"/>
        <v>102487.3</v>
      </c>
      <c r="AI1473" s="2">
        <f t="shared" si="169"/>
        <v>1.5615684661211928</v>
      </c>
      <c r="AJ1473">
        <v>102487.3</v>
      </c>
      <c r="AK1473" s="2">
        <f t="shared" si="175"/>
        <v>204974.6</v>
      </c>
    </row>
    <row r="1474" spans="1:37" ht="12.75" customHeight="1">
      <c r="A1474" s="2">
        <v>14</v>
      </c>
      <c r="B1474" s="2">
        <v>15</v>
      </c>
      <c r="C1474" s="2" t="s">
        <v>10</v>
      </c>
      <c r="D1474" t="s">
        <v>1462</v>
      </c>
      <c r="E1474" s="2" t="s">
        <v>1604</v>
      </c>
      <c r="F1474" t="str">
        <f t="shared" si="170"/>
        <v>051EMPLOYEE RELATED COSTS - WAGES &amp; SALARIES</v>
      </c>
      <c r="G1474" t="str">
        <f t="shared" si="171"/>
        <v>1003SALARIES &amp; WAGES - PENSIONABLE ALLOWANCE</v>
      </c>
      <c r="H1474" s="2" t="s">
        <v>1577</v>
      </c>
      <c r="I1474" t="s">
        <v>1326</v>
      </c>
      <c r="J1474" s="2" t="s">
        <v>669</v>
      </c>
      <c r="K1474" s="2" t="s">
        <v>670</v>
      </c>
      <c r="L1474" s="2" t="s">
        <v>391</v>
      </c>
      <c r="M1474" s="2" t="s">
        <v>392</v>
      </c>
      <c r="N1474" s="2" t="s">
        <v>426</v>
      </c>
      <c r="O1474" s="2" t="s">
        <v>427</v>
      </c>
      <c r="P1474" s="2">
        <v>0</v>
      </c>
      <c r="Q1474" s="2">
        <v>0</v>
      </c>
      <c r="R1474" s="3">
        <f t="shared" si="172"/>
        <v>0</v>
      </c>
      <c r="S1474" s="3">
        <f t="shared" si="173"/>
        <v>0</v>
      </c>
      <c r="T1474" s="2">
        <v>0</v>
      </c>
      <c r="U1474" s="2">
        <v>0</v>
      </c>
      <c r="V1474" s="2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 s="2">
        <f t="shared" si="174"/>
        <v>0</v>
      </c>
      <c r="AI1474" s="2" t="e">
        <f t="shared" si="169"/>
        <v>#DIV/0!</v>
      </c>
      <c r="AJ1474">
        <v>0</v>
      </c>
      <c r="AK1474" s="2">
        <f t="shared" si="175"/>
        <v>0</v>
      </c>
    </row>
    <row r="1475" spans="1:37" ht="12.75" customHeight="1">
      <c r="A1475" s="2">
        <v>14</v>
      </c>
      <c r="B1475" s="2">
        <v>15</v>
      </c>
      <c r="C1475" s="2" t="s">
        <v>10</v>
      </c>
      <c r="D1475" t="s">
        <v>1462</v>
      </c>
      <c r="E1475" s="2" t="s">
        <v>1604</v>
      </c>
      <c r="F1475" t="str">
        <f t="shared" si="170"/>
        <v>051EMPLOYEE RELATED COSTS - WAGES &amp; SALARIES</v>
      </c>
      <c r="G1475" t="str">
        <f t="shared" si="171"/>
        <v>1004SALARIES &amp; WAGES - ANNUAL BONUS</v>
      </c>
      <c r="H1475" s="2" t="s">
        <v>1577</v>
      </c>
      <c r="I1475" t="s">
        <v>1326</v>
      </c>
      <c r="J1475" s="2" t="s">
        <v>669</v>
      </c>
      <c r="K1475" s="2" t="s">
        <v>670</v>
      </c>
      <c r="L1475" s="2" t="s">
        <v>391</v>
      </c>
      <c r="M1475" s="2" t="s">
        <v>392</v>
      </c>
      <c r="N1475" s="2" t="s">
        <v>428</v>
      </c>
      <c r="O1475" s="2" t="s">
        <v>429</v>
      </c>
      <c r="P1475" s="2">
        <v>82406</v>
      </c>
      <c r="Q1475" s="2">
        <v>58694</v>
      </c>
      <c r="R1475" s="3">
        <f t="shared" si="172"/>
        <v>61922.17</v>
      </c>
      <c r="S1475" s="3">
        <f t="shared" si="173"/>
        <v>65204.045010000002</v>
      </c>
      <c r="T1475" s="2">
        <v>0</v>
      </c>
      <c r="U1475" s="2">
        <v>0</v>
      </c>
      <c r="V1475" s="2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 s="2">
        <f t="shared" si="174"/>
        <v>0</v>
      </c>
      <c r="AI1475" s="2">
        <f t="shared" si="169"/>
        <v>0</v>
      </c>
      <c r="AJ1475">
        <v>0</v>
      </c>
      <c r="AK1475" s="2">
        <f t="shared" si="175"/>
        <v>0</v>
      </c>
    </row>
    <row r="1476" spans="1:37" ht="12.75" customHeight="1">
      <c r="A1476" s="2">
        <v>14</v>
      </c>
      <c r="B1476" s="2">
        <v>15</v>
      </c>
      <c r="C1476" s="2" t="s">
        <v>10</v>
      </c>
      <c r="D1476" t="s">
        <v>1462</v>
      </c>
      <c r="E1476" s="2" t="s">
        <v>1604</v>
      </c>
      <c r="F1476" t="str">
        <f t="shared" si="170"/>
        <v>051EMPLOYEE RELATED COSTS - WAGES &amp; SALARIES</v>
      </c>
      <c r="G1476" t="str">
        <f t="shared" si="171"/>
        <v>1010SALARIES &amp; WAGES - LEAVE PAYMENTS</v>
      </c>
      <c r="H1476" s="2" t="s">
        <v>1577</v>
      </c>
      <c r="I1476" t="s">
        <v>1326</v>
      </c>
      <c r="J1476" s="2" t="s">
        <v>669</v>
      </c>
      <c r="K1476" s="2" t="s">
        <v>670</v>
      </c>
      <c r="L1476" s="2" t="s">
        <v>391</v>
      </c>
      <c r="M1476" s="2" t="s">
        <v>392</v>
      </c>
      <c r="N1476" s="2" t="s">
        <v>430</v>
      </c>
      <c r="O1476" s="2" t="s">
        <v>431</v>
      </c>
      <c r="P1476" s="2">
        <v>66760</v>
      </c>
      <c r="Q1476" s="2">
        <v>121760</v>
      </c>
      <c r="R1476" s="3">
        <f t="shared" si="172"/>
        <v>128456.8</v>
      </c>
      <c r="S1476" s="3">
        <f t="shared" si="173"/>
        <v>135265.0104</v>
      </c>
      <c r="T1476" s="2">
        <v>32854.559999999998</v>
      </c>
      <c r="U1476" s="2">
        <v>0</v>
      </c>
      <c r="V1476" s="2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32854.559999999998</v>
      </c>
      <c r="AH1476" s="2">
        <f t="shared" si="174"/>
        <v>32854.559999999998</v>
      </c>
      <c r="AI1476" s="2">
        <f t="shared" si="169"/>
        <v>0.49212941881366085</v>
      </c>
      <c r="AJ1476">
        <v>32854.559999999998</v>
      </c>
      <c r="AK1476" s="2">
        <f t="shared" si="175"/>
        <v>65709.119999999995</v>
      </c>
    </row>
    <row r="1477" spans="1:37" ht="12.75" customHeight="1">
      <c r="A1477" s="2">
        <v>14</v>
      </c>
      <c r="B1477" s="2">
        <v>15</v>
      </c>
      <c r="C1477" s="2" t="s">
        <v>10</v>
      </c>
      <c r="D1477" t="s">
        <v>1462</v>
      </c>
      <c r="E1477" s="2" t="s">
        <v>1604</v>
      </c>
      <c r="F1477" t="str">
        <f t="shared" si="170"/>
        <v>051EMPLOYEE RELATED COSTS - WAGES &amp; SALARIES</v>
      </c>
      <c r="G1477" t="str">
        <f t="shared" si="171"/>
        <v>1012HOUSING ALLOWANCE</v>
      </c>
      <c r="H1477" s="2" t="s">
        <v>1577</v>
      </c>
      <c r="I1477" t="s">
        <v>1326</v>
      </c>
      <c r="J1477" s="2" t="s">
        <v>669</v>
      </c>
      <c r="K1477" s="2" t="s">
        <v>670</v>
      </c>
      <c r="L1477" s="2" t="s">
        <v>391</v>
      </c>
      <c r="M1477" s="2" t="s">
        <v>392</v>
      </c>
      <c r="N1477" s="2" t="s">
        <v>432</v>
      </c>
      <c r="O1477" s="2" t="s">
        <v>433</v>
      </c>
      <c r="P1477" s="2">
        <v>0</v>
      </c>
      <c r="Q1477" s="2">
        <v>0</v>
      </c>
      <c r="R1477" s="3">
        <f t="shared" si="172"/>
        <v>0</v>
      </c>
      <c r="S1477" s="3">
        <f t="shared" si="173"/>
        <v>0</v>
      </c>
      <c r="T1477" s="2">
        <v>0</v>
      </c>
      <c r="U1477" s="2">
        <v>0</v>
      </c>
      <c r="V1477" s="2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 s="2">
        <f t="shared" si="174"/>
        <v>0</v>
      </c>
      <c r="AI1477" s="2" t="e">
        <f t="shared" si="169"/>
        <v>#DIV/0!</v>
      </c>
      <c r="AJ1477">
        <v>0</v>
      </c>
      <c r="AK1477" s="2">
        <f t="shared" si="175"/>
        <v>0</v>
      </c>
    </row>
    <row r="1478" spans="1:37" ht="12.75" customHeight="1">
      <c r="A1478" s="2">
        <v>14</v>
      </c>
      <c r="B1478" s="2">
        <v>15</v>
      </c>
      <c r="C1478" s="2" t="s">
        <v>10</v>
      </c>
      <c r="D1478" t="s">
        <v>1462</v>
      </c>
      <c r="E1478" s="2" t="s">
        <v>1604</v>
      </c>
      <c r="F1478" t="str">
        <f t="shared" si="170"/>
        <v>051EMPLOYEE RELATED COSTS - WAGES &amp; SALARIES</v>
      </c>
      <c r="G1478" t="str">
        <f t="shared" si="171"/>
        <v>1013TRAVEL ALLOWANCE</v>
      </c>
      <c r="H1478" s="2" t="s">
        <v>1577</v>
      </c>
      <c r="I1478" t="s">
        <v>1326</v>
      </c>
      <c r="J1478" s="2" t="s">
        <v>669</v>
      </c>
      <c r="K1478" s="2" t="s">
        <v>670</v>
      </c>
      <c r="L1478" s="2" t="s">
        <v>391</v>
      </c>
      <c r="M1478" s="2" t="s">
        <v>392</v>
      </c>
      <c r="N1478" s="2" t="s">
        <v>434</v>
      </c>
      <c r="O1478" s="2" t="s">
        <v>435</v>
      </c>
      <c r="P1478" s="2">
        <v>120948</v>
      </c>
      <c r="Q1478" s="2">
        <v>122551</v>
      </c>
      <c r="R1478" s="3">
        <f t="shared" si="172"/>
        <v>129291.30499999999</v>
      </c>
      <c r="S1478" s="3">
        <f t="shared" si="173"/>
        <v>136143.74416499998</v>
      </c>
      <c r="T1478" s="2">
        <v>57639.39</v>
      </c>
      <c r="U1478" s="2">
        <v>0</v>
      </c>
      <c r="V1478" s="2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9664.8799999999992</v>
      </c>
      <c r="AC1478">
        <v>9664.8799999999992</v>
      </c>
      <c r="AD1478">
        <v>9608.6299999999992</v>
      </c>
      <c r="AE1478">
        <v>9612</v>
      </c>
      <c r="AF1478">
        <v>9544.5</v>
      </c>
      <c r="AG1478">
        <v>9544.5</v>
      </c>
      <c r="AH1478" s="2">
        <f t="shared" si="174"/>
        <v>57639.39</v>
      </c>
      <c r="AI1478" s="2">
        <f t="shared" si="169"/>
        <v>0.47656339914674073</v>
      </c>
      <c r="AJ1478">
        <v>57639.39</v>
      </c>
      <c r="AK1478" s="2">
        <f t="shared" si="175"/>
        <v>115278.78</v>
      </c>
    </row>
    <row r="1479" spans="1:37" ht="12.75" customHeight="1">
      <c r="A1479" s="2">
        <v>14</v>
      </c>
      <c r="B1479" s="2">
        <v>15</v>
      </c>
      <c r="C1479" s="2" t="s">
        <v>10</v>
      </c>
      <c r="D1479" t="s">
        <v>1463</v>
      </c>
      <c r="E1479" s="2" t="s">
        <v>1610</v>
      </c>
      <c r="F1479" t="str">
        <f t="shared" si="170"/>
        <v>051EMPLOYEE RELATED COSTS - WAGES &amp; SALARIES</v>
      </c>
      <c r="G1479" t="str">
        <f t="shared" si="171"/>
        <v>1001SALARIES &amp; WAGES - BASIC SCALE</v>
      </c>
      <c r="H1479" s="2" t="s">
        <v>1584</v>
      </c>
      <c r="I1479" t="s">
        <v>1326</v>
      </c>
      <c r="J1479" s="2" t="s">
        <v>671</v>
      </c>
      <c r="K1479" s="2" t="s">
        <v>672</v>
      </c>
      <c r="L1479" s="2" t="s">
        <v>391</v>
      </c>
      <c r="M1479" s="2" t="s">
        <v>392</v>
      </c>
      <c r="N1479" s="2" t="s">
        <v>424</v>
      </c>
      <c r="O1479" s="2" t="s">
        <v>425</v>
      </c>
      <c r="P1479" s="2">
        <v>3669411</v>
      </c>
      <c r="Q1479" s="2">
        <v>3889646</v>
      </c>
      <c r="R1479" s="3">
        <f t="shared" si="172"/>
        <v>4103576.53</v>
      </c>
      <c r="S1479" s="3">
        <f t="shared" si="173"/>
        <v>4321066.0860899994</v>
      </c>
      <c r="T1479" s="2">
        <v>1827900.82</v>
      </c>
      <c r="U1479" s="2">
        <v>0</v>
      </c>
      <c r="V1479" s="2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297793.11</v>
      </c>
      <c r="AC1479">
        <v>299820.51</v>
      </c>
      <c r="AD1479">
        <v>330825.67</v>
      </c>
      <c r="AE1479">
        <v>299820.51</v>
      </c>
      <c r="AF1479">
        <v>299820.51</v>
      </c>
      <c r="AG1479">
        <v>299820.51</v>
      </c>
      <c r="AH1479" s="2">
        <f t="shared" si="174"/>
        <v>1827900.82</v>
      </c>
      <c r="AI1479" s="2">
        <f t="shared" si="169"/>
        <v>0.49814556614126904</v>
      </c>
      <c r="AJ1479">
        <v>1827900.82</v>
      </c>
      <c r="AK1479" s="2">
        <f t="shared" si="175"/>
        <v>3655801.64</v>
      </c>
    </row>
    <row r="1480" spans="1:37" ht="12.75" customHeight="1">
      <c r="A1480" s="2">
        <v>14</v>
      </c>
      <c r="B1480" s="2">
        <v>15</v>
      </c>
      <c r="C1480" s="2" t="s">
        <v>10</v>
      </c>
      <c r="D1480" t="s">
        <v>1463</v>
      </c>
      <c r="E1480" s="2" t="s">
        <v>1610</v>
      </c>
      <c r="F1480" t="str">
        <f t="shared" si="170"/>
        <v>051EMPLOYEE RELATED COSTS - WAGES &amp; SALARIES</v>
      </c>
      <c r="G1480" t="str">
        <f t="shared" si="171"/>
        <v>1002SALARIES &amp; WAGES - OVERTIME</v>
      </c>
      <c r="H1480" s="2" t="s">
        <v>1584</v>
      </c>
      <c r="I1480" t="s">
        <v>1326</v>
      </c>
      <c r="J1480" s="2" t="s">
        <v>671</v>
      </c>
      <c r="K1480" s="2" t="s">
        <v>672</v>
      </c>
      <c r="L1480" s="2" t="s">
        <v>391</v>
      </c>
      <c r="M1480" s="2" t="s">
        <v>392</v>
      </c>
      <c r="N1480" s="2" t="s">
        <v>419</v>
      </c>
      <c r="O1480" s="2" t="s">
        <v>420</v>
      </c>
      <c r="P1480" s="2">
        <v>52169</v>
      </c>
      <c r="Q1480" s="2">
        <v>34926</v>
      </c>
      <c r="R1480" s="3">
        <f t="shared" si="172"/>
        <v>36846.93</v>
      </c>
      <c r="S1480" s="3">
        <f t="shared" si="173"/>
        <v>38799.817289999999</v>
      </c>
      <c r="T1480" s="2">
        <v>23017.13</v>
      </c>
      <c r="U1480" s="2">
        <v>0</v>
      </c>
      <c r="V1480" s="2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4951.6400000000003</v>
      </c>
      <c r="AC1480">
        <v>7181.76</v>
      </c>
      <c r="AD1480">
        <v>4010.28</v>
      </c>
      <c r="AE1480">
        <v>2831.17</v>
      </c>
      <c r="AF1480">
        <v>1951.44</v>
      </c>
      <c r="AG1480">
        <v>2090.84</v>
      </c>
      <c r="AH1480" s="2">
        <f t="shared" si="174"/>
        <v>23017.13</v>
      </c>
      <c r="AI1480" s="2">
        <f t="shared" si="169"/>
        <v>0.44120320496846788</v>
      </c>
      <c r="AJ1480">
        <v>23017.13</v>
      </c>
      <c r="AK1480" s="2">
        <f t="shared" si="175"/>
        <v>46034.26</v>
      </c>
    </row>
    <row r="1481" spans="1:37" ht="12.75" customHeight="1">
      <c r="A1481" s="2">
        <v>14</v>
      </c>
      <c r="B1481" s="2">
        <v>15</v>
      </c>
      <c r="C1481" s="2" t="s">
        <v>10</v>
      </c>
      <c r="D1481" t="s">
        <v>1463</v>
      </c>
      <c r="E1481" s="2" t="s">
        <v>1610</v>
      </c>
      <c r="F1481" t="str">
        <f t="shared" si="170"/>
        <v>051EMPLOYEE RELATED COSTS - WAGES &amp; SALARIES</v>
      </c>
      <c r="G1481" t="str">
        <f t="shared" si="171"/>
        <v>1003SALARIES &amp; WAGES - PENSIONABLE ALLOWANCE</v>
      </c>
      <c r="H1481" s="2" t="s">
        <v>1584</v>
      </c>
      <c r="I1481" t="s">
        <v>1326</v>
      </c>
      <c r="J1481" s="2" t="s">
        <v>671</v>
      </c>
      <c r="K1481" s="2" t="s">
        <v>672</v>
      </c>
      <c r="L1481" s="2" t="s">
        <v>391</v>
      </c>
      <c r="M1481" s="2" t="s">
        <v>392</v>
      </c>
      <c r="N1481" s="2" t="s">
        <v>426</v>
      </c>
      <c r="O1481" s="2" t="s">
        <v>427</v>
      </c>
      <c r="P1481" s="2">
        <v>0</v>
      </c>
      <c r="Q1481" s="2">
        <v>0</v>
      </c>
      <c r="R1481" s="3">
        <f t="shared" si="172"/>
        <v>0</v>
      </c>
      <c r="S1481" s="3">
        <f t="shared" si="173"/>
        <v>0</v>
      </c>
      <c r="T1481" s="2">
        <v>0</v>
      </c>
      <c r="U1481" s="2">
        <v>0</v>
      </c>
      <c r="V1481" s="2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 s="2">
        <f t="shared" si="174"/>
        <v>0</v>
      </c>
      <c r="AI1481" s="2" t="e">
        <f t="shared" si="169"/>
        <v>#DIV/0!</v>
      </c>
      <c r="AJ1481">
        <v>0</v>
      </c>
      <c r="AK1481" s="2">
        <f t="shared" si="175"/>
        <v>0</v>
      </c>
    </row>
    <row r="1482" spans="1:37" ht="12.75" customHeight="1">
      <c r="A1482" s="2">
        <v>14</v>
      </c>
      <c r="B1482" s="2">
        <v>15</v>
      </c>
      <c r="C1482" s="2" t="s">
        <v>10</v>
      </c>
      <c r="D1482" t="s">
        <v>1463</v>
      </c>
      <c r="E1482" s="2" t="s">
        <v>1610</v>
      </c>
      <c r="F1482" t="str">
        <f t="shared" si="170"/>
        <v>051EMPLOYEE RELATED COSTS - WAGES &amp; SALARIES</v>
      </c>
      <c r="G1482" t="str">
        <f t="shared" si="171"/>
        <v>1004SALARIES &amp; WAGES - ANNUAL BONUS</v>
      </c>
      <c r="H1482" s="2" t="s">
        <v>1584</v>
      </c>
      <c r="I1482" t="s">
        <v>1326</v>
      </c>
      <c r="J1482" s="2" t="s">
        <v>671</v>
      </c>
      <c r="K1482" s="2" t="s">
        <v>672</v>
      </c>
      <c r="L1482" s="2" t="s">
        <v>391</v>
      </c>
      <c r="M1482" s="2" t="s">
        <v>392</v>
      </c>
      <c r="N1482" s="2" t="s">
        <v>428</v>
      </c>
      <c r="O1482" s="2" t="s">
        <v>429</v>
      </c>
      <c r="P1482" s="2">
        <v>232733</v>
      </c>
      <c r="Q1482" s="2">
        <v>346300</v>
      </c>
      <c r="R1482" s="3">
        <f t="shared" si="172"/>
        <v>365346.5</v>
      </c>
      <c r="S1482" s="3">
        <f t="shared" si="173"/>
        <v>384709.86450000003</v>
      </c>
      <c r="T1482" s="2">
        <v>184767.21000000002</v>
      </c>
      <c r="U1482" s="2">
        <v>0</v>
      </c>
      <c r="V1482" s="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84337.54</v>
      </c>
      <c r="AC1482">
        <v>73009.97</v>
      </c>
      <c r="AD1482">
        <v>0</v>
      </c>
      <c r="AE1482">
        <v>27419.7</v>
      </c>
      <c r="AF1482">
        <v>0</v>
      </c>
      <c r="AG1482">
        <v>0</v>
      </c>
      <c r="AH1482" s="2">
        <f t="shared" si="174"/>
        <v>184767.21000000002</v>
      </c>
      <c r="AI1482" s="2">
        <f t="shared" si="169"/>
        <v>0.79390206803504459</v>
      </c>
      <c r="AJ1482">
        <v>184767.21</v>
      </c>
      <c r="AK1482" s="2">
        <f t="shared" si="175"/>
        <v>369534.42000000004</v>
      </c>
    </row>
    <row r="1483" spans="1:37" ht="12.75" customHeight="1">
      <c r="A1483" s="2">
        <v>14</v>
      </c>
      <c r="B1483" s="2">
        <v>15</v>
      </c>
      <c r="C1483" s="2" t="s">
        <v>10</v>
      </c>
      <c r="D1483" t="s">
        <v>1463</v>
      </c>
      <c r="E1483" s="2" t="s">
        <v>1610</v>
      </c>
      <c r="F1483" t="str">
        <f t="shared" si="170"/>
        <v>051EMPLOYEE RELATED COSTS - WAGES &amp; SALARIES</v>
      </c>
      <c r="G1483" t="str">
        <f t="shared" si="171"/>
        <v>1005SALARIES &amp; WAGES - STANDBY ALLOWANCE</v>
      </c>
      <c r="H1483" s="2" t="s">
        <v>1584</v>
      </c>
      <c r="I1483" t="s">
        <v>1326</v>
      </c>
      <c r="J1483" s="2" t="s">
        <v>671</v>
      </c>
      <c r="K1483" s="2" t="s">
        <v>672</v>
      </c>
      <c r="L1483" s="2" t="s">
        <v>391</v>
      </c>
      <c r="M1483" s="2" t="s">
        <v>392</v>
      </c>
      <c r="N1483" s="2" t="s">
        <v>565</v>
      </c>
      <c r="O1483" s="2" t="s">
        <v>566</v>
      </c>
      <c r="P1483" s="2">
        <v>0</v>
      </c>
      <c r="Q1483" s="2">
        <v>0</v>
      </c>
      <c r="R1483" s="3">
        <f t="shared" si="172"/>
        <v>0</v>
      </c>
      <c r="S1483" s="3">
        <f t="shared" si="173"/>
        <v>0</v>
      </c>
      <c r="T1483" s="2">
        <v>0</v>
      </c>
      <c r="U1483" s="2">
        <v>0</v>
      </c>
      <c r="V1483" s="2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 s="2">
        <f t="shared" si="174"/>
        <v>0</v>
      </c>
      <c r="AI1483" s="2" t="e">
        <f t="shared" si="169"/>
        <v>#DIV/0!</v>
      </c>
      <c r="AJ1483">
        <v>0</v>
      </c>
      <c r="AK1483" s="2">
        <f t="shared" si="175"/>
        <v>0</v>
      </c>
    </row>
    <row r="1484" spans="1:37" ht="12.75" customHeight="1">
      <c r="A1484" s="2">
        <v>14</v>
      </c>
      <c r="B1484" s="2">
        <v>15</v>
      </c>
      <c r="C1484" s="2" t="s">
        <v>10</v>
      </c>
      <c r="D1484" t="s">
        <v>1463</v>
      </c>
      <c r="E1484" s="2" t="s">
        <v>1610</v>
      </c>
      <c r="F1484" t="str">
        <f t="shared" si="170"/>
        <v>051EMPLOYEE RELATED COSTS - WAGES &amp; SALARIES</v>
      </c>
      <c r="G1484" t="str">
        <f t="shared" si="171"/>
        <v>1010SALARIES &amp; WAGES - LEAVE PAYMENTS</v>
      </c>
      <c r="H1484" s="2" t="s">
        <v>1584</v>
      </c>
      <c r="I1484" t="s">
        <v>1326</v>
      </c>
      <c r="J1484" s="2" t="s">
        <v>671</v>
      </c>
      <c r="K1484" s="2" t="s">
        <v>672</v>
      </c>
      <c r="L1484" s="2" t="s">
        <v>391</v>
      </c>
      <c r="M1484" s="2" t="s">
        <v>392</v>
      </c>
      <c r="N1484" s="2" t="s">
        <v>430</v>
      </c>
      <c r="O1484" s="2" t="s">
        <v>431</v>
      </c>
      <c r="P1484" s="2">
        <v>148100</v>
      </c>
      <c r="Q1484" s="2">
        <v>237089</v>
      </c>
      <c r="R1484" s="3">
        <f t="shared" si="172"/>
        <v>250128.89499999999</v>
      </c>
      <c r="S1484" s="3">
        <f t="shared" si="173"/>
        <v>263385.72643499996</v>
      </c>
      <c r="T1484" s="2">
        <v>0</v>
      </c>
      <c r="U1484" s="2">
        <v>0</v>
      </c>
      <c r="V1484" s="2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 s="2">
        <f t="shared" si="174"/>
        <v>0</v>
      </c>
      <c r="AI1484" s="2">
        <f t="shared" si="169"/>
        <v>0</v>
      </c>
      <c r="AJ1484">
        <v>0</v>
      </c>
      <c r="AK1484" s="2">
        <f t="shared" si="175"/>
        <v>0</v>
      </c>
    </row>
    <row r="1485" spans="1:37" ht="12.75" customHeight="1">
      <c r="A1485" s="2">
        <v>14</v>
      </c>
      <c r="B1485" s="2">
        <v>15</v>
      </c>
      <c r="C1485" s="2" t="s">
        <v>10</v>
      </c>
      <c r="D1485" t="s">
        <v>1463</v>
      </c>
      <c r="E1485" s="2" t="s">
        <v>1610</v>
      </c>
      <c r="F1485" t="str">
        <f t="shared" si="170"/>
        <v>051EMPLOYEE RELATED COSTS - WAGES &amp; SALARIES</v>
      </c>
      <c r="G1485" t="str">
        <f t="shared" si="171"/>
        <v>1012HOUSING ALLOWANCE</v>
      </c>
      <c r="H1485" s="2" t="s">
        <v>1584</v>
      </c>
      <c r="I1485" t="s">
        <v>1326</v>
      </c>
      <c r="J1485" s="2" t="s">
        <v>671</v>
      </c>
      <c r="K1485" s="2" t="s">
        <v>672</v>
      </c>
      <c r="L1485" s="2" t="s">
        <v>391</v>
      </c>
      <c r="M1485" s="2" t="s">
        <v>392</v>
      </c>
      <c r="N1485" s="2" t="s">
        <v>432</v>
      </c>
      <c r="O1485" s="2" t="s">
        <v>433</v>
      </c>
      <c r="P1485" s="2">
        <v>12275</v>
      </c>
      <c r="Q1485" s="2">
        <v>12275</v>
      </c>
      <c r="R1485" s="3">
        <f t="shared" si="172"/>
        <v>12950.125</v>
      </c>
      <c r="S1485" s="3">
        <f t="shared" si="173"/>
        <v>13636.481625</v>
      </c>
      <c r="T1485" s="2">
        <v>6692</v>
      </c>
      <c r="U1485" s="2">
        <v>0</v>
      </c>
      <c r="V1485" s="2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1434</v>
      </c>
      <c r="AC1485">
        <v>478</v>
      </c>
      <c r="AD1485">
        <v>1912</v>
      </c>
      <c r="AE1485">
        <v>478</v>
      </c>
      <c r="AF1485">
        <v>478</v>
      </c>
      <c r="AG1485">
        <v>1912</v>
      </c>
      <c r="AH1485" s="2">
        <f t="shared" si="174"/>
        <v>6692</v>
      </c>
      <c r="AI1485" s="2">
        <f t="shared" si="169"/>
        <v>0.54517311608961305</v>
      </c>
      <c r="AJ1485">
        <v>6692</v>
      </c>
      <c r="AK1485" s="2">
        <f t="shared" si="175"/>
        <v>13384</v>
      </c>
    </row>
    <row r="1486" spans="1:37" ht="12.75" customHeight="1">
      <c r="A1486" s="2">
        <v>14</v>
      </c>
      <c r="B1486" s="2">
        <v>15</v>
      </c>
      <c r="C1486" s="2" t="s">
        <v>10</v>
      </c>
      <c r="D1486" t="s">
        <v>1463</v>
      </c>
      <c r="E1486" s="2" t="s">
        <v>1610</v>
      </c>
      <c r="F1486" t="str">
        <f t="shared" si="170"/>
        <v>051EMPLOYEE RELATED COSTS - WAGES &amp; SALARIES</v>
      </c>
      <c r="G1486" t="str">
        <f t="shared" si="171"/>
        <v>1013TRAVEL ALLOWANCE</v>
      </c>
      <c r="H1486" s="2" t="s">
        <v>1584</v>
      </c>
      <c r="I1486" t="s">
        <v>1326</v>
      </c>
      <c r="J1486" s="2" t="s">
        <v>671</v>
      </c>
      <c r="K1486" s="2" t="s">
        <v>672</v>
      </c>
      <c r="L1486" s="2" t="s">
        <v>391</v>
      </c>
      <c r="M1486" s="2" t="s">
        <v>392</v>
      </c>
      <c r="N1486" s="2" t="s">
        <v>434</v>
      </c>
      <c r="O1486" s="2" t="s">
        <v>435</v>
      </c>
      <c r="P1486" s="2">
        <v>204268</v>
      </c>
      <c r="Q1486" s="2">
        <v>299570</v>
      </c>
      <c r="R1486" s="3">
        <f t="shared" si="172"/>
        <v>316046.34999999998</v>
      </c>
      <c r="S1486" s="3">
        <f t="shared" si="173"/>
        <v>332796.80654999998</v>
      </c>
      <c r="T1486" s="2">
        <v>140896.25</v>
      </c>
      <c r="U1486" s="2">
        <v>0</v>
      </c>
      <c r="V1486" s="2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23625.25</v>
      </c>
      <c r="AC1486">
        <v>23625.25</v>
      </c>
      <c r="AD1486">
        <v>23487.75</v>
      </c>
      <c r="AE1486">
        <v>23496</v>
      </c>
      <c r="AF1486">
        <v>23331</v>
      </c>
      <c r="AG1486">
        <v>23331</v>
      </c>
      <c r="AH1486" s="2">
        <f t="shared" si="174"/>
        <v>140896.25</v>
      </c>
      <c r="AI1486" s="2">
        <f t="shared" ref="AI1486:AI1549" si="176">AH1486/P1486</f>
        <v>0.68976173458397794</v>
      </c>
      <c r="AJ1486">
        <v>140896.25</v>
      </c>
      <c r="AK1486" s="2">
        <f t="shared" si="175"/>
        <v>281792.5</v>
      </c>
    </row>
    <row r="1487" spans="1:37" ht="12.75" customHeight="1">
      <c r="A1487" s="2">
        <v>14</v>
      </c>
      <c r="B1487" s="2">
        <v>15</v>
      </c>
      <c r="C1487" s="2" t="s">
        <v>10</v>
      </c>
      <c r="D1487" t="s">
        <v>1463</v>
      </c>
      <c r="E1487" s="2" t="s">
        <v>1610</v>
      </c>
      <c r="F1487" t="str">
        <f t="shared" ref="F1487:F1550" si="177">L1487&amp;M1487</f>
        <v>051EMPLOYEE RELATED COSTS - WAGES &amp; SALARIES</v>
      </c>
      <c r="G1487" t="str">
        <f t="shared" ref="G1487:G1550" si="178">N1487&amp;O1487</f>
        <v>1016PERFORMANCE INCENTIVE SCHEMES</v>
      </c>
      <c r="H1487" s="2" t="s">
        <v>1584</v>
      </c>
      <c r="I1487" t="s">
        <v>1326</v>
      </c>
      <c r="J1487" s="2" t="s">
        <v>671</v>
      </c>
      <c r="K1487" s="2" t="s">
        <v>672</v>
      </c>
      <c r="L1487" s="2" t="s">
        <v>391</v>
      </c>
      <c r="M1487" s="2" t="s">
        <v>392</v>
      </c>
      <c r="N1487" s="2" t="s">
        <v>393</v>
      </c>
      <c r="O1487" s="2" t="s">
        <v>394</v>
      </c>
      <c r="P1487" s="2">
        <v>91643</v>
      </c>
      <c r="Q1487" s="2">
        <v>108289</v>
      </c>
      <c r="R1487" s="3">
        <f t="shared" ref="R1487:R1550" si="179">SUM((Q1487*0.055)+Q1487)</f>
        <v>114244.895</v>
      </c>
      <c r="S1487" s="3">
        <f t="shared" ref="S1487:S1550" si="180">SUM((R1487*0.053)+R1487)</f>
        <v>120299.87443500001</v>
      </c>
      <c r="T1487" s="2">
        <v>0</v>
      </c>
      <c r="U1487" s="2">
        <v>0</v>
      </c>
      <c r="V1487" s="2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 s="2">
        <f t="shared" ref="AH1487:AH1550" si="181">SUM(AB1487:AG1487)</f>
        <v>0</v>
      </c>
      <c r="AI1487" s="2">
        <f t="shared" si="176"/>
        <v>0</v>
      </c>
      <c r="AJ1487">
        <v>0</v>
      </c>
      <c r="AK1487" s="2">
        <f t="shared" ref="AK1487:AK1550" si="182">T1487*2</f>
        <v>0</v>
      </c>
    </row>
    <row r="1488" spans="1:37" ht="12.75" customHeight="1">
      <c r="A1488" s="2">
        <v>14</v>
      </c>
      <c r="B1488" s="2">
        <v>15</v>
      </c>
      <c r="C1488" s="2" t="s">
        <v>10</v>
      </c>
      <c r="D1488" t="s">
        <v>1464</v>
      </c>
      <c r="E1488" s="2" t="s">
        <v>1610</v>
      </c>
      <c r="F1488" t="str">
        <f t="shared" si="177"/>
        <v>051EMPLOYEE RELATED COSTS - WAGES &amp; SALARIES</v>
      </c>
      <c r="G1488" t="str">
        <f t="shared" si="178"/>
        <v>1001SALARIES &amp; WAGES - BASIC SCALE</v>
      </c>
      <c r="H1488" s="2" t="s">
        <v>1584</v>
      </c>
      <c r="I1488" t="s">
        <v>1326</v>
      </c>
      <c r="J1488" s="2" t="s">
        <v>673</v>
      </c>
      <c r="K1488" s="2" t="s">
        <v>674</v>
      </c>
      <c r="L1488" s="2" t="s">
        <v>391</v>
      </c>
      <c r="M1488" s="2" t="s">
        <v>392</v>
      </c>
      <c r="N1488" s="2" t="s">
        <v>424</v>
      </c>
      <c r="O1488" s="2" t="s">
        <v>425</v>
      </c>
      <c r="P1488" s="2">
        <v>13868076</v>
      </c>
      <c r="Q1488" s="2">
        <v>14112289</v>
      </c>
      <c r="R1488" s="3">
        <f t="shared" si="179"/>
        <v>14888464.895</v>
      </c>
      <c r="S1488" s="3">
        <f t="shared" si="180"/>
        <v>15677553.534435</v>
      </c>
      <c r="T1488" s="2">
        <v>6332808.4699999997</v>
      </c>
      <c r="U1488" s="2">
        <v>0</v>
      </c>
      <c r="V1488" s="2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1064688.77</v>
      </c>
      <c r="AC1488">
        <v>1065130.1299999999</v>
      </c>
      <c r="AD1488">
        <v>1063876.58</v>
      </c>
      <c r="AE1488">
        <v>1048078.9</v>
      </c>
      <c r="AF1488">
        <v>1050476.55</v>
      </c>
      <c r="AG1488">
        <v>1040557.54</v>
      </c>
      <c r="AH1488" s="2">
        <f t="shared" si="181"/>
        <v>6332808.4699999997</v>
      </c>
      <c r="AI1488" s="2">
        <f t="shared" si="176"/>
        <v>0.45664650741746726</v>
      </c>
      <c r="AJ1488">
        <v>6332808.4699999997</v>
      </c>
      <c r="AK1488" s="2">
        <f t="shared" si="182"/>
        <v>12665616.939999999</v>
      </c>
    </row>
    <row r="1489" spans="1:37" ht="12.75" customHeight="1">
      <c r="A1489" s="2">
        <v>14</v>
      </c>
      <c r="B1489" s="2">
        <v>15</v>
      </c>
      <c r="C1489" s="2" t="s">
        <v>10</v>
      </c>
      <c r="D1489" t="s">
        <v>1464</v>
      </c>
      <c r="E1489" s="2" t="s">
        <v>1610</v>
      </c>
      <c r="F1489" t="str">
        <f t="shared" si="177"/>
        <v>051EMPLOYEE RELATED COSTS - WAGES &amp; SALARIES</v>
      </c>
      <c r="G1489" t="str">
        <f t="shared" si="178"/>
        <v>1002SALARIES &amp; WAGES - OVERTIME</v>
      </c>
      <c r="H1489" s="2" t="s">
        <v>1584</v>
      </c>
      <c r="I1489" t="s">
        <v>1326</v>
      </c>
      <c r="J1489" s="2" t="s">
        <v>673</v>
      </c>
      <c r="K1489" s="2" t="s">
        <v>674</v>
      </c>
      <c r="L1489" s="2" t="s">
        <v>391</v>
      </c>
      <c r="M1489" s="2" t="s">
        <v>392</v>
      </c>
      <c r="N1489" s="2" t="s">
        <v>419</v>
      </c>
      <c r="O1489" s="2" t="s">
        <v>420</v>
      </c>
      <c r="P1489" s="2">
        <v>2585363</v>
      </c>
      <c r="Q1489" s="2">
        <v>3550918</v>
      </c>
      <c r="R1489" s="3">
        <f t="shared" si="179"/>
        <v>3746218.49</v>
      </c>
      <c r="S1489" s="3">
        <f t="shared" si="180"/>
        <v>3944768.0699700001</v>
      </c>
      <c r="T1489" s="2">
        <v>1295793.5699999998</v>
      </c>
      <c r="U1489" s="2">
        <v>0</v>
      </c>
      <c r="V1489" s="2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149160.10999999999</v>
      </c>
      <c r="AC1489">
        <v>176636.21</v>
      </c>
      <c r="AD1489">
        <v>232170.46</v>
      </c>
      <c r="AE1489">
        <v>272586.90999999997</v>
      </c>
      <c r="AF1489">
        <v>250169.93</v>
      </c>
      <c r="AG1489">
        <v>215069.95</v>
      </c>
      <c r="AH1489" s="2">
        <f t="shared" si="181"/>
        <v>1295793.5699999998</v>
      </c>
      <c r="AI1489" s="2">
        <f t="shared" si="176"/>
        <v>0.5012037265173207</v>
      </c>
      <c r="AJ1489">
        <v>1295793.57</v>
      </c>
      <c r="AK1489" s="2">
        <f t="shared" si="182"/>
        <v>2591587.1399999997</v>
      </c>
    </row>
    <row r="1490" spans="1:37" ht="12.75" customHeight="1">
      <c r="A1490" s="2">
        <v>14</v>
      </c>
      <c r="B1490" s="2">
        <v>15</v>
      </c>
      <c r="C1490" s="2" t="s">
        <v>10</v>
      </c>
      <c r="D1490" t="s">
        <v>1464</v>
      </c>
      <c r="E1490" s="2" t="s">
        <v>1610</v>
      </c>
      <c r="F1490" t="str">
        <f t="shared" si="177"/>
        <v>051EMPLOYEE RELATED COSTS - WAGES &amp; SALARIES</v>
      </c>
      <c r="G1490" t="str">
        <f t="shared" si="178"/>
        <v>1003SALARIES &amp; WAGES - PENSIONABLE ALLOWANCE</v>
      </c>
      <c r="H1490" s="2" t="s">
        <v>1584</v>
      </c>
      <c r="I1490" t="s">
        <v>1326</v>
      </c>
      <c r="J1490" s="2" t="s">
        <v>673</v>
      </c>
      <c r="K1490" s="2" t="s">
        <v>674</v>
      </c>
      <c r="L1490" s="2" t="s">
        <v>391</v>
      </c>
      <c r="M1490" s="2" t="s">
        <v>392</v>
      </c>
      <c r="N1490" s="2" t="s">
        <v>426</v>
      </c>
      <c r="O1490" s="2" t="s">
        <v>427</v>
      </c>
      <c r="P1490" s="2">
        <v>0</v>
      </c>
      <c r="Q1490" s="2">
        <v>0</v>
      </c>
      <c r="R1490" s="3">
        <f t="shared" si="179"/>
        <v>0</v>
      </c>
      <c r="S1490" s="3">
        <f t="shared" si="180"/>
        <v>0</v>
      </c>
      <c r="T1490" s="2">
        <v>0</v>
      </c>
      <c r="U1490" s="2">
        <v>0</v>
      </c>
      <c r="V1490" s="2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 s="2">
        <f t="shared" si="181"/>
        <v>0</v>
      </c>
      <c r="AI1490" s="2" t="e">
        <f t="shared" si="176"/>
        <v>#DIV/0!</v>
      </c>
      <c r="AJ1490">
        <v>0</v>
      </c>
      <c r="AK1490" s="2">
        <f t="shared" si="182"/>
        <v>0</v>
      </c>
    </row>
    <row r="1491" spans="1:37" ht="12.75" customHeight="1">
      <c r="A1491" s="2">
        <v>14</v>
      </c>
      <c r="B1491" s="2">
        <v>15</v>
      </c>
      <c r="C1491" s="2" t="s">
        <v>10</v>
      </c>
      <c r="D1491" t="s">
        <v>1464</v>
      </c>
      <c r="E1491" s="2" t="s">
        <v>1610</v>
      </c>
      <c r="F1491" t="str">
        <f t="shared" si="177"/>
        <v>051EMPLOYEE RELATED COSTS - WAGES &amp; SALARIES</v>
      </c>
      <c r="G1491" t="str">
        <f t="shared" si="178"/>
        <v>1004SALARIES &amp; WAGES - ANNUAL BONUS</v>
      </c>
      <c r="H1491" s="2" t="s">
        <v>1584</v>
      </c>
      <c r="I1491" t="s">
        <v>1326</v>
      </c>
      <c r="J1491" s="2" t="s">
        <v>673</v>
      </c>
      <c r="K1491" s="2" t="s">
        <v>674</v>
      </c>
      <c r="L1491" s="2" t="s">
        <v>391</v>
      </c>
      <c r="M1491" s="2" t="s">
        <v>392</v>
      </c>
      <c r="N1491" s="2" t="s">
        <v>428</v>
      </c>
      <c r="O1491" s="2" t="s">
        <v>429</v>
      </c>
      <c r="P1491" s="2">
        <v>1172483</v>
      </c>
      <c r="Q1491" s="2">
        <v>1174954</v>
      </c>
      <c r="R1491" s="3">
        <f t="shared" si="179"/>
        <v>1239576.47</v>
      </c>
      <c r="S1491" s="3">
        <f t="shared" si="180"/>
        <v>1305274.0229100001</v>
      </c>
      <c r="T1491" s="2">
        <v>472139.90999999992</v>
      </c>
      <c r="U1491" s="2">
        <v>0</v>
      </c>
      <c r="V1491" s="2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132840.10999999999</v>
      </c>
      <c r="AC1491">
        <v>11581.3</v>
      </c>
      <c r="AD1491">
        <v>91834.04</v>
      </c>
      <c r="AE1491">
        <v>114513.13</v>
      </c>
      <c r="AF1491">
        <v>82063.740000000005</v>
      </c>
      <c r="AG1491">
        <v>39307.589999999997</v>
      </c>
      <c r="AH1491" s="2">
        <f t="shared" si="181"/>
        <v>472139.90999999992</v>
      </c>
      <c r="AI1491" s="2">
        <f t="shared" si="176"/>
        <v>0.40268380010627014</v>
      </c>
      <c r="AJ1491">
        <v>472139.91</v>
      </c>
      <c r="AK1491" s="2">
        <f t="shared" si="182"/>
        <v>944279.81999999983</v>
      </c>
    </row>
    <row r="1492" spans="1:37" ht="12.75" customHeight="1">
      <c r="A1492" s="2">
        <v>14</v>
      </c>
      <c r="B1492" s="2">
        <v>15</v>
      </c>
      <c r="C1492" s="2" t="s">
        <v>10</v>
      </c>
      <c r="D1492" t="s">
        <v>1464</v>
      </c>
      <c r="E1492" s="2" t="s">
        <v>1610</v>
      </c>
      <c r="F1492" t="str">
        <f t="shared" si="177"/>
        <v>051EMPLOYEE RELATED COSTS - WAGES &amp; SALARIES</v>
      </c>
      <c r="G1492" t="str">
        <f t="shared" si="178"/>
        <v>1005SALARIES &amp; WAGES - STANDBY ALLOWANCE</v>
      </c>
      <c r="H1492" s="2" t="s">
        <v>1584</v>
      </c>
      <c r="I1492" t="s">
        <v>1326</v>
      </c>
      <c r="J1492" s="2" t="s">
        <v>673</v>
      </c>
      <c r="K1492" s="2" t="s">
        <v>674</v>
      </c>
      <c r="L1492" s="2" t="s">
        <v>391</v>
      </c>
      <c r="M1492" s="2" t="s">
        <v>392</v>
      </c>
      <c r="N1492" s="2" t="s">
        <v>565</v>
      </c>
      <c r="O1492" s="2" t="s">
        <v>566</v>
      </c>
      <c r="P1492" s="2">
        <v>345780</v>
      </c>
      <c r="Q1492" s="2">
        <v>616786</v>
      </c>
      <c r="R1492" s="3">
        <f t="shared" si="179"/>
        <v>650709.23</v>
      </c>
      <c r="S1492" s="3">
        <f t="shared" si="180"/>
        <v>685196.81918999995</v>
      </c>
      <c r="T1492" s="2">
        <v>111132.75000000001</v>
      </c>
      <c r="U1492" s="2">
        <v>0</v>
      </c>
      <c r="V1492" s="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20984.7</v>
      </c>
      <c r="AC1492">
        <v>19485.599999999999</v>
      </c>
      <c r="AD1492">
        <v>16345.25</v>
      </c>
      <c r="AE1492">
        <v>21555.65</v>
      </c>
      <c r="AF1492">
        <v>16559.099999999999</v>
      </c>
      <c r="AG1492">
        <v>16202.45</v>
      </c>
      <c r="AH1492" s="2">
        <f t="shared" si="181"/>
        <v>111132.75000000001</v>
      </c>
      <c r="AI1492" s="2">
        <f t="shared" si="176"/>
        <v>0.32139727572444909</v>
      </c>
      <c r="AJ1492">
        <v>111132.75</v>
      </c>
      <c r="AK1492" s="2">
        <f t="shared" si="182"/>
        <v>222265.50000000003</v>
      </c>
    </row>
    <row r="1493" spans="1:37" ht="12.75" customHeight="1">
      <c r="A1493" s="2">
        <v>14</v>
      </c>
      <c r="B1493" s="2">
        <v>15</v>
      </c>
      <c r="C1493" s="2" t="s">
        <v>10</v>
      </c>
      <c r="D1493" t="s">
        <v>1464</v>
      </c>
      <c r="E1493" s="2" t="s">
        <v>1610</v>
      </c>
      <c r="F1493" t="str">
        <f t="shared" si="177"/>
        <v>051EMPLOYEE RELATED COSTS - WAGES &amp; SALARIES</v>
      </c>
      <c r="G1493" t="str">
        <f t="shared" si="178"/>
        <v>1010SALARIES &amp; WAGES - LEAVE PAYMENTS</v>
      </c>
      <c r="H1493" s="2" t="s">
        <v>1584</v>
      </c>
      <c r="I1493" t="s">
        <v>1326</v>
      </c>
      <c r="J1493" s="2" t="s">
        <v>673</v>
      </c>
      <c r="K1493" s="2" t="s">
        <v>674</v>
      </c>
      <c r="L1493" s="2" t="s">
        <v>391</v>
      </c>
      <c r="M1493" s="2" t="s">
        <v>392</v>
      </c>
      <c r="N1493" s="2" t="s">
        <v>430</v>
      </c>
      <c r="O1493" s="2" t="s">
        <v>431</v>
      </c>
      <c r="P1493" s="2">
        <v>939141</v>
      </c>
      <c r="Q1493" s="2">
        <v>939029</v>
      </c>
      <c r="R1493" s="3">
        <f t="shared" si="179"/>
        <v>990675.59499999997</v>
      </c>
      <c r="S1493" s="3">
        <f t="shared" si="180"/>
        <v>1043181.401535</v>
      </c>
      <c r="T1493" s="2">
        <v>586910.6</v>
      </c>
      <c r="U1493" s="2">
        <v>0</v>
      </c>
      <c r="V1493" s="2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105600.62</v>
      </c>
      <c r="AC1493">
        <v>112733.29</v>
      </c>
      <c r="AD1493">
        <v>28290.16</v>
      </c>
      <c r="AE1493">
        <v>100061.06</v>
      </c>
      <c r="AF1493">
        <v>138934.59</v>
      </c>
      <c r="AG1493">
        <v>101290.88</v>
      </c>
      <c r="AH1493" s="2">
        <f t="shared" si="181"/>
        <v>586910.6</v>
      </c>
      <c r="AI1493" s="2">
        <f t="shared" si="176"/>
        <v>0.62494407123105045</v>
      </c>
      <c r="AJ1493">
        <v>586910.6</v>
      </c>
      <c r="AK1493" s="2">
        <f t="shared" si="182"/>
        <v>1173821.2</v>
      </c>
    </row>
    <row r="1494" spans="1:37" ht="12.75" customHeight="1">
      <c r="A1494" s="2">
        <v>14</v>
      </c>
      <c r="B1494" s="2">
        <v>15</v>
      </c>
      <c r="C1494" s="2" t="s">
        <v>10</v>
      </c>
      <c r="D1494" t="s">
        <v>1464</v>
      </c>
      <c r="E1494" s="2" t="s">
        <v>1610</v>
      </c>
      <c r="F1494" t="str">
        <f t="shared" si="177"/>
        <v>051EMPLOYEE RELATED COSTS - WAGES &amp; SALARIES</v>
      </c>
      <c r="G1494" t="str">
        <f t="shared" si="178"/>
        <v>1012HOUSING ALLOWANCE</v>
      </c>
      <c r="H1494" s="2" t="s">
        <v>1584</v>
      </c>
      <c r="I1494" t="s">
        <v>1326</v>
      </c>
      <c r="J1494" s="2" t="s">
        <v>673</v>
      </c>
      <c r="K1494" s="2" t="s">
        <v>674</v>
      </c>
      <c r="L1494" s="2" t="s">
        <v>391</v>
      </c>
      <c r="M1494" s="2" t="s">
        <v>392</v>
      </c>
      <c r="N1494" s="2" t="s">
        <v>432</v>
      </c>
      <c r="O1494" s="2" t="s">
        <v>433</v>
      </c>
      <c r="P1494" s="2">
        <v>34000</v>
      </c>
      <c r="Q1494" s="2">
        <v>69593</v>
      </c>
      <c r="R1494" s="3">
        <f t="shared" si="179"/>
        <v>73420.615000000005</v>
      </c>
      <c r="S1494" s="3">
        <f t="shared" si="180"/>
        <v>77311.907595000011</v>
      </c>
      <c r="T1494" s="2">
        <v>43408</v>
      </c>
      <c r="U1494" s="2">
        <v>0</v>
      </c>
      <c r="V1494" s="2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7138</v>
      </c>
      <c r="AC1494">
        <v>7138</v>
      </c>
      <c r="AD1494">
        <v>4248</v>
      </c>
      <c r="AE1494">
        <v>7328</v>
      </c>
      <c r="AF1494">
        <v>6368</v>
      </c>
      <c r="AG1494">
        <v>11188</v>
      </c>
      <c r="AH1494" s="2">
        <f t="shared" si="181"/>
        <v>43408</v>
      </c>
      <c r="AI1494" s="2">
        <f t="shared" si="176"/>
        <v>1.2767058823529411</v>
      </c>
      <c r="AJ1494">
        <v>43408</v>
      </c>
      <c r="AK1494" s="2">
        <f t="shared" si="182"/>
        <v>86816</v>
      </c>
    </row>
    <row r="1495" spans="1:37" ht="12.75" customHeight="1">
      <c r="A1495" s="2">
        <v>14</v>
      </c>
      <c r="B1495" s="2">
        <v>15</v>
      </c>
      <c r="C1495" s="2" t="s">
        <v>10</v>
      </c>
      <c r="D1495" t="s">
        <v>1464</v>
      </c>
      <c r="E1495" s="2" t="s">
        <v>1610</v>
      </c>
      <c r="F1495" t="str">
        <f t="shared" si="177"/>
        <v>051EMPLOYEE RELATED COSTS - WAGES &amp; SALARIES</v>
      </c>
      <c r="G1495" t="str">
        <f t="shared" si="178"/>
        <v>1013TRAVEL ALLOWANCE</v>
      </c>
      <c r="H1495" s="2" t="s">
        <v>1584</v>
      </c>
      <c r="I1495" t="s">
        <v>1326</v>
      </c>
      <c r="J1495" s="2" t="s">
        <v>673</v>
      </c>
      <c r="K1495" s="2" t="s">
        <v>674</v>
      </c>
      <c r="L1495" s="2" t="s">
        <v>391</v>
      </c>
      <c r="M1495" s="2" t="s">
        <v>392</v>
      </c>
      <c r="N1495" s="2" t="s">
        <v>434</v>
      </c>
      <c r="O1495" s="2" t="s">
        <v>435</v>
      </c>
      <c r="P1495" s="2">
        <v>171692</v>
      </c>
      <c r="Q1495" s="2">
        <v>0</v>
      </c>
      <c r="R1495" s="3">
        <f t="shared" si="179"/>
        <v>0</v>
      </c>
      <c r="S1495" s="3">
        <f t="shared" si="180"/>
        <v>0</v>
      </c>
      <c r="T1495" s="2">
        <v>81822.31</v>
      </c>
      <c r="U1495" s="2">
        <v>0</v>
      </c>
      <c r="V1495" s="2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13719.83</v>
      </c>
      <c r="AC1495">
        <v>13719.83</v>
      </c>
      <c r="AD1495">
        <v>13639.98</v>
      </c>
      <c r="AE1495">
        <v>13644.77</v>
      </c>
      <c r="AF1495">
        <v>13548.95</v>
      </c>
      <c r="AG1495">
        <v>13548.95</v>
      </c>
      <c r="AH1495" s="2">
        <f t="shared" si="181"/>
        <v>81822.31</v>
      </c>
      <c r="AI1495" s="2">
        <f t="shared" si="176"/>
        <v>0.47656448757076625</v>
      </c>
      <c r="AJ1495">
        <v>81822.31</v>
      </c>
      <c r="AK1495" s="2">
        <f t="shared" si="182"/>
        <v>163644.62</v>
      </c>
    </row>
    <row r="1496" spans="1:37" ht="12.75" customHeight="1">
      <c r="A1496" s="2">
        <v>14</v>
      </c>
      <c r="B1496" s="2">
        <v>15</v>
      </c>
      <c r="C1496" s="2" t="s">
        <v>10</v>
      </c>
      <c r="D1496" t="s">
        <v>1464</v>
      </c>
      <c r="E1496" s="2" t="s">
        <v>1610</v>
      </c>
      <c r="F1496" t="str">
        <f t="shared" si="177"/>
        <v>051EMPLOYEE RELATED COSTS - WAGES &amp; SALARIES</v>
      </c>
      <c r="G1496" t="str">
        <f t="shared" si="178"/>
        <v>1016PERFORMANCE INCENTIVE SCHEMES</v>
      </c>
      <c r="H1496" s="2" t="s">
        <v>1584</v>
      </c>
      <c r="I1496" t="s">
        <v>1326</v>
      </c>
      <c r="J1496" s="2" t="s">
        <v>673</v>
      </c>
      <c r="K1496" s="2" t="s">
        <v>674</v>
      </c>
      <c r="L1496" s="2" t="s">
        <v>391</v>
      </c>
      <c r="M1496" s="2" t="s">
        <v>392</v>
      </c>
      <c r="N1496" s="2" t="s">
        <v>393</v>
      </c>
      <c r="O1496" s="2" t="s">
        <v>394</v>
      </c>
      <c r="P1496" s="2">
        <v>0</v>
      </c>
      <c r="Q1496" s="2">
        <v>108289</v>
      </c>
      <c r="R1496" s="3">
        <f t="shared" si="179"/>
        <v>114244.895</v>
      </c>
      <c r="S1496" s="3">
        <f t="shared" si="180"/>
        <v>120299.87443500001</v>
      </c>
      <c r="T1496" s="2">
        <v>0</v>
      </c>
      <c r="U1496" s="2">
        <v>0</v>
      </c>
      <c r="V1496" s="2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 s="2">
        <f t="shared" si="181"/>
        <v>0</v>
      </c>
      <c r="AI1496" s="2" t="e">
        <f t="shared" si="176"/>
        <v>#DIV/0!</v>
      </c>
      <c r="AJ1496">
        <v>0</v>
      </c>
      <c r="AK1496" s="2">
        <f t="shared" si="182"/>
        <v>0</v>
      </c>
    </row>
    <row r="1497" spans="1:37" ht="12.75" customHeight="1">
      <c r="A1497" s="2">
        <v>14</v>
      </c>
      <c r="B1497" s="2">
        <v>15</v>
      </c>
      <c r="C1497" s="2" t="s">
        <v>10</v>
      </c>
      <c r="D1497" t="s">
        <v>1465</v>
      </c>
      <c r="E1497" s="2" t="s">
        <v>1610</v>
      </c>
      <c r="F1497" t="str">
        <f t="shared" si="177"/>
        <v>051EMPLOYEE RELATED COSTS - WAGES &amp; SALARIES</v>
      </c>
      <c r="G1497" t="str">
        <f t="shared" si="178"/>
        <v>1001SALARIES &amp; WAGES - BASIC SCALE</v>
      </c>
      <c r="H1497" s="2" t="s">
        <v>1584</v>
      </c>
      <c r="I1497" t="s">
        <v>1326</v>
      </c>
      <c r="J1497" s="2" t="s">
        <v>684</v>
      </c>
      <c r="K1497" s="2" t="s">
        <v>685</v>
      </c>
      <c r="L1497" s="2" t="s">
        <v>391</v>
      </c>
      <c r="M1497" s="2" t="s">
        <v>392</v>
      </c>
      <c r="N1497" s="2" t="s">
        <v>424</v>
      </c>
      <c r="O1497" s="2" t="s">
        <v>425</v>
      </c>
      <c r="P1497" s="2">
        <v>6755607</v>
      </c>
      <c r="Q1497" s="2">
        <v>6242126</v>
      </c>
      <c r="R1497" s="3">
        <f t="shared" si="179"/>
        <v>6585442.9299999997</v>
      </c>
      <c r="S1497" s="3">
        <f t="shared" si="180"/>
        <v>6934471.4052900001</v>
      </c>
      <c r="T1497" s="2">
        <v>2744020.56</v>
      </c>
      <c r="U1497" s="2">
        <v>0</v>
      </c>
      <c r="V1497" s="2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447042.74</v>
      </c>
      <c r="AC1497">
        <v>451845.03</v>
      </c>
      <c r="AD1497">
        <v>471138.04</v>
      </c>
      <c r="AE1497">
        <v>461002.22</v>
      </c>
      <c r="AF1497">
        <v>462459.17</v>
      </c>
      <c r="AG1497">
        <v>450533.36</v>
      </c>
      <c r="AH1497" s="2">
        <f t="shared" si="181"/>
        <v>2744020.56</v>
      </c>
      <c r="AI1497" s="2">
        <f t="shared" si="176"/>
        <v>0.40618416080153863</v>
      </c>
      <c r="AJ1497">
        <v>2744020.56</v>
      </c>
      <c r="AK1497" s="2">
        <f t="shared" si="182"/>
        <v>5488041.1200000001</v>
      </c>
    </row>
    <row r="1498" spans="1:37" ht="12.75" customHeight="1">
      <c r="A1498" s="2">
        <v>14</v>
      </c>
      <c r="B1498" s="2">
        <v>15</v>
      </c>
      <c r="C1498" s="2" t="s">
        <v>10</v>
      </c>
      <c r="D1498" t="s">
        <v>1465</v>
      </c>
      <c r="E1498" s="2" t="s">
        <v>1610</v>
      </c>
      <c r="F1498" t="str">
        <f t="shared" si="177"/>
        <v>051EMPLOYEE RELATED COSTS - WAGES &amp; SALARIES</v>
      </c>
      <c r="G1498" t="str">
        <f t="shared" si="178"/>
        <v>1002SALARIES &amp; WAGES - OVERTIME</v>
      </c>
      <c r="H1498" s="2" t="s">
        <v>1584</v>
      </c>
      <c r="I1498" t="s">
        <v>1326</v>
      </c>
      <c r="J1498" s="2" t="s">
        <v>684</v>
      </c>
      <c r="K1498" s="2" t="s">
        <v>685</v>
      </c>
      <c r="L1498" s="2" t="s">
        <v>391</v>
      </c>
      <c r="M1498" s="2" t="s">
        <v>392</v>
      </c>
      <c r="N1498" s="2" t="s">
        <v>419</v>
      </c>
      <c r="O1498" s="2" t="s">
        <v>420</v>
      </c>
      <c r="P1498" s="2">
        <v>694669</v>
      </c>
      <c r="Q1498" s="2">
        <v>1354909</v>
      </c>
      <c r="R1498" s="3">
        <f t="shared" si="179"/>
        <v>1429428.9950000001</v>
      </c>
      <c r="S1498" s="3">
        <f t="shared" si="180"/>
        <v>1505188.7317350002</v>
      </c>
      <c r="T1498" s="2">
        <v>592932.65</v>
      </c>
      <c r="U1498" s="2">
        <v>0</v>
      </c>
      <c r="V1498" s="2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113011.17</v>
      </c>
      <c r="AC1498">
        <v>116457.3</v>
      </c>
      <c r="AD1498">
        <v>102760.96000000001</v>
      </c>
      <c r="AE1498">
        <v>77345.06</v>
      </c>
      <c r="AF1498">
        <v>91795.75</v>
      </c>
      <c r="AG1498">
        <v>91562.41</v>
      </c>
      <c r="AH1498" s="2">
        <f t="shared" si="181"/>
        <v>592932.65</v>
      </c>
      <c r="AI1498" s="2">
        <f t="shared" si="176"/>
        <v>0.85354701303786407</v>
      </c>
      <c r="AJ1498">
        <v>592932.65</v>
      </c>
      <c r="AK1498" s="2">
        <f t="shared" si="182"/>
        <v>1185865.3</v>
      </c>
    </row>
    <row r="1499" spans="1:37" ht="12.75" customHeight="1">
      <c r="A1499" s="2">
        <v>14</v>
      </c>
      <c r="B1499" s="2">
        <v>15</v>
      </c>
      <c r="C1499" s="2" t="s">
        <v>10</v>
      </c>
      <c r="D1499" t="s">
        <v>1465</v>
      </c>
      <c r="E1499" s="2" t="s">
        <v>1610</v>
      </c>
      <c r="F1499" t="str">
        <f t="shared" si="177"/>
        <v>051EMPLOYEE RELATED COSTS - WAGES &amp; SALARIES</v>
      </c>
      <c r="G1499" t="str">
        <f t="shared" si="178"/>
        <v>1003SALARIES &amp; WAGES - PENSIONABLE ALLOWANCE</v>
      </c>
      <c r="H1499" s="2" t="s">
        <v>1584</v>
      </c>
      <c r="I1499" t="s">
        <v>1326</v>
      </c>
      <c r="J1499" s="2" t="s">
        <v>684</v>
      </c>
      <c r="K1499" s="2" t="s">
        <v>685</v>
      </c>
      <c r="L1499" s="2" t="s">
        <v>391</v>
      </c>
      <c r="M1499" s="2" t="s">
        <v>392</v>
      </c>
      <c r="N1499" s="2" t="s">
        <v>426</v>
      </c>
      <c r="O1499" s="2" t="s">
        <v>427</v>
      </c>
      <c r="P1499" s="2">
        <v>0</v>
      </c>
      <c r="Q1499" s="2">
        <v>0</v>
      </c>
      <c r="R1499" s="3">
        <f t="shared" si="179"/>
        <v>0</v>
      </c>
      <c r="S1499" s="3">
        <f t="shared" si="180"/>
        <v>0</v>
      </c>
      <c r="T1499" s="2">
        <v>0</v>
      </c>
      <c r="U1499" s="2">
        <v>0</v>
      </c>
      <c r="V1499" s="2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 s="2">
        <f t="shared" si="181"/>
        <v>0</v>
      </c>
      <c r="AI1499" s="2" t="e">
        <f t="shared" si="176"/>
        <v>#DIV/0!</v>
      </c>
      <c r="AJ1499">
        <v>0</v>
      </c>
      <c r="AK1499" s="2">
        <f t="shared" si="182"/>
        <v>0</v>
      </c>
    </row>
    <row r="1500" spans="1:37" ht="12.75" customHeight="1">
      <c r="A1500" s="2">
        <v>14</v>
      </c>
      <c r="B1500" s="2">
        <v>15</v>
      </c>
      <c r="C1500" s="2" t="s">
        <v>10</v>
      </c>
      <c r="D1500" t="s">
        <v>1465</v>
      </c>
      <c r="E1500" s="2" t="s">
        <v>1610</v>
      </c>
      <c r="F1500" t="str">
        <f t="shared" si="177"/>
        <v>051EMPLOYEE RELATED COSTS - WAGES &amp; SALARIES</v>
      </c>
      <c r="G1500" t="str">
        <f t="shared" si="178"/>
        <v>1004SALARIES &amp; WAGES - ANNUAL BONUS</v>
      </c>
      <c r="H1500" s="2" t="s">
        <v>1584</v>
      </c>
      <c r="I1500" t="s">
        <v>1326</v>
      </c>
      <c r="J1500" s="2" t="s">
        <v>684</v>
      </c>
      <c r="K1500" s="2" t="s">
        <v>685</v>
      </c>
      <c r="L1500" s="2" t="s">
        <v>391</v>
      </c>
      <c r="M1500" s="2" t="s">
        <v>392</v>
      </c>
      <c r="N1500" s="2" t="s">
        <v>428</v>
      </c>
      <c r="O1500" s="2" t="s">
        <v>429</v>
      </c>
      <c r="P1500" s="2">
        <v>561428</v>
      </c>
      <c r="Q1500" s="2">
        <v>519642</v>
      </c>
      <c r="R1500" s="3">
        <f t="shared" si="179"/>
        <v>548222.31000000006</v>
      </c>
      <c r="S1500" s="3">
        <f t="shared" si="180"/>
        <v>577278.09243000008</v>
      </c>
      <c r="T1500" s="2">
        <v>322132.2</v>
      </c>
      <c r="U1500" s="2">
        <v>0</v>
      </c>
      <c r="V1500" s="2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104666.13</v>
      </c>
      <c r="AC1500">
        <v>30777.33</v>
      </c>
      <c r="AD1500">
        <v>3599.87</v>
      </c>
      <c r="AE1500">
        <v>146474.19</v>
      </c>
      <c r="AF1500">
        <v>27419.7</v>
      </c>
      <c r="AG1500">
        <v>9194.98</v>
      </c>
      <c r="AH1500" s="2">
        <f t="shared" si="181"/>
        <v>322132.2</v>
      </c>
      <c r="AI1500" s="2">
        <f t="shared" si="176"/>
        <v>0.57377295040503862</v>
      </c>
      <c r="AJ1500">
        <v>322132.2</v>
      </c>
      <c r="AK1500" s="2">
        <f t="shared" si="182"/>
        <v>644264.4</v>
      </c>
    </row>
    <row r="1501" spans="1:37" ht="12.75" customHeight="1">
      <c r="A1501" s="2">
        <v>14</v>
      </c>
      <c r="B1501" s="2">
        <v>15</v>
      </c>
      <c r="C1501" s="2" t="s">
        <v>10</v>
      </c>
      <c r="D1501" t="s">
        <v>1465</v>
      </c>
      <c r="E1501" s="2" t="s">
        <v>1610</v>
      </c>
      <c r="F1501" t="str">
        <f t="shared" si="177"/>
        <v>051EMPLOYEE RELATED COSTS - WAGES &amp; SALARIES</v>
      </c>
      <c r="G1501" t="str">
        <f t="shared" si="178"/>
        <v>1005SALARIES &amp; WAGES - STANDBY ALLOWANCE</v>
      </c>
      <c r="H1501" s="2" t="s">
        <v>1584</v>
      </c>
      <c r="I1501" t="s">
        <v>1326</v>
      </c>
      <c r="J1501" s="2" t="s">
        <v>684</v>
      </c>
      <c r="K1501" s="2" t="s">
        <v>685</v>
      </c>
      <c r="L1501" s="2" t="s">
        <v>391</v>
      </c>
      <c r="M1501" s="2" t="s">
        <v>392</v>
      </c>
      <c r="N1501" s="2" t="s">
        <v>565</v>
      </c>
      <c r="O1501" s="2" t="s">
        <v>566</v>
      </c>
      <c r="P1501" s="2">
        <v>187047</v>
      </c>
      <c r="Q1501" s="2">
        <v>163261</v>
      </c>
      <c r="R1501" s="3">
        <f t="shared" si="179"/>
        <v>172240.35500000001</v>
      </c>
      <c r="S1501" s="3">
        <f t="shared" si="180"/>
        <v>181369.093815</v>
      </c>
      <c r="T1501" s="2">
        <v>70297.45</v>
      </c>
      <c r="U1501" s="2">
        <v>0</v>
      </c>
      <c r="V1501" s="2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15970.05</v>
      </c>
      <c r="AC1501">
        <v>10635</v>
      </c>
      <c r="AD1501">
        <v>10930.6</v>
      </c>
      <c r="AE1501">
        <v>11705.75</v>
      </c>
      <c r="AF1501">
        <v>10777.85</v>
      </c>
      <c r="AG1501">
        <v>10278.200000000001</v>
      </c>
      <c r="AH1501" s="2">
        <f t="shared" si="181"/>
        <v>70297.45</v>
      </c>
      <c r="AI1501" s="2">
        <f t="shared" si="176"/>
        <v>0.37582773313659135</v>
      </c>
      <c r="AJ1501">
        <v>70297.45</v>
      </c>
      <c r="AK1501" s="2">
        <f t="shared" si="182"/>
        <v>140594.9</v>
      </c>
    </row>
    <row r="1502" spans="1:37" ht="12.75" customHeight="1">
      <c r="A1502" s="2">
        <v>14</v>
      </c>
      <c r="B1502" s="2">
        <v>15</v>
      </c>
      <c r="C1502" s="2" t="s">
        <v>10</v>
      </c>
      <c r="D1502" t="s">
        <v>1465</v>
      </c>
      <c r="E1502" s="2" t="s">
        <v>1610</v>
      </c>
      <c r="F1502" t="str">
        <f t="shared" si="177"/>
        <v>051EMPLOYEE RELATED COSTS - WAGES &amp; SALARIES</v>
      </c>
      <c r="G1502" t="str">
        <f t="shared" si="178"/>
        <v>1010SALARIES &amp; WAGES - LEAVE PAYMENTS</v>
      </c>
      <c r="H1502" s="2" t="s">
        <v>1584</v>
      </c>
      <c r="I1502" t="s">
        <v>1326</v>
      </c>
      <c r="J1502" s="2" t="s">
        <v>684</v>
      </c>
      <c r="K1502" s="2" t="s">
        <v>685</v>
      </c>
      <c r="L1502" s="2" t="s">
        <v>391</v>
      </c>
      <c r="M1502" s="2" t="s">
        <v>392</v>
      </c>
      <c r="N1502" s="2" t="s">
        <v>430</v>
      </c>
      <c r="O1502" s="2" t="s">
        <v>431</v>
      </c>
      <c r="P1502" s="2">
        <v>383108</v>
      </c>
      <c r="Q1502" s="2">
        <v>430082</v>
      </c>
      <c r="R1502" s="3">
        <f t="shared" si="179"/>
        <v>453736.51</v>
      </c>
      <c r="S1502" s="3">
        <f t="shared" si="180"/>
        <v>477784.54503000004</v>
      </c>
      <c r="T1502" s="2">
        <v>156157.01</v>
      </c>
      <c r="U1502" s="2">
        <v>0</v>
      </c>
      <c r="V1502" s="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10567.52</v>
      </c>
      <c r="AC1502">
        <v>4910.8</v>
      </c>
      <c r="AD1502">
        <v>52674.07</v>
      </c>
      <c r="AE1502">
        <v>0</v>
      </c>
      <c r="AF1502">
        <v>52277.2</v>
      </c>
      <c r="AG1502">
        <v>35727.42</v>
      </c>
      <c r="AH1502" s="2">
        <f t="shared" si="181"/>
        <v>156157.01</v>
      </c>
      <c r="AI1502" s="2">
        <f t="shared" si="176"/>
        <v>0.40760571431554549</v>
      </c>
      <c r="AJ1502">
        <v>156157.01</v>
      </c>
      <c r="AK1502" s="2">
        <f t="shared" si="182"/>
        <v>312314.02</v>
      </c>
    </row>
    <row r="1503" spans="1:37" ht="12.75" customHeight="1">
      <c r="A1503" s="2">
        <v>14</v>
      </c>
      <c r="B1503" s="2">
        <v>15</v>
      </c>
      <c r="C1503" s="2" t="s">
        <v>10</v>
      </c>
      <c r="D1503" t="s">
        <v>1465</v>
      </c>
      <c r="E1503" s="2" t="s">
        <v>1610</v>
      </c>
      <c r="F1503" t="str">
        <f t="shared" si="177"/>
        <v>051EMPLOYEE RELATED COSTS - WAGES &amp; SALARIES</v>
      </c>
      <c r="G1503" t="str">
        <f t="shared" si="178"/>
        <v>1012HOUSING ALLOWANCE</v>
      </c>
      <c r="H1503" s="2" t="s">
        <v>1584</v>
      </c>
      <c r="I1503" t="s">
        <v>1326</v>
      </c>
      <c r="J1503" s="2" t="s">
        <v>684</v>
      </c>
      <c r="K1503" s="2" t="s">
        <v>685</v>
      </c>
      <c r="L1503" s="2" t="s">
        <v>391</v>
      </c>
      <c r="M1503" s="2" t="s">
        <v>392</v>
      </c>
      <c r="N1503" s="2" t="s">
        <v>432</v>
      </c>
      <c r="O1503" s="2" t="s">
        <v>433</v>
      </c>
      <c r="P1503" s="2">
        <v>50949</v>
      </c>
      <c r="Q1503" s="2">
        <v>53774</v>
      </c>
      <c r="R1503" s="3">
        <f t="shared" si="179"/>
        <v>56731.57</v>
      </c>
      <c r="S1503" s="3">
        <f t="shared" si="180"/>
        <v>59738.343209999999</v>
      </c>
      <c r="T1503" s="2">
        <v>38098</v>
      </c>
      <c r="U1503" s="2">
        <v>0</v>
      </c>
      <c r="V1503" s="2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7558</v>
      </c>
      <c r="AC1503">
        <v>5038</v>
      </c>
      <c r="AD1503">
        <v>4188</v>
      </c>
      <c r="AE1503">
        <v>9438</v>
      </c>
      <c r="AF1503">
        <v>2338</v>
      </c>
      <c r="AG1503">
        <v>9538</v>
      </c>
      <c r="AH1503" s="2">
        <f t="shared" si="181"/>
        <v>38098</v>
      </c>
      <c r="AI1503" s="2">
        <f t="shared" si="176"/>
        <v>0.74776737521835557</v>
      </c>
      <c r="AJ1503">
        <v>38098</v>
      </c>
      <c r="AK1503" s="2">
        <f t="shared" si="182"/>
        <v>76196</v>
      </c>
    </row>
    <row r="1504" spans="1:37" ht="12.75" customHeight="1">
      <c r="A1504" s="2">
        <v>14</v>
      </c>
      <c r="B1504" s="2">
        <v>15</v>
      </c>
      <c r="C1504" s="2" t="s">
        <v>10</v>
      </c>
      <c r="D1504" t="s">
        <v>1465</v>
      </c>
      <c r="E1504" s="2" t="s">
        <v>1610</v>
      </c>
      <c r="F1504" t="str">
        <f t="shared" si="177"/>
        <v>051EMPLOYEE RELATED COSTS - WAGES &amp; SALARIES</v>
      </c>
      <c r="G1504" t="str">
        <f t="shared" si="178"/>
        <v>1013TRAVEL ALLOWANCE</v>
      </c>
      <c r="H1504" s="2" t="s">
        <v>1584</v>
      </c>
      <c r="I1504" t="s">
        <v>1326</v>
      </c>
      <c r="J1504" s="2" t="s">
        <v>684</v>
      </c>
      <c r="K1504" s="2" t="s">
        <v>685</v>
      </c>
      <c r="L1504" s="2" t="s">
        <v>391</v>
      </c>
      <c r="M1504" s="2" t="s">
        <v>392</v>
      </c>
      <c r="N1504" s="2" t="s">
        <v>434</v>
      </c>
      <c r="O1504" s="2" t="s">
        <v>435</v>
      </c>
      <c r="P1504" s="2">
        <v>100199</v>
      </c>
      <c r="Q1504" s="2">
        <v>194121</v>
      </c>
      <c r="R1504" s="3">
        <f t="shared" si="179"/>
        <v>204797.655</v>
      </c>
      <c r="S1504" s="3">
        <f t="shared" si="180"/>
        <v>215651.93071499999</v>
      </c>
      <c r="T1504" s="2">
        <v>91300.77</v>
      </c>
      <c r="U1504" s="2">
        <v>0</v>
      </c>
      <c r="V1504" s="2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15309.16</v>
      </c>
      <c r="AC1504">
        <v>15309.16</v>
      </c>
      <c r="AD1504">
        <v>15220.06</v>
      </c>
      <c r="AE1504">
        <v>15225.41</v>
      </c>
      <c r="AF1504">
        <v>15118.49</v>
      </c>
      <c r="AG1504">
        <v>15118.49</v>
      </c>
      <c r="AH1504" s="2">
        <f t="shared" si="181"/>
        <v>91300.77</v>
      </c>
      <c r="AI1504" s="2">
        <f t="shared" si="176"/>
        <v>0.911194423098035</v>
      </c>
      <c r="AJ1504">
        <v>91300.77</v>
      </c>
      <c r="AK1504" s="2">
        <f t="shared" si="182"/>
        <v>182601.54</v>
      </c>
    </row>
    <row r="1505" spans="1:37" ht="12.75" customHeight="1">
      <c r="A1505" s="2">
        <v>14</v>
      </c>
      <c r="B1505" s="2">
        <v>15</v>
      </c>
      <c r="C1505" s="2" t="s">
        <v>10</v>
      </c>
      <c r="D1505" t="s">
        <v>1465</v>
      </c>
      <c r="E1505" s="2" t="s">
        <v>1610</v>
      </c>
      <c r="F1505" t="str">
        <f t="shared" si="177"/>
        <v>051EMPLOYEE RELATED COSTS - WAGES &amp; SALARIES</v>
      </c>
      <c r="G1505" t="str">
        <f t="shared" si="178"/>
        <v>1016PERFORMANCE INCENTIVE SCHEMES</v>
      </c>
      <c r="H1505" s="2" t="s">
        <v>1584</v>
      </c>
      <c r="I1505" t="s">
        <v>1326</v>
      </c>
      <c r="J1505" s="2" t="s">
        <v>684</v>
      </c>
      <c r="K1505" s="2" t="s">
        <v>685</v>
      </c>
      <c r="L1505" s="2" t="s">
        <v>391</v>
      </c>
      <c r="M1505" s="2" t="s">
        <v>392</v>
      </c>
      <c r="N1505" s="2" t="s">
        <v>393</v>
      </c>
      <c r="O1505" s="2" t="s">
        <v>394</v>
      </c>
      <c r="P1505" s="2">
        <v>0</v>
      </c>
      <c r="Q1505" s="2">
        <v>108289</v>
      </c>
      <c r="R1505" s="3">
        <f t="shared" si="179"/>
        <v>114244.895</v>
      </c>
      <c r="S1505" s="3">
        <f t="shared" si="180"/>
        <v>120299.87443500001</v>
      </c>
      <c r="T1505" s="2">
        <v>0</v>
      </c>
      <c r="U1505" s="2">
        <v>0</v>
      </c>
      <c r="V1505" s="2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 s="2">
        <f t="shared" si="181"/>
        <v>0</v>
      </c>
      <c r="AI1505" s="2" t="e">
        <f t="shared" si="176"/>
        <v>#DIV/0!</v>
      </c>
      <c r="AJ1505">
        <v>0</v>
      </c>
      <c r="AK1505" s="2">
        <f t="shared" si="182"/>
        <v>0</v>
      </c>
    </row>
    <row r="1506" spans="1:37" ht="12.75" customHeight="1">
      <c r="A1506" s="2">
        <v>14</v>
      </c>
      <c r="B1506" s="2">
        <v>15</v>
      </c>
      <c r="C1506" s="2" t="s">
        <v>699</v>
      </c>
      <c r="D1506" t="s">
        <v>1466</v>
      </c>
      <c r="E1506" s="2" t="s">
        <v>1608</v>
      </c>
      <c r="F1506" t="str">
        <f t="shared" si="177"/>
        <v>051EMPLOYEE RELATED COSTS - WAGES &amp; SALARIES</v>
      </c>
      <c r="G1506" t="str">
        <f t="shared" si="178"/>
        <v>1001SALARIES &amp; WAGES - BASIC SCALE</v>
      </c>
      <c r="H1506" s="2" t="s">
        <v>1582</v>
      </c>
      <c r="I1506" t="s">
        <v>1326</v>
      </c>
      <c r="J1506" s="2" t="s">
        <v>33</v>
      </c>
      <c r="K1506" s="2" t="s">
        <v>698</v>
      </c>
      <c r="L1506" s="2" t="s">
        <v>391</v>
      </c>
      <c r="M1506" s="2" t="s">
        <v>392</v>
      </c>
      <c r="N1506" s="2" t="s">
        <v>424</v>
      </c>
      <c r="O1506" s="2" t="s">
        <v>425</v>
      </c>
      <c r="P1506" s="2">
        <v>2772719</v>
      </c>
      <c r="Q1506" s="2">
        <v>1941008</v>
      </c>
      <c r="R1506" s="3">
        <f t="shared" si="179"/>
        <v>2047763.44</v>
      </c>
      <c r="S1506" s="3">
        <f t="shared" si="180"/>
        <v>2156294.9023199999</v>
      </c>
      <c r="T1506" s="2">
        <v>907012.92000000016</v>
      </c>
      <c r="U1506" s="2">
        <v>0</v>
      </c>
      <c r="V1506" s="2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151168.82</v>
      </c>
      <c r="AC1506">
        <v>151168.82</v>
      </c>
      <c r="AD1506">
        <v>151168.82</v>
      </c>
      <c r="AE1506">
        <v>151168.82</v>
      </c>
      <c r="AF1506">
        <v>151168.82</v>
      </c>
      <c r="AG1506">
        <v>151168.82</v>
      </c>
      <c r="AH1506" s="2">
        <f t="shared" si="181"/>
        <v>907012.92000000016</v>
      </c>
      <c r="AI1506" s="2">
        <f t="shared" si="176"/>
        <v>0.32712038976903185</v>
      </c>
      <c r="AJ1506">
        <v>907012.92</v>
      </c>
      <c r="AK1506" s="2">
        <f t="shared" si="182"/>
        <v>1814025.8400000003</v>
      </c>
    </row>
    <row r="1507" spans="1:37" ht="12.75" customHeight="1">
      <c r="A1507" s="2">
        <v>14</v>
      </c>
      <c r="B1507" s="2">
        <v>15</v>
      </c>
      <c r="C1507" s="2" t="s">
        <v>699</v>
      </c>
      <c r="D1507" t="s">
        <v>1466</v>
      </c>
      <c r="E1507" s="2" t="s">
        <v>1608</v>
      </c>
      <c r="F1507" t="str">
        <f t="shared" si="177"/>
        <v>051EMPLOYEE RELATED COSTS - WAGES &amp; SALARIES</v>
      </c>
      <c r="G1507" t="str">
        <f t="shared" si="178"/>
        <v>1003SALARIES &amp; WAGES - PENSIONABLE ALLOWANCE</v>
      </c>
      <c r="H1507" s="2" t="s">
        <v>1582</v>
      </c>
      <c r="I1507" t="s">
        <v>1326</v>
      </c>
      <c r="J1507" s="2" t="s">
        <v>33</v>
      </c>
      <c r="K1507" s="2" t="s">
        <v>698</v>
      </c>
      <c r="L1507" s="2" t="s">
        <v>391</v>
      </c>
      <c r="M1507" s="2" t="s">
        <v>392</v>
      </c>
      <c r="N1507" s="2" t="s">
        <v>426</v>
      </c>
      <c r="O1507" s="2" t="s">
        <v>427</v>
      </c>
      <c r="P1507" s="2">
        <v>0</v>
      </c>
      <c r="Q1507" s="2">
        <v>0</v>
      </c>
      <c r="R1507" s="3">
        <f t="shared" si="179"/>
        <v>0</v>
      </c>
      <c r="S1507" s="3">
        <f t="shared" si="180"/>
        <v>0</v>
      </c>
      <c r="T1507" s="2">
        <v>0</v>
      </c>
      <c r="U1507" s="2">
        <v>0</v>
      </c>
      <c r="V1507" s="2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 s="2">
        <f t="shared" si="181"/>
        <v>0</v>
      </c>
      <c r="AI1507" s="2" t="e">
        <f t="shared" si="176"/>
        <v>#DIV/0!</v>
      </c>
      <c r="AJ1507">
        <v>0</v>
      </c>
      <c r="AK1507" s="2">
        <f t="shared" si="182"/>
        <v>0</v>
      </c>
    </row>
    <row r="1508" spans="1:37" ht="12.75" customHeight="1">
      <c r="A1508" s="2">
        <v>14</v>
      </c>
      <c r="B1508" s="2">
        <v>15</v>
      </c>
      <c r="C1508" s="2" t="s">
        <v>699</v>
      </c>
      <c r="D1508" t="s">
        <v>1466</v>
      </c>
      <c r="E1508" s="2" t="s">
        <v>1608</v>
      </c>
      <c r="F1508" t="str">
        <f t="shared" si="177"/>
        <v>051EMPLOYEE RELATED COSTS - WAGES &amp; SALARIES</v>
      </c>
      <c r="G1508" t="str">
        <f t="shared" si="178"/>
        <v>1004SALARIES &amp; WAGES - ANNUAL BONUS</v>
      </c>
      <c r="H1508" s="2" t="s">
        <v>1582</v>
      </c>
      <c r="I1508" t="s">
        <v>1326</v>
      </c>
      <c r="J1508" s="2" t="s">
        <v>33</v>
      </c>
      <c r="K1508" s="2" t="s">
        <v>698</v>
      </c>
      <c r="L1508" s="2" t="s">
        <v>391</v>
      </c>
      <c r="M1508" s="2" t="s">
        <v>392</v>
      </c>
      <c r="N1508" s="2" t="s">
        <v>428</v>
      </c>
      <c r="O1508" s="2" t="s">
        <v>429</v>
      </c>
      <c r="P1508" s="2">
        <v>189891</v>
      </c>
      <c r="Q1508" s="2">
        <v>161751</v>
      </c>
      <c r="R1508" s="3">
        <f t="shared" si="179"/>
        <v>170647.30499999999</v>
      </c>
      <c r="S1508" s="3">
        <f t="shared" si="180"/>
        <v>179691.612165</v>
      </c>
      <c r="T1508" s="2">
        <v>93745.87</v>
      </c>
      <c r="U1508" s="2">
        <v>0</v>
      </c>
      <c r="V1508" s="2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93745.87</v>
      </c>
      <c r="AD1508">
        <v>0</v>
      </c>
      <c r="AE1508">
        <v>0</v>
      </c>
      <c r="AF1508">
        <v>0</v>
      </c>
      <c r="AG1508">
        <v>0</v>
      </c>
      <c r="AH1508" s="2">
        <f t="shared" si="181"/>
        <v>93745.87</v>
      </c>
      <c r="AI1508" s="2">
        <f t="shared" si="176"/>
        <v>0.49368253366404935</v>
      </c>
      <c r="AJ1508">
        <v>93745.87</v>
      </c>
      <c r="AK1508" s="2">
        <f t="shared" si="182"/>
        <v>187491.74</v>
      </c>
    </row>
    <row r="1509" spans="1:37" ht="12.75" customHeight="1">
      <c r="A1509" s="2">
        <v>14</v>
      </c>
      <c r="B1509" s="2">
        <v>15</v>
      </c>
      <c r="C1509" s="2" t="s">
        <v>699</v>
      </c>
      <c r="D1509" t="s">
        <v>1466</v>
      </c>
      <c r="E1509" s="2" t="s">
        <v>1608</v>
      </c>
      <c r="F1509" t="str">
        <f t="shared" si="177"/>
        <v>051EMPLOYEE RELATED COSTS - WAGES &amp; SALARIES</v>
      </c>
      <c r="G1509" t="str">
        <f t="shared" si="178"/>
        <v>1010SALARIES &amp; WAGES - LEAVE PAYMENTS</v>
      </c>
      <c r="H1509" s="2" t="s">
        <v>1582</v>
      </c>
      <c r="I1509" t="s">
        <v>1326</v>
      </c>
      <c r="J1509" s="2" t="s">
        <v>33</v>
      </c>
      <c r="K1509" s="2" t="s">
        <v>698</v>
      </c>
      <c r="L1509" s="2" t="s">
        <v>391</v>
      </c>
      <c r="M1509" s="2" t="s">
        <v>392</v>
      </c>
      <c r="N1509" s="2" t="s">
        <v>430</v>
      </c>
      <c r="O1509" s="2" t="s">
        <v>431</v>
      </c>
      <c r="P1509" s="2">
        <v>77377</v>
      </c>
      <c r="Q1509" s="2">
        <v>78941</v>
      </c>
      <c r="R1509" s="3">
        <f t="shared" si="179"/>
        <v>83282.755000000005</v>
      </c>
      <c r="S1509" s="3">
        <f t="shared" si="180"/>
        <v>87696.741015000007</v>
      </c>
      <c r="T1509" s="2">
        <v>42588.800000000003</v>
      </c>
      <c r="U1509" s="2">
        <v>0</v>
      </c>
      <c r="V1509" s="2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42588.800000000003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 s="2">
        <f t="shared" si="181"/>
        <v>42588.800000000003</v>
      </c>
      <c r="AI1509" s="2">
        <f t="shared" si="176"/>
        <v>0.55040645152952428</v>
      </c>
      <c r="AJ1509">
        <v>42588.800000000003</v>
      </c>
      <c r="AK1509" s="2">
        <f t="shared" si="182"/>
        <v>85177.600000000006</v>
      </c>
    </row>
    <row r="1510" spans="1:37" ht="12.75" customHeight="1">
      <c r="A1510" s="2">
        <v>14</v>
      </c>
      <c r="B1510" s="2">
        <v>15</v>
      </c>
      <c r="C1510" s="2" t="s">
        <v>699</v>
      </c>
      <c r="D1510" t="s">
        <v>1466</v>
      </c>
      <c r="E1510" s="2" t="s">
        <v>1608</v>
      </c>
      <c r="F1510" t="str">
        <f t="shared" si="177"/>
        <v>051EMPLOYEE RELATED COSTS - WAGES &amp; SALARIES</v>
      </c>
      <c r="G1510" t="str">
        <f t="shared" si="178"/>
        <v>1012HOUSING ALLOWANCE</v>
      </c>
      <c r="H1510" s="2" t="s">
        <v>1582</v>
      </c>
      <c r="I1510" t="s">
        <v>1326</v>
      </c>
      <c r="J1510" s="2" t="s">
        <v>33</v>
      </c>
      <c r="K1510" s="2" t="s">
        <v>698</v>
      </c>
      <c r="L1510" s="2" t="s">
        <v>391</v>
      </c>
      <c r="M1510" s="2" t="s">
        <v>392</v>
      </c>
      <c r="N1510" s="2" t="s">
        <v>432</v>
      </c>
      <c r="O1510" s="2" t="s">
        <v>433</v>
      </c>
      <c r="P1510" s="2">
        <v>6138</v>
      </c>
      <c r="Q1510" s="2">
        <v>6138</v>
      </c>
      <c r="R1510" s="3">
        <f t="shared" si="179"/>
        <v>6475.59</v>
      </c>
      <c r="S1510" s="3">
        <f t="shared" si="180"/>
        <v>6818.7962699999998</v>
      </c>
      <c r="T1510" s="2">
        <v>2868</v>
      </c>
      <c r="U1510" s="2">
        <v>0</v>
      </c>
      <c r="V1510" s="2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478</v>
      </c>
      <c r="AC1510">
        <v>478</v>
      </c>
      <c r="AD1510">
        <v>478</v>
      </c>
      <c r="AE1510">
        <v>478</v>
      </c>
      <c r="AF1510">
        <v>478</v>
      </c>
      <c r="AG1510">
        <v>478</v>
      </c>
      <c r="AH1510" s="2">
        <f t="shared" si="181"/>
        <v>2868</v>
      </c>
      <c r="AI1510" s="2">
        <f t="shared" si="176"/>
        <v>0.46725317693059626</v>
      </c>
      <c r="AJ1510">
        <v>2868</v>
      </c>
      <c r="AK1510" s="2">
        <f t="shared" si="182"/>
        <v>5736</v>
      </c>
    </row>
    <row r="1511" spans="1:37" ht="12.75" customHeight="1">
      <c r="A1511" s="2">
        <v>14</v>
      </c>
      <c r="B1511" s="2">
        <v>15</v>
      </c>
      <c r="C1511" s="2" t="s">
        <v>699</v>
      </c>
      <c r="D1511" t="s">
        <v>1466</v>
      </c>
      <c r="E1511" s="2" t="s">
        <v>1608</v>
      </c>
      <c r="F1511" t="str">
        <f t="shared" si="177"/>
        <v>051EMPLOYEE RELATED COSTS - WAGES &amp; SALARIES</v>
      </c>
      <c r="G1511" t="str">
        <f t="shared" si="178"/>
        <v>1013TRAVEL ALLOWANCE</v>
      </c>
      <c r="H1511" s="2" t="s">
        <v>1582</v>
      </c>
      <c r="I1511" t="s">
        <v>1326</v>
      </c>
      <c r="J1511" s="2" t="s">
        <v>33</v>
      </c>
      <c r="K1511" s="2" t="s">
        <v>698</v>
      </c>
      <c r="L1511" s="2" t="s">
        <v>391</v>
      </c>
      <c r="M1511" s="2" t="s">
        <v>392</v>
      </c>
      <c r="N1511" s="2" t="s">
        <v>434</v>
      </c>
      <c r="O1511" s="2" t="s">
        <v>435</v>
      </c>
      <c r="P1511" s="2">
        <v>131591</v>
      </c>
      <c r="Q1511" s="2">
        <v>133336</v>
      </c>
      <c r="R1511" s="3">
        <f t="shared" si="179"/>
        <v>140669.48000000001</v>
      </c>
      <c r="S1511" s="3">
        <f t="shared" si="180"/>
        <v>148124.96244</v>
      </c>
      <c r="T1511" s="2">
        <v>62711.64</v>
      </c>
      <c r="U1511" s="2">
        <v>0</v>
      </c>
      <c r="V1511" s="2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10515.38</v>
      </c>
      <c r="AC1511">
        <v>10515.38</v>
      </c>
      <c r="AD1511">
        <v>10454.18</v>
      </c>
      <c r="AE1511">
        <v>10457.86</v>
      </c>
      <c r="AF1511">
        <v>10384.42</v>
      </c>
      <c r="AG1511">
        <v>10384.42</v>
      </c>
      <c r="AH1511" s="2">
        <f t="shared" si="181"/>
        <v>62711.64</v>
      </c>
      <c r="AI1511" s="2">
        <f t="shared" si="176"/>
        <v>0.47656481066334322</v>
      </c>
      <c r="AJ1511">
        <v>62711.64</v>
      </c>
      <c r="AK1511" s="2">
        <f t="shared" si="182"/>
        <v>125423.28</v>
      </c>
    </row>
    <row r="1512" spans="1:37" ht="12.75" customHeight="1">
      <c r="A1512" s="2">
        <v>14</v>
      </c>
      <c r="B1512" s="2">
        <v>15</v>
      </c>
      <c r="C1512" s="2" t="s">
        <v>699</v>
      </c>
      <c r="D1512" t="s">
        <v>1466</v>
      </c>
      <c r="E1512" s="2" t="s">
        <v>1608</v>
      </c>
      <c r="F1512" t="str">
        <f t="shared" si="177"/>
        <v>051EMPLOYEE RELATED COSTS - WAGES &amp; SALARIES</v>
      </c>
      <c r="G1512" t="str">
        <f t="shared" si="178"/>
        <v>1016PERFORMANCE INCENTIVE SCHEMES</v>
      </c>
      <c r="H1512" s="2" t="s">
        <v>1582</v>
      </c>
      <c r="I1512" t="s">
        <v>1326</v>
      </c>
      <c r="J1512" s="2" t="s">
        <v>33</v>
      </c>
      <c r="K1512" s="2" t="s">
        <v>698</v>
      </c>
      <c r="L1512" s="2" t="s">
        <v>391</v>
      </c>
      <c r="M1512" s="2" t="s">
        <v>392</v>
      </c>
      <c r="N1512" s="2" t="s">
        <v>393</v>
      </c>
      <c r="O1512" s="2" t="s">
        <v>394</v>
      </c>
      <c r="P1512" s="2">
        <v>0</v>
      </c>
      <c r="Q1512" s="2">
        <v>112716</v>
      </c>
      <c r="R1512" s="3">
        <f t="shared" si="179"/>
        <v>118915.38</v>
      </c>
      <c r="S1512" s="3">
        <f t="shared" si="180"/>
        <v>125217.89514000001</v>
      </c>
      <c r="T1512" s="2">
        <v>0</v>
      </c>
      <c r="U1512" s="2">
        <v>0</v>
      </c>
      <c r="V1512" s="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 s="2">
        <f t="shared" si="181"/>
        <v>0</v>
      </c>
      <c r="AI1512" s="2" t="e">
        <f t="shared" si="176"/>
        <v>#DIV/0!</v>
      </c>
      <c r="AJ1512">
        <v>0</v>
      </c>
      <c r="AK1512" s="2">
        <f t="shared" si="182"/>
        <v>0</v>
      </c>
    </row>
    <row r="1513" spans="1:37" ht="12.75" customHeight="1">
      <c r="A1513" s="2">
        <v>14</v>
      </c>
      <c r="B1513" s="2">
        <v>15</v>
      </c>
      <c r="C1513" s="2" t="s">
        <v>711</v>
      </c>
      <c r="D1513" t="s">
        <v>1467</v>
      </c>
      <c r="E1513" s="2" t="s">
        <v>1608</v>
      </c>
      <c r="F1513" t="str">
        <f t="shared" si="177"/>
        <v>051EMPLOYEE RELATED COSTS - WAGES &amp; SALARIES</v>
      </c>
      <c r="G1513" t="str">
        <f t="shared" si="178"/>
        <v>1001SALARIES &amp; WAGES - BASIC SCALE</v>
      </c>
      <c r="I1513" t="s">
        <v>1326</v>
      </c>
      <c r="J1513" s="2" t="s">
        <v>712</v>
      </c>
      <c r="K1513" s="2" t="s">
        <v>713</v>
      </c>
      <c r="L1513" s="2" t="s">
        <v>391</v>
      </c>
      <c r="M1513" s="2" t="s">
        <v>392</v>
      </c>
      <c r="N1513" s="2" t="s">
        <v>424</v>
      </c>
      <c r="O1513" s="2" t="s">
        <v>425</v>
      </c>
      <c r="P1513" s="2">
        <v>10150734</v>
      </c>
      <c r="Q1513" s="2">
        <v>12149099</v>
      </c>
      <c r="R1513" s="3">
        <f t="shared" si="179"/>
        <v>12817299.445</v>
      </c>
      <c r="S1513" s="3">
        <f t="shared" si="180"/>
        <v>13496616.315585</v>
      </c>
      <c r="T1513" s="2">
        <v>4863884.09</v>
      </c>
      <c r="U1513" s="2">
        <v>0</v>
      </c>
      <c r="V1513" s="2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833080.25</v>
      </c>
      <c r="AC1513">
        <v>844490.16</v>
      </c>
      <c r="AD1513">
        <v>797359.84</v>
      </c>
      <c r="AE1513">
        <v>795994.73</v>
      </c>
      <c r="AF1513">
        <v>797782.82</v>
      </c>
      <c r="AG1513">
        <v>795176.29</v>
      </c>
      <c r="AH1513" s="2">
        <f t="shared" si="181"/>
        <v>4863884.09</v>
      </c>
      <c r="AI1513" s="2">
        <f t="shared" si="176"/>
        <v>0.47916575195448918</v>
      </c>
      <c r="AJ1513">
        <v>4863884.09</v>
      </c>
      <c r="AK1513" s="2">
        <f t="shared" si="182"/>
        <v>9727768.1799999997</v>
      </c>
    </row>
    <row r="1514" spans="1:37" ht="12.75" customHeight="1">
      <c r="A1514" s="2">
        <v>14</v>
      </c>
      <c r="B1514" s="2">
        <v>15</v>
      </c>
      <c r="C1514" s="2" t="s">
        <v>711</v>
      </c>
      <c r="D1514" t="s">
        <v>1467</v>
      </c>
      <c r="E1514" s="2" t="s">
        <v>1608</v>
      </c>
      <c r="F1514" t="str">
        <f t="shared" si="177"/>
        <v>051EMPLOYEE RELATED COSTS - WAGES &amp; SALARIES</v>
      </c>
      <c r="G1514" t="str">
        <f t="shared" si="178"/>
        <v>1002SALARIES &amp; WAGES - OVERTIME</v>
      </c>
      <c r="I1514" t="s">
        <v>1326</v>
      </c>
      <c r="J1514" s="2" t="s">
        <v>712</v>
      </c>
      <c r="K1514" s="2" t="s">
        <v>713</v>
      </c>
      <c r="L1514" s="2" t="s">
        <v>391</v>
      </c>
      <c r="M1514" s="2" t="s">
        <v>392</v>
      </c>
      <c r="N1514" s="2" t="s">
        <v>419</v>
      </c>
      <c r="O1514" s="2" t="s">
        <v>420</v>
      </c>
      <c r="P1514" s="2">
        <v>1358649</v>
      </c>
      <c r="Q1514" s="2">
        <v>2708296</v>
      </c>
      <c r="R1514" s="3">
        <f t="shared" si="179"/>
        <v>2857252.28</v>
      </c>
      <c r="S1514" s="3">
        <f t="shared" si="180"/>
        <v>3008686.6508399998</v>
      </c>
      <c r="T1514" s="2">
        <v>1265325.8199999998</v>
      </c>
      <c r="U1514" s="2">
        <v>0</v>
      </c>
      <c r="V1514" s="2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201746.9</v>
      </c>
      <c r="AC1514">
        <v>180629.83</v>
      </c>
      <c r="AD1514">
        <v>223881.45</v>
      </c>
      <c r="AE1514">
        <v>241599.49</v>
      </c>
      <c r="AF1514">
        <v>195758.85</v>
      </c>
      <c r="AG1514">
        <v>221709.3</v>
      </c>
      <c r="AH1514" s="2">
        <f t="shared" si="181"/>
        <v>1265325.8199999998</v>
      </c>
      <c r="AI1514" s="2">
        <f t="shared" si="176"/>
        <v>0.93131178104131374</v>
      </c>
      <c r="AJ1514">
        <v>1265325.82</v>
      </c>
      <c r="AK1514" s="2">
        <f t="shared" si="182"/>
        <v>2530651.6399999997</v>
      </c>
    </row>
    <row r="1515" spans="1:37" ht="12.75" customHeight="1">
      <c r="A1515" s="2">
        <v>14</v>
      </c>
      <c r="B1515" s="2">
        <v>15</v>
      </c>
      <c r="C1515" s="2" t="s">
        <v>711</v>
      </c>
      <c r="D1515" t="s">
        <v>1467</v>
      </c>
      <c r="E1515" s="2" t="s">
        <v>1608</v>
      </c>
      <c r="F1515" t="str">
        <f t="shared" si="177"/>
        <v>051EMPLOYEE RELATED COSTS - WAGES &amp; SALARIES</v>
      </c>
      <c r="G1515" t="str">
        <f t="shared" si="178"/>
        <v>1004SALARIES &amp; WAGES - ANNUAL BONUS</v>
      </c>
      <c r="I1515" t="s">
        <v>1326</v>
      </c>
      <c r="J1515" s="2" t="s">
        <v>712</v>
      </c>
      <c r="K1515" s="2" t="s">
        <v>713</v>
      </c>
      <c r="L1515" s="2" t="s">
        <v>391</v>
      </c>
      <c r="M1515" s="2" t="s">
        <v>392</v>
      </c>
      <c r="N1515" s="2" t="s">
        <v>428</v>
      </c>
      <c r="O1515" s="2" t="s">
        <v>429</v>
      </c>
      <c r="P1515" s="2">
        <v>845359</v>
      </c>
      <c r="Q1515" s="2">
        <v>949311</v>
      </c>
      <c r="R1515" s="3">
        <f t="shared" si="179"/>
        <v>1001523.105</v>
      </c>
      <c r="S1515" s="3">
        <f t="shared" si="180"/>
        <v>1054603.829565</v>
      </c>
      <c r="T1515" s="2">
        <v>423569.04999999993</v>
      </c>
      <c r="U1515" s="2">
        <v>0</v>
      </c>
      <c r="V1515" s="2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130657.04</v>
      </c>
      <c r="AC1515">
        <v>60390.46</v>
      </c>
      <c r="AD1515">
        <v>29274.18</v>
      </c>
      <c r="AE1515">
        <v>68882.53</v>
      </c>
      <c r="AF1515">
        <v>39777.599999999999</v>
      </c>
      <c r="AG1515">
        <v>94587.24</v>
      </c>
      <c r="AH1515" s="2">
        <f t="shared" si="181"/>
        <v>423569.04999999993</v>
      </c>
      <c r="AI1515" s="2">
        <f t="shared" si="176"/>
        <v>0.50105227483234926</v>
      </c>
      <c r="AJ1515">
        <v>423569.05</v>
      </c>
      <c r="AK1515" s="2">
        <f t="shared" si="182"/>
        <v>847138.09999999986</v>
      </c>
    </row>
    <row r="1516" spans="1:37" ht="12.75" customHeight="1">
      <c r="A1516" s="2">
        <v>14</v>
      </c>
      <c r="B1516" s="2">
        <v>15</v>
      </c>
      <c r="C1516" s="2" t="s">
        <v>711</v>
      </c>
      <c r="D1516" t="s">
        <v>1467</v>
      </c>
      <c r="E1516" s="2" t="s">
        <v>1608</v>
      </c>
      <c r="F1516" t="str">
        <f t="shared" si="177"/>
        <v>051EMPLOYEE RELATED COSTS - WAGES &amp; SALARIES</v>
      </c>
      <c r="G1516" t="str">
        <f t="shared" si="178"/>
        <v>1005SALARIES &amp; WAGES - STANDBY ALLOWANCE</v>
      </c>
      <c r="I1516" t="s">
        <v>1326</v>
      </c>
      <c r="J1516" s="2" t="s">
        <v>712</v>
      </c>
      <c r="K1516" s="2" t="s">
        <v>713</v>
      </c>
      <c r="L1516" s="2" t="s">
        <v>391</v>
      </c>
      <c r="M1516" s="2" t="s">
        <v>392</v>
      </c>
      <c r="N1516" s="2" t="s">
        <v>565</v>
      </c>
      <c r="O1516" s="2" t="s">
        <v>566</v>
      </c>
      <c r="P1516" s="2">
        <v>1035623</v>
      </c>
      <c r="Q1516" s="2">
        <v>1595578</v>
      </c>
      <c r="R1516" s="3">
        <f t="shared" si="179"/>
        <v>1683334.79</v>
      </c>
      <c r="S1516" s="3">
        <f t="shared" si="180"/>
        <v>1772551.5338699999</v>
      </c>
      <c r="T1516" s="2">
        <v>626044.6</v>
      </c>
      <c r="U1516" s="2">
        <v>0</v>
      </c>
      <c r="V1516" s="2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120719.75</v>
      </c>
      <c r="AC1516">
        <v>89791.15</v>
      </c>
      <c r="AD1516">
        <v>103995.45</v>
      </c>
      <c r="AE1516">
        <v>120982.05</v>
      </c>
      <c r="AF1516">
        <v>92789.55</v>
      </c>
      <c r="AG1516">
        <v>97766.65</v>
      </c>
      <c r="AH1516" s="2">
        <f t="shared" si="181"/>
        <v>626044.6</v>
      </c>
      <c r="AI1516" s="2">
        <f t="shared" si="176"/>
        <v>0.60451013544504129</v>
      </c>
      <c r="AJ1516">
        <v>626044.6</v>
      </c>
      <c r="AK1516" s="2">
        <f t="shared" si="182"/>
        <v>1252089.2</v>
      </c>
    </row>
    <row r="1517" spans="1:37" ht="12.75" customHeight="1">
      <c r="A1517" s="2">
        <v>14</v>
      </c>
      <c r="B1517" s="2">
        <v>15</v>
      </c>
      <c r="C1517" s="2" t="s">
        <v>711</v>
      </c>
      <c r="D1517" t="s">
        <v>1467</v>
      </c>
      <c r="E1517" s="2" t="s">
        <v>1608</v>
      </c>
      <c r="F1517" t="str">
        <f t="shared" si="177"/>
        <v>051EMPLOYEE RELATED COSTS - WAGES &amp; SALARIES</v>
      </c>
      <c r="G1517" t="str">
        <f t="shared" si="178"/>
        <v>1010SALARIES &amp; WAGES - LEAVE PAYMENTS</v>
      </c>
      <c r="I1517" t="s">
        <v>1326</v>
      </c>
      <c r="J1517" s="2" t="s">
        <v>712</v>
      </c>
      <c r="K1517" s="2" t="s">
        <v>713</v>
      </c>
      <c r="L1517" s="2" t="s">
        <v>391</v>
      </c>
      <c r="M1517" s="2" t="s">
        <v>392</v>
      </c>
      <c r="N1517" s="2" t="s">
        <v>430</v>
      </c>
      <c r="O1517" s="2" t="s">
        <v>431</v>
      </c>
      <c r="P1517" s="2">
        <v>576215</v>
      </c>
      <c r="Q1517" s="2">
        <v>825348</v>
      </c>
      <c r="R1517" s="3">
        <f t="shared" si="179"/>
        <v>870742.14</v>
      </c>
      <c r="S1517" s="3">
        <f t="shared" si="180"/>
        <v>916891.47342000005</v>
      </c>
      <c r="T1517" s="2">
        <v>818727.12</v>
      </c>
      <c r="U1517" s="2">
        <v>0</v>
      </c>
      <c r="V1517" s="2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43639.24</v>
      </c>
      <c r="AC1517">
        <v>407423.12</v>
      </c>
      <c r="AD1517">
        <v>93500.32</v>
      </c>
      <c r="AE1517">
        <v>60577.68</v>
      </c>
      <c r="AF1517">
        <v>177839.85</v>
      </c>
      <c r="AG1517">
        <v>35746.910000000003</v>
      </c>
      <c r="AH1517" s="2">
        <f t="shared" si="181"/>
        <v>818727.12</v>
      </c>
      <c r="AI1517" s="2">
        <f t="shared" si="176"/>
        <v>1.4208708902059126</v>
      </c>
      <c r="AJ1517">
        <v>818727.12</v>
      </c>
      <c r="AK1517" s="2">
        <f t="shared" si="182"/>
        <v>1637454.24</v>
      </c>
    </row>
    <row r="1518" spans="1:37" ht="12.75" customHeight="1">
      <c r="A1518" s="2">
        <v>14</v>
      </c>
      <c r="B1518" s="2">
        <v>15</v>
      </c>
      <c r="C1518" s="2" t="s">
        <v>711</v>
      </c>
      <c r="D1518" t="s">
        <v>1467</v>
      </c>
      <c r="E1518" s="2" t="s">
        <v>1608</v>
      </c>
      <c r="F1518" t="str">
        <f t="shared" si="177"/>
        <v>051EMPLOYEE RELATED COSTS - WAGES &amp; SALARIES</v>
      </c>
      <c r="G1518" t="str">
        <f t="shared" si="178"/>
        <v>1012HOUSING ALLOWANCE</v>
      </c>
      <c r="I1518" t="s">
        <v>1326</v>
      </c>
      <c r="J1518" s="2" t="s">
        <v>712</v>
      </c>
      <c r="K1518" s="2" t="s">
        <v>713</v>
      </c>
      <c r="L1518" s="2" t="s">
        <v>391</v>
      </c>
      <c r="M1518" s="2" t="s">
        <v>392</v>
      </c>
      <c r="N1518" s="2" t="s">
        <v>432</v>
      </c>
      <c r="O1518" s="2" t="s">
        <v>433</v>
      </c>
      <c r="P1518" s="2">
        <v>6138</v>
      </c>
      <c r="Q1518" s="2">
        <v>12275</v>
      </c>
      <c r="R1518" s="3">
        <f t="shared" si="179"/>
        <v>12950.125</v>
      </c>
      <c r="S1518" s="3">
        <f t="shared" si="180"/>
        <v>13636.481625</v>
      </c>
      <c r="T1518" s="2">
        <v>10986</v>
      </c>
      <c r="U1518" s="2">
        <v>0</v>
      </c>
      <c r="V1518" s="2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6206</v>
      </c>
      <c r="AC1518">
        <v>956</v>
      </c>
      <c r="AD1518">
        <v>956</v>
      </c>
      <c r="AE1518">
        <v>956</v>
      </c>
      <c r="AF1518">
        <v>956</v>
      </c>
      <c r="AG1518">
        <v>956</v>
      </c>
      <c r="AH1518" s="2">
        <f t="shared" si="181"/>
        <v>10986</v>
      </c>
      <c r="AI1518" s="2">
        <f t="shared" si="176"/>
        <v>1.7898338220918866</v>
      </c>
      <c r="AJ1518">
        <v>10986</v>
      </c>
      <c r="AK1518" s="2">
        <f t="shared" si="182"/>
        <v>21972</v>
      </c>
    </row>
    <row r="1519" spans="1:37" ht="12.75" customHeight="1">
      <c r="A1519" s="2">
        <v>14</v>
      </c>
      <c r="B1519" s="2">
        <v>15</v>
      </c>
      <c r="C1519" s="2" t="s">
        <v>711</v>
      </c>
      <c r="D1519" t="s">
        <v>1467</v>
      </c>
      <c r="E1519" s="2" t="s">
        <v>1608</v>
      </c>
      <c r="F1519" t="str">
        <f t="shared" si="177"/>
        <v>051EMPLOYEE RELATED COSTS - WAGES &amp; SALARIES</v>
      </c>
      <c r="G1519" t="str">
        <f t="shared" si="178"/>
        <v>1013TRAVEL ALLOWANCE</v>
      </c>
      <c r="I1519" t="s">
        <v>1326</v>
      </c>
      <c r="J1519" s="2" t="s">
        <v>712</v>
      </c>
      <c r="K1519" s="2" t="s">
        <v>713</v>
      </c>
      <c r="L1519" s="2" t="s">
        <v>391</v>
      </c>
      <c r="M1519" s="2" t="s">
        <v>392</v>
      </c>
      <c r="N1519" s="2" t="s">
        <v>434</v>
      </c>
      <c r="O1519" s="2" t="s">
        <v>435</v>
      </c>
      <c r="P1519" s="2">
        <v>494650</v>
      </c>
      <c r="Q1519" s="2">
        <v>381053</v>
      </c>
      <c r="R1519" s="3">
        <f t="shared" si="179"/>
        <v>402010.91499999998</v>
      </c>
      <c r="S1519" s="3">
        <f t="shared" si="180"/>
        <v>423317.493495</v>
      </c>
      <c r="T1519" s="2">
        <v>215783.33</v>
      </c>
      <c r="U1519" s="2">
        <v>0</v>
      </c>
      <c r="V1519" s="2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48332.98</v>
      </c>
      <c r="AC1519">
        <v>48332.98</v>
      </c>
      <c r="AD1519">
        <v>29876.43</v>
      </c>
      <c r="AE1519">
        <v>29886.9</v>
      </c>
      <c r="AF1519">
        <v>29677.02</v>
      </c>
      <c r="AG1519">
        <v>29677.02</v>
      </c>
      <c r="AH1519" s="2">
        <f t="shared" si="181"/>
        <v>215783.33</v>
      </c>
      <c r="AI1519" s="2">
        <f t="shared" si="176"/>
        <v>0.43623436773476193</v>
      </c>
      <c r="AJ1519">
        <v>215783.33</v>
      </c>
      <c r="AK1519" s="2">
        <f t="shared" si="182"/>
        <v>431566.66</v>
      </c>
    </row>
    <row r="1520" spans="1:37" ht="12.75" customHeight="1">
      <c r="A1520" s="2">
        <v>14</v>
      </c>
      <c r="B1520" s="2">
        <v>15</v>
      </c>
      <c r="C1520" s="2" t="s">
        <v>711</v>
      </c>
      <c r="D1520" t="s">
        <v>1468</v>
      </c>
      <c r="E1520" s="2" t="s">
        <v>1608</v>
      </c>
      <c r="F1520" t="str">
        <f t="shared" si="177"/>
        <v>051EMPLOYEE RELATED COSTS - WAGES &amp; SALARIES</v>
      </c>
      <c r="G1520" t="str">
        <f t="shared" si="178"/>
        <v>1001SALARIES &amp; WAGES - BASIC SCALE</v>
      </c>
      <c r="I1520" t="s">
        <v>1326</v>
      </c>
      <c r="J1520" s="2" t="s">
        <v>714</v>
      </c>
      <c r="K1520" s="2" t="s">
        <v>715</v>
      </c>
      <c r="L1520" s="2" t="s">
        <v>391</v>
      </c>
      <c r="M1520" s="2" t="s">
        <v>392</v>
      </c>
      <c r="N1520" s="2" t="s">
        <v>424</v>
      </c>
      <c r="O1520" s="2" t="s">
        <v>425</v>
      </c>
      <c r="P1520" s="2">
        <v>3001472</v>
      </c>
      <c r="Q1520" s="2">
        <v>3062290</v>
      </c>
      <c r="R1520" s="3">
        <f t="shared" si="179"/>
        <v>3230715.95</v>
      </c>
      <c r="S1520" s="3">
        <f t="shared" si="180"/>
        <v>3401943.8953500004</v>
      </c>
      <c r="T1520" s="2">
        <v>1428488.54</v>
      </c>
      <c r="U1520" s="2">
        <v>0</v>
      </c>
      <c r="V1520" s="2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239181.29</v>
      </c>
      <c r="AC1520">
        <v>237567.99</v>
      </c>
      <c r="AD1520">
        <v>237567.99</v>
      </c>
      <c r="AE1520">
        <v>239429.49</v>
      </c>
      <c r="AF1520">
        <v>237567.99</v>
      </c>
      <c r="AG1520">
        <v>237173.79</v>
      </c>
      <c r="AH1520" s="2">
        <f t="shared" si="181"/>
        <v>1428488.54</v>
      </c>
      <c r="AI1520" s="2">
        <f t="shared" si="176"/>
        <v>0.47592932401168497</v>
      </c>
      <c r="AJ1520">
        <v>1428488.54</v>
      </c>
      <c r="AK1520" s="2">
        <f t="shared" si="182"/>
        <v>2856977.08</v>
      </c>
    </row>
    <row r="1521" spans="1:37" ht="12.75" customHeight="1">
      <c r="A1521" s="2">
        <v>14</v>
      </c>
      <c r="B1521" s="2">
        <v>15</v>
      </c>
      <c r="C1521" s="2" t="s">
        <v>711</v>
      </c>
      <c r="D1521" t="s">
        <v>1468</v>
      </c>
      <c r="E1521" s="2" t="s">
        <v>1608</v>
      </c>
      <c r="F1521" t="str">
        <f t="shared" si="177"/>
        <v>051EMPLOYEE RELATED COSTS - WAGES &amp; SALARIES</v>
      </c>
      <c r="G1521" t="str">
        <f t="shared" si="178"/>
        <v>1002SALARIES &amp; WAGES - OVERTIME</v>
      </c>
      <c r="I1521" t="s">
        <v>1326</v>
      </c>
      <c r="J1521" s="2" t="s">
        <v>714</v>
      </c>
      <c r="K1521" s="2" t="s">
        <v>715</v>
      </c>
      <c r="L1521" s="2" t="s">
        <v>391</v>
      </c>
      <c r="M1521" s="2" t="s">
        <v>392</v>
      </c>
      <c r="N1521" s="2" t="s">
        <v>419</v>
      </c>
      <c r="O1521" s="2" t="s">
        <v>420</v>
      </c>
      <c r="P1521" s="2">
        <v>297281</v>
      </c>
      <c r="Q1521" s="2">
        <v>1076334</v>
      </c>
      <c r="R1521" s="3">
        <f t="shared" si="179"/>
        <v>1135532.3700000001</v>
      </c>
      <c r="S1521" s="3">
        <f t="shared" si="180"/>
        <v>1195715.5856100002</v>
      </c>
      <c r="T1521" s="2">
        <v>426367.99000000005</v>
      </c>
      <c r="U1521" s="2">
        <v>0</v>
      </c>
      <c r="V1521" s="2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92545.48</v>
      </c>
      <c r="AC1521">
        <v>59346.41</v>
      </c>
      <c r="AD1521">
        <v>74915.600000000006</v>
      </c>
      <c r="AE1521">
        <v>96566.47</v>
      </c>
      <c r="AF1521">
        <v>52560.39</v>
      </c>
      <c r="AG1521">
        <v>50433.64</v>
      </c>
      <c r="AH1521" s="2">
        <f t="shared" si="181"/>
        <v>426367.99000000005</v>
      </c>
      <c r="AI1521" s="2">
        <f t="shared" si="176"/>
        <v>1.4342254970886132</v>
      </c>
      <c r="AJ1521">
        <v>426367.99</v>
      </c>
      <c r="AK1521" s="2">
        <f t="shared" si="182"/>
        <v>852735.9800000001</v>
      </c>
    </row>
    <row r="1522" spans="1:37" ht="12.75" customHeight="1">
      <c r="A1522" s="2">
        <v>14</v>
      </c>
      <c r="B1522" s="2">
        <v>15</v>
      </c>
      <c r="C1522" s="2" t="s">
        <v>711</v>
      </c>
      <c r="D1522" t="s">
        <v>1468</v>
      </c>
      <c r="E1522" s="2" t="s">
        <v>1608</v>
      </c>
      <c r="F1522" t="str">
        <f t="shared" si="177"/>
        <v>051EMPLOYEE RELATED COSTS - WAGES &amp; SALARIES</v>
      </c>
      <c r="G1522" t="str">
        <f t="shared" si="178"/>
        <v>1004SALARIES &amp; WAGES - ANNUAL BONUS</v>
      </c>
      <c r="I1522" t="s">
        <v>1326</v>
      </c>
      <c r="J1522" s="2" t="s">
        <v>714</v>
      </c>
      <c r="K1522" s="2" t="s">
        <v>715</v>
      </c>
      <c r="L1522" s="2" t="s">
        <v>391</v>
      </c>
      <c r="M1522" s="2" t="s">
        <v>392</v>
      </c>
      <c r="N1522" s="2" t="s">
        <v>428</v>
      </c>
      <c r="O1522" s="2" t="s">
        <v>429</v>
      </c>
      <c r="P1522" s="2">
        <v>241972</v>
      </c>
      <c r="Q1522" s="2">
        <v>245668</v>
      </c>
      <c r="R1522" s="3">
        <f t="shared" si="179"/>
        <v>259179.74</v>
      </c>
      <c r="S1522" s="3">
        <f t="shared" si="180"/>
        <v>272916.26621999999</v>
      </c>
      <c r="T1522" s="2">
        <v>43042.11</v>
      </c>
      <c r="U1522" s="2">
        <v>0</v>
      </c>
      <c r="V1522" s="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10384.74</v>
      </c>
      <c r="AC1522">
        <v>0</v>
      </c>
      <c r="AD1522">
        <v>22272.63</v>
      </c>
      <c r="AE1522">
        <v>0</v>
      </c>
      <c r="AF1522">
        <v>0</v>
      </c>
      <c r="AG1522">
        <v>10384.74</v>
      </c>
      <c r="AH1522" s="2">
        <f t="shared" si="181"/>
        <v>43042.11</v>
      </c>
      <c r="AI1522" s="2">
        <f t="shared" si="176"/>
        <v>0.1778805398971782</v>
      </c>
      <c r="AJ1522">
        <v>43042.11</v>
      </c>
      <c r="AK1522" s="2">
        <f t="shared" si="182"/>
        <v>86084.22</v>
      </c>
    </row>
    <row r="1523" spans="1:37" ht="12.75" customHeight="1">
      <c r="A1523" s="2">
        <v>14</v>
      </c>
      <c r="B1523" s="2">
        <v>15</v>
      </c>
      <c r="C1523" s="2" t="s">
        <v>711</v>
      </c>
      <c r="D1523" t="s">
        <v>1468</v>
      </c>
      <c r="E1523" s="2" t="s">
        <v>1608</v>
      </c>
      <c r="F1523" t="str">
        <f t="shared" si="177"/>
        <v>051EMPLOYEE RELATED COSTS - WAGES &amp; SALARIES</v>
      </c>
      <c r="G1523" t="str">
        <f t="shared" si="178"/>
        <v>1005SALARIES &amp; WAGES - STANDBY ALLOWANCE</v>
      </c>
      <c r="I1523" t="s">
        <v>1326</v>
      </c>
      <c r="J1523" s="2" t="s">
        <v>714</v>
      </c>
      <c r="K1523" s="2" t="s">
        <v>715</v>
      </c>
      <c r="L1523" s="2" t="s">
        <v>391</v>
      </c>
      <c r="M1523" s="2" t="s">
        <v>392</v>
      </c>
      <c r="N1523" s="2" t="s">
        <v>565</v>
      </c>
      <c r="O1523" s="2" t="s">
        <v>566</v>
      </c>
      <c r="P1523" s="2">
        <v>58345</v>
      </c>
      <c r="Q1523" s="2">
        <v>32993</v>
      </c>
      <c r="R1523" s="3">
        <f t="shared" si="179"/>
        <v>34807.614999999998</v>
      </c>
      <c r="S1523" s="3">
        <f t="shared" si="180"/>
        <v>36652.418594999996</v>
      </c>
      <c r="T1523" s="2">
        <v>15904.899999999998</v>
      </c>
      <c r="U1523" s="2">
        <v>0</v>
      </c>
      <c r="V1523" s="2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4698.8</v>
      </c>
      <c r="AC1523">
        <v>2498.15</v>
      </c>
      <c r="AD1523">
        <v>2426.8000000000002</v>
      </c>
      <c r="AE1523">
        <v>1570.3</v>
      </c>
      <c r="AF1523">
        <v>2426.8000000000002</v>
      </c>
      <c r="AG1523">
        <v>2284.0500000000002</v>
      </c>
      <c r="AH1523" s="2">
        <f t="shared" si="181"/>
        <v>15904.899999999998</v>
      </c>
      <c r="AI1523" s="2">
        <f t="shared" si="176"/>
        <v>0.2726009083897506</v>
      </c>
      <c r="AJ1523">
        <v>15904.9</v>
      </c>
      <c r="AK1523" s="2">
        <f t="shared" si="182"/>
        <v>31809.799999999996</v>
      </c>
    </row>
    <row r="1524" spans="1:37" ht="12.75" customHeight="1">
      <c r="A1524" s="2">
        <v>14</v>
      </c>
      <c r="B1524" s="2">
        <v>15</v>
      </c>
      <c r="C1524" s="2" t="s">
        <v>711</v>
      </c>
      <c r="D1524" t="s">
        <v>1468</v>
      </c>
      <c r="E1524" s="2" t="s">
        <v>1608</v>
      </c>
      <c r="F1524" t="str">
        <f t="shared" si="177"/>
        <v>051EMPLOYEE RELATED COSTS - WAGES &amp; SALARIES</v>
      </c>
      <c r="G1524" t="str">
        <f t="shared" si="178"/>
        <v>1010SALARIES &amp; WAGES - LEAVE PAYMENTS</v>
      </c>
      <c r="I1524" t="s">
        <v>1326</v>
      </c>
      <c r="J1524" s="2" t="s">
        <v>714</v>
      </c>
      <c r="K1524" s="2" t="s">
        <v>715</v>
      </c>
      <c r="L1524" s="2" t="s">
        <v>391</v>
      </c>
      <c r="M1524" s="2" t="s">
        <v>392</v>
      </c>
      <c r="N1524" s="2" t="s">
        <v>430</v>
      </c>
      <c r="O1524" s="2" t="s">
        <v>431</v>
      </c>
      <c r="P1524" s="2">
        <v>221390</v>
      </c>
      <c r="Q1524" s="2">
        <v>326019</v>
      </c>
      <c r="R1524" s="3">
        <f t="shared" si="179"/>
        <v>343950.04499999998</v>
      </c>
      <c r="S1524" s="3">
        <f t="shared" si="180"/>
        <v>362179.39738499996</v>
      </c>
      <c r="T1524" s="2">
        <v>130865.31000000001</v>
      </c>
      <c r="U1524" s="2">
        <v>0</v>
      </c>
      <c r="V1524" s="2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7086.8</v>
      </c>
      <c r="AC1524">
        <v>70220.240000000005</v>
      </c>
      <c r="AD1524">
        <v>0</v>
      </c>
      <c r="AE1524">
        <v>22143.39</v>
      </c>
      <c r="AF1524">
        <v>31414.880000000001</v>
      </c>
      <c r="AG1524">
        <v>0</v>
      </c>
      <c r="AH1524" s="2">
        <f t="shared" si="181"/>
        <v>130865.31000000001</v>
      </c>
      <c r="AI1524" s="2">
        <f t="shared" si="176"/>
        <v>0.59110759293554371</v>
      </c>
      <c r="AJ1524">
        <v>130865.31</v>
      </c>
      <c r="AK1524" s="2">
        <f t="shared" si="182"/>
        <v>261730.62000000002</v>
      </c>
    </row>
    <row r="1525" spans="1:37" ht="12.75" customHeight="1">
      <c r="A1525" s="2">
        <v>14</v>
      </c>
      <c r="B1525" s="2">
        <v>15</v>
      </c>
      <c r="C1525" s="2" t="s">
        <v>711</v>
      </c>
      <c r="D1525" t="s">
        <v>1468</v>
      </c>
      <c r="E1525" s="2" t="s">
        <v>1608</v>
      </c>
      <c r="F1525" t="str">
        <f t="shared" si="177"/>
        <v>051EMPLOYEE RELATED COSTS - WAGES &amp; SALARIES</v>
      </c>
      <c r="G1525" t="str">
        <f t="shared" si="178"/>
        <v>1012HOUSING ALLOWANCE</v>
      </c>
      <c r="I1525" t="s">
        <v>1326</v>
      </c>
      <c r="J1525" s="2" t="s">
        <v>714</v>
      </c>
      <c r="K1525" s="2" t="s">
        <v>715</v>
      </c>
      <c r="L1525" s="2" t="s">
        <v>391</v>
      </c>
      <c r="M1525" s="2" t="s">
        <v>392</v>
      </c>
      <c r="N1525" s="2" t="s">
        <v>432</v>
      </c>
      <c r="O1525" s="2" t="s">
        <v>433</v>
      </c>
      <c r="P1525" s="2">
        <v>0</v>
      </c>
      <c r="Q1525" s="2">
        <v>44940</v>
      </c>
      <c r="R1525" s="3">
        <f t="shared" si="179"/>
        <v>47411.7</v>
      </c>
      <c r="S1525" s="3">
        <f t="shared" si="180"/>
        <v>49924.520099999994</v>
      </c>
      <c r="T1525" s="2">
        <v>5250</v>
      </c>
      <c r="U1525" s="2">
        <v>0</v>
      </c>
      <c r="V1525" s="2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5250</v>
      </c>
      <c r="AF1525">
        <v>0</v>
      </c>
      <c r="AG1525">
        <v>0</v>
      </c>
      <c r="AH1525" s="2">
        <f t="shared" si="181"/>
        <v>5250</v>
      </c>
      <c r="AI1525" s="2" t="e">
        <f t="shared" si="176"/>
        <v>#DIV/0!</v>
      </c>
      <c r="AJ1525">
        <v>5250</v>
      </c>
      <c r="AK1525" s="2">
        <f t="shared" si="182"/>
        <v>10500</v>
      </c>
    </row>
    <row r="1526" spans="1:37" ht="12.75" customHeight="1">
      <c r="A1526" s="2">
        <v>14</v>
      </c>
      <c r="B1526" s="2">
        <v>15</v>
      </c>
      <c r="C1526" s="2" t="s">
        <v>711</v>
      </c>
      <c r="D1526" t="s">
        <v>1468</v>
      </c>
      <c r="E1526" s="2" t="s">
        <v>1608</v>
      </c>
      <c r="F1526" t="str">
        <f t="shared" si="177"/>
        <v>051EMPLOYEE RELATED COSTS - WAGES &amp; SALARIES</v>
      </c>
      <c r="G1526" t="str">
        <f t="shared" si="178"/>
        <v>1013TRAVEL ALLOWANCE</v>
      </c>
      <c r="I1526" t="s">
        <v>1326</v>
      </c>
      <c r="J1526" s="2" t="s">
        <v>714</v>
      </c>
      <c r="K1526" s="2" t="s">
        <v>715</v>
      </c>
      <c r="L1526" s="2" t="s">
        <v>391</v>
      </c>
      <c r="M1526" s="2" t="s">
        <v>392</v>
      </c>
      <c r="N1526" s="2" t="s">
        <v>434</v>
      </c>
      <c r="O1526" s="2" t="s">
        <v>435</v>
      </c>
      <c r="P1526" s="2">
        <v>209643</v>
      </c>
      <c r="Q1526" s="2">
        <v>212422</v>
      </c>
      <c r="R1526" s="3">
        <f t="shared" si="179"/>
        <v>224105.21</v>
      </c>
      <c r="S1526" s="3">
        <f t="shared" si="180"/>
        <v>235982.78612999999</v>
      </c>
      <c r="T1526" s="2">
        <v>99908.250000000015</v>
      </c>
      <c r="U1526" s="2">
        <v>0</v>
      </c>
      <c r="V1526" s="2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16752.45</v>
      </c>
      <c r="AC1526">
        <v>16752.45</v>
      </c>
      <c r="AD1526">
        <v>16654.95</v>
      </c>
      <c r="AE1526">
        <v>16660.8</v>
      </c>
      <c r="AF1526">
        <v>16543.8</v>
      </c>
      <c r="AG1526">
        <v>16543.8</v>
      </c>
      <c r="AH1526" s="2">
        <f t="shared" si="181"/>
        <v>99908.250000000015</v>
      </c>
      <c r="AI1526" s="2">
        <f t="shared" si="176"/>
        <v>0.4765637297691791</v>
      </c>
      <c r="AJ1526">
        <v>99908.25</v>
      </c>
      <c r="AK1526" s="2">
        <f t="shared" si="182"/>
        <v>199816.50000000003</v>
      </c>
    </row>
    <row r="1527" spans="1:37" ht="12.75" customHeight="1">
      <c r="A1527" s="2">
        <v>14</v>
      </c>
      <c r="B1527" s="2">
        <v>15</v>
      </c>
      <c r="C1527" s="2" t="s">
        <v>711</v>
      </c>
      <c r="D1527" t="s">
        <v>1469</v>
      </c>
      <c r="E1527" s="2" t="s">
        <v>1608</v>
      </c>
      <c r="F1527" t="str">
        <f t="shared" si="177"/>
        <v>051EMPLOYEE RELATED COSTS - WAGES &amp; SALARIES</v>
      </c>
      <c r="G1527" t="str">
        <f t="shared" si="178"/>
        <v>1001SALARIES &amp; WAGES - BASIC SCALE</v>
      </c>
      <c r="I1527" t="s">
        <v>1326</v>
      </c>
      <c r="J1527" s="2" t="s">
        <v>716</v>
      </c>
      <c r="K1527" s="2" t="s">
        <v>717</v>
      </c>
      <c r="L1527" s="2" t="s">
        <v>391</v>
      </c>
      <c r="M1527" s="2" t="s">
        <v>392</v>
      </c>
      <c r="N1527" s="2" t="s">
        <v>424</v>
      </c>
      <c r="O1527" s="2" t="s">
        <v>425</v>
      </c>
      <c r="P1527" s="2">
        <v>2535738</v>
      </c>
      <c r="Q1527" s="2">
        <v>2650042</v>
      </c>
      <c r="R1527" s="3">
        <f t="shared" si="179"/>
        <v>2795794.31</v>
      </c>
      <c r="S1527" s="3">
        <f t="shared" si="180"/>
        <v>2943971.4084299998</v>
      </c>
      <c r="T1527" s="2">
        <v>1088414.83</v>
      </c>
      <c r="U1527" s="2">
        <v>0</v>
      </c>
      <c r="V1527" s="2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182881.61</v>
      </c>
      <c r="AC1527">
        <v>180403.58</v>
      </c>
      <c r="AD1527">
        <v>181447.77</v>
      </c>
      <c r="AE1527">
        <v>181375.31</v>
      </c>
      <c r="AF1527">
        <v>180699.57</v>
      </c>
      <c r="AG1527">
        <v>181606.99</v>
      </c>
      <c r="AH1527" s="2">
        <f t="shared" si="181"/>
        <v>1088414.83</v>
      </c>
      <c r="AI1527" s="2">
        <f t="shared" si="176"/>
        <v>0.42923000325743438</v>
      </c>
      <c r="AJ1527">
        <v>1088414.83</v>
      </c>
      <c r="AK1527" s="2">
        <f t="shared" si="182"/>
        <v>2176829.66</v>
      </c>
    </row>
    <row r="1528" spans="1:37" ht="12.75" customHeight="1">
      <c r="A1528" s="2">
        <v>14</v>
      </c>
      <c r="B1528" s="2">
        <v>15</v>
      </c>
      <c r="C1528" s="2" t="s">
        <v>711</v>
      </c>
      <c r="D1528" t="s">
        <v>1469</v>
      </c>
      <c r="E1528" s="2" t="s">
        <v>1608</v>
      </c>
      <c r="F1528" t="str">
        <f t="shared" si="177"/>
        <v>051EMPLOYEE RELATED COSTS - WAGES &amp; SALARIES</v>
      </c>
      <c r="G1528" t="str">
        <f t="shared" si="178"/>
        <v>1002SALARIES &amp; WAGES - OVERTIME</v>
      </c>
      <c r="I1528" t="s">
        <v>1326</v>
      </c>
      <c r="J1528" s="2" t="s">
        <v>716</v>
      </c>
      <c r="K1528" s="2" t="s">
        <v>717</v>
      </c>
      <c r="L1528" s="2" t="s">
        <v>391</v>
      </c>
      <c r="M1528" s="2" t="s">
        <v>392</v>
      </c>
      <c r="N1528" s="2" t="s">
        <v>419</v>
      </c>
      <c r="O1528" s="2" t="s">
        <v>420</v>
      </c>
      <c r="P1528" s="2">
        <v>257550</v>
      </c>
      <c r="Q1528" s="2">
        <v>746102</v>
      </c>
      <c r="R1528" s="3">
        <f t="shared" si="179"/>
        <v>787137.61</v>
      </c>
      <c r="S1528" s="3">
        <f t="shared" si="180"/>
        <v>828855.90333</v>
      </c>
      <c r="T1528" s="2">
        <v>333392.38</v>
      </c>
      <c r="U1528" s="2">
        <v>0</v>
      </c>
      <c r="V1528" s="2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69089.789999999994</v>
      </c>
      <c r="AC1528">
        <v>46824</v>
      </c>
      <c r="AD1528">
        <v>70247.33</v>
      </c>
      <c r="AE1528">
        <v>69019.16</v>
      </c>
      <c r="AF1528">
        <v>40005.83</v>
      </c>
      <c r="AG1528">
        <v>38206.269999999997</v>
      </c>
      <c r="AH1528" s="2">
        <f t="shared" si="181"/>
        <v>333392.38</v>
      </c>
      <c r="AI1528" s="2">
        <f t="shared" si="176"/>
        <v>1.2944763346922927</v>
      </c>
      <c r="AJ1528">
        <v>333392.38</v>
      </c>
      <c r="AK1528" s="2">
        <f t="shared" si="182"/>
        <v>666784.76</v>
      </c>
    </row>
    <row r="1529" spans="1:37" ht="12.75" customHeight="1">
      <c r="A1529" s="2">
        <v>14</v>
      </c>
      <c r="B1529" s="2">
        <v>15</v>
      </c>
      <c r="C1529" s="2" t="s">
        <v>711</v>
      </c>
      <c r="D1529" t="s">
        <v>1469</v>
      </c>
      <c r="E1529" s="2" t="s">
        <v>1608</v>
      </c>
      <c r="F1529" t="str">
        <f t="shared" si="177"/>
        <v>051EMPLOYEE RELATED COSTS - WAGES &amp; SALARIES</v>
      </c>
      <c r="G1529" t="str">
        <f t="shared" si="178"/>
        <v>1004SALARIES &amp; WAGES - ANNUAL BONUS</v>
      </c>
      <c r="I1529" t="s">
        <v>1326</v>
      </c>
      <c r="J1529" s="2" t="s">
        <v>716</v>
      </c>
      <c r="K1529" s="2" t="s">
        <v>717</v>
      </c>
      <c r="L1529" s="2" t="s">
        <v>391</v>
      </c>
      <c r="M1529" s="2" t="s">
        <v>392</v>
      </c>
      <c r="N1529" s="2" t="s">
        <v>428</v>
      </c>
      <c r="O1529" s="2" t="s">
        <v>429</v>
      </c>
      <c r="P1529" s="2">
        <v>208849</v>
      </c>
      <c r="Q1529" s="2">
        <v>217673</v>
      </c>
      <c r="R1529" s="3">
        <f t="shared" si="179"/>
        <v>229645.01500000001</v>
      </c>
      <c r="S1529" s="3">
        <f t="shared" si="180"/>
        <v>241816.20079500001</v>
      </c>
      <c r="T1529" s="2">
        <v>105514.97</v>
      </c>
      <c r="U1529" s="2">
        <v>0</v>
      </c>
      <c r="V1529" s="2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55157.919999999998</v>
      </c>
      <c r="AG1529">
        <v>50357.05</v>
      </c>
      <c r="AH1529" s="2">
        <f t="shared" si="181"/>
        <v>105514.97</v>
      </c>
      <c r="AI1529" s="2">
        <f t="shared" si="176"/>
        <v>0.50522133215864096</v>
      </c>
      <c r="AJ1529">
        <v>105514.97</v>
      </c>
      <c r="AK1529" s="2">
        <f t="shared" si="182"/>
        <v>211029.94</v>
      </c>
    </row>
    <row r="1530" spans="1:37" ht="12.75" customHeight="1">
      <c r="A1530" s="2">
        <v>14</v>
      </c>
      <c r="B1530" s="2">
        <v>15</v>
      </c>
      <c r="C1530" s="2" t="s">
        <v>711</v>
      </c>
      <c r="D1530" t="s">
        <v>1469</v>
      </c>
      <c r="E1530" s="2" t="s">
        <v>1608</v>
      </c>
      <c r="F1530" t="str">
        <f t="shared" si="177"/>
        <v>051EMPLOYEE RELATED COSTS - WAGES &amp; SALARIES</v>
      </c>
      <c r="G1530" t="str">
        <f t="shared" si="178"/>
        <v>1005SALARIES &amp; WAGES - STANDBY ALLOWANCE</v>
      </c>
      <c r="I1530" t="s">
        <v>1326</v>
      </c>
      <c r="J1530" s="2" t="s">
        <v>716</v>
      </c>
      <c r="K1530" s="2" t="s">
        <v>717</v>
      </c>
      <c r="L1530" s="2" t="s">
        <v>391</v>
      </c>
      <c r="M1530" s="2" t="s">
        <v>392</v>
      </c>
      <c r="N1530" s="2" t="s">
        <v>565</v>
      </c>
      <c r="O1530" s="2" t="s">
        <v>566</v>
      </c>
      <c r="P1530" s="2">
        <v>58345</v>
      </c>
      <c r="Q1530" s="2">
        <v>135638</v>
      </c>
      <c r="R1530" s="3">
        <f t="shared" si="179"/>
        <v>143098.09</v>
      </c>
      <c r="S1530" s="3">
        <f t="shared" si="180"/>
        <v>150682.28876999998</v>
      </c>
      <c r="T1530" s="2">
        <v>45366.65</v>
      </c>
      <c r="U1530" s="2">
        <v>0</v>
      </c>
      <c r="V1530" s="2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8106.8</v>
      </c>
      <c r="AC1530">
        <v>7280.35</v>
      </c>
      <c r="AD1530">
        <v>7280.4</v>
      </c>
      <c r="AE1530">
        <v>9278.9500000000007</v>
      </c>
      <c r="AF1530">
        <v>6852.15</v>
      </c>
      <c r="AG1530">
        <v>6568</v>
      </c>
      <c r="AH1530" s="2">
        <f t="shared" si="181"/>
        <v>45366.65</v>
      </c>
      <c r="AI1530" s="2">
        <f t="shared" si="176"/>
        <v>0.77755848830233953</v>
      </c>
      <c r="AJ1530">
        <v>45366.65</v>
      </c>
      <c r="AK1530" s="2">
        <f t="shared" si="182"/>
        <v>90733.3</v>
      </c>
    </row>
    <row r="1531" spans="1:37" ht="12.75" customHeight="1">
      <c r="A1531" s="2">
        <v>14</v>
      </c>
      <c r="B1531" s="2">
        <v>15</v>
      </c>
      <c r="C1531" s="2" t="s">
        <v>711</v>
      </c>
      <c r="D1531" t="s">
        <v>1469</v>
      </c>
      <c r="E1531" s="2" t="s">
        <v>1608</v>
      </c>
      <c r="F1531" t="str">
        <f t="shared" si="177"/>
        <v>051EMPLOYEE RELATED COSTS - WAGES &amp; SALARIES</v>
      </c>
      <c r="G1531" t="str">
        <f t="shared" si="178"/>
        <v>1010SALARIES &amp; WAGES - LEAVE PAYMENTS</v>
      </c>
      <c r="I1531" t="s">
        <v>1326</v>
      </c>
      <c r="J1531" s="2" t="s">
        <v>716</v>
      </c>
      <c r="K1531" s="2" t="s">
        <v>717</v>
      </c>
      <c r="L1531" s="2" t="s">
        <v>391</v>
      </c>
      <c r="M1531" s="2" t="s">
        <v>392</v>
      </c>
      <c r="N1531" s="2" t="s">
        <v>430</v>
      </c>
      <c r="O1531" s="2" t="s">
        <v>431</v>
      </c>
      <c r="P1531" s="2">
        <v>127573</v>
      </c>
      <c r="Q1531" s="2">
        <v>286345</v>
      </c>
      <c r="R1531" s="3">
        <f t="shared" si="179"/>
        <v>302093.97499999998</v>
      </c>
      <c r="S1531" s="3">
        <f t="shared" si="180"/>
        <v>318104.95567499998</v>
      </c>
      <c r="T1531" s="2">
        <v>59781.520000000004</v>
      </c>
      <c r="U1531" s="2">
        <v>0</v>
      </c>
      <c r="V1531" s="2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13370.56</v>
      </c>
      <c r="AC1531">
        <v>16676.8</v>
      </c>
      <c r="AD1531">
        <v>0</v>
      </c>
      <c r="AE1531">
        <v>25242.080000000002</v>
      </c>
      <c r="AF1531">
        <v>0</v>
      </c>
      <c r="AG1531">
        <v>4492.08</v>
      </c>
      <c r="AH1531" s="2">
        <f t="shared" si="181"/>
        <v>59781.520000000004</v>
      </c>
      <c r="AI1531" s="2">
        <f t="shared" si="176"/>
        <v>0.46860636655091598</v>
      </c>
      <c r="AJ1531">
        <v>59781.52</v>
      </c>
      <c r="AK1531" s="2">
        <f t="shared" si="182"/>
        <v>119563.04000000001</v>
      </c>
    </row>
    <row r="1532" spans="1:37" ht="12.75" customHeight="1">
      <c r="A1532" s="2">
        <v>14</v>
      </c>
      <c r="B1532" s="2">
        <v>15</v>
      </c>
      <c r="C1532" s="2" t="s">
        <v>711</v>
      </c>
      <c r="D1532" t="s">
        <v>1469</v>
      </c>
      <c r="E1532" s="2" t="s">
        <v>1608</v>
      </c>
      <c r="F1532" t="str">
        <f t="shared" si="177"/>
        <v>051EMPLOYEE RELATED COSTS - WAGES &amp; SALARIES</v>
      </c>
      <c r="G1532" t="str">
        <f t="shared" si="178"/>
        <v>1012HOUSING ALLOWANCE</v>
      </c>
      <c r="I1532" t="s">
        <v>1326</v>
      </c>
      <c r="J1532" s="2" t="s">
        <v>716</v>
      </c>
      <c r="K1532" s="2" t="s">
        <v>717</v>
      </c>
      <c r="L1532" s="2" t="s">
        <v>391</v>
      </c>
      <c r="M1532" s="2" t="s">
        <v>392</v>
      </c>
      <c r="N1532" s="2" t="s">
        <v>432</v>
      </c>
      <c r="O1532" s="2" t="s">
        <v>433</v>
      </c>
      <c r="P1532" s="2">
        <v>143423</v>
      </c>
      <c r="Q1532" s="2">
        <v>125627</v>
      </c>
      <c r="R1532" s="3">
        <f t="shared" si="179"/>
        <v>132536.48499999999</v>
      </c>
      <c r="S1532" s="3">
        <f t="shared" si="180"/>
        <v>139560.91870499999</v>
      </c>
      <c r="T1532" s="2">
        <v>57570</v>
      </c>
      <c r="U1532" s="2">
        <v>0</v>
      </c>
      <c r="V1532" s="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9220</v>
      </c>
      <c r="AC1532">
        <v>9574</v>
      </c>
      <c r="AD1532">
        <v>9574</v>
      </c>
      <c r="AE1532">
        <v>9734</v>
      </c>
      <c r="AF1532">
        <v>9256</v>
      </c>
      <c r="AG1532">
        <v>10212</v>
      </c>
      <c r="AH1532" s="2">
        <f t="shared" si="181"/>
        <v>57570</v>
      </c>
      <c r="AI1532" s="2">
        <f t="shared" si="176"/>
        <v>0.40140005438458265</v>
      </c>
      <c r="AJ1532">
        <v>57570</v>
      </c>
      <c r="AK1532" s="2">
        <f t="shared" si="182"/>
        <v>115140</v>
      </c>
    </row>
    <row r="1533" spans="1:37" ht="12.75" customHeight="1">
      <c r="A1533" s="2">
        <v>14</v>
      </c>
      <c r="B1533" s="2">
        <v>15</v>
      </c>
      <c r="C1533" s="2" t="s">
        <v>711</v>
      </c>
      <c r="D1533" t="s">
        <v>1469</v>
      </c>
      <c r="E1533" s="2" t="s">
        <v>1608</v>
      </c>
      <c r="F1533" t="str">
        <f t="shared" si="177"/>
        <v>051EMPLOYEE RELATED COSTS - WAGES &amp; SALARIES</v>
      </c>
      <c r="G1533" t="str">
        <f t="shared" si="178"/>
        <v>1013TRAVEL ALLOWANCE</v>
      </c>
      <c r="I1533" t="s">
        <v>1326</v>
      </c>
      <c r="J1533" s="2" t="s">
        <v>716</v>
      </c>
      <c r="K1533" s="2" t="s">
        <v>717</v>
      </c>
      <c r="L1533" s="2" t="s">
        <v>391</v>
      </c>
      <c r="M1533" s="2" t="s">
        <v>392</v>
      </c>
      <c r="N1533" s="2" t="s">
        <v>434</v>
      </c>
      <c r="O1533" s="2" t="s">
        <v>435</v>
      </c>
      <c r="P1533" s="2">
        <v>120948</v>
      </c>
      <c r="Q1533" s="2">
        <v>122551</v>
      </c>
      <c r="R1533" s="3">
        <f t="shared" si="179"/>
        <v>129291.30499999999</v>
      </c>
      <c r="S1533" s="3">
        <f t="shared" si="180"/>
        <v>136143.74416499998</v>
      </c>
      <c r="T1533" s="2">
        <v>57639.39</v>
      </c>
      <c r="U1533" s="2">
        <v>0</v>
      </c>
      <c r="V1533" s="2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9664.8799999999992</v>
      </c>
      <c r="AC1533">
        <v>9664.8799999999992</v>
      </c>
      <c r="AD1533">
        <v>9608.6299999999992</v>
      </c>
      <c r="AE1533">
        <v>9612</v>
      </c>
      <c r="AF1533">
        <v>9544.5</v>
      </c>
      <c r="AG1533">
        <v>9544.5</v>
      </c>
      <c r="AH1533" s="2">
        <f t="shared" si="181"/>
        <v>57639.39</v>
      </c>
      <c r="AI1533" s="2">
        <f t="shared" si="176"/>
        <v>0.47656339914674073</v>
      </c>
      <c r="AJ1533">
        <v>57639.39</v>
      </c>
      <c r="AK1533" s="2">
        <f t="shared" si="182"/>
        <v>115278.78</v>
      </c>
    </row>
    <row r="1534" spans="1:37" ht="12.75" customHeight="1">
      <c r="A1534" s="2">
        <v>14</v>
      </c>
      <c r="B1534" s="2">
        <v>15</v>
      </c>
      <c r="C1534" s="2" t="s">
        <v>711</v>
      </c>
      <c r="D1534" t="s">
        <v>1471</v>
      </c>
      <c r="E1534" s="2" t="s">
        <v>1609</v>
      </c>
      <c r="F1534" t="str">
        <f t="shared" si="177"/>
        <v>051EMPLOYEE RELATED COSTS - WAGES &amp; SALARIES</v>
      </c>
      <c r="G1534" t="str">
        <f t="shared" si="178"/>
        <v>1001SALARIES &amp; WAGES - BASIC SCALE</v>
      </c>
      <c r="H1534" s="2" t="s">
        <v>1579</v>
      </c>
      <c r="I1534" t="s">
        <v>1326</v>
      </c>
      <c r="J1534" s="2" t="s">
        <v>724</v>
      </c>
      <c r="K1534" s="2" t="s">
        <v>725</v>
      </c>
      <c r="L1534" s="2" t="s">
        <v>391</v>
      </c>
      <c r="M1534" s="2" t="s">
        <v>392</v>
      </c>
      <c r="N1534" s="2" t="s">
        <v>424</v>
      </c>
      <c r="O1534" s="2" t="s">
        <v>425</v>
      </c>
      <c r="P1534" s="2">
        <v>4261209</v>
      </c>
      <c r="Q1534" s="2">
        <v>4370812</v>
      </c>
      <c r="R1534" s="3">
        <f t="shared" si="179"/>
        <v>4611206.66</v>
      </c>
      <c r="S1534" s="3">
        <f t="shared" si="180"/>
        <v>4855600.6129799997</v>
      </c>
      <c r="T1534" s="2">
        <v>2162594.1500000004</v>
      </c>
      <c r="U1534" s="2">
        <v>0</v>
      </c>
      <c r="V1534" s="2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371165.75</v>
      </c>
      <c r="AC1534">
        <v>379513.05</v>
      </c>
      <c r="AD1534">
        <v>381021.38</v>
      </c>
      <c r="AE1534">
        <v>347274.69</v>
      </c>
      <c r="AF1534">
        <v>342030.32</v>
      </c>
      <c r="AG1534">
        <v>341588.96</v>
      </c>
      <c r="AH1534" s="2">
        <f t="shared" si="181"/>
        <v>2162594.1500000004</v>
      </c>
      <c r="AI1534" s="2">
        <f t="shared" si="176"/>
        <v>0.50750717695377068</v>
      </c>
      <c r="AJ1534">
        <v>2162594.15</v>
      </c>
      <c r="AK1534" s="2">
        <f t="shared" si="182"/>
        <v>4325188.3000000007</v>
      </c>
    </row>
    <row r="1535" spans="1:37" ht="12.75" customHeight="1">
      <c r="A1535" s="2">
        <v>14</v>
      </c>
      <c r="B1535" s="2">
        <v>15</v>
      </c>
      <c r="C1535" s="2" t="s">
        <v>711</v>
      </c>
      <c r="D1535" t="s">
        <v>1471</v>
      </c>
      <c r="E1535" s="2" t="s">
        <v>1609</v>
      </c>
      <c r="F1535" t="str">
        <f t="shared" si="177"/>
        <v>051EMPLOYEE RELATED COSTS - WAGES &amp; SALARIES</v>
      </c>
      <c r="G1535" t="str">
        <f t="shared" si="178"/>
        <v>1002SALARIES &amp; WAGES - OVERTIME</v>
      </c>
      <c r="H1535" s="2" t="s">
        <v>1579</v>
      </c>
      <c r="I1535" t="s">
        <v>1326</v>
      </c>
      <c r="J1535" s="2" t="s">
        <v>724</v>
      </c>
      <c r="K1535" s="2" t="s">
        <v>725</v>
      </c>
      <c r="L1535" s="2" t="s">
        <v>391</v>
      </c>
      <c r="M1535" s="2" t="s">
        <v>392</v>
      </c>
      <c r="N1535" s="2" t="s">
        <v>419</v>
      </c>
      <c r="O1535" s="2" t="s">
        <v>420</v>
      </c>
      <c r="P1535" s="2">
        <v>89653</v>
      </c>
      <c r="Q1535" s="2">
        <v>89248</v>
      </c>
      <c r="R1535" s="3">
        <f t="shared" si="179"/>
        <v>94156.64</v>
      </c>
      <c r="S1535" s="3">
        <f t="shared" si="180"/>
        <v>99146.941919999997</v>
      </c>
      <c r="T1535" s="2">
        <v>108389.70000000001</v>
      </c>
      <c r="U1535" s="2">
        <v>0</v>
      </c>
      <c r="V1535" s="2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15843.58</v>
      </c>
      <c r="AC1535">
        <v>18956.830000000002</v>
      </c>
      <c r="AD1535">
        <v>4504.12</v>
      </c>
      <c r="AE1535">
        <v>22852.14</v>
      </c>
      <c r="AF1535">
        <v>25324.880000000001</v>
      </c>
      <c r="AG1535">
        <v>20908.150000000001</v>
      </c>
      <c r="AH1535" s="2">
        <f t="shared" si="181"/>
        <v>108389.70000000001</v>
      </c>
      <c r="AI1535" s="2">
        <f t="shared" si="176"/>
        <v>1.2089913332515365</v>
      </c>
      <c r="AJ1535">
        <v>108389.7</v>
      </c>
      <c r="AK1535" s="2">
        <f t="shared" si="182"/>
        <v>216779.40000000002</v>
      </c>
    </row>
    <row r="1536" spans="1:37" ht="12.75" customHeight="1">
      <c r="A1536" s="2">
        <v>14</v>
      </c>
      <c r="B1536" s="2">
        <v>15</v>
      </c>
      <c r="C1536" s="2" t="s">
        <v>711</v>
      </c>
      <c r="D1536" t="s">
        <v>1471</v>
      </c>
      <c r="E1536" s="2" t="s">
        <v>1609</v>
      </c>
      <c r="F1536" t="str">
        <f t="shared" si="177"/>
        <v>051EMPLOYEE RELATED COSTS - WAGES &amp; SALARIES</v>
      </c>
      <c r="G1536" t="str">
        <f t="shared" si="178"/>
        <v>1004SALARIES &amp; WAGES - ANNUAL BONUS</v>
      </c>
      <c r="H1536" s="2" t="s">
        <v>1579</v>
      </c>
      <c r="I1536" t="s">
        <v>1326</v>
      </c>
      <c r="J1536" s="2" t="s">
        <v>724</v>
      </c>
      <c r="K1536" s="2" t="s">
        <v>725</v>
      </c>
      <c r="L1536" s="2" t="s">
        <v>391</v>
      </c>
      <c r="M1536" s="2" t="s">
        <v>392</v>
      </c>
      <c r="N1536" s="2" t="s">
        <v>428</v>
      </c>
      <c r="O1536" s="2" t="s">
        <v>429</v>
      </c>
      <c r="P1536" s="2">
        <v>355101</v>
      </c>
      <c r="Q1536" s="2">
        <v>364234</v>
      </c>
      <c r="R1536" s="3">
        <f t="shared" si="179"/>
        <v>384266.87</v>
      </c>
      <c r="S1536" s="3">
        <f t="shared" si="180"/>
        <v>404633.01410999999</v>
      </c>
      <c r="T1536" s="2">
        <v>164678.20000000001</v>
      </c>
      <c r="U1536" s="2">
        <v>0</v>
      </c>
      <c r="V1536" s="2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115312.89</v>
      </c>
      <c r="AC1536">
        <v>0</v>
      </c>
      <c r="AD1536">
        <v>9194.98</v>
      </c>
      <c r="AE1536">
        <v>0</v>
      </c>
      <c r="AF1536">
        <v>30975.35</v>
      </c>
      <c r="AG1536">
        <v>9194.98</v>
      </c>
      <c r="AH1536" s="2">
        <f t="shared" si="181"/>
        <v>164678.20000000001</v>
      </c>
      <c r="AI1536" s="2">
        <f t="shared" si="176"/>
        <v>0.46375031329114819</v>
      </c>
      <c r="AJ1536">
        <v>164678.20000000001</v>
      </c>
      <c r="AK1536" s="2">
        <f t="shared" si="182"/>
        <v>329356.40000000002</v>
      </c>
    </row>
    <row r="1537" spans="1:37" ht="12.75" customHeight="1">
      <c r="A1537" s="2">
        <v>14</v>
      </c>
      <c r="B1537" s="2">
        <v>15</v>
      </c>
      <c r="C1537" s="2" t="s">
        <v>711</v>
      </c>
      <c r="D1537" t="s">
        <v>1471</v>
      </c>
      <c r="E1537" s="2" t="s">
        <v>1609</v>
      </c>
      <c r="F1537" t="str">
        <f t="shared" si="177"/>
        <v>051EMPLOYEE RELATED COSTS - WAGES &amp; SALARIES</v>
      </c>
      <c r="G1537" t="str">
        <f t="shared" si="178"/>
        <v>1010SALARIES &amp; WAGES - LEAVE PAYMENTS</v>
      </c>
      <c r="H1537" s="2" t="s">
        <v>1579</v>
      </c>
      <c r="I1537" t="s">
        <v>1326</v>
      </c>
      <c r="J1537" s="2" t="s">
        <v>724</v>
      </c>
      <c r="K1537" s="2" t="s">
        <v>725</v>
      </c>
      <c r="L1537" s="2" t="s">
        <v>391</v>
      </c>
      <c r="M1537" s="2" t="s">
        <v>392</v>
      </c>
      <c r="N1537" s="2" t="s">
        <v>430</v>
      </c>
      <c r="O1537" s="2" t="s">
        <v>431</v>
      </c>
      <c r="P1537" s="2">
        <v>227763</v>
      </c>
      <c r="Q1537" s="2">
        <v>198484</v>
      </c>
      <c r="R1537" s="3">
        <f t="shared" si="179"/>
        <v>209400.62</v>
      </c>
      <c r="S1537" s="3">
        <f t="shared" si="180"/>
        <v>220498.85285999998</v>
      </c>
      <c r="T1537" s="2">
        <v>149808.18</v>
      </c>
      <c r="U1537" s="2">
        <v>0</v>
      </c>
      <c r="V1537" s="2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60300.08</v>
      </c>
      <c r="AC1537">
        <v>15224</v>
      </c>
      <c r="AD1537">
        <v>5653.76</v>
      </c>
      <c r="AE1537">
        <v>43785.7</v>
      </c>
      <c r="AF1537">
        <v>17768.48</v>
      </c>
      <c r="AG1537">
        <v>7076.16</v>
      </c>
      <c r="AH1537" s="2">
        <f t="shared" si="181"/>
        <v>149808.18</v>
      </c>
      <c r="AI1537" s="2">
        <f t="shared" si="176"/>
        <v>0.65773712148153995</v>
      </c>
      <c r="AJ1537">
        <v>149808.18</v>
      </c>
      <c r="AK1537" s="2">
        <f t="shared" si="182"/>
        <v>299616.36</v>
      </c>
    </row>
    <row r="1538" spans="1:37" ht="12.75" customHeight="1">
      <c r="A1538" s="2">
        <v>14</v>
      </c>
      <c r="B1538" s="2">
        <v>15</v>
      </c>
      <c r="C1538" s="2" t="s">
        <v>711</v>
      </c>
      <c r="D1538" t="s">
        <v>1471</v>
      </c>
      <c r="E1538" s="2" t="s">
        <v>1609</v>
      </c>
      <c r="F1538" t="str">
        <f t="shared" si="177"/>
        <v>051EMPLOYEE RELATED COSTS - WAGES &amp; SALARIES</v>
      </c>
      <c r="G1538" t="str">
        <f t="shared" si="178"/>
        <v>1012HOUSING ALLOWANCE</v>
      </c>
      <c r="H1538" s="2" t="s">
        <v>1579</v>
      </c>
      <c r="I1538" t="s">
        <v>1326</v>
      </c>
      <c r="J1538" s="2" t="s">
        <v>724</v>
      </c>
      <c r="K1538" s="2" t="s">
        <v>725</v>
      </c>
      <c r="L1538" s="2" t="s">
        <v>391</v>
      </c>
      <c r="M1538" s="2" t="s">
        <v>392</v>
      </c>
      <c r="N1538" s="2" t="s">
        <v>432</v>
      </c>
      <c r="O1538" s="2" t="s">
        <v>433</v>
      </c>
      <c r="P1538" s="2">
        <v>27555</v>
      </c>
      <c r="Q1538" s="2">
        <v>35028</v>
      </c>
      <c r="R1538" s="3">
        <f t="shared" si="179"/>
        <v>36954.54</v>
      </c>
      <c r="S1538" s="3">
        <f t="shared" si="180"/>
        <v>38913.130620000004</v>
      </c>
      <c r="T1538" s="2">
        <v>16368</v>
      </c>
      <c r="U1538" s="2">
        <v>0</v>
      </c>
      <c r="V1538" s="2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2250</v>
      </c>
      <c r="AC1538">
        <v>3206</v>
      </c>
      <c r="AD1538">
        <v>2728</v>
      </c>
      <c r="AE1538">
        <v>2250</v>
      </c>
      <c r="AF1538">
        <v>3206</v>
      </c>
      <c r="AG1538">
        <v>2728</v>
      </c>
      <c r="AH1538" s="2">
        <f t="shared" si="181"/>
        <v>16368</v>
      </c>
      <c r="AI1538" s="2">
        <f t="shared" si="176"/>
        <v>0.59401197604790423</v>
      </c>
      <c r="AJ1538">
        <v>16368</v>
      </c>
      <c r="AK1538" s="2">
        <f t="shared" si="182"/>
        <v>32736</v>
      </c>
    </row>
    <row r="1539" spans="1:37" ht="12.75" customHeight="1">
      <c r="A1539" s="2">
        <v>14</v>
      </c>
      <c r="B1539" s="2">
        <v>15</v>
      </c>
      <c r="C1539" s="2" t="s">
        <v>711</v>
      </c>
      <c r="D1539" t="s">
        <v>1471</v>
      </c>
      <c r="E1539" s="2" t="s">
        <v>1609</v>
      </c>
      <c r="F1539" t="str">
        <f t="shared" si="177"/>
        <v>051EMPLOYEE RELATED COSTS - WAGES &amp; SALARIES</v>
      </c>
      <c r="G1539" t="str">
        <f t="shared" si="178"/>
        <v>1013TRAVEL ALLOWANCE</v>
      </c>
      <c r="H1539" s="2" t="s">
        <v>1579</v>
      </c>
      <c r="I1539" t="s">
        <v>1326</v>
      </c>
      <c r="J1539" s="2" t="s">
        <v>724</v>
      </c>
      <c r="K1539" s="2" t="s">
        <v>725</v>
      </c>
      <c r="L1539" s="2" t="s">
        <v>391</v>
      </c>
      <c r="M1539" s="2" t="s">
        <v>392</v>
      </c>
      <c r="N1539" s="2" t="s">
        <v>434</v>
      </c>
      <c r="O1539" s="2" t="s">
        <v>435</v>
      </c>
      <c r="P1539" s="2">
        <v>322958</v>
      </c>
      <c r="Q1539" s="2">
        <v>327239</v>
      </c>
      <c r="R1539" s="3">
        <f t="shared" si="179"/>
        <v>345237.14500000002</v>
      </c>
      <c r="S1539" s="3">
        <f t="shared" si="180"/>
        <v>363534.71368500002</v>
      </c>
      <c r="T1539" s="2">
        <v>153909.91</v>
      </c>
      <c r="U1539" s="2">
        <v>0</v>
      </c>
      <c r="V1539" s="2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25807.360000000001</v>
      </c>
      <c r="AC1539">
        <v>25807.360000000001</v>
      </c>
      <c r="AD1539">
        <v>25657.16</v>
      </c>
      <c r="AE1539">
        <v>25666.17</v>
      </c>
      <c r="AF1539">
        <v>25485.93</v>
      </c>
      <c r="AG1539">
        <v>25485.93</v>
      </c>
      <c r="AH1539" s="2">
        <f t="shared" si="181"/>
        <v>153909.91</v>
      </c>
      <c r="AI1539" s="2">
        <f t="shared" si="176"/>
        <v>0.47656323732497724</v>
      </c>
      <c r="AJ1539">
        <v>153909.91</v>
      </c>
      <c r="AK1539" s="2">
        <f t="shared" si="182"/>
        <v>307819.82</v>
      </c>
    </row>
    <row r="1540" spans="1:37" ht="12.75" customHeight="1">
      <c r="A1540" s="2">
        <v>14</v>
      </c>
      <c r="B1540" s="2">
        <v>15</v>
      </c>
      <c r="C1540" s="2" t="s">
        <v>10</v>
      </c>
      <c r="D1540" t="s">
        <v>1425</v>
      </c>
      <c r="E1540" s="2" t="s">
        <v>1604</v>
      </c>
      <c r="F1540" t="str">
        <f t="shared" si="177"/>
        <v>053EMPLOYEE RELATED COSTS - SOCIAL CONTRIBUTIONS</v>
      </c>
      <c r="G1540" t="str">
        <f t="shared" si="178"/>
        <v>1021CONTRIBUTION - MEDICAL AID SCHEME</v>
      </c>
      <c r="H1540" s="2" t="s">
        <v>1568</v>
      </c>
      <c r="I1540" t="s">
        <v>1326</v>
      </c>
      <c r="J1540" s="2" t="s">
        <v>389</v>
      </c>
      <c r="K1540" s="2" t="s">
        <v>390</v>
      </c>
      <c r="L1540" s="2" t="s">
        <v>436</v>
      </c>
      <c r="M1540" s="2" t="s">
        <v>437</v>
      </c>
      <c r="N1540" s="2" t="s">
        <v>438</v>
      </c>
      <c r="O1540" s="2" t="s">
        <v>439</v>
      </c>
      <c r="P1540" s="2">
        <v>41255</v>
      </c>
      <c r="Q1540" s="2">
        <v>45400</v>
      </c>
      <c r="R1540" s="3">
        <f t="shared" si="179"/>
        <v>47897</v>
      </c>
      <c r="S1540" s="3">
        <f t="shared" si="180"/>
        <v>50435.540999999997</v>
      </c>
      <c r="T1540" s="2">
        <v>28644</v>
      </c>
      <c r="U1540" s="2">
        <v>0</v>
      </c>
      <c r="V1540" s="2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5086.2</v>
      </c>
      <c r="AC1540">
        <v>5086.2</v>
      </c>
      <c r="AD1540">
        <v>5086.2</v>
      </c>
      <c r="AE1540">
        <v>5086.2</v>
      </c>
      <c r="AF1540">
        <v>5086.2</v>
      </c>
      <c r="AG1540">
        <v>3213</v>
      </c>
      <c r="AH1540" s="2">
        <f t="shared" si="181"/>
        <v>28644</v>
      </c>
      <c r="AI1540" s="2">
        <f t="shared" si="176"/>
        <v>0.69431584050418127</v>
      </c>
      <c r="AJ1540">
        <v>28644</v>
      </c>
      <c r="AK1540" s="2">
        <f t="shared" si="182"/>
        <v>57288</v>
      </c>
    </row>
    <row r="1541" spans="1:37" ht="12.75" customHeight="1">
      <c r="A1541" s="2">
        <v>14</v>
      </c>
      <c r="B1541" s="2">
        <v>15</v>
      </c>
      <c r="C1541" s="2" t="s">
        <v>10</v>
      </c>
      <c r="D1541" t="s">
        <v>1425</v>
      </c>
      <c r="E1541" s="2" t="s">
        <v>1604</v>
      </c>
      <c r="F1541" t="str">
        <f t="shared" si="177"/>
        <v>053EMPLOYEE RELATED COSTS - SOCIAL CONTRIBUTIONS</v>
      </c>
      <c r="G1541" t="str">
        <f t="shared" si="178"/>
        <v>1022CONTRIBUTION - PENSION SCHEMES</v>
      </c>
      <c r="H1541" s="2" t="s">
        <v>1568</v>
      </c>
      <c r="I1541" t="s">
        <v>1326</v>
      </c>
      <c r="J1541" s="2" t="s">
        <v>389</v>
      </c>
      <c r="K1541" s="2" t="s">
        <v>390</v>
      </c>
      <c r="L1541" s="2" t="s">
        <v>436</v>
      </c>
      <c r="M1541" s="2" t="s">
        <v>437</v>
      </c>
      <c r="N1541" s="2" t="s">
        <v>440</v>
      </c>
      <c r="O1541" s="2" t="s">
        <v>441</v>
      </c>
      <c r="P1541" s="2">
        <v>65541</v>
      </c>
      <c r="Q1541" s="2">
        <v>69991</v>
      </c>
      <c r="R1541" s="3">
        <f t="shared" si="179"/>
        <v>73840.505000000005</v>
      </c>
      <c r="S1541" s="3">
        <f t="shared" si="180"/>
        <v>77754.051765000011</v>
      </c>
      <c r="T1541" s="2">
        <v>41861.310000000005</v>
      </c>
      <c r="U1541" s="2">
        <v>0</v>
      </c>
      <c r="V1541" s="2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7282.06</v>
      </c>
      <c r="AC1541">
        <v>7282.06</v>
      </c>
      <c r="AD1541">
        <v>7282.06</v>
      </c>
      <c r="AE1541">
        <v>7282.06</v>
      </c>
      <c r="AF1541">
        <v>7282.06</v>
      </c>
      <c r="AG1541">
        <v>5451.01</v>
      </c>
      <c r="AH1541" s="2">
        <f t="shared" si="181"/>
        <v>41861.310000000005</v>
      </c>
      <c r="AI1541" s="2">
        <f t="shared" si="176"/>
        <v>0.6387041699089121</v>
      </c>
      <c r="AJ1541">
        <v>41861.31</v>
      </c>
      <c r="AK1541" s="2">
        <f t="shared" si="182"/>
        <v>83722.62000000001</v>
      </c>
    </row>
    <row r="1542" spans="1:37" ht="12.75" customHeight="1">
      <c r="A1542" s="2">
        <v>14</v>
      </c>
      <c r="B1542" s="2">
        <v>15</v>
      </c>
      <c r="C1542" s="2" t="s">
        <v>10</v>
      </c>
      <c r="D1542" t="s">
        <v>1425</v>
      </c>
      <c r="E1542" s="2" t="s">
        <v>1604</v>
      </c>
      <c r="F1542" t="str">
        <f t="shared" si="177"/>
        <v>053EMPLOYEE RELATED COSTS - SOCIAL CONTRIBUTIONS</v>
      </c>
      <c r="G1542" t="str">
        <f t="shared" si="178"/>
        <v>1023CONTRIBUTION - UIF</v>
      </c>
      <c r="H1542" s="2" t="s">
        <v>1568</v>
      </c>
      <c r="I1542" t="s">
        <v>1326</v>
      </c>
      <c r="J1542" s="2" t="s">
        <v>389</v>
      </c>
      <c r="K1542" s="2" t="s">
        <v>390</v>
      </c>
      <c r="L1542" s="2" t="s">
        <v>436</v>
      </c>
      <c r="M1542" s="2" t="s">
        <v>437</v>
      </c>
      <c r="N1542" s="2" t="s">
        <v>442</v>
      </c>
      <c r="O1542" s="2" t="s">
        <v>443</v>
      </c>
      <c r="P1542" s="2">
        <v>4658</v>
      </c>
      <c r="Q1542" s="2">
        <v>4310</v>
      </c>
      <c r="R1542" s="3">
        <f t="shared" si="179"/>
        <v>4547.05</v>
      </c>
      <c r="S1542" s="3">
        <f t="shared" si="180"/>
        <v>4788.0436500000005</v>
      </c>
      <c r="T1542" s="2">
        <v>2601.69</v>
      </c>
      <c r="U1542" s="2">
        <v>0</v>
      </c>
      <c r="V1542" s="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451.43</v>
      </c>
      <c r="AC1542">
        <v>451.12</v>
      </c>
      <c r="AD1542">
        <v>452.79</v>
      </c>
      <c r="AE1542">
        <v>452.79</v>
      </c>
      <c r="AF1542">
        <v>456.99</v>
      </c>
      <c r="AG1542">
        <v>336.57</v>
      </c>
      <c r="AH1542" s="2">
        <f t="shared" si="181"/>
        <v>2601.69</v>
      </c>
      <c r="AI1542" s="2">
        <f t="shared" si="176"/>
        <v>0.5585422928295406</v>
      </c>
      <c r="AJ1542">
        <v>2601.69</v>
      </c>
      <c r="AK1542" s="2">
        <f t="shared" si="182"/>
        <v>5203.38</v>
      </c>
    </row>
    <row r="1543" spans="1:37" ht="12.75" customHeight="1">
      <c r="A1543" s="2">
        <v>14</v>
      </c>
      <c r="B1543" s="2">
        <v>15</v>
      </c>
      <c r="C1543" s="2" t="s">
        <v>10</v>
      </c>
      <c r="D1543" t="s">
        <v>1425</v>
      </c>
      <c r="E1543" s="2" t="s">
        <v>1604</v>
      </c>
      <c r="F1543" t="str">
        <f t="shared" si="177"/>
        <v>053EMPLOYEE RELATED COSTS - SOCIAL CONTRIBUTIONS</v>
      </c>
      <c r="G1543" t="str">
        <f t="shared" si="178"/>
        <v>1024CONTRIBUTION - GROUP INSURANCE</v>
      </c>
      <c r="H1543" s="2" t="s">
        <v>1568</v>
      </c>
      <c r="I1543" t="s">
        <v>1326</v>
      </c>
      <c r="J1543" s="2" t="s">
        <v>389</v>
      </c>
      <c r="K1543" s="2" t="s">
        <v>390</v>
      </c>
      <c r="L1543" s="2" t="s">
        <v>436</v>
      </c>
      <c r="M1543" s="2" t="s">
        <v>437</v>
      </c>
      <c r="N1543" s="2" t="s">
        <v>444</v>
      </c>
      <c r="O1543" s="2" t="s">
        <v>445</v>
      </c>
      <c r="P1543" s="2">
        <v>5958</v>
      </c>
      <c r="Q1543" s="2">
        <v>6363</v>
      </c>
      <c r="R1543" s="3">
        <f t="shared" si="179"/>
        <v>6712.9650000000001</v>
      </c>
      <c r="S1543" s="3">
        <f t="shared" si="180"/>
        <v>7068.7521450000004</v>
      </c>
      <c r="T1543" s="2">
        <v>3990.55</v>
      </c>
      <c r="U1543" s="2">
        <v>0</v>
      </c>
      <c r="V1543" s="2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699</v>
      </c>
      <c r="AC1543">
        <v>699</v>
      </c>
      <c r="AD1543">
        <v>699</v>
      </c>
      <c r="AE1543">
        <v>699</v>
      </c>
      <c r="AF1543">
        <v>699</v>
      </c>
      <c r="AG1543">
        <v>495.55</v>
      </c>
      <c r="AH1543" s="2">
        <f t="shared" si="181"/>
        <v>3990.55</v>
      </c>
      <c r="AI1543" s="2">
        <f t="shared" si="176"/>
        <v>0.66978012755958383</v>
      </c>
      <c r="AJ1543">
        <v>3990.55</v>
      </c>
      <c r="AK1543" s="2">
        <f t="shared" si="182"/>
        <v>7981.1</v>
      </c>
    </row>
    <row r="1544" spans="1:37" ht="12.75" customHeight="1">
      <c r="A1544" s="2">
        <v>14</v>
      </c>
      <c r="B1544" s="2">
        <v>15</v>
      </c>
      <c r="C1544" s="2" t="s">
        <v>10</v>
      </c>
      <c r="D1544" t="s">
        <v>1425</v>
      </c>
      <c r="E1544" s="2" t="s">
        <v>1604</v>
      </c>
      <c r="F1544" t="str">
        <f t="shared" si="177"/>
        <v>053EMPLOYEE RELATED COSTS - SOCIAL CONTRIBUTIONS</v>
      </c>
      <c r="G1544" t="str">
        <f t="shared" si="178"/>
        <v>1027CONTRIBUTION - WORKERS COMPENSATION</v>
      </c>
      <c r="H1544" s="2" t="s">
        <v>1568</v>
      </c>
      <c r="I1544" t="s">
        <v>1326</v>
      </c>
      <c r="J1544" s="2" t="s">
        <v>389</v>
      </c>
      <c r="K1544" s="2" t="s">
        <v>390</v>
      </c>
      <c r="L1544" s="2" t="s">
        <v>436</v>
      </c>
      <c r="M1544" s="2" t="s">
        <v>437</v>
      </c>
      <c r="N1544" s="2" t="s">
        <v>446</v>
      </c>
      <c r="O1544" s="2" t="s">
        <v>447</v>
      </c>
      <c r="P1544" s="2">
        <v>0</v>
      </c>
      <c r="Q1544" s="2">
        <v>21326</v>
      </c>
      <c r="R1544" s="3">
        <f t="shared" si="179"/>
        <v>22498.93</v>
      </c>
      <c r="S1544" s="3">
        <f t="shared" si="180"/>
        <v>23691.37329</v>
      </c>
      <c r="T1544" s="2">
        <v>0</v>
      </c>
      <c r="U1544" s="2">
        <v>0</v>
      </c>
      <c r="V1544" s="2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 s="2">
        <f t="shared" si="181"/>
        <v>0</v>
      </c>
      <c r="AI1544" s="2" t="e">
        <f t="shared" si="176"/>
        <v>#DIV/0!</v>
      </c>
      <c r="AJ1544">
        <v>0</v>
      </c>
      <c r="AK1544" s="2">
        <f t="shared" si="182"/>
        <v>0</v>
      </c>
    </row>
    <row r="1545" spans="1:37" ht="12.75" customHeight="1">
      <c r="A1545" s="2">
        <v>14</v>
      </c>
      <c r="B1545" s="2">
        <v>15</v>
      </c>
      <c r="C1545" s="2" t="s">
        <v>10</v>
      </c>
      <c r="D1545" t="s">
        <v>1425</v>
      </c>
      <c r="E1545" s="2" t="s">
        <v>1604</v>
      </c>
      <c r="F1545" t="str">
        <f t="shared" si="177"/>
        <v>053EMPLOYEE RELATED COSTS - SOCIAL CONTRIBUTIONS</v>
      </c>
      <c r="G1545" t="str">
        <f t="shared" si="178"/>
        <v>1028LEVIES - SETA</v>
      </c>
      <c r="H1545" s="2" t="s">
        <v>1568</v>
      </c>
      <c r="I1545" t="s">
        <v>1326</v>
      </c>
      <c r="J1545" s="2" t="s">
        <v>389</v>
      </c>
      <c r="K1545" s="2" t="s">
        <v>390</v>
      </c>
      <c r="L1545" s="2" t="s">
        <v>436</v>
      </c>
      <c r="M1545" s="2" t="s">
        <v>437</v>
      </c>
      <c r="N1545" s="2" t="s">
        <v>448</v>
      </c>
      <c r="O1545" s="2" t="s">
        <v>449</v>
      </c>
      <c r="P1545" s="2">
        <v>20397</v>
      </c>
      <c r="Q1545" s="2">
        <v>16375</v>
      </c>
      <c r="R1545" s="3">
        <f t="shared" si="179"/>
        <v>17275.625</v>
      </c>
      <c r="S1545" s="3">
        <f t="shared" si="180"/>
        <v>18191.233124999999</v>
      </c>
      <c r="T1545" s="2">
        <v>8429.5400000000009</v>
      </c>
      <c r="U1545" s="2">
        <v>0</v>
      </c>
      <c r="V1545" s="2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1380.09</v>
      </c>
      <c r="AC1545">
        <v>1375.05</v>
      </c>
      <c r="AD1545">
        <v>1386.31</v>
      </c>
      <c r="AE1545">
        <v>1381.55</v>
      </c>
      <c r="AF1545">
        <v>1385.77</v>
      </c>
      <c r="AG1545">
        <v>1520.77</v>
      </c>
      <c r="AH1545" s="2">
        <f t="shared" si="181"/>
        <v>8429.5400000000009</v>
      </c>
      <c r="AI1545" s="2">
        <f t="shared" si="176"/>
        <v>0.41327352061577688</v>
      </c>
      <c r="AJ1545">
        <v>8429.5400000000009</v>
      </c>
      <c r="AK1545" s="2">
        <f t="shared" si="182"/>
        <v>16859.080000000002</v>
      </c>
    </row>
    <row r="1546" spans="1:37" ht="12.75" customHeight="1">
      <c r="A1546" s="2">
        <v>14</v>
      </c>
      <c r="B1546" s="2">
        <v>15</v>
      </c>
      <c r="C1546" s="2" t="s">
        <v>10</v>
      </c>
      <c r="D1546" t="s">
        <v>1425</v>
      </c>
      <c r="E1546" s="2" t="s">
        <v>1604</v>
      </c>
      <c r="F1546" t="str">
        <f t="shared" si="177"/>
        <v>053EMPLOYEE RELATED COSTS - SOCIAL CONTRIBUTIONS</v>
      </c>
      <c r="G1546" t="str">
        <f t="shared" si="178"/>
        <v>1029LEVIES - BARGAINING COUNCIL</v>
      </c>
      <c r="H1546" s="2" t="s">
        <v>1568</v>
      </c>
      <c r="I1546" t="s">
        <v>1326</v>
      </c>
      <c r="J1546" s="2" t="s">
        <v>389</v>
      </c>
      <c r="K1546" s="2" t="s">
        <v>390</v>
      </c>
      <c r="L1546" s="2" t="s">
        <v>436</v>
      </c>
      <c r="M1546" s="2" t="s">
        <v>437</v>
      </c>
      <c r="N1546" s="2" t="s">
        <v>450</v>
      </c>
      <c r="O1546" s="2" t="s">
        <v>451</v>
      </c>
      <c r="P1546" s="2">
        <v>326</v>
      </c>
      <c r="Q1546" s="2">
        <v>174</v>
      </c>
      <c r="R1546" s="3">
        <f t="shared" si="179"/>
        <v>183.57</v>
      </c>
      <c r="S1546" s="3">
        <f t="shared" si="180"/>
        <v>193.29920999999999</v>
      </c>
      <c r="T1546" s="2">
        <v>159.92000000000002</v>
      </c>
      <c r="U1546" s="2">
        <v>0</v>
      </c>
      <c r="V1546" s="2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78.56</v>
      </c>
      <c r="AC1546">
        <v>13.56</v>
      </c>
      <c r="AD1546">
        <v>13.56</v>
      </c>
      <c r="AE1546">
        <v>20.34</v>
      </c>
      <c r="AF1546">
        <v>20.34</v>
      </c>
      <c r="AG1546">
        <v>13.56</v>
      </c>
      <c r="AH1546" s="2">
        <f t="shared" si="181"/>
        <v>159.92000000000002</v>
      </c>
      <c r="AI1546" s="2">
        <f t="shared" si="176"/>
        <v>0.49055214723926382</v>
      </c>
      <c r="AJ1546">
        <v>159.91999999999999</v>
      </c>
      <c r="AK1546" s="2">
        <f t="shared" si="182"/>
        <v>319.84000000000003</v>
      </c>
    </row>
    <row r="1547" spans="1:37" ht="12.75" customHeight="1">
      <c r="A1547" s="2">
        <v>14</v>
      </c>
      <c r="B1547" s="2">
        <v>15</v>
      </c>
      <c r="C1547" s="2" t="s">
        <v>10</v>
      </c>
      <c r="D1547" t="s">
        <v>1426</v>
      </c>
      <c r="E1547" s="2" t="s">
        <v>1607</v>
      </c>
      <c r="F1547" t="str">
        <f t="shared" si="177"/>
        <v>053EMPLOYEE RELATED COSTS - SOCIAL CONTRIBUTIONS</v>
      </c>
      <c r="G1547" t="str">
        <f t="shared" si="178"/>
        <v>1021CONTRIBUTION - MEDICAL AID SCHEME</v>
      </c>
      <c r="H1547" s="2" t="s">
        <v>1573</v>
      </c>
      <c r="I1547" t="s">
        <v>1326</v>
      </c>
      <c r="J1547" s="2" t="s">
        <v>407</v>
      </c>
      <c r="K1547" s="2" t="s">
        <v>408</v>
      </c>
      <c r="L1547" s="2" t="s">
        <v>436</v>
      </c>
      <c r="M1547" s="2" t="s">
        <v>437</v>
      </c>
      <c r="N1547" s="2" t="s">
        <v>438</v>
      </c>
      <c r="O1547" s="2" t="s">
        <v>439</v>
      </c>
      <c r="P1547" s="2">
        <v>122882</v>
      </c>
      <c r="Q1547" s="2">
        <v>132101</v>
      </c>
      <c r="R1547" s="3">
        <f t="shared" si="179"/>
        <v>139366.55499999999</v>
      </c>
      <c r="S1547" s="3">
        <f t="shared" si="180"/>
        <v>146752.98241500001</v>
      </c>
      <c r="T1547" s="2">
        <v>36075.599999999999</v>
      </c>
      <c r="U1547" s="2">
        <v>0</v>
      </c>
      <c r="V1547" s="2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6012.6</v>
      </c>
      <c r="AC1547">
        <v>6012.6</v>
      </c>
      <c r="AD1547">
        <v>6012.6</v>
      </c>
      <c r="AE1547">
        <v>6012.6</v>
      </c>
      <c r="AF1547">
        <v>6012.6</v>
      </c>
      <c r="AG1547">
        <v>6012.6</v>
      </c>
      <c r="AH1547" s="2">
        <f t="shared" si="181"/>
        <v>36075.599999999999</v>
      </c>
      <c r="AI1547" s="2">
        <f t="shared" si="176"/>
        <v>0.29357920606760957</v>
      </c>
      <c r="AJ1547">
        <v>36075.599999999999</v>
      </c>
      <c r="AK1547" s="2">
        <f t="shared" si="182"/>
        <v>72151.199999999997</v>
      </c>
    </row>
    <row r="1548" spans="1:37" ht="12.75" customHeight="1">
      <c r="A1548" s="2">
        <v>14</v>
      </c>
      <c r="B1548" s="2">
        <v>15</v>
      </c>
      <c r="C1548" s="2" t="s">
        <v>10</v>
      </c>
      <c r="D1548" t="s">
        <v>1426</v>
      </c>
      <c r="E1548" s="2" t="s">
        <v>1607</v>
      </c>
      <c r="F1548" t="str">
        <f t="shared" si="177"/>
        <v>053EMPLOYEE RELATED COSTS - SOCIAL CONTRIBUTIONS</v>
      </c>
      <c r="G1548" t="str">
        <f t="shared" si="178"/>
        <v>1022CONTRIBUTION - PENSION SCHEMES</v>
      </c>
      <c r="H1548" s="2" t="s">
        <v>1573</v>
      </c>
      <c r="I1548" t="s">
        <v>1326</v>
      </c>
      <c r="J1548" s="2" t="s">
        <v>407</v>
      </c>
      <c r="K1548" s="2" t="s">
        <v>408</v>
      </c>
      <c r="L1548" s="2" t="s">
        <v>436</v>
      </c>
      <c r="M1548" s="2" t="s">
        <v>437</v>
      </c>
      <c r="N1548" s="2" t="s">
        <v>440</v>
      </c>
      <c r="O1548" s="2" t="s">
        <v>441</v>
      </c>
      <c r="P1548" s="2">
        <v>325647</v>
      </c>
      <c r="Q1548" s="2">
        <v>347752</v>
      </c>
      <c r="R1548" s="3">
        <f t="shared" si="179"/>
        <v>366878.36</v>
      </c>
      <c r="S1548" s="3">
        <f t="shared" si="180"/>
        <v>386322.91307999997</v>
      </c>
      <c r="T1548" s="2">
        <v>125081.57999999999</v>
      </c>
      <c r="U1548" s="2">
        <v>0</v>
      </c>
      <c r="V1548" s="2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20846.93</v>
      </c>
      <c r="AC1548">
        <v>20846.93</v>
      </c>
      <c r="AD1548">
        <v>20846.93</v>
      </c>
      <c r="AE1548">
        <v>20846.93</v>
      </c>
      <c r="AF1548">
        <v>20846.93</v>
      </c>
      <c r="AG1548">
        <v>20846.93</v>
      </c>
      <c r="AH1548" s="2">
        <f t="shared" si="181"/>
        <v>125081.57999999999</v>
      </c>
      <c r="AI1548" s="2">
        <f t="shared" si="176"/>
        <v>0.38410174207040132</v>
      </c>
      <c r="AJ1548">
        <v>125081.58</v>
      </c>
      <c r="AK1548" s="2">
        <f t="shared" si="182"/>
        <v>250163.15999999997</v>
      </c>
    </row>
    <row r="1549" spans="1:37" ht="12.75" customHeight="1">
      <c r="A1549" s="2">
        <v>14</v>
      </c>
      <c r="B1549" s="2">
        <v>15</v>
      </c>
      <c r="C1549" s="2" t="s">
        <v>10</v>
      </c>
      <c r="D1549" t="s">
        <v>1426</v>
      </c>
      <c r="E1549" s="2" t="s">
        <v>1607</v>
      </c>
      <c r="F1549" t="str">
        <f t="shared" si="177"/>
        <v>053EMPLOYEE RELATED COSTS - SOCIAL CONTRIBUTIONS</v>
      </c>
      <c r="G1549" t="str">
        <f t="shared" si="178"/>
        <v>1023CONTRIBUTION - UIF</v>
      </c>
      <c r="H1549" s="2" t="s">
        <v>1573</v>
      </c>
      <c r="I1549" t="s">
        <v>1326</v>
      </c>
      <c r="J1549" s="2" t="s">
        <v>407</v>
      </c>
      <c r="K1549" s="2" t="s">
        <v>408</v>
      </c>
      <c r="L1549" s="2" t="s">
        <v>436</v>
      </c>
      <c r="M1549" s="2" t="s">
        <v>437</v>
      </c>
      <c r="N1549" s="2" t="s">
        <v>442</v>
      </c>
      <c r="O1549" s="2" t="s">
        <v>443</v>
      </c>
      <c r="P1549" s="2">
        <v>9548</v>
      </c>
      <c r="Q1549" s="2">
        <v>9548</v>
      </c>
      <c r="R1549" s="3">
        <f t="shared" si="179"/>
        <v>10073.14</v>
      </c>
      <c r="S1549" s="3">
        <f t="shared" si="180"/>
        <v>10607.01642</v>
      </c>
      <c r="T1549" s="2">
        <v>3569.28</v>
      </c>
      <c r="U1549" s="2">
        <v>0</v>
      </c>
      <c r="V1549" s="2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594.88</v>
      </c>
      <c r="AC1549">
        <v>594.88</v>
      </c>
      <c r="AD1549">
        <v>594.88</v>
      </c>
      <c r="AE1549">
        <v>594.88</v>
      </c>
      <c r="AF1549">
        <v>594.88</v>
      </c>
      <c r="AG1549">
        <v>594.88</v>
      </c>
      <c r="AH1549" s="2">
        <f t="shared" si="181"/>
        <v>3569.28</v>
      </c>
      <c r="AI1549" s="2">
        <f t="shared" si="176"/>
        <v>0.37382488479262677</v>
      </c>
      <c r="AJ1549">
        <v>3569.28</v>
      </c>
      <c r="AK1549" s="2">
        <f t="shared" si="182"/>
        <v>7138.56</v>
      </c>
    </row>
    <row r="1550" spans="1:37" ht="12.75" customHeight="1">
      <c r="A1550" s="2">
        <v>14</v>
      </c>
      <c r="B1550" s="2">
        <v>15</v>
      </c>
      <c r="C1550" s="2" t="s">
        <v>10</v>
      </c>
      <c r="D1550" t="s">
        <v>1426</v>
      </c>
      <c r="E1550" s="2" t="s">
        <v>1607</v>
      </c>
      <c r="F1550" t="str">
        <f t="shared" si="177"/>
        <v>053EMPLOYEE RELATED COSTS - SOCIAL CONTRIBUTIONS</v>
      </c>
      <c r="G1550" t="str">
        <f t="shared" si="178"/>
        <v>1024CONTRIBUTION - GROUP INSURANCE</v>
      </c>
      <c r="H1550" s="2" t="s">
        <v>1573</v>
      </c>
      <c r="I1550" t="s">
        <v>1326</v>
      </c>
      <c r="J1550" s="2" t="s">
        <v>407</v>
      </c>
      <c r="K1550" s="2" t="s">
        <v>408</v>
      </c>
      <c r="L1550" s="2" t="s">
        <v>436</v>
      </c>
      <c r="M1550" s="2" t="s">
        <v>437</v>
      </c>
      <c r="N1550" s="2" t="s">
        <v>444</v>
      </c>
      <c r="O1550" s="2" t="s">
        <v>445</v>
      </c>
      <c r="P1550" s="2">
        <v>31119</v>
      </c>
      <c r="Q1550" s="2">
        <v>33232</v>
      </c>
      <c r="R1550" s="3">
        <f t="shared" si="179"/>
        <v>35059.760000000002</v>
      </c>
      <c r="S1550" s="3">
        <f t="shared" si="180"/>
        <v>36917.927280000004</v>
      </c>
      <c r="T1550" s="2">
        <v>11371.08</v>
      </c>
      <c r="U1550" s="2">
        <v>0</v>
      </c>
      <c r="V1550" s="2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1895.18</v>
      </c>
      <c r="AC1550">
        <v>1895.18</v>
      </c>
      <c r="AD1550">
        <v>1895.18</v>
      </c>
      <c r="AE1550">
        <v>1895.18</v>
      </c>
      <c r="AF1550">
        <v>1895.18</v>
      </c>
      <c r="AG1550">
        <v>1895.18</v>
      </c>
      <c r="AH1550" s="2">
        <f t="shared" si="181"/>
        <v>11371.08</v>
      </c>
      <c r="AI1550" s="2">
        <f t="shared" ref="AI1550:AI1614" si="183">AH1550/P1550</f>
        <v>0.36540634339149713</v>
      </c>
      <c r="AJ1550">
        <v>11371.08</v>
      </c>
      <c r="AK1550" s="2">
        <f t="shared" si="182"/>
        <v>22742.16</v>
      </c>
    </row>
    <row r="1551" spans="1:37" ht="12.75" customHeight="1">
      <c r="A1551" s="2">
        <v>14</v>
      </c>
      <c r="B1551" s="2">
        <v>15</v>
      </c>
      <c r="C1551" s="2" t="s">
        <v>10</v>
      </c>
      <c r="D1551" t="s">
        <v>1426</v>
      </c>
      <c r="E1551" s="2" t="s">
        <v>1607</v>
      </c>
      <c r="F1551" t="str">
        <f t="shared" ref="F1551:F1615" si="184">L1551&amp;M1551</f>
        <v>053EMPLOYEE RELATED COSTS - SOCIAL CONTRIBUTIONS</v>
      </c>
      <c r="G1551" t="str">
        <f t="shared" ref="G1551:G1615" si="185">N1551&amp;O1551</f>
        <v>1027CONTRIBUTION - WORKERS COMPENSATION</v>
      </c>
      <c r="H1551" s="2" t="s">
        <v>1573</v>
      </c>
      <c r="I1551" t="s">
        <v>1326</v>
      </c>
      <c r="J1551" s="2" t="s">
        <v>407</v>
      </c>
      <c r="K1551" s="2" t="s">
        <v>408</v>
      </c>
      <c r="L1551" s="2" t="s">
        <v>436</v>
      </c>
      <c r="M1551" s="2" t="s">
        <v>437</v>
      </c>
      <c r="N1551" s="2" t="s">
        <v>446</v>
      </c>
      <c r="O1551" s="2" t="s">
        <v>447</v>
      </c>
      <c r="P1551" s="2">
        <v>0</v>
      </c>
      <c r="Q1551" s="2">
        <v>27961</v>
      </c>
      <c r="R1551" s="3">
        <f t="shared" ref="R1551:R1615" si="186">SUM((Q1551*0.055)+Q1551)</f>
        <v>29498.855</v>
      </c>
      <c r="S1551" s="3">
        <f t="shared" ref="S1551:S1615" si="187">SUM((R1551*0.053)+R1551)</f>
        <v>31062.294314999999</v>
      </c>
      <c r="T1551" s="2">
        <v>0</v>
      </c>
      <c r="U1551" s="2">
        <v>0</v>
      </c>
      <c r="V1551" s="2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 s="2">
        <f t="shared" ref="AH1551:AH1615" si="188">SUM(AB1551:AG1551)</f>
        <v>0</v>
      </c>
      <c r="AI1551" s="2" t="e">
        <f t="shared" si="183"/>
        <v>#DIV/0!</v>
      </c>
      <c r="AJ1551">
        <v>0</v>
      </c>
      <c r="AK1551" s="2">
        <f t="shared" ref="AK1551:AK1615" si="189">T1551*2</f>
        <v>0</v>
      </c>
    </row>
    <row r="1552" spans="1:37" ht="12.75" customHeight="1">
      <c r="A1552" s="2">
        <v>14</v>
      </c>
      <c r="B1552" s="2">
        <v>15</v>
      </c>
      <c r="C1552" s="2" t="s">
        <v>10</v>
      </c>
      <c r="D1552" t="s">
        <v>1426</v>
      </c>
      <c r="E1552" s="2" t="s">
        <v>1607</v>
      </c>
      <c r="F1552" t="str">
        <f t="shared" si="184"/>
        <v>053EMPLOYEE RELATED COSTS - SOCIAL CONTRIBUTIONS</v>
      </c>
      <c r="G1552" t="str">
        <f t="shared" si="185"/>
        <v>1028LEVIES - SETA</v>
      </c>
      <c r="H1552" s="2" t="s">
        <v>1573</v>
      </c>
      <c r="I1552" t="s">
        <v>1326</v>
      </c>
      <c r="J1552" s="2" t="s">
        <v>407</v>
      </c>
      <c r="K1552" s="2" t="s">
        <v>408</v>
      </c>
      <c r="L1552" s="2" t="s">
        <v>436</v>
      </c>
      <c r="M1552" s="2" t="s">
        <v>437</v>
      </c>
      <c r="N1552" s="2" t="s">
        <v>448</v>
      </c>
      <c r="O1552" s="2" t="s">
        <v>449</v>
      </c>
      <c r="P1552" s="2">
        <v>25483</v>
      </c>
      <c r="Q1552" s="2">
        <v>21458</v>
      </c>
      <c r="R1552" s="3">
        <f t="shared" si="186"/>
        <v>22638.19</v>
      </c>
      <c r="S1552" s="3">
        <f t="shared" si="187"/>
        <v>23838.014069999997</v>
      </c>
      <c r="T1552" s="2">
        <v>9464.06</v>
      </c>
      <c r="U1552" s="2">
        <v>0</v>
      </c>
      <c r="V1552" s="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1233.31</v>
      </c>
      <c r="AC1552">
        <v>1469.13</v>
      </c>
      <c r="AD1552">
        <v>1909.7</v>
      </c>
      <c r="AE1552">
        <v>1998.77</v>
      </c>
      <c r="AF1552">
        <v>1449.07</v>
      </c>
      <c r="AG1552">
        <v>1404.08</v>
      </c>
      <c r="AH1552" s="2">
        <f t="shared" si="188"/>
        <v>9464.06</v>
      </c>
      <c r="AI1552" s="2">
        <f t="shared" si="183"/>
        <v>0.37138719930934344</v>
      </c>
      <c r="AJ1552">
        <v>9464.06</v>
      </c>
      <c r="AK1552" s="2">
        <f t="shared" si="189"/>
        <v>18928.12</v>
      </c>
    </row>
    <row r="1553" spans="1:37" ht="12.75" customHeight="1">
      <c r="A1553" s="2">
        <v>14</v>
      </c>
      <c r="B1553" s="2">
        <v>15</v>
      </c>
      <c r="C1553" s="2" t="s">
        <v>10</v>
      </c>
      <c r="D1553" t="s">
        <v>1426</v>
      </c>
      <c r="E1553" s="2" t="s">
        <v>1607</v>
      </c>
      <c r="F1553" t="str">
        <f t="shared" si="184"/>
        <v>053EMPLOYEE RELATED COSTS - SOCIAL CONTRIBUTIONS</v>
      </c>
      <c r="G1553" t="str">
        <f t="shared" si="185"/>
        <v>1029LEVIES - BARGAINING COUNCIL</v>
      </c>
      <c r="H1553" s="2" t="s">
        <v>1573</v>
      </c>
      <c r="I1553" t="s">
        <v>1326</v>
      </c>
      <c r="J1553" s="2" t="s">
        <v>407</v>
      </c>
      <c r="K1553" s="2" t="s">
        <v>408</v>
      </c>
      <c r="L1553" s="2" t="s">
        <v>436</v>
      </c>
      <c r="M1553" s="2" t="s">
        <v>437</v>
      </c>
      <c r="N1553" s="2" t="s">
        <v>450</v>
      </c>
      <c r="O1553" s="2" t="s">
        <v>451</v>
      </c>
      <c r="P1553" s="2">
        <v>408</v>
      </c>
      <c r="Q1553" s="2">
        <v>435</v>
      </c>
      <c r="R1553" s="3">
        <f t="shared" si="186"/>
        <v>458.92500000000001</v>
      </c>
      <c r="S1553" s="3">
        <f t="shared" si="187"/>
        <v>483.24802499999998</v>
      </c>
      <c r="T1553" s="2">
        <v>162.72</v>
      </c>
      <c r="U1553" s="2">
        <v>0</v>
      </c>
      <c r="V1553" s="2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27.12</v>
      </c>
      <c r="AC1553">
        <v>27.12</v>
      </c>
      <c r="AD1553">
        <v>27.12</v>
      </c>
      <c r="AE1553">
        <v>27.12</v>
      </c>
      <c r="AF1553">
        <v>27.12</v>
      </c>
      <c r="AG1553">
        <v>27.12</v>
      </c>
      <c r="AH1553" s="2">
        <f t="shared" si="188"/>
        <v>162.72</v>
      </c>
      <c r="AI1553" s="2">
        <f t="shared" si="183"/>
        <v>0.39882352941176469</v>
      </c>
      <c r="AJ1553">
        <v>162.72</v>
      </c>
      <c r="AK1553" s="2">
        <f t="shared" si="189"/>
        <v>325.44</v>
      </c>
    </row>
    <row r="1554" spans="1:37" ht="12.75" customHeight="1">
      <c r="A1554" s="2">
        <v>14</v>
      </c>
      <c r="B1554" s="2">
        <v>15</v>
      </c>
      <c r="C1554" s="2" t="s">
        <v>10</v>
      </c>
      <c r="D1554" t="s">
        <v>1427</v>
      </c>
      <c r="E1554" s="2" t="s">
        <v>1604</v>
      </c>
      <c r="F1554" t="str">
        <f t="shared" si="184"/>
        <v>053EMPLOYEE RELATED COSTS - SOCIAL CONTRIBUTIONS</v>
      </c>
      <c r="G1554" t="str">
        <f t="shared" si="185"/>
        <v>1021CONTRIBUTION - MEDICAL AID SCHEME</v>
      </c>
      <c r="H1554" s="2" t="s">
        <v>1573</v>
      </c>
      <c r="I1554" t="s">
        <v>1326</v>
      </c>
      <c r="J1554" s="2" t="s">
        <v>417</v>
      </c>
      <c r="K1554" s="2" t="s">
        <v>418</v>
      </c>
      <c r="L1554" s="2" t="s">
        <v>436</v>
      </c>
      <c r="M1554" s="2" t="s">
        <v>437</v>
      </c>
      <c r="N1554" s="2" t="s">
        <v>438</v>
      </c>
      <c r="O1554" s="2" t="s">
        <v>439</v>
      </c>
      <c r="P1554" s="2">
        <v>96943</v>
      </c>
      <c r="Q1554" s="2">
        <v>71539</v>
      </c>
      <c r="R1554" s="3">
        <f t="shared" si="186"/>
        <v>75473.645000000004</v>
      </c>
      <c r="S1554" s="3">
        <f t="shared" si="187"/>
        <v>79473.748185000004</v>
      </c>
      <c r="T1554" s="2">
        <v>29574</v>
      </c>
      <c r="U1554" s="2">
        <v>0</v>
      </c>
      <c r="V1554" s="2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4929</v>
      </c>
      <c r="AC1554">
        <v>4929</v>
      </c>
      <c r="AD1554">
        <v>4929</v>
      </c>
      <c r="AE1554">
        <v>4929</v>
      </c>
      <c r="AF1554">
        <v>4929</v>
      </c>
      <c r="AG1554">
        <v>4929</v>
      </c>
      <c r="AH1554" s="2">
        <f t="shared" si="188"/>
        <v>29574</v>
      </c>
      <c r="AI1554" s="2">
        <f t="shared" si="183"/>
        <v>0.30506586344552983</v>
      </c>
      <c r="AJ1554">
        <v>29574</v>
      </c>
      <c r="AK1554" s="2">
        <f t="shared" si="189"/>
        <v>59148</v>
      </c>
    </row>
    <row r="1555" spans="1:37" ht="12.75" customHeight="1">
      <c r="A1555" s="2">
        <v>14</v>
      </c>
      <c r="B1555" s="2">
        <v>15</v>
      </c>
      <c r="C1555" s="2" t="s">
        <v>10</v>
      </c>
      <c r="D1555" t="s">
        <v>1427</v>
      </c>
      <c r="E1555" s="2" t="s">
        <v>1604</v>
      </c>
      <c r="F1555" t="str">
        <f t="shared" si="184"/>
        <v>053EMPLOYEE RELATED COSTS - SOCIAL CONTRIBUTIONS</v>
      </c>
      <c r="G1555" t="str">
        <f t="shared" si="185"/>
        <v>1022CONTRIBUTION - PENSION SCHEMES</v>
      </c>
      <c r="H1555" s="2" t="s">
        <v>1573</v>
      </c>
      <c r="I1555" t="s">
        <v>1326</v>
      </c>
      <c r="J1555" s="2" t="s">
        <v>417</v>
      </c>
      <c r="K1555" s="2" t="s">
        <v>418</v>
      </c>
      <c r="L1555" s="2" t="s">
        <v>436</v>
      </c>
      <c r="M1555" s="2" t="s">
        <v>437</v>
      </c>
      <c r="N1555" s="2" t="s">
        <v>440</v>
      </c>
      <c r="O1555" s="2" t="s">
        <v>441</v>
      </c>
      <c r="P1555" s="2">
        <v>293502</v>
      </c>
      <c r="Q1555" s="2">
        <v>308866</v>
      </c>
      <c r="R1555" s="3">
        <f t="shared" si="186"/>
        <v>325853.63</v>
      </c>
      <c r="S1555" s="3">
        <f t="shared" si="187"/>
        <v>343123.87239000003</v>
      </c>
      <c r="T1555" s="2">
        <v>144132.72</v>
      </c>
      <c r="U1555" s="2">
        <v>0</v>
      </c>
      <c r="V1555" s="2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24005.68</v>
      </c>
      <c r="AC1555">
        <v>24005.68</v>
      </c>
      <c r="AD1555">
        <v>24005.68</v>
      </c>
      <c r="AE1555">
        <v>24005.68</v>
      </c>
      <c r="AF1555">
        <v>24055</v>
      </c>
      <c r="AG1555">
        <v>24055</v>
      </c>
      <c r="AH1555" s="2">
        <f t="shared" si="188"/>
        <v>144132.72</v>
      </c>
      <c r="AI1555" s="2">
        <f t="shared" si="183"/>
        <v>0.4910791749289613</v>
      </c>
      <c r="AJ1555">
        <v>144132.72</v>
      </c>
      <c r="AK1555" s="2">
        <f t="shared" si="189"/>
        <v>288265.44</v>
      </c>
    </row>
    <row r="1556" spans="1:37" ht="12.75" customHeight="1">
      <c r="A1556" s="2">
        <v>14</v>
      </c>
      <c r="B1556" s="2">
        <v>15</v>
      </c>
      <c r="C1556" s="2" t="s">
        <v>10</v>
      </c>
      <c r="D1556" t="s">
        <v>1427</v>
      </c>
      <c r="E1556" s="2" t="s">
        <v>1604</v>
      </c>
      <c r="F1556" t="str">
        <f t="shared" si="184"/>
        <v>053EMPLOYEE RELATED COSTS - SOCIAL CONTRIBUTIONS</v>
      </c>
      <c r="G1556" t="str">
        <f t="shared" si="185"/>
        <v>1023CONTRIBUTION - UIF</v>
      </c>
      <c r="H1556" s="2" t="s">
        <v>1573</v>
      </c>
      <c r="I1556" t="s">
        <v>1326</v>
      </c>
      <c r="J1556" s="2" t="s">
        <v>417</v>
      </c>
      <c r="K1556" s="2" t="s">
        <v>418</v>
      </c>
      <c r="L1556" s="2" t="s">
        <v>436</v>
      </c>
      <c r="M1556" s="2" t="s">
        <v>437</v>
      </c>
      <c r="N1556" s="2" t="s">
        <v>442</v>
      </c>
      <c r="O1556" s="2" t="s">
        <v>443</v>
      </c>
      <c r="P1556" s="2">
        <v>10726</v>
      </c>
      <c r="Q1556" s="2">
        <v>9548</v>
      </c>
      <c r="R1556" s="3">
        <f t="shared" si="186"/>
        <v>10073.14</v>
      </c>
      <c r="S1556" s="3">
        <f t="shared" si="187"/>
        <v>10607.01642</v>
      </c>
      <c r="T1556" s="2">
        <v>4461.6000000000004</v>
      </c>
      <c r="U1556" s="2">
        <v>0</v>
      </c>
      <c r="V1556" s="2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743.6</v>
      </c>
      <c r="AC1556">
        <v>743.6</v>
      </c>
      <c r="AD1556">
        <v>743.6</v>
      </c>
      <c r="AE1556">
        <v>743.6</v>
      </c>
      <c r="AF1556">
        <v>743.6</v>
      </c>
      <c r="AG1556">
        <v>743.6</v>
      </c>
      <c r="AH1556" s="2">
        <f t="shared" si="188"/>
        <v>4461.6000000000004</v>
      </c>
      <c r="AI1556" s="2">
        <f t="shared" si="183"/>
        <v>0.41596121573746042</v>
      </c>
      <c r="AJ1556">
        <v>4461.6000000000004</v>
      </c>
      <c r="AK1556" s="2">
        <f t="shared" si="189"/>
        <v>8923.2000000000007</v>
      </c>
    </row>
    <row r="1557" spans="1:37" ht="12.75" customHeight="1">
      <c r="A1557" s="2">
        <v>14</v>
      </c>
      <c r="B1557" s="2">
        <v>15</v>
      </c>
      <c r="C1557" s="2" t="s">
        <v>10</v>
      </c>
      <c r="D1557" t="s">
        <v>1427</v>
      </c>
      <c r="E1557" s="2" t="s">
        <v>1604</v>
      </c>
      <c r="F1557" t="str">
        <f t="shared" si="184"/>
        <v>053EMPLOYEE RELATED COSTS - SOCIAL CONTRIBUTIONS</v>
      </c>
      <c r="G1557" t="str">
        <f t="shared" si="185"/>
        <v>1024CONTRIBUTION - GROUP INSURANCE</v>
      </c>
      <c r="H1557" s="2" t="s">
        <v>1573</v>
      </c>
      <c r="I1557" t="s">
        <v>1326</v>
      </c>
      <c r="J1557" s="2" t="s">
        <v>417</v>
      </c>
      <c r="K1557" s="2" t="s">
        <v>418</v>
      </c>
      <c r="L1557" s="2" t="s">
        <v>436</v>
      </c>
      <c r="M1557" s="2" t="s">
        <v>437</v>
      </c>
      <c r="N1557" s="2" t="s">
        <v>444</v>
      </c>
      <c r="O1557" s="2" t="s">
        <v>445</v>
      </c>
      <c r="P1557" s="2">
        <v>27835</v>
      </c>
      <c r="Q1557" s="2">
        <v>29311</v>
      </c>
      <c r="R1557" s="3">
        <f t="shared" si="186"/>
        <v>30923.105</v>
      </c>
      <c r="S1557" s="3">
        <f t="shared" si="187"/>
        <v>32562.029565000001</v>
      </c>
      <c r="T1557" s="2">
        <v>13678.58</v>
      </c>
      <c r="U1557" s="2">
        <v>0</v>
      </c>
      <c r="V1557" s="2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2278.27</v>
      </c>
      <c r="AC1557">
        <v>2278.27</v>
      </c>
      <c r="AD1557">
        <v>2278.27</v>
      </c>
      <c r="AE1557">
        <v>2278.27</v>
      </c>
      <c r="AF1557">
        <v>2282.75</v>
      </c>
      <c r="AG1557">
        <v>2282.75</v>
      </c>
      <c r="AH1557" s="2">
        <f t="shared" si="188"/>
        <v>13678.58</v>
      </c>
      <c r="AI1557" s="2">
        <f t="shared" si="183"/>
        <v>0.49141656188252203</v>
      </c>
      <c r="AJ1557">
        <v>13678.58</v>
      </c>
      <c r="AK1557" s="2">
        <f t="shared" si="189"/>
        <v>27357.16</v>
      </c>
    </row>
    <row r="1558" spans="1:37" s="2" customFormat="1" ht="12.75" customHeight="1">
      <c r="A1558" s="2">
        <v>14</v>
      </c>
      <c r="B1558" s="2">
        <v>15</v>
      </c>
      <c r="C1558" s="2" t="s">
        <v>729</v>
      </c>
      <c r="D1558" s="2" t="s">
        <v>1430</v>
      </c>
      <c r="E1558" s="2" t="s">
        <v>1604</v>
      </c>
      <c r="F1558" s="2" t="str">
        <f t="shared" si="184"/>
        <v>053EMPLOYEE RELATED COSTS - SOCIAL CONTRIBUTIONS</v>
      </c>
      <c r="G1558" s="2" t="str">
        <f t="shared" si="185"/>
        <v>1027CONTRIBUTION - WORKERS COMPENSATION</v>
      </c>
      <c r="H1558" s="2" t="s">
        <v>1573</v>
      </c>
      <c r="I1558" s="2" t="s">
        <v>1326</v>
      </c>
      <c r="J1558" s="2" t="s">
        <v>461</v>
      </c>
      <c r="K1558" s="2" t="s">
        <v>462</v>
      </c>
      <c r="L1558" s="2" t="s">
        <v>436</v>
      </c>
      <c r="M1558" s="2" t="s">
        <v>437</v>
      </c>
      <c r="N1558" s="70" t="s">
        <v>446</v>
      </c>
      <c r="O1558" s="2" t="s">
        <v>447</v>
      </c>
      <c r="P1558" s="2">
        <v>0</v>
      </c>
      <c r="Q1558" s="2">
        <v>7773</v>
      </c>
      <c r="R1558" s="3">
        <f t="shared" si="186"/>
        <v>8200.5149999999994</v>
      </c>
      <c r="S1558" s="3">
        <f t="shared" si="187"/>
        <v>8635.1422949999996</v>
      </c>
      <c r="T1558" s="2">
        <v>892.32</v>
      </c>
      <c r="U1558" s="2">
        <v>0</v>
      </c>
      <c r="V1558" s="2">
        <v>0</v>
      </c>
      <c r="W1558" s="2">
        <v>0</v>
      </c>
      <c r="X1558" s="2">
        <v>0</v>
      </c>
      <c r="Y1558" s="2">
        <v>0</v>
      </c>
      <c r="Z1558" s="2">
        <v>0</v>
      </c>
      <c r="AA1558" s="2">
        <v>0</v>
      </c>
      <c r="AB1558" s="2">
        <v>148.72</v>
      </c>
      <c r="AC1558" s="2">
        <v>148.72</v>
      </c>
      <c r="AD1558" s="2">
        <v>148.72</v>
      </c>
      <c r="AE1558" s="2">
        <v>148.72</v>
      </c>
      <c r="AF1558" s="2">
        <v>148.72</v>
      </c>
      <c r="AG1558" s="2">
        <v>148.72</v>
      </c>
      <c r="AH1558" s="2">
        <f t="shared" si="188"/>
        <v>892.32</v>
      </c>
      <c r="AI1558" s="2" t="e">
        <f t="shared" si="183"/>
        <v>#DIV/0!</v>
      </c>
      <c r="AJ1558" s="2">
        <v>892.32</v>
      </c>
      <c r="AK1558" s="2">
        <f t="shared" si="189"/>
        <v>1784.64</v>
      </c>
    </row>
    <row r="1559" spans="1:37" ht="12.75" customHeight="1">
      <c r="A1559" s="2">
        <v>14</v>
      </c>
      <c r="B1559" s="2">
        <v>15</v>
      </c>
      <c r="C1559" s="2" t="s">
        <v>10</v>
      </c>
      <c r="D1559" t="s">
        <v>1427</v>
      </c>
      <c r="E1559" s="2" t="s">
        <v>1604</v>
      </c>
      <c r="F1559" t="str">
        <f t="shared" si="184"/>
        <v>053EMPLOYEE RELATED COSTS - SOCIAL CONTRIBUTIONS</v>
      </c>
      <c r="G1559" t="str">
        <f t="shared" si="185"/>
        <v>1027CONTRIBUTION - WORKERS COMPENSATION</v>
      </c>
      <c r="H1559" s="2" t="s">
        <v>1573</v>
      </c>
      <c r="I1559" t="s">
        <v>1326</v>
      </c>
      <c r="J1559" s="2" t="s">
        <v>417</v>
      </c>
      <c r="K1559" s="2" t="s">
        <v>418</v>
      </c>
      <c r="L1559" s="2" t="s">
        <v>436</v>
      </c>
      <c r="M1559" s="2" t="s">
        <v>437</v>
      </c>
      <c r="N1559" s="2" t="s">
        <v>446</v>
      </c>
      <c r="O1559" s="2" t="s">
        <v>447</v>
      </c>
      <c r="P1559" s="2">
        <v>0</v>
      </c>
      <c r="Q1559" s="2">
        <v>37472</v>
      </c>
      <c r="R1559" s="3">
        <f t="shared" si="186"/>
        <v>39532.959999999999</v>
      </c>
      <c r="S1559" s="3">
        <f t="shared" si="187"/>
        <v>41628.206879999998</v>
      </c>
      <c r="T1559" s="2">
        <v>0</v>
      </c>
      <c r="U1559" s="2">
        <v>0</v>
      </c>
      <c r="V1559" s="2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 s="2">
        <f t="shared" si="188"/>
        <v>0</v>
      </c>
      <c r="AI1559" s="2" t="e">
        <f t="shared" si="183"/>
        <v>#DIV/0!</v>
      </c>
      <c r="AJ1559">
        <v>0</v>
      </c>
      <c r="AK1559" s="2">
        <f t="shared" si="189"/>
        <v>0</v>
      </c>
    </row>
    <row r="1560" spans="1:37" ht="12.75" customHeight="1">
      <c r="A1560" s="2">
        <v>14</v>
      </c>
      <c r="B1560" s="2">
        <v>15</v>
      </c>
      <c r="C1560" s="2" t="s">
        <v>10</v>
      </c>
      <c r="D1560" t="s">
        <v>1427</v>
      </c>
      <c r="E1560" s="2" t="s">
        <v>1604</v>
      </c>
      <c r="F1560" t="str">
        <f t="shared" si="184"/>
        <v>053EMPLOYEE RELATED COSTS - SOCIAL CONTRIBUTIONS</v>
      </c>
      <c r="G1560" t="str">
        <f t="shared" si="185"/>
        <v>1028LEVIES - SETA</v>
      </c>
      <c r="H1560" s="2" t="s">
        <v>1573</v>
      </c>
      <c r="I1560" t="s">
        <v>1326</v>
      </c>
      <c r="J1560" s="2" t="s">
        <v>417</v>
      </c>
      <c r="K1560" s="2" t="s">
        <v>418</v>
      </c>
      <c r="L1560" s="2" t="s">
        <v>436</v>
      </c>
      <c r="M1560" s="2" t="s">
        <v>437</v>
      </c>
      <c r="N1560" s="2" t="s">
        <v>448</v>
      </c>
      <c r="O1560" s="2" t="s">
        <v>449</v>
      </c>
      <c r="P1560" s="2">
        <v>26109</v>
      </c>
      <c r="Q1560" s="2">
        <v>32453</v>
      </c>
      <c r="R1560" s="3">
        <f t="shared" si="186"/>
        <v>34237.915000000001</v>
      </c>
      <c r="S1560" s="3">
        <f t="shared" si="187"/>
        <v>36052.524494999998</v>
      </c>
      <c r="T1560" s="2">
        <v>14985.070000000002</v>
      </c>
      <c r="U1560" s="2">
        <v>0</v>
      </c>
      <c r="V1560" s="2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3324.81</v>
      </c>
      <c r="AC1560">
        <v>2705.88</v>
      </c>
      <c r="AD1560">
        <v>2183.4899999999998</v>
      </c>
      <c r="AE1560">
        <v>2191.19</v>
      </c>
      <c r="AF1560">
        <v>2396.0100000000002</v>
      </c>
      <c r="AG1560">
        <v>2183.69</v>
      </c>
      <c r="AH1560" s="2">
        <f t="shared" si="188"/>
        <v>14985.070000000002</v>
      </c>
      <c r="AI1560" s="2">
        <f t="shared" si="183"/>
        <v>0.57394270175035433</v>
      </c>
      <c r="AJ1560">
        <v>14985.07</v>
      </c>
      <c r="AK1560" s="2">
        <f t="shared" si="189"/>
        <v>29970.140000000003</v>
      </c>
    </row>
    <row r="1561" spans="1:37" ht="12.75" customHeight="1">
      <c r="A1561" s="2">
        <v>14</v>
      </c>
      <c r="B1561" s="2">
        <v>15</v>
      </c>
      <c r="C1561" s="2" t="s">
        <v>10</v>
      </c>
      <c r="D1561" t="s">
        <v>1427</v>
      </c>
      <c r="E1561" s="2" t="s">
        <v>1604</v>
      </c>
      <c r="F1561" t="str">
        <f t="shared" si="184"/>
        <v>053EMPLOYEE RELATED COSTS - SOCIAL CONTRIBUTIONS</v>
      </c>
      <c r="G1561" t="str">
        <f t="shared" si="185"/>
        <v>1029LEVIES - BARGAINING COUNCIL</v>
      </c>
      <c r="H1561" s="2" t="s">
        <v>1573</v>
      </c>
      <c r="I1561" t="s">
        <v>1326</v>
      </c>
      <c r="J1561" s="2" t="s">
        <v>417</v>
      </c>
      <c r="K1561" s="2" t="s">
        <v>418</v>
      </c>
      <c r="L1561" s="2" t="s">
        <v>436</v>
      </c>
      <c r="M1561" s="2" t="s">
        <v>437</v>
      </c>
      <c r="N1561" s="2" t="s">
        <v>450</v>
      </c>
      <c r="O1561" s="2" t="s">
        <v>451</v>
      </c>
      <c r="P1561" s="2">
        <v>489</v>
      </c>
      <c r="Q1561" s="2">
        <v>435</v>
      </c>
      <c r="R1561" s="3">
        <f t="shared" si="186"/>
        <v>458.92500000000001</v>
      </c>
      <c r="S1561" s="3">
        <f t="shared" si="187"/>
        <v>483.24802499999998</v>
      </c>
      <c r="T1561" s="2">
        <v>203.4</v>
      </c>
      <c r="U1561" s="2">
        <v>0</v>
      </c>
      <c r="V1561" s="2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33.9</v>
      </c>
      <c r="AC1561">
        <v>33.9</v>
      </c>
      <c r="AD1561">
        <v>33.9</v>
      </c>
      <c r="AE1561">
        <v>33.9</v>
      </c>
      <c r="AF1561">
        <v>33.9</v>
      </c>
      <c r="AG1561">
        <v>33.9</v>
      </c>
      <c r="AH1561" s="2">
        <f t="shared" si="188"/>
        <v>203.4</v>
      </c>
      <c r="AI1561" s="2">
        <f t="shared" si="183"/>
        <v>0.41595092024539876</v>
      </c>
      <c r="AJ1561">
        <v>203.4</v>
      </c>
      <c r="AK1561" s="2">
        <f t="shared" si="189"/>
        <v>406.8</v>
      </c>
    </row>
    <row r="1562" spans="1:37" ht="12.75" customHeight="1">
      <c r="A1562" s="2">
        <v>14</v>
      </c>
      <c r="B1562" s="2">
        <v>15</v>
      </c>
      <c r="C1562" s="2" t="s">
        <v>10</v>
      </c>
      <c r="D1562" t="s">
        <v>1429</v>
      </c>
      <c r="E1562" s="2" t="s">
        <v>1607</v>
      </c>
      <c r="F1562" t="str">
        <f t="shared" si="184"/>
        <v>053EMPLOYEE RELATED COSTS - SOCIAL CONTRIBUTIONS</v>
      </c>
      <c r="G1562" t="str">
        <f t="shared" si="185"/>
        <v>1021CONTRIBUTION - MEDICAL AID SCHEME</v>
      </c>
      <c r="H1562" s="2" t="s">
        <v>1573</v>
      </c>
      <c r="I1562" t="s">
        <v>1326</v>
      </c>
      <c r="J1562" s="2" t="s">
        <v>455</v>
      </c>
      <c r="K1562" s="2" t="s">
        <v>456</v>
      </c>
      <c r="L1562" s="2" t="s">
        <v>436</v>
      </c>
      <c r="M1562" s="2" t="s">
        <v>437</v>
      </c>
      <c r="N1562" s="2" t="s">
        <v>438</v>
      </c>
      <c r="O1562" s="2" t="s">
        <v>439</v>
      </c>
      <c r="P1562" s="2">
        <v>254305</v>
      </c>
      <c r="Q1562" s="2">
        <v>255981</v>
      </c>
      <c r="R1562" s="3">
        <f t="shared" si="186"/>
        <v>270059.95500000002</v>
      </c>
      <c r="S1562" s="3">
        <f t="shared" si="187"/>
        <v>284373.13261500001</v>
      </c>
      <c r="T1562" s="2">
        <v>95140.800000000003</v>
      </c>
      <c r="U1562" s="2">
        <v>0</v>
      </c>
      <c r="V1562" s="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15106.2</v>
      </c>
      <c r="AC1562">
        <v>14704.2</v>
      </c>
      <c r="AD1562">
        <v>16332.6</v>
      </c>
      <c r="AE1562">
        <v>16332.6</v>
      </c>
      <c r="AF1562">
        <v>16332.6</v>
      </c>
      <c r="AG1562">
        <v>16332.6</v>
      </c>
      <c r="AH1562" s="2">
        <f t="shared" si="188"/>
        <v>95140.800000000003</v>
      </c>
      <c r="AI1562" s="2">
        <f t="shared" si="183"/>
        <v>0.37412083914983979</v>
      </c>
      <c r="AJ1562">
        <v>95140.800000000003</v>
      </c>
      <c r="AK1562" s="2">
        <f t="shared" si="189"/>
        <v>190281.60000000001</v>
      </c>
    </row>
    <row r="1563" spans="1:37" ht="12.75" customHeight="1">
      <c r="A1563" s="2">
        <v>14</v>
      </c>
      <c r="B1563" s="2">
        <v>15</v>
      </c>
      <c r="C1563" s="2" t="s">
        <v>10</v>
      </c>
      <c r="D1563" t="s">
        <v>1429</v>
      </c>
      <c r="E1563" s="2" t="s">
        <v>1607</v>
      </c>
      <c r="F1563" t="str">
        <f t="shared" si="184"/>
        <v>053EMPLOYEE RELATED COSTS - SOCIAL CONTRIBUTIONS</v>
      </c>
      <c r="G1563" t="str">
        <f t="shared" si="185"/>
        <v>1022CONTRIBUTION - PENSION SCHEMES</v>
      </c>
      <c r="H1563" s="2" t="s">
        <v>1573</v>
      </c>
      <c r="I1563" t="s">
        <v>1326</v>
      </c>
      <c r="J1563" s="2" t="s">
        <v>455</v>
      </c>
      <c r="K1563" s="2" t="s">
        <v>456</v>
      </c>
      <c r="L1563" s="2" t="s">
        <v>436</v>
      </c>
      <c r="M1563" s="2" t="s">
        <v>437</v>
      </c>
      <c r="N1563" s="2" t="s">
        <v>440</v>
      </c>
      <c r="O1563" s="2" t="s">
        <v>441</v>
      </c>
      <c r="P1563" s="2">
        <v>687966</v>
      </c>
      <c r="Q1563" s="2">
        <v>608186</v>
      </c>
      <c r="R1563" s="3">
        <f t="shared" si="186"/>
        <v>641636.23</v>
      </c>
      <c r="S1563" s="3">
        <f t="shared" si="187"/>
        <v>675642.95019</v>
      </c>
      <c r="T1563" s="2">
        <v>284199</v>
      </c>
      <c r="U1563" s="2">
        <v>0</v>
      </c>
      <c r="V1563" s="2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47366.5</v>
      </c>
      <c r="AC1563">
        <v>47366.5</v>
      </c>
      <c r="AD1563">
        <v>47366.5</v>
      </c>
      <c r="AE1563">
        <v>47366.5</v>
      </c>
      <c r="AF1563">
        <v>47366.5</v>
      </c>
      <c r="AG1563">
        <v>47366.5</v>
      </c>
      <c r="AH1563" s="2">
        <f t="shared" si="188"/>
        <v>284199</v>
      </c>
      <c r="AI1563" s="2">
        <f t="shared" si="183"/>
        <v>0.41310035670367429</v>
      </c>
      <c r="AJ1563">
        <v>284199</v>
      </c>
      <c r="AK1563" s="2">
        <f t="shared" si="189"/>
        <v>568398</v>
      </c>
    </row>
    <row r="1564" spans="1:37" ht="12.75" customHeight="1">
      <c r="A1564" s="2">
        <v>14</v>
      </c>
      <c r="B1564" s="2">
        <v>15</v>
      </c>
      <c r="C1564" s="2" t="s">
        <v>10</v>
      </c>
      <c r="D1564" t="s">
        <v>1429</v>
      </c>
      <c r="E1564" s="2" t="s">
        <v>1607</v>
      </c>
      <c r="F1564" t="str">
        <f t="shared" si="184"/>
        <v>053EMPLOYEE RELATED COSTS - SOCIAL CONTRIBUTIONS</v>
      </c>
      <c r="G1564" t="str">
        <f t="shared" si="185"/>
        <v>1023CONTRIBUTION - UIF</v>
      </c>
      <c r="H1564" s="2" t="s">
        <v>1573</v>
      </c>
      <c r="I1564" t="s">
        <v>1326</v>
      </c>
      <c r="J1564" s="2" t="s">
        <v>455</v>
      </c>
      <c r="K1564" s="2" t="s">
        <v>456</v>
      </c>
      <c r="L1564" s="2" t="s">
        <v>436</v>
      </c>
      <c r="M1564" s="2" t="s">
        <v>437</v>
      </c>
      <c r="N1564" s="2" t="s">
        <v>442</v>
      </c>
      <c r="O1564" s="2" t="s">
        <v>443</v>
      </c>
      <c r="P1564" s="2">
        <v>22548</v>
      </c>
      <c r="Q1564" s="2">
        <v>20918</v>
      </c>
      <c r="R1564" s="3">
        <f t="shared" si="186"/>
        <v>22068.49</v>
      </c>
      <c r="S1564" s="3">
        <f t="shared" si="187"/>
        <v>23238.11997</v>
      </c>
      <c r="T1564" s="2">
        <v>10546.29</v>
      </c>
      <c r="U1564" s="2">
        <v>0</v>
      </c>
      <c r="V1564" s="2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1752.9</v>
      </c>
      <c r="AC1564">
        <v>1738.67</v>
      </c>
      <c r="AD1564">
        <v>1756.94</v>
      </c>
      <c r="AE1564">
        <v>1756.19</v>
      </c>
      <c r="AF1564">
        <v>1784.64</v>
      </c>
      <c r="AG1564">
        <v>1756.95</v>
      </c>
      <c r="AH1564" s="2">
        <f t="shared" si="188"/>
        <v>10546.29</v>
      </c>
      <c r="AI1564" s="2">
        <f t="shared" si="183"/>
        <v>0.46772618414050032</v>
      </c>
      <c r="AJ1564">
        <v>10546.29</v>
      </c>
      <c r="AK1564" s="2">
        <f t="shared" si="189"/>
        <v>21092.58</v>
      </c>
    </row>
    <row r="1565" spans="1:37" ht="12.75" customHeight="1">
      <c r="A1565" s="2">
        <v>14</v>
      </c>
      <c r="B1565" s="2">
        <v>15</v>
      </c>
      <c r="C1565" s="2" t="s">
        <v>10</v>
      </c>
      <c r="D1565" t="s">
        <v>1429</v>
      </c>
      <c r="E1565" s="2" t="s">
        <v>1607</v>
      </c>
      <c r="F1565" t="str">
        <f t="shared" si="184"/>
        <v>053EMPLOYEE RELATED COSTS - SOCIAL CONTRIBUTIONS</v>
      </c>
      <c r="G1565" t="str">
        <f t="shared" si="185"/>
        <v>1024CONTRIBUTION - GROUP INSURANCE</v>
      </c>
      <c r="H1565" s="2" t="s">
        <v>1573</v>
      </c>
      <c r="I1565" t="s">
        <v>1326</v>
      </c>
      <c r="J1565" s="2" t="s">
        <v>455</v>
      </c>
      <c r="K1565" s="2" t="s">
        <v>456</v>
      </c>
      <c r="L1565" s="2" t="s">
        <v>436</v>
      </c>
      <c r="M1565" s="2" t="s">
        <v>437</v>
      </c>
      <c r="N1565" s="2" t="s">
        <v>444</v>
      </c>
      <c r="O1565" s="2" t="s">
        <v>445</v>
      </c>
      <c r="P1565" s="2">
        <v>64057</v>
      </c>
      <c r="Q1565" s="2">
        <v>55685</v>
      </c>
      <c r="R1565" s="3">
        <f t="shared" si="186"/>
        <v>58747.675000000003</v>
      </c>
      <c r="S1565" s="3">
        <f t="shared" si="187"/>
        <v>61861.301775</v>
      </c>
      <c r="T1565" s="2">
        <v>26020.799999999999</v>
      </c>
      <c r="U1565" s="2">
        <v>0</v>
      </c>
      <c r="V1565" s="2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4336.8</v>
      </c>
      <c r="AC1565">
        <v>4336.8</v>
      </c>
      <c r="AD1565">
        <v>4336.8</v>
      </c>
      <c r="AE1565">
        <v>4336.8</v>
      </c>
      <c r="AF1565">
        <v>4336.8</v>
      </c>
      <c r="AG1565">
        <v>4336.8</v>
      </c>
      <c r="AH1565" s="2">
        <f t="shared" si="188"/>
        <v>26020.799999999999</v>
      </c>
      <c r="AI1565" s="2">
        <f t="shared" si="183"/>
        <v>0.40621321635418456</v>
      </c>
      <c r="AJ1565">
        <v>26020.799999999999</v>
      </c>
      <c r="AK1565" s="2">
        <f t="shared" si="189"/>
        <v>52041.599999999999</v>
      </c>
    </row>
    <row r="1566" spans="1:37" ht="12.75" customHeight="1">
      <c r="A1566" s="2">
        <v>14</v>
      </c>
      <c r="B1566" s="2">
        <v>15</v>
      </c>
      <c r="C1566" s="2" t="s">
        <v>10</v>
      </c>
      <c r="D1566" t="s">
        <v>1429</v>
      </c>
      <c r="E1566" s="2" t="s">
        <v>1607</v>
      </c>
      <c r="F1566" t="str">
        <f t="shared" si="184"/>
        <v>053EMPLOYEE RELATED COSTS - SOCIAL CONTRIBUTIONS</v>
      </c>
      <c r="G1566" t="str">
        <f t="shared" si="185"/>
        <v>1027CONTRIBUTION - WORKERS COMPENSATION</v>
      </c>
      <c r="H1566" s="2" t="s">
        <v>1573</v>
      </c>
      <c r="I1566" t="s">
        <v>1326</v>
      </c>
      <c r="J1566" s="2" t="s">
        <v>455</v>
      </c>
      <c r="K1566" s="2" t="s">
        <v>456</v>
      </c>
      <c r="L1566" s="2" t="s">
        <v>436</v>
      </c>
      <c r="M1566" s="2" t="s">
        <v>437</v>
      </c>
      <c r="N1566" s="2" t="s">
        <v>446</v>
      </c>
      <c r="O1566" s="2" t="s">
        <v>447</v>
      </c>
      <c r="P1566" s="2">
        <v>0</v>
      </c>
      <c r="Q1566" s="2">
        <v>51917</v>
      </c>
      <c r="R1566" s="3">
        <f t="shared" si="186"/>
        <v>54772.434999999998</v>
      </c>
      <c r="S1566" s="3">
        <f t="shared" si="187"/>
        <v>57675.374055</v>
      </c>
      <c r="T1566" s="2">
        <v>0</v>
      </c>
      <c r="U1566" s="2">
        <v>0</v>
      </c>
      <c r="V1566" s="2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 s="2">
        <f t="shared" si="188"/>
        <v>0</v>
      </c>
      <c r="AI1566" s="2" t="e">
        <f t="shared" si="183"/>
        <v>#DIV/0!</v>
      </c>
      <c r="AJ1566">
        <v>0</v>
      </c>
      <c r="AK1566" s="2">
        <f t="shared" si="189"/>
        <v>0</v>
      </c>
    </row>
    <row r="1567" spans="1:37" ht="12.75" customHeight="1">
      <c r="A1567" s="2">
        <v>14</v>
      </c>
      <c r="B1567" s="2">
        <v>15</v>
      </c>
      <c r="C1567" s="2" t="s">
        <v>10</v>
      </c>
      <c r="D1567" t="s">
        <v>1429</v>
      </c>
      <c r="E1567" s="2" t="s">
        <v>1607</v>
      </c>
      <c r="F1567" t="str">
        <f t="shared" si="184"/>
        <v>053EMPLOYEE RELATED COSTS - SOCIAL CONTRIBUTIONS</v>
      </c>
      <c r="G1567" t="str">
        <f t="shared" si="185"/>
        <v>1028LEVIES - SETA</v>
      </c>
      <c r="H1567" s="2" t="s">
        <v>1573</v>
      </c>
      <c r="I1567" t="s">
        <v>1326</v>
      </c>
      <c r="J1567" s="2" t="s">
        <v>455</v>
      </c>
      <c r="K1567" s="2" t="s">
        <v>456</v>
      </c>
      <c r="L1567" s="2" t="s">
        <v>436</v>
      </c>
      <c r="M1567" s="2" t="s">
        <v>437</v>
      </c>
      <c r="N1567" s="2" t="s">
        <v>448</v>
      </c>
      <c r="O1567" s="2" t="s">
        <v>449</v>
      </c>
      <c r="P1567" s="2">
        <v>56639</v>
      </c>
      <c r="Q1567" s="2">
        <v>44620</v>
      </c>
      <c r="R1567" s="3">
        <f t="shared" si="186"/>
        <v>47074.1</v>
      </c>
      <c r="S1567" s="3">
        <f t="shared" si="187"/>
        <v>49569.027300000002</v>
      </c>
      <c r="T1567" s="2">
        <v>45006.739999999991</v>
      </c>
      <c r="U1567" s="2">
        <v>0</v>
      </c>
      <c r="V1567" s="2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7041.99</v>
      </c>
      <c r="AC1567">
        <v>8028.47</v>
      </c>
      <c r="AD1567">
        <v>7193.99</v>
      </c>
      <c r="AE1567">
        <v>6915.49</v>
      </c>
      <c r="AF1567">
        <v>7795.92</v>
      </c>
      <c r="AG1567">
        <v>8030.88</v>
      </c>
      <c r="AH1567" s="2">
        <f t="shared" si="188"/>
        <v>45006.739999999991</v>
      </c>
      <c r="AI1567" s="2">
        <f t="shared" si="183"/>
        <v>0.79462455198714654</v>
      </c>
      <c r="AJ1567">
        <v>45006.74</v>
      </c>
      <c r="AK1567" s="2">
        <f t="shared" si="189"/>
        <v>90013.479999999981</v>
      </c>
    </row>
    <row r="1568" spans="1:37" ht="12.75" customHeight="1">
      <c r="A1568" s="2">
        <v>14</v>
      </c>
      <c r="B1568" s="2">
        <v>15</v>
      </c>
      <c r="C1568" s="2" t="s">
        <v>10</v>
      </c>
      <c r="D1568" t="s">
        <v>1429</v>
      </c>
      <c r="E1568" s="2" t="s">
        <v>1607</v>
      </c>
      <c r="F1568" t="str">
        <f t="shared" si="184"/>
        <v>053EMPLOYEE RELATED COSTS - SOCIAL CONTRIBUTIONS</v>
      </c>
      <c r="G1568" t="str">
        <f t="shared" si="185"/>
        <v>1029LEVIES - BARGAINING COUNCIL</v>
      </c>
      <c r="H1568" s="2" t="s">
        <v>1573</v>
      </c>
      <c r="I1568" t="s">
        <v>1326</v>
      </c>
      <c r="J1568" s="2" t="s">
        <v>455</v>
      </c>
      <c r="K1568" s="2" t="s">
        <v>456</v>
      </c>
      <c r="L1568" s="2" t="s">
        <v>436</v>
      </c>
      <c r="M1568" s="2" t="s">
        <v>437</v>
      </c>
      <c r="N1568" s="2" t="s">
        <v>450</v>
      </c>
      <c r="O1568" s="2" t="s">
        <v>451</v>
      </c>
      <c r="P1568" s="2">
        <v>978</v>
      </c>
      <c r="Q1568" s="2">
        <v>958</v>
      </c>
      <c r="R1568" s="3">
        <f t="shared" si="186"/>
        <v>1010.69</v>
      </c>
      <c r="S1568" s="3">
        <f t="shared" si="187"/>
        <v>1064.25657</v>
      </c>
      <c r="T1568" s="2">
        <v>488.16</v>
      </c>
      <c r="U1568" s="2">
        <v>0</v>
      </c>
      <c r="V1568" s="2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81.36</v>
      </c>
      <c r="AC1568">
        <v>81.36</v>
      </c>
      <c r="AD1568">
        <v>81.36</v>
      </c>
      <c r="AE1568">
        <v>81.36</v>
      </c>
      <c r="AF1568">
        <v>81.36</v>
      </c>
      <c r="AG1568">
        <v>81.36</v>
      </c>
      <c r="AH1568" s="2">
        <f t="shared" si="188"/>
        <v>488.16</v>
      </c>
      <c r="AI1568" s="2">
        <f t="shared" si="183"/>
        <v>0.49914110429447855</v>
      </c>
      <c r="AJ1568">
        <v>488.16</v>
      </c>
      <c r="AK1568" s="2">
        <f t="shared" si="189"/>
        <v>976.32</v>
      </c>
    </row>
    <row r="1569" spans="1:37" ht="12.75" customHeight="1">
      <c r="A1569" s="2">
        <v>14</v>
      </c>
      <c r="B1569" s="2">
        <v>15</v>
      </c>
      <c r="C1569" s="2" t="s">
        <v>10</v>
      </c>
      <c r="D1569" t="s">
        <v>1431</v>
      </c>
      <c r="E1569" s="2" t="s">
        <v>1605</v>
      </c>
      <c r="F1569" t="str">
        <f t="shared" si="184"/>
        <v>053EMPLOYEE RELATED COSTS - SOCIAL CONTRIBUTIONS</v>
      </c>
      <c r="G1569" t="str">
        <f t="shared" si="185"/>
        <v>1021CONTRIBUTION - MEDICAL AID SCHEME</v>
      </c>
      <c r="H1569" s="2" t="s">
        <v>1580</v>
      </c>
      <c r="I1569" t="s">
        <v>1326</v>
      </c>
      <c r="J1569" s="2" t="s">
        <v>480</v>
      </c>
      <c r="K1569" s="2" t="s">
        <v>481</v>
      </c>
      <c r="L1569" s="2" t="s">
        <v>436</v>
      </c>
      <c r="M1569" s="2" t="s">
        <v>437</v>
      </c>
      <c r="N1569" s="2" t="s">
        <v>438</v>
      </c>
      <c r="O1569" s="2" t="s">
        <v>439</v>
      </c>
      <c r="P1569" s="2">
        <v>39645</v>
      </c>
      <c r="Q1569" s="2">
        <v>42634</v>
      </c>
      <c r="R1569" s="3">
        <f t="shared" si="186"/>
        <v>44978.87</v>
      </c>
      <c r="S1569" s="3">
        <f t="shared" si="187"/>
        <v>47362.750110000001</v>
      </c>
      <c r="T1569" s="2">
        <v>18525.599999999999</v>
      </c>
      <c r="U1569" s="2">
        <v>0</v>
      </c>
      <c r="V1569" s="2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3087.6</v>
      </c>
      <c r="AC1569">
        <v>3087.6</v>
      </c>
      <c r="AD1569">
        <v>3087.6</v>
      </c>
      <c r="AE1569">
        <v>3087.6</v>
      </c>
      <c r="AF1569">
        <v>3087.6</v>
      </c>
      <c r="AG1569">
        <v>3087.6</v>
      </c>
      <c r="AH1569" s="2">
        <f t="shared" si="188"/>
        <v>18525.599999999999</v>
      </c>
      <c r="AI1569" s="2">
        <f t="shared" si="183"/>
        <v>0.46728717366628825</v>
      </c>
      <c r="AJ1569">
        <v>18525.599999999999</v>
      </c>
      <c r="AK1569" s="2">
        <f t="shared" si="189"/>
        <v>37051.199999999997</v>
      </c>
    </row>
    <row r="1570" spans="1:37" ht="12.75" customHeight="1">
      <c r="A1570" s="2">
        <v>14</v>
      </c>
      <c r="B1570" s="2">
        <v>15</v>
      </c>
      <c r="C1570" s="2" t="s">
        <v>10</v>
      </c>
      <c r="D1570" t="s">
        <v>1431</v>
      </c>
      <c r="E1570" s="2" t="s">
        <v>1605</v>
      </c>
      <c r="F1570" t="str">
        <f t="shared" si="184"/>
        <v>053EMPLOYEE RELATED COSTS - SOCIAL CONTRIBUTIONS</v>
      </c>
      <c r="G1570" t="str">
        <f t="shared" si="185"/>
        <v>1022CONTRIBUTION - PENSION SCHEMES</v>
      </c>
      <c r="H1570" s="2" t="s">
        <v>1580</v>
      </c>
      <c r="I1570" t="s">
        <v>1326</v>
      </c>
      <c r="J1570" s="2" t="s">
        <v>480</v>
      </c>
      <c r="K1570" s="2" t="s">
        <v>481</v>
      </c>
      <c r="L1570" s="2" t="s">
        <v>436</v>
      </c>
      <c r="M1570" s="2" t="s">
        <v>437</v>
      </c>
      <c r="N1570" s="2" t="s">
        <v>440</v>
      </c>
      <c r="O1570" s="2" t="s">
        <v>441</v>
      </c>
      <c r="P1570" s="2">
        <v>45275</v>
      </c>
      <c r="Q1570" s="2">
        <v>63406</v>
      </c>
      <c r="R1570" s="3">
        <f t="shared" si="186"/>
        <v>66893.33</v>
      </c>
      <c r="S1570" s="3">
        <f t="shared" si="187"/>
        <v>70438.676489999998</v>
      </c>
      <c r="T1570" s="2">
        <v>29629.200000000001</v>
      </c>
      <c r="U1570" s="2">
        <v>0</v>
      </c>
      <c r="V1570" s="2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4938.2</v>
      </c>
      <c r="AC1570">
        <v>4938.2</v>
      </c>
      <c r="AD1570">
        <v>4938.2</v>
      </c>
      <c r="AE1570">
        <v>4938.2</v>
      </c>
      <c r="AF1570">
        <v>4938.2</v>
      </c>
      <c r="AG1570">
        <v>4938.2</v>
      </c>
      <c r="AH1570" s="2">
        <f t="shared" si="188"/>
        <v>29629.200000000001</v>
      </c>
      <c r="AI1570" s="2">
        <f t="shared" si="183"/>
        <v>0.65442738818332413</v>
      </c>
      <c r="AJ1570">
        <v>29629.200000000001</v>
      </c>
      <c r="AK1570" s="2">
        <f t="shared" si="189"/>
        <v>59258.400000000001</v>
      </c>
    </row>
    <row r="1571" spans="1:37" ht="12.75" customHeight="1">
      <c r="A1571" s="2">
        <v>14</v>
      </c>
      <c r="B1571" s="2">
        <v>15</v>
      </c>
      <c r="C1571" s="2" t="s">
        <v>10</v>
      </c>
      <c r="D1571" t="s">
        <v>1431</v>
      </c>
      <c r="E1571" s="2" t="s">
        <v>1605</v>
      </c>
      <c r="F1571" t="str">
        <f t="shared" si="184"/>
        <v>053EMPLOYEE RELATED COSTS - SOCIAL CONTRIBUTIONS</v>
      </c>
      <c r="G1571" t="str">
        <f t="shared" si="185"/>
        <v>1023CONTRIBUTION - UIF</v>
      </c>
      <c r="H1571" s="2" t="s">
        <v>1580</v>
      </c>
      <c r="I1571" t="s">
        <v>1326</v>
      </c>
      <c r="J1571" s="2" t="s">
        <v>480</v>
      </c>
      <c r="K1571" s="2" t="s">
        <v>481</v>
      </c>
      <c r="L1571" s="2" t="s">
        <v>436</v>
      </c>
      <c r="M1571" s="2" t="s">
        <v>437</v>
      </c>
      <c r="N1571" s="2" t="s">
        <v>442</v>
      </c>
      <c r="O1571" s="2" t="s">
        <v>443</v>
      </c>
      <c r="P1571" s="2">
        <v>3819</v>
      </c>
      <c r="Q1571" s="2">
        <v>4651</v>
      </c>
      <c r="R1571" s="3">
        <f t="shared" si="186"/>
        <v>4906.8050000000003</v>
      </c>
      <c r="S1571" s="3">
        <f t="shared" si="187"/>
        <v>5166.8656650000003</v>
      </c>
      <c r="T1571" s="2">
        <v>1066.77</v>
      </c>
      <c r="U1571" s="2">
        <v>0</v>
      </c>
      <c r="V1571" s="2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183.61</v>
      </c>
      <c r="AC1571">
        <v>183.61</v>
      </c>
      <c r="AD1571">
        <v>183.61</v>
      </c>
      <c r="AE1571">
        <v>183.61</v>
      </c>
      <c r="AF1571">
        <v>183.61</v>
      </c>
      <c r="AG1571">
        <v>148.72</v>
      </c>
      <c r="AH1571" s="2">
        <f t="shared" si="188"/>
        <v>1066.77</v>
      </c>
      <c r="AI1571" s="2">
        <f t="shared" si="183"/>
        <v>0.27933228593872739</v>
      </c>
      <c r="AJ1571">
        <v>1066.77</v>
      </c>
      <c r="AK1571" s="2">
        <f t="shared" si="189"/>
        <v>2133.54</v>
      </c>
    </row>
    <row r="1572" spans="1:37" ht="12.75" customHeight="1">
      <c r="A1572" s="2">
        <v>14</v>
      </c>
      <c r="B1572" s="2">
        <v>15</v>
      </c>
      <c r="C1572" s="2" t="s">
        <v>10</v>
      </c>
      <c r="D1572" t="s">
        <v>1431</v>
      </c>
      <c r="E1572" s="2" t="s">
        <v>1605</v>
      </c>
      <c r="F1572" t="str">
        <f t="shared" si="184"/>
        <v>053EMPLOYEE RELATED COSTS - SOCIAL CONTRIBUTIONS</v>
      </c>
      <c r="G1572" t="str">
        <f t="shared" si="185"/>
        <v>1024CONTRIBUTION - GROUP INSURANCE</v>
      </c>
      <c r="H1572" s="2" t="s">
        <v>1580</v>
      </c>
      <c r="I1572" t="s">
        <v>1326</v>
      </c>
      <c r="J1572" s="2" t="s">
        <v>480</v>
      </c>
      <c r="K1572" s="2" t="s">
        <v>481</v>
      </c>
      <c r="L1572" s="2" t="s">
        <v>436</v>
      </c>
      <c r="M1572" s="2" t="s">
        <v>437</v>
      </c>
      <c r="N1572" s="2" t="s">
        <v>444</v>
      </c>
      <c r="O1572" s="2" t="s">
        <v>445</v>
      </c>
      <c r="P1572" s="2">
        <v>4116</v>
      </c>
      <c r="Q1572" s="2">
        <v>5764</v>
      </c>
      <c r="R1572" s="3">
        <f t="shared" si="186"/>
        <v>6081.02</v>
      </c>
      <c r="S1572" s="3">
        <f t="shared" si="187"/>
        <v>6403.3140600000006</v>
      </c>
      <c r="T1572" s="2">
        <v>2693.58</v>
      </c>
      <c r="U1572" s="2">
        <v>0</v>
      </c>
      <c r="V1572" s="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448.93</v>
      </c>
      <c r="AC1572">
        <v>448.93</v>
      </c>
      <c r="AD1572">
        <v>448.93</v>
      </c>
      <c r="AE1572">
        <v>448.93</v>
      </c>
      <c r="AF1572">
        <v>448.93</v>
      </c>
      <c r="AG1572">
        <v>448.93</v>
      </c>
      <c r="AH1572" s="2">
        <f t="shared" si="188"/>
        <v>2693.58</v>
      </c>
      <c r="AI1572" s="2">
        <f t="shared" si="183"/>
        <v>0.65441690962099119</v>
      </c>
      <c r="AJ1572">
        <v>2693.58</v>
      </c>
      <c r="AK1572" s="2">
        <f t="shared" si="189"/>
        <v>5387.16</v>
      </c>
    </row>
    <row r="1573" spans="1:37" ht="12.75" customHeight="1">
      <c r="A1573" s="2">
        <v>14</v>
      </c>
      <c r="B1573" s="2">
        <v>15</v>
      </c>
      <c r="C1573" s="2" t="s">
        <v>10</v>
      </c>
      <c r="D1573" t="s">
        <v>1431</v>
      </c>
      <c r="E1573" s="2" t="s">
        <v>1605</v>
      </c>
      <c r="F1573" t="str">
        <f t="shared" si="184"/>
        <v>053EMPLOYEE RELATED COSTS - SOCIAL CONTRIBUTIONS</v>
      </c>
      <c r="G1573" t="str">
        <f t="shared" si="185"/>
        <v>1027CONTRIBUTION - WORKERS COMPENSATION</v>
      </c>
      <c r="H1573" s="2" t="s">
        <v>1580</v>
      </c>
      <c r="I1573" t="s">
        <v>1326</v>
      </c>
      <c r="J1573" s="2" t="s">
        <v>480</v>
      </c>
      <c r="K1573" s="2" t="s">
        <v>481</v>
      </c>
      <c r="L1573" s="2" t="s">
        <v>436</v>
      </c>
      <c r="M1573" s="2" t="s">
        <v>437</v>
      </c>
      <c r="N1573" s="2" t="s">
        <v>446</v>
      </c>
      <c r="O1573" s="2" t="s">
        <v>447</v>
      </c>
      <c r="P1573" s="2">
        <v>0</v>
      </c>
      <c r="Q1573" s="2">
        <v>17524</v>
      </c>
      <c r="R1573" s="3">
        <f t="shared" si="186"/>
        <v>18487.82</v>
      </c>
      <c r="S1573" s="3">
        <f t="shared" si="187"/>
        <v>19467.674459999998</v>
      </c>
      <c r="T1573" s="2">
        <v>0</v>
      </c>
      <c r="U1573" s="2">
        <v>0</v>
      </c>
      <c r="V1573" s="2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 s="2">
        <f t="shared" si="188"/>
        <v>0</v>
      </c>
      <c r="AI1573" s="2" t="e">
        <f t="shared" si="183"/>
        <v>#DIV/0!</v>
      </c>
      <c r="AJ1573">
        <v>0</v>
      </c>
      <c r="AK1573" s="2">
        <f t="shared" si="189"/>
        <v>0</v>
      </c>
    </row>
    <row r="1574" spans="1:37" ht="12.75" customHeight="1">
      <c r="A1574" s="2">
        <v>14</v>
      </c>
      <c r="B1574" s="2">
        <v>15</v>
      </c>
      <c r="C1574" s="2" t="s">
        <v>10</v>
      </c>
      <c r="D1574" t="s">
        <v>1431</v>
      </c>
      <c r="E1574" s="2" t="s">
        <v>1605</v>
      </c>
      <c r="F1574" t="str">
        <f t="shared" si="184"/>
        <v>053EMPLOYEE RELATED COSTS - SOCIAL CONTRIBUTIONS</v>
      </c>
      <c r="G1574" t="str">
        <f t="shared" si="185"/>
        <v>1028LEVIES - SETA</v>
      </c>
      <c r="H1574" s="2" t="s">
        <v>1580</v>
      </c>
      <c r="I1574" t="s">
        <v>1326</v>
      </c>
      <c r="J1574" s="2" t="s">
        <v>480</v>
      </c>
      <c r="K1574" s="2" t="s">
        <v>481</v>
      </c>
      <c r="L1574" s="2" t="s">
        <v>436</v>
      </c>
      <c r="M1574" s="2" t="s">
        <v>437</v>
      </c>
      <c r="N1574" s="2" t="s">
        <v>448</v>
      </c>
      <c r="O1574" s="2" t="s">
        <v>449</v>
      </c>
      <c r="P1574" s="2">
        <v>13016</v>
      </c>
      <c r="Q1574" s="2">
        <v>15305</v>
      </c>
      <c r="R1574" s="3">
        <f t="shared" si="186"/>
        <v>16146.775</v>
      </c>
      <c r="S1574" s="3">
        <f t="shared" si="187"/>
        <v>17002.554075</v>
      </c>
      <c r="T1574" s="2">
        <v>1966.43</v>
      </c>
      <c r="U1574" s="2">
        <v>0</v>
      </c>
      <c r="V1574" s="2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296.07</v>
      </c>
      <c r="AC1574">
        <v>296.11</v>
      </c>
      <c r="AD1574">
        <v>296.14</v>
      </c>
      <c r="AE1574">
        <v>520.63</v>
      </c>
      <c r="AF1574">
        <v>296.18</v>
      </c>
      <c r="AG1574">
        <v>261.3</v>
      </c>
      <c r="AH1574" s="2">
        <f t="shared" si="188"/>
        <v>1966.43</v>
      </c>
      <c r="AI1574" s="2">
        <f t="shared" si="183"/>
        <v>0.15107790411800862</v>
      </c>
      <c r="AJ1574">
        <v>1966.43</v>
      </c>
      <c r="AK1574" s="2">
        <f t="shared" si="189"/>
        <v>3932.86</v>
      </c>
    </row>
    <row r="1575" spans="1:37" ht="12.75" customHeight="1">
      <c r="A1575" s="2">
        <v>14</v>
      </c>
      <c r="B1575" s="2">
        <v>15</v>
      </c>
      <c r="C1575" s="2" t="s">
        <v>10</v>
      </c>
      <c r="D1575" t="s">
        <v>1431</v>
      </c>
      <c r="E1575" s="2" t="s">
        <v>1605</v>
      </c>
      <c r="F1575" t="str">
        <f t="shared" si="184"/>
        <v>053EMPLOYEE RELATED COSTS - SOCIAL CONTRIBUTIONS</v>
      </c>
      <c r="G1575" t="str">
        <f t="shared" si="185"/>
        <v>1029LEVIES - BARGAINING COUNCIL</v>
      </c>
      <c r="H1575" s="2" t="s">
        <v>1580</v>
      </c>
      <c r="I1575" t="s">
        <v>1326</v>
      </c>
      <c r="J1575" s="2" t="s">
        <v>480</v>
      </c>
      <c r="K1575" s="2" t="s">
        <v>481</v>
      </c>
      <c r="L1575" s="2" t="s">
        <v>436</v>
      </c>
      <c r="M1575" s="2" t="s">
        <v>437</v>
      </c>
      <c r="N1575" s="2" t="s">
        <v>450</v>
      </c>
      <c r="O1575" s="2" t="s">
        <v>451</v>
      </c>
      <c r="P1575" s="2">
        <v>163</v>
      </c>
      <c r="Q1575" s="2">
        <v>174</v>
      </c>
      <c r="R1575" s="3">
        <f t="shared" si="186"/>
        <v>183.57</v>
      </c>
      <c r="S1575" s="3">
        <f t="shared" si="187"/>
        <v>193.29920999999999</v>
      </c>
      <c r="T1575" s="2">
        <v>40.68</v>
      </c>
      <c r="U1575" s="2">
        <v>0</v>
      </c>
      <c r="V1575" s="2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6.78</v>
      </c>
      <c r="AC1575">
        <v>6.78</v>
      </c>
      <c r="AD1575">
        <v>6.78</v>
      </c>
      <c r="AE1575">
        <v>6.78</v>
      </c>
      <c r="AF1575">
        <v>6.78</v>
      </c>
      <c r="AG1575">
        <v>6.78</v>
      </c>
      <c r="AH1575" s="2">
        <f t="shared" si="188"/>
        <v>40.68</v>
      </c>
      <c r="AI1575" s="2">
        <f t="shared" si="183"/>
        <v>0.24957055214723925</v>
      </c>
      <c r="AJ1575">
        <v>40.68</v>
      </c>
      <c r="AK1575" s="2">
        <f t="shared" si="189"/>
        <v>81.36</v>
      </c>
    </row>
    <row r="1576" spans="1:37" ht="12.75" customHeight="1">
      <c r="A1576" s="2">
        <v>14</v>
      </c>
      <c r="B1576" s="2">
        <v>15</v>
      </c>
      <c r="C1576" s="2" t="s">
        <v>10</v>
      </c>
      <c r="D1576" t="s">
        <v>1432</v>
      </c>
      <c r="E1576" s="2" t="s">
        <v>1605</v>
      </c>
      <c r="F1576" t="str">
        <f t="shared" si="184"/>
        <v>053EMPLOYEE RELATED COSTS - SOCIAL CONTRIBUTIONS</v>
      </c>
      <c r="G1576" t="str">
        <f t="shared" si="185"/>
        <v>1021CONTRIBUTION - MEDICAL AID SCHEME</v>
      </c>
      <c r="H1576" s="2" t="s">
        <v>1580</v>
      </c>
      <c r="I1576" t="s">
        <v>1326</v>
      </c>
      <c r="J1576" s="2" t="s">
        <v>498</v>
      </c>
      <c r="K1576" s="2" t="s">
        <v>499</v>
      </c>
      <c r="L1576" s="2" t="s">
        <v>436</v>
      </c>
      <c r="M1576" s="2" t="s">
        <v>437</v>
      </c>
      <c r="N1576" s="2" t="s">
        <v>438</v>
      </c>
      <c r="O1576" s="2" t="s">
        <v>439</v>
      </c>
      <c r="P1576" s="2">
        <v>159365</v>
      </c>
      <c r="Q1576" s="2">
        <v>205035</v>
      </c>
      <c r="R1576" s="3">
        <f t="shared" si="186"/>
        <v>216311.92499999999</v>
      </c>
      <c r="S1576" s="3">
        <f t="shared" si="187"/>
        <v>227776.45702499998</v>
      </c>
      <c r="T1576" s="2">
        <v>71553.66</v>
      </c>
      <c r="U1576" s="2">
        <v>0</v>
      </c>
      <c r="V1576" s="2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12762.01</v>
      </c>
      <c r="AC1576">
        <v>12762.01</v>
      </c>
      <c r="AD1576">
        <v>11507.41</v>
      </c>
      <c r="AE1576">
        <v>11507.41</v>
      </c>
      <c r="AF1576">
        <v>11507.41</v>
      </c>
      <c r="AG1576">
        <v>11507.41</v>
      </c>
      <c r="AH1576" s="2">
        <f t="shared" si="188"/>
        <v>71553.66</v>
      </c>
      <c r="AI1576" s="2">
        <f t="shared" si="183"/>
        <v>0.44899231324318389</v>
      </c>
      <c r="AJ1576">
        <v>71553.66</v>
      </c>
      <c r="AK1576" s="2">
        <f t="shared" si="189"/>
        <v>143107.32</v>
      </c>
    </row>
    <row r="1577" spans="1:37" ht="12.75" customHeight="1">
      <c r="A1577" s="2">
        <v>14</v>
      </c>
      <c r="B1577" s="2">
        <v>15</v>
      </c>
      <c r="C1577" s="2" t="s">
        <v>10</v>
      </c>
      <c r="D1577" t="s">
        <v>1432</v>
      </c>
      <c r="E1577" s="2" t="s">
        <v>1605</v>
      </c>
      <c r="F1577" t="str">
        <f t="shared" si="184"/>
        <v>053EMPLOYEE RELATED COSTS - SOCIAL CONTRIBUTIONS</v>
      </c>
      <c r="G1577" t="str">
        <f t="shared" si="185"/>
        <v>1022CONTRIBUTION - PENSION SCHEMES</v>
      </c>
      <c r="H1577" s="2" t="s">
        <v>1580</v>
      </c>
      <c r="I1577" t="s">
        <v>1326</v>
      </c>
      <c r="J1577" s="2" t="s">
        <v>498</v>
      </c>
      <c r="K1577" s="2" t="s">
        <v>499</v>
      </c>
      <c r="L1577" s="2" t="s">
        <v>436</v>
      </c>
      <c r="M1577" s="2" t="s">
        <v>437</v>
      </c>
      <c r="N1577" s="2" t="s">
        <v>440</v>
      </c>
      <c r="O1577" s="2" t="s">
        <v>441</v>
      </c>
      <c r="P1577" s="2">
        <v>365471</v>
      </c>
      <c r="Q1577" s="2">
        <v>369001</v>
      </c>
      <c r="R1577" s="3">
        <f t="shared" si="186"/>
        <v>389296.05499999999</v>
      </c>
      <c r="S1577" s="3">
        <f t="shared" si="187"/>
        <v>409928.74591499998</v>
      </c>
      <c r="T1577" s="2">
        <v>164870.72</v>
      </c>
      <c r="U1577" s="2">
        <v>0</v>
      </c>
      <c r="V1577" s="2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30459.98</v>
      </c>
      <c r="AC1577">
        <v>30459.98</v>
      </c>
      <c r="AD1577">
        <v>25987.69</v>
      </c>
      <c r="AE1577">
        <v>25987.69</v>
      </c>
      <c r="AF1577">
        <v>25987.69</v>
      </c>
      <c r="AG1577">
        <v>25987.69</v>
      </c>
      <c r="AH1577" s="2">
        <f t="shared" si="188"/>
        <v>164870.72</v>
      </c>
      <c r="AI1577" s="2">
        <f t="shared" si="183"/>
        <v>0.45111847451644588</v>
      </c>
      <c r="AJ1577">
        <v>164870.72</v>
      </c>
      <c r="AK1577" s="2">
        <f t="shared" si="189"/>
        <v>329741.44</v>
      </c>
    </row>
    <row r="1578" spans="1:37" ht="12.75" customHeight="1">
      <c r="A1578" s="2">
        <v>14</v>
      </c>
      <c r="B1578" s="2">
        <v>15</v>
      </c>
      <c r="C1578" s="2" t="s">
        <v>10</v>
      </c>
      <c r="D1578" t="s">
        <v>1432</v>
      </c>
      <c r="E1578" s="2" t="s">
        <v>1605</v>
      </c>
      <c r="F1578" t="str">
        <f t="shared" si="184"/>
        <v>053EMPLOYEE RELATED COSTS - SOCIAL CONTRIBUTIONS</v>
      </c>
      <c r="G1578" t="str">
        <f t="shared" si="185"/>
        <v>1023CONTRIBUTION - UIF</v>
      </c>
      <c r="H1578" s="2" t="s">
        <v>1580</v>
      </c>
      <c r="I1578" t="s">
        <v>1326</v>
      </c>
      <c r="J1578" s="2" t="s">
        <v>498</v>
      </c>
      <c r="K1578" s="2" t="s">
        <v>499</v>
      </c>
      <c r="L1578" s="2" t="s">
        <v>436</v>
      </c>
      <c r="M1578" s="2" t="s">
        <v>437</v>
      </c>
      <c r="N1578" s="2" t="s">
        <v>442</v>
      </c>
      <c r="O1578" s="2" t="s">
        <v>443</v>
      </c>
      <c r="P1578" s="2">
        <v>13367</v>
      </c>
      <c r="Q1578" s="2">
        <v>13367</v>
      </c>
      <c r="R1578" s="3">
        <f t="shared" si="186"/>
        <v>14102.184999999999</v>
      </c>
      <c r="S1578" s="3">
        <f t="shared" si="187"/>
        <v>14849.600805</v>
      </c>
      <c r="T1578" s="2">
        <v>5651.36</v>
      </c>
      <c r="U1578" s="2">
        <v>0</v>
      </c>
      <c r="V1578" s="2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1041.04</v>
      </c>
      <c r="AC1578">
        <v>1041.04</v>
      </c>
      <c r="AD1578">
        <v>892.32</v>
      </c>
      <c r="AE1578">
        <v>892.32</v>
      </c>
      <c r="AF1578">
        <v>892.32</v>
      </c>
      <c r="AG1578">
        <v>892.32</v>
      </c>
      <c r="AH1578" s="2">
        <f t="shared" si="188"/>
        <v>5651.36</v>
      </c>
      <c r="AI1578" s="2">
        <f t="shared" si="183"/>
        <v>0.4227844692152315</v>
      </c>
      <c r="AJ1578">
        <v>5651.36</v>
      </c>
      <c r="AK1578" s="2">
        <f t="shared" si="189"/>
        <v>11302.72</v>
      </c>
    </row>
    <row r="1579" spans="1:37" ht="12.75" customHeight="1">
      <c r="A1579" s="2">
        <v>14</v>
      </c>
      <c r="B1579" s="2">
        <v>15</v>
      </c>
      <c r="C1579" s="2" t="s">
        <v>10</v>
      </c>
      <c r="D1579" t="s">
        <v>1432</v>
      </c>
      <c r="E1579" s="2" t="s">
        <v>1605</v>
      </c>
      <c r="F1579" t="str">
        <f t="shared" si="184"/>
        <v>053EMPLOYEE RELATED COSTS - SOCIAL CONTRIBUTIONS</v>
      </c>
      <c r="G1579" t="str">
        <f t="shared" si="185"/>
        <v>1024CONTRIBUTION - GROUP INSURANCE</v>
      </c>
      <c r="H1579" s="2" t="s">
        <v>1580</v>
      </c>
      <c r="I1579" t="s">
        <v>1326</v>
      </c>
      <c r="J1579" s="2" t="s">
        <v>498</v>
      </c>
      <c r="K1579" s="2" t="s">
        <v>499</v>
      </c>
      <c r="L1579" s="2" t="s">
        <v>436</v>
      </c>
      <c r="M1579" s="2" t="s">
        <v>437</v>
      </c>
      <c r="N1579" s="2" t="s">
        <v>444</v>
      </c>
      <c r="O1579" s="2" t="s">
        <v>445</v>
      </c>
      <c r="P1579" s="2">
        <v>33225</v>
      </c>
      <c r="Q1579" s="2">
        <v>34259</v>
      </c>
      <c r="R1579" s="3">
        <f t="shared" si="186"/>
        <v>36143.245000000003</v>
      </c>
      <c r="S1579" s="3">
        <f t="shared" si="187"/>
        <v>38058.836985000002</v>
      </c>
      <c r="T1579" s="2">
        <v>14988.2</v>
      </c>
      <c r="U1579" s="2">
        <v>0</v>
      </c>
      <c r="V1579" s="2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2769.08</v>
      </c>
      <c r="AC1579">
        <v>2769.08</v>
      </c>
      <c r="AD1579">
        <v>2362.5100000000002</v>
      </c>
      <c r="AE1579">
        <v>2362.5100000000002</v>
      </c>
      <c r="AF1579">
        <v>2362.5100000000002</v>
      </c>
      <c r="AG1579">
        <v>2362.5100000000002</v>
      </c>
      <c r="AH1579" s="2">
        <f t="shared" si="188"/>
        <v>14988.2</v>
      </c>
      <c r="AI1579" s="2">
        <f t="shared" si="183"/>
        <v>0.45111211437170806</v>
      </c>
      <c r="AJ1579">
        <v>14988.2</v>
      </c>
      <c r="AK1579" s="2">
        <f t="shared" si="189"/>
        <v>29976.400000000001</v>
      </c>
    </row>
    <row r="1580" spans="1:37" ht="12.75" customHeight="1">
      <c r="A1580" s="2">
        <v>14</v>
      </c>
      <c r="B1580" s="2">
        <v>15</v>
      </c>
      <c r="C1580" s="2" t="s">
        <v>10</v>
      </c>
      <c r="D1580" t="s">
        <v>1432</v>
      </c>
      <c r="E1580" s="2" t="s">
        <v>1605</v>
      </c>
      <c r="F1580" t="str">
        <f t="shared" si="184"/>
        <v>053EMPLOYEE RELATED COSTS - SOCIAL CONTRIBUTIONS</v>
      </c>
      <c r="G1580" t="str">
        <f t="shared" si="185"/>
        <v>1027CONTRIBUTION - WORKERS COMPENSATION</v>
      </c>
      <c r="H1580" s="2" t="s">
        <v>1580</v>
      </c>
      <c r="I1580" t="s">
        <v>1326</v>
      </c>
      <c r="J1580" s="2" t="s">
        <v>498</v>
      </c>
      <c r="K1580" s="2" t="s">
        <v>499</v>
      </c>
      <c r="L1580" s="2" t="s">
        <v>436</v>
      </c>
      <c r="M1580" s="2" t="s">
        <v>437</v>
      </c>
      <c r="N1580" s="2" t="s">
        <v>446</v>
      </c>
      <c r="O1580" s="2" t="s">
        <v>447</v>
      </c>
      <c r="P1580" s="2">
        <v>0</v>
      </c>
      <c r="Q1580" s="2">
        <v>40299</v>
      </c>
      <c r="R1580" s="3">
        <f t="shared" si="186"/>
        <v>42515.445</v>
      </c>
      <c r="S1580" s="3">
        <f t="shared" si="187"/>
        <v>44768.763585000001</v>
      </c>
      <c r="T1580" s="2">
        <v>0</v>
      </c>
      <c r="U1580" s="2">
        <v>0</v>
      </c>
      <c r="V1580" s="2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 s="2">
        <f t="shared" si="188"/>
        <v>0</v>
      </c>
      <c r="AI1580" s="2" t="e">
        <f t="shared" si="183"/>
        <v>#DIV/0!</v>
      </c>
      <c r="AJ1580">
        <v>0</v>
      </c>
      <c r="AK1580" s="2">
        <f t="shared" si="189"/>
        <v>0</v>
      </c>
    </row>
    <row r="1581" spans="1:37" ht="12.75" customHeight="1">
      <c r="A1581" s="2">
        <v>14</v>
      </c>
      <c r="B1581" s="2">
        <v>15</v>
      </c>
      <c r="C1581" s="2" t="s">
        <v>10</v>
      </c>
      <c r="D1581" t="s">
        <v>1432</v>
      </c>
      <c r="E1581" s="2" t="s">
        <v>1605</v>
      </c>
      <c r="F1581" t="str">
        <f t="shared" si="184"/>
        <v>053EMPLOYEE RELATED COSTS - SOCIAL CONTRIBUTIONS</v>
      </c>
      <c r="G1581" t="str">
        <f t="shared" si="185"/>
        <v>1028LEVIES - SETA</v>
      </c>
      <c r="H1581" s="2" t="s">
        <v>1580</v>
      </c>
      <c r="I1581" t="s">
        <v>1326</v>
      </c>
      <c r="J1581" s="2" t="s">
        <v>498</v>
      </c>
      <c r="K1581" s="2" t="s">
        <v>499</v>
      </c>
      <c r="L1581" s="2" t="s">
        <v>436</v>
      </c>
      <c r="M1581" s="2" t="s">
        <v>437</v>
      </c>
      <c r="N1581" s="2" t="s">
        <v>448</v>
      </c>
      <c r="O1581" s="2" t="s">
        <v>449</v>
      </c>
      <c r="P1581" s="2">
        <v>30788</v>
      </c>
      <c r="Q1581" s="2">
        <v>30456</v>
      </c>
      <c r="R1581" s="3">
        <f t="shared" si="186"/>
        <v>32131.08</v>
      </c>
      <c r="S1581" s="3">
        <f t="shared" si="187"/>
        <v>33834.027240000003</v>
      </c>
      <c r="T1581" s="2">
        <v>16357.76</v>
      </c>
      <c r="U1581" s="2">
        <v>0</v>
      </c>
      <c r="V1581" s="2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3497.39</v>
      </c>
      <c r="AC1581">
        <v>3401.23</v>
      </c>
      <c r="AD1581">
        <v>2187.02</v>
      </c>
      <c r="AE1581">
        <v>2636.03</v>
      </c>
      <c r="AF1581">
        <v>2418.61</v>
      </c>
      <c r="AG1581">
        <v>2217.48</v>
      </c>
      <c r="AH1581" s="2">
        <f t="shared" si="188"/>
        <v>16357.76</v>
      </c>
      <c r="AI1581" s="2">
        <f t="shared" si="183"/>
        <v>0.53130310510588541</v>
      </c>
      <c r="AJ1581">
        <v>16357.76</v>
      </c>
      <c r="AK1581" s="2">
        <f t="shared" si="189"/>
        <v>32715.52</v>
      </c>
    </row>
    <row r="1582" spans="1:37" ht="12.75" customHeight="1">
      <c r="A1582" s="2">
        <v>14</v>
      </c>
      <c r="B1582" s="2">
        <v>15</v>
      </c>
      <c r="C1582" s="2" t="s">
        <v>10</v>
      </c>
      <c r="D1582" t="s">
        <v>1432</v>
      </c>
      <c r="E1582" s="2" t="s">
        <v>1605</v>
      </c>
      <c r="F1582" t="str">
        <f t="shared" si="184"/>
        <v>053EMPLOYEE RELATED COSTS - SOCIAL CONTRIBUTIONS</v>
      </c>
      <c r="G1582" t="str">
        <f t="shared" si="185"/>
        <v>1029LEVIES - BARGAINING COUNCIL</v>
      </c>
      <c r="H1582" s="2" t="s">
        <v>1580</v>
      </c>
      <c r="I1582" t="s">
        <v>1326</v>
      </c>
      <c r="J1582" s="2" t="s">
        <v>498</v>
      </c>
      <c r="K1582" s="2" t="s">
        <v>499</v>
      </c>
      <c r="L1582" s="2" t="s">
        <v>436</v>
      </c>
      <c r="M1582" s="2" t="s">
        <v>437</v>
      </c>
      <c r="N1582" s="2" t="s">
        <v>450</v>
      </c>
      <c r="O1582" s="2" t="s">
        <v>451</v>
      </c>
      <c r="P1582" s="2">
        <v>571</v>
      </c>
      <c r="Q1582" s="2">
        <v>609</v>
      </c>
      <c r="R1582" s="3">
        <f t="shared" si="186"/>
        <v>642.495</v>
      </c>
      <c r="S1582" s="3">
        <f t="shared" si="187"/>
        <v>676.547235</v>
      </c>
      <c r="T1582" s="2">
        <v>257.64</v>
      </c>
      <c r="U1582" s="2">
        <v>0</v>
      </c>
      <c r="V1582" s="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47.46</v>
      </c>
      <c r="AC1582">
        <v>47.46</v>
      </c>
      <c r="AD1582">
        <v>40.68</v>
      </c>
      <c r="AE1582">
        <v>40.68</v>
      </c>
      <c r="AF1582">
        <v>40.68</v>
      </c>
      <c r="AG1582">
        <v>40.68</v>
      </c>
      <c r="AH1582" s="2">
        <f t="shared" si="188"/>
        <v>257.64</v>
      </c>
      <c r="AI1582" s="2">
        <f t="shared" si="183"/>
        <v>0.45120840630472853</v>
      </c>
      <c r="AJ1582">
        <v>257.64</v>
      </c>
      <c r="AK1582" s="2">
        <f t="shared" si="189"/>
        <v>515.28</v>
      </c>
    </row>
    <row r="1583" spans="1:37" ht="12.75" customHeight="1">
      <c r="A1583" s="2">
        <v>14</v>
      </c>
      <c r="B1583" s="2">
        <v>15</v>
      </c>
      <c r="C1583" s="2" t="s">
        <v>10</v>
      </c>
      <c r="D1583" t="s">
        <v>1433</v>
      </c>
      <c r="E1583" s="2" t="s">
        <v>1605</v>
      </c>
      <c r="F1583" t="str">
        <f t="shared" si="184"/>
        <v>053EMPLOYEE RELATED COSTS - SOCIAL CONTRIBUTIONS</v>
      </c>
      <c r="G1583" t="str">
        <f t="shared" si="185"/>
        <v>1021CONTRIBUTION - MEDICAL AID SCHEME</v>
      </c>
      <c r="H1583" s="2" t="s">
        <v>1581</v>
      </c>
      <c r="I1583" t="s">
        <v>1326</v>
      </c>
      <c r="J1583" s="2" t="s">
        <v>508</v>
      </c>
      <c r="K1583" s="2" t="s">
        <v>509</v>
      </c>
      <c r="L1583" s="2" t="s">
        <v>436</v>
      </c>
      <c r="M1583" s="2" t="s">
        <v>437</v>
      </c>
      <c r="N1583" s="2" t="s">
        <v>438</v>
      </c>
      <c r="O1583" s="2" t="s">
        <v>439</v>
      </c>
      <c r="P1583" s="2">
        <v>147669</v>
      </c>
      <c r="Q1583" s="2">
        <v>167809</v>
      </c>
      <c r="R1583" s="3">
        <f t="shared" si="186"/>
        <v>177038.495</v>
      </c>
      <c r="S1583" s="3">
        <f t="shared" si="187"/>
        <v>186421.53523499999</v>
      </c>
      <c r="T1583" s="2">
        <v>71902.92</v>
      </c>
      <c r="U1583" s="2">
        <v>0</v>
      </c>
      <c r="V1583" s="2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11983.82</v>
      </c>
      <c r="AC1583">
        <v>11983.82</v>
      </c>
      <c r="AD1583">
        <v>11983.82</v>
      </c>
      <c r="AE1583">
        <v>11983.82</v>
      </c>
      <c r="AF1583">
        <v>11983.82</v>
      </c>
      <c r="AG1583">
        <v>11983.82</v>
      </c>
      <c r="AH1583" s="2">
        <f t="shared" si="188"/>
        <v>71902.92</v>
      </c>
      <c r="AI1583" s="2">
        <f t="shared" si="183"/>
        <v>0.48691952948824735</v>
      </c>
      <c r="AJ1583">
        <v>71902.92</v>
      </c>
      <c r="AK1583" s="2">
        <f t="shared" si="189"/>
        <v>143805.84</v>
      </c>
    </row>
    <row r="1584" spans="1:37" ht="12.75" customHeight="1">
      <c r="A1584" s="2">
        <v>14</v>
      </c>
      <c r="B1584" s="2">
        <v>15</v>
      </c>
      <c r="C1584" s="2" t="s">
        <v>10</v>
      </c>
      <c r="D1584" t="s">
        <v>1433</v>
      </c>
      <c r="E1584" s="2" t="s">
        <v>1605</v>
      </c>
      <c r="F1584" t="str">
        <f t="shared" si="184"/>
        <v>053EMPLOYEE RELATED COSTS - SOCIAL CONTRIBUTIONS</v>
      </c>
      <c r="G1584" t="str">
        <f t="shared" si="185"/>
        <v>1022CONTRIBUTION - PENSION SCHEMES</v>
      </c>
      <c r="H1584" s="2" t="s">
        <v>1581</v>
      </c>
      <c r="I1584" t="s">
        <v>1326</v>
      </c>
      <c r="J1584" s="2" t="s">
        <v>508</v>
      </c>
      <c r="K1584" s="2" t="s">
        <v>509</v>
      </c>
      <c r="L1584" s="2" t="s">
        <v>436</v>
      </c>
      <c r="M1584" s="2" t="s">
        <v>437</v>
      </c>
      <c r="N1584" s="2" t="s">
        <v>440</v>
      </c>
      <c r="O1584" s="2" t="s">
        <v>441</v>
      </c>
      <c r="P1584" s="2">
        <v>327269</v>
      </c>
      <c r="Q1584" s="2">
        <v>329848</v>
      </c>
      <c r="R1584" s="3">
        <f t="shared" si="186"/>
        <v>347989.64</v>
      </c>
      <c r="S1584" s="3">
        <f t="shared" si="187"/>
        <v>366433.09091999999</v>
      </c>
      <c r="T1584" s="2">
        <v>154134.36000000002</v>
      </c>
      <c r="U1584" s="2">
        <v>0</v>
      </c>
      <c r="V1584" s="2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25689.06</v>
      </c>
      <c r="AC1584">
        <v>25689.06</v>
      </c>
      <c r="AD1584">
        <v>25689.06</v>
      </c>
      <c r="AE1584">
        <v>25689.06</v>
      </c>
      <c r="AF1584">
        <v>25689.06</v>
      </c>
      <c r="AG1584">
        <v>25689.06</v>
      </c>
      <c r="AH1584" s="2">
        <f t="shared" si="188"/>
        <v>154134.36000000002</v>
      </c>
      <c r="AI1584" s="2">
        <f t="shared" si="183"/>
        <v>0.4709714638416716</v>
      </c>
      <c r="AJ1584">
        <v>154134.35999999999</v>
      </c>
      <c r="AK1584" s="2">
        <f t="shared" si="189"/>
        <v>308268.72000000003</v>
      </c>
    </row>
    <row r="1585" spans="1:37" ht="12.75" customHeight="1">
      <c r="A1585" s="2">
        <v>14</v>
      </c>
      <c r="B1585" s="2">
        <v>15</v>
      </c>
      <c r="C1585" s="2" t="s">
        <v>10</v>
      </c>
      <c r="D1585" t="s">
        <v>1433</v>
      </c>
      <c r="E1585" s="2" t="s">
        <v>1605</v>
      </c>
      <c r="F1585" t="str">
        <f t="shared" si="184"/>
        <v>053EMPLOYEE RELATED COSTS - SOCIAL CONTRIBUTIONS</v>
      </c>
      <c r="G1585" t="str">
        <f t="shared" si="185"/>
        <v>1023CONTRIBUTION - UIF</v>
      </c>
      <c r="H1585" s="2" t="s">
        <v>1581</v>
      </c>
      <c r="I1585" t="s">
        <v>1326</v>
      </c>
      <c r="J1585" s="2" t="s">
        <v>508</v>
      </c>
      <c r="K1585" s="2" t="s">
        <v>509</v>
      </c>
      <c r="L1585" s="2" t="s">
        <v>436</v>
      </c>
      <c r="M1585" s="2" t="s">
        <v>437</v>
      </c>
      <c r="N1585" s="2" t="s">
        <v>442</v>
      </c>
      <c r="O1585" s="2" t="s">
        <v>443</v>
      </c>
      <c r="P1585" s="2">
        <v>9548</v>
      </c>
      <c r="Q1585" s="2">
        <v>9548</v>
      </c>
      <c r="R1585" s="3">
        <f t="shared" si="186"/>
        <v>10073.14</v>
      </c>
      <c r="S1585" s="3">
        <f t="shared" si="187"/>
        <v>10607.01642</v>
      </c>
      <c r="T1585" s="2">
        <v>4461.6000000000004</v>
      </c>
      <c r="U1585" s="2">
        <v>0</v>
      </c>
      <c r="V1585" s="2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743.6</v>
      </c>
      <c r="AC1585">
        <v>743.6</v>
      </c>
      <c r="AD1585">
        <v>743.6</v>
      </c>
      <c r="AE1585">
        <v>743.6</v>
      </c>
      <c r="AF1585">
        <v>743.6</v>
      </c>
      <c r="AG1585">
        <v>743.6</v>
      </c>
      <c r="AH1585" s="2">
        <f t="shared" si="188"/>
        <v>4461.6000000000004</v>
      </c>
      <c r="AI1585" s="2">
        <f t="shared" si="183"/>
        <v>0.46728110599078343</v>
      </c>
      <c r="AJ1585">
        <v>4461.6000000000004</v>
      </c>
      <c r="AK1585" s="2">
        <f t="shared" si="189"/>
        <v>8923.2000000000007</v>
      </c>
    </row>
    <row r="1586" spans="1:37" ht="12.75" customHeight="1">
      <c r="A1586" s="2">
        <v>14</v>
      </c>
      <c r="B1586" s="2">
        <v>15</v>
      </c>
      <c r="C1586" s="2" t="s">
        <v>10</v>
      </c>
      <c r="D1586" t="s">
        <v>1433</v>
      </c>
      <c r="E1586" s="2" t="s">
        <v>1605</v>
      </c>
      <c r="F1586" t="str">
        <f t="shared" si="184"/>
        <v>053EMPLOYEE RELATED COSTS - SOCIAL CONTRIBUTIONS</v>
      </c>
      <c r="G1586" t="str">
        <f t="shared" si="185"/>
        <v>1024CONTRIBUTION - GROUP INSURANCE</v>
      </c>
      <c r="H1586" s="2" t="s">
        <v>1581</v>
      </c>
      <c r="I1586" t="s">
        <v>1326</v>
      </c>
      <c r="J1586" s="2" t="s">
        <v>508</v>
      </c>
      <c r="K1586" s="2" t="s">
        <v>509</v>
      </c>
      <c r="L1586" s="2" t="s">
        <v>436</v>
      </c>
      <c r="M1586" s="2" t="s">
        <v>437</v>
      </c>
      <c r="N1586" s="2" t="s">
        <v>444</v>
      </c>
      <c r="O1586" s="2" t="s">
        <v>445</v>
      </c>
      <c r="P1586" s="2">
        <v>29752</v>
      </c>
      <c r="Q1586" s="2">
        <v>31357</v>
      </c>
      <c r="R1586" s="3">
        <f t="shared" si="186"/>
        <v>33081.635000000002</v>
      </c>
      <c r="S1586" s="3">
        <f t="shared" si="187"/>
        <v>34834.961654999999</v>
      </c>
      <c r="T1586" s="2">
        <v>14652.780000000002</v>
      </c>
      <c r="U1586" s="2">
        <v>0</v>
      </c>
      <c r="V1586" s="2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2442.13</v>
      </c>
      <c r="AC1586">
        <v>2442.13</v>
      </c>
      <c r="AD1586">
        <v>2442.13</v>
      </c>
      <c r="AE1586">
        <v>2442.13</v>
      </c>
      <c r="AF1586">
        <v>2442.13</v>
      </c>
      <c r="AG1586">
        <v>2442.13</v>
      </c>
      <c r="AH1586" s="2">
        <f t="shared" si="188"/>
        <v>14652.780000000002</v>
      </c>
      <c r="AI1586" s="2">
        <f t="shared" si="183"/>
        <v>0.49249731110513589</v>
      </c>
      <c r="AJ1586">
        <v>14652.78</v>
      </c>
      <c r="AK1586" s="2">
        <f t="shared" si="189"/>
        <v>29305.560000000005</v>
      </c>
    </row>
    <row r="1587" spans="1:37" ht="12.75" customHeight="1">
      <c r="A1587" s="2">
        <v>14</v>
      </c>
      <c r="B1587" s="2">
        <v>15</v>
      </c>
      <c r="C1587" s="2" t="s">
        <v>10</v>
      </c>
      <c r="D1587" t="s">
        <v>1433</v>
      </c>
      <c r="E1587" s="2" t="s">
        <v>1605</v>
      </c>
      <c r="F1587" t="str">
        <f t="shared" si="184"/>
        <v>053EMPLOYEE RELATED COSTS - SOCIAL CONTRIBUTIONS</v>
      </c>
      <c r="G1587" t="str">
        <f t="shared" si="185"/>
        <v>1027CONTRIBUTION - WORKERS COMPENSATION</v>
      </c>
      <c r="H1587" s="2" t="s">
        <v>1581</v>
      </c>
      <c r="I1587" t="s">
        <v>1326</v>
      </c>
      <c r="J1587" s="2" t="s">
        <v>508</v>
      </c>
      <c r="K1587" s="2" t="s">
        <v>509</v>
      </c>
      <c r="L1587" s="2" t="s">
        <v>436</v>
      </c>
      <c r="M1587" s="2" t="s">
        <v>437</v>
      </c>
      <c r="N1587" s="2" t="s">
        <v>446</v>
      </c>
      <c r="O1587" s="2" t="s">
        <v>447</v>
      </c>
      <c r="P1587" s="2">
        <v>0</v>
      </c>
      <c r="Q1587" s="2">
        <v>39500</v>
      </c>
      <c r="R1587" s="3">
        <f t="shared" si="186"/>
        <v>41672.5</v>
      </c>
      <c r="S1587" s="3">
        <f t="shared" si="187"/>
        <v>43881.142500000002</v>
      </c>
      <c r="T1587" s="2">
        <v>0</v>
      </c>
      <c r="U1587" s="2">
        <v>0</v>
      </c>
      <c r="V1587" s="2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 s="2">
        <f t="shared" si="188"/>
        <v>0</v>
      </c>
      <c r="AI1587" s="2" t="e">
        <f t="shared" si="183"/>
        <v>#DIV/0!</v>
      </c>
      <c r="AJ1587">
        <v>0</v>
      </c>
      <c r="AK1587" s="2">
        <f t="shared" si="189"/>
        <v>0</v>
      </c>
    </row>
    <row r="1588" spans="1:37" ht="12.75" customHeight="1">
      <c r="A1588" s="2">
        <v>14</v>
      </c>
      <c r="B1588" s="2">
        <v>15</v>
      </c>
      <c r="C1588" s="2" t="s">
        <v>10</v>
      </c>
      <c r="D1588" t="s">
        <v>1433</v>
      </c>
      <c r="E1588" s="2" t="s">
        <v>1605</v>
      </c>
      <c r="F1588" t="str">
        <f t="shared" si="184"/>
        <v>053EMPLOYEE RELATED COSTS - SOCIAL CONTRIBUTIONS</v>
      </c>
      <c r="G1588" t="str">
        <f t="shared" si="185"/>
        <v>1028LEVIES - SETA</v>
      </c>
      <c r="H1588" s="2" t="s">
        <v>1581</v>
      </c>
      <c r="I1588" t="s">
        <v>1326</v>
      </c>
      <c r="J1588" s="2" t="s">
        <v>508</v>
      </c>
      <c r="K1588" s="2" t="s">
        <v>509</v>
      </c>
      <c r="L1588" s="2" t="s">
        <v>436</v>
      </c>
      <c r="M1588" s="2" t="s">
        <v>437</v>
      </c>
      <c r="N1588" s="2" t="s">
        <v>448</v>
      </c>
      <c r="O1588" s="2" t="s">
        <v>449</v>
      </c>
      <c r="P1588" s="2">
        <v>27395</v>
      </c>
      <c r="Q1588" s="2">
        <v>28169</v>
      </c>
      <c r="R1588" s="3">
        <f t="shared" si="186"/>
        <v>29718.294999999998</v>
      </c>
      <c r="S1588" s="3">
        <f t="shared" si="187"/>
        <v>31293.364634999998</v>
      </c>
      <c r="T1588" s="2">
        <v>14686.739999999998</v>
      </c>
      <c r="U1588" s="2">
        <v>0</v>
      </c>
      <c r="V1588" s="2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2834.49</v>
      </c>
      <c r="AC1588">
        <v>2533.87</v>
      </c>
      <c r="AD1588">
        <v>2190.34</v>
      </c>
      <c r="AE1588">
        <v>2747.58</v>
      </c>
      <c r="AF1588">
        <v>2196.4899999999998</v>
      </c>
      <c r="AG1588">
        <v>2183.9699999999998</v>
      </c>
      <c r="AH1588" s="2">
        <f t="shared" si="188"/>
        <v>14686.739999999998</v>
      </c>
      <c r="AI1588" s="2">
        <f t="shared" si="183"/>
        <v>0.53611023909472522</v>
      </c>
      <c r="AJ1588">
        <v>14686.74</v>
      </c>
      <c r="AK1588" s="2">
        <f t="shared" si="189"/>
        <v>29373.479999999996</v>
      </c>
    </row>
    <row r="1589" spans="1:37" ht="12.75" customHeight="1">
      <c r="A1589" s="2">
        <v>14</v>
      </c>
      <c r="B1589" s="2">
        <v>15</v>
      </c>
      <c r="C1589" s="2" t="s">
        <v>10</v>
      </c>
      <c r="D1589" t="s">
        <v>1433</v>
      </c>
      <c r="E1589" s="2" t="s">
        <v>1605</v>
      </c>
      <c r="F1589" t="str">
        <f t="shared" si="184"/>
        <v>053EMPLOYEE RELATED COSTS - SOCIAL CONTRIBUTIONS</v>
      </c>
      <c r="G1589" t="str">
        <f t="shared" si="185"/>
        <v>1029LEVIES - BARGAINING COUNCIL</v>
      </c>
      <c r="H1589" s="2" t="s">
        <v>1581</v>
      </c>
      <c r="I1589" t="s">
        <v>1326</v>
      </c>
      <c r="J1589" s="2" t="s">
        <v>508</v>
      </c>
      <c r="K1589" s="2" t="s">
        <v>509</v>
      </c>
      <c r="L1589" s="2" t="s">
        <v>436</v>
      </c>
      <c r="M1589" s="2" t="s">
        <v>437</v>
      </c>
      <c r="N1589" s="2" t="s">
        <v>450</v>
      </c>
      <c r="O1589" s="2" t="s">
        <v>451</v>
      </c>
      <c r="P1589" s="2">
        <v>408</v>
      </c>
      <c r="Q1589" s="2">
        <v>435</v>
      </c>
      <c r="R1589" s="3">
        <f t="shared" si="186"/>
        <v>458.92500000000001</v>
      </c>
      <c r="S1589" s="3">
        <f t="shared" si="187"/>
        <v>483.24802499999998</v>
      </c>
      <c r="T1589" s="2">
        <v>203.4</v>
      </c>
      <c r="U1589" s="2">
        <v>0</v>
      </c>
      <c r="V1589" s="2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33.9</v>
      </c>
      <c r="AC1589">
        <v>33.9</v>
      </c>
      <c r="AD1589">
        <v>33.9</v>
      </c>
      <c r="AE1589">
        <v>33.9</v>
      </c>
      <c r="AF1589">
        <v>33.9</v>
      </c>
      <c r="AG1589">
        <v>33.9</v>
      </c>
      <c r="AH1589" s="2">
        <f t="shared" si="188"/>
        <v>203.4</v>
      </c>
      <c r="AI1589" s="2">
        <f t="shared" si="183"/>
        <v>0.49852941176470589</v>
      </c>
      <c r="AJ1589">
        <v>203.4</v>
      </c>
      <c r="AK1589" s="2">
        <f t="shared" si="189"/>
        <v>406.8</v>
      </c>
    </row>
    <row r="1590" spans="1:37" ht="12.75" customHeight="1">
      <c r="A1590" s="2">
        <v>14</v>
      </c>
      <c r="B1590" s="2">
        <v>15</v>
      </c>
      <c r="C1590" s="2" t="s">
        <v>10</v>
      </c>
      <c r="D1590" t="s">
        <v>1434</v>
      </c>
      <c r="E1590" s="2" t="s">
        <v>1605</v>
      </c>
      <c r="F1590" t="str">
        <f t="shared" si="184"/>
        <v>053EMPLOYEE RELATED COSTS - SOCIAL CONTRIBUTIONS</v>
      </c>
      <c r="G1590" t="str">
        <f t="shared" si="185"/>
        <v>1021CONTRIBUTION - MEDICAL AID SCHEME</v>
      </c>
      <c r="H1590" s="2" t="s">
        <v>1572</v>
      </c>
      <c r="I1590" t="s">
        <v>1326</v>
      </c>
      <c r="J1590" s="2" t="s">
        <v>512</v>
      </c>
      <c r="K1590" s="2" t="s">
        <v>513</v>
      </c>
      <c r="L1590" s="2" t="s">
        <v>436</v>
      </c>
      <c r="M1590" s="2" t="s">
        <v>437</v>
      </c>
      <c r="N1590" s="2" t="s">
        <v>438</v>
      </c>
      <c r="O1590" s="2" t="s">
        <v>439</v>
      </c>
      <c r="P1590" s="2">
        <v>279799</v>
      </c>
      <c r="Q1590" s="2">
        <v>160282</v>
      </c>
      <c r="R1590" s="3">
        <f t="shared" si="186"/>
        <v>169097.51</v>
      </c>
      <c r="S1590" s="3">
        <f t="shared" si="187"/>
        <v>178059.67803000001</v>
      </c>
      <c r="T1590" s="2">
        <v>70574.460000000006</v>
      </c>
      <c r="U1590" s="2">
        <v>0</v>
      </c>
      <c r="V1590" s="2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11579.41</v>
      </c>
      <c r="AC1590">
        <v>11579.41</v>
      </c>
      <c r="AD1590">
        <v>12018.61</v>
      </c>
      <c r="AE1590">
        <v>11799.01</v>
      </c>
      <c r="AF1590">
        <v>11799.01</v>
      </c>
      <c r="AG1590">
        <v>11799.01</v>
      </c>
      <c r="AH1590" s="2">
        <f t="shared" si="188"/>
        <v>70574.460000000006</v>
      </c>
      <c r="AI1590" s="2">
        <f t="shared" si="183"/>
        <v>0.25223270990961372</v>
      </c>
      <c r="AJ1590">
        <v>70574.460000000006</v>
      </c>
      <c r="AK1590" s="2">
        <f t="shared" si="189"/>
        <v>141148.92000000001</v>
      </c>
    </row>
    <row r="1591" spans="1:37" ht="12.75" customHeight="1">
      <c r="A1591" s="2">
        <v>14</v>
      </c>
      <c r="B1591" s="2">
        <v>15</v>
      </c>
      <c r="C1591" s="2" t="s">
        <v>10</v>
      </c>
      <c r="D1591" t="s">
        <v>1434</v>
      </c>
      <c r="E1591" s="2" t="s">
        <v>1605</v>
      </c>
      <c r="F1591" t="str">
        <f t="shared" si="184"/>
        <v>053EMPLOYEE RELATED COSTS - SOCIAL CONTRIBUTIONS</v>
      </c>
      <c r="G1591" t="str">
        <f t="shared" si="185"/>
        <v>1022CONTRIBUTION - PENSION SCHEMES</v>
      </c>
      <c r="H1591" s="2" t="s">
        <v>1572</v>
      </c>
      <c r="I1591" t="s">
        <v>1326</v>
      </c>
      <c r="J1591" s="2" t="s">
        <v>512</v>
      </c>
      <c r="K1591" s="2" t="s">
        <v>513</v>
      </c>
      <c r="L1591" s="2" t="s">
        <v>436</v>
      </c>
      <c r="M1591" s="2" t="s">
        <v>437</v>
      </c>
      <c r="N1591" s="2" t="s">
        <v>440</v>
      </c>
      <c r="O1591" s="2" t="s">
        <v>441</v>
      </c>
      <c r="P1591" s="2">
        <v>516545</v>
      </c>
      <c r="Q1591" s="2">
        <v>427616</v>
      </c>
      <c r="R1591" s="3">
        <f t="shared" si="186"/>
        <v>451134.88</v>
      </c>
      <c r="S1591" s="3">
        <f t="shared" si="187"/>
        <v>475045.02864000003</v>
      </c>
      <c r="T1591" s="2">
        <v>199820.51999999996</v>
      </c>
      <c r="U1591" s="2">
        <v>0</v>
      </c>
      <c r="V1591" s="2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33303.42</v>
      </c>
      <c r="AC1591">
        <v>33303.42</v>
      </c>
      <c r="AD1591">
        <v>33303.42</v>
      </c>
      <c r="AE1591">
        <v>33303.42</v>
      </c>
      <c r="AF1591">
        <v>33303.42</v>
      </c>
      <c r="AG1591">
        <v>33303.42</v>
      </c>
      <c r="AH1591" s="2">
        <f t="shared" si="188"/>
        <v>199820.51999999996</v>
      </c>
      <c r="AI1591" s="2">
        <f t="shared" si="183"/>
        <v>0.38684048824400574</v>
      </c>
      <c r="AJ1591">
        <v>199820.52</v>
      </c>
      <c r="AK1591" s="2">
        <f t="shared" si="189"/>
        <v>399641.03999999992</v>
      </c>
    </row>
    <row r="1592" spans="1:37" ht="12.75" customHeight="1">
      <c r="A1592" s="2">
        <v>14</v>
      </c>
      <c r="B1592" s="2">
        <v>15</v>
      </c>
      <c r="C1592" s="2" t="s">
        <v>10</v>
      </c>
      <c r="D1592" t="s">
        <v>1434</v>
      </c>
      <c r="E1592" s="2" t="s">
        <v>1605</v>
      </c>
      <c r="F1592" t="str">
        <f t="shared" si="184"/>
        <v>053EMPLOYEE RELATED COSTS - SOCIAL CONTRIBUTIONS</v>
      </c>
      <c r="G1592" t="str">
        <f t="shared" si="185"/>
        <v>1023CONTRIBUTION - UIF</v>
      </c>
      <c r="H1592" s="2" t="s">
        <v>1572</v>
      </c>
      <c r="I1592" t="s">
        <v>1326</v>
      </c>
      <c r="J1592" s="2" t="s">
        <v>512</v>
      </c>
      <c r="K1592" s="2" t="s">
        <v>513</v>
      </c>
      <c r="L1592" s="2" t="s">
        <v>436</v>
      </c>
      <c r="M1592" s="2" t="s">
        <v>437</v>
      </c>
      <c r="N1592" s="2" t="s">
        <v>442</v>
      </c>
      <c r="O1592" s="2" t="s">
        <v>443</v>
      </c>
      <c r="P1592" s="2">
        <v>19096</v>
      </c>
      <c r="Q1592" s="2">
        <v>13815</v>
      </c>
      <c r="R1592" s="3">
        <f t="shared" si="186"/>
        <v>14574.825000000001</v>
      </c>
      <c r="S1592" s="3">
        <f t="shared" si="187"/>
        <v>15347.290725000001</v>
      </c>
      <c r="T1592" s="2">
        <v>6771.0099999999984</v>
      </c>
      <c r="U1592" s="2">
        <v>0</v>
      </c>
      <c r="V1592" s="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1218.58</v>
      </c>
      <c r="AC1592">
        <v>1110.82</v>
      </c>
      <c r="AD1592">
        <v>1110.82</v>
      </c>
      <c r="AE1592">
        <v>1110.82</v>
      </c>
      <c r="AF1592">
        <v>1109.1500000000001</v>
      </c>
      <c r="AG1592">
        <v>1110.82</v>
      </c>
      <c r="AH1592" s="2">
        <f t="shared" si="188"/>
        <v>6771.0099999999984</v>
      </c>
      <c r="AI1592" s="2">
        <f t="shared" si="183"/>
        <v>0.35457739840804348</v>
      </c>
      <c r="AJ1592">
        <v>6771.01</v>
      </c>
      <c r="AK1592" s="2">
        <f t="shared" si="189"/>
        <v>13542.019999999997</v>
      </c>
    </row>
    <row r="1593" spans="1:37" ht="12.75" customHeight="1">
      <c r="A1593" s="2">
        <v>14</v>
      </c>
      <c r="B1593" s="2">
        <v>15</v>
      </c>
      <c r="C1593" s="2" t="s">
        <v>10</v>
      </c>
      <c r="D1593" t="s">
        <v>1434</v>
      </c>
      <c r="E1593" s="2" t="s">
        <v>1605</v>
      </c>
      <c r="F1593" t="str">
        <f t="shared" si="184"/>
        <v>053EMPLOYEE RELATED COSTS - SOCIAL CONTRIBUTIONS</v>
      </c>
      <c r="G1593" t="str">
        <f t="shared" si="185"/>
        <v>1024CONTRIBUTION - GROUP INSURANCE</v>
      </c>
      <c r="H1593" s="2" t="s">
        <v>1572</v>
      </c>
      <c r="I1593" t="s">
        <v>1326</v>
      </c>
      <c r="J1593" s="2" t="s">
        <v>512</v>
      </c>
      <c r="K1593" s="2" t="s">
        <v>513</v>
      </c>
      <c r="L1593" s="2" t="s">
        <v>436</v>
      </c>
      <c r="M1593" s="2" t="s">
        <v>437</v>
      </c>
      <c r="N1593" s="2" t="s">
        <v>444</v>
      </c>
      <c r="O1593" s="2" t="s">
        <v>445</v>
      </c>
      <c r="P1593" s="2">
        <v>53584</v>
      </c>
      <c r="Q1593" s="2">
        <v>38874</v>
      </c>
      <c r="R1593" s="3">
        <f t="shared" si="186"/>
        <v>41012.07</v>
      </c>
      <c r="S1593" s="3">
        <f t="shared" si="187"/>
        <v>43185.709710000003</v>
      </c>
      <c r="T1593" s="2">
        <v>18165.54</v>
      </c>
      <c r="U1593" s="2">
        <v>0</v>
      </c>
      <c r="V1593" s="2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3027.59</v>
      </c>
      <c r="AC1593">
        <v>3027.59</v>
      </c>
      <c r="AD1593">
        <v>3027.59</v>
      </c>
      <c r="AE1593">
        <v>3027.59</v>
      </c>
      <c r="AF1593">
        <v>3027.59</v>
      </c>
      <c r="AG1593">
        <v>3027.59</v>
      </c>
      <c r="AH1593" s="2">
        <f t="shared" si="188"/>
        <v>18165.54</v>
      </c>
      <c r="AI1593" s="2">
        <f t="shared" si="183"/>
        <v>0.33901052553000899</v>
      </c>
      <c r="AJ1593">
        <v>18165.54</v>
      </c>
      <c r="AK1593" s="2">
        <f t="shared" si="189"/>
        <v>36331.08</v>
      </c>
    </row>
    <row r="1594" spans="1:37" ht="12.75" customHeight="1">
      <c r="A1594" s="2">
        <v>14</v>
      </c>
      <c r="B1594" s="2">
        <v>15</v>
      </c>
      <c r="C1594" s="2" t="s">
        <v>10</v>
      </c>
      <c r="D1594" t="s">
        <v>1434</v>
      </c>
      <c r="E1594" s="2" t="s">
        <v>1605</v>
      </c>
      <c r="F1594" t="str">
        <f t="shared" si="184"/>
        <v>053EMPLOYEE RELATED COSTS - SOCIAL CONTRIBUTIONS</v>
      </c>
      <c r="G1594" t="str">
        <f t="shared" si="185"/>
        <v>1027CONTRIBUTION - WORKERS COMPENSATION</v>
      </c>
      <c r="H1594" s="2" t="s">
        <v>1572</v>
      </c>
      <c r="I1594" t="s">
        <v>1326</v>
      </c>
      <c r="J1594" s="2" t="s">
        <v>512</v>
      </c>
      <c r="K1594" s="2" t="s">
        <v>513</v>
      </c>
      <c r="L1594" s="2" t="s">
        <v>436</v>
      </c>
      <c r="M1594" s="2" t="s">
        <v>437</v>
      </c>
      <c r="N1594" s="2" t="s">
        <v>446</v>
      </c>
      <c r="O1594" s="2" t="s">
        <v>447</v>
      </c>
      <c r="P1594" s="2">
        <v>0</v>
      </c>
      <c r="Q1594" s="2">
        <v>46000</v>
      </c>
      <c r="R1594" s="3">
        <f t="shared" si="186"/>
        <v>48530</v>
      </c>
      <c r="S1594" s="3">
        <f t="shared" si="187"/>
        <v>51102.09</v>
      </c>
      <c r="T1594" s="2">
        <v>0</v>
      </c>
      <c r="U1594" s="2">
        <v>0</v>
      </c>
      <c r="V1594" s="2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 s="2">
        <f t="shared" si="188"/>
        <v>0</v>
      </c>
      <c r="AI1594" s="2" t="e">
        <f t="shared" si="183"/>
        <v>#DIV/0!</v>
      </c>
      <c r="AJ1594">
        <v>0</v>
      </c>
      <c r="AK1594" s="2">
        <f t="shared" si="189"/>
        <v>0</v>
      </c>
    </row>
    <row r="1595" spans="1:37" ht="12.75" customHeight="1">
      <c r="A1595" s="2">
        <v>14</v>
      </c>
      <c r="B1595" s="2">
        <v>15</v>
      </c>
      <c r="C1595" s="2" t="s">
        <v>10</v>
      </c>
      <c r="D1595" t="s">
        <v>1434</v>
      </c>
      <c r="E1595" s="2" t="s">
        <v>1605</v>
      </c>
      <c r="F1595" t="str">
        <f t="shared" si="184"/>
        <v>053EMPLOYEE RELATED COSTS - SOCIAL CONTRIBUTIONS</v>
      </c>
      <c r="G1595" t="str">
        <f t="shared" si="185"/>
        <v>1028LEVIES - SETA</v>
      </c>
      <c r="H1595" s="2" t="s">
        <v>1572</v>
      </c>
      <c r="I1595" t="s">
        <v>1326</v>
      </c>
      <c r="J1595" s="2" t="s">
        <v>512</v>
      </c>
      <c r="K1595" s="2" t="s">
        <v>513</v>
      </c>
      <c r="L1595" s="2" t="s">
        <v>436</v>
      </c>
      <c r="M1595" s="2" t="s">
        <v>437</v>
      </c>
      <c r="N1595" s="2" t="s">
        <v>448</v>
      </c>
      <c r="O1595" s="2" t="s">
        <v>449</v>
      </c>
      <c r="P1595" s="2">
        <v>39815</v>
      </c>
      <c r="Q1595" s="2">
        <v>35215</v>
      </c>
      <c r="R1595" s="3">
        <f t="shared" si="186"/>
        <v>37151.824999999997</v>
      </c>
      <c r="S1595" s="3">
        <f t="shared" si="187"/>
        <v>39120.871724999997</v>
      </c>
      <c r="T1595" s="2">
        <v>19207.910000000003</v>
      </c>
      <c r="U1595" s="2">
        <v>0</v>
      </c>
      <c r="V1595" s="2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4180.59</v>
      </c>
      <c r="AC1595">
        <v>2935.51</v>
      </c>
      <c r="AD1595">
        <v>3045.12</v>
      </c>
      <c r="AE1595">
        <v>3167.43</v>
      </c>
      <c r="AF1595">
        <v>3033.6</v>
      </c>
      <c r="AG1595">
        <v>2845.66</v>
      </c>
      <c r="AH1595" s="2">
        <f t="shared" si="188"/>
        <v>19207.910000000003</v>
      </c>
      <c r="AI1595" s="2">
        <f t="shared" si="183"/>
        <v>0.48242898405123708</v>
      </c>
      <c r="AJ1595">
        <v>19207.91</v>
      </c>
      <c r="AK1595" s="2">
        <f t="shared" si="189"/>
        <v>38415.820000000007</v>
      </c>
    </row>
    <row r="1596" spans="1:37" ht="12.75" customHeight="1">
      <c r="A1596" s="2">
        <v>14</v>
      </c>
      <c r="B1596" s="2">
        <v>15</v>
      </c>
      <c r="C1596" s="2" t="s">
        <v>10</v>
      </c>
      <c r="D1596" t="s">
        <v>1434</v>
      </c>
      <c r="E1596" s="2" t="s">
        <v>1605</v>
      </c>
      <c r="F1596" t="str">
        <f t="shared" si="184"/>
        <v>053EMPLOYEE RELATED COSTS - SOCIAL CONTRIBUTIONS</v>
      </c>
      <c r="G1596" t="str">
        <f t="shared" si="185"/>
        <v>1029LEVIES - BARGAINING COUNCIL</v>
      </c>
      <c r="H1596" s="2" t="s">
        <v>1572</v>
      </c>
      <c r="I1596" t="s">
        <v>1326</v>
      </c>
      <c r="J1596" s="2" t="s">
        <v>512</v>
      </c>
      <c r="K1596" s="2" t="s">
        <v>513</v>
      </c>
      <c r="L1596" s="2" t="s">
        <v>436</v>
      </c>
      <c r="M1596" s="2" t="s">
        <v>437</v>
      </c>
      <c r="N1596" s="2" t="s">
        <v>450</v>
      </c>
      <c r="O1596" s="2" t="s">
        <v>451</v>
      </c>
      <c r="P1596" s="2">
        <v>815</v>
      </c>
      <c r="Q1596" s="2">
        <v>609</v>
      </c>
      <c r="R1596" s="3">
        <f t="shared" si="186"/>
        <v>642.495</v>
      </c>
      <c r="S1596" s="3">
        <f t="shared" si="187"/>
        <v>676.547235</v>
      </c>
      <c r="T1596" s="2">
        <v>284.76</v>
      </c>
      <c r="U1596" s="2">
        <v>0</v>
      </c>
      <c r="V1596" s="2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47.46</v>
      </c>
      <c r="AC1596">
        <v>47.46</v>
      </c>
      <c r="AD1596">
        <v>47.46</v>
      </c>
      <c r="AE1596">
        <v>47.46</v>
      </c>
      <c r="AF1596">
        <v>47.46</v>
      </c>
      <c r="AG1596">
        <v>47.46</v>
      </c>
      <c r="AH1596" s="2">
        <f t="shared" si="188"/>
        <v>284.76</v>
      </c>
      <c r="AI1596" s="2">
        <f t="shared" si="183"/>
        <v>0.34939877300613498</v>
      </c>
      <c r="AJ1596">
        <v>284.76</v>
      </c>
      <c r="AK1596" s="2">
        <f t="shared" si="189"/>
        <v>569.52</v>
      </c>
    </row>
    <row r="1597" spans="1:37" ht="12.75" customHeight="1">
      <c r="A1597" s="2">
        <v>14</v>
      </c>
      <c r="B1597" s="2">
        <v>15</v>
      </c>
      <c r="C1597" s="2" t="s">
        <v>10</v>
      </c>
      <c r="D1597" t="s">
        <v>1502</v>
      </c>
      <c r="E1597" s="2" t="s">
        <v>1605</v>
      </c>
      <c r="F1597" t="str">
        <f t="shared" si="184"/>
        <v>053EMPLOYEE RELATED COSTS - SOCIAL CONTRIBUTIONS</v>
      </c>
      <c r="G1597" t="str">
        <f t="shared" si="185"/>
        <v>1021CONTRIBUTION - MEDICAL AID SCHEME</v>
      </c>
      <c r="H1597" s="2" t="s">
        <v>1573</v>
      </c>
      <c r="I1597" t="s">
        <v>1326</v>
      </c>
      <c r="J1597" s="2" t="s">
        <v>1063</v>
      </c>
      <c r="K1597" s="2" t="s">
        <v>1064</v>
      </c>
      <c r="L1597" s="2" t="s">
        <v>436</v>
      </c>
      <c r="M1597" s="2" t="s">
        <v>437</v>
      </c>
      <c r="N1597" s="2" t="s">
        <v>438</v>
      </c>
      <c r="O1597" s="2" t="s">
        <v>439</v>
      </c>
      <c r="P1597" s="2">
        <v>0</v>
      </c>
      <c r="Q1597" s="2">
        <v>0</v>
      </c>
      <c r="R1597" s="3">
        <f t="shared" si="186"/>
        <v>0</v>
      </c>
      <c r="S1597" s="3">
        <f t="shared" si="187"/>
        <v>0</v>
      </c>
      <c r="T1597" s="2">
        <v>0</v>
      </c>
      <c r="U1597" s="2">
        <v>0</v>
      </c>
      <c r="V1597" s="2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 s="2">
        <f t="shared" si="188"/>
        <v>0</v>
      </c>
      <c r="AI1597" s="2" t="e">
        <f t="shared" si="183"/>
        <v>#DIV/0!</v>
      </c>
      <c r="AJ1597">
        <v>0</v>
      </c>
      <c r="AK1597" s="2">
        <f t="shared" si="189"/>
        <v>0</v>
      </c>
    </row>
    <row r="1598" spans="1:37" ht="12.75" customHeight="1">
      <c r="A1598" s="2">
        <v>14</v>
      </c>
      <c r="B1598" s="2">
        <v>15</v>
      </c>
      <c r="C1598" s="2" t="s">
        <v>10</v>
      </c>
      <c r="D1598" t="s">
        <v>1502</v>
      </c>
      <c r="E1598" s="2" t="s">
        <v>1605</v>
      </c>
      <c r="F1598" t="str">
        <f t="shared" si="184"/>
        <v>053EMPLOYEE RELATED COSTS - SOCIAL CONTRIBUTIONS</v>
      </c>
      <c r="G1598" t="str">
        <f t="shared" si="185"/>
        <v>1022CONTRIBUTION - PENSION SCHEMES</v>
      </c>
      <c r="H1598" s="2" t="s">
        <v>1573</v>
      </c>
      <c r="I1598" t="s">
        <v>1326</v>
      </c>
      <c r="J1598" s="2" t="s">
        <v>1063</v>
      </c>
      <c r="K1598" s="2" t="s">
        <v>1064</v>
      </c>
      <c r="L1598" s="2" t="s">
        <v>436</v>
      </c>
      <c r="M1598" s="2" t="s">
        <v>437</v>
      </c>
      <c r="N1598" s="2" t="s">
        <v>440</v>
      </c>
      <c r="O1598" s="2" t="s">
        <v>441</v>
      </c>
      <c r="P1598" s="2">
        <v>0</v>
      </c>
      <c r="Q1598" s="2">
        <v>0</v>
      </c>
      <c r="R1598" s="3">
        <f t="shared" si="186"/>
        <v>0</v>
      </c>
      <c r="S1598" s="3">
        <f t="shared" si="187"/>
        <v>0</v>
      </c>
      <c r="T1598" s="2">
        <v>0</v>
      </c>
      <c r="U1598" s="2">
        <v>0</v>
      </c>
      <c r="V1598" s="2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 s="2">
        <f t="shared" si="188"/>
        <v>0</v>
      </c>
      <c r="AI1598" s="2" t="e">
        <f t="shared" si="183"/>
        <v>#DIV/0!</v>
      </c>
      <c r="AJ1598">
        <v>0</v>
      </c>
      <c r="AK1598" s="2">
        <f t="shared" si="189"/>
        <v>0</v>
      </c>
    </row>
    <row r="1599" spans="1:37" ht="12.75" customHeight="1">
      <c r="A1599" s="2">
        <v>14</v>
      </c>
      <c r="B1599" s="2">
        <v>15</v>
      </c>
      <c r="C1599" s="2" t="s">
        <v>10</v>
      </c>
      <c r="D1599" t="s">
        <v>1502</v>
      </c>
      <c r="E1599" s="2" t="s">
        <v>1605</v>
      </c>
      <c r="F1599" t="str">
        <f t="shared" si="184"/>
        <v>053EMPLOYEE RELATED COSTS - SOCIAL CONTRIBUTIONS</v>
      </c>
      <c r="G1599" t="str">
        <f t="shared" si="185"/>
        <v>1023CONTRIBUTION - UIF</v>
      </c>
      <c r="H1599" s="2" t="s">
        <v>1573</v>
      </c>
      <c r="I1599" t="s">
        <v>1326</v>
      </c>
      <c r="J1599" s="2" t="s">
        <v>1063</v>
      </c>
      <c r="K1599" s="2" t="s">
        <v>1064</v>
      </c>
      <c r="L1599" s="2" t="s">
        <v>436</v>
      </c>
      <c r="M1599" s="2" t="s">
        <v>437</v>
      </c>
      <c r="N1599" s="2" t="s">
        <v>442</v>
      </c>
      <c r="O1599" s="2" t="s">
        <v>443</v>
      </c>
      <c r="P1599" s="2">
        <v>0</v>
      </c>
      <c r="Q1599" s="2">
        <v>0</v>
      </c>
      <c r="R1599" s="3">
        <f t="shared" si="186"/>
        <v>0</v>
      </c>
      <c r="S1599" s="3">
        <f t="shared" si="187"/>
        <v>0</v>
      </c>
      <c r="T1599" s="2">
        <v>0</v>
      </c>
      <c r="U1599" s="2">
        <v>0</v>
      </c>
      <c r="V1599" s="2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 s="2">
        <f t="shared" si="188"/>
        <v>0</v>
      </c>
      <c r="AI1599" s="2" t="e">
        <f t="shared" si="183"/>
        <v>#DIV/0!</v>
      </c>
      <c r="AJ1599">
        <v>0</v>
      </c>
      <c r="AK1599" s="2">
        <f t="shared" si="189"/>
        <v>0</v>
      </c>
    </row>
    <row r="1600" spans="1:37" ht="12.75" customHeight="1">
      <c r="A1600" s="2">
        <v>14</v>
      </c>
      <c r="B1600" s="2">
        <v>15</v>
      </c>
      <c r="C1600" s="2" t="s">
        <v>10</v>
      </c>
      <c r="D1600" t="s">
        <v>1502</v>
      </c>
      <c r="E1600" s="2" t="s">
        <v>1605</v>
      </c>
      <c r="F1600" t="str">
        <f t="shared" si="184"/>
        <v>053EMPLOYEE RELATED COSTS - SOCIAL CONTRIBUTIONS</v>
      </c>
      <c r="G1600" t="str">
        <f t="shared" si="185"/>
        <v>1024CONTRIBUTION - GROUP INSURANCE</v>
      </c>
      <c r="H1600" s="2" t="s">
        <v>1573</v>
      </c>
      <c r="I1600" t="s">
        <v>1326</v>
      </c>
      <c r="J1600" s="2" t="s">
        <v>1063</v>
      </c>
      <c r="K1600" s="2" t="s">
        <v>1064</v>
      </c>
      <c r="L1600" s="2" t="s">
        <v>436</v>
      </c>
      <c r="M1600" s="2" t="s">
        <v>437</v>
      </c>
      <c r="N1600" s="2" t="s">
        <v>444</v>
      </c>
      <c r="O1600" s="2" t="s">
        <v>445</v>
      </c>
      <c r="P1600" s="2">
        <v>0</v>
      </c>
      <c r="Q1600" s="2">
        <v>0</v>
      </c>
      <c r="R1600" s="3">
        <f t="shared" si="186"/>
        <v>0</v>
      </c>
      <c r="S1600" s="3">
        <f t="shared" si="187"/>
        <v>0</v>
      </c>
      <c r="T1600" s="2">
        <v>0</v>
      </c>
      <c r="U1600" s="2">
        <v>0</v>
      </c>
      <c r="V1600" s="2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 s="2">
        <f t="shared" si="188"/>
        <v>0</v>
      </c>
      <c r="AI1600" s="2" t="e">
        <f t="shared" si="183"/>
        <v>#DIV/0!</v>
      </c>
      <c r="AJ1600">
        <v>0</v>
      </c>
      <c r="AK1600" s="2">
        <f t="shared" si="189"/>
        <v>0</v>
      </c>
    </row>
    <row r="1601" spans="1:37" ht="12.75" customHeight="1">
      <c r="A1601" s="2">
        <v>14</v>
      </c>
      <c r="B1601" s="2">
        <v>15</v>
      </c>
      <c r="C1601" s="2" t="s">
        <v>10</v>
      </c>
      <c r="D1601" t="s">
        <v>1502</v>
      </c>
      <c r="E1601" s="2" t="s">
        <v>1605</v>
      </c>
      <c r="F1601" t="str">
        <f t="shared" si="184"/>
        <v>053EMPLOYEE RELATED COSTS - SOCIAL CONTRIBUTIONS</v>
      </c>
      <c r="G1601" t="str">
        <f t="shared" si="185"/>
        <v>1027CONTRIBUTION - WORKERS COMPENSATION</v>
      </c>
      <c r="H1601" s="2" t="s">
        <v>1573</v>
      </c>
      <c r="I1601" t="s">
        <v>1326</v>
      </c>
      <c r="J1601" s="2" t="s">
        <v>1063</v>
      </c>
      <c r="K1601" s="2" t="s">
        <v>1064</v>
      </c>
      <c r="L1601" s="2" t="s">
        <v>436</v>
      </c>
      <c r="M1601" s="2" t="s">
        <v>437</v>
      </c>
      <c r="N1601" s="2" t="s">
        <v>446</v>
      </c>
      <c r="O1601" s="2" t="s">
        <v>447</v>
      </c>
      <c r="P1601" s="2">
        <v>0</v>
      </c>
      <c r="Q1601" s="2">
        <v>0</v>
      </c>
      <c r="R1601" s="3">
        <f t="shared" si="186"/>
        <v>0</v>
      </c>
      <c r="S1601" s="3">
        <f t="shared" si="187"/>
        <v>0</v>
      </c>
      <c r="T1601" s="2">
        <v>0</v>
      </c>
      <c r="U1601" s="2">
        <v>0</v>
      </c>
      <c r="V1601" s="2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 s="2">
        <f t="shared" si="188"/>
        <v>0</v>
      </c>
      <c r="AI1601" s="2" t="e">
        <f t="shared" si="183"/>
        <v>#DIV/0!</v>
      </c>
      <c r="AJ1601">
        <v>0</v>
      </c>
      <c r="AK1601" s="2">
        <f t="shared" si="189"/>
        <v>0</v>
      </c>
    </row>
    <row r="1602" spans="1:37" ht="12.75" customHeight="1">
      <c r="A1602" s="2">
        <v>14</v>
      </c>
      <c r="B1602" s="2">
        <v>15</v>
      </c>
      <c r="C1602" s="2" t="s">
        <v>10</v>
      </c>
      <c r="D1602" t="s">
        <v>1502</v>
      </c>
      <c r="E1602" s="2" t="s">
        <v>1605</v>
      </c>
      <c r="F1602" t="str">
        <f t="shared" si="184"/>
        <v>053EMPLOYEE RELATED COSTS - SOCIAL CONTRIBUTIONS</v>
      </c>
      <c r="G1602" t="str">
        <f t="shared" si="185"/>
        <v>1028LEVIES - SETA</v>
      </c>
      <c r="H1602" s="2" t="s">
        <v>1573</v>
      </c>
      <c r="I1602" t="s">
        <v>1326</v>
      </c>
      <c r="J1602" s="2" t="s">
        <v>1063</v>
      </c>
      <c r="K1602" s="2" t="s">
        <v>1064</v>
      </c>
      <c r="L1602" s="2" t="s">
        <v>436</v>
      </c>
      <c r="M1602" s="2" t="s">
        <v>437</v>
      </c>
      <c r="N1602" s="2" t="s">
        <v>448</v>
      </c>
      <c r="O1602" s="2" t="s">
        <v>449</v>
      </c>
      <c r="P1602" s="2">
        <v>0</v>
      </c>
      <c r="Q1602" s="2">
        <v>0</v>
      </c>
      <c r="R1602" s="3">
        <f t="shared" si="186"/>
        <v>0</v>
      </c>
      <c r="S1602" s="3">
        <f t="shared" si="187"/>
        <v>0</v>
      </c>
      <c r="T1602" s="2">
        <v>0</v>
      </c>
      <c r="U1602" s="2">
        <v>0</v>
      </c>
      <c r="V1602" s="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 s="2">
        <f t="shared" si="188"/>
        <v>0</v>
      </c>
      <c r="AI1602" s="2" t="e">
        <f t="shared" si="183"/>
        <v>#DIV/0!</v>
      </c>
      <c r="AJ1602">
        <v>0</v>
      </c>
      <c r="AK1602" s="2">
        <f t="shared" si="189"/>
        <v>0</v>
      </c>
    </row>
    <row r="1603" spans="1:37" ht="12.75" customHeight="1">
      <c r="A1603" s="2">
        <v>14</v>
      </c>
      <c r="B1603" s="2">
        <v>15</v>
      </c>
      <c r="C1603" s="2" t="s">
        <v>10</v>
      </c>
      <c r="D1603" t="s">
        <v>1502</v>
      </c>
      <c r="E1603" s="2" t="s">
        <v>1605</v>
      </c>
      <c r="F1603" t="str">
        <f t="shared" si="184"/>
        <v>053EMPLOYEE RELATED COSTS - SOCIAL CONTRIBUTIONS</v>
      </c>
      <c r="G1603" t="str">
        <f t="shared" si="185"/>
        <v>1029LEVIES - BARGAINING COUNCIL</v>
      </c>
      <c r="H1603" s="2" t="s">
        <v>1573</v>
      </c>
      <c r="I1603" t="s">
        <v>1326</v>
      </c>
      <c r="J1603" s="2" t="s">
        <v>1063</v>
      </c>
      <c r="K1603" s="2" t="s">
        <v>1064</v>
      </c>
      <c r="L1603" s="2" t="s">
        <v>436</v>
      </c>
      <c r="M1603" s="2" t="s">
        <v>437</v>
      </c>
      <c r="N1603" s="2" t="s">
        <v>450</v>
      </c>
      <c r="O1603" s="2" t="s">
        <v>451</v>
      </c>
      <c r="P1603" s="2">
        <v>0</v>
      </c>
      <c r="Q1603" s="2">
        <v>0</v>
      </c>
      <c r="R1603" s="3">
        <f t="shared" si="186"/>
        <v>0</v>
      </c>
      <c r="S1603" s="3">
        <f t="shared" si="187"/>
        <v>0</v>
      </c>
      <c r="T1603" s="2">
        <v>0</v>
      </c>
      <c r="U1603" s="2">
        <v>0</v>
      </c>
      <c r="V1603" s="2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 s="2">
        <f t="shared" si="188"/>
        <v>0</v>
      </c>
      <c r="AI1603" s="2" t="e">
        <f t="shared" si="183"/>
        <v>#DIV/0!</v>
      </c>
      <c r="AJ1603">
        <v>0</v>
      </c>
      <c r="AK1603" s="2">
        <f t="shared" si="189"/>
        <v>0</v>
      </c>
    </row>
    <row r="1604" spans="1:37" ht="12.75" customHeight="1">
      <c r="A1604" s="2">
        <v>14</v>
      </c>
      <c r="B1604" s="2">
        <v>15</v>
      </c>
      <c r="C1604" s="2" t="s">
        <v>10</v>
      </c>
      <c r="D1604" t="s">
        <v>1435</v>
      </c>
      <c r="E1604" s="2" t="s">
        <v>1605</v>
      </c>
      <c r="F1604" t="str">
        <f t="shared" si="184"/>
        <v>053EMPLOYEE RELATED COSTS - SOCIAL CONTRIBUTIONS</v>
      </c>
      <c r="G1604" t="str">
        <f t="shared" si="185"/>
        <v>1021CONTRIBUTION - MEDICAL AID SCHEME</v>
      </c>
      <c r="H1604" s="2" t="s">
        <v>1573</v>
      </c>
      <c r="I1604" t="s">
        <v>1326</v>
      </c>
      <c r="J1604" s="2" t="s">
        <v>514</v>
      </c>
      <c r="K1604" s="2" t="s">
        <v>518</v>
      </c>
      <c r="L1604" s="2" t="s">
        <v>436</v>
      </c>
      <c r="M1604" s="2" t="s">
        <v>437</v>
      </c>
      <c r="N1604" s="2" t="s">
        <v>438</v>
      </c>
      <c r="O1604" s="2" t="s">
        <v>439</v>
      </c>
      <c r="P1604" s="2">
        <v>0</v>
      </c>
      <c r="Q1604" s="2">
        <v>0</v>
      </c>
      <c r="R1604" s="3">
        <f t="shared" si="186"/>
        <v>0</v>
      </c>
      <c r="S1604" s="3">
        <f t="shared" si="187"/>
        <v>0</v>
      </c>
      <c r="T1604" s="2">
        <v>0</v>
      </c>
      <c r="U1604" s="2">
        <v>0</v>
      </c>
      <c r="V1604" s="2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 s="2">
        <f t="shared" si="188"/>
        <v>0</v>
      </c>
      <c r="AI1604" s="2" t="e">
        <f t="shared" si="183"/>
        <v>#DIV/0!</v>
      </c>
      <c r="AJ1604">
        <v>0</v>
      </c>
      <c r="AK1604" s="2">
        <f t="shared" si="189"/>
        <v>0</v>
      </c>
    </row>
    <row r="1605" spans="1:37" ht="12.75" customHeight="1">
      <c r="A1605" s="2">
        <v>14</v>
      </c>
      <c r="B1605" s="2">
        <v>15</v>
      </c>
      <c r="C1605" s="2" t="s">
        <v>10</v>
      </c>
      <c r="D1605" t="s">
        <v>1435</v>
      </c>
      <c r="E1605" s="2" t="s">
        <v>1605</v>
      </c>
      <c r="F1605" t="str">
        <f t="shared" si="184"/>
        <v>053EMPLOYEE RELATED COSTS - SOCIAL CONTRIBUTIONS</v>
      </c>
      <c r="G1605" t="str">
        <f t="shared" si="185"/>
        <v>1022CONTRIBUTION - PENSION SCHEMES</v>
      </c>
      <c r="H1605" s="2" t="s">
        <v>1573</v>
      </c>
      <c r="I1605" t="s">
        <v>1326</v>
      </c>
      <c r="J1605" s="2" t="s">
        <v>514</v>
      </c>
      <c r="K1605" s="2" t="s">
        <v>518</v>
      </c>
      <c r="L1605" s="2" t="s">
        <v>436</v>
      </c>
      <c r="M1605" s="2" t="s">
        <v>437</v>
      </c>
      <c r="N1605" s="2" t="s">
        <v>440</v>
      </c>
      <c r="O1605" s="2" t="s">
        <v>441</v>
      </c>
      <c r="P1605" s="2">
        <v>0</v>
      </c>
      <c r="Q1605" s="2">
        <v>0</v>
      </c>
      <c r="R1605" s="3">
        <f t="shared" si="186"/>
        <v>0</v>
      </c>
      <c r="S1605" s="3">
        <f t="shared" si="187"/>
        <v>0</v>
      </c>
      <c r="T1605" s="2">
        <v>0</v>
      </c>
      <c r="U1605" s="2">
        <v>0</v>
      </c>
      <c r="V1605" s="2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 s="2">
        <f t="shared" si="188"/>
        <v>0</v>
      </c>
      <c r="AI1605" s="2" t="e">
        <f t="shared" si="183"/>
        <v>#DIV/0!</v>
      </c>
      <c r="AJ1605">
        <v>0</v>
      </c>
      <c r="AK1605" s="2">
        <f t="shared" si="189"/>
        <v>0</v>
      </c>
    </row>
    <row r="1606" spans="1:37" ht="12.75" customHeight="1">
      <c r="A1606" s="2">
        <v>14</v>
      </c>
      <c r="B1606" s="2">
        <v>15</v>
      </c>
      <c r="C1606" s="2" t="s">
        <v>10</v>
      </c>
      <c r="D1606" t="s">
        <v>1435</v>
      </c>
      <c r="E1606" s="2" t="s">
        <v>1605</v>
      </c>
      <c r="F1606" t="str">
        <f t="shared" si="184"/>
        <v>053EMPLOYEE RELATED COSTS - SOCIAL CONTRIBUTIONS</v>
      </c>
      <c r="G1606" t="str">
        <f t="shared" si="185"/>
        <v>1023CONTRIBUTION - UIF</v>
      </c>
      <c r="H1606" s="2" t="s">
        <v>1573</v>
      </c>
      <c r="I1606" t="s">
        <v>1326</v>
      </c>
      <c r="J1606" s="2" t="s">
        <v>514</v>
      </c>
      <c r="K1606" s="2" t="s">
        <v>518</v>
      </c>
      <c r="L1606" s="2" t="s">
        <v>436</v>
      </c>
      <c r="M1606" s="2" t="s">
        <v>437</v>
      </c>
      <c r="N1606" s="2" t="s">
        <v>442</v>
      </c>
      <c r="O1606" s="2" t="s">
        <v>443</v>
      </c>
      <c r="P1606" s="2">
        <v>0</v>
      </c>
      <c r="Q1606" s="2">
        <v>0</v>
      </c>
      <c r="R1606" s="3">
        <f t="shared" si="186"/>
        <v>0</v>
      </c>
      <c r="S1606" s="3">
        <f t="shared" si="187"/>
        <v>0</v>
      </c>
      <c r="T1606" s="2">
        <v>0</v>
      </c>
      <c r="U1606" s="2">
        <v>0</v>
      </c>
      <c r="V1606" s="2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 s="2">
        <f t="shared" si="188"/>
        <v>0</v>
      </c>
      <c r="AI1606" s="2" t="e">
        <f t="shared" si="183"/>
        <v>#DIV/0!</v>
      </c>
      <c r="AJ1606">
        <v>0</v>
      </c>
      <c r="AK1606" s="2">
        <f t="shared" si="189"/>
        <v>0</v>
      </c>
    </row>
    <row r="1607" spans="1:37" ht="12.75" customHeight="1">
      <c r="A1607" s="2">
        <v>14</v>
      </c>
      <c r="B1607" s="2">
        <v>15</v>
      </c>
      <c r="C1607" s="2" t="s">
        <v>10</v>
      </c>
      <c r="D1607" t="s">
        <v>1435</v>
      </c>
      <c r="E1607" s="2" t="s">
        <v>1605</v>
      </c>
      <c r="F1607" t="str">
        <f t="shared" si="184"/>
        <v>053EMPLOYEE RELATED COSTS - SOCIAL CONTRIBUTIONS</v>
      </c>
      <c r="G1607" t="str">
        <f t="shared" si="185"/>
        <v>1024CONTRIBUTION - GROUP INSURANCE</v>
      </c>
      <c r="H1607" s="2" t="s">
        <v>1573</v>
      </c>
      <c r="I1607" t="s">
        <v>1326</v>
      </c>
      <c r="J1607" s="2" t="s">
        <v>514</v>
      </c>
      <c r="K1607" s="2" t="s">
        <v>518</v>
      </c>
      <c r="L1607" s="2" t="s">
        <v>436</v>
      </c>
      <c r="M1607" s="2" t="s">
        <v>437</v>
      </c>
      <c r="N1607" s="2" t="s">
        <v>444</v>
      </c>
      <c r="O1607" s="2" t="s">
        <v>445</v>
      </c>
      <c r="P1607" s="2">
        <v>0</v>
      </c>
      <c r="Q1607" s="2">
        <v>0</v>
      </c>
      <c r="R1607" s="3">
        <f t="shared" si="186"/>
        <v>0</v>
      </c>
      <c r="S1607" s="3">
        <f t="shared" si="187"/>
        <v>0</v>
      </c>
      <c r="T1607" s="2">
        <v>0</v>
      </c>
      <c r="U1607" s="2">
        <v>0</v>
      </c>
      <c r="V1607" s="2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 s="2">
        <f t="shared" si="188"/>
        <v>0</v>
      </c>
      <c r="AI1607" s="2" t="e">
        <f t="shared" si="183"/>
        <v>#DIV/0!</v>
      </c>
      <c r="AJ1607">
        <v>0</v>
      </c>
      <c r="AK1607" s="2">
        <f t="shared" si="189"/>
        <v>0</v>
      </c>
    </row>
    <row r="1608" spans="1:37" ht="12.75" customHeight="1">
      <c r="A1608" s="2">
        <v>14</v>
      </c>
      <c r="B1608" s="2">
        <v>15</v>
      </c>
      <c r="C1608" s="2" t="s">
        <v>10</v>
      </c>
      <c r="D1608" t="s">
        <v>1435</v>
      </c>
      <c r="E1608" s="2" t="s">
        <v>1605</v>
      </c>
      <c r="F1608" t="str">
        <f t="shared" si="184"/>
        <v>053EMPLOYEE RELATED COSTS - SOCIAL CONTRIBUTIONS</v>
      </c>
      <c r="G1608" t="str">
        <f t="shared" si="185"/>
        <v>1027CONTRIBUTION - WORKERS COMPENSATION</v>
      </c>
      <c r="H1608" s="2" t="s">
        <v>1573</v>
      </c>
      <c r="I1608" t="s">
        <v>1326</v>
      </c>
      <c r="J1608" s="2" t="s">
        <v>514</v>
      </c>
      <c r="K1608" s="2" t="s">
        <v>518</v>
      </c>
      <c r="L1608" s="2" t="s">
        <v>436</v>
      </c>
      <c r="M1608" s="2" t="s">
        <v>437</v>
      </c>
      <c r="N1608" s="2" t="s">
        <v>446</v>
      </c>
      <c r="O1608" s="2" t="s">
        <v>447</v>
      </c>
      <c r="P1608" s="2">
        <v>0</v>
      </c>
      <c r="Q1608" s="2">
        <v>0</v>
      </c>
      <c r="R1608" s="3">
        <f t="shared" si="186"/>
        <v>0</v>
      </c>
      <c r="S1608" s="3">
        <f t="shared" si="187"/>
        <v>0</v>
      </c>
      <c r="T1608" s="2">
        <v>0</v>
      </c>
      <c r="U1608" s="2">
        <v>0</v>
      </c>
      <c r="V1608" s="2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 s="2">
        <f t="shared" si="188"/>
        <v>0</v>
      </c>
      <c r="AI1608" s="2" t="e">
        <f t="shared" si="183"/>
        <v>#DIV/0!</v>
      </c>
      <c r="AJ1608">
        <v>0</v>
      </c>
      <c r="AK1608" s="2">
        <f t="shared" si="189"/>
        <v>0</v>
      </c>
    </row>
    <row r="1609" spans="1:37" ht="12.75" customHeight="1">
      <c r="A1609" s="2">
        <v>14</v>
      </c>
      <c r="B1609" s="2">
        <v>15</v>
      </c>
      <c r="C1609" s="2" t="s">
        <v>10</v>
      </c>
      <c r="D1609" t="s">
        <v>1435</v>
      </c>
      <c r="E1609" s="2" t="s">
        <v>1605</v>
      </c>
      <c r="F1609" t="str">
        <f t="shared" si="184"/>
        <v>053EMPLOYEE RELATED COSTS - SOCIAL CONTRIBUTIONS</v>
      </c>
      <c r="G1609" t="str">
        <f t="shared" si="185"/>
        <v>1028LEVIES - SETA</v>
      </c>
      <c r="H1609" s="2" t="s">
        <v>1573</v>
      </c>
      <c r="I1609" t="s">
        <v>1326</v>
      </c>
      <c r="J1609" s="2" t="s">
        <v>514</v>
      </c>
      <c r="K1609" s="2" t="s">
        <v>518</v>
      </c>
      <c r="L1609" s="2" t="s">
        <v>436</v>
      </c>
      <c r="M1609" s="2" t="s">
        <v>437</v>
      </c>
      <c r="N1609" s="2" t="s">
        <v>448</v>
      </c>
      <c r="O1609" s="2" t="s">
        <v>449</v>
      </c>
      <c r="P1609" s="2">
        <v>0</v>
      </c>
      <c r="Q1609" s="2">
        <v>0</v>
      </c>
      <c r="R1609" s="3">
        <f t="shared" si="186"/>
        <v>0</v>
      </c>
      <c r="S1609" s="3">
        <f t="shared" si="187"/>
        <v>0</v>
      </c>
      <c r="T1609" s="2">
        <v>0</v>
      </c>
      <c r="U1609" s="2">
        <v>0</v>
      </c>
      <c r="V1609" s="2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 s="2">
        <f t="shared" si="188"/>
        <v>0</v>
      </c>
      <c r="AI1609" s="2" t="e">
        <f t="shared" si="183"/>
        <v>#DIV/0!</v>
      </c>
      <c r="AJ1609">
        <v>0</v>
      </c>
      <c r="AK1609" s="2">
        <f t="shared" si="189"/>
        <v>0</v>
      </c>
    </row>
    <row r="1610" spans="1:37" ht="12.75" customHeight="1">
      <c r="A1610" s="2">
        <v>14</v>
      </c>
      <c r="B1610" s="2">
        <v>15</v>
      </c>
      <c r="C1610" s="2" t="s">
        <v>10</v>
      </c>
      <c r="D1610" t="s">
        <v>1435</v>
      </c>
      <c r="E1610" s="2" t="s">
        <v>1605</v>
      </c>
      <c r="F1610" t="str">
        <f t="shared" si="184"/>
        <v>053EMPLOYEE RELATED COSTS - SOCIAL CONTRIBUTIONS</v>
      </c>
      <c r="G1610" t="str">
        <f t="shared" si="185"/>
        <v>1029LEVIES - BARGAINING COUNCIL</v>
      </c>
      <c r="H1610" s="2" t="s">
        <v>1573</v>
      </c>
      <c r="I1610" t="s">
        <v>1326</v>
      </c>
      <c r="J1610" s="2" t="s">
        <v>514</v>
      </c>
      <c r="K1610" s="2" t="s">
        <v>518</v>
      </c>
      <c r="L1610" s="2" t="s">
        <v>436</v>
      </c>
      <c r="M1610" s="2" t="s">
        <v>437</v>
      </c>
      <c r="N1610" s="2" t="s">
        <v>450</v>
      </c>
      <c r="O1610" s="2" t="s">
        <v>451</v>
      </c>
      <c r="P1610" s="2">
        <v>0</v>
      </c>
      <c r="Q1610" s="2">
        <v>0</v>
      </c>
      <c r="R1610" s="3">
        <f t="shared" si="186"/>
        <v>0</v>
      </c>
      <c r="S1610" s="3">
        <f t="shared" si="187"/>
        <v>0</v>
      </c>
      <c r="T1610" s="2">
        <v>0</v>
      </c>
      <c r="U1610" s="2">
        <v>0</v>
      </c>
      <c r="V1610" s="2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 s="2">
        <f t="shared" si="188"/>
        <v>0</v>
      </c>
      <c r="AI1610" s="2" t="e">
        <f t="shared" si="183"/>
        <v>#DIV/0!</v>
      </c>
      <c r="AJ1610">
        <v>0</v>
      </c>
      <c r="AK1610" s="2">
        <f t="shared" si="189"/>
        <v>0</v>
      </c>
    </row>
    <row r="1611" spans="1:37" ht="12.75" customHeight="1">
      <c r="A1611" s="2">
        <v>14</v>
      </c>
      <c r="B1611" s="2">
        <v>15</v>
      </c>
      <c r="C1611" s="2" t="s">
        <v>10</v>
      </c>
      <c r="D1611" t="s">
        <v>1436</v>
      </c>
      <c r="E1611" s="2" t="s">
        <v>1606</v>
      </c>
      <c r="F1611" t="str">
        <f t="shared" si="184"/>
        <v>053EMPLOYEE RELATED COSTS - SOCIAL CONTRIBUTIONS</v>
      </c>
      <c r="G1611" t="str">
        <f t="shared" si="185"/>
        <v>1021CONTRIBUTION - MEDICAL AID SCHEME</v>
      </c>
      <c r="H1611" s="2" t="s">
        <v>1569</v>
      </c>
      <c r="I1611" t="s">
        <v>1326</v>
      </c>
      <c r="J1611" s="2" t="s">
        <v>519</v>
      </c>
      <c r="K1611" s="2" t="s">
        <v>520</v>
      </c>
      <c r="L1611" s="2" t="s">
        <v>436</v>
      </c>
      <c r="M1611" s="2" t="s">
        <v>437</v>
      </c>
      <c r="N1611" s="2" t="s">
        <v>438</v>
      </c>
      <c r="O1611" s="2" t="s">
        <v>439</v>
      </c>
      <c r="P1611" s="2">
        <v>149067</v>
      </c>
      <c r="Q1611" s="2">
        <v>97564</v>
      </c>
      <c r="R1611" s="3">
        <f t="shared" si="186"/>
        <v>102930.02</v>
      </c>
      <c r="S1611" s="3">
        <f t="shared" si="187"/>
        <v>108385.31106000001</v>
      </c>
      <c r="T1611" s="2">
        <v>5619.6</v>
      </c>
      <c r="U1611" s="2">
        <v>0</v>
      </c>
      <c r="V1611" s="2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936.6</v>
      </c>
      <c r="AC1611">
        <v>936.6</v>
      </c>
      <c r="AD1611">
        <v>936.6</v>
      </c>
      <c r="AE1611">
        <v>936.6</v>
      </c>
      <c r="AF1611">
        <v>936.6</v>
      </c>
      <c r="AG1611">
        <v>936.6</v>
      </c>
      <c r="AH1611" s="2">
        <f t="shared" si="188"/>
        <v>5619.6</v>
      </c>
      <c r="AI1611" s="2">
        <f t="shared" si="183"/>
        <v>3.7698484574050596E-2</v>
      </c>
      <c r="AJ1611">
        <v>5619.6</v>
      </c>
      <c r="AK1611" s="2">
        <f t="shared" si="189"/>
        <v>11239.2</v>
      </c>
    </row>
    <row r="1612" spans="1:37" ht="12.75" customHeight="1">
      <c r="A1612" s="2">
        <v>14</v>
      </c>
      <c r="B1612" s="2">
        <v>15</v>
      </c>
      <c r="C1612" s="2" t="s">
        <v>10</v>
      </c>
      <c r="D1612" t="s">
        <v>1436</v>
      </c>
      <c r="E1612" s="2" t="s">
        <v>1606</v>
      </c>
      <c r="F1612" t="str">
        <f t="shared" si="184"/>
        <v>053EMPLOYEE RELATED COSTS - SOCIAL CONTRIBUTIONS</v>
      </c>
      <c r="G1612" t="str">
        <f t="shared" si="185"/>
        <v>1022CONTRIBUTION - PENSION SCHEMES</v>
      </c>
      <c r="H1612" s="2" t="s">
        <v>1569</v>
      </c>
      <c r="I1612" t="s">
        <v>1326</v>
      </c>
      <c r="J1612" s="2" t="s">
        <v>519</v>
      </c>
      <c r="K1612" s="2" t="s">
        <v>520</v>
      </c>
      <c r="L1612" s="2" t="s">
        <v>436</v>
      </c>
      <c r="M1612" s="2" t="s">
        <v>437</v>
      </c>
      <c r="N1612" s="2" t="s">
        <v>440</v>
      </c>
      <c r="O1612" s="2" t="s">
        <v>441</v>
      </c>
      <c r="P1612" s="2">
        <v>191414</v>
      </c>
      <c r="Q1612" s="2">
        <v>121430</v>
      </c>
      <c r="R1612" s="3">
        <f t="shared" si="186"/>
        <v>128108.65</v>
      </c>
      <c r="S1612" s="3">
        <f t="shared" si="187"/>
        <v>134898.40844999999</v>
      </c>
      <c r="T1612" s="2">
        <v>29629.200000000001</v>
      </c>
      <c r="U1612" s="2">
        <v>0</v>
      </c>
      <c r="V1612" s="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4938.2</v>
      </c>
      <c r="AC1612">
        <v>4938.2</v>
      </c>
      <c r="AD1612">
        <v>4938.2</v>
      </c>
      <c r="AE1612">
        <v>4938.2</v>
      </c>
      <c r="AF1612">
        <v>4938.2</v>
      </c>
      <c r="AG1612">
        <v>4938.2</v>
      </c>
      <c r="AH1612" s="2">
        <f t="shared" si="188"/>
        <v>29629.200000000001</v>
      </c>
      <c r="AI1612" s="2">
        <f t="shared" si="183"/>
        <v>0.15479118559770969</v>
      </c>
      <c r="AJ1612">
        <v>29629.200000000001</v>
      </c>
      <c r="AK1612" s="2">
        <f t="shared" si="189"/>
        <v>59258.400000000001</v>
      </c>
    </row>
    <row r="1613" spans="1:37" ht="12.75" customHeight="1">
      <c r="A1613" s="2">
        <v>14</v>
      </c>
      <c r="B1613" s="2">
        <v>15</v>
      </c>
      <c r="C1613" s="2" t="s">
        <v>10</v>
      </c>
      <c r="D1613" t="s">
        <v>1436</v>
      </c>
      <c r="E1613" s="2" t="s">
        <v>1606</v>
      </c>
      <c r="F1613" t="str">
        <f t="shared" si="184"/>
        <v>053EMPLOYEE RELATED COSTS - SOCIAL CONTRIBUTIONS</v>
      </c>
      <c r="G1613" t="str">
        <f t="shared" si="185"/>
        <v>1023CONTRIBUTION - UIF</v>
      </c>
      <c r="H1613" s="2" t="s">
        <v>1569</v>
      </c>
      <c r="I1613" t="s">
        <v>1326</v>
      </c>
      <c r="J1613" s="2" t="s">
        <v>519</v>
      </c>
      <c r="K1613" s="2" t="s">
        <v>520</v>
      </c>
      <c r="L1613" s="2" t="s">
        <v>436</v>
      </c>
      <c r="M1613" s="2" t="s">
        <v>437</v>
      </c>
      <c r="N1613" s="2" t="s">
        <v>442</v>
      </c>
      <c r="O1613" s="2" t="s">
        <v>443</v>
      </c>
      <c r="P1613" s="2">
        <v>11877</v>
      </c>
      <c r="Q1613" s="2">
        <v>7638</v>
      </c>
      <c r="R1613" s="3">
        <f t="shared" si="186"/>
        <v>8058.09</v>
      </c>
      <c r="S1613" s="3">
        <f t="shared" si="187"/>
        <v>8485.1687700000002</v>
      </c>
      <c r="T1613" s="2">
        <v>2794.67</v>
      </c>
      <c r="U1613" s="2">
        <v>0</v>
      </c>
      <c r="V1613" s="2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485.45</v>
      </c>
      <c r="AC1613">
        <v>484.82</v>
      </c>
      <c r="AD1613">
        <v>485.92</v>
      </c>
      <c r="AE1613">
        <v>446.16</v>
      </c>
      <c r="AF1613">
        <v>446.16</v>
      </c>
      <c r="AG1613">
        <v>446.16</v>
      </c>
      <c r="AH1613" s="2">
        <f t="shared" si="188"/>
        <v>2794.67</v>
      </c>
      <c r="AI1613" s="2">
        <f t="shared" si="183"/>
        <v>0.23530100193651596</v>
      </c>
      <c r="AJ1613">
        <v>2794.67</v>
      </c>
      <c r="AK1613" s="2">
        <f t="shared" si="189"/>
        <v>5589.34</v>
      </c>
    </row>
    <row r="1614" spans="1:37" ht="12.75" customHeight="1">
      <c r="A1614" s="2">
        <v>14</v>
      </c>
      <c r="B1614" s="2">
        <v>15</v>
      </c>
      <c r="C1614" s="2" t="s">
        <v>10</v>
      </c>
      <c r="D1614" t="s">
        <v>1436</v>
      </c>
      <c r="E1614" s="2" t="s">
        <v>1606</v>
      </c>
      <c r="F1614" t="str">
        <f t="shared" si="184"/>
        <v>053EMPLOYEE RELATED COSTS - SOCIAL CONTRIBUTIONS</v>
      </c>
      <c r="G1614" t="str">
        <f t="shared" si="185"/>
        <v>1024CONTRIBUTION - GROUP INSURANCE</v>
      </c>
      <c r="H1614" s="2" t="s">
        <v>1569</v>
      </c>
      <c r="I1614" t="s">
        <v>1326</v>
      </c>
      <c r="J1614" s="2" t="s">
        <v>519</v>
      </c>
      <c r="K1614" s="2" t="s">
        <v>520</v>
      </c>
      <c r="L1614" s="2" t="s">
        <v>436</v>
      </c>
      <c r="M1614" s="2" t="s">
        <v>437</v>
      </c>
      <c r="N1614" s="2" t="s">
        <v>444</v>
      </c>
      <c r="O1614" s="2" t="s">
        <v>445</v>
      </c>
      <c r="P1614" s="2">
        <v>20069</v>
      </c>
      <c r="Q1614" s="2">
        <v>13492</v>
      </c>
      <c r="R1614" s="3">
        <f t="shared" si="186"/>
        <v>14234.06</v>
      </c>
      <c r="S1614" s="3">
        <f t="shared" si="187"/>
        <v>14988.465179999999</v>
      </c>
      <c r="T1614" s="2">
        <v>2693.58</v>
      </c>
      <c r="U1614" s="2">
        <v>0</v>
      </c>
      <c r="V1614" s="2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448.93</v>
      </c>
      <c r="AC1614">
        <v>448.93</v>
      </c>
      <c r="AD1614">
        <v>448.93</v>
      </c>
      <c r="AE1614">
        <v>448.93</v>
      </c>
      <c r="AF1614">
        <v>448.93</v>
      </c>
      <c r="AG1614">
        <v>448.93</v>
      </c>
      <c r="AH1614" s="2">
        <f t="shared" si="188"/>
        <v>2693.58</v>
      </c>
      <c r="AI1614" s="2">
        <f t="shared" si="183"/>
        <v>0.13421595495540387</v>
      </c>
      <c r="AJ1614">
        <v>2693.58</v>
      </c>
      <c r="AK1614" s="2">
        <f t="shared" si="189"/>
        <v>5387.16</v>
      </c>
    </row>
    <row r="1615" spans="1:37" ht="12.75" customHeight="1">
      <c r="A1615" s="2">
        <v>14</v>
      </c>
      <c r="B1615" s="2">
        <v>15</v>
      </c>
      <c r="C1615" s="2" t="s">
        <v>10</v>
      </c>
      <c r="D1615" t="s">
        <v>1436</v>
      </c>
      <c r="E1615" s="2" t="s">
        <v>1606</v>
      </c>
      <c r="F1615" t="str">
        <f t="shared" si="184"/>
        <v>053EMPLOYEE RELATED COSTS - SOCIAL CONTRIBUTIONS</v>
      </c>
      <c r="G1615" t="str">
        <f t="shared" si="185"/>
        <v>1027CONTRIBUTION - WORKERS COMPENSATION</v>
      </c>
      <c r="H1615" s="2" t="s">
        <v>1569</v>
      </c>
      <c r="I1615" t="s">
        <v>1326</v>
      </c>
      <c r="J1615" s="2" t="s">
        <v>519</v>
      </c>
      <c r="K1615" s="2" t="s">
        <v>520</v>
      </c>
      <c r="L1615" s="2" t="s">
        <v>436</v>
      </c>
      <c r="M1615" s="2" t="s">
        <v>437</v>
      </c>
      <c r="N1615" s="2" t="s">
        <v>446</v>
      </c>
      <c r="O1615" s="2" t="s">
        <v>447</v>
      </c>
      <c r="P1615" s="2">
        <v>0</v>
      </c>
      <c r="Q1615" s="2">
        <v>35340</v>
      </c>
      <c r="R1615" s="3">
        <f t="shared" si="186"/>
        <v>37283.699999999997</v>
      </c>
      <c r="S1615" s="3">
        <f t="shared" si="187"/>
        <v>39259.736099999995</v>
      </c>
      <c r="T1615" s="2">
        <v>0</v>
      </c>
      <c r="U1615" s="2">
        <v>0</v>
      </c>
      <c r="V1615" s="2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 s="2">
        <f t="shared" si="188"/>
        <v>0</v>
      </c>
      <c r="AI1615" s="2" t="e">
        <f t="shared" ref="AI1615:AI1678" si="190">AH1615/P1615</f>
        <v>#DIV/0!</v>
      </c>
      <c r="AJ1615">
        <v>0</v>
      </c>
      <c r="AK1615" s="2">
        <f t="shared" si="189"/>
        <v>0</v>
      </c>
    </row>
    <row r="1616" spans="1:37" ht="12.75" customHeight="1">
      <c r="A1616" s="2">
        <v>14</v>
      </c>
      <c r="B1616" s="2">
        <v>15</v>
      </c>
      <c r="C1616" s="2" t="s">
        <v>10</v>
      </c>
      <c r="D1616" t="s">
        <v>1436</v>
      </c>
      <c r="E1616" s="2" t="s">
        <v>1606</v>
      </c>
      <c r="F1616" t="str">
        <f t="shared" ref="F1616:F1679" si="191">L1616&amp;M1616</f>
        <v>053EMPLOYEE RELATED COSTS - SOCIAL CONTRIBUTIONS</v>
      </c>
      <c r="G1616" t="str">
        <f t="shared" ref="G1616:G1679" si="192">N1616&amp;O1616</f>
        <v>1028LEVIES - SETA</v>
      </c>
      <c r="H1616" s="2" t="s">
        <v>1569</v>
      </c>
      <c r="I1616" t="s">
        <v>1326</v>
      </c>
      <c r="J1616" s="2" t="s">
        <v>519</v>
      </c>
      <c r="K1616" s="2" t="s">
        <v>520</v>
      </c>
      <c r="L1616" s="2" t="s">
        <v>436</v>
      </c>
      <c r="M1616" s="2" t="s">
        <v>437</v>
      </c>
      <c r="N1616" s="2" t="s">
        <v>448</v>
      </c>
      <c r="O1616" s="2" t="s">
        <v>449</v>
      </c>
      <c r="P1616" s="2">
        <v>31237</v>
      </c>
      <c r="Q1616" s="2">
        <v>38703</v>
      </c>
      <c r="R1616" s="3">
        <f t="shared" ref="R1616:R1679" si="193">SUM((Q1616*0.055)+Q1616)</f>
        <v>40831.665000000001</v>
      </c>
      <c r="S1616" s="3">
        <f t="shared" ref="S1616:S1679" si="194">SUM((R1616*0.053)+R1616)</f>
        <v>42995.743244999998</v>
      </c>
      <c r="T1616" s="2">
        <v>11517.710000000001</v>
      </c>
      <c r="U1616" s="2">
        <v>0</v>
      </c>
      <c r="V1616" s="2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2140.9299999999998</v>
      </c>
      <c r="AC1616">
        <v>1813.33</v>
      </c>
      <c r="AD1616">
        <v>2161.2399999999998</v>
      </c>
      <c r="AE1616">
        <v>1769.45</v>
      </c>
      <c r="AF1616">
        <v>1756.74</v>
      </c>
      <c r="AG1616">
        <v>1876.02</v>
      </c>
      <c r="AH1616" s="2">
        <f t="shared" ref="AH1616:AH1679" si="195">SUM(AB1616:AG1616)</f>
        <v>11517.710000000001</v>
      </c>
      <c r="AI1616" s="2">
        <f t="shared" si="190"/>
        <v>0.36872010756474699</v>
      </c>
      <c r="AJ1616">
        <v>11517.71</v>
      </c>
      <c r="AK1616" s="2">
        <f t="shared" ref="AK1616:AK1679" si="196">T1616*2</f>
        <v>23035.420000000002</v>
      </c>
    </row>
    <row r="1617" spans="1:37" ht="12.75" customHeight="1">
      <c r="A1617" s="2">
        <v>14</v>
      </c>
      <c r="B1617" s="2">
        <v>15</v>
      </c>
      <c r="C1617" s="2" t="s">
        <v>10</v>
      </c>
      <c r="D1617" t="s">
        <v>1436</v>
      </c>
      <c r="E1617" s="2" t="s">
        <v>1606</v>
      </c>
      <c r="F1617" t="str">
        <f t="shared" si="191"/>
        <v>053EMPLOYEE RELATED COSTS - SOCIAL CONTRIBUTIONS</v>
      </c>
      <c r="G1617" t="str">
        <f t="shared" si="192"/>
        <v>1029LEVIES - BARGAINING COUNCIL</v>
      </c>
      <c r="H1617" s="2" t="s">
        <v>1569</v>
      </c>
      <c r="I1617" t="s">
        <v>1326</v>
      </c>
      <c r="J1617" s="2" t="s">
        <v>519</v>
      </c>
      <c r="K1617" s="2" t="s">
        <v>520</v>
      </c>
      <c r="L1617" s="2" t="s">
        <v>436</v>
      </c>
      <c r="M1617" s="2" t="s">
        <v>437</v>
      </c>
      <c r="N1617" s="2" t="s">
        <v>450</v>
      </c>
      <c r="O1617" s="2" t="s">
        <v>451</v>
      </c>
      <c r="P1617" s="2">
        <v>571</v>
      </c>
      <c r="Q1617" s="2">
        <v>348</v>
      </c>
      <c r="R1617" s="3">
        <f t="shared" si="193"/>
        <v>367.14</v>
      </c>
      <c r="S1617" s="3">
        <f t="shared" si="194"/>
        <v>386.59841999999998</v>
      </c>
      <c r="T1617" s="2">
        <v>101.7</v>
      </c>
      <c r="U1617" s="2">
        <v>0</v>
      </c>
      <c r="V1617" s="2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13.56</v>
      </c>
      <c r="AC1617">
        <v>13.56</v>
      </c>
      <c r="AD1617">
        <v>13.56</v>
      </c>
      <c r="AE1617">
        <v>20.34</v>
      </c>
      <c r="AF1617">
        <v>20.34</v>
      </c>
      <c r="AG1617">
        <v>20.34</v>
      </c>
      <c r="AH1617" s="2">
        <f t="shared" si="195"/>
        <v>101.7</v>
      </c>
      <c r="AI1617" s="2">
        <f t="shared" si="190"/>
        <v>0.17810858143607705</v>
      </c>
      <c r="AJ1617">
        <v>101.7</v>
      </c>
      <c r="AK1617" s="2">
        <f t="shared" si="196"/>
        <v>203.4</v>
      </c>
    </row>
    <row r="1618" spans="1:37" ht="12.75" customHeight="1">
      <c r="A1618" s="2">
        <v>14</v>
      </c>
      <c r="B1618" s="2">
        <v>15</v>
      </c>
      <c r="C1618" s="2" t="s">
        <v>10</v>
      </c>
      <c r="D1618" t="s">
        <v>1437</v>
      </c>
      <c r="E1618" s="2" t="s">
        <v>1606</v>
      </c>
      <c r="F1618" t="str">
        <f t="shared" si="191"/>
        <v>053EMPLOYEE RELATED COSTS - SOCIAL CONTRIBUTIONS</v>
      </c>
      <c r="G1618" t="str">
        <f t="shared" si="192"/>
        <v>1021CONTRIBUTION - MEDICAL AID SCHEME</v>
      </c>
      <c r="H1618" s="2" t="s">
        <v>1569</v>
      </c>
      <c r="I1618" t="s">
        <v>1326</v>
      </c>
      <c r="J1618" s="2" t="s">
        <v>527</v>
      </c>
      <c r="K1618" s="2" t="s">
        <v>528</v>
      </c>
      <c r="L1618" s="2" t="s">
        <v>436</v>
      </c>
      <c r="M1618" s="2" t="s">
        <v>437</v>
      </c>
      <c r="N1618" s="2" t="s">
        <v>438</v>
      </c>
      <c r="O1618" s="2" t="s">
        <v>439</v>
      </c>
      <c r="P1618" s="2">
        <v>205614</v>
      </c>
      <c r="Q1618" s="2">
        <v>186599</v>
      </c>
      <c r="R1618" s="3">
        <f t="shared" si="193"/>
        <v>196861.94500000001</v>
      </c>
      <c r="S1618" s="3">
        <f t="shared" si="194"/>
        <v>207295.628085</v>
      </c>
      <c r="T1618" s="2">
        <v>37663.199999999997</v>
      </c>
      <c r="U1618" s="2">
        <v>0</v>
      </c>
      <c r="V1618" s="2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6277.2</v>
      </c>
      <c r="AC1618">
        <v>6277.2</v>
      </c>
      <c r="AD1618">
        <v>6277.2</v>
      </c>
      <c r="AE1618">
        <v>6277.2</v>
      </c>
      <c r="AF1618">
        <v>6277.2</v>
      </c>
      <c r="AG1618">
        <v>6277.2</v>
      </c>
      <c r="AH1618" s="2">
        <f t="shared" si="195"/>
        <v>37663.199999999997</v>
      </c>
      <c r="AI1618" s="2">
        <f t="shared" si="190"/>
        <v>0.18317429747001662</v>
      </c>
      <c r="AJ1618">
        <v>37663.199999999997</v>
      </c>
      <c r="AK1618" s="2">
        <f t="shared" si="196"/>
        <v>75326.399999999994</v>
      </c>
    </row>
    <row r="1619" spans="1:37" ht="12.75" customHeight="1">
      <c r="A1619" s="2">
        <v>14</v>
      </c>
      <c r="B1619" s="2">
        <v>15</v>
      </c>
      <c r="C1619" s="2" t="s">
        <v>10</v>
      </c>
      <c r="D1619" t="s">
        <v>1437</v>
      </c>
      <c r="E1619" s="2" t="s">
        <v>1606</v>
      </c>
      <c r="F1619" t="str">
        <f t="shared" si="191"/>
        <v>053EMPLOYEE RELATED COSTS - SOCIAL CONTRIBUTIONS</v>
      </c>
      <c r="G1619" t="str">
        <f t="shared" si="192"/>
        <v>1022CONTRIBUTION - PENSION SCHEMES</v>
      </c>
      <c r="H1619" s="2" t="s">
        <v>1569</v>
      </c>
      <c r="I1619" t="s">
        <v>1326</v>
      </c>
      <c r="J1619" s="2" t="s">
        <v>527</v>
      </c>
      <c r="K1619" s="2" t="s">
        <v>528</v>
      </c>
      <c r="L1619" s="2" t="s">
        <v>436</v>
      </c>
      <c r="M1619" s="2" t="s">
        <v>437</v>
      </c>
      <c r="N1619" s="2" t="s">
        <v>440</v>
      </c>
      <c r="O1619" s="2" t="s">
        <v>441</v>
      </c>
      <c r="P1619" s="2">
        <v>308670</v>
      </c>
      <c r="Q1619" s="2">
        <v>329629</v>
      </c>
      <c r="R1619" s="3">
        <f t="shared" si="193"/>
        <v>347758.59499999997</v>
      </c>
      <c r="S1619" s="3">
        <f t="shared" si="194"/>
        <v>366189.80053499999</v>
      </c>
      <c r="T1619" s="2">
        <v>105307.37999999999</v>
      </c>
      <c r="U1619" s="2">
        <v>0</v>
      </c>
      <c r="V1619" s="2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17551.23</v>
      </c>
      <c r="AC1619">
        <v>17551.23</v>
      </c>
      <c r="AD1619">
        <v>17551.23</v>
      </c>
      <c r="AE1619">
        <v>17551.23</v>
      </c>
      <c r="AF1619">
        <v>17551.23</v>
      </c>
      <c r="AG1619">
        <v>17551.23</v>
      </c>
      <c r="AH1619" s="2">
        <f t="shared" si="195"/>
        <v>105307.37999999999</v>
      </c>
      <c r="AI1619" s="2">
        <f t="shared" si="190"/>
        <v>0.34116493342404508</v>
      </c>
      <c r="AJ1619">
        <v>105307.38</v>
      </c>
      <c r="AK1619" s="2">
        <f t="shared" si="196"/>
        <v>210614.75999999998</v>
      </c>
    </row>
    <row r="1620" spans="1:37" ht="12.75" customHeight="1">
      <c r="A1620" s="2">
        <v>14</v>
      </c>
      <c r="B1620" s="2">
        <v>15</v>
      </c>
      <c r="C1620" s="2" t="s">
        <v>10</v>
      </c>
      <c r="D1620" t="s">
        <v>1437</v>
      </c>
      <c r="E1620" s="2" t="s">
        <v>1606</v>
      </c>
      <c r="F1620" t="str">
        <f t="shared" si="191"/>
        <v>053EMPLOYEE RELATED COSTS - SOCIAL CONTRIBUTIONS</v>
      </c>
      <c r="G1620" t="str">
        <f t="shared" si="192"/>
        <v>1023CONTRIBUTION - UIF</v>
      </c>
      <c r="H1620" s="2" t="s">
        <v>1569</v>
      </c>
      <c r="I1620" t="s">
        <v>1326</v>
      </c>
      <c r="J1620" s="2" t="s">
        <v>527</v>
      </c>
      <c r="K1620" s="2" t="s">
        <v>528</v>
      </c>
      <c r="L1620" s="2" t="s">
        <v>436</v>
      </c>
      <c r="M1620" s="2" t="s">
        <v>437</v>
      </c>
      <c r="N1620" s="2" t="s">
        <v>442</v>
      </c>
      <c r="O1620" s="2" t="s">
        <v>443</v>
      </c>
      <c r="P1620" s="2">
        <v>19703</v>
      </c>
      <c r="Q1620" s="2">
        <v>17363</v>
      </c>
      <c r="R1620" s="3">
        <f t="shared" si="193"/>
        <v>18317.965</v>
      </c>
      <c r="S1620" s="3">
        <f t="shared" si="194"/>
        <v>19288.817145000001</v>
      </c>
      <c r="T1620" s="2">
        <v>4030.04</v>
      </c>
      <c r="U1620" s="2">
        <v>0</v>
      </c>
      <c r="V1620" s="2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594.88</v>
      </c>
      <c r="AC1620">
        <v>594.88</v>
      </c>
      <c r="AD1620">
        <v>594.88</v>
      </c>
      <c r="AE1620">
        <v>1055.6400000000001</v>
      </c>
      <c r="AF1620">
        <v>594.88</v>
      </c>
      <c r="AG1620">
        <v>594.88</v>
      </c>
      <c r="AH1620" s="2">
        <f t="shared" si="195"/>
        <v>4030.04</v>
      </c>
      <c r="AI1620" s="2">
        <f t="shared" si="190"/>
        <v>0.2045394102420951</v>
      </c>
      <c r="AJ1620">
        <v>4030.04</v>
      </c>
      <c r="AK1620" s="2">
        <f t="shared" si="196"/>
        <v>8060.08</v>
      </c>
    </row>
    <row r="1621" spans="1:37" ht="12.75" customHeight="1">
      <c r="A1621" s="2">
        <v>14</v>
      </c>
      <c r="B1621" s="2">
        <v>15</v>
      </c>
      <c r="C1621" s="2" t="s">
        <v>10</v>
      </c>
      <c r="D1621" t="s">
        <v>1437</v>
      </c>
      <c r="E1621" s="2" t="s">
        <v>1606</v>
      </c>
      <c r="F1621" t="str">
        <f t="shared" si="191"/>
        <v>053EMPLOYEE RELATED COSTS - SOCIAL CONTRIBUTIONS</v>
      </c>
      <c r="G1621" t="str">
        <f t="shared" si="192"/>
        <v>1024CONTRIBUTION - GROUP INSURANCE</v>
      </c>
      <c r="H1621" s="2" t="s">
        <v>1569</v>
      </c>
      <c r="I1621" t="s">
        <v>1326</v>
      </c>
      <c r="J1621" s="2" t="s">
        <v>527</v>
      </c>
      <c r="K1621" s="2" t="s">
        <v>528</v>
      </c>
      <c r="L1621" s="2" t="s">
        <v>436</v>
      </c>
      <c r="M1621" s="2" t="s">
        <v>437</v>
      </c>
      <c r="N1621" s="2" t="s">
        <v>444</v>
      </c>
      <c r="O1621" s="2" t="s">
        <v>445</v>
      </c>
      <c r="P1621" s="2">
        <v>31187</v>
      </c>
      <c r="Q1621" s="2">
        <v>33304</v>
      </c>
      <c r="R1621" s="3">
        <f t="shared" si="193"/>
        <v>35135.72</v>
      </c>
      <c r="S1621" s="3">
        <f t="shared" si="194"/>
        <v>36997.913160000004</v>
      </c>
      <c r="T1621" s="2">
        <v>10149</v>
      </c>
      <c r="U1621" s="2">
        <v>0</v>
      </c>
      <c r="V1621" s="2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1691.5</v>
      </c>
      <c r="AC1621">
        <v>1691.5</v>
      </c>
      <c r="AD1621">
        <v>1691.5</v>
      </c>
      <c r="AE1621">
        <v>1691.5</v>
      </c>
      <c r="AF1621">
        <v>1691.5</v>
      </c>
      <c r="AG1621">
        <v>1691.5</v>
      </c>
      <c r="AH1621" s="2">
        <f t="shared" si="195"/>
        <v>10149</v>
      </c>
      <c r="AI1621" s="2">
        <f t="shared" si="190"/>
        <v>0.32542405489466764</v>
      </c>
      <c r="AJ1621">
        <v>10149</v>
      </c>
      <c r="AK1621" s="2">
        <f t="shared" si="196"/>
        <v>20298</v>
      </c>
    </row>
    <row r="1622" spans="1:37" ht="12.75" customHeight="1">
      <c r="A1622" s="2">
        <v>14</v>
      </c>
      <c r="B1622" s="2">
        <v>15</v>
      </c>
      <c r="C1622" s="2" t="s">
        <v>10</v>
      </c>
      <c r="D1622" t="s">
        <v>1437</v>
      </c>
      <c r="E1622" s="2" t="s">
        <v>1606</v>
      </c>
      <c r="F1622" t="str">
        <f t="shared" si="191"/>
        <v>053EMPLOYEE RELATED COSTS - SOCIAL CONTRIBUTIONS</v>
      </c>
      <c r="G1622" t="str">
        <f t="shared" si="192"/>
        <v>1027CONTRIBUTION - WORKERS COMPENSATION</v>
      </c>
      <c r="H1622" s="2" t="s">
        <v>1569</v>
      </c>
      <c r="I1622" t="s">
        <v>1326</v>
      </c>
      <c r="J1622" s="2" t="s">
        <v>527</v>
      </c>
      <c r="K1622" s="2" t="s">
        <v>528</v>
      </c>
      <c r="L1622" s="2" t="s">
        <v>436</v>
      </c>
      <c r="M1622" s="2" t="s">
        <v>437</v>
      </c>
      <c r="N1622" s="2" t="s">
        <v>446</v>
      </c>
      <c r="O1622" s="2" t="s">
        <v>447</v>
      </c>
      <c r="P1622" s="2">
        <v>0</v>
      </c>
      <c r="Q1622" s="2">
        <v>41203</v>
      </c>
      <c r="R1622" s="3">
        <f t="shared" si="193"/>
        <v>43469.165000000001</v>
      </c>
      <c r="S1622" s="3">
        <f t="shared" si="194"/>
        <v>45773.030745000004</v>
      </c>
      <c r="T1622" s="2">
        <v>0</v>
      </c>
      <c r="U1622" s="2">
        <v>0</v>
      </c>
      <c r="V1622" s="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 s="2">
        <f t="shared" si="195"/>
        <v>0</v>
      </c>
      <c r="AI1622" s="2" t="e">
        <f t="shared" si="190"/>
        <v>#DIV/0!</v>
      </c>
      <c r="AJ1622">
        <v>0</v>
      </c>
      <c r="AK1622" s="2">
        <f t="shared" si="196"/>
        <v>0</v>
      </c>
    </row>
    <row r="1623" spans="1:37" ht="12.75" customHeight="1">
      <c r="A1623" s="2">
        <v>14</v>
      </c>
      <c r="B1623" s="2">
        <v>15</v>
      </c>
      <c r="C1623" s="2" t="s">
        <v>10</v>
      </c>
      <c r="D1623" t="s">
        <v>1437</v>
      </c>
      <c r="E1623" s="2" t="s">
        <v>1606</v>
      </c>
      <c r="F1623" t="str">
        <f t="shared" si="191"/>
        <v>053EMPLOYEE RELATED COSTS - SOCIAL CONTRIBUTIONS</v>
      </c>
      <c r="G1623" t="str">
        <f t="shared" si="192"/>
        <v>1028LEVIES - SETA</v>
      </c>
      <c r="H1623" s="2" t="s">
        <v>1569</v>
      </c>
      <c r="I1623" t="s">
        <v>1326</v>
      </c>
      <c r="J1623" s="2" t="s">
        <v>527</v>
      </c>
      <c r="K1623" s="2" t="s">
        <v>528</v>
      </c>
      <c r="L1623" s="2" t="s">
        <v>436</v>
      </c>
      <c r="M1623" s="2" t="s">
        <v>437</v>
      </c>
      <c r="N1623" s="2" t="s">
        <v>448</v>
      </c>
      <c r="O1623" s="2" t="s">
        <v>449</v>
      </c>
      <c r="P1623" s="2">
        <v>34472</v>
      </c>
      <c r="Q1623" s="2">
        <v>32223</v>
      </c>
      <c r="R1623" s="3">
        <f t="shared" si="193"/>
        <v>33995.264999999999</v>
      </c>
      <c r="S1623" s="3">
        <f t="shared" si="194"/>
        <v>35797.014044999996</v>
      </c>
      <c r="T1623" s="2">
        <v>11984.47</v>
      </c>
      <c r="U1623" s="2">
        <v>0</v>
      </c>
      <c r="V1623" s="2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2988.77</v>
      </c>
      <c r="AC1623">
        <v>1611.06</v>
      </c>
      <c r="AD1623">
        <v>1717.71</v>
      </c>
      <c r="AE1623">
        <v>2033.58</v>
      </c>
      <c r="AF1623">
        <v>1657.58</v>
      </c>
      <c r="AG1623">
        <v>1975.77</v>
      </c>
      <c r="AH1623" s="2">
        <f t="shared" si="195"/>
        <v>11984.47</v>
      </c>
      <c r="AI1623" s="2">
        <f t="shared" si="190"/>
        <v>0.34765809932698999</v>
      </c>
      <c r="AJ1623">
        <v>11984.47</v>
      </c>
      <c r="AK1623" s="2">
        <f t="shared" si="196"/>
        <v>23968.94</v>
      </c>
    </row>
    <row r="1624" spans="1:37" ht="12.75" customHeight="1">
      <c r="A1624" s="2">
        <v>14</v>
      </c>
      <c r="B1624" s="2">
        <v>15</v>
      </c>
      <c r="C1624" s="2" t="s">
        <v>10</v>
      </c>
      <c r="D1624" t="s">
        <v>1437</v>
      </c>
      <c r="E1624" s="2" t="s">
        <v>1606</v>
      </c>
      <c r="F1624" t="str">
        <f t="shared" si="191"/>
        <v>053EMPLOYEE RELATED COSTS - SOCIAL CONTRIBUTIONS</v>
      </c>
      <c r="G1624" t="str">
        <f t="shared" si="192"/>
        <v>1029LEVIES - BARGAINING COUNCIL</v>
      </c>
      <c r="H1624" s="2" t="s">
        <v>1569</v>
      </c>
      <c r="I1624" t="s">
        <v>1326</v>
      </c>
      <c r="J1624" s="2" t="s">
        <v>527</v>
      </c>
      <c r="K1624" s="2" t="s">
        <v>528</v>
      </c>
      <c r="L1624" s="2" t="s">
        <v>436</v>
      </c>
      <c r="M1624" s="2" t="s">
        <v>437</v>
      </c>
      <c r="N1624" s="2" t="s">
        <v>450</v>
      </c>
      <c r="O1624" s="2" t="s">
        <v>451</v>
      </c>
      <c r="P1624" s="2">
        <v>1060</v>
      </c>
      <c r="Q1624" s="2">
        <v>5131</v>
      </c>
      <c r="R1624" s="3">
        <f t="shared" si="193"/>
        <v>5413.2049999999999</v>
      </c>
      <c r="S1624" s="3">
        <f t="shared" si="194"/>
        <v>5700.1048650000002</v>
      </c>
      <c r="T1624" s="2">
        <v>521.62</v>
      </c>
      <c r="U1624" s="2">
        <v>0</v>
      </c>
      <c r="V1624" s="2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27.12</v>
      </c>
      <c r="AC1624">
        <v>27.12</v>
      </c>
      <c r="AD1624">
        <v>27.12</v>
      </c>
      <c r="AE1624">
        <v>386.02</v>
      </c>
      <c r="AF1624">
        <v>27.12</v>
      </c>
      <c r="AG1624">
        <v>27.12</v>
      </c>
      <c r="AH1624" s="2">
        <f t="shared" si="195"/>
        <v>521.62</v>
      </c>
      <c r="AI1624" s="2">
        <f t="shared" si="190"/>
        <v>0.49209433962264154</v>
      </c>
      <c r="AJ1624">
        <v>521.62</v>
      </c>
      <c r="AK1624" s="2">
        <f t="shared" si="196"/>
        <v>1043.24</v>
      </c>
    </row>
    <row r="1625" spans="1:37" ht="12.75" customHeight="1">
      <c r="A1625" s="2">
        <v>14</v>
      </c>
      <c r="B1625" s="2">
        <v>15</v>
      </c>
      <c r="C1625" s="2" t="s">
        <v>10</v>
      </c>
      <c r="D1625" t="s">
        <v>1438</v>
      </c>
      <c r="E1625" s="2" t="s">
        <v>1606</v>
      </c>
      <c r="F1625" t="str">
        <f t="shared" si="191"/>
        <v>053EMPLOYEE RELATED COSTS - SOCIAL CONTRIBUTIONS</v>
      </c>
      <c r="G1625" t="str">
        <f t="shared" si="192"/>
        <v>1021CONTRIBUTION - MEDICAL AID SCHEME</v>
      </c>
      <c r="H1625" s="2" t="s">
        <v>1569</v>
      </c>
      <c r="I1625" t="s">
        <v>1326</v>
      </c>
      <c r="J1625" s="2" t="s">
        <v>533</v>
      </c>
      <c r="K1625" s="2" t="s">
        <v>534</v>
      </c>
      <c r="L1625" s="2" t="s">
        <v>436</v>
      </c>
      <c r="M1625" s="2" t="s">
        <v>437</v>
      </c>
      <c r="N1625" s="2" t="s">
        <v>438</v>
      </c>
      <c r="O1625" s="2" t="s">
        <v>439</v>
      </c>
      <c r="P1625" s="2">
        <v>767324</v>
      </c>
      <c r="Q1625" s="2">
        <v>705687</v>
      </c>
      <c r="R1625" s="3">
        <f t="shared" si="193"/>
        <v>744499.78500000003</v>
      </c>
      <c r="S1625" s="3">
        <f t="shared" si="194"/>
        <v>783958.27360499999</v>
      </c>
      <c r="T1625" s="2">
        <v>241566</v>
      </c>
      <c r="U1625" s="2">
        <v>0</v>
      </c>
      <c r="V1625" s="2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42276</v>
      </c>
      <c r="AC1625">
        <v>42276</v>
      </c>
      <c r="AD1625">
        <v>39448.800000000003</v>
      </c>
      <c r="AE1625">
        <v>39069.599999999999</v>
      </c>
      <c r="AF1625">
        <v>39448.800000000003</v>
      </c>
      <c r="AG1625">
        <v>39046.800000000003</v>
      </c>
      <c r="AH1625" s="2">
        <f t="shared" si="195"/>
        <v>241566</v>
      </c>
      <c r="AI1625" s="2">
        <f t="shared" si="190"/>
        <v>0.31481616631305681</v>
      </c>
      <c r="AJ1625">
        <v>241566</v>
      </c>
      <c r="AK1625" s="2">
        <f t="shared" si="196"/>
        <v>483132</v>
      </c>
    </row>
    <row r="1626" spans="1:37" ht="12.75" customHeight="1">
      <c r="A1626" s="2">
        <v>14</v>
      </c>
      <c r="B1626" s="2">
        <v>15</v>
      </c>
      <c r="C1626" s="2" t="s">
        <v>10</v>
      </c>
      <c r="D1626" t="s">
        <v>1438</v>
      </c>
      <c r="E1626" s="2" t="s">
        <v>1606</v>
      </c>
      <c r="F1626" t="str">
        <f t="shared" si="191"/>
        <v>053EMPLOYEE RELATED COSTS - SOCIAL CONTRIBUTIONS</v>
      </c>
      <c r="G1626" t="str">
        <f t="shared" si="192"/>
        <v>1022CONTRIBUTION - PENSION SCHEMES</v>
      </c>
      <c r="H1626" s="2" t="s">
        <v>1569</v>
      </c>
      <c r="I1626" t="s">
        <v>1326</v>
      </c>
      <c r="J1626" s="2" t="s">
        <v>533</v>
      </c>
      <c r="K1626" s="2" t="s">
        <v>534</v>
      </c>
      <c r="L1626" s="2" t="s">
        <v>436</v>
      </c>
      <c r="M1626" s="2" t="s">
        <v>437</v>
      </c>
      <c r="N1626" s="2" t="s">
        <v>440</v>
      </c>
      <c r="O1626" s="2" t="s">
        <v>441</v>
      </c>
      <c r="P1626" s="2">
        <v>1696783</v>
      </c>
      <c r="Q1626" s="2">
        <v>1658117</v>
      </c>
      <c r="R1626" s="3">
        <f t="shared" si="193"/>
        <v>1749313.4350000001</v>
      </c>
      <c r="S1626" s="3">
        <f t="shared" si="194"/>
        <v>1842027.047055</v>
      </c>
      <c r="T1626" s="2">
        <v>702433.46</v>
      </c>
      <c r="U1626" s="2">
        <v>0</v>
      </c>
      <c r="V1626" s="2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123077.46</v>
      </c>
      <c r="AC1626">
        <v>115871.2</v>
      </c>
      <c r="AD1626">
        <v>115871.2</v>
      </c>
      <c r="AE1626">
        <v>115871.2</v>
      </c>
      <c r="AF1626">
        <v>115871.2</v>
      </c>
      <c r="AG1626">
        <v>115871.2</v>
      </c>
      <c r="AH1626" s="2">
        <f t="shared" si="195"/>
        <v>702433.46</v>
      </c>
      <c r="AI1626" s="2">
        <f t="shared" si="190"/>
        <v>0.41397954835709688</v>
      </c>
      <c r="AJ1626">
        <v>702433.46</v>
      </c>
      <c r="AK1626" s="2">
        <f t="shared" si="196"/>
        <v>1404866.92</v>
      </c>
    </row>
    <row r="1627" spans="1:37" ht="12.75" customHeight="1">
      <c r="A1627" s="2">
        <v>14</v>
      </c>
      <c r="B1627" s="2">
        <v>15</v>
      </c>
      <c r="C1627" s="2" t="s">
        <v>10</v>
      </c>
      <c r="D1627" t="s">
        <v>1438</v>
      </c>
      <c r="E1627" s="2" t="s">
        <v>1606</v>
      </c>
      <c r="F1627" t="str">
        <f t="shared" si="191"/>
        <v>053EMPLOYEE RELATED COSTS - SOCIAL CONTRIBUTIONS</v>
      </c>
      <c r="G1627" t="str">
        <f t="shared" si="192"/>
        <v>1023CONTRIBUTION - UIF</v>
      </c>
      <c r="H1627" s="2" t="s">
        <v>1569</v>
      </c>
      <c r="I1627" t="s">
        <v>1326</v>
      </c>
      <c r="J1627" s="2" t="s">
        <v>533</v>
      </c>
      <c r="K1627" s="2" t="s">
        <v>534</v>
      </c>
      <c r="L1627" s="2" t="s">
        <v>436</v>
      </c>
      <c r="M1627" s="2" t="s">
        <v>437</v>
      </c>
      <c r="N1627" s="2" t="s">
        <v>442</v>
      </c>
      <c r="O1627" s="2" t="s">
        <v>443</v>
      </c>
      <c r="P1627" s="2">
        <v>57287</v>
      </c>
      <c r="Q1627" s="2">
        <v>51558</v>
      </c>
      <c r="R1627" s="3">
        <f t="shared" si="193"/>
        <v>54393.69</v>
      </c>
      <c r="S1627" s="3">
        <f t="shared" si="194"/>
        <v>57276.555570000004</v>
      </c>
      <c r="T1627" s="2">
        <v>21713.119999999999</v>
      </c>
      <c r="U1627" s="2">
        <v>0</v>
      </c>
      <c r="V1627" s="2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3718</v>
      </c>
      <c r="AC1627">
        <v>3718</v>
      </c>
      <c r="AD1627">
        <v>3569.28</v>
      </c>
      <c r="AE1627">
        <v>3569.28</v>
      </c>
      <c r="AF1627">
        <v>3569.28</v>
      </c>
      <c r="AG1627">
        <v>3569.28</v>
      </c>
      <c r="AH1627" s="2">
        <f t="shared" si="195"/>
        <v>21713.119999999999</v>
      </c>
      <c r="AI1627" s="2">
        <f t="shared" si="190"/>
        <v>0.37902351318798327</v>
      </c>
      <c r="AJ1627">
        <v>21713.119999999999</v>
      </c>
      <c r="AK1627" s="2">
        <f t="shared" si="196"/>
        <v>43426.239999999998</v>
      </c>
    </row>
    <row r="1628" spans="1:37" ht="12.75" customHeight="1">
      <c r="A1628" s="2">
        <v>14</v>
      </c>
      <c r="B1628" s="2">
        <v>15</v>
      </c>
      <c r="C1628" s="2" t="s">
        <v>10</v>
      </c>
      <c r="D1628" t="s">
        <v>1438</v>
      </c>
      <c r="E1628" s="2" t="s">
        <v>1606</v>
      </c>
      <c r="F1628" t="str">
        <f t="shared" si="191"/>
        <v>053EMPLOYEE RELATED COSTS - SOCIAL CONTRIBUTIONS</v>
      </c>
      <c r="G1628" t="str">
        <f t="shared" si="192"/>
        <v>1024CONTRIBUTION - GROUP INSURANCE</v>
      </c>
      <c r="H1628" s="2" t="s">
        <v>1569</v>
      </c>
      <c r="I1628" t="s">
        <v>1326</v>
      </c>
      <c r="J1628" s="2" t="s">
        <v>533</v>
      </c>
      <c r="K1628" s="2" t="s">
        <v>534</v>
      </c>
      <c r="L1628" s="2" t="s">
        <v>436</v>
      </c>
      <c r="M1628" s="2" t="s">
        <v>437</v>
      </c>
      <c r="N1628" s="2" t="s">
        <v>444</v>
      </c>
      <c r="O1628" s="2" t="s">
        <v>445</v>
      </c>
      <c r="P1628" s="2">
        <v>158185</v>
      </c>
      <c r="Q1628" s="2">
        <v>152761</v>
      </c>
      <c r="R1628" s="3">
        <f t="shared" si="193"/>
        <v>161162.85500000001</v>
      </c>
      <c r="S1628" s="3">
        <f t="shared" si="194"/>
        <v>169704.48631500002</v>
      </c>
      <c r="T1628" s="2">
        <v>63195.149999999994</v>
      </c>
      <c r="U1628" s="2">
        <v>0</v>
      </c>
      <c r="V1628" s="2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11078.45</v>
      </c>
      <c r="AC1628">
        <v>10423.34</v>
      </c>
      <c r="AD1628">
        <v>10423.34</v>
      </c>
      <c r="AE1628">
        <v>10423.34</v>
      </c>
      <c r="AF1628">
        <v>10423.34</v>
      </c>
      <c r="AG1628">
        <v>10423.34</v>
      </c>
      <c r="AH1628" s="2">
        <f t="shared" si="195"/>
        <v>63195.149999999994</v>
      </c>
      <c r="AI1628" s="2">
        <f t="shared" si="190"/>
        <v>0.39950153301514046</v>
      </c>
      <c r="AJ1628">
        <v>63195.15</v>
      </c>
      <c r="AK1628" s="2">
        <f t="shared" si="196"/>
        <v>126390.29999999999</v>
      </c>
    </row>
    <row r="1629" spans="1:37" ht="12.75" customHeight="1">
      <c r="A1629" s="2">
        <v>14</v>
      </c>
      <c r="B1629" s="2">
        <v>15</v>
      </c>
      <c r="C1629" s="2" t="s">
        <v>10</v>
      </c>
      <c r="D1629" t="s">
        <v>1438</v>
      </c>
      <c r="E1629" s="2" t="s">
        <v>1606</v>
      </c>
      <c r="F1629" t="str">
        <f t="shared" si="191"/>
        <v>053EMPLOYEE RELATED COSTS - SOCIAL CONTRIBUTIONS</v>
      </c>
      <c r="G1629" t="str">
        <f t="shared" si="192"/>
        <v>1027CONTRIBUTION - WORKERS COMPENSATION</v>
      </c>
      <c r="H1629" s="2" t="s">
        <v>1569</v>
      </c>
      <c r="I1629" t="s">
        <v>1326</v>
      </c>
      <c r="J1629" s="2" t="s">
        <v>533</v>
      </c>
      <c r="K1629" s="2" t="s">
        <v>534</v>
      </c>
      <c r="L1629" s="2" t="s">
        <v>436</v>
      </c>
      <c r="M1629" s="2" t="s">
        <v>437</v>
      </c>
      <c r="N1629" s="2" t="s">
        <v>446</v>
      </c>
      <c r="O1629" s="2" t="s">
        <v>447</v>
      </c>
      <c r="P1629" s="2">
        <v>0</v>
      </c>
      <c r="Q1629" s="2">
        <v>125298</v>
      </c>
      <c r="R1629" s="3">
        <f t="shared" si="193"/>
        <v>132189.39000000001</v>
      </c>
      <c r="S1629" s="3">
        <f t="shared" si="194"/>
        <v>139195.42767</v>
      </c>
      <c r="T1629" s="2">
        <v>0</v>
      </c>
      <c r="U1629" s="2">
        <v>0</v>
      </c>
      <c r="V1629" s="2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 s="2">
        <f t="shared" si="195"/>
        <v>0</v>
      </c>
      <c r="AI1629" s="2" t="e">
        <f t="shared" si="190"/>
        <v>#DIV/0!</v>
      </c>
      <c r="AJ1629">
        <v>0</v>
      </c>
      <c r="AK1629" s="2">
        <f t="shared" si="196"/>
        <v>0</v>
      </c>
    </row>
    <row r="1630" spans="1:37" ht="12.75" customHeight="1">
      <c r="A1630" s="2">
        <v>14</v>
      </c>
      <c r="B1630" s="2">
        <v>15</v>
      </c>
      <c r="C1630" s="2" t="s">
        <v>10</v>
      </c>
      <c r="D1630" t="s">
        <v>1438</v>
      </c>
      <c r="E1630" s="2" t="s">
        <v>1606</v>
      </c>
      <c r="F1630" t="str">
        <f t="shared" si="191"/>
        <v>053EMPLOYEE RELATED COSTS - SOCIAL CONTRIBUTIONS</v>
      </c>
      <c r="G1630" t="str">
        <f t="shared" si="192"/>
        <v>1028LEVIES - SETA</v>
      </c>
      <c r="H1630" s="2" t="s">
        <v>1569</v>
      </c>
      <c r="I1630" t="s">
        <v>1326</v>
      </c>
      <c r="J1630" s="2" t="s">
        <v>533</v>
      </c>
      <c r="K1630" s="2" t="s">
        <v>534</v>
      </c>
      <c r="L1630" s="2" t="s">
        <v>436</v>
      </c>
      <c r="M1630" s="2" t="s">
        <v>437</v>
      </c>
      <c r="N1630" s="2" t="s">
        <v>448</v>
      </c>
      <c r="O1630" s="2" t="s">
        <v>449</v>
      </c>
      <c r="P1630" s="2">
        <v>99334</v>
      </c>
      <c r="Q1630" s="2">
        <v>101786</v>
      </c>
      <c r="R1630" s="3">
        <f t="shared" si="193"/>
        <v>107384.23</v>
      </c>
      <c r="S1630" s="3">
        <f t="shared" si="194"/>
        <v>113075.59418999999</v>
      </c>
      <c r="T1630" s="2">
        <v>46490.06</v>
      </c>
      <c r="U1630" s="2">
        <v>0</v>
      </c>
      <c r="V1630" s="2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8718.7999999999993</v>
      </c>
      <c r="AC1630">
        <v>8101.76</v>
      </c>
      <c r="AD1630">
        <v>7831.06</v>
      </c>
      <c r="AE1630">
        <v>8032.71</v>
      </c>
      <c r="AF1630">
        <v>6916.45</v>
      </c>
      <c r="AG1630">
        <v>6889.28</v>
      </c>
      <c r="AH1630" s="2">
        <f t="shared" si="195"/>
        <v>46490.06</v>
      </c>
      <c r="AI1630" s="2">
        <f t="shared" si="190"/>
        <v>0.46801759719733421</v>
      </c>
      <c r="AJ1630">
        <v>46490.06</v>
      </c>
      <c r="AK1630" s="2">
        <f t="shared" si="196"/>
        <v>92980.12</v>
      </c>
    </row>
    <row r="1631" spans="1:37" ht="12.75" customHeight="1">
      <c r="A1631" s="2">
        <v>14</v>
      </c>
      <c r="B1631" s="2">
        <v>15</v>
      </c>
      <c r="C1631" s="2" t="s">
        <v>10</v>
      </c>
      <c r="D1631" t="s">
        <v>1438</v>
      </c>
      <c r="E1631" s="2" t="s">
        <v>1606</v>
      </c>
      <c r="F1631" t="str">
        <f t="shared" si="191"/>
        <v>053EMPLOYEE RELATED COSTS - SOCIAL CONTRIBUTIONS</v>
      </c>
      <c r="G1631" t="str">
        <f t="shared" si="192"/>
        <v>1029LEVIES - BARGAINING COUNCIL</v>
      </c>
      <c r="H1631" s="2" t="s">
        <v>1569</v>
      </c>
      <c r="I1631" t="s">
        <v>1326</v>
      </c>
      <c r="J1631" s="2" t="s">
        <v>533</v>
      </c>
      <c r="K1631" s="2" t="s">
        <v>534</v>
      </c>
      <c r="L1631" s="2" t="s">
        <v>436</v>
      </c>
      <c r="M1631" s="2" t="s">
        <v>437</v>
      </c>
      <c r="N1631" s="2" t="s">
        <v>450</v>
      </c>
      <c r="O1631" s="2" t="s">
        <v>451</v>
      </c>
      <c r="P1631" s="2">
        <v>2446</v>
      </c>
      <c r="Q1631" s="2">
        <v>2350</v>
      </c>
      <c r="R1631" s="3">
        <f t="shared" si="193"/>
        <v>2479.25</v>
      </c>
      <c r="S1631" s="3">
        <f t="shared" si="194"/>
        <v>2610.6502500000001</v>
      </c>
      <c r="T1631" s="2">
        <v>989.88000000000011</v>
      </c>
      <c r="U1631" s="2">
        <v>0</v>
      </c>
      <c r="V1631" s="2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169.5</v>
      </c>
      <c r="AC1631">
        <v>169.5</v>
      </c>
      <c r="AD1631">
        <v>162.72</v>
      </c>
      <c r="AE1631">
        <v>162.72</v>
      </c>
      <c r="AF1631">
        <v>162.72</v>
      </c>
      <c r="AG1631">
        <v>162.72</v>
      </c>
      <c r="AH1631" s="2">
        <f t="shared" si="195"/>
        <v>989.88000000000011</v>
      </c>
      <c r="AI1631" s="2">
        <f t="shared" si="190"/>
        <v>0.40469337694194607</v>
      </c>
      <c r="AJ1631">
        <v>989.88</v>
      </c>
      <c r="AK1631" s="2">
        <f t="shared" si="196"/>
        <v>1979.7600000000002</v>
      </c>
    </row>
    <row r="1632" spans="1:37" ht="12.75" customHeight="1">
      <c r="A1632" s="2">
        <v>14</v>
      </c>
      <c r="B1632" s="2">
        <v>15</v>
      </c>
      <c r="C1632" s="2" t="s">
        <v>10</v>
      </c>
      <c r="D1632" t="s">
        <v>1439</v>
      </c>
      <c r="E1632" s="2" t="s">
        <v>1606</v>
      </c>
      <c r="F1632" t="str">
        <f t="shared" si="191"/>
        <v>053EMPLOYEE RELATED COSTS - SOCIAL CONTRIBUTIONS</v>
      </c>
      <c r="G1632" t="str">
        <f t="shared" si="192"/>
        <v>1021CONTRIBUTION - MEDICAL AID SCHEME</v>
      </c>
      <c r="H1632" s="2" t="s">
        <v>1569</v>
      </c>
      <c r="I1632" t="s">
        <v>1326</v>
      </c>
      <c r="J1632" s="2" t="s">
        <v>549</v>
      </c>
      <c r="K1632" s="2" t="s">
        <v>550</v>
      </c>
      <c r="L1632" s="2" t="s">
        <v>436</v>
      </c>
      <c r="M1632" s="2" t="s">
        <v>437</v>
      </c>
      <c r="N1632" s="2" t="s">
        <v>438</v>
      </c>
      <c r="O1632" s="2" t="s">
        <v>439</v>
      </c>
      <c r="P1632" s="2">
        <v>202048</v>
      </c>
      <c r="Q1632" s="2">
        <v>280988</v>
      </c>
      <c r="R1632" s="3">
        <f t="shared" si="193"/>
        <v>296442.34000000003</v>
      </c>
      <c r="S1632" s="3">
        <f t="shared" si="194"/>
        <v>312153.78402000002</v>
      </c>
      <c r="T1632" s="2">
        <v>64807.199999999997</v>
      </c>
      <c r="U1632" s="2">
        <v>0</v>
      </c>
      <c r="V1632" s="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10801.2</v>
      </c>
      <c r="AC1632">
        <v>10801.2</v>
      </c>
      <c r="AD1632">
        <v>10801.2</v>
      </c>
      <c r="AE1632">
        <v>10801.2</v>
      </c>
      <c r="AF1632">
        <v>10801.2</v>
      </c>
      <c r="AG1632">
        <v>10801.2</v>
      </c>
      <c r="AH1632" s="2">
        <f t="shared" si="195"/>
        <v>64807.199999999997</v>
      </c>
      <c r="AI1632" s="2">
        <f t="shared" si="190"/>
        <v>0.32075150459296797</v>
      </c>
      <c r="AJ1632">
        <v>64807.199999999997</v>
      </c>
      <c r="AK1632" s="2">
        <f t="shared" si="196"/>
        <v>129614.39999999999</v>
      </c>
    </row>
    <row r="1633" spans="1:37" ht="12.75" customHeight="1">
      <c r="A1633" s="2">
        <v>14</v>
      </c>
      <c r="B1633" s="2">
        <v>15</v>
      </c>
      <c r="C1633" s="2" t="s">
        <v>10</v>
      </c>
      <c r="D1633" t="s">
        <v>1439</v>
      </c>
      <c r="E1633" s="2" t="s">
        <v>1606</v>
      </c>
      <c r="F1633" t="str">
        <f t="shared" si="191"/>
        <v>053EMPLOYEE RELATED COSTS - SOCIAL CONTRIBUTIONS</v>
      </c>
      <c r="G1633" t="str">
        <f t="shared" si="192"/>
        <v>1022CONTRIBUTION - PENSION SCHEMES</v>
      </c>
      <c r="H1633" s="2" t="s">
        <v>1569</v>
      </c>
      <c r="I1633" t="s">
        <v>1326</v>
      </c>
      <c r="J1633" s="2" t="s">
        <v>549</v>
      </c>
      <c r="K1633" s="2" t="s">
        <v>550</v>
      </c>
      <c r="L1633" s="2" t="s">
        <v>436</v>
      </c>
      <c r="M1633" s="2" t="s">
        <v>437</v>
      </c>
      <c r="N1633" s="2" t="s">
        <v>440</v>
      </c>
      <c r="O1633" s="2" t="s">
        <v>441</v>
      </c>
      <c r="P1633" s="2">
        <v>657896</v>
      </c>
      <c r="Q1633" s="2">
        <v>759380</v>
      </c>
      <c r="R1633" s="3">
        <f t="shared" si="193"/>
        <v>801145.9</v>
      </c>
      <c r="S1633" s="3">
        <f t="shared" si="194"/>
        <v>843606.63270000007</v>
      </c>
      <c r="T1633" s="2">
        <v>242639.46000000002</v>
      </c>
      <c r="U1633" s="2">
        <v>0</v>
      </c>
      <c r="V1633" s="2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40439.910000000003</v>
      </c>
      <c r="AC1633">
        <v>40439.910000000003</v>
      </c>
      <c r="AD1633">
        <v>40439.910000000003</v>
      </c>
      <c r="AE1633">
        <v>40439.910000000003</v>
      </c>
      <c r="AF1633">
        <v>40439.910000000003</v>
      </c>
      <c r="AG1633">
        <v>40439.910000000003</v>
      </c>
      <c r="AH1633" s="2">
        <f t="shared" si="195"/>
        <v>242639.46000000002</v>
      </c>
      <c r="AI1633" s="2">
        <f t="shared" si="190"/>
        <v>0.36881127108235956</v>
      </c>
      <c r="AJ1633">
        <v>242639.46</v>
      </c>
      <c r="AK1633" s="2">
        <f t="shared" si="196"/>
        <v>485278.92000000004</v>
      </c>
    </row>
    <row r="1634" spans="1:37" ht="12.75" customHeight="1">
      <c r="A1634" s="2">
        <v>14</v>
      </c>
      <c r="B1634" s="2">
        <v>15</v>
      </c>
      <c r="C1634" s="2" t="s">
        <v>10</v>
      </c>
      <c r="D1634" t="s">
        <v>1439</v>
      </c>
      <c r="E1634" s="2" t="s">
        <v>1606</v>
      </c>
      <c r="F1634" t="str">
        <f t="shared" si="191"/>
        <v>053EMPLOYEE RELATED COSTS - SOCIAL CONTRIBUTIONS</v>
      </c>
      <c r="G1634" t="str">
        <f t="shared" si="192"/>
        <v>1023CONTRIBUTION - UIF</v>
      </c>
      <c r="H1634" s="2" t="s">
        <v>1569</v>
      </c>
      <c r="I1634" t="s">
        <v>1326</v>
      </c>
      <c r="J1634" s="2" t="s">
        <v>549</v>
      </c>
      <c r="K1634" s="2" t="s">
        <v>550</v>
      </c>
      <c r="L1634" s="2" t="s">
        <v>436</v>
      </c>
      <c r="M1634" s="2" t="s">
        <v>437</v>
      </c>
      <c r="N1634" s="2" t="s">
        <v>442</v>
      </c>
      <c r="O1634" s="2" t="s">
        <v>443</v>
      </c>
      <c r="P1634" s="2">
        <v>17186</v>
      </c>
      <c r="Q1634" s="2">
        <v>19096</v>
      </c>
      <c r="R1634" s="3">
        <f t="shared" si="193"/>
        <v>20146.28</v>
      </c>
      <c r="S1634" s="3">
        <f t="shared" si="194"/>
        <v>21214.03284</v>
      </c>
      <c r="T1634" s="2">
        <v>7138.56</v>
      </c>
      <c r="U1634" s="2">
        <v>0</v>
      </c>
      <c r="V1634" s="2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1189.76</v>
      </c>
      <c r="AC1634">
        <v>1189.76</v>
      </c>
      <c r="AD1634">
        <v>1189.76</v>
      </c>
      <c r="AE1634">
        <v>1189.76</v>
      </c>
      <c r="AF1634">
        <v>1189.76</v>
      </c>
      <c r="AG1634">
        <v>1189.76</v>
      </c>
      <c r="AH1634" s="2">
        <f t="shared" si="195"/>
        <v>7138.56</v>
      </c>
      <c r="AI1634" s="2">
        <f t="shared" si="190"/>
        <v>0.41537065052950078</v>
      </c>
      <c r="AJ1634">
        <v>7138.56</v>
      </c>
      <c r="AK1634" s="2">
        <f t="shared" si="196"/>
        <v>14277.12</v>
      </c>
    </row>
    <row r="1635" spans="1:37" ht="12.75" customHeight="1">
      <c r="A1635" s="2">
        <v>14</v>
      </c>
      <c r="B1635" s="2">
        <v>15</v>
      </c>
      <c r="C1635" s="2" t="s">
        <v>10</v>
      </c>
      <c r="D1635" t="s">
        <v>1439</v>
      </c>
      <c r="E1635" s="2" t="s">
        <v>1606</v>
      </c>
      <c r="F1635" t="str">
        <f t="shared" si="191"/>
        <v>053EMPLOYEE RELATED COSTS - SOCIAL CONTRIBUTIONS</v>
      </c>
      <c r="G1635" t="str">
        <f t="shared" si="192"/>
        <v>1024CONTRIBUTION - GROUP INSURANCE</v>
      </c>
      <c r="H1635" s="2" t="s">
        <v>1569</v>
      </c>
      <c r="I1635" t="s">
        <v>1326</v>
      </c>
      <c r="J1635" s="2" t="s">
        <v>549</v>
      </c>
      <c r="K1635" s="2" t="s">
        <v>550</v>
      </c>
      <c r="L1635" s="2" t="s">
        <v>436</v>
      </c>
      <c r="M1635" s="2" t="s">
        <v>437</v>
      </c>
      <c r="N1635" s="2" t="s">
        <v>444</v>
      </c>
      <c r="O1635" s="2" t="s">
        <v>445</v>
      </c>
      <c r="P1635" s="2">
        <v>61306</v>
      </c>
      <c r="Q1635" s="2">
        <v>70500</v>
      </c>
      <c r="R1635" s="3">
        <f t="shared" si="193"/>
        <v>74377.5</v>
      </c>
      <c r="S1635" s="3">
        <f t="shared" si="194"/>
        <v>78319.507500000007</v>
      </c>
      <c r="T1635" s="2">
        <v>22058.219999999998</v>
      </c>
      <c r="U1635" s="2">
        <v>0</v>
      </c>
      <c r="V1635" s="2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3676.37</v>
      </c>
      <c r="AC1635">
        <v>3676.37</v>
      </c>
      <c r="AD1635">
        <v>3676.37</v>
      </c>
      <c r="AE1635">
        <v>3676.37</v>
      </c>
      <c r="AF1635">
        <v>3676.37</v>
      </c>
      <c r="AG1635">
        <v>3676.37</v>
      </c>
      <c r="AH1635" s="2">
        <f t="shared" si="195"/>
        <v>22058.219999999998</v>
      </c>
      <c r="AI1635" s="2">
        <f t="shared" si="190"/>
        <v>0.35980523929142333</v>
      </c>
      <c r="AJ1635">
        <v>22058.22</v>
      </c>
      <c r="AK1635" s="2">
        <f t="shared" si="196"/>
        <v>44116.439999999995</v>
      </c>
    </row>
    <row r="1636" spans="1:37" ht="12.75" customHeight="1">
      <c r="A1636" s="2">
        <v>14</v>
      </c>
      <c r="B1636" s="2">
        <v>15</v>
      </c>
      <c r="C1636" s="2" t="s">
        <v>10</v>
      </c>
      <c r="D1636" t="s">
        <v>1439</v>
      </c>
      <c r="E1636" s="2" t="s">
        <v>1606</v>
      </c>
      <c r="F1636" t="str">
        <f t="shared" si="191"/>
        <v>053EMPLOYEE RELATED COSTS - SOCIAL CONTRIBUTIONS</v>
      </c>
      <c r="G1636" t="str">
        <f t="shared" si="192"/>
        <v>1027CONTRIBUTION - WORKERS COMPENSATION</v>
      </c>
      <c r="H1636" s="2" t="s">
        <v>1569</v>
      </c>
      <c r="I1636" t="s">
        <v>1326</v>
      </c>
      <c r="J1636" s="2" t="s">
        <v>549</v>
      </c>
      <c r="K1636" s="2" t="s">
        <v>550</v>
      </c>
      <c r="L1636" s="2" t="s">
        <v>436</v>
      </c>
      <c r="M1636" s="2" t="s">
        <v>437</v>
      </c>
      <c r="N1636" s="2" t="s">
        <v>446</v>
      </c>
      <c r="O1636" s="2" t="s">
        <v>447</v>
      </c>
      <c r="P1636" s="2">
        <v>0</v>
      </c>
      <c r="Q1636" s="2">
        <v>53881</v>
      </c>
      <c r="R1636" s="3">
        <f t="shared" si="193"/>
        <v>56844.455000000002</v>
      </c>
      <c r="S1636" s="3">
        <f t="shared" si="194"/>
        <v>59857.211114999998</v>
      </c>
      <c r="T1636" s="2">
        <v>0</v>
      </c>
      <c r="U1636" s="2">
        <v>0</v>
      </c>
      <c r="V1636" s="2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 s="2">
        <f t="shared" si="195"/>
        <v>0</v>
      </c>
      <c r="AI1636" s="2" t="e">
        <f t="shared" si="190"/>
        <v>#DIV/0!</v>
      </c>
      <c r="AJ1636">
        <v>0</v>
      </c>
      <c r="AK1636" s="2">
        <f t="shared" si="196"/>
        <v>0</v>
      </c>
    </row>
    <row r="1637" spans="1:37" ht="12.75" customHeight="1">
      <c r="A1637" s="2">
        <v>14</v>
      </c>
      <c r="B1637" s="2">
        <v>15</v>
      </c>
      <c r="C1637" s="2" t="s">
        <v>10</v>
      </c>
      <c r="D1637" t="s">
        <v>1439</v>
      </c>
      <c r="E1637" s="2" t="s">
        <v>1606</v>
      </c>
      <c r="F1637" t="str">
        <f t="shared" si="191"/>
        <v>053EMPLOYEE RELATED COSTS - SOCIAL CONTRIBUTIONS</v>
      </c>
      <c r="G1637" t="str">
        <f t="shared" si="192"/>
        <v>1028LEVIES - SETA</v>
      </c>
      <c r="H1637" s="2" t="s">
        <v>1569</v>
      </c>
      <c r="I1637" t="s">
        <v>1326</v>
      </c>
      <c r="J1637" s="2" t="s">
        <v>549</v>
      </c>
      <c r="K1637" s="2" t="s">
        <v>550</v>
      </c>
      <c r="L1637" s="2" t="s">
        <v>436</v>
      </c>
      <c r="M1637" s="2" t="s">
        <v>437</v>
      </c>
      <c r="N1637" s="2" t="s">
        <v>448</v>
      </c>
      <c r="O1637" s="2" t="s">
        <v>449</v>
      </c>
      <c r="P1637" s="2">
        <v>40990</v>
      </c>
      <c r="Q1637" s="2">
        <v>38301</v>
      </c>
      <c r="R1637" s="3">
        <f t="shared" si="193"/>
        <v>40407.555</v>
      </c>
      <c r="S1637" s="3">
        <f t="shared" si="194"/>
        <v>42549.155415000001</v>
      </c>
      <c r="T1637" s="2">
        <v>17029.09</v>
      </c>
      <c r="U1637" s="2">
        <v>0</v>
      </c>
      <c r="V1637" s="2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2552.4</v>
      </c>
      <c r="AC1637">
        <v>2794.93</v>
      </c>
      <c r="AD1637">
        <v>2838.76</v>
      </c>
      <c r="AE1637">
        <v>2734.04</v>
      </c>
      <c r="AF1637">
        <v>2915.53</v>
      </c>
      <c r="AG1637">
        <v>3193.43</v>
      </c>
      <c r="AH1637" s="2">
        <f t="shared" si="195"/>
        <v>17029.09</v>
      </c>
      <c r="AI1637" s="2">
        <f t="shared" si="190"/>
        <v>0.41544498658209322</v>
      </c>
      <c r="AJ1637">
        <v>17029.09</v>
      </c>
      <c r="AK1637" s="2">
        <f t="shared" si="196"/>
        <v>34058.18</v>
      </c>
    </row>
    <row r="1638" spans="1:37" ht="12.75" customHeight="1">
      <c r="A1638" s="2">
        <v>14</v>
      </c>
      <c r="B1638" s="2">
        <v>15</v>
      </c>
      <c r="C1638" s="2" t="s">
        <v>10</v>
      </c>
      <c r="D1638" t="s">
        <v>1439</v>
      </c>
      <c r="E1638" s="2" t="s">
        <v>1606</v>
      </c>
      <c r="F1638" t="str">
        <f t="shared" si="191"/>
        <v>053EMPLOYEE RELATED COSTS - SOCIAL CONTRIBUTIONS</v>
      </c>
      <c r="G1638" t="str">
        <f t="shared" si="192"/>
        <v>1029LEVIES - BARGAINING COUNCIL</v>
      </c>
      <c r="H1638" s="2" t="s">
        <v>1569</v>
      </c>
      <c r="I1638" t="s">
        <v>1326</v>
      </c>
      <c r="J1638" s="2" t="s">
        <v>549</v>
      </c>
      <c r="K1638" s="2" t="s">
        <v>550</v>
      </c>
      <c r="L1638" s="2" t="s">
        <v>436</v>
      </c>
      <c r="M1638" s="2" t="s">
        <v>437</v>
      </c>
      <c r="N1638" s="2" t="s">
        <v>450</v>
      </c>
      <c r="O1638" s="2" t="s">
        <v>451</v>
      </c>
      <c r="P1638" s="2">
        <v>734</v>
      </c>
      <c r="Q1638" s="2">
        <v>871</v>
      </c>
      <c r="R1638" s="3">
        <f t="shared" si="193"/>
        <v>918.90499999999997</v>
      </c>
      <c r="S1638" s="3">
        <f t="shared" si="194"/>
        <v>967.60696499999995</v>
      </c>
      <c r="T1638" s="2">
        <v>390.44</v>
      </c>
      <c r="U1638" s="2">
        <v>0</v>
      </c>
      <c r="V1638" s="2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54.24</v>
      </c>
      <c r="AC1638">
        <v>54.24</v>
      </c>
      <c r="AD1638">
        <v>54.24</v>
      </c>
      <c r="AE1638">
        <v>119.24</v>
      </c>
      <c r="AF1638">
        <v>54.24</v>
      </c>
      <c r="AG1638">
        <v>54.24</v>
      </c>
      <c r="AH1638" s="2">
        <f t="shared" si="195"/>
        <v>390.44</v>
      </c>
      <c r="AI1638" s="2">
        <f t="shared" si="190"/>
        <v>0.53193460490463218</v>
      </c>
      <c r="AJ1638">
        <v>390.44</v>
      </c>
      <c r="AK1638" s="2">
        <f t="shared" si="196"/>
        <v>780.88</v>
      </c>
    </row>
    <row r="1639" spans="1:37" ht="12.75" customHeight="1">
      <c r="A1639" s="2">
        <v>14</v>
      </c>
      <c r="B1639" s="2">
        <v>15</v>
      </c>
      <c r="C1639" s="2" t="s">
        <v>10</v>
      </c>
      <c r="D1639" t="s">
        <v>1440</v>
      </c>
      <c r="E1639" s="2" t="s">
        <v>1606</v>
      </c>
      <c r="F1639" t="str">
        <f t="shared" si="191"/>
        <v>053EMPLOYEE RELATED COSTS - SOCIAL CONTRIBUTIONS</v>
      </c>
      <c r="G1639" t="str">
        <f t="shared" si="192"/>
        <v>1021CONTRIBUTION - MEDICAL AID SCHEME</v>
      </c>
      <c r="H1639" s="2" t="s">
        <v>1569</v>
      </c>
      <c r="I1639" t="s">
        <v>1326</v>
      </c>
      <c r="J1639" s="2" t="s">
        <v>553</v>
      </c>
      <c r="K1639" s="2" t="s">
        <v>554</v>
      </c>
      <c r="L1639" s="2" t="s">
        <v>436</v>
      </c>
      <c r="M1639" s="2" t="s">
        <v>437</v>
      </c>
      <c r="N1639" s="2" t="s">
        <v>438</v>
      </c>
      <c r="O1639" s="2" t="s">
        <v>439</v>
      </c>
      <c r="P1639" s="2">
        <v>64860</v>
      </c>
      <c r="Q1639" s="2">
        <v>96986</v>
      </c>
      <c r="R1639" s="3">
        <f t="shared" si="193"/>
        <v>102320.23</v>
      </c>
      <c r="S1639" s="3">
        <f t="shared" si="194"/>
        <v>107743.20219</v>
      </c>
      <c r="T1639" s="2">
        <v>41848.199999999997</v>
      </c>
      <c r="U1639" s="2">
        <v>0</v>
      </c>
      <c r="V1639" s="2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6624</v>
      </c>
      <c r="AC1639">
        <v>7525.8</v>
      </c>
      <c r="AD1639">
        <v>6924.6</v>
      </c>
      <c r="AE1639">
        <v>9756</v>
      </c>
      <c r="AF1639">
        <v>4093.2</v>
      </c>
      <c r="AG1639">
        <v>6924.6</v>
      </c>
      <c r="AH1639" s="2">
        <f t="shared" si="195"/>
        <v>41848.199999999997</v>
      </c>
      <c r="AI1639" s="2">
        <f t="shared" si="190"/>
        <v>0.64520814061054577</v>
      </c>
      <c r="AJ1639">
        <v>41848.199999999997</v>
      </c>
      <c r="AK1639" s="2">
        <f t="shared" si="196"/>
        <v>83696.399999999994</v>
      </c>
    </row>
    <row r="1640" spans="1:37" ht="12.75" customHeight="1">
      <c r="A1640" s="2">
        <v>14</v>
      </c>
      <c r="B1640" s="2">
        <v>15</v>
      </c>
      <c r="C1640" s="2" t="s">
        <v>10</v>
      </c>
      <c r="D1640" t="s">
        <v>1440</v>
      </c>
      <c r="E1640" s="2" t="s">
        <v>1606</v>
      </c>
      <c r="F1640" t="str">
        <f t="shared" si="191"/>
        <v>053EMPLOYEE RELATED COSTS - SOCIAL CONTRIBUTIONS</v>
      </c>
      <c r="G1640" t="str">
        <f t="shared" si="192"/>
        <v>1022CONTRIBUTION - PENSION SCHEMES</v>
      </c>
      <c r="H1640" s="2" t="s">
        <v>1569</v>
      </c>
      <c r="I1640" t="s">
        <v>1326</v>
      </c>
      <c r="J1640" s="2" t="s">
        <v>553</v>
      </c>
      <c r="K1640" s="2" t="s">
        <v>554</v>
      </c>
      <c r="L1640" s="2" t="s">
        <v>436</v>
      </c>
      <c r="M1640" s="2" t="s">
        <v>437</v>
      </c>
      <c r="N1640" s="2" t="s">
        <v>440</v>
      </c>
      <c r="O1640" s="2" t="s">
        <v>441</v>
      </c>
      <c r="P1640" s="2">
        <v>394418</v>
      </c>
      <c r="Q1640" s="2">
        <v>406870</v>
      </c>
      <c r="R1640" s="3">
        <f t="shared" si="193"/>
        <v>429247.85</v>
      </c>
      <c r="S1640" s="3">
        <f t="shared" si="194"/>
        <v>451997.98604999995</v>
      </c>
      <c r="T1640" s="2">
        <v>190058.4</v>
      </c>
      <c r="U1640" s="2">
        <v>0</v>
      </c>
      <c r="V1640" s="2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31665.09</v>
      </c>
      <c r="AC1640">
        <v>31665.09</v>
      </c>
      <c r="AD1640">
        <v>31665.09</v>
      </c>
      <c r="AE1640">
        <v>31687.71</v>
      </c>
      <c r="AF1640">
        <v>31687.71</v>
      </c>
      <c r="AG1640">
        <v>31687.71</v>
      </c>
      <c r="AH1640" s="2">
        <f t="shared" si="195"/>
        <v>190058.4</v>
      </c>
      <c r="AI1640" s="2">
        <f t="shared" si="190"/>
        <v>0.48187050286751615</v>
      </c>
      <c r="AJ1640">
        <v>190058.4</v>
      </c>
      <c r="AK1640" s="2">
        <f t="shared" si="196"/>
        <v>380116.8</v>
      </c>
    </row>
    <row r="1641" spans="1:37" ht="12.75" customHeight="1">
      <c r="A1641" s="2">
        <v>14</v>
      </c>
      <c r="B1641" s="2">
        <v>15</v>
      </c>
      <c r="C1641" s="2" t="s">
        <v>10</v>
      </c>
      <c r="D1641" t="s">
        <v>1440</v>
      </c>
      <c r="E1641" s="2" t="s">
        <v>1606</v>
      </c>
      <c r="F1641" t="str">
        <f t="shared" si="191"/>
        <v>053EMPLOYEE RELATED COSTS - SOCIAL CONTRIBUTIONS</v>
      </c>
      <c r="G1641" t="str">
        <f t="shared" si="192"/>
        <v>1023CONTRIBUTION - UIF</v>
      </c>
      <c r="H1641" s="2" t="s">
        <v>1569</v>
      </c>
      <c r="I1641" t="s">
        <v>1326</v>
      </c>
      <c r="J1641" s="2" t="s">
        <v>553</v>
      </c>
      <c r="K1641" s="2" t="s">
        <v>554</v>
      </c>
      <c r="L1641" s="2" t="s">
        <v>436</v>
      </c>
      <c r="M1641" s="2" t="s">
        <v>437</v>
      </c>
      <c r="N1641" s="2" t="s">
        <v>442</v>
      </c>
      <c r="O1641" s="2" t="s">
        <v>443</v>
      </c>
      <c r="P1641" s="2">
        <v>11922</v>
      </c>
      <c r="Q1641" s="2">
        <v>11909</v>
      </c>
      <c r="R1641" s="3">
        <f t="shared" si="193"/>
        <v>12563.995000000001</v>
      </c>
      <c r="S1641" s="3">
        <f t="shared" si="194"/>
        <v>13229.886735</v>
      </c>
      <c r="T1641" s="2">
        <v>5735.3099999999995</v>
      </c>
      <c r="U1641" s="2">
        <v>0</v>
      </c>
      <c r="V1641" s="2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927.5</v>
      </c>
      <c r="AC1641">
        <v>927.5</v>
      </c>
      <c r="AD1641">
        <v>984.27</v>
      </c>
      <c r="AE1641">
        <v>984.27</v>
      </c>
      <c r="AF1641">
        <v>927.5</v>
      </c>
      <c r="AG1641">
        <v>984.27</v>
      </c>
      <c r="AH1641" s="2">
        <f t="shared" si="195"/>
        <v>5735.3099999999995</v>
      </c>
      <c r="AI1641" s="2">
        <f t="shared" si="190"/>
        <v>0.48106945143432306</v>
      </c>
      <c r="AJ1641">
        <v>5735.31</v>
      </c>
      <c r="AK1641" s="2">
        <f t="shared" si="196"/>
        <v>11470.619999999999</v>
      </c>
    </row>
    <row r="1642" spans="1:37" ht="12.75" customHeight="1">
      <c r="A1642" s="2">
        <v>14</v>
      </c>
      <c r="B1642" s="2">
        <v>15</v>
      </c>
      <c r="C1642" s="2" t="s">
        <v>10</v>
      </c>
      <c r="D1642" t="s">
        <v>1440</v>
      </c>
      <c r="E1642" s="2" t="s">
        <v>1606</v>
      </c>
      <c r="F1642" t="str">
        <f t="shared" si="191"/>
        <v>053EMPLOYEE RELATED COSTS - SOCIAL CONTRIBUTIONS</v>
      </c>
      <c r="G1642" t="str">
        <f t="shared" si="192"/>
        <v>1024CONTRIBUTION - GROUP INSURANCE</v>
      </c>
      <c r="H1642" s="2" t="s">
        <v>1569</v>
      </c>
      <c r="I1642" t="s">
        <v>1326</v>
      </c>
      <c r="J1642" s="2" t="s">
        <v>553</v>
      </c>
      <c r="K1642" s="2" t="s">
        <v>554</v>
      </c>
      <c r="L1642" s="2" t="s">
        <v>436</v>
      </c>
      <c r="M1642" s="2" t="s">
        <v>437</v>
      </c>
      <c r="N1642" s="2" t="s">
        <v>444</v>
      </c>
      <c r="O1642" s="2" t="s">
        <v>445</v>
      </c>
      <c r="P1642" s="2">
        <v>35856</v>
      </c>
      <c r="Q1642" s="2">
        <v>38113</v>
      </c>
      <c r="R1642" s="3">
        <f t="shared" si="193"/>
        <v>40209.214999999997</v>
      </c>
      <c r="S1642" s="3">
        <f t="shared" si="194"/>
        <v>42340.303394999995</v>
      </c>
      <c r="T1642" s="2">
        <v>17802.09</v>
      </c>
      <c r="U1642" s="2">
        <v>0</v>
      </c>
      <c r="V1642" s="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2965.76</v>
      </c>
      <c r="AC1642">
        <v>2965.76</v>
      </c>
      <c r="AD1642">
        <v>2965.76</v>
      </c>
      <c r="AE1642">
        <v>2968.27</v>
      </c>
      <c r="AF1642">
        <v>2968.27</v>
      </c>
      <c r="AG1642">
        <v>2968.27</v>
      </c>
      <c r="AH1642" s="2">
        <f t="shared" si="195"/>
        <v>17802.09</v>
      </c>
      <c r="AI1642" s="2">
        <f t="shared" si="190"/>
        <v>0.49648845381526102</v>
      </c>
      <c r="AJ1642">
        <v>17802.09</v>
      </c>
      <c r="AK1642" s="2">
        <f t="shared" si="196"/>
        <v>35604.18</v>
      </c>
    </row>
    <row r="1643" spans="1:37" ht="12.75" customHeight="1">
      <c r="A1643" s="2">
        <v>14</v>
      </c>
      <c r="B1643" s="2">
        <v>15</v>
      </c>
      <c r="C1643" s="2" t="s">
        <v>10</v>
      </c>
      <c r="D1643" t="s">
        <v>1440</v>
      </c>
      <c r="E1643" s="2" t="s">
        <v>1606</v>
      </c>
      <c r="F1643" t="str">
        <f t="shared" si="191"/>
        <v>053EMPLOYEE RELATED COSTS - SOCIAL CONTRIBUTIONS</v>
      </c>
      <c r="G1643" t="str">
        <f t="shared" si="192"/>
        <v>1027CONTRIBUTION - WORKERS COMPENSATION</v>
      </c>
      <c r="H1643" s="2" t="s">
        <v>1569</v>
      </c>
      <c r="I1643" t="s">
        <v>1326</v>
      </c>
      <c r="J1643" s="2" t="s">
        <v>553</v>
      </c>
      <c r="K1643" s="2" t="s">
        <v>554</v>
      </c>
      <c r="L1643" s="2" t="s">
        <v>436</v>
      </c>
      <c r="M1643" s="2" t="s">
        <v>437</v>
      </c>
      <c r="N1643" s="2" t="s">
        <v>446</v>
      </c>
      <c r="O1643" s="2" t="s">
        <v>447</v>
      </c>
      <c r="P1643" s="2">
        <v>0</v>
      </c>
      <c r="Q1643" s="2">
        <v>27941</v>
      </c>
      <c r="R1643" s="3">
        <f t="shared" si="193"/>
        <v>29477.755000000001</v>
      </c>
      <c r="S1643" s="3">
        <f t="shared" si="194"/>
        <v>31040.076015000002</v>
      </c>
      <c r="T1643" s="2">
        <v>0</v>
      </c>
      <c r="U1643" s="2">
        <v>0</v>
      </c>
      <c r="V1643" s="2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 s="2">
        <f t="shared" si="195"/>
        <v>0</v>
      </c>
      <c r="AI1643" s="2" t="e">
        <f t="shared" si="190"/>
        <v>#DIV/0!</v>
      </c>
      <c r="AJ1643">
        <v>0</v>
      </c>
      <c r="AK1643" s="2">
        <f t="shared" si="196"/>
        <v>0</v>
      </c>
    </row>
    <row r="1644" spans="1:37" ht="12.75" customHeight="1">
      <c r="A1644" s="2">
        <v>14</v>
      </c>
      <c r="B1644" s="2">
        <v>15</v>
      </c>
      <c r="C1644" s="2" t="s">
        <v>10</v>
      </c>
      <c r="D1644" t="s">
        <v>1440</v>
      </c>
      <c r="E1644" s="2" t="s">
        <v>1606</v>
      </c>
      <c r="F1644" t="str">
        <f t="shared" si="191"/>
        <v>053EMPLOYEE RELATED COSTS - SOCIAL CONTRIBUTIONS</v>
      </c>
      <c r="G1644" t="str">
        <f t="shared" si="192"/>
        <v>1028LEVIES - SETA</v>
      </c>
      <c r="H1644" s="2" t="s">
        <v>1569</v>
      </c>
      <c r="I1644" t="s">
        <v>1326</v>
      </c>
      <c r="J1644" s="2" t="s">
        <v>553</v>
      </c>
      <c r="K1644" s="2" t="s">
        <v>554</v>
      </c>
      <c r="L1644" s="2" t="s">
        <v>436</v>
      </c>
      <c r="M1644" s="2" t="s">
        <v>437</v>
      </c>
      <c r="N1644" s="2" t="s">
        <v>448</v>
      </c>
      <c r="O1644" s="2" t="s">
        <v>449</v>
      </c>
      <c r="P1644" s="2">
        <v>19956</v>
      </c>
      <c r="Q1644" s="2">
        <v>24642</v>
      </c>
      <c r="R1644" s="3">
        <f t="shared" si="193"/>
        <v>25997.31</v>
      </c>
      <c r="S1644" s="3">
        <f t="shared" si="194"/>
        <v>27375.167430000001</v>
      </c>
      <c r="T1644" s="2">
        <v>10233.040000000001</v>
      </c>
      <c r="U1644" s="2">
        <v>0</v>
      </c>
      <c r="V1644" s="2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1539.46</v>
      </c>
      <c r="AC1644">
        <v>1764.87</v>
      </c>
      <c r="AD1644">
        <v>1952.33</v>
      </c>
      <c r="AE1644">
        <v>1612.93</v>
      </c>
      <c r="AF1644">
        <v>1494.04</v>
      </c>
      <c r="AG1644">
        <v>1869.41</v>
      </c>
      <c r="AH1644" s="2">
        <f t="shared" si="195"/>
        <v>10233.040000000001</v>
      </c>
      <c r="AI1644" s="2">
        <f t="shared" si="190"/>
        <v>0.5127801162557627</v>
      </c>
      <c r="AJ1644">
        <v>10233.040000000001</v>
      </c>
      <c r="AK1644" s="2">
        <f t="shared" si="196"/>
        <v>20466.080000000002</v>
      </c>
    </row>
    <row r="1645" spans="1:37" ht="12.75" customHeight="1">
      <c r="A1645" s="2">
        <v>14</v>
      </c>
      <c r="B1645" s="2">
        <v>15</v>
      </c>
      <c r="C1645" s="2" t="s">
        <v>10</v>
      </c>
      <c r="D1645" t="s">
        <v>1440</v>
      </c>
      <c r="E1645" s="2" t="s">
        <v>1606</v>
      </c>
      <c r="F1645" t="str">
        <f t="shared" si="191"/>
        <v>053EMPLOYEE RELATED COSTS - SOCIAL CONTRIBUTIONS</v>
      </c>
      <c r="G1645" t="str">
        <f t="shared" si="192"/>
        <v>1029LEVIES - BARGAINING COUNCIL</v>
      </c>
      <c r="H1645" s="2" t="s">
        <v>1569</v>
      </c>
      <c r="I1645" t="s">
        <v>1326</v>
      </c>
      <c r="J1645" s="2" t="s">
        <v>553</v>
      </c>
      <c r="K1645" s="2" t="s">
        <v>554</v>
      </c>
      <c r="L1645" s="2" t="s">
        <v>436</v>
      </c>
      <c r="M1645" s="2" t="s">
        <v>437</v>
      </c>
      <c r="N1645" s="2" t="s">
        <v>450</v>
      </c>
      <c r="O1645" s="2" t="s">
        <v>451</v>
      </c>
      <c r="P1645" s="2">
        <v>571</v>
      </c>
      <c r="Q1645" s="2">
        <v>609</v>
      </c>
      <c r="R1645" s="3">
        <f t="shared" si="193"/>
        <v>642.495</v>
      </c>
      <c r="S1645" s="3">
        <f t="shared" si="194"/>
        <v>676.547235</v>
      </c>
      <c r="T1645" s="2">
        <v>284.76</v>
      </c>
      <c r="U1645" s="2">
        <v>0</v>
      </c>
      <c r="V1645" s="2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47.46</v>
      </c>
      <c r="AC1645">
        <v>47.46</v>
      </c>
      <c r="AD1645">
        <v>47.46</v>
      </c>
      <c r="AE1645">
        <v>47.46</v>
      </c>
      <c r="AF1645">
        <v>47.46</v>
      </c>
      <c r="AG1645">
        <v>47.46</v>
      </c>
      <c r="AH1645" s="2">
        <f t="shared" si="195"/>
        <v>284.76</v>
      </c>
      <c r="AI1645" s="2">
        <f t="shared" si="190"/>
        <v>0.49870402802101577</v>
      </c>
      <c r="AJ1645">
        <v>284.76</v>
      </c>
      <c r="AK1645" s="2">
        <f t="shared" si="196"/>
        <v>569.52</v>
      </c>
    </row>
    <row r="1646" spans="1:37" ht="12.75" customHeight="1">
      <c r="A1646" s="2">
        <v>14</v>
      </c>
      <c r="B1646" s="2">
        <v>15</v>
      </c>
      <c r="C1646" s="2" t="s">
        <v>10</v>
      </c>
      <c r="D1646" t="s">
        <v>1441</v>
      </c>
      <c r="E1646" s="2" t="s">
        <v>1608</v>
      </c>
      <c r="F1646" t="str">
        <f t="shared" si="191"/>
        <v>053EMPLOYEE RELATED COSTS - SOCIAL CONTRIBUTIONS</v>
      </c>
      <c r="G1646" t="str">
        <f t="shared" si="192"/>
        <v>1021CONTRIBUTION - MEDICAL AID SCHEME</v>
      </c>
      <c r="H1646" s="2" t="s">
        <v>1573</v>
      </c>
      <c r="I1646" t="s">
        <v>1326</v>
      </c>
      <c r="J1646" s="2" t="s">
        <v>555</v>
      </c>
      <c r="K1646" s="2" t="s">
        <v>556</v>
      </c>
      <c r="L1646" s="2" t="s">
        <v>436</v>
      </c>
      <c r="M1646" s="2" t="s">
        <v>437</v>
      </c>
      <c r="N1646" s="2" t="s">
        <v>438</v>
      </c>
      <c r="O1646" s="2" t="s">
        <v>439</v>
      </c>
      <c r="P1646" s="2">
        <v>181821</v>
      </c>
      <c r="Q1646" s="2">
        <v>182916</v>
      </c>
      <c r="R1646" s="3">
        <f t="shared" si="193"/>
        <v>192976.38</v>
      </c>
      <c r="S1646" s="3">
        <f t="shared" si="194"/>
        <v>203204.12814000002</v>
      </c>
      <c r="T1646" s="2">
        <v>53220</v>
      </c>
      <c r="U1646" s="2">
        <v>0</v>
      </c>
      <c r="V1646" s="2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7045.2</v>
      </c>
      <c r="AC1646">
        <v>7045.2</v>
      </c>
      <c r="AD1646">
        <v>10258.200000000001</v>
      </c>
      <c r="AE1646">
        <v>8355</v>
      </c>
      <c r="AF1646">
        <v>10258.200000000001</v>
      </c>
      <c r="AG1646">
        <v>10258.200000000001</v>
      </c>
      <c r="AH1646" s="2">
        <f t="shared" si="195"/>
        <v>53220</v>
      </c>
      <c r="AI1646" s="2">
        <f t="shared" si="190"/>
        <v>0.29270546306532247</v>
      </c>
      <c r="AJ1646">
        <v>53220</v>
      </c>
      <c r="AK1646" s="2">
        <f t="shared" si="196"/>
        <v>106440</v>
      </c>
    </row>
    <row r="1647" spans="1:37" ht="12.75" customHeight="1">
      <c r="A1647" s="2">
        <v>14</v>
      </c>
      <c r="B1647" s="2">
        <v>15</v>
      </c>
      <c r="C1647" s="2" t="s">
        <v>10</v>
      </c>
      <c r="D1647" t="s">
        <v>1441</v>
      </c>
      <c r="E1647" s="2" t="s">
        <v>1608</v>
      </c>
      <c r="F1647" t="str">
        <f t="shared" si="191"/>
        <v>053EMPLOYEE RELATED COSTS - SOCIAL CONTRIBUTIONS</v>
      </c>
      <c r="G1647" t="str">
        <f t="shared" si="192"/>
        <v>1022CONTRIBUTION - PENSION SCHEMES</v>
      </c>
      <c r="H1647" s="2" t="s">
        <v>1573</v>
      </c>
      <c r="I1647" t="s">
        <v>1326</v>
      </c>
      <c r="J1647" s="2" t="s">
        <v>555</v>
      </c>
      <c r="K1647" s="2" t="s">
        <v>556</v>
      </c>
      <c r="L1647" s="2" t="s">
        <v>436</v>
      </c>
      <c r="M1647" s="2" t="s">
        <v>437</v>
      </c>
      <c r="N1647" s="2" t="s">
        <v>440</v>
      </c>
      <c r="O1647" s="2" t="s">
        <v>441</v>
      </c>
      <c r="P1647" s="2">
        <v>461467</v>
      </c>
      <c r="Q1647" s="2">
        <v>510591</v>
      </c>
      <c r="R1647" s="3">
        <f t="shared" si="193"/>
        <v>538673.505</v>
      </c>
      <c r="S1647" s="3">
        <f t="shared" si="194"/>
        <v>567223.20076499996</v>
      </c>
      <c r="T1647" s="2">
        <v>219714.13999999996</v>
      </c>
      <c r="U1647" s="2">
        <v>0</v>
      </c>
      <c r="V1647" s="2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32661.54</v>
      </c>
      <c r="AC1647">
        <v>37410.519999999997</v>
      </c>
      <c r="AD1647">
        <v>37410.519999999997</v>
      </c>
      <c r="AE1647">
        <v>37410.519999999997</v>
      </c>
      <c r="AF1647">
        <v>37410.519999999997</v>
      </c>
      <c r="AG1647">
        <v>37410.519999999997</v>
      </c>
      <c r="AH1647" s="2">
        <f t="shared" si="195"/>
        <v>219714.13999999996</v>
      </c>
      <c r="AI1647" s="2">
        <f t="shared" si="190"/>
        <v>0.47612102273835388</v>
      </c>
      <c r="AJ1647">
        <v>219714.14</v>
      </c>
      <c r="AK1647" s="2">
        <f t="shared" si="196"/>
        <v>439428.27999999991</v>
      </c>
    </row>
    <row r="1648" spans="1:37" ht="12.75" customHeight="1">
      <c r="A1648" s="2">
        <v>14</v>
      </c>
      <c r="B1648" s="2">
        <v>15</v>
      </c>
      <c r="C1648" s="2" t="s">
        <v>10</v>
      </c>
      <c r="D1648" t="s">
        <v>1441</v>
      </c>
      <c r="E1648" s="2" t="s">
        <v>1608</v>
      </c>
      <c r="F1648" t="str">
        <f t="shared" si="191"/>
        <v>053EMPLOYEE RELATED COSTS - SOCIAL CONTRIBUTIONS</v>
      </c>
      <c r="G1648" t="str">
        <f t="shared" si="192"/>
        <v>1023CONTRIBUTION - UIF</v>
      </c>
      <c r="H1648" s="2" t="s">
        <v>1573</v>
      </c>
      <c r="I1648" t="s">
        <v>1326</v>
      </c>
      <c r="J1648" s="2" t="s">
        <v>555</v>
      </c>
      <c r="K1648" s="2" t="s">
        <v>556</v>
      </c>
      <c r="L1648" s="2" t="s">
        <v>436</v>
      </c>
      <c r="M1648" s="2" t="s">
        <v>437</v>
      </c>
      <c r="N1648" s="2" t="s">
        <v>442</v>
      </c>
      <c r="O1648" s="2" t="s">
        <v>443</v>
      </c>
      <c r="P1648" s="2">
        <v>17263</v>
      </c>
      <c r="Q1648" s="2">
        <v>16189</v>
      </c>
      <c r="R1648" s="3">
        <f t="shared" si="193"/>
        <v>17079.395</v>
      </c>
      <c r="S1648" s="3">
        <f t="shared" si="194"/>
        <v>17984.602934999999</v>
      </c>
      <c r="T1648" s="2">
        <v>7298.81</v>
      </c>
      <c r="U1648" s="2">
        <v>0</v>
      </c>
      <c r="V1648" s="2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1132.9100000000001</v>
      </c>
      <c r="AC1648">
        <v>1198.73</v>
      </c>
      <c r="AD1648">
        <v>1241.5899999999999</v>
      </c>
      <c r="AE1648">
        <v>1217.56</v>
      </c>
      <c r="AF1648">
        <v>1209.6600000000001</v>
      </c>
      <c r="AG1648">
        <v>1298.3599999999999</v>
      </c>
      <c r="AH1648" s="2">
        <f t="shared" si="195"/>
        <v>7298.81</v>
      </c>
      <c r="AI1648" s="2">
        <f t="shared" si="190"/>
        <v>0.42280078781208369</v>
      </c>
      <c r="AJ1648">
        <v>7298.81</v>
      </c>
      <c r="AK1648" s="2">
        <f t="shared" si="196"/>
        <v>14597.62</v>
      </c>
    </row>
    <row r="1649" spans="1:37" ht="12.75" customHeight="1">
      <c r="A1649" s="2">
        <v>14</v>
      </c>
      <c r="B1649" s="2">
        <v>15</v>
      </c>
      <c r="C1649" s="2" t="s">
        <v>10</v>
      </c>
      <c r="D1649" t="s">
        <v>1441</v>
      </c>
      <c r="E1649" s="2" t="s">
        <v>1608</v>
      </c>
      <c r="F1649" t="str">
        <f t="shared" si="191"/>
        <v>053EMPLOYEE RELATED COSTS - SOCIAL CONTRIBUTIONS</v>
      </c>
      <c r="G1649" t="str">
        <f t="shared" si="192"/>
        <v>1024CONTRIBUTION - GROUP INSURANCE</v>
      </c>
      <c r="H1649" s="2" t="s">
        <v>1573</v>
      </c>
      <c r="I1649" t="s">
        <v>1326</v>
      </c>
      <c r="J1649" s="2" t="s">
        <v>555</v>
      </c>
      <c r="K1649" s="2" t="s">
        <v>556</v>
      </c>
      <c r="L1649" s="2" t="s">
        <v>436</v>
      </c>
      <c r="M1649" s="2" t="s">
        <v>437</v>
      </c>
      <c r="N1649" s="2" t="s">
        <v>444</v>
      </c>
      <c r="O1649" s="2" t="s">
        <v>445</v>
      </c>
      <c r="P1649" s="2">
        <v>35454</v>
      </c>
      <c r="Q1649" s="2">
        <v>43744</v>
      </c>
      <c r="R1649" s="3">
        <f t="shared" si="193"/>
        <v>46149.919999999998</v>
      </c>
      <c r="S1649" s="3">
        <f t="shared" si="194"/>
        <v>48595.865760000001</v>
      </c>
      <c r="T1649" s="2">
        <v>18106.239999999998</v>
      </c>
      <c r="U1649" s="2">
        <v>0</v>
      </c>
      <c r="V1649" s="2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2577.9899999999998</v>
      </c>
      <c r="AC1649">
        <v>3105.65</v>
      </c>
      <c r="AD1649">
        <v>3105.65</v>
      </c>
      <c r="AE1649">
        <v>3105.65</v>
      </c>
      <c r="AF1649">
        <v>3105.65</v>
      </c>
      <c r="AG1649">
        <v>3105.65</v>
      </c>
      <c r="AH1649" s="2">
        <f t="shared" si="195"/>
        <v>18106.239999999998</v>
      </c>
      <c r="AI1649" s="2">
        <f t="shared" si="190"/>
        <v>0.5106966773847802</v>
      </c>
      <c r="AJ1649">
        <v>18106.240000000002</v>
      </c>
      <c r="AK1649" s="2">
        <f t="shared" si="196"/>
        <v>36212.479999999996</v>
      </c>
    </row>
    <row r="1650" spans="1:37" ht="12.75" customHeight="1">
      <c r="A1650" s="2">
        <v>14</v>
      </c>
      <c r="B1650" s="2">
        <v>15</v>
      </c>
      <c r="C1650" s="2" t="s">
        <v>10</v>
      </c>
      <c r="D1650" t="s">
        <v>1441</v>
      </c>
      <c r="E1650" s="2" t="s">
        <v>1608</v>
      </c>
      <c r="F1650" t="str">
        <f t="shared" si="191"/>
        <v>053EMPLOYEE RELATED COSTS - SOCIAL CONTRIBUTIONS</v>
      </c>
      <c r="G1650" t="str">
        <f t="shared" si="192"/>
        <v>1027CONTRIBUTION - WORKERS COMPENSATION</v>
      </c>
      <c r="H1650" s="2" t="s">
        <v>1573</v>
      </c>
      <c r="I1650" t="s">
        <v>1326</v>
      </c>
      <c r="J1650" s="2" t="s">
        <v>555</v>
      </c>
      <c r="K1650" s="2" t="s">
        <v>556</v>
      </c>
      <c r="L1650" s="2" t="s">
        <v>436</v>
      </c>
      <c r="M1650" s="2" t="s">
        <v>437</v>
      </c>
      <c r="N1650" s="2" t="s">
        <v>446</v>
      </c>
      <c r="O1650" s="2" t="s">
        <v>447</v>
      </c>
      <c r="P1650" s="2">
        <v>0</v>
      </c>
      <c r="Q1650" s="2">
        <v>35879</v>
      </c>
      <c r="R1650" s="3">
        <f t="shared" si="193"/>
        <v>37852.345000000001</v>
      </c>
      <c r="S1650" s="3">
        <f t="shared" si="194"/>
        <v>39858.519285000002</v>
      </c>
      <c r="T1650" s="2">
        <v>0</v>
      </c>
      <c r="U1650" s="2">
        <v>0</v>
      </c>
      <c r="V1650" s="2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 s="2">
        <f t="shared" si="195"/>
        <v>0</v>
      </c>
      <c r="AI1650" s="2" t="e">
        <f t="shared" si="190"/>
        <v>#DIV/0!</v>
      </c>
      <c r="AJ1650">
        <v>0</v>
      </c>
      <c r="AK1650" s="2">
        <f t="shared" si="196"/>
        <v>0</v>
      </c>
    </row>
    <row r="1651" spans="1:37" ht="12.75" customHeight="1">
      <c r="A1651" s="2">
        <v>14</v>
      </c>
      <c r="B1651" s="2">
        <v>15</v>
      </c>
      <c r="C1651" s="2" t="s">
        <v>10</v>
      </c>
      <c r="D1651" t="s">
        <v>1441</v>
      </c>
      <c r="E1651" s="2" t="s">
        <v>1608</v>
      </c>
      <c r="F1651" t="str">
        <f t="shared" si="191"/>
        <v>053EMPLOYEE RELATED COSTS - SOCIAL CONTRIBUTIONS</v>
      </c>
      <c r="G1651" t="str">
        <f t="shared" si="192"/>
        <v>1028LEVIES - SETA</v>
      </c>
      <c r="H1651" s="2" t="s">
        <v>1573</v>
      </c>
      <c r="I1651" t="s">
        <v>1326</v>
      </c>
      <c r="J1651" s="2" t="s">
        <v>555</v>
      </c>
      <c r="K1651" s="2" t="s">
        <v>556</v>
      </c>
      <c r="L1651" s="2" t="s">
        <v>436</v>
      </c>
      <c r="M1651" s="2" t="s">
        <v>437</v>
      </c>
      <c r="N1651" s="2" t="s">
        <v>448</v>
      </c>
      <c r="O1651" s="2" t="s">
        <v>449</v>
      </c>
      <c r="P1651" s="2">
        <v>24224</v>
      </c>
      <c r="Q1651" s="2">
        <v>26768</v>
      </c>
      <c r="R1651" s="3">
        <f t="shared" si="193"/>
        <v>28240.240000000002</v>
      </c>
      <c r="S1651" s="3">
        <f t="shared" si="194"/>
        <v>29736.972720000002</v>
      </c>
      <c r="T1651" s="2">
        <v>12134.06</v>
      </c>
      <c r="U1651" s="2">
        <v>0</v>
      </c>
      <c r="V1651" s="2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1783.37</v>
      </c>
      <c r="AC1651">
        <v>2167.39</v>
      </c>
      <c r="AD1651">
        <v>1998.74</v>
      </c>
      <c r="AE1651">
        <v>2259.48</v>
      </c>
      <c r="AF1651">
        <v>1872.99</v>
      </c>
      <c r="AG1651">
        <v>2052.09</v>
      </c>
      <c r="AH1651" s="2">
        <f t="shared" si="195"/>
        <v>12134.06</v>
      </c>
      <c r="AI1651" s="2">
        <f t="shared" si="190"/>
        <v>0.50091066710700127</v>
      </c>
      <c r="AJ1651">
        <v>12134.06</v>
      </c>
      <c r="AK1651" s="2">
        <f t="shared" si="196"/>
        <v>24268.12</v>
      </c>
    </row>
    <row r="1652" spans="1:37" ht="12.75" customHeight="1">
      <c r="A1652" s="2">
        <v>14</v>
      </c>
      <c r="B1652" s="2">
        <v>15</v>
      </c>
      <c r="C1652" s="2" t="s">
        <v>10</v>
      </c>
      <c r="D1652" t="s">
        <v>1441</v>
      </c>
      <c r="E1652" s="2" t="s">
        <v>1608</v>
      </c>
      <c r="F1652" t="str">
        <f t="shared" si="191"/>
        <v>053EMPLOYEE RELATED COSTS - SOCIAL CONTRIBUTIONS</v>
      </c>
      <c r="G1652" t="str">
        <f t="shared" si="192"/>
        <v>1029LEVIES - BARGAINING COUNCIL</v>
      </c>
      <c r="H1652" s="2" t="s">
        <v>1573</v>
      </c>
      <c r="I1652" t="s">
        <v>1326</v>
      </c>
      <c r="J1652" s="2" t="s">
        <v>555</v>
      </c>
      <c r="K1652" s="2" t="s">
        <v>556</v>
      </c>
      <c r="L1652" s="2" t="s">
        <v>436</v>
      </c>
      <c r="M1652" s="2" t="s">
        <v>437</v>
      </c>
      <c r="N1652" s="2" t="s">
        <v>450</v>
      </c>
      <c r="O1652" s="2" t="s">
        <v>451</v>
      </c>
      <c r="P1652" s="2">
        <v>815</v>
      </c>
      <c r="Q1652" s="2">
        <v>871</v>
      </c>
      <c r="R1652" s="3">
        <f t="shared" si="193"/>
        <v>918.90499999999997</v>
      </c>
      <c r="S1652" s="3">
        <f t="shared" si="194"/>
        <v>967.60696499999995</v>
      </c>
      <c r="T1652" s="2">
        <v>400.02000000000004</v>
      </c>
      <c r="U1652" s="2">
        <v>0</v>
      </c>
      <c r="V1652" s="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61.02</v>
      </c>
      <c r="AC1652">
        <v>67.8</v>
      </c>
      <c r="AD1652">
        <v>67.8</v>
      </c>
      <c r="AE1652">
        <v>67.8</v>
      </c>
      <c r="AF1652">
        <v>67.8</v>
      </c>
      <c r="AG1652">
        <v>67.8</v>
      </c>
      <c r="AH1652" s="2">
        <f t="shared" si="195"/>
        <v>400.02000000000004</v>
      </c>
      <c r="AI1652" s="2">
        <f t="shared" si="190"/>
        <v>0.4908220858895706</v>
      </c>
      <c r="AJ1652">
        <v>400.02</v>
      </c>
      <c r="AK1652" s="2">
        <f t="shared" si="196"/>
        <v>800.04000000000008</v>
      </c>
    </row>
    <row r="1653" spans="1:37" ht="12.75" customHeight="1">
      <c r="A1653" s="2">
        <v>14</v>
      </c>
      <c r="B1653" s="2">
        <v>15</v>
      </c>
      <c r="C1653" s="2" t="s">
        <v>10</v>
      </c>
      <c r="D1653" t="s">
        <v>1442</v>
      </c>
      <c r="E1653" s="2" t="s">
        <v>1607</v>
      </c>
      <c r="F1653" t="str">
        <f t="shared" si="191"/>
        <v>053EMPLOYEE RELATED COSTS - SOCIAL CONTRIBUTIONS</v>
      </c>
      <c r="G1653" t="str">
        <f t="shared" si="192"/>
        <v>1021CONTRIBUTION - MEDICAL AID SCHEME</v>
      </c>
      <c r="H1653" s="2" t="s">
        <v>1571</v>
      </c>
      <c r="I1653" t="s">
        <v>1326</v>
      </c>
      <c r="J1653" s="2" t="s">
        <v>563</v>
      </c>
      <c r="K1653" s="2" t="s">
        <v>564</v>
      </c>
      <c r="L1653" s="2" t="s">
        <v>436</v>
      </c>
      <c r="M1653" s="2" t="s">
        <v>437</v>
      </c>
      <c r="N1653" s="2" t="s">
        <v>438</v>
      </c>
      <c r="O1653" s="2" t="s">
        <v>439</v>
      </c>
      <c r="P1653" s="2">
        <v>130894</v>
      </c>
      <c r="Q1653" s="2">
        <v>135721</v>
      </c>
      <c r="R1653" s="3">
        <f t="shared" si="193"/>
        <v>143185.655</v>
      </c>
      <c r="S1653" s="3">
        <f t="shared" si="194"/>
        <v>150774.49471500001</v>
      </c>
      <c r="T1653" s="2">
        <v>44541.599999999999</v>
      </c>
      <c r="U1653" s="2">
        <v>0</v>
      </c>
      <c r="V1653" s="2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7758.6</v>
      </c>
      <c r="AC1653">
        <v>7356.6</v>
      </c>
      <c r="AD1653">
        <v>7356.6</v>
      </c>
      <c r="AE1653">
        <v>7356.6</v>
      </c>
      <c r="AF1653">
        <v>7356.6</v>
      </c>
      <c r="AG1653">
        <v>7356.6</v>
      </c>
      <c r="AH1653" s="2">
        <f t="shared" si="195"/>
        <v>44541.599999999999</v>
      </c>
      <c r="AI1653" s="2">
        <f t="shared" si="190"/>
        <v>0.34028756092716245</v>
      </c>
      <c r="AJ1653">
        <v>44541.599999999999</v>
      </c>
      <c r="AK1653" s="2">
        <f t="shared" si="196"/>
        <v>89083.199999999997</v>
      </c>
    </row>
    <row r="1654" spans="1:37" ht="12.75" customHeight="1">
      <c r="A1654" s="2">
        <v>14</v>
      </c>
      <c r="B1654" s="2">
        <v>15</v>
      </c>
      <c r="C1654" s="2" t="s">
        <v>10</v>
      </c>
      <c r="D1654" t="s">
        <v>1442</v>
      </c>
      <c r="E1654" s="2" t="s">
        <v>1607</v>
      </c>
      <c r="F1654" t="str">
        <f t="shared" si="191"/>
        <v>053EMPLOYEE RELATED COSTS - SOCIAL CONTRIBUTIONS</v>
      </c>
      <c r="G1654" t="str">
        <f t="shared" si="192"/>
        <v>1022CONTRIBUTION - PENSION SCHEMES</v>
      </c>
      <c r="H1654" s="2" t="s">
        <v>1571</v>
      </c>
      <c r="I1654" t="s">
        <v>1326</v>
      </c>
      <c r="J1654" s="2" t="s">
        <v>563</v>
      </c>
      <c r="K1654" s="2" t="s">
        <v>564</v>
      </c>
      <c r="L1654" s="2" t="s">
        <v>436</v>
      </c>
      <c r="M1654" s="2" t="s">
        <v>437</v>
      </c>
      <c r="N1654" s="2" t="s">
        <v>440</v>
      </c>
      <c r="O1654" s="2" t="s">
        <v>441</v>
      </c>
      <c r="P1654" s="2">
        <v>416988</v>
      </c>
      <c r="Q1654" s="2">
        <v>432313</v>
      </c>
      <c r="R1654" s="3">
        <f t="shared" si="193"/>
        <v>456090.21500000003</v>
      </c>
      <c r="S1654" s="3">
        <f t="shared" si="194"/>
        <v>480262.99639500002</v>
      </c>
      <c r="T1654" s="2">
        <v>164595.65999999997</v>
      </c>
      <c r="U1654" s="2">
        <v>0</v>
      </c>
      <c r="V1654" s="2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27432.61</v>
      </c>
      <c r="AC1654">
        <v>27432.61</v>
      </c>
      <c r="AD1654">
        <v>27432.61</v>
      </c>
      <c r="AE1654">
        <v>27432.61</v>
      </c>
      <c r="AF1654">
        <v>27432.61</v>
      </c>
      <c r="AG1654">
        <v>27432.61</v>
      </c>
      <c r="AH1654" s="2">
        <f t="shared" si="195"/>
        <v>164595.65999999997</v>
      </c>
      <c r="AI1654" s="2">
        <f t="shared" si="190"/>
        <v>0.39472517194739409</v>
      </c>
      <c r="AJ1654">
        <v>164595.66</v>
      </c>
      <c r="AK1654" s="2">
        <f t="shared" si="196"/>
        <v>329191.31999999995</v>
      </c>
    </row>
    <row r="1655" spans="1:37" ht="12.75" customHeight="1">
      <c r="A1655" s="2">
        <v>14</v>
      </c>
      <c r="B1655" s="2">
        <v>15</v>
      </c>
      <c r="C1655" s="2" t="s">
        <v>10</v>
      </c>
      <c r="D1655" t="s">
        <v>1442</v>
      </c>
      <c r="E1655" s="2" t="s">
        <v>1607</v>
      </c>
      <c r="F1655" t="str">
        <f t="shared" si="191"/>
        <v>053EMPLOYEE RELATED COSTS - SOCIAL CONTRIBUTIONS</v>
      </c>
      <c r="G1655" t="str">
        <f t="shared" si="192"/>
        <v>1023CONTRIBUTION - UIF</v>
      </c>
      <c r="H1655" s="2" t="s">
        <v>1571</v>
      </c>
      <c r="I1655" t="s">
        <v>1326</v>
      </c>
      <c r="J1655" s="2" t="s">
        <v>563</v>
      </c>
      <c r="K1655" s="2" t="s">
        <v>564</v>
      </c>
      <c r="L1655" s="2" t="s">
        <v>436</v>
      </c>
      <c r="M1655" s="2" t="s">
        <v>437</v>
      </c>
      <c r="N1655" s="2" t="s">
        <v>442</v>
      </c>
      <c r="O1655" s="2" t="s">
        <v>443</v>
      </c>
      <c r="P1655" s="2">
        <v>11457</v>
      </c>
      <c r="Q1655" s="2">
        <v>11457</v>
      </c>
      <c r="R1655" s="3">
        <f t="shared" si="193"/>
        <v>12087.135</v>
      </c>
      <c r="S1655" s="3">
        <f t="shared" si="194"/>
        <v>12727.753155</v>
      </c>
      <c r="T1655" s="2">
        <v>5353.92</v>
      </c>
      <c r="U1655" s="2">
        <v>0</v>
      </c>
      <c r="V1655" s="2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892.32</v>
      </c>
      <c r="AC1655">
        <v>892.32</v>
      </c>
      <c r="AD1655">
        <v>892.32</v>
      </c>
      <c r="AE1655">
        <v>892.32</v>
      </c>
      <c r="AF1655">
        <v>892.32</v>
      </c>
      <c r="AG1655">
        <v>892.32</v>
      </c>
      <c r="AH1655" s="2">
        <f t="shared" si="195"/>
        <v>5353.92</v>
      </c>
      <c r="AI1655" s="2">
        <f t="shared" si="190"/>
        <v>0.46730557737627654</v>
      </c>
      <c r="AJ1655">
        <v>5353.92</v>
      </c>
      <c r="AK1655" s="2">
        <f t="shared" si="196"/>
        <v>10707.84</v>
      </c>
    </row>
    <row r="1656" spans="1:37" ht="12.75" customHeight="1">
      <c r="A1656" s="2">
        <v>14</v>
      </c>
      <c r="B1656" s="2">
        <v>15</v>
      </c>
      <c r="C1656" s="2" t="s">
        <v>10</v>
      </c>
      <c r="D1656" t="s">
        <v>1442</v>
      </c>
      <c r="E1656" s="2" t="s">
        <v>1607</v>
      </c>
      <c r="F1656" t="str">
        <f t="shared" si="191"/>
        <v>053EMPLOYEE RELATED COSTS - SOCIAL CONTRIBUTIONS</v>
      </c>
      <c r="G1656" t="str">
        <f t="shared" si="192"/>
        <v>1024CONTRIBUTION - GROUP INSURANCE</v>
      </c>
      <c r="H1656" s="2" t="s">
        <v>1571</v>
      </c>
      <c r="I1656" t="s">
        <v>1326</v>
      </c>
      <c r="J1656" s="2" t="s">
        <v>563</v>
      </c>
      <c r="K1656" s="2" t="s">
        <v>564</v>
      </c>
      <c r="L1656" s="2" t="s">
        <v>436</v>
      </c>
      <c r="M1656" s="2" t="s">
        <v>437</v>
      </c>
      <c r="N1656" s="2" t="s">
        <v>444</v>
      </c>
      <c r="O1656" s="2" t="s">
        <v>445</v>
      </c>
      <c r="P1656" s="2">
        <v>39423</v>
      </c>
      <c r="Q1656" s="2">
        <v>41938</v>
      </c>
      <c r="R1656" s="3">
        <f t="shared" si="193"/>
        <v>44244.59</v>
      </c>
      <c r="S1656" s="3">
        <f t="shared" si="194"/>
        <v>46589.553269999997</v>
      </c>
      <c r="T1656" s="2">
        <v>15439.319999999998</v>
      </c>
      <c r="U1656" s="2">
        <v>0</v>
      </c>
      <c r="V1656" s="2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2573.2199999999998</v>
      </c>
      <c r="AC1656">
        <v>2573.2199999999998</v>
      </c>
      <c r="AD1656">
        <v>2573.2199999999998</v>
      </c>
      <c r="AE1656">
        <v>2573.2199999999998</v>
      </c>
      <c r="AF1656">
        <v>2573.2199999999998</v>
      </c>
      <c r="AG1656">
        <v>2573.2199999999998</v>
      </c>
      <c r="AH1656" s="2">
        <f t="shared" si="195"/>
        <v>15439.319999999998</v>
      </c>
      <c r="AI1656" s="2">
        <f t="shared" si="190"/>
        <v>0.39163229586789433</v>
      </c>
      <c r="AJ1656">
        <v>15439.32</v>
      </c>
      <c r="AK1656" s="2">
        <f t="shared" si="196"/>
        <v>30878.639999999996</v>
      </c>
    </row>
    <row r="1657" spans="1:37" ht="12.75" customHeight="1">
      <c r="A1657" s="2">
        <v>14</v>
      </c>
      <c r="B1657" s="2">
        <v>15</v>
      </c>
      <c r="C1657" s="2" t="s">
        <v>10</v>
      </c>
      <c r="D1657" t="s">
        <v>1442</v>
      </c>
      <c r="E1657" s="2" t="s">
        <v>1607</v>
      </c>
      <c r="F1657" t="str">
        <f t="shared" si="191"/>
        <v>053EMPLOYEE RELATED COSTS - SOCIAL CONTRIBUTIONS</v>
      </c>
      <c r="G1657" t="str">
        <f t="shared" si="192"/>
        <v>1027CONTRIBUTION - WORKERS COMPENSATION</v>
      </c>
      <c r="H1657" s="2" t="s">
        <v>1571</v>
      </c>
      <c r="I1657" t="s">
        <v>1326</v>
      </c>
      <c r="J1657" s="2" t="s">
        <v>563</v>
      </c>
      <c r="K1657" s="2" t="s">
        <v>564</v>
      </c>
      <c r="L1657" s="2" t="s">
        <v>436</v>
      </c>
      <c r="M1657" s="2" t="s">
        <v>437</v>
      </c>
      <c r="N1657" s="2" t="s">
        <v>446</v>
      </c>
      <c r="O1657" s="2" t="s">
        <v>447</v>
      </c>
      <c r="P1657" s="2">
        <v>0</v>
      </c>
      <c r="Q1657" s="2">
        <v>34470</v>
      </c>
      <c r="R1657" s="3">
        <f t="shared" si="193"/>
        <v>36365.85</v>
      </c>
      <c r="S1657" s="3">
        <f t="shared" si="194"/>
        <v>38293.24005</v>
      </c>
      <c r="T1657" s="2">
        <v>0</v>
      </c>
      <c r="U1657" s="2">
        <v>0</v>
      </c>
      <c r="V1657" s="2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 s="2">
        <f t="shared" si="195"/>
        <v>0</v>
      </c>
      <c r="AI1657" s="2" t="e">
        <f t="shared" si="190"/>
        <v>#DIV/0!</v>
      </c>
      <c r="AJ1657">
        <v>0</v>
      </c>
      <c r="AK1657" s="2">
        <f t="shared" si="196"/>
        <v>0</v>
      </c>
    </row>
    <row r="1658" spans="1:37" ht="12.75" customHeight="1">
      <c r="A1658" s="2">
        <v>14</v>
      </c>
      <c r="B1658" s="2">
        <v>15</v>
      </c>
      <c r="C1658" s="2" t="s">
        <v>10</v>
      </c>
      <c r="D1658" t="s">
        <v>1442</v>
      </c>
      <c r="E1658" s="2" t="s">
        <v>1607</v>
      </c>
      <c r="F1658" t="str">
        <f t="shared" si="191"/>
        <v>053EMPLOYEE RELATED COSTS - SOCIAL CONTRIBUTIONS</v>
      </c>
      <c r="G1658" t="str">
        <f t="shared" si="192"/>
        <v>1028LEVIES - SETA</v>
      </c>
      <c r="H1658" s="2" t="s">
        <v>1571</v>
      </c>
      <c r="I1658" t="s">
        <v>1326</v>
      </c>
      <c r="J1658" s="2" t="s">
        <v>563</v>
      </c>
      <c r="K1658" s="2" t="s">
        <v>564</v>
      </c>
      <c r="L1658" s="2" t="s">
        <v>436</v>
      </c>
      <c r="M1658" s="2" t="s">
        <v>437</v>
      </c>
      <c r="N1658" s="2" t="s">
        <v>448</v>
      </c>
      <c r="O1658" s="2" t="s">
        <v>449</v>
      </c>
      <c r="P1658" s="2">
        <v>21219</v>
      </c>
      <c r="Q1658" s="2">
        <v>25705</v>
      </c>
      <c r="R1658" s="3">
        <f t="shared" si="193"/>
        <v>27118.775000000001</v>
      </c>
      <c r="S1658" s="3">
        <f t="shared" si="194"/>
        <v>28556.070075000003</v>
      </c>
      <c r="T1658" s="2">
        <v>13491.769999999999</v>
      </c>
      <c r="U1658" s="2">
        <v>0</v>
      </c>
      <c r="V1658" s="2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2333.37</v>
      </c>
      <c r="AC1658">
        <v>2061.9299999999998</v>
      </c>
      <c r="AD1658">
        <v>2138.66</v>
      </c>
      <c r="AE1658">
        <v>2470.09</v>
      </c>
      <c r="AF1658">
        <v>2491.12</v>
      </c>
      <c r="AG1658">
        <v>1996.6</v>
      </c>
      <c r="AH1658" s="2">
        <f t="shared" si="195"/>
        <v>13491.769999999999</v>
      </c>
      <c r="AI1658" s="2">
        <f t="shared" si="190"/>
        <v>0.63583439370375605</v>
      </c>
      <c r="AJ1658">
        <v>13491.77</v>
      </c>
      <c r="AK1658" s="2">
        <f t="shared" si="196"/>
        <v>26983.539999999997</v>
      </c>
    </row>
    <row r="1659" spans="1:37" ht="12.75" customHeight="1">
      <c r="A1659" s="2">
        <v>14</v>
      </c>
      <c r="B1659" s="2">
        <v>15</v>
      </c>
      <c r="C1659" s="2" t="s">
        <v>10</v>
      </c>
      <c r="D1659" t="s">
        <v>1442</v>
      </c>
      <c r="E1659" s="2" t="s">
        <v>1607</v>
      </c>
      <c r="F1659" t="str">
        <f t="shared" si="191"/>
        <v>053EMPLOYEE RELATED COSTS - SOCIAL CONTRIBUTIONS</v>
      </c>
      <c r="G1659" t="str">
        <f t="shared" si="192"/>
        <v>1029LEVIES - BARGAINING COUNCIL</v>
      </c>
      <c r="H1659" s="2" t="s">
        <v>1571</v>
      </c>
      <c r="I1659" t="s">
        <v>1326</v>
      </c>
      <c r="J1659" s="2" t="s">
        <v>563</v>
      </c>
      <c r="K1659" s="2" t="s">
        <v>564</v>
      </c>
      <c r="L1659" s="2" t="s">
        <v>436</v>
      </c>
      <c r="M1659" s="2" t="s">
        <v>437</v>
      </c>
      <c r="N1659" s="2" t="s">
        <v>450</v>
      </c>
      <c r="O1659" s="2" t="s">
        <v>451</v>
      </c>
      <c r="P1659" s="2">
        <v>489</v>
      </c>
      <c r="Q1659" s="2">
        <v>522</v>
      </c>
      <c r="R1659" s="3">
        <f t="shared" si="193"/>
        <v>550.71</v>
      </c>
      <c r="S1659" s="3">
        <f t="shared" si="194"/>
        <v>579.89763000000005</v>
      </c>
      <c r="T1659" s="2">
        <v>244.08</v>
      </c>
      <c r="U1659" s="2">
        <v>0</v>
      </c>
      <c r="V1659" s="2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40.68</v>
      </c>
      <c r="AC1659">
        <v>40.68</v>
      </c>
      <c r="AD1659">
        <v>40.68</v>
      </c>
      <c r="AE1659">
        <v>40.68</v>
      </c>
      <c r="AF1659">
        <v>40.68</v>
      </c>
      <c r="AG1659">
        <v>40.68</v>
      </c>
      <c r="AH1659" s="2">
        <f t="shared" si="195"/>
        <v>244.08</v>
      </c>
      <c r="AI1659" s="2">
        <f t="shared" si="190"/>
        <v>0.49914110429447855</v>
      </c>
      <c r="AJ1659">
        <v>244.08</v>
      </c>
      <c r="AK1659" s="2">
        <f t="shared" si="196"/>
        <v>488.16</v>
      </c>
    </row>
    <row r="1660" spans="1:37" ht="12.75" customHeight="1">
      <c r="A1660" s="2">
        <v>14</v>
      </c>
      <c r="B1660" s="2">
        <v>15</v>
      </c>
      <c r="C1660" s="2" t="s">
        <v>10</v>
      </c>
      <c r="D1660" t="s">
        <v>1443</v>
      </c>
      <c r="E1660" s="2" t="s">
        <v>1606</v>
      </c>
      <c r="F1660" t="str">
        <f t="shared" si="191"/>
        <v>053EMPLOYEE RELATED COSTS - SOCIAL CONTRIBUTIONS</v>
      </c>
      <c r="G1660" t="str">
        <f t="shared" si="192"/>
        <v>1021CONTRIBUTION - MEDICAL AID SCHEME</v>
      </c>
      <c r="H1660" s="2" t="s">
        <v>1569</v>
      </c>
      <c r="I1660" t="s">
        <v>1326</v>
      </c>
      <c r="J1660" s="2" t="s">
        <v>576</v>
      </c>
      <c r="K1660" s="2" t="s">
        <v>577</v>
      </c>
      <c r="L1660" s="2" t="s">
        <v>436</v>
      </c>
      <c r="M1660" s="2" t="s">
        <v>437</v>
      </c>
      <c r="N1660" s="2" t="s">
        <v>438</v>
      </c>
      <c r="O1660" s="2" t="s">
        <v>439</v>
      </c>
      <c r="P1660" s="2">
        <v>115948</v>
      </c>
      <c r="Q1660" s="2">
        <v>107016</v>
      </c>
      <c r="R1660" s="3">
        <f t="shared" si="193"/>
        <v>112901.88</v>
      </c>
      <c r="S1660" s="3">
        <f t="shared" si="194"/>
        <v>118885.67964</v>
      </c>
      <c r="T1660" s="2">
        <v>30589.200000000001</v>
      </c>
      <c r="U1660" s="2">
        <v>0</v>
      </c>
      <c r="V1660" s="2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5098.2</v>
      </c>
      <c r="AC1660">
        <v>5098.2</v>
      </c>
      <c r="AD1660">
        <v>5098.2</v>
      </c>
      <c r="AE1660">
        <v>5098.2</v>
      </c>
      <c r="AF1660">
        <v>5098.2</v>
      </c>
      <c r="AG1660">
        <v>5098.2</v>
      </c>
      <c r="AH1660" s="2">
        <f t="shared" si="195"/>
        <v>30589.200000000001</v>
      </c>
      <c r="AI1660" s="2">
        <f t="shared" si="190"/>
        <v>0.26381826335943698</v>
      </c>
      <c r="AJ1660">
        <v>30589.200000000001</v>
      </c>
      <c r="AK1660" s="2">
        <f t="shared" si="196"/>
        <v>61178.400000000001</v>
      </c>
    </row>
    <row r="1661" spans="1:37" ht="12.75" customHeight="1">
      <c r="A1661" s="2">
        <v>14</v>
      </c>
      <c r="B1661" s="2">
        <v>15</v>
      </c>
      <c r="C1661" s="2" t="s">
        <v>10</v>
      </c>
      <c r="D1661" t="s">
        <v>1443</v>
      </c>
      <c r="E1661" s="2" t="s">
        <v>1606</v>
      </c>
      <c r="F1661" t="str">
        <f t="shared" si="191"/>
        <v>053EMPLOYEE RELATED COSTS - SOCIAL CONTRIBUTIONS</v>
      </c>
      <c r="G1661" t="str">
        <f t="shared" si="192"/>
        <v>1022CONTRIBUTION - PENSION SCHEMES</v>
      </c>
      <c r="H1661" s="2" t="s">
        <v>1569</v>
      </c>
      <c r="I1661" t="s">
        <v>1326</v>
      </c>
      <c r="J1661" s="2" t="s">
        <v>576</v>
      </c>
      <c r="K1661" s="2" t="s">
        <v>577</v>
      </c>
      <c r="L1661" s="2" t="s">
        <v>436</v>
      </c>
      <c r="M1661" s="2" t="s">
        <v>437</v>
      </c>
      <c r="N1661" s="2" t="s">
        <v>440</v>
      </c>
      <c r="O1661" s="2" t="s">
        <v>441</v>
      </c>
      <c r="P1661" s="2">
        <v>411281</v>
      </c>
      <c r="Q1661" s="2">
        <v>434565</v>
      </c>
      <c r="R1661" s="3">
        <f t="shared" si="193"/>
        <v>458466.07500000001</v>
      </c>
      <c r="S1661" s="3">
        <f t="shared" si="194"/>
        <v>482764.77697499999</v>
      </c>
      <c r="T1661" s="2">
        <v>141593.28</v>
      </c>
      <c r="U1661" s="2">
        <v>0</v>
      </c>
      <c r="V1661" s="2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21224.39</v>
      </c>
      <c r="AC1661">
        <v>21224.39</v>
      </c>
      <c r="AD1661">
        <v>21224.39</v>
      </c>
      <c r="AE1661">
        <v>25973.37</v>
      </c>
      <c r="AF1661">
        <v>25973.37</v>
      </c>
      <c r="AG1661">
        <v>25973.37</v>
      </c>
      <c r="AH1661" s="2">
        <f t="shared" si="195"/>
        <v>141593.28</v>
      </c>
      <c r="AI1661" s="2">
        <f t="shared" si="190"/>
        <v>0.34427381765751397</v>
      </c>
      <c r="AJ1661">
        <v>141593.28</v>
      </c>
      <c r="AK1661" s="2">
        <f t="shared" si="196"/>
        <v>283186.56</v>
      </c>
    </row>
    <row r="1662" spans="1:37" ht="12.75" customHeight="1">
      <c r="A1662" s="2">
        <v>14</v>
      </c>
      <c r="B1662" s="2">
        <v>15</v>
      </c>
      <c r="C1662" s="2" t="s">
        <v>10</v>
      </c>
      <c r="D1662" t="s">
        <v>1443</v>
      </c>
      <c r="E1662" s="2" t="s">
        <v>1606</v>
      </c>
      <c r="F1662" t="str">
        <f t="shared" si="191"/>
        <v>053EMPLOYEE RELATED COSTS - SOCIAL CONTRIBUTIONS</v>
      </c>
      <c r="G1662" t="str">
        <f t="shared" si="192"/>
        <v>1023CONTRIBUTION - UIF</v>
      </c>
      <c r="H1662" s="2" t="s">
        <v>1569</v>
      </c>
      <c r="I1662" t="s">
        <v>1326</v>
      </c>
      <c r="J1662" s="2" t="s">
        <v>576</v>
      </c>
      <c r="K1662" s="2" t="s">
        <v>577</v>
      </c>
      <c r="L1662" s="2" t="s">
        <v>436</v>
      </c>
      <c r="M1662" s="2" t="s">
        <v>437</v>
      </c>
      <c r="N1662" s="2" t="s">
        <v>442</v>
      </c>
      <c r="O1662" s="2" t="s">
        <v>443</v>
      </c>
      <c r="P1662" s="2">
        <v>12635</v>
      </c>
      <c r="Q1662" s="2">
        <v>11457</v>
      </c>
      <c r="R1662" s="3">
        <f t="shared" si="193"/>
        <v>12087.135</v>
      </c>
      <c r="S1662" s="3">
        <f t="shared" si="194"/>
        <v>12727.753155</v>
      </c>
      <c r="T1662" s="2">
        <v>4907.76</v>
      </c>
      <c r="U1662" s="2">
        <v>0</v>
      </c>
      <c r="V1662" s="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743.6</v>
      </c>
      <c r="AC1662">
        <v>743.6</v>
      </c>
      <c r="AD1662">
        <v>743.6</v>
      </c>
      <c r="AE1662">
        <v>892.32</v>
      </c>
      <c r="AF1662">
        <v>892.32</v>
      </c>
      <c r="AG1662">
        <v>892.32</v>
      </c>
      <c r="AH1662" s="2">
        <f t="shared" si="195"/>
        <v>4907.76</v>
      </c>
      <c r="AI1662" s="2">
        <f t="shared" si="190"/>
        <v>0.38842580134546895</v>
      </c>
      <c r="AJ1662">
        <v>4907.76</v>
      </c>
      <c r="AK1662" s="2">
        <f t="shared" si="196"/>
        <v>9815.52</v>
      </c>
    </row>
    <row r="1663" spans="1:37" ht="12.75" customHeight="1">
      <c r="A1663" s="2">
        <v>14</v>
      </c>
      <c r="B1663" s="2">
        <v>15</v>
      </c>
      <c r="C1663" s="2" t="s">
        <v>10</v>
      </c>
      <c r="D1663" t="s">
        <v>1443</v>
      </c>
      <c r="E1663" s="2" t="s">
        <v>1606</v>
      </c>
      <c r="F1663" t="str">
        <f t="shared" si="191"/>
        <v>053EMPLOYEE RELATED COSTS - SOCIAL CONTRIBUTIONS</v>
      </c>
      <c r="G1663" t="str">
        <f t="shared" si="192"/>
        <v>1024CONTRIBUTION - GROUP INSURANCE</v>
      </c>
      <c r="H1663" s="2" t="s">
        <v>1569</v>
      </c>
      <c r="I1663" t="s">
        <v>1326</v>
      </c>
      <c r="J1663" s="2" t="s">
        <v>576</v>
      </c>
      <c r="K1663" s="2" t="s">
        <v>577</v>
      </c>
      <c r="L1663" s="2" t="s">
        <v>436</v>
      </c>
      <c r="M1663" s="2" t="s">
        <v>437</v>
      </c>
      <c r="N1663" s="2" t="s">
        <v>444</v>
      </c>
      <c r="O1663" s="2" t="s">
        <v>445</v>
      </c>
      <c r="P1663" s="2">
        <v>38663</v>
      </c>
      <c r="Q1663" s="2">
        <v>40738</v>
      </c>
      <c r="R1663" s="3">
        <f t="shared" si="193"/>
        <v>42978.59</v>
      </c>
      <c r="S1663" s="3">
        <f t="shared" si="194"/>
        <v>45256.455269999999</v>
      </c>
      <c r="T1663" s="2">
        <v>13159.98</v>
      </c>
      <c r="U1663" s="2">
        <v>0</v>
      </c>
      <c r="V1663" s="2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1929.5</v>
      </c>
      <c r="AC1663">
        <v>1929.5</v>
      </c>
      <c r="AD1663">
        <v>1929.5</v>
      </c>
      <c r="AE1663">
        <v>2457.16</v>
      </c>
      <c r="AF1663">
        <v>2457.16</v>
      </c>
      <c r="AG1663">
        <v>2457.16</v>
      </c>
      <c r="AH1663" s="2">
        <f t="shared" si="195"/>
        <v>13159.98</v>
      </c>
      <c r="AI1663" s="2">
        <f t="shared" si="190"/>
        <v>0.34037658743501537</v>
      </c>
      <c r="AJ1663">
        <v>13159.98</v>
      </c>
      <c r="AK1663" s="2">
        <f t="shared" si="196"/>
        <v>26319.96</v>
      </c>
    </row>
    <row r="1664" spans="1:37" ht="12.75" customHeight="1">
      <c r="A1664" s="2">
        <v>14</v>
      </c>
      <c r="B1664" s="2">
        <v>15</v>
      </c>
      <c r="C1664" s="2" t="s">
        <v>10</v>
      </c>
      <c r="D1664" t="s">
        <v>1443</v>
      </c>
      <c r="E1664" s="2" t="s">
        <v>1606</v>
      </c>
      <c r="F1664" t="str">
        <f t="shared" si="191"/>
        <v>053EMPLOYEE RELATED COSTS - SOCIAL CONTRIBUTIONS</v>
      </c>
      <c r="G1664" t="str">
        <f t="shared" si="192"/>
        <v>1027CONTRIBUTION - WORKERS COMPENSATION</v>
      </c>
      <c r="H1664" s="2" t="s">
        <v>1569</v>
      </c>
      <c r="I1664" t="s">
        <v>1326</v>
      </c>
      <c r="J1664" s="2" t="s">
        <v>576</v>
      </c>
      <c r="K1664" s="2" t="s">
        <v>577</v>
      </c>
      <c r="L1664" s="2" t="s">
        <v>436</v>
      </c>
      <c r="M1664" s="2" t="s">
        <v>437</v>
      </c>
      <c r="N1664" s="2" t="s">
        <v>446</v>
      </c>
      <c r="O1664" s="2" t="s">
        <v>447</v>
      </c>
      <c r="P1664" s="2">
        <v>0</v>
      </c>
      <c r="Q1664" s="2">
        <v>29392</v>
      </c>
      <c r="R1664" s="3">
        <f t="shared" si="193"/>
        <v>31008.560000000001</v>
      </c>
      <c r="S1664" s="3">
        <f t="shared" si="194"/>
        <v>32652.01368</v>
      </c>
      <c r="T1664" s="2">
        <v>0</v>
      </c>
      <c r="U1664" s="2">
        <v>0</v>
      </c>
      <c r="V1664" s="2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 s="2">
        <f t="shared" si="195"/>
        <v>0</v>
      </c>
      <c r="AI1664" s="2" t="e">
        <f t="shared" si="190"/>
        <v>#DIV/0!</v>
      </c>
      <c r="AJ1664">
        <v>0</v>
      </c>
      <c r="AK1664" s="2">
        <f t="shared" si="196"/>
        <v>0</v>
      </c>
    </row>
    <row r="1665" spans="1:37" ht="12.75" customHeight="1">
      <c r="A1665" s="2">
        <v>14</v>
      </c>
      <c r="B1665" s="2">
        <v>15</v>
      </c>
      <c r="C1665" s="2" t="s">
        <v>10</v>
      </c>
      <c r="D1665" t="s">
        <v>1443</v>
      </c>
      <c r="E1665" s="2" t="s">
        <v>1606</v>
      </c>
      <c r="F1665" t="str">
        <f t="shared" si="191"/>
        <v>053EMPLOYEE RELATED COSTS - SOCIAL CONTRIBUTIONS</v>
      </c>
      <c r="G1665" t="str">
        <f t="shared" si="192"/>
        <v>1028LEVIES - SETA</v>
      </c>
      <c r="H1665" s="2" t="s">
        <v>1569</v>
      </c>
      <c r="I1665" t="s">
        <v>1326</v>
      </c>
      <c r="J1665" s="2" t="s">
        <v>576</v>
      </c>
      <c r="K1665" s="2" t="s">
        <v>577</v>
      </c>
      <c r="L1665" s="2" t="s">
        <v>436</v>
      </c>
      <c r="M1665" s="2" t="s">
        <v>437</v>
      </c>
      <c r="N1665" s="2" t="s">
        <v>448</v>
      </c>
      <c r="O1665" s="2" t="s">
        <v>449</v>
      </c>
      <c r="P1665" s="2">
        <v>26813</v>
      </c>
      <c r="Q1665" s="2">
        <v>24552</v>
      </c>
      <c r="R1665" s="3">
        <f t="shared" si="193"/>
        <v>25902.36</v>
      </c>
      <c r="S1665" s="3">
        <f t="shared" si="194"/>
        <v>27275.185079999999</v>
      </c>
      <c r="T1665" s="2">
        <v>11399.89</v>
      </c>
      <c r="U1665" s="2">
        <v>0</v>
      </c>
      <c r="V1665" s="2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2179.77</v>
      </c>
      <c r="AC1665">
        <v>1542.04</v>
      </c>
      <c r="AD1665">
        <v>1610.75</v>
      </c>
      <c r="AE1665">
        <v>1884.69</v>
      </c>
      <c r="AF1665">
        <v>2013.49</v>
      </c>
      <c r="AG1665">
        <v>2169.15</v>
      </c>
      <c r="AH1665" s="2">
        <f t="shared" si="195"/>
        <v>11399.89</v>
      </c>
      <c r="AI1665" s="2">
        <f t="shared" si="190"/>
        <v>0.42516279416700853</v>
      </c>
      <c r="AJ1665">
        <v>11399.89</v>
      </c>
      <c r="AK1665" s="2">
        <f t="shared" si="196"/>
        <v>22799.78</v>
      </c>
    </row>
    <row r="1666" spans="1:37" ht="12.75" customHeight="1">
      <c r="A1666" s="2">
        <v>14</v>
      </c>
      <c r="B1666" s="2">
        <v>15</v>
      </c>
      <c r="C1666" s="2" t="s">
        <v>10</v>
      </c>
      <c r="D1666" t="s">
        <v>1443</v>
      </c>
      <c r="E1666" s="2" t="s">
        <v>1606</v>
      </c>
      <c r="F1666" t="str">
        <f t="shared" si="191"/>
        <v>053EMPLOYEE RELATED COSTS - SOCIAL CONTRIBUTIONS</v>
      </c>
      <c r="G1666" t="str">
        <f t="shared" si="192"/>
        <v>1029LEVIES - BARGAINING COUNCIL</v>
      </c>
      <c r="H1666" s="2" t="s">
        <v>1569</v>
      </c>
      <c r="I1666" t="s">
        <v>1326</v>
      </c>
      <c r="J1666" s="2" t="s">
        <v>576</v>
      </c>
      <c r="K1666" s="2" t="s">
        <v>577</v>
      </c>
      <c r="L1666" s="2" t="s">
        <v>436</v>
      </c>
      <c r="M1666" s="2" t="s">
        <v>437</v>
      </c>
      <c r="N1666" s="2" t="s">
        <v>450</v>
      </c>
      <c r="O1666" s="2" t="s">
        <v>451</v>
      </c>
      <c r="P1666" s="2">
        <v>571</v>
      </c>
      <c r="Q1666" s="2">
        <v>522</v>
      </c>
      <c r="R1666" s="3">
        <f t="shared" si="193"/>
        <v>550.71</v>
      </c>
      <c r="S1666" s="3">
        <f t="shared" si="194"/>
        <v>579.89763000000005</v>
      </c>
      <c r="T1666" s="2">
        <v>223.74</v>
      </c>
      <c r="U1666" s="2">
        <v>0</v>
      </c>
      <c r="V1666" s="2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33.9</v>
      </c>
      <c r="AC1666">
        <v>33.9</v>
      </c>
      <c r="AD1666">
        <v>33.9</v>
      </c>
      <c r="AE1666">
        <v>40.68</v>
      </c>
      <c r="AF1666">
        <v>40.68</v>
      </c>
      <c r="AG1666">
        <v>40.68</v>
      </c>
      <c r="AH1666" s="2">
        <f t="shared" si="195"/>
        <v>223.74</v>
      </c>
      <c r="AI1666" s="2">
        <f t="shared" si="190"/>
        <v>0.39183887915936955</v>
      </c>
      <c r="AJ1666">
        <v>223.74</v>
      </c>
      <c r="AK1666" s="2">
        <f t="shared" si="196"/>
        <v>447.48</v>
      </c>
    </row>
    <row r="1667" spans="1:37" ht="12.75" customHeight="1">
      <c r="A1667" s="2">
        <v>14</v>
      </c>
      <c r="B1667" s="2">
        <v>15</v>
      </c>
      <c r="C1667" s="2" t="s">
        <v>10</v>
      </c>
      <c r="D1667" t="s">
        <v>1444</v>
      </c>
      <c r="E1667" s="2" t="s">
        <v>1607</v>
      </c>
      <c r="F1667" t="str">
        <f t="shared" si="191"/>
        <v>053EMPLOYEE RELATED COSTS - SOCIAL CONTRIBUTIONS</v>
      </c>
      <c r="G1667" t="str">
        <f t="shared" si="192"/>
        <v>1022CONTRIBUTION - PENSION SCHEMES</v>
      </c>
      <c r="H1667" s="2" t="s">
        <v>1570</v>
      </c>
      <c r="I1667" t="s">
        <v>1326</v>
      </c>
      <c r="J1667" s="2" t="s">
        <v>578</v>
      </c>
      <c r="K1667" s="2" t="s">
        <v>579</v>
      </c>
      <c r="L1667" s="2" t="s">
        <v>436</v>
      </c>
      <c r="M1667" s="2" t="s">
        <v>437</v>
      </c>
      <c r="N1667" s="2" t="s">
        <v>440</v>
      </c>
      <c r="O1667" s="2" t="s">
        <v>441</v>
      </c>
      <c r="P1667" s="2">
        <v>59375</v>
      </c>
      <c r="Q1667" s="2">
        <v>63406</v>
      </c>
      <c r="R1667" s="3">
        <f t="shared" si="193"/>
        <v>66893.33</v>
      </c>
      <c r="S1667" s="3">
        <f t="shared" si="194"/>
        <v>70438.676489999998</v>
      </c>
      <c r="T1667" s="2">
        <v>29629.200000000001</v>
      </c>
      <c r="U1667" s="2">
        <v>0</v>
      </c>
      <c r="V1667" s="2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4938.2</v>
      </c>
      <c r="AC1667">
        <v>4938.2</v>
      </c>
      <c r="AD1667">
        <v>4938.2</v>
      </c>
      <c r="AE1667">
        <v>4938.2</v>
      </c>
      <c r="AF1667">
        <v>4938.2</v>
      </c>
      <c r="AG1667">
        <v>4938.2</v>
      </c>
      <c r="AH1667" s="2">
        <f t="shared" si="195"/>
        <v>29629.200000000001</v>
      </c>
      <c r="AI1667" s="2">
        <f t="shared" si="190"/>
        <v>0.49901810526315793</v>
      </c>
      <c r="AJ1667">
        <v>29629.200000000001</v>
      </c>
      <c r="AK1667" s="2">
        <f t="shared" si="196"/>
        <v>59258.400000000001</v>
      </c>
    </row>
    <row r="1668" spans="1:37" ht="12.75" customHeight="1">
      <c r="A1668" s="2">
        <v>14</v>
      </c>
      <c r="B1668" s="2">
        <v>15</v>
      </c>
      <c r="C1668" s="2" t="s">
        <v>10</v>
      </c>
      <c r="D1668" t="s">
        <v>1444</v>
      </c>
      <c r="E1668" s="2" t="s">
        <v>1607</v>
      </c>
      <c r="F1668" t="str">
        <f t="shared" si="191"/>
        <v>053EMPLOYEE RELATED COSTS - SOCIAL CONTRIBUTIONS</v>
      </c>
      <c r="G1668" t="str">
        <f t="shared" si="192"/>
        <v>1023CONTRIBUTION - UIF</v>
      </c>
      <c r="H1668" s="2" t="s">
        <v>1570</v>
      </c>
      <c r="I1668" t="s">
        <v>1326</v>
      </c>
      <c r="J1668" s="2" t="s">
        <v>578</v>
      </c>
      <c r="K1668" s="2" t="s">
        <v>579</v>
      </c>
      <c r="L1668" s="2" t="s">
        <v>436</v>
      </c>
      <c r="M1668" s="2" t="s">
        <v>437</v>
      </c>
      <c r="N1668" s="2" t="s">
        <v>442</v>
      </c>
      <c r="O1668" s="2" t="s">
        <v>443</v>
      </c>
      <c r="P1668" s="2">
        <v>3819</v>
      </c>
      <c r="Q1668" s="2">
        <v>3819</v>
      </c>
      <c r="R1668" s="3">
        <f t="shared" si="193"/>
        <v>4029.0450000000001</v>
      </c>
      <c r="S1668" s="3">
        <f t="shared" si="194"/>
        <v>4242.5843850000001</v>
      </c>
      <c r="T1668" s="2">
        <v>1784.64</v>
      </c>
      <c r="U1668" s="2">
        <v>0</v>
      </c>
      <c r="V1668" s="2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297.44</v>
      </c>
      <c r="AC1668">
        <v>297.44</v>
      </c>
      <c r="AD1668">
        <v>297.44</v>
      </c>
      <c r="AE1668">
        <v>297.44</v>
      </c>
      <c r="AF1668">
        <v>297.44</v>
      </c>
      <c r="AG1668">
        <v>297.44</v>
      </c>
      <c r="AH1668" s="2">
        <f t="shared" si="195"/>
        <v>1784.64</v>
      </c>
      <c r="AI1668" s="2">
        <f t="shared" si="190"/>
        <v>0.46730557737627654</v>
      </c>
      <c r="AJ1668">
        <v>1784.64</v>
      </c>
      <c r="AK1668" s="2">
        <f t="shared" si="196"/>
        <v>3569.28</v>
      </c>
    </row>
    <row r="1669" spans="1:37" ht="12.75" customHeight="1">
      <c r="A1669" s="2">
        <v>14</v>
      </c>
      <c r="B1669" s="2">
        <v>15</v>
      </c>
      <c r="C1669" s="2" t="s">
        <v>10</v>
      </c>
      <c r="D1669" t="s">
        <v>1444</v>
      </c>
      <c r="E1669" s="2" t="s">
        <v>1607</v>
      </c>
      <c r="F1669" t="str">
        <f t="shared" si="191"/>
        <v>053EMPLOYEE RELATED COSTS - SOCIAL CONTRIBUTIONS</v>
      </c>
      <c r="G1669" t="str">
        <f t="shared" si="192"/>
        <v>1024CONTRIBUTION - GROUP INSURANCE</v>
      </c>
      <c r="H1669" s="2" t="s">
        <v>1570</v>
      </c>
      <c r="I1669" t="s">
        <v>1326</v>
      </c>
      <c r="J1669" s="2" t="s">
        <v>578</v>
      </c>
      <c r="K1669" s="2" t="s">
        <v>579</v>
      </c>
      <c r="L1669" s="2" t="s">
        <v>436</v>
      </c>
      <c r="M1669" s="2" t="s">
        <v>437</v>
      </c>
      <c r="N1669" s="2" t="s">
        <v>444</v>
      </c>
      <c r="O1669" s="2" t="s">
        <v>445</v>
      </c>
      <c r="P1669" s="2">
        <v>5398</v>
      </c>
      <c r="Q1669" s="2">
        <v>5764</v>
      </c>
      <c r="R1669" s="3">
        <f t="shared" si="193"/>
        <v>6081.02</v>
      </c>
      <c r="S1669" s="3">
        <f t="shared" si="194"/>
        <v>6403.3140600000006</v>
      </c>
      <c r="T1669" s="2">
        <v>2693.58</v>
      </c>
      <c r="U1669" s="2">
        <v>0</v>
      </c>
      <c r="V1669" s="2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448.93</v>
      </c>
      <c r="AC1669">
        <v>448.93</v>
      </c>
      <c r="AD1669">
        <v>448.93</v>
      </c>
      <c r="AE1669">
        <v>448.93</v>
      </c>
      <c r="AF1669">
        <v>448.93</v>
      </c>
      <c r="AG1669">
        <v>448.93</v>
      </c>
      <c r="AH1669" s="2">
        <f t="shared" si="195"/>
        <v>2693.58</v>
      </c>
      <c r="AI1669" s="2">
        <f t="shared" si="190"/>
        <v>0.49899592441645052</v>
      </c>
      <c r="AJ1669">
        <v>2693.58</v>
      </c>
      <c r="AK1669" s="2">
        <f t="shared" si="196"/>
        <v>5387.16</v>
      </c>
    </row>
    <row r="1670" spans="1:37" ht="12.75" customHeight="1">
      <c r="A1670" s="2">
        <v>14</v>
      </c>
      <c r="B1670" s="2">
        <v>15</v>
      </c>
      <c r="C1670" s="2" t="s">
        <v>10</v>
      </c>
      <c r="D1670" t="s">
        <v>1444</v>
      </c>
      <c r="E1670" s="2" t="s">
        <v>1607</v>
      </c>
      <c r="F1670" t="str">
        <f t="shared" si="191"/>
        <v>053EMPLOYEE RELATED COSTS - SOCIAL CONTRIBUTIONS</v>
      </c>
      <c r="G1670" t="str">
        <f t="shared" si="192"/>
        <v>1027CONTRIBUTION - WORKERS COMPENSATION</v>
      </c>
      <c r="H1670" s="2" t="s">
        <v>1570</v>
      </c>
      <c r="I1670" t="s">
        <v>1326</v>
      </c>
      <c r="J1670" s="2" t="s">
        <v>578</v>
      </c>
      <c r="K1670" s="2" t="s">
        <v>579</v>
      </c>
      <c r="L1670" s="2" t="s">
        <v>436</v>
      </c>
      <c r="M1670" s="2" t="s">
        <v>437</v>
      </c>
      <c r="N1670" s="2" t="s">
        <v>446</v>
      </c>
      <c r="O1670" s="2" t="s">
        <v>447</v>
      </c>
      <c r="P1670" s="2">
        <v>0</v>
      </c>
      <c r="Q1670" s="2">
        <v>16104</v>
      </c>
      <c r="R1670" s="3">
        <f t="shared" si="193"/>
        <v>16989.72</v>
      </c>
      <c r="S1670" s="3">
        <f t="shared" si="194"/>
        <v>17890.175160000003</v>
      </c>
      <c r="T1670" s="2">
        <v>0</v>
      </c>
      <c r="U1670" s="2">
        <v>0</v>
      </c>
      <c r="V1670" s="2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 s="2">
        <f t="shared" si="195"/>
        <v>0</v>
      </c>
      <c r="AI1670" s="2" t="e">
        <f t="shared" si="190"/>
        <v>#DIV/0!</v>
      </c>
      <c r="AJ1670">
        <v>0</v>
      </c>
      <c r="AK1670" s="2">
        <f t="shared" si="196"/>
        <v>0</v>
      </c>
    </row>
    <row r="1671" spans="1:37" ht="12.75" customHeight="1">
      <c r="A1671" s="2">
        <v>14</v>
      </c>
      <c r="B1671" s="2">
        <v>15</v>
      </c>
      <c r="C1671" s="2" t="s">
        <v>10</v>
      </c>
      <c r="D1671" t="s">
        <v>1444</v>
      </c>
      <c r="E1671" s="2" t="s">
        <v>1607</v>
      </c>
      <c r="F1671" t="str">
        <f t="shared" si="191"/>
        <v>053EMPLOYEE RELATED COSTS - SOCIAL CONTRIBUTIONS</v>
      </c>
      <c r="G1671" t="str">
        <f t="shared" si="192"/>
        <v>1028LEVIES - SETA</v>
      </c>
      <c r="H1671" s="2" t="s">
        <v>1570</v>
      </c>
      <c r="I1671" t="s">
        <v>1326</v>
      </c>
      <c r="J1671" s="2" t="s">
        <v>578</v>
      </c>
      <c r="K1671" s="2" t="s">
        <v>579</v>
      </c>
      <c r="L1671" s="2" t="s">
        <v>436</v>
      </c>
      <c r="M1671" s="2" t="s">
        <v>437</v>
      </c>
      <c r="N1671" s="2" t="s">
        <v>448</v>
      </c>
      <c r="O1671" s="2" t="s">
        <v>449</v>
      </c>
      <c r="P1671" s="2">
        <v>13422</v>
      </c>
      <c r="Q1671" s="2">
        <v>12961</v>
      </c>
      <c r="R1671" s="3">
        <f t="shared" si="193"/>
        <v>13673.855</v>
      </c>
      <c r="S1671" s="3">
        <f t="shared" si="194"/>
        <v>14398.569314999999</v>
      </c>
      <c r="T1671" s="2">
        <v>6047.74</v>
      </c>
      <c r="U1671" s="2">
        <v>0</v>
      </c>
      <c r="V1671" s="2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1005.86</v>
      </c>
      <c r="AC1671">
        <v>1010.35</v>
      </c>
      <c r="AD1671">
        <v>1008.5</v>
      </c>
      <c r="AE1671">
        <v>1008.52</v>
      </c>
      <c r="AF1671">
        <v>1008.53</v>
      </c>
      <c r="AG1671">
        <v>1005.98</v>
      </c>
      <c r="AH1671" s="2">
        <f t="shared" si="195"/>
        <v>6047.74</v>
      </c>
      <c r="AI1671" s="2">
        <f t="shared" si="190"/>
        <v>0.45058411563105349</v>
      </c>
      <c r="AJ1671">
        <v>6047.74</v>
      </c>
      <c r="AK1671" s="2">
        <f t="shared" si="196"/>
        <v>12095.48</v>
      </c>
    </row>
    <row r="1672" spans="1:37" ht="12.75" customHeight="1">
      <c r="A1672" s="2">
        <v>14</v>
      </c>
      <c r="B1672" s="2">
        <v>15</v>
      </c>
      <c r="C1672" s="2" t="s">
        <v>10</v>
      </c>
      <c r="D1672" t="s">
        <v>1444</v>
      </c>
      <c r="E1672" s="2" t="s">
        <v>1607</v>
      </c>
      <c r="F1672" t="str">
        <f t="shared" si="191"/>
        <v>053EMPLOYEE RELATED COSTS - SOCIAL CONTRIBUTIONS</v>
      </c>
      <c r="G1672" t="str">
        <f t="shared" si="192"/>
        <v>1029LEVIES - BARGAINING COUNCIL</v>
      </c>
      <c r="H1672" s="2" t="s">
        <v>1570</v>
      </c>
      <c r="I1672" t="s">
        <v>1326</v>
      </c>
      <c r="J1672" s="2" t="s">
        <v>578</v>
      </c>
      <c r="K1672" s="2" t="s">
        <v>579</v>
      </c>
      <c r="L1672" s="2" t="s">
        <v>436</v>
      </c>
      <c r="M1672" s="2" t="s">
        <v>437</v>
      </c>
      <c r="N1672" s="2" t="s">
        <v>450</v>
      </c>
      <c r="O1672" s="2" t="s">
        <v>451</v>
      </c>
      <c r="P1672" s="2">
        <v>163</v>
      </c>
      <c r="Q1672" s="2">
        <v>174</v>
      </c>
      <c r="R1672" s="3">
        <f t="shared" si="193"/>
        <v>183.57</v>
      </c>
      <c r="S1672" s="3">
        <f t="shared" si="194"/>
        <v>193.29920999999999</v>
      </c>
      <c r="T1672" s="2">
        <v>61.02</v>
      </c>
      <c r="U1672" s="2">
        <v>0</v>
      </c>
      <c r="V1672" s="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6.78</v>
      </c>
      <c r="AC1672">
        <v>6.78</v>
      </c>
      <c r="AD1672">
        <v>6.78</v>
      </c>
      <c r="AE1672">
        <v>13.56</v>
      </c>
      <c r="AF1672">
        <v>13.56</v>
      </c>
      <c r="AG1672">
        <v>13.56</v>
      </c>
      <c r="AH1672" s="2">
        <f t="shared" si="195"/>
        <v>61.02</v>
      </c>
      <c r="AI1672" s="2">
        <f t="shared" si="190"/>
        <v>0.37435582822085889</v>
      </c>
      <c r="AJ1672">
        <v>61.02</v>
      </c>
      <c r="AK1672" s="2">
        <f t="shared" si="196"/>
        <v>122.04</v>
      </c>
    </row>
    <row r="1673" spans="1:37" ht="12.75" customHeight="1">
      <c r="A1673" s="2">
        <v>14</v>
      </c>
      <c r="B1673" s="2">
        <v>15</v>
      </c>
      <c r="C1673" s="2" t="s">
        <v>10</v>
      </c>
      <c r="D1673" t="s">
        <v>1445</v>
      </c>
      <c r="E1673" s="2" t="s">
        <v>1607</v>
      </c>
      <c r="F1673" t="str">
        <f t="shared" si="191"/>
        <v>053EMPLOYEE RELATED COSTS - SOCIAL CONTRIBUTIONS</v>
      </c>
      <c r="G1673" t="str">
        <f t="shared" si="192"/>
        <v>1021CONTRIBUTION - MEDICAL AID SCHEME</v>
      </c>
      <c r="H1673" s="2" t="s">
        <v>1570</v>
      </c>
      <c r="I1673" t="s">
        <v>1326</v>
      </c>
      <c r="J1673" s="2" t="s">
        <v>436</v>
      </c>
      <c r="K1673" s="2" t="s">
        <v>580</v>
      </c>
      <c r="L1673" s="2" t="s">
        <v>436</v>
      </c>
      <c r="M1673" s="2" t="s">
        <v>437</v>
      </c>
      <c r="N1673" s="2" t="s">
        <v>438</v>
      </c>
      <c r="O1673" s="2" t="s">
        <v>439</v>
      </c>
      <c r="P1673" s="2">
        <v>454022</v>
      </c>
      <c r="Q1673" s="2">
        <v>403682</v>
      </c>
      <c r="R1673" s="3">
        <f t="shared" si="193"/>
        <v>425884.51</v>
      </c>
      <c r="S1673" s="3">
        <f t="shared" si="194"/>
        <v>448456.38903000002</v>
      </c>
      <c r="T1673" s="2">
        <v>140322.6</v>
      </c>
      <c r="U1673" s="2">
        <v>0</v>
      </c>
      <c r="V1673" s="2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23251.200000000001</v>
      </c>
      <c r="AC1673">
        <v>23251.200000000001</v>
      </c>
      <c r="AD1673">
        <v>23251.200000000001</v>
      </c>
      <c r="AE1673">
        <v>23251.200000000001</v>
      </c>
      <c r="AF1673">
        <v>23251.200000000001</v>
      </c>
      <c r="AG1673">
        <v>24066.6</v>
      </c>
      <c r="AH1673" s="2">
        <f t="shared" si="195"/>
        <v>140322.6</v>
      </c>
      <c r="AI1673" s="2">
        <f t="shared" si="190"/>
        <v>0.30906563999101366</v>
      </c>
      <c r="AJ1673">
        <v>140322.6</v>
      </c>
      <c r="AK1673" s="2">
        <f t="shared" si="196"/>
        <v>280645.2</v>
      </c>
    </row>
    <row r="1674" spans="1:37" ht="12.75" customHeight="1">
      <c r="A1674" s="2">
        <v>14</v>
      </c>
      <c r="B1674" s="2">
        <v>15</v>
      </c>
      <c r="C1674" s="2" t="s">
        <v>10</v>
      </c>
      <c r="D1674" t="s">
        <v>1445</v>
      </c>
      <c r="E1674" s="2" t="s">
        <v>1607</v>
      </c>
      <c r="F1674" t="str">
        <f t="shared" si="191"/>
        <v>053EMPLOYEE RELATED COSTS - SOCIAL CONTRIBUTIONS</v>
      </c>
      <c r="G1674" t="str">
        <f t="shared" si="192"/>
        <v>1022CONTRIBUTION - PENSION SCHEMES</v>
      </c>
      <c r="H1674" s="2" t="s">
        <v>1570</v>
      </c>
      <c r="I1674" t="s">
        <v>1326</v>
      </c>
      <c r="J1674" s="2" t="s">
        <v>436</v>
      </c>
      <c r="K1674" s="2" t="s">
        <v>580</v>
      </c>
      <c r="L1674" s="2" t="s">
        <v>436</v>
      </c>
      <c r="M1674" s="2" t="s">
        <v>437</v>
      </c>
      <c r="N1674" s="2" t="s">
        <v>440</v>
      </c>
      <c r="O1674" s="2" t="s">
        <v>441</v>
      </c>
      <c r="P1674" s="2">
        <v>1014604</v>
      </c>
      <c r="Q1674" s="2">
        <v>887172</v>
      </c>
      <c r="R1674" s="3">
        <f t="shared" si="193"/>
        <v>935966.46</v>
      </c>
      <c r="S1674" s="3">
        <f t="shared" si="194"/>
        <v>985572.68238000001</v>
      </c>
      <c r="T1674" s="2">
        <v>355580.24</v>
      </c>
      <c r="U1674" s="2">
        <v>0</v>
      </c>
      <c r="V1674" s="2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59079.88</v>
      </c>
      <c r="AC1674">
        <v>59079.88</v>
      </c>
      <c r="AD1674">
        <v>59342.79</v>
      </c>
      <c r="AE1674">
        <v>59342.79</v>
      </c>
      <c r="AF1674">
        <v>59342.79</v>
      </c>
      <c r="AG1674">
        <v>59392.11</v>
      </c>
      <c r="AH1674" s="2">
        <f t="shared" si="195"/>
        <v>355580.24</v>
      </c>
      <c r="AI1674" s="2">
        <f t="shared" si="190"/>
        <v>0.35046209161406816</v>
      </c>
      <c r="AJ1674">
        <v>355580.24</v>
      </c>
      <c r="AK1674" s="2">
        <f t="shared" si="196"/>
        <v>711160.48</v>
      </c>
    </row>
    <row r="1675" spans="1:37" ht="12.75" customHeight="1">
      <c r="A1675" s="2">
        <v>14</v>
      </c>
      <c r="B1675" s="2">
        <v>15</v>
      </c>
      <c r="C1675" s="2" t="s">
        <v>10</v>
      </c>
      <c r="D1675" t="s">
        <v>1445</v>
      </c>
      <c r="E1675" s="2" t="s">
        <v>1607</v>
      </c>
      <c r="F1675" t="str">
        <f t="shared" si="191"/>
        <v>053EMPLOYEE RELATED COSTS - SOCIAL CONTRIBUTIONS</v>
      </c>
      <c r="G1675" t="str">
        <f t="shared" si="192"/>
        <v>1023CONTRIBUTION - UIF</v>
      </c>
      <c r="H1675" s="2" t="s">
        <v>1570</v>
      </c>
      <c r="I1675" t="s">
        <v>1326</v>
      </c>
      <c r="J1675" s="2" t="s">
        <v>436</v>
      </c>
      <c r="K1675" s="2" t="s">
        <v>580</v>
      </c>
      <c r="L1675" s="2" t="s">
        <v>436</v>
      </c>
      <c r="M1675" s="2" t="s">
        <v>437</v>
      </c>
      <c r="N1675" s="2" t="s">
        <v>442</v>
      </c>
      <c r="O1675" s="2" t="s">
        <v>443</v>
      </c>
      <c r="P1675" s="2">
        <v>27851</v>
      </c>
      <c r="Q1675" s="2">
        <v>24268</v>
      </c>
      <c r="R1675" s="3">
        <f t="shared" si="193"/>
        <v>25602.74</v>
      </c>
      <c r="S1675" s="3">
        <f t="shared" si="194"/>
        <v>26959.685220000003</v>
      </c>
      <c r="T1675" s="2">
        <v>10756.53</v>
      </c>
      <c r="U1675" s="2">
        <v>0</v>
      </c>
      <c r="V1675" s="2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1819.53</v>
      </c>
      <c r="AC1675">
        <v>1788.2</v>
      </c>
      <c r="AD1675">
        <v>1787.2</v>
      </c>
      <c r="AE1675">
        <v>1787.2</v>
      </c>
      <c r="AF1675">
        <v>1787.2</v>
      </c>
      <c r="AG1675">
        <v>1787.2</v>
      </c>
      <c r="AH1675" s="2">
        <f t="shared" si="195"/>
        <v>10756.53</v>
      </c>
      <c r="AI1675" s="2">
        <f t="shared" si="190"/>
        <v>0.38621701195648273</v>
      </c>
      <c r="AJ1675">
        <v>10756.53</v>
      </c>
      <c r="AK1675" s="2">
        <f t="shared" si="196"/>
        <v>21513.06</v>
      </c>
    </row>
    <row r="1676" spans="1:37" ht="12.75" customHeight="1">
      <c r="A1676" s="2">
        <v>14</v>
      </c>
      <c r="B1676" s="2">
        <v>15</v>
      </c>
      <c r="C1676" s="2" t="s">
        <v>10</v>
      </c>
      <c r="D1676" t="s">
        <v>1445</v>
      </c>
      <c r="E1676" s="2" t="s">
        <v>1607</v>
      </c>
      <c r="F1676" t="str">
        <f t="shared" si="191"/>
        <v>053EMPLOYEE RELATED COSTS - SOCIAL CONTRIBUTIONS</v>
      </c>
      <c r="G1676" t="str">
        <f t="shared" si="192"/>
        <v>1024CONTRIBUTION - GROUP INSURANCE</v>
      </c>
      <c r="H1676" s="2" t="s">
        <v>1570</v>
      </c>
      <c r="I1676" t="s">
        <v>1326</v>
      </c>
      <c r="J1676" s="2" t="s">
        <v>436</v>
      </c>
      <c r="K1676" s="2" t="s">
        <v>580</v>
      </c>
      <c r="L1676" s="2" t="s">
        <v>436</v>
      </c>
      <c r="M1676" s="2" t="s">
        <v>437</v>
      </c>
      <c r="N1676" s="2" t="s">
        <v>444</v>
      </c>
      <c r="O1676" s="2" t="s">
        <v>445</v>
      </c>
      <c r="P1676" s="2">
        <v>95207</v>
      </c>
      <c r="Q1676" s="2">
        <v>85252</v>
      </c>
      <c r="R1676" s="3">
        <f t="shared" si="193"/>
        <v>89940.86</v>
      </c>
      <c r="S1676" s="3">
        <f t="shared" si="194"/>
        <v>94707.725579999998</v>
      </c>
      <c r="T1676" s="2">
        <v>34242.660000000003</v>
      </c>
      <c r="U1676" s="2">
        <v>0</v>
      </c>
      <c r="V1676" s="2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5686.89</v>
      </c>
      <c r="AC1676">
        <v>5686.89</v>
      </c>
      <c r="AD1676">
        <v>5716.1</v>
      </c>
      <c r="AE1676">
        <v>5716.1</v>
      </c>
      <c r="AF1676">
        <v>5716.1</v>
      </c>
      <c r="AG1676">
        <v>5720.58</v>
      </c>
      <c r="AH1676" s="2">
        <f t="shared" si="195"/>
        <v>34242.660000000003</v>
      </c>
      <c r="AI1676" s="2">
        <f t="shared" si="190"/>
        <v>0.35966536074028171</v>
      </c>
      <c r="AJ1676">
        <v>34242.660000000003</v>
      </c>
      <c r="AK1676" s="2">
        <f t="shared" si="196"/>
        <v>68485.320000000007</v>
      </c>
    </row>
    <row r="1677" spans="1:37" ht="12.75" customHeight="1">
      <c r="A1677" s="2">
        <v>14</v>
      </c>
      <c r="B1677" s="2">
        <v>15</v>
      </c>
      <c r="C1677" s="2" t="s">
        <v>10</v>
      </c>
      <c r="D1677" t="s">
        <v>1445</v>
      </c>
      <c r="E1677" s="2" t="s">
        <v>1607</v>
      </c>
      <c r="F1677" t="str">
        <f t="shared" si="191"/>
        <v>053EMPLOYEE RELATED COSTS - SOCIAL CONTRIBUTIONS</v>
      </c>
      <c r="G1677" t="str">
        <f t="shared" si="192"/>
        <v>1027CONTRIBUTION - WORKERS COMPENSATION</v>
      </c>
      <c r="H1677" s="2" t="s">
        <v>1570</v>
      </c>
      <c r="I1677" t="s">
        <v>1326</v>
      </c>
      <c r="J1677" s="2" t="s">
        <v>436</v>
      </c>
      <c r="K1677" s="2" t="s">
        <v>580</v>
      </c>
      <c r="L1677" s="2" t="s">
        <v>436</v>
      </c>
      <c r="M1677" s="2" t="s">
        <v>437</v>
      </c>
      <c r="N1677" s="2" t="s">
        <v>446</v>
      </c>
      <c r="O1677" s="2" t="s">
        <v>447</v>
      </c>
      <c r="P1677" s="2">
        <v>0</v>
      </c>
      <c r="Q1677" s="2">
        <v>66562</v>
      </c>
      <c r="R1677" s="3">
        <f t="shared" si="193"/>
        <v>70222.91</v>
      </c>
      <c r="S1677" s="3">
        <f t="shared" si="194"/>
        <v>73944.724230000007</v>
      </c>
      <c r="T1677" s="2">
        <v>0</v>
      </c>
      <c r="U1677" s="2">
        <v>0</v>
      </c>
      <c r="V1677" s="2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 s="2">
        <f t="shared" si="195"/>
        <v>0</v>
      </c>
      <c r="AI1677" s="2" t="e">
        <f t="shared" si="190"/>
        <v>#DIV/0!</v>
      </c>
      <c r="AJ1677">
        <v>0</v>
      </c>
      <c r="AK1677" s="2">
        <f t="shared" si="196"/>
        <v>0</v>
      </c>
    </row>
    <row r="1678" spans="1:37" ht="12.75" customHeight="1">
      <c r="A1678" s="2">
        <v>14</v>
      </c>
      <c r="B1678" s="2">
        <v>15</v>
      </c>
      <c r="C1678" s="2" t="s">
        <v>10</v>
      </c>
      <c r="D1678" t="s">
        <v>1445</v>
      </c>
      <c r="E1678" s="2" t="s">
        <v>1607</v>
      </c>
      <c r="F1678" t="str">
        <f t="shared" si="191"/>
        <v>053EMPLOYEE RELATED COSTS - SOCIAL CONTRIBUTIONS</v>
      </c>
      <c r="G1678" t="str">
        <f t="shared" si="192"/>
        <v>1028LEVIES - SETA</v>
      </c>
      <c r="H1678" s="2" t="s">
        <v>1570</v>
      </c>
      <c r="I1678" t="s">
        <v>1326</v>
      </c>
      <c r="J1678" s="2" t="s">
        <v>436</v>
      </c>
      <c r="K1678" s="2" t="s">
        <v>580</v>
      </c>
      <c r="L1678" s="2" t="s">
        <v>436</v>
      </c>
      <c r="M1678" s="2" t="s">
        <v>437</v>
      </c>
      <c r="N1678" s="2" t="s">
        <v>448</v>
      </c>
      <c r="O1678" s="2" t="s">
        <v>449</v>
      </c>
      <c r="P1678" s="2">
        <v>48805</v>
      </c>
      <c r="Q1678" s="2">
        <v>50695</v>
      </c>
      <c r="R1678" s="3">
        <f t="shared" si="193"/>
        <v>53483.224999999999</v>
      </c>
      <c r="S1678" s="3">
        <f t="shared" si="194"/>
        <v>56317.835924999999</v>
      </c>
      <c r="T1678" s="2">
        <v>25294.63</v>
      </c>
      <c r="U1678" s="2">
        <v>0</v>
      </c>
      <c r="V1678" s="2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4385.63</v>
      </c>
      <c r="AC1678">
        <v>4875.28</v>
      </c>
      <c r="AD1678">
        <v>4203.24</v>
      </c>
      <c r="AE1678">
        <v>3675.57</v>
      </c>
      <c r="AF1678">
        <v>4444.3599999999997</v>
      </c>
      <c r="AG1678">
        <v>3710.55</v>
      </c>
      <c r="AH1678" s="2">
        <f t="shared" si="195"/>
        <v>25294.63</v>
      </c>
      <c r="AI1678" s="2">
        <f t="shared" si="190"/>
        <v>0.51827947956152032</v>
      </c>
      <c r="AJ1678">
        <v>25294.63</v>
      </c>
      <c r="AK1678" s="2">
        <f t="shared" si="196"/>
        <v>50589.26</v>
      </c>
    </row>
    <row r="1679" spans="1:37" ht="12.75" customHeight="1">
      <c r="A1679" s="2">
        <v>14</v>
      </c>
      <c r="B1679" s="2">
        <v>15</v>
      </c>
      <c r="C1679" s="2" t="s">
        <v>10</v>
      </c>
      <c r="D1679" t="s">
        <v>1445</v>
      </c>
      <c r="E1679" s="2" t="s">
        <v>1607</v>
      </c>
      <c r="F1679" t="str">
        <f t="shared" si="191"/>
        <v>053EMPLOYEE RELATED COSTS - SOCIAL CONTRIBUTIONS</v>
      </c>
      <c r="G1679" t="str">
        <f t="shared" si="192"/>
        <v>1029LEVIES - BARGAINING COUNCIL</v>
      </c>
      <c r="H1679" s="2" t="s">
        <v>1570</v>
      </c>
      <c r="I1679" t="s">
        <v>1326</v>
      </c>
      <c r="J1679" s="2" t="s">
        <v>436</v>
      </c>
      <c r="K1679" s="2" t="s">
        <v>580</v>
      </c>
      <c r="L1679" s="2" t="s">
        <v>436</v>
      </c>
      <c r="M1679" s="2" t="s">
        <v>437</v>
      </c>
      <c r="N1679" s="2" t="s">
        <v>450</v>
      </c>
      <c r="O1679" s="2" t="s">
        <v>451</v>
      </c>
      <c r="P1679" s="2">
        <v>1305</v>
      </c>
      <c r="Q1679" s="2">
        <v>1132</v>
      </c>
      <c r="R1679" s="3">
        <f t="shared" si="193"/>
        <v>1194.26</v>
      </c>
      <c r="S1679" s="3">
        <f t="shared" si="194"/>
        <v>1257.5557799999999</v>
      </c>
      <c r="T1679" s="2">
        <v>423.16</v>
      </c>
      <c r="U1679" s="2">
        <v>0</v>
      </c>
      <c r="V1679" s="2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81.36</v>
      </c>
      <c r="AC1679">
        <v>81.36</v>
      </c>
      <c r="AD1679">
        <v>16.36</v>
      </c>
      <c r="AE1679">
        <v>81.36</v>
      </c>
      <c r="AF1679">
        <v>81.36</v>
      </c>
      <c r="AG1679">
        <v>81.36</v>
      </c>
      <c r="AH1679" s="2">
        <f t="shared" si="195"/>
        <v>423.16</v>
      </c>
      <c r="AI1679" s="2">
        <f t="shared" ref="AI1679:AI1742" si="197">AH1679/P1679</f>
        <v>0.32426053639846747</v>
      </c>
      <c r="AJ1679">
        <v>423.16</v>
      </c>
      <c r="AK1679" s="2">
        <f t="shared" si="196"/>
        <v>846.32</v>
      </c>
    </row>
    <row r="1680" spans="1:37" ht="12.75" customHeight="1">
      <c r="A1680" s="2">
        <v>14</v>
      </c>
      <c r="B1680" s="2">
        <v>15</v>
      </c>
      <c r="C1680" s="2" t="s">
        <v>10</v>
      </c>
      <c r="D1680" t="s">
        <v>1447</v>
      </c>
      <c r="E1680" s="2" t="s">
        <v>1607</v>
      </c>
      <c r="F1680" t="str">
        <f t="shared" ref="F1680:F1743" si="198">L1680&amp;M1680</f>
        <v>053EMPLOYEE RELATED COSTS - SOCIAL CONTRIBUTIONS</v>
      </c>
      <c r="G1680" t="str">
        <f t="shared" ref="G1680:G1743" si="199">N1680&amp;O1680</f>
        <v>1021CONTRIBUTION - MEDICAL AID SCHEME</v>
      </c>
      <c r="H1680" s="2" t="s">
        <v>1573</v>
      </c>
      <c r="I1680" t="s">
        <v>1326</v>
      </c>
      <c r="J1680" s="2" t="s">
        <v>585</v>
      </c>
      <c r="K1680" s="2" t="s">
        <v>586</v>
      </c>
      <c r="L1680" s="2" t="s">
        <v>436</v>
      </c>
      <c r="M1680" s="2" t="s">
        <v>437</v>
      </c>
      <c r="N1680" s="2" t="s">
        <v>438</v>
      </c>
      <c r="O1680" s="2" t="s">
        <v>439</v>
      </c>
      <c r="P1680" s="2">
        <v>356566</v>
      </c>
      <c r="Q1680" s="2">
        <v>366125</v>
      </c>
      <c r="R1680" s="3">
        <f t="shared" ref="R1680:R1743" si="200">SUM((Q1680*0.055)+Q1680)</f>
        <v>386261.875</v>
      </c>
      <c r="S1680" s="3">
        <f t="shared" ref="S1680:S1743" si="201">SUM((R1680*0.053)+R1680)</f>
        <v>406733.75437500002</v>
      </c>
      <c r="T1680" s="2">
        <v>113856.06</v>
      </c>
      <c r="U1680" s="2">
        <v>0</v>
      </c>
      <c r="V1680" s="2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18292.810000000001</v>
      </c>
      <c r="AC1680">
        <v>19246.810000000001</v>
      </c>
      <c r="AD1680">
        <v>18610.810000000001</v>
      </c>
      <c r="AE1680">
        <v>18610.810000000001</v>
      </c>
      <c r="AF1680">
        <v>18610.810000000001</v>
      </c>
      <c r="AG1680">
        <v>20484.009999999998</v>
      </c>
      <c r="AH1680" s="2">
        <f t="shared" ref="AH1680:AH1743" si="202">SUM(AB1680:AG1680)</f>
        <v>113856.06</v>
      </c>
      <c r="AI1680" s="2">
        <f t="shared" si="197"/>
        <v>0.31931272190842647</v>
      </c>
      <c r="AJ1680">
        <v>113856.06</v>
      </c>
      <c r="AK1680" s="2">
        <f t="shared" ref="AK1680:AK1743" si="203">T1680*2</f>
        <v>227712.12</v>
      </c>
    </row>
    <row r="1681" spans="1:37" ht="12.75" customHeight="1">
      <c r="A1681" s="2">
        <v>14</v>
      </c>
      <c r="B1681" s="2">
        <v>15</v>
      </c>
      <c r="C1681" s="2" t="s">
        <v>10</v>
      </c>
      <c r="D1681" t="s">
        <v>1447</v>
      </c>
      <c r="E1681" s="2" t="s">
        <v>1607</v>
      </c>
      <c r="F1681" t="str">
        <f t="shared" si="198"/>
        <v>053EMPLOYEE RELATED COSTS - SOCIAL CONTRIBUTIONS</v>
      </c>
      <c r="G1681" t="str">
        <f t="shared" si="199"/>
        <v>1022CONTRIBUTION - PENSION SCHEMES</v>
      </c>
      <c r="H1681" s="2" t="s">
        <v>1573</v>
      </c>
      <c r="I1681" t="s">
        <v>1326</v>
      </c>
      <c r="J1681" s="2" t="s">
        <v>585</v>
      </c>
      <c r="K1681" s="2" t="s">
        <v>586</v>
      </c>
      <c r="L1681" s="2" t="s">
        <v>436</v>
      </c>
      <c r="M1681" s="2" t="s">
        <v>437</v>
      </c>
      <c r="N1681" s="2" t="s">
        <v>440</v>
      </c>
      <c r="O1681" s="2" t="s">
        <v>441</v>
      </c>
      <c r="P1681" s="2">
        <v>833589</v>
      </c>
      <c r="Q1681" s="2">
        <v>864632</v>
      </c>
      <c r="R1681" s="3">
        <f t="shared" si="200"/>
        <v>912186.76</v>
      </c>
      <c r="S1681" s="3">
        <f t="shared" si="201"/>
        <v>960532.65827999997</v>
      </c>
      <c r="T1681" s="2">
        <v>312688</v>
      </c>
      <c r="U1681" s="2">
        <v>0</v>
      </c>
      <c r="V1681" s="2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51657.83</v>
      </c>
      <c r="AC1681">
        <v>51802.81</v>
      </c>
      <c r="AD1681">
        <v>51802.81</v>
      </c>
      <c r="AE1681">
        <v>51802.81</v>
      </c>
      <c r="AF1681">
        <v>51802.81</v>
      </c>
      <c r="AG1681">
        <v>53818.93</v>
      </c>
      <c r="AH1681" s="2">
        <f t="shared" si="202"/>
        <v>312688</v>
      </c>
      <c r="AI1681" s="2">
        <f t="shared" si="197"/>
        <v>0.37511051609366247</v>
      </c>
      <c r="AJ1681">
        <v>312688</v>
      </c>
      <c r="AK1681" s="2">
        <f t="shared" si="203"/>
        <v>625376</v>
      </c>
    </row>
    <row r="1682" spans="1:37" ht="12.75" customHeight="1">
      <c r="A1682" s="2">
        <v>14</v>
      </c>
      <c r="B1682" s="2">
        <v>15</v>
      </c>
      <c r="C1682" s="2" t="s">
        <v>10</v>
      </c>
      <c r="D1682" t="s">
        <v>1447</v>
      </c>
      <c r="E1682" s="2" t="s">
        <v>1607</v>
      </c>
      <c r="F1682" t="str">
        <f t="shared" si="198"/>
        <v>053EMPLOYEE RELATED COSTS - SOCIAL CONTRIBUTIONS</v>
      </c>
      <c r="G1682" t="str">
        <f t="shared" si="199"/>
        <v>1023CONTRIBUTION - UIF</v>
      </c>
      <c r="H1682" s="2" t="s">
        <v>1573</v>
      </c>
      <c r="I1682" t="s">
        <v>1326</v>
      </c>
      <c r="J1682" s="2" t="s">
        <v>585</v>
      </c>
      <c r="K1682" s="2" t="s">
        <v>586</v>
      </c>
      <c r="L1682" s="2" t="s">
        <v>436</v>
      </c>
      <c r="M1682" s="2" t="s">
        <v>437</v>
      </c>
      <c r="N1682" s="2" t="s">
        <v>442</v>
      </c>
      <c r="O1682" s="2" t="s">
        <v>443</v>
      </c>
      <c r="P1682" s="2">
        <v>28489</v>
      </c>
      <c r="Q1682" s="2">
        <v>28067</v>
      </c>
      <c r="R1682" s="3">
        <f t="shared" si="200"/>
        <v>29610.685000000001</v>
      </c>
      <c r="S1682" s="3">
        <f t="shared" si="201"/>
        <v>31180.051305000001</v>
      </c>
      <c r="T1682" s="2">
        <v>11821.4</v>
      </c>
      <c r="U1682" s="2">
        <v>0</v>
      </c>
      <c r="V1682" s="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1966.87</v>
      </c>
      <c r="AC1682">
        <v>1910.59</v>
      </c>
      <c r="AD1682">
        <v>1951.1</v>
      </c>
      <c r="AE1682">
        <v>1920.04</v>
      </c>
      <c r="AF1682">
        <v>1973.53</v>
      </c>
      <c r="AG1682">
        <v>2099.27</v>
      </c>
      <c r="AH1682" s="2">
        <f t="shared" si="202"/>
        <v>11821.4</v>
      </c>
      <c r="AI1682" s="2">
        <f t="shared" si="197"/>
        <v>0.41494611955491589</v>
      </c>
      <c r="AJ1682">
        <v>11821.4</v>
      </c>
      <c r="AK1682" s="2">
        <f t="shared" si="203"/>
        <v>23642.799999999999</v>
      </c>
    </row>
    <row r="1683" spans="1:37" ht="12.75" customHeight="1">
      <c r="A1683" s="2">
        <v>14</v>
      </c>
      <c r="B1683" s="2">
        <v>15</v>
      </c>
      <c r="C1683" s="2" t="s">
        <v>10</v>
      </c>
      <c r="D1683" t="s">
        <v>1447</v>
      </c>
      <c r="E1683" s="2" t="s">
        <v>1607</v>
      </c>
      <c r="F1683" t="str">
        <f t="shared" si="198"/>
        <v>053EMPLOYEE RELATED COSTS - SOCIAL CONTRIBUTIONS</v>
      </c>
      <c r="G1683" t="str">
        <f t="shared" si="199"/>
        <v>1024CONTRIBUTION - GROUP INSURANCE</v>
      </c>
      <c r="H1683" s="2" t="s">
        <v>1573</v>
      </c>
      <c r="I1683" t="s">
        <v>1326</v>
      </c>
      <c r="J1683" s="2" t="s">
        <v>585</v>
      </c>
      <c r="K1683" s="2" t="s">
        <v>586</v>
      </c>
      <c r="L1683" s="2" t="s">
        <v>436</v>
      </c>
      <c r="M1683" s="2" t="s">
        <v>437</v>
      </c>
      <c r="N1683" s="2" t="s">
        <v>444</v>
      </c>
      <c r="O1683" s="2" t="s">
        <v>445</v>
      </c>
      <c r="P1683" s="2">
        <v>77598</v>
      </c>
      <c r="Q1683" s="2">
        <v>81914</v>
      </c>
      <c r="R1683" s="3">
        <f t="shared" si="200"/>
        <v>86419.27</v>
      </c>
      <c r="S1683" s="3">
        <f t="shared" si="201"/>
        <v>90999.491309999998</v>
      </c>
      <c r="T1683" s="2">
        <v>29099.589999999997</v>
      </c>
      <c r="U1683" s="2">
        <v>0</v>
      </c>
      <c r="V1683" s="2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4802.1000000000004</v>
      </c>
      <c r="AC1683">
        <v>4815.28</v>
      </c>
      <c r="AD1683">
        <v>4815.28</v>
      </c>
      <c r="AE1683">
        <v>4815.28</v>
      </c>
      <c r="AF1683">
        <v>4815.28</v>
      </c>
      <c r="AG1683">
        <v>5036.37</v>
      </c>
      <c r="AH1683" s="2">
        <f t="shared" si="202"/>
        <v>29099.589999999997</v>
      </c>
      <c r="AI1683" s="2">
        <f t="shared" si="197"/>
        <v>0.37500438155622562</v>
      </c>
      <c r="AJ1683">
        <v>29099.59</v>
      </c>
      <c r="AK1683" s="2">
        <f t="shared" si="203"/>
        <v>58199.179999999993</v>
      </c>
    </row>
    <row r="1684" spans="1:37" ht="12.75" customHeight="1">
      <c r="A1684" s="2">
        <v>14</v>
      </c>
      <c r="B1684" s="2">
        <v>15</v>
      </c>
      <c r="C1684" s="2" t="s">
        <v>10</v>
      </c>
      <c r="D1684" t="s">
        <v>1447</v>
      </c>
      <c r="E1684" s="2" t="s">
        <v>1607</v>
      </c>
      <c r="F1684" t="str">
        <f t="shared" si="198"/>
        <v>053EMPLOYEE RELATED COSTS - SOCIAL CONTRIBUTIONS</v>
      </c>
      <c r="G1684" t="str">
        <f t="shared" si="199"/>
        <v>1027CONTRIBUTION - WORKERS COMPENSATION</v>
      </c>
      <c r="H1684" s="2" t="s">
        <v>1573</v>
      </c>
      <c r="I1684" t="s">
        <v>1326</v>
      </c>
      <c r="J1684" s="2" t="s">
        <v>585</v>
      </c>
      <c r="K1684" s="2" t="s">
        <v>586</v>
      </c>
      <c r="L1684" s="2" t="s">
        <v>436</v>
      </c>
      <c r="M1684" s="2" t="s">
        <v>437</v>
      </c>
      <c r="N1684" s="2" t="s">
        <v>446</v>
      </c>
      <c r="O1684" s="2" t="s">
        <v>447</v>
      </c>
      <c r="P1684" s="2">
        <v>0</v>
      </c>
      <c r="Q1684" s="2">
        <v>59706</v>
      </c>
      <c r="R1684" s="3">
        <f t="shared" si="200"/>
        <v>62989.83</v>
      </c>
      <c r="S1684" s="3">
        <f t="shared" si="201"/>
        <v>66328.290990000009</v>
      </c>
      <c r="T1684" s="2">
        <v>0</v>
      </c>
      <c r="U1684" s="2">
        <v>0</v>
      </c>
      <c r="V1684" s="2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 s="2">
        <f t="shared" si="202"/>
        <v>0</v>
      </c>
      <c r="AI1684" s="2" t="e">
        <f t="shared" si="197"/>
        <v>#DIV/0!</v>
      </c>
      <c r="AJ1684">
        <v>0</v>
      </c>
      <c r="AK1684" s="2">
        <f t="shared" si="203"/>
        <v>0</v>
      </c>
    </row>
    <row r="1685" spans="1:37" ht="12.75" customHeight="1">
      <c r="A1685" s="2">
        <v>14</v>
      </c>
      <c r="B1685" s="2">
        <v>15</v>
      </c>
      <c r="C1685" s="2" t="s">
        <v>10</v>
      </c>
      <c r="D1685" t="s">
        <v>1447</v>
      </c>
      <c r="E1685" s="2" t="s">
        <v>1607</v>
      </c>
      <c r="F1685" t="str">
        <f t="shared" si="198"/>
        <v>053EMPLOYEE RELATED COSTS - SOCIAL CONTRIBUTIONS</v>
      </c>
      <c r="G1685" t="str">
        <f t="shared" si="199"/>
        <v>1028LEVIES - SETA</v>
      </c>
      <c r="H1685" s="2" t="s">
        <v>1573</v>
      </c>
      <c r="I1685" t="s">
        <v>1326</v>
      </c>
      <c r="J1685" s="2" t="s">
        <v>585</v>
      </c>
      <c r="K1685" s="2" t="s">
        <v>586</v>
      </c>
      <c r="L1685" s="2" t="s">
        <v>436</v>
      </c>
      <c r="M1685" s="2" t="s">
        <v>437</v>
      </c>
      <c r="N1685" s="2" t="s">
        <v>448</v>
      </c>
      <c r="O1685" s="2" t="s">
        <v>449</v>
      </c>
      <c r="P1685" s="2">
        <v>39812</v>
      </c>
      <c r="Q1685" s="2">
        <v>48012</v>
      </c>
      <c r="R1685" s="3">
        <f t="shared" si="200"/>
        <v>50652.66</v>
      </c>
      <c r="S1685" s="3">
        <f t="shared" si="201"/>
        <v>53337.250980000004</v>
      </c>
      <c r="T1685" s="2">
        <v>20974.5</v>
      </c>
      <c r="U1685" s="2">
        <v>0</v>
      </c>
      <c r="V1685" s="2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3368.17</v>
      </c>
      <c r="AC1685">
        <v>3572.06</v>
      </c>
      <c r="AD1685">
        <v>3695.61</v>
      </c>
      <c r="AE1685">
        <v>3488.34</v>
      </c>
      <c r="AF1685">
        <v>3460.23</v>
      </c>
      <c r="AG1685">
        <v>3390.09</v>
      </c>
      <c r="AH1685" s="2">
        <f t="shared" si="202"/>
        <v>20974.5</v>
      </c>
      <c r="AI1685" s="2">
        <f t="shared" si="197"/>
        <v>0.52683864161559324</v>
      </c>
      <c r="AJ1685">
        <v>20974.5</v>
      </c>
      <c r="AK1685" s="2">
        <f t="shared" si="203"/>
        <v>41949</v>
      </c>
    </row>
    <row r="1686" spans="1:37" ht="12.75" customHeight="1">
      <c r="A1686" s="2">
        <v>14</v>
      </c>
      <c r="B1686" s="2">
        <v>15</v>
      </c>
      <c r="C1686" s="2" t="s">
        <v>10</v>
      </c>
      <c r="D1686" t="s">
        <v>1447</v>
      </c>
      <c r="E1686" s="2" t="s">
        <v>1607</v>
      </c>
      <c r="F1686" t="str">
        <f t="shared" si="198"/>
        <v>053EMPLOYEE RELATED COSTS - SOCIAL CONTRIBUTIONS</v>
      </c>
      <c r="G1686" t="str">
        <f t="shared" si="199"/>
        <v>1029LEVIES - BARGAINING COUNCIL</v>
      </c>
      <c r="H1686" s="2" t="s">
        <v>1573</v>
      </c>
      <c r="I1686" t="s">
        <v>1326</v>
      </c>
      <c r="J1686" s="2" t="s">
        <v>585</v>
      </c>
      <c r="K1686" s="2" t="s">
        <v>586</v>
      </c>
      <c r="L1686" s="2" t="s">
        <v>436</v>
      </c>
      <c r="M1686" s="2" t="s">
        <v>437</v>
      </c>
      <c r="N1686" s="2" t="s">
        <v>450</v>
      </c>
      <c r="O1686" s="2" t="s">
        <v>451</v>
      </c>
      <c r="P1686" s="2">
        <v>1305</v>
      </c>
      <c r="Q1686" s="2">
        <v>1393</v>
      </c>
      <c r="R1686" s="3">
        <f t="shared" si="200"/>
        <v>1469.615</v>
      </c>
      <c r="S1686" s="3">
        <f t="shared" si="201"/>
        <v>1547.5045950000001</v>
      </c>
      <c r="T1686" s="2">
        <v>576.30000000000007</v>
      </c>
      <c r="U1686" s="2">
        <v>0</v>
      </c>
      <c r="V1686" s="2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94.92</v>
      </c>
      <c r="AC1686">
        <v>94.92</v>
      </c>
      <c r="AD1686">
        <v>94.92</v>
      </c>
      <c r="AE1686">
        <v>94.92</v>
      </c>
      <c r="AF1686">
        <v>94.92</v>
      </c>
      <c r="AG1686">
        <v>101.7</v>
      </c>
      <c r="AH1686" s="2">
        <f t="shared" si="202"/>
        <v>576.30000000000007</v>
      </c>
      <c r="AI1686" s="2">
        <f t="shared" si="197"/>
        <v>0.44160919540229893</v>
      </c>
      <c r="AJ1686">
        <v>576.29999999999995</v>
      </c>
      <c r="AK1686" s="2">
        <f t="shared" si="203"/>
        <v>1152.6000000000001</v>
      </c>
    </row>
    <row r="1687" spans="1:37" ht="12.75" customHeight="1">
      <c r="A1687" s="2">
        <v>14</v>
      </c>
      <c r="B1687" s="2">
        <v>15</v>
      </c>
      <c r="C1687" s="2" t="s">
        <v>10</v>
      </c>
      <c r="D1687" t="s">
        <v>1448</v>
      </c>
      <c r="E1687" s="2" t="s">
        <v>1607</v>
      </c>
      <c r="F1687" t="str">
        <f t="shared" si="198"/>
        <v>053EMPLOYEE RELATED COSTS - SOCIAL CONTRIBUTIONS</v>
      </c>
      <c r="G1687" t="str">
        <f t="shared" si="199"/>
        <v>1021CONTRIBUTION - MEDICAL AID SCHEME</v>
      </c>
      <c r="H1687" s="2" t="s">
        <v>1567</v>
      </c>
      <c r="I1687" t="s">
        <v>1326</v>
      </c>
      <c r="J1687" s="2" t="s">
        <v>587</v>
      </c>
      <c r="K1687" s="2" t="s">
        <v>588</v>
      </c>
      <c r="L1687" s="2" t="s">
        <v>436</v>
      </c>
      <c r="M1687" s="2" t="s">
        <v>437</v>
      </c>
      <c r="N1687" s="2" t="s">
        <v>438</v>
      </c>
      <c r="O1687" s="2" t="s">
        <v>439</v>
      </c>
      <c r="P1687" s="2">
        <v>1837143</v>
      </c>
      <c r="Q1687" s="2">
        <v>1882501</v>
      </c>
      <c r="R1687" s="3">
        <f t="shared" si="200"/>
        <v>1986038.5549999999</v>
      </c>
      <c r="S1687" s="3">
        <f t="shared" si="201"/>
        <v>2091298.5984149999</v>
      </c>
      <c r="T1687" s="2">
        <v>764360.8</v>
      </c>
      <c r="U1687" s="2">
        <v>0</v>
      </c>
      <c r="V1687" s="2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131313.20000000001</v>
      </c>
      <c r="AC1687">
        <v>108492.6</v>
      </c>
      <c r="AD1687">
        <v>128846.9</v>
      </c>
      <c r="AE1687">
        <v>131902.70000000001</v>
      </c>
      <c r="AF1687">
        <v>131902.70000000001</v>
      </c>
      <c r="AG1687">
        <v>131902.70000000001</v>
      </c>
      <c r="AH1687" s="2">
        <f t="shared" si="202"/>
        <v>764360.8</v>
      </c>
      <c r="AI1687" s="2">
        <f t="shared" si="197"/>
        <v>0.41605950108402018</v>
      </c>
      <c r="AJ1687">
        <v>764360.8</v>
      </c>
      <c r="AK1687" s="2">
        <f t="shared" si="203"/>
        <v>1528721.6</v>
      </c>
    </row>
    <row r="1688" spans="1:37" ht="12.75" customHeight="1">
      <c r="A1688" s="2">
        <v>14</v>
      </c>
      <c r="B1688" s="2">
        <v>15</v>
      </c>
      <c r="C1688" s="2" t="s">
        <v>10</v>
      </c>
      <c r="D1688" t="s">
        <v>1448</v>
      </c>
      <c r="E1688" s="2" t="s">
        <v>1607</v>
      </c>
      <c r="F1688" t="str">
        <f t="shared" si="198"/>
        <v>053EMPLOYEE RELATED COSTS - SOCIAL CONTRIBUTIONS</v>
      </c>
      <c r="G1688" t="str">
        <f t="shared" si="199"/>
        <v>1022CONTRIBUTION - PENSION SCHEMES</v>
      </c>
      <c r="H1688" s="2" t="s">
        <v>1567</v>
      </c>
      <c r="I1688" t="s">
        <v>1326</v>
      </c>
      <c r="J1688" s="2" t="s">
        <v>587</v>
      </c>
      <c r="K1688" s="2" t="s">
        <v>588</v>
      </c>
      <c r="L1688" s="2" t="s">
        <v>436</v>
      </c>
      <c r="M1688" s="2" t="s">
        <v>437</v>
      </c>
      <c r="N1688" s="2" t="s">
        <v>440</v>
      </c>
      <c r="O1688" s="2" t="s">
        <v>441</v>
      </c>
      <c r="P1688" s="2">
        <v>351484</v>
      </c>
      <c r="Q1688" s="2">
        <v>471780</v>
      </c>
      <c r="R1688" s="3">
        <f t="shared" si="200"/>
        <v>497727.9</v>
      </c>
      <c r="S1688" s="3">
        <f t="shared" si="201"/>
        <v>524107.47870000004</v>
      </c>
      <c r="T1688" s="2">
        <v>140302.38</v>
      </c>
      <c r="U1688" s="2">
        <v>0</v>
      </c>
      <c r="V1688" s="2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23383.73</v>
      </c>
      <c r="AC1688">
        <v>23383.73</v>
      </c>
      <c r="AD1688">
        <v>23383.73</v>
      </c>
      <c r="AE1688">
        <v>23383.73</v>
      </c>
      <c r="AF1688">
        <v>23383.73</v>
      </c>
      <c r="AG1688">
        <v>23383.73</v>
      </c>
      <c r="AH1688" s="2">
        <f t="shared" si="202"/>
        <v>140302.38</v>
      </c>
      <c r="AI1688" s="2">
        <f t="shared" si="197"/>
        <v>0.39917145588419389</v>
      </c>
      <c r="AJ1688">
        <v>140302.38</v>
      </c>
      <c r="AK1688" s="2">
        <f t="shared" si="203"/>
        <v>280604.76</v>
      </c>
    </row>
    <row r="1689" spans="1:37" ht="12.75" customHeight="1">
      <c r="A1689" s="2">
        <v>14</v>
      </c>
      <c r="B1689" s="2">
        <v>15</v>
      </c>
      <c r="C1689" s="2" t="s">
        <v>10</v>
      </c>
      <c r="D1689" t="s">
        <v>1448</v>
      </c>
      <c r="E1689" s="2" t="s">
        <v>1607</v>
      </c>
      <c r="F1689" t="str">
        <f t="shared" si="198"/>
        <v>053EMPLOYEE RELATED COSTS - SOCIAL CONTRIBUTIONS</v>
      </c>
      <c r="G1689" t="str">
        <f t="shared" si="199"/>
        <v>1023CONTRIBUTION - UIF</v>
      </c>
      <c r="H1689" s="2" t="s">
        <v>1567</v>
      </c>
      <c r="I1689" t="s">
        <v>1326</v>
      </c>
      <c r="J1689" s="2" t="s">
        <v>587</v>
      </c>
      <c r="K1689" s="2" t="s">
        <v>588</v>
      </c>
      <c r="L1689" s="2" t="s">
        <v>436</v>
      </c>
      <c r="M1689" s="2" t="s">
        <v>437</v>
      </c>
      <c r="N1689" s="2" t="s">
        <v>442</v>
      </c>
      <c r="O1689" s="2" t="s">
        <v>443</v>
      </c>
      <c r="P1689" s="2">
        <v>13367</v>
      </c>
      <c r="Q1689" s="2">
        <v>13367</v>
      </c>
      <c r="R1689" s="3">
        <f t="shared" si="200"/>
        <v>14102.184999999999</v>
      </c>
      <c r="S1689" s="3">
        <f t="shared" si="201"/>
        <v>14849.600805</v>
      </c>
      <c r="T1689" s="2">
        <v>4444.3500000000004</v>
      </c>
      <c r="U1689" s="2">
        <v>0</v>
      </c>
      <c r="V1689" s="2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743.6</v>
      </c>
      <c r="AC1689">
        <v>742.72</v>
      </c>
      <c r="AD1689">
        <v>736.83</v>
      </c>
      <c r="AE1689">
        <v>734</v>
      </c>
      <c r="AF1689">
        <v>743.6</v>
      </c>
      <c r="AG1689">
        <v>743.6</v>
      </c>
      <c r="AH1689" s="2">
        <f t="shared" si="202"/>
        <v>4444.3500000000004</v>
      </c>
      <c r="AI1689" s="2">
        <f t="shared" si="197"/>
        <v>0.3324867210294008</v>
      </c>
      <c r="AJ1689">
        <v>4444.3500000000004</v>
      </c>
      <c r="AK1689" s="2">
        <f t="shared" si="203"/>
        <v>8888.7000000000007</v>
      </c>
    </row>
    <row r="1690" spans="1:37" ht="12.75" customHeight="1">
      <c r="A1690" s="2">
        <v>14</v>
      </c>
      <c r="B1690" s="2">
        <v>15</v>
      </c>
      <c r="C1690" s="2" t="s">
        <v>10</v>
      </c>
      <c r="D1690" t="s">
        <v>1448</v>
      </c>
      <c r="E1690" s="2" t="s">
        <v>1607</v>
      </c>
      <c r="F1690" t="str">
        <f t="shared" si="198"/>
        <v>053EMPLOYEE RELATED COSTS - SOCIAL CONTRIBUTIONS</v>
      </c>
      <c r="G1690" t="str">
        <f t="shared" si="199"/>
        <v>1024CONTRIBUTION - GROUP INSURANCE</v>
      </c>
      <c r="H1690" s="2" t="s">
        <v>1567</v>
      </c>
      <c r="I1690" t="s">
        <v>1326</v>
      </c>
      <c r="J1690" s="2" t="s">
        <v>587</v>
      </c>
      <c r="K1690" s="2" t="s">
        <v>588</v>
      </c>
      <c r="L1690" s="2" t="s">
        <v>436</v>
      </c>
      <c r="M1690" s="2" t="s">
        <v>437</v>
      </c>
      <c r="N1690" s="2" t="s">
        <v>444</v>
      </c>
      <c r="O1690" s="2" t="s">
        <v>445</v>
      </c>
      <c r="P1690" s="2">
        <v>37654</v>
      </c>
      <c r="Q1690" s="2">
        <v>44249</v>
      </c>
      <c r="R1690" s="3">
        <f t="shared" si="200"/>
        <v>46682.695</v>
      </c>
      <c r="S1690" s="3">
        <f t="shared" si="201"/>
        <v>49156.877834999999</v>
      </c>
      <c r="T1690" s="2">
        <v>12754.740000000002</v>
      </c>
      <c r="U1690" s="2">
        <v>0</v>
      </c>
      <c r="V1690" s="2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2125.79</v>
      </c>
      <c r="AC1690">
        <v>2125.79</v>
      </c>
      <c r="AD1690">
        <v>2125.79</v>
      </c>
      <c r="AE1690">
        <v>2125.79</v>
      </c>
      <c r="AF1690">
        <v>2125.79</v>
      </c>
      <c r="AG1690">
        <v>2125.79</v>
      </c>
      <c r="AH1690" s="2">
        <f t="shared" si="202"/>
        <v>12754.740000000002</v>
      </c>
      <c r="AI1690" s="2">
        <f t="shared" si="197"/>
        <v>0.33873532692409841</v>
      </c>
      <c r="AJ1690">
        <v>12754.74</v>
      </c>
      <c r="AK1690" s="2">
        <f t="shared" si="203"/>
        <v>25509.480000000003</v>
      </c>
    </row>
    <row r="1691" spans="1:37" ht="12.75" customHeight="1">
      <c r="A1691" s="2">
        <v>14</v>
      </c>
      <c r="B1691" s="2">
        <v>15</v>
      </c>
      <c r="C1691" s="2" t="s">
        <v>10</v>
      </c>
      <c r="D1691" t="s">
        <v>1448</v>
      </c>
      <c r="E1691" s="2" t="s">
        <v>1607</v>
      </c>
      <c r="F1691" t="str">
        <f t="shared" si="198"/>
        <v>053EMPLOYEE RELATED COSTS - SOCIAL CONTRIBUTIONS</v>
      </c>
      <c r="G1691" t="str">
        <f t="shared" si="199"/>
        <v>1027CONTRIBUTION - WORKERS COMPENSATION</v>
      </c>
      <c r="H1691" s="2" t="s">
        <v>1567</v>
      </c>
      <c r="I1691" t="s">
        <v>1326</v>
      </c>
      <c r="J1691" s="2" t="s">
        <v>587</v>
      </c>
      <c r="K1691" s="2" t="s">
        <v>588</v>
      </c>
      <c r="L1691" s="2" t="s">
        <v>436</v>
      </c>
      <c r="M1691" s="2" t="s">
        <v>437</v>
      </c>
      <c r="N1691" s="2" t="s">
        <v>446</v>
      </c>
      <c r="O1691" s="2" t="s">
        <v>447</v>
      </c>
      <c r="P1691" s="2">
        <v>2698225</v>
      </c>
      <c r="Q1691" s="2">
        <v>200796</v>
      </c>
      <c r="R1691" s="3">
        <f t="shared" si="200"/>
        <v>211839.78</v>
      </c>
      <c r="S1691" s="3">
        <f t="shared" si="201"/>
        <v>223067.28834</v>
      </c>
      <c r="T1691" s="2">
        <v>0</v>
      </c>
      <c r="U1691" s="2">
        <v>0</v>
      </c>
      <c r="V1691" s="2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 s="2">
        <f t="shared" si="202"/>
        <v>0</v>
      </c>
      <c r="AI1691" s="2">
        <f t="shared" si="197"/>
        <v>0</v>
      </c>
      <c r="AJ1691">
        <v>0</v>
      </c>
      <c r="AK1691" s="2">
        <f t="shared" si="203"/>
        <v>0</v>
      </c>
    </row>
    <row r="1692" spans="1:37" ht="12.75" customHeight="1">
      <c r="A1692" s="2">
        <v>14</v>
      </c>
      <c r="B1692" s="2">
        <v>15</v>
      </c>
      <c r="C1692" s="2" t="s">
        <v>10</v>
      </c>
      <c r="D1692" t="s">
        <v>1448</v>
      </c>
      <c r="E1692" s="2" t="s">
        <v>1607</v>
      </c>
      <c r="F1692" t="str">
        <f t="shared" si="198"/>
        <v>053EMPLOYEE RELATED COSTS - SOCIAL CONTRIBUTIONS</v>
      </c>
      <c r="G1692" t="str">
        <f t="shared" si="199"/>
        <v>1028LEVIES - SETA</v>
      </c>
      <c r="H1692" s="2" t="s">
        <v>1567</v>
      </c>
      <c r="I1692" t="s">
        <v>1326</v>
      </c>
      <c r="J1692" s="2" t="s">
        <v>587</v>
      </c>
      <c r="K1692" s="2" t="s">
        <v>588</v>
      </c>
      <c r="L1692" s="2" t="s">
        <v>436</v>
      </c>
      <c r="M1692" s="2" t="s">
        <v>437</v>
      </c>
      <c r="N1692" s="2" t="s">
        <v>448</v>
      </c>
      <c r="O1692" s="2" t="s">
        <v>449</v>
      </c>
      <c r="P1692" s="2">
        <v>22055</v>
      </c>
      <c r="Q1692" s="2">
        <v>25000</v>
      </c>
      <c r="R1692" s="3">
        <f t="shared" si="200"/>
        <v>26375</v>
      </c>
      <c r="S1692" s="3">
        <f t="shared" si="201"/>
        <v>27772.875</v>
      </c>
      <c r="T1692" s="2">
        <v>7711.49</v>
      </c>
      <c r="U1692" s="2">
        <v>0</v>
      </c>
      <c r="V1692" s="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1299.54</v>
      </c>
      <c r="AC1692">
        <v>1152.0899999999999</v>
      </c>
      <c r="AD1692">
        <v>1284.1600000000001</v>
      </c>
      <c r="AE1692">
        <v>1085.1400000000001</v>
      </c>
      <c r="AF1692">
        <v>1477.66</v>
      </c>
      <c r="AG1692">
        <v>1412.9</v>
      </c>
      <c r="AH1692" s="2">
        <f t="shared" si="202"/>
        <v>7711.49</v>
      </c>
      <c r="AI1692" s="2">
        <f t="shared" si="197"/>
        <v>0.34964815234640673</v>
      </c>
      <c r="AJ1692">
        <v>7711.49</v>
      </c>
      <c r="AK1692" s="2">
        <f t="shared" si="203"/>
        <v>15422.98</v>
      </c>
    </row>
    <row r="1693" spans="1:37" ht="12.75" customHeight="1">
      <c r="A1693" s="2">
        <v>14</v>
      </c>
      <c r="B1693" s="2">
        <v>15</v>
      </c>
      <c r="C1693" s="2" t="s">
        <v>10</v>
      </c>
      <c r="D1693" t="s">
        <v>1448</v>
      </c>
      <c r="E1693" s="2" t="s">
        <v>1607</v>
      </c>
      <c r="F1693" t="str">
        <f t="shared" si="198"/>
        <v>053EMPLOYEE RELATED COSTS - SOCIAL CONTRIBUTIONS</v>
      </c>
      <c r="G1693" t="str">
        <f t="shared" si="199"/>
        <v>1029LEVIES - BARGAINING COUNCIL</v>
      </c>
      <c r="H1693" s="2" t="s">
        <v>1567</v>
      </c>
      <c r="I1693" t="s">
        <v>1326</v>
      </c>
      <c r="J1693" s="2" t="s">
        <v>587</v>
      </c>
      <c r="K1693" s="2" t="s">
        <v>588</v>
      </c>
      <c r="L1693" s="2" t="s">
        <v>436</v>
      </c>
      <c r="M1693" s="2" t="s">
        <v>437</v>
      </c>
      <c r="N1693" s="2" t="s">
        <v>450</v>
      </c>
      <c r="O1693" s="2" t="s">
        <v>451</v>
      </c>
      <c r="P1693" s="2">
        <v>571</v>
      </c>
      <c r="Q1693" s="2">
        <v>609</v>
      </c>
      <c r="R1693" s="3">
        <f t="shared" si="200"/>
        <v>642.495</v>
      </c>
      <c r="S1693" s="3">
        <f t="shared" si="201"/>
        <v>676.547235</v>
      </c>
      <c r="T1693" s="2">
        <v>203.4</v>
      </c>
      <c r="U1693" s="2">
        <v>0</v>
      </c>
      <c r="V1693" s="2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33.9</v>
      </c>
      <c r="AC1693">
        <v>33.9</v>
      </c>
      <c r="AD1693">
        <v>33.9</v>
      </c>
      <c r="AE1693">
        <v>33.9</v>
      </c>
      <c r="AF1693">
        <v>33.9</v>
      </c>
      <c r="AG1693">
        <v>33.9</v>
      </c>
      <c r="AH1693" s="2">
        <f t="shared" si="202"/>
        <v>203.4</v>
      </c>
      <c r="AI1693" s="2">
        <f t="shared" si="197"/>
        <v>0.3562171628721541</v>
      </c>
      <c r="AJ1693">
        <v>203.4</v>
      </c>
      <c r="AK1693" s="2">
        <f t="shared" si="203"/>
        <v>406.8</v>
      </c>
    </row>
    <row r="1694" spans="1:37" ht="12.75" customHeight="1">
      <c r="A1694" s="2">
        <v>14</v>
      </c>
      <c r="B1694" s="2">
        <v>15</v>
      </c>
      <c r="C1694" s="2" t="s">
        <v>10</v>
      </c>
      <c r="D1694" t="s">
        <v>1449</v>
      </c>
      <c r="E1694" s="2" t="s">
        <v>1607</v>
      </c>
      <c r="F1694" t="str">
        <f t="shared" si="198"/>
        <v>053EMPLOYEE RELATED COSTS - SOCIAL CONTRIBUTIONS</v>
      </c>
      <c r="G1694" t="str">
        <f t="shared" si="199"/>
        <v>1022CONTRIBUTION - PENSION SCHEMES</v>
      </c>
      <c r="H1694" s="2" t="s">
        <v>1573</v>
      </c>
      <c r="I1694" t="s">
        <v>1326</v>
      </c>
      <c r="J1694" s="2" t="s">
        <v>591</v>
      </c>
      <c r="K1694" s="2" t="s">
        <v>592</v>
      </c>
      <c r="L1694" s="2" t="s">
        <v>436</v>
      </c>
      <c r="M1694" s="2" t="s">
        <v>437</v>
      </c>
      <c r="N1694" s="2" t="s">
        <v>440</v>
      </c>
      <c r="O1694" s="2" t="s">
        <v>441</v>
      </c>
      <c r="P1694" s="2">
        <v>229475</v>
      </c>
      <c r="Q1694" s="2">
        <v>162530</v>
      </c>
      <c r="R1694" s="3">
        <f t="shared" si="200"/>
        <v>171469.15</v>
      </c>
      <c r="S1694" s="3">
        <f t="shared" si="201"/>
        <v>180557.01494999998</v>
      </c>
      <c r="T1694" s="2">
        <v>28531.739999999998</v>
      </c>
      <c r="U1694" s="2">
        <v>0</v>
      </c>
      <c r="V1694" s="2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4748.9799999999996</v>
      </c>
      <c r="AC1694">
        <v>4748.9799999999996</v>
      </c>
      <c r="AD1694">
        <v>4748.9799999999996</v>
      </c>
      <c r="AE1694">
        <v>4748.9799999999996</v>
      </c>
      <c r="AF1694">
        <v>4748.9799999999996</v>
      </c>
      <c r="AG1694">
        <v>4786.84</v>
      </c>
      <c r="AH1694" s="2">
        <f t="shared" si="202"/>
        <v>28531.739999999998</v>
      </c>
      <c r="AI1694" s="2">
        <f t="shared" si="197"/>
        <v>0.1243348512909903</v>
      </c>
      <c r="AJ1694">
        <v>28531.74</v>
      </c>
      <c r="AK1694" s="2">
        <f t="shared" si="203"/>
        <v>57063.479999999996</v>
      </c>
    </row>
    <row r="1695" spans="1:37" ht="12.75" customHeight="1">
      <c r="A1695" s="2">
        <v>14</v>
      </c>
      <c r="B1695" s="2">
        <v>15</v>
      </c>
      <c r="C1695" s="2" t="s">
        <v>10</v>
      </c>
      <c r="D1695" t="s">
        <v>1449</v>
      </c>
      <c r="E1695" s="2" t="s">
        <v>1607</v>
      </c>
      <c r="F1695" t="str">
        <f t="shared" si="198"/>
        <v>053EMPLOYEE RELATED COSTS - SOCIAL CONTRIBUTIONS</v>
      </c>
      <c r="G1695" t="str">
        <f t="shared" si="199"/>
        <v>1023CONTRIBUTION - UIF</v>
      </c>
      <c r="H1695" s="2" t="s">
        <v>1573</v>
      </c>
      <c r="I1695" t="s">
        <v>1326</v>
      </c>
      <c r="J1695" s="2" t="s">
        <v>591</v>
      </c>
      <c r="K1695" s="2" t="s">
        <v>592</v>
      </c>
      <c r="L1695" s="2" t="s">
        <v>436</v>
      </c>
      <c r="M1695" s="2" t="s">
        <v>437</v>
      </c>
      <c r="N1695" s="2" t="s">
        <v>442</v>
      </c>
      <c r="O1695" s="2" t="s">
        <v>443</v>
      </c>
      <c r="P1695" s="2">
        <v>5729</v>
      </c>
      <c r="Q1695" s="2">
        <v>3819</v>
      </c>
      <c r="R1695" s="3">
        <f t="shared" si="200"/>
        <v>4029.0450000000001</v>
      </c>
      <c r="S1695" s="3">
        <f t="shared" si="201"/>
        <v>4242.5843850000001</v>
      </c>
      <c r="T1695" s="2">
        <v>1784.64</v>
      </c>
      <c r="U1695" s="2">
        <v>0</v>
      </c>
      <c r="V1695" s="2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297.44</v>
      </c>
      <c r="AC1695">
        <v>297.44</v>
      </c>
      <c r="AD1695">
        <v>297.44</v>
      </c>
      <c r="AE1695">
        <v>297.44</v>
      </c>
      <c r="AF1695">
        <v>297.44</v>
      </c>
      <c r="AG1695">
        <v>297.44</v>
      </c>
      <c r="AH1695" s="2">
        <f t="shared" si="202"/>
        <v>1784.64</v>
      </c>
      <c r="AI1695" s="2">
        <f t="shared" si="197"/>
        <v>0.31150986210507942</v>
      </c>
      <c r="AJ1695">
        <v>1784.64</v>
      </c>
      <c r="AK1695" s="2">
        <f t="shared" si="203"/>
        <v>3569.28</v>
      </c>
    </row>
    <row r="1696" spans="1:37" ht="12.75" customHeight="1">
      <c r="A1696" s="2">
        <v>14</v>
      </c>
      <c r="B1696" s="2">
        <v>15</v>
      </c>
      <c r="C1696" s="2" t="s">
        <v>10</v>
      </c>
      <c r="D1696" t="s">
        <v>1449</v>
      </c>
      <c r="E1696" s="2" t="s">
        <v>1607</v>
      </c>
      <c r="F1696" t="str">
        <f t="shared" si="198"/>
        <v>053EMPLOYEE RELATED COSTS - SOCIAL CONTRIBUTIONS</v>
      </c>
      <c r="G1696" t="str">
        <f t="shared" si="199"/>
        <v>1024CONTRIBUTION - GROUP INSURANCE</v>
      </c>
      <c r="H1696" s="2" t="s">
        <v>1573</v>
      </c>
      <c r="I1696" t="s">
        <v>1326</v>
      </c>
      <c r="J1696" s="2" t="s">
        <v>591</v>
      </c>
      <c r="K1696" s="2" t="s">
        <v>592</v>
      </c>
      <c r="L1696" s="2" t="s">
        <v>436</v>
      </c>
      <c r="M1696" s="2" t="s">
        <v>437</v>
      </c>
      <c r="N1696" s="2" t="s">
        <v>444</v>
      </c>
      <c r="O1696" s="2" t="s">
        <v>445</v>
      </c>
      <c r="P1696" s="2">
        <v>20861</v>
      </c>
      <c r="Q1696" s="2">
        <v>16017</v>
      </c>
      <c r="R1696" s="3">
        <f t="shared" si="200"/>
        <v>16897.935000000001</v>
      </c>
      <c r="S1696" s="3">
        <f t="shared" si="201"/>
        <v>17793.525555</v>
      </c>
      <c r="T1696" s="2">
        <v>3170.1699999999996</v>
      </c>
      <c r="U1696" s="2">
        <v>0</v>
      </c>
      <c r="V1696" s="2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527.66</v>
      </c>
      <c r="AC1696">
        <v>527.66</v>
      </c>
      <c r="AD1696">
        <v>527.66</v>
      </c>
      <c r="AE1696">
        <v>527.66</v>
      </c>
      <c r="AF1696">
        <v>527.66</v>
      </c>
      <c r="AG1696">
        <v>531.87</v>
      </c>
      <c r="AH1696" s="2">
        <f t="shared" si="202"/>
        <v>3170.1699999999996</v>
      </c>
      <c r="AI1696" s="2">
        <f t="shared" si="197"/>
        <v>0.15196634868894107</v>
      </c>
      <c r="AJ1696">
        <v>3170.17</v>
      </c>
      <c r="AK1696" s="2">
        <f t="shared" si="203"/>
        <v>6340.3399999999992</v>
      </c>
    </row>
    <row r="1697" spans="1:37" ht="12.75" customHeight="1">
      <c r="A1697" s="2">
        <v>14</v>
      </c>
      <c r="B1697" s="2">
        <v>15</v>
      </c>
      <c r="C1697" s="2" t="s">
        <v>10</v>
      </c>
      <c r="D1697" t="s">
        <v>1449</v>
      </c>
      <c r="E1697" s="2" t="s">
        <v>1607</v>
      </c>
      <c r="F1697" t="str">
        <f t="shared" si="198"/>
        <v>053EMPLOYEE RELATED COSTS - SOCIAL CONTRIBUTIONS</v>
      </c>
      <c r="G1697" t="str">
        <f t="shared" si="199"/>
        <v>1027CONTRIBUTION - WORKERS COMPENSATION</v>
      </c>
      <c r="H1697" s="2" t="s">
        <v>1573</v>
      </c>
      <c r="I1697" t="s">
        <v>1326</v>
      </c>
      <c r="J1697" s="2" t="s">
        <v>591</v>
      </c>
      <c r="K1697" s="2" t="s">
        <v>592</v>
      </c>
      <c r="L1697" s="2" t="s">
        <v>436</v>
      </c>
      <c r="M1697" s="2" t="s">
        <v>437</v>
      </c>
      <c r="N1697" s="2" t="s">
        <v>446</v>
      </c>
      <c r="O1697" s="2" t="s">
        <v>447</v>
      </c>
      <c r="P1697" s="2">
        <v>0</v>
      </c>
      <c r="Q1697" s="2">
        <v>13895</v>
      </c>
      <c r="R1697" s="3">
        <f t="shared" si="200"/>
        <v>14659.225</v>
      </c>
      <c r="S1697" s="3">
        <f t="shared" si="201"/>
        <v>15436.163925000001</v>
      </c>
      <c r="T1697" s="2">
        <v>0</v>
      </c>
      <c r="U1697" s="2">
        <v>0</v>
      </c>
      <c r="V1697" s="2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 s="2">
        <f t="shared" si="202"/>
        <v>0</v>
      </c>
      <c r="AI1697" s="2" t="e">
        <f t="shared" si="197"/>
        <v>#DIV/0!</v>
      </c>
      <c r="AJ1697">
        <v>0</v>
      </c>
      <c r="AK1697" s="2">
        <f t="shared" si="203"/>
        <v>0</v>
      </c>
    </row>
    <row r="1698" spans="1:37" ht="12.75" customHeight="1">
      <c r="A1698" s="2">
        <v>14</v>
      </c>
      <c r="B1698" s="2">
        <v>15</v>
      </c>
      <c r="C1698" s="2" t="s">
        <v>10</v>
      </c>
      <c r="D1698" t="s">
        <v>1449</v>
      </c>
      <c r="E1698" s="2" t="s">
        <v>1607</v>
      </c>
      <c r="F1698" t="str">
        <f t="shared" si="198"/>
        <v>053EMPLOYEE RELATED COSTS - SOCIAL CONTRIBUTIONS</v>
      </c>
      <c r="G1698" t="str">
        <f t="shared" si="199"/>
        <v>1028LEVIES - SETA</v>
      </c>
      <c r="H1698" s="2" t="s">
        <v>1573</v>
      </c>
      <c r="I1698" t="s">
        <v>1326</v>
      </c>
      <c r="J1698" s="2" t="s">
        <v>591</v>
      </c>
      <c r="K1698" s="2" t="s">
        <v>592</v>
      </c>
      <c r="L1698" s="2" t="s">
        <v>436</v>
      </c>
      <c r="M1698" s="2" t="s">
        <v>437</v>
      </c>
      <c r="N1698" s="2" t="s">
        <v>448</v>
      </c>
      <c r="O1698" s="2" t="s">
        <v>449</v>
      </c>
      <c r="P1698" s="2">
        <v>11602</v>
      </c>
      <c r="Q1698" s="2">
        <v>10536</v>
      </c>
      <c r="R1698" s="3">
        <f t="shared" si="200"/>
        <v>11115.48</v>
      </c>
      <c r="S1698" s="3">
        <f t="shared" si="201"/>
        <v>11704.60044</v>
      </c>
      <c r="T1698" s="2">
        <v>5398.92</v>
      </c>
      <c r="U1698" s="2">
        <v>0</v>
      </c>
      <c r="V1698" s="2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830.56</v>
      </c>
      <c r="AC1698">
        <v>753.29</v>
      </c>
      <c r="AD1698">
        <v>1036.08</v>
      </c>
      <c r="AE1698">
        <v>751.78</v>
      </c>
      <c r="AF1698">
        <v>1016.77</v>
      </c>
      <c r="AG1698">
        <v>1010.44</v>
      </c>
      <c r="AH1698" s="2">
        <f t="shared" si="202"/>
        <v>5398.92</v>
      </c>
      <c r="AI1698" s="2">
        <f t="shared" si="197"/>
        <v>0.46534390622306498</v>
      </c>
      <c r="AJ1698">
        <v>5398.92</v>
      </c>
      <c r="AK1698" s="2">
        <f t="shared" si="203"/>
        <v>10797.84</v>
      </c>
    </row>
    <row r="1699" spans="1:37" ht="12.75" customHeight="1">
      <c r="A1699" s="2">
        <v>14</v>
      </c>
      <c r="B1699" s="2">
        <v>15</v>
      </c>
      <c r="C1699" s="2" t="s">
        <v>10</v>
      </c>
      <c r="D1699" t="s">
        <v>1449</v>
      </c>
      <c r="E1699" s="2" t="s">
        <v>1607</v>
      </c>
      <c r="F1699" t="str">
        <f t="shared" si="198"/>
        <v>053EMPLOYEE RELATED COSTS - SOCIAL CONTRIBUTIONS</v>
      </c>
      <c r="G1699" t="str">
        <f t="shared" si="199"/>
        <v>1029LEVIES - BARGAINING COUNCIL</v>
      </c>
      <c r="H1699" s="2" t="s">
        <v>1573</v>
      </c>
      <c r="I1699" t="s">
        <v>1326</v>
      </c>
      <c r="J1699" s="2" t="s">
        <v>591</v>
      </c>
      <c r="K1699" s="2" t="s">
        <v>592</v>
      </c>
      <c r="L1699" s="2" t="s">
        <v>436</v>
      </c>
      <c r="M1699" s="2" t="s">
        <v>437</v>
      </c>
      <c r="N1699" s="2" t="s">
        <v>450</v>
      </c>
      <c r="O1699" s="2" t="s">
        <v>451</v>
      </c>
      <c r="P1699" s="2">
        <v>245</v>
      </c>
      <c r="Q1699" s="2">
        <v>174</v>
      </c>
      <c r="R1699" s="3">
        <f t="shared" si="200"/>
        <v>183.57</v>
      </c>
      <c r="S1699" s="3">
        <f t="shared" si="201"/>
        <v>193.29920999999999</v>
      </c>
      <c r="T1699" s="2">
        <v>81.36</v>
      </c>
      <c r="U1699" s="2">
        <v>0</v>
      </c>
      <c r="V1699" s="2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13.56</v>
      </c>
      <c r="AC1699">
        <v>13.56</v>
      </c>
      <c r="AD1699">
        <v>13.56</v>
      </c>
      <c r="AE1699">
        <v>13.56</v>
      </c>
      <c r="AF1699">
        <v>13.56</v>
      </c>
      <c r="AG1699">
        <v>13.56</v>
      </c>
      <c r="AH1699" s="2">
        <f t="shared" si="202"/>
        <v>81.36</v>
      </c>
      <c r="AI1699" s="2">
        <f t="shared" si="197"/>
        <v>0.33208163265306123</v>
      </c>
      <c r="AJ1699">
        <v>81.36</v>
      </c>
      <c r="AK1699" s="2">
        <f t="shared" si="203"/>
        <v>162.72</v>
      </c>
    </row>
    <row r="1700" spans="1:37" ht="12.75" customHeight="1">
      <c r="A1700" s="2">
        <v>14</v>
      </c>
      <c r="B1700" s="2">
        <v>15</v>
      </c>
      <c r="C1700" s="2" t="s">
        <v>10</v>
      </c>
      <c r="D1700" t="s">
        <v>1450</v>
      </c>
      <c r="E1700" s="2" t="s">
        <v>1608</v>
      </c>
      <c r="F1700" t="str">
        <f t="shared" si="198"/>
        <v>053EMPLOYEE RELATED COSTS - SOCIAL CONTRIBUTIONS</v>
      </c>
      <c r="G1700" t="str">
        <f t="shared" si="199"/>
        <v>1021CONTRIBUTION - MEDICAL AID SCHEME</v>
      </c>
      <c r="H1700" s="2" t="s">
        <v>1582</v>
      </c>
      <c r="I1700" t="s">
        <v>1326</v>
      </c>
      <c r="J1700" s="2" t="s">
        <v>593</v>
      </c>
      <c r="K1700" s="2" t="s">
        <v>594</v>
      </c>
      <c r="L1700" s="2" t="s">
        <v>436</v>
      </c>
      <c r="M1700" s="2" t="s">
        <v>437</v>
      </c>
      <c r="N1700" s="2" t="s">
        <v>438</v>
      </c>
      <c r="O1700" s="2" t="s">
        <v>439</v>
      </c>
      <c r="P1700" s="2">
        <v>59344</v>
      </c>
      <c r="Q1700" s="2">
        <v>64683</v>
      </c>
      <c r="R1700" s="3">
        <f t="shared" si="200"/>
        <v>68240.565000000002</v>
      </c>
      <c r="S1700" s="3">
        <f t="shared" si="201"/>
        <v>71857.314945000006</v>
      </c>
      <c r="T1700" s="2">
        <v>27730.799999999999</v>
      </c>
      <c r="U1700" s="2">
        <v>0</v>
      </c>
      <c r="V1700" s="2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4621.8</v>
      </c>
      <c r="AC1700">
        <v>4621.8</v>
      </c>
      <c r="AD1700">
        <v>4621.8</v>
      </c>
      <c r="AE1700">
        <v>4621.8</v>
      </c>
      <c r="AF1700">
        <v>4621.8</v>
      </c>
      <c r="AG1700">
        <v>4621.8</v>
      </c>
      <c r="AH1700" s="2">
        <f t="shared" si="202"/>
        <v>27730.799999999999</v>
      </c>
      <c r="AI1700" s="2">
        <f t="shared" si="197"/>
        <v>0.46728902669183064</v>
      </c>
      <c r="AJ1700">
        <v>27730.799999999999</v>
      </c>
      <c r="AK1700" s="2">
        <f t="shared" si="203"/>
        <v>55461.599999999999</v>
      </c>
    </row>
    <row r="1701" spans="1:37" ht="12.75" customHeight="1">
      <c r="A1701" s="2">
        <v>14</v>
      </c>
      <c r="B1701" s="2">
        <v>15</v>
      </c>
      <c r="C1701" s="2" t="s">
        <v>10</v>
      </c>
      <c r="D1701" t="s">
        <v>1450</v>
      </c>
      <c r="E1701" s="2" t="s">
        <v>1608</v>
      </c>
      <c r="F1701" t="str">
        <f t="shared" si="198"/>
        <v>053EMPLOYEE RELATED COSTS - SOCIAL CONTRIBUTIONS</v>
      </c>
      <c r="G1701" t="str">
        <f t="shared" si="199"/>
        <v>1022CONTRIBUTION - PENSION SCHEMES</v>
      </c>
      <c r="H1701" s="2" t="s">
        <v>1582</v>
      </c>
      <c r="I1701" t="s">
        <v>1326</v>
      </c>
      <c r="J1701" s="2" t="s">
        <v>593</v>
      </c>
      <c r="K1701" s="2" t="s">
        <v>594</v>
      </c>
      <c r="L1701" s="2" t="s">
        <v>436</v>
      </c>
      <c r="M1701" s="2" t="s">
        <v>437</v>
      </c>
      <c r="N1701" s="2" t="s">
        <v>440</v>
      </c>
      <c r="O1701" s="2" t="s">
        <v>441</v>
      </c>
      <c r="P1701" s="2">
        <v>178572</v>
      </c>
      <c r="Q1701" s="2">
        <v>190697</v>
      </c>
      <c r="R1701" s="3">
        <f t="shared" si="200"/>
        <v>201185.33499999999</v>
      </c>
      <c r="S1701" s="3">
        <f t="shared" si="201"/>
        <v>211848.15775499999</v>
      </c>
      <c r="T1701" s="2">
        <v>89110.680000000008</v>
      </c>
      <c r="U1701" s="2">
        <v>0</v>
      </c>
      <c r="V1701" s="2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14851.78</v>
      </c>
      <c r="AC1701">
        <v>14851.78</v>
      </c>
      <c r="AD1701">
        <v>14851.78</v>
      </c>
      <c r="AE1701">
        <v>14851.78</v>
      </c>
      <c r="AF1701">
        <v>14851.78</v>
      </c>
      <c r="AG1701">
        <v>14851.78</v>
      </c>
      <c r="AH1701" s="2">
        <f t="shared" si="202"/>
        <v>89110.680000000008</v>
      </c>
      <c r="AI1701" s="2">
        <f t="shared" si="197"/>
        <v>0.4990182111417244</v>
      </c>
      <c r="AJ1701">
        <v>89110.68</v>
      </c>
      <c r="AK1701" s="2">
        <f t="shared" si="203"/>
        <v>178221.36000000002</v>
      </c>
    </row>
    <row r="1702" spans="1:37" ht="12.75" customHeight="1">
      <c r="A1702" s="2">
        <v>14</v>
      </c>
      <c r="B1702" s="2">
        <v>15</v>
      </c>
      <c r="C1702" s="2" t="s">
        <v>10</v>
      </c>
      <c r="D1702" t="s">
        <v>1450</v>
      </c>
      <c r="E1702" s="2" t="s">
        <v>1608</v>
      </c>
      <c r="F1702" t="str">
        <f t="shared" si="198"/>
        <v>053EMPLOYEE RELATED COSTS - SOCIAL CONTRIBUTIONS</v>
      </c>
      <c r="G1702" t="str">
        <f t="shared" si="199"/>
        <v>1023CONTRIBUTION - UIF</v>
      </c>
      <c r="H1702" s="2" t="s">
        <v>1582</v>
      </c>
      <c r="I1702" t="s">
        <v>1326</v>
      </c>
      <c r="J1702" s="2" t="s">
        <v>593</v>
      </c>
      <c r="K1702" s="2" t="s">
        <v>594</v>
      </c>
      <c r="L1702" s="2" t="s">
        <v>436</v>
      </c>
      <c r="M1702" s="2" t="s">
        <v>437</v>
      </c>
      <c r="N1702" s="2" t="s">
        <v>442</v>
      </c>
      <c r="O1702" s="2" t="s">
        <v>443</v>
      </c>
      <c r="P1702" s="2">
        <v>7638</v>
      </c>
      <c r="Q1702" s="2">
        <v>7638</v>
      </c>
      <c r="R1702" s="3">
        <f t="shared" si="200"/>
        <v>8058.09</v>
      </c>
      <c r="S1702" s="3">
        <f t="shared" si="201"/>
        <v>8485.1687700000002</v>
      </c>
      <c r="T1702" s="2">
        <v>3569.28</v>
      </c>
      <c r="U1702" s="2">
        <v>0</v>
      </c>
      <c r="V1702" s="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594.88</v>
      </c>
      <c r="AC1702">
        <v>594.88</v>
      </c>
      <c r="AD1702">
        <v>594.88</v>
      </c>
      <c r="AE1702">
        <v>594.88</v>
      </c>
      <c r="AF1702">
        <v>594.88</v>
      </c>
      <c r="AG1702">
        <v>594.88</v>
      </c>
      <c r="AH1702" s="2">
        <f t="shared" si="202"/>
        <v>3569.28</v>
      </c>
      <c r="AI1702" s="2">
        <f t="shared" si="197"/>
        <v>0.46730557737627654</v>
      </c>
      <c r="AJ1702">
        <v>3569.28</v>
      </c>
      <c r="AK1702" s="2">
        <f t="shared" si="203"/>
        <v>7138.56</v>
      </c>
    </row>
    <row r="1703" spans="1:37" ht="12.75" customHeight="1">
      <c r="A1703" s="2">
        <v>14</v>
      </c>
      <c r="B1703" s="2">
        <v>15</v>
      </c>
      <c r="C1703" s="2" t="s">
        <v>10</v>
      </c>
      <c r="D1703" t="s">
        <v>1450</v>
      </c>
      <c r="E1703" s="2" t="s">
        <v>1608</v>
      </c>
      <c r="F1703" t="str">
        <f t="shared" si="198"/>
        <v>053EMPLOYEE RELATED COSTS - SOCIAL CONTRIBUTIONS</v>
      </c>
      <c r="G1703" t="str">
        <f t="shared" si="199"/>
        <v>1024CONTRIBUTION - GROUP INSURANCE</v>
      </c>
      <c r="H1703" s="2" t="s">
        <v>1582</v>
      </c>
      <c r="I1703" t="s">
        <v>1326</v>
      </c>
      <c r="J1703" s="2" t="s">
        <v>593</v>
      </c>
      <c r="K1703" s="2" t="s">
        <v>594</v>
      </c>
      <c r="L1703" s="2" t="s">
        <v>436</v>
      </c>
      <c r="M1703" s="2" t="s">
        <v>437</v>
      </c>
      <c r="N1703" s="2" t="s">
        <v>444</v>
      </c>
      <c r="O1703" s="2" t="s">
        <v>445</v>
      </c>
      <c r="P1703" s="2">
        <v>16234</v>
      </c>
      <c r="Q1703" s="2">
        <v>17336</v>
      </c>
      <c r="R1703" s="3">
        <f t="shared" si="200"/>
        <v>18289.48</v>
      </c>
      <c r="S1703" s="3">
        <f t="shared" si="201"/>
        <v>19258.82244</v>
      </c>
      <c r="T1703" s="2">
        <v>8101.02</v>
      </c>
      <c r="U1703" s="2">
        <v>0</v>
      </c>
      <c r="V1703" s="2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1350.17</v>
      </c>
      <c r="AC1703">
        <v>1350.17</v>
      </c>
      <c r="AD1703">
        <v>1350.17</v>
      </c>
      <c r="AE1703">
        <v>1350.17</v>
      </c>
      <c r="AF1703">
        <v>1350.17</v>
      </c>
      <c r="AG1703">
        <v>1350.17</v>
      </c>
      <c r="AH1703" s="2">
        <f t="shared" si="202"/>
        <v>8101.02</v>
      </c>
      <c r="AI1703" s="2">
        <f t="shared" si="197"/>
        <v>0.49901564617469513</v>
      </c>
      <c r="AJ1703">
        <v>8101.02</v>
      </c>
      <c r="AK1703" s="2">
        <f t="shared" si="203"/>
        <v>16202.04</v>
      </c>
    </row>
    <row r="1704" spans="1:37" ht="12.75" customHeight="1">
      <c r="A1704" s="2">
        <v>14</v>
      </c>
      <c r="B1704" s="2">
        <v>15</v>
      </c>
      <c r="C1704" s="2" t="s">
        <v>10</v>
      </c>
      <c r="D1704" t="s">
        <v>1450</v>
      </c>
      <c r="E1704" s="2" t="s">
        <v>1608</v>
      </c>
      <c r="F1704" t="str">
        <f t="shared" si="198"/>
        <v>053EMPLOYEE RELATED COSTS - SOCIAL CONTRIBUTIONS</v>
      </c>
      <c r="G1704" t="str">
        <f t="shared" si="199"/>
        <v>1027CONTRIBUTION - WORKERS COMPENSATION</v>
      </c>
      <c r="H1704" s="2" t="s">
        <v>1582</v>
      </c>
      <c r="I1704" t="s">
        <v>1326</v>
      </c>
      <c r="J1704" s="2" t="s">
        <v>593</v>
      </c>
      <c r="K1704" s="2" t="s">
        <v>594</v>
      </c>
      <c r="L1704" s="2" t="s">
        <v>436</v>
      </c>
      <c r="M1704" s="2" t="s">
        <v>437</v>
      </c>
      <c r="N1704" s="2" t="s">
        <v>446</v>
      </c>
      <c r="O1704" s="2" t="s">
        <v>447</v>
      </c>
      <c r="P1704" s="2">
        <v>0</v>
      </c>
      <c r="Q1704" s="2">
        <v>27038</v>
      </c>
      <c r="R1704" s="3">
        <f t="shared" si="200"/>
        <v>28525.09</v>
      </c>
      <c r="S1704" s="3">
        <f t="shared" si="201"/>
        <v>30036.91977</v>
      </c>
      <c r="T1704" s="2">
        <v>0</v>
      </c>
      <c r="U1704" s="2">
        <v>0</v>
      </c>
      <c r="V1704" s="2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 s="2">
        <f t="shared" si="202"/>
        <v>0</v>
      </c>
      <c r="AI1704" s="2" t="e">
        <f t="shared" si="197"/>
        <v>#DIV/0!</v>
      </c>
      <c r="AJ1704">
        <v>0</v>
      </c>
      <c r="AK1704" s="2">
        <f t="shared" si="203"/>
        <v>0</v>
      </c>
    </row>
    <row r="1705" spans="1:37" ht="12.75" customHeight="1">
      <c r="A1705" s="2">
        <v>14</v>
      </c>
      <c r="B1705" s="2">
        <v>15</v>
      </c>
      <c r="C1705" s="2" t="s">
        <v>10</v>
      </c>
      <c r="D1705" t="s">
        <v>1450</v>
      </c>
      <c r="E1705" s="2" t="s">
        <v>1608</v>
      </c>
      <c r="F1705" t="str">
        <f t="shared" si="198"/>
        <v>053EMPLOYEE RELATED COSTS - SOCIAL CONTRIBUTIONS</v>
      </c>
      <c r="G1705" t="str">
        <f t="shared" si="199"/>
        <v>1028LEVIES - SETA</v>
      </c>
      <c r="H1705" s="2" t="s">
        <v>1582</v>
      </c>
      <c r="I1705" t="s">
        <v>1326</v>
      </c>
      <c r="J1705" s="2" t="s">
        <v>593</v>
      </c>
      <c r="K1705" s="2" t="s">
        <v>594</v>
      </c>
      <c r="L1705" s="2" t="s">
        <v>436</v>
      </c>
      <c r="M1705" s="2" t="s">
        <v>437</v>
      </c>
      <c r="N1705" s="2" t="s">
        <v>448</v>
      </c>
      <c r="O1705" s="2" t="s">
        <v>449</v>
      </c>
      <c r="P1705" s="2">
        <v>20113</v>
      </c>
      <c r="Q1705" s="2">
        <v>24851</v>
      </c>
      <c r="R1705" s="3">
        <f t="shared" si="200"/>
        <v>26217.805</v>
      </c>
      <c r="S1705" s="3">
        <f t="shared" si="201"/>
        <v>27607.348665000001</v>
      </c>
      <c r="T1705" s="2">
        <v>9873.7200000000012</v>
      </c>
      <c r="U1705" s="2">
        <v>0</v>
      </c>
      <c r="V1705" s="2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1486.53</v>
      </c>
      <c r="AC1705">
        <v>1660.78</v>
      </c>
      <c r="AD1705">
        <v>1620.03</v>
      </c>
      <c r="AE1705">
        <v>1533.47</v>
      </c>
      <c r="AF1705">
        <v>1854.9</v>
      </c>
      <c r="AG1705">
        <v>1718.01</v>
      </c>
      <c r="AH1705" s="2">
        <f t="shared" si="202"/>
        <v>9873.7200000000012</v>
      </c>
      <c r="AI1705" s="2">
        <f t="shared" si="197"/>
        <v>0.4909123452493413</v>
      </c>
      <c r="AJ1705">
        <v>9873.7199999999993</v>
      </c>
      <c r="AK1705" s="2">
        <f t="shared" si="203"/>
        <v>19747.440000000002</v>
      </c>
    </row>
    <row r="1706" spans="1:37" ht="12.75" customHeight="1">
      <c r="A1706" s="2">
        <v>14</v>
      </c>
      <c r="B1706" s="2">
        <v>15</v>
      </c>
      <c r="C1706" s="2" t="s">
        <v>10</v>
      </c>
      <c r="D1706" t="s">
        <v>1450</v>
      </c>
      <c r="E1706" s="2" t="s">
        <v>1608</v>
      </c>
      <c r="F1706" t="str">
        <f t="shared" si="198"/>
        <v>053EMPLOYEE RELATED COSTS - SOCIAL CONTRIBUTIONS</v>
      </c>
      <c r="G1706" t="str">
        <f t="shared" si="199"/>
        <v>1029LEVIES - BARGAINING COUNCIL</v>
      </c>
      <c r="H1706" s="2" t="s">
        <v>1582</v>
      </c>
      <c r="I1706" t="s">
        <v>1326</v>
      </c>
      <c r="J1706" s="2" t="s">
        <v>593</v>
      </c>
      <c r="K1706" s="2" t="s">
        <v>594</v>
      </c>
      <c r="L1706" s="2" t="s">
        <v>436</v>
      </c>
      <c r="M1706" s="2" t="s">
        <v>437</v>
      </c>
      <c r="N1706" s="2" t="s">
        <v>450</v>
      </c>
      <c r="O1706" s="2" t="s">
        <v>451</v>
      </c>
      <c r="P1706" s="2">
        <v>326</v>
      </c>
      <c r="Q1706" s="2">
        <v>348</v>
      </c>
      <c r="R1706" s="3">
        <f t="shared" si="200"/>
        <v>367.14</v>
      </c>
      <c r="S1706" s="3">
        <f t="shared" si="201"/>
        <v>386.59841999999998</v>
      </c>
      <c r="T1706" s="2">
        <v>162.72</v>
      </c>
      <c r="U1706" s="2">
        <v>0</v>
      </c>
      <c r="V1706" s="2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27.12</v>
      </c>
      <c r="AC1706">
        <v>27.12</v>
      </c>
      <c r="AD1706">
        <v>27.12</v>
      </c>
      <c r="AE1706">
        <v>27.12</v>
      </c>
      <c r="AF1706">
        <v>27.12</v>
      </c>
      <c r="AG1706">
        <v>27.12</v>
      </c>
      <c r="AH1706" s="2">
        <f t="shared" si="202"/>
        <v>162.72</v>
      </c>
      <c r="AI1706" s="2">
        <f t="shared" si="197"/>
        <v>0.4991411042944785</v>
      </c>
      <c r="AJ1706">
        <v>162.72</v>
      </c>
      <c r="AK1706" s="2">
        <f t="shared" si="203"/>
        <v>325.44</v>
      </c>
    </row>
    <row r="1707" spans="1:37" ht="12.75" customHeight="1">
      <c r="A1707" s="2">
        <v>14</v>
      </c>
      <c r="B1707" s="2">
        <v>15</v>
      </c>
      <c r="C1707" s="2" t="s">
        <v>10</v>
      </c>
      <c r="D1707" t="s">
        <v>1451</v>
      </c>
      <c r="E1707" s="2" t="s">
        <v>1608</v>
      </c>
      <c r="F1707" t="str">
        <f t="shared" si="198"/>
        <v>053EMPLOYEE RELATED COSTS - SOCIAL CONTRIBUTIONS</v>
      </c>
      <c r="G1707" t="str">
        <f t="shared" si="199"/>
        <v>1021CONTRIBUTION - MEDICAL AID SCHEME</v>
      </c>
      <c r="H1707" s="2" t="s">
        <v>1582</v>
      </c>
      <c r="I1707" t="s">
        <v>1326</v>
      </c>
      <c r="J1707" s="2" t="s">
        <v>595</v>
      </c>
      <c r="K1707" s="2" t="s">
        <v>596</v>
      </c>
      <c r="L1707" s="2" t="s">
        <v>436</v>
      </c>
      <c r="M1707" s="2" t="s">
        <v>437</v>
      </c>
      <c r="N1707" s="2" t="s">
        <v>438</v>
      </c>
      <c r="O1707" s="2" t="s">
        <v>439</v>
      </c>
      <c r="P1707" s="2">
        <v>294222</v>
      </c>
      <c r="Q1707" s="2">
        <v>687730</v>
      </c>
      <c r="R1707" s="3">
        <f t="shared" si="200"/>
        <v>725555.15</v>
      </c>
      <c r="S1707" s="3">
        <f t="shared" si="201"/>
        <v>764009.57295000006</v>
      </c>
      <c r="T1707" s="2">
        <v>96477</v>
      </c>
      <c r="U1707" s="2">
        <v>0</v>
      </c>
      <c r="V1707" s="2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16809.599999999999</v>
      </c>
      <c r="AC1707">
        <v>16809.599999999999</v>
      </c>
      <c r="AD1707">
        <v>16809.599999999999</v>
      </c>
      <c r="AE1707">
        <v>17505</v>
      </c>
      <c r="AF1707">
        <v>14271.6</v>
      </c>
      <c r="AG1707">
        <v>14271.6</v>
      </c>
      <c r="AH1707" s="2">
        <f t="shared" si="202"/>
        <v>96477</v>
      </c>
      <c r="AI1707" s="2">
        <f t="shared" si="197"/>
        <v>0.32790545914309605</v>
      </c>
      <c r="AJ1707">
        <v>96477</v>
      </c>
      <c r="AK1707" s="2">
        <f t="shared" si="203"/>
        <v>192954</v>
      </c>
    </row>
    <row r="1708" spans="1:37" ht="12.75" customHeight="1">
      <c r="A1708" s="2">
        <v>14</v>
      </c>
      <c r="B1708" s="2">
        <v>15</v>
      </c>
      <c r="C1708" s="2" t="s">
        <v>10</v>
      </c>
      <c r="D1708" t="s">
        <v>1451</v>
      </c>
      <c r="E1708" s="2" t="s">
        <v>1608</v>
      </c>
      <c r="F1708" t="str">
        <f t="shared" si="198"/>
        <v>053EMPLOYEE RELATED COSTS - SOCIAL CONTRIBUTIONS</v>
      </c>
      <c r="G1708" t="str">
        <f t="shared" si="199"/>
        <v>1022CONTRIBUTION - PENSION SCHEMES</v>
      </c>
      <c r="H1708" s="2" t="s">
        <v>1582</v>
      </c>
      <c r="I1708" t="s">
        <v>1326</v>
      </c>
      <c r="J1708" s="2" t="s">
        <v>595</v>
      </c>
      <c r="K1708" s="2" t="s">
        <v>596</v>
      </c>
      <c r="L1708" s="2" t="s">
        <v>436</v>
      </c>
      <c r="M1708" s="2" t="s">
        <v>437</v>
      </c>
      <c r="N1708" s="2" t="s">
        <v>440</v>
      </c>
      <c r="O1708" s="2" t="s">
        <v>441</v>
      </c>
      <c r="P1708" s="2">
        <v>1799958</v>
      </c>
      <c r="Q1708" s="2">
        <v>1827596</v>
      </c>
      <c r="R1708" s="3">
        <f t="shared" si="200"/>
        <v>1928113.78</v>
      </c>
      <c r="S1708" s="3">
        <f t="shared" si="201"/>
        <v>2030303.8103400001</v>
      </c>
      <c r="T1708" s="2">
        <v>707187.22000000009</v>
      </c>
      <c r="U1708" s="2">
        <v>0</v>
      </c>
      <c r="V1708" s="2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122442</v>
      </c>
      <c r="AC1708">
        <v>122442</v>
      </c>
      <c r="AD1708">
        <v>119826.66</v>
      </c>
      <c r="AE1708">
        <v>118158.99</v>
      </c>
      <c r="AF1708">
        <v>112126.66</v>
      </c>
      <c r="AG1708">
        <v>112190.91</v>
      </c>
      <c r="AH1708" s="2">
        <f t="shared" si="202"/>
        <v>707187.22000000009</v>
      </c>
      <c r="AI1708" s="2">
        <f t="shared" si="197"/>
        <v>0.39289095634453697</v>
      </c>
      <c r="AJ1708">
        <v>707187.22</v>
      </c>
      <c r="AK1708" s="2">
        <f t="shared" si="203"/>
        <v>1414374.4400000002</v>
      </c>
    </row>
    <row r="1709" spans="1:37" ht="12.75" customHeight="1">
      <c r="A1709" s="2">
        <v>14</v>
      </c>
      <c r="B1709" s="2">
        <v>15</v>
      </c>
      <c r="C1709" s="2" t="s">
        <v>10</v>
      </c>
      <c r="D1709" t="s">
        <v>1451</v>
      </c>
      <c r="E1709" s="2" t="s">
        <v>1608</v>
      </c>
      <c r="F1709" t="str">
        <f t="shared" si="198"/>
        <v>053EMPLOYEE RELATED COSTS - SOCIAL CONTRIBUTIONS</v>
      </c>
      <c r="G1709" t="str">
        <f t="shared" si="199"/>
        <v>1023CONTRIBUTION - UIF</v>
      </c>
      <c r="H1709" s="2" t="s">
        <v>1582</v>
      </c>
      <c r="I1709" t="s">
        <v>1326</v>
      </c>
      <c r="J1709" s="2" t="s">
        <v>595</v>
      </c>
      <c r="K1709" s="2" t="s">
        <v>596</v>
      </c>
      <c r="L1709" s="2" t="s">
        <v>436</v>
      </c>
      <c r="M1709" s="2" t="s">
        <v>437</v>
      </c>
      <c r="N1709" s="2" t="s">
        <v>442</v>
      </c>
      <c r="O1709" s="2" t="s">
        <v>443</v>
      </c>
      <c r="P1709" s="2">
        <v>81304</v>
      </c>
      <c r="Q1709" s="2">
        <v>82287</v>
      </c>
      <c r="R1709" s="3">
        <f t="shared" si="200"/>
        <v>86812.785000000003</v>
      </c>
      <c r="S1709" s="3">
        <f t="shared" si="201"/>
        <v>91413.862605000002</v>
      </c>
      <c r="T1709" s="2">
        <v>32948.21</v>
      </c>
      <c r="U1709" s="2">
        <v>0</v>
      </c>
      <c r="V1709" s="2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5679.34</v>
      </c>
      <c r="AC1709">
        <v>5497.07</v>
      </c>
      <c r="AD1709">
        <v>5334.72</v>
      </c>
      <c r="AE1709">
        <v>5516.71</v>
      </c>
      <c r="AF1709">
        <v>5362.51</v>
      </c>
      <c r="AG1709">
        <v>5557.86</v>
      </c>
      <c r="AH1709" s="2">
        <f t="shared" si="202"/>
        <v>32948.21</v>
      </c>
      <c r="AI1709" s="2">
        <f t="shared" si="197"/>
        <v>0.40524709731378528</v>
      </c>
      <c r="AJ1709">
        <v>32948.21</v>
      </c>
      <c r="AK1709" s="2">
        <f t="shared" si="203"/>
        <v>65896.42</v>
      </c>
    </row>
    <row r="1710" spans="1:37" ht="12.75" customHeight="1">
      <c r="A1710" s="2">
        <v>14</v>
      </c>
      <c r="B1710" s="2">
        <v>15</v>
      </c>
      <c r="C1710" s="2" t="s">
        <v>10</v>
      </c>
      <c r="D1710" t="s">
        <v>1451</v>
      </c>
      <c r="E1710" s="2" t="s">
        <v>1608</v>
      </c>
      <c r="F1710" t="str">
        <f t="shared" si="198"/>
        <v>053EMPLOYEE RELATED COSTS - SOCIAL CONTRIBUTIONS</v>
      </c>
      <c r="G1710" t="str">
        <f t="shared" si="199"/>
        <v>1024CONTRIBUTION - GROUP INSURANCE</v>
      </c>
      <c r="H1710" s="2" t="s">
        <v>1582</v>
      </c>
      <c r="I1710" t="s">
        <v>1326</v>
      </c>
      <c r="J1710" s="2" t="s">
        <v>595</v>
      </c>
      <c r="K1710" s="2" t="s">
        <v>596</v>
      </c>
      <c r="L1710" s="2" t="s">
        <v>436</v>
      </c>
      <c r="M1710" s="2" t="s">
        <v>437</v>
      </c>
      <c r="N1710" s="2" t="s">
        <v>444</v>
      </c>
      <c r="O1710" s="2" t="s">
        <v>445</v>
      </c>
      <c r="P1710" s="2">
        <v>138951</v>
      </c>
      <c r="Q1710" s="2">
        <v>170146</v>
      </c>
      <c r="R1710" s="3">
        <f t="shared" si="200"/>
        <v>179504.03</v>
      </c>
      <c r="S1710" s="3">
        <f t="shared" si="201"/>
        <v>189017.74359</v>
      </c>
      <c r="T1710" s="2">
        <v>60367.640000000007</v>
      </c>
      <c r="U1710" s="2">
        <v>0</v>
      </c>
      <c r="V1710" s="2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10223.14</v>
      </c>
      <c r="AC1710">
        <v>10223.14</v>
      </c>
      <c r="AD1710">
        <v>10223.14</v>
      </c>
      <c r="AE1710">
        <v>10262.620000000001</v>
      </c>
      <c r="AF1710">
        <v>9714.23</v>
      </c>
      <c r="AG1710">
        <v>9721.3700000000008</v>
      </c>
      <c r="AH1710" s="2">
        <f t="shared" si="202"/>
        <v>60367.640000000007</v>
      </c>
      <c r="AI1710" s="2">
        <f t="shared" si="197"/>
        <v>0.43445272074328367</v>
      </c>
      <c r="AJ1710">
        <v>60367.64</v>
      </c>
      <c r="AK1710" s="2">
        <f t="shared" si="203"/>
        <v>120735.28000000001</v>
      </c>
    </row>
    <row r="1711" spans="1:37" ht="12.75" customHeight="1">
      <c r="A1711" s="2">
        <v>14</v>
      </c>
      <c r="B1711" s="2">
        <v>15</v>
      </c>
      <c r="C1711" s="2" t="s">
        <v>10</v>
      </c>
      <c r="D1711" t="s">
        <v>1451</v>
      </c>
      <c r="E1711" s="2" t="s">
        <v>1608</v>
      </c>
      <c r="F1711" t="str">
        <f t="shared" si="198"/>
        <v>053EMPLOYEE RELATED COSTS - SOCIAL CONTRIBUTIONS</v>
      </c>
      <c r="G1711" t="str">
        <f t="shared" si="199"/>
        <v>1027CONTRIBUTION - WORKERS COMPENSATION</v>
      </c>
      <c r="H1711" s="2" t="s">
        <v>1582</v>
      </c>
      <c r="I1711" t="s">
        <v>1326</v>
      </c>
      <c r="J1711" s="2" t="s">
        <v>595</v>
      </c>
      <c r="K1711" s="2" t="s">
        <v>596</v>
      </c>
      <c r="L1711" s="2" t="s">
        <v>436</v>
      </c>
      <c r="M1711" s="2" t="s">
        <v>437</v>
      </c>
      <c r="N1711" s="2" t="s">
        <v>446</v>
      </c>
      <c r="O1711" s="2" t="s">
        <v>447</v>
      </c>
      <c r="P1711" s="2">
        <v>0</v>
      </c>
      <c r="Q1711" s="2">
        <v>137962</v>
      </c>
      <c r="R1711" s="3">
        <f t="shared" si="200"/>
        <v>145549.91</v>
      </c>
      <c r="S1711" s="3">
        <f t="shared" si="201"/>
        <v>153264.05523</v>
      </c>
      <c r="T1711" s="2">
        <v>0</v>
      </c>
      <c r="U1711" s="2">
        <v>0</v>
      </c>
      <c r="V1711" s="2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 s="2">
        <f t="shared" si="202"/>
        <v>0</v>
      </c>
      <c r="AI1711" s="2" t="e">
        <f t="shared" si="197"/>
        <v>#DIV/0!</v>
      </c>
      <c r="AJ1711">
        <v>0</v>
      </c>
      <c r="AK1711" s="2">
        <f t="shared" si="203"/>
        <v>0</v>
      </c>
    </row>
    <row r="1712" spans="1:37" ht="12.75" customHeight="1">
      <c r="A1712" s="2">
        <v>14</v>
      </c>
      <c r="B1712" s="2">
        <v>15</v>
      </c>
      <c r="C1712" s="2" t="s">
        <v>10</v>
      </c>
      <c r="D1712" t="s">
        <v>1451</v>
      </c>
      <c r="E1712" s="2" t="s">
        <v>1608</v>
      </c>
      <c r="F1712" t="str">
        <f t="shared" si="198"/>
        <v>053EMPLOYEE RELATED COSTS - SOCIAL CONTRIBUTIONS</v>
      </c>
      <c r="G1712" t="str">
        <f t="shared" si="199"/>
        <v>1028LEVIES - SETA</v>
      </c>
      <c r="H1712" s="2" t="s">
        <v>1582</v>
      </c>
      <c r="I1712" t="s">
        <v>1326</v>
      </c>
      <c r="J1712" s="2" t="s">
        <v>595</v>
      </c>
      <c r="K1712" s="2" t="s">
        <v>596</v>
      </c>
      <c r="L1712" s="2" t="s">
        <v>436</v>
      </c>
      <c r="M1712" s="2" t="s">
        <v>437</v>
      </c>
      <c r="N1712" s="2" t="s">
        <v>448</v>
      </c>
      <c r="O1712" s="2" t="s">
        <v>449</v>
      </c>
      <c r="P1712" s="2">
        <v>121814</v>
      </c>
      <c r="Q1712" s="2">
        <v>113706</v>
      </c>
      <c r="R1712" s="3">
        <f t="shared" si="200"/>
        <v>119959.83</v>
      </c>
      <c r="S1712" s="3">
        <f t="shared" si="201"/>
        <v>126317.70099</v>
      </c>
      <c r="T1712" s="2">
        <v>48232.53</v>
      </c>
      <c r="U1712" s="2">
        <v>0</v>
      </c>
      <c r="V1712" s="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7366.1</v>
      </c>
      <c r="AC1712">
        <v>7274.38</v>
      </c>
      <c r="AD1712">
        <v>7509.89</v>
      </c>
      <c r="AE1712">
        <v>10018.700000000001</v>
      </c>
      <c r="AF1712">
        <v>7517.76</v>
      </c>
      <c r="AG1712">
        <v>8545.7000000000007</v>
      </c>
      <c r="AH1712" s="2">
        <f t="shared" si="202"/>
        <v>48232.53</v>
      </c>
      <c r="AI1712" s="2">
        <f t="shared" si="197"/>
        <v>0.39595227149588719</v>
      </c>
      <c r="AJ1712">
        <v>48232.53</v>
      </c>
      <c r="AK1712" s="2">
        <f t="shared" si="203"/>
        <v>96465.06</v>
      </c>
    </row>
    <row r="1713" spans="1:37" ht="12.75" customHeight="1">
      <c r="A1713" s="2">
        <v>14</v>
      </c>
      <c r="B1713" s="2">
        <v>15</v>
      </c>
      <c r="C1713" s="2" t="s">
        <v>10</v>
      </c>
      <c r="D1713" t="s">
        <v>1451</v>
      </c>
      <c r="E1713" s="2" t="s">
        <v>1608</v>
      </c>
      <c r="F1713" t="str">
        <f t="shared" si="198"/>
        <v>053EMPLOYEE RELATED COSTS - SOCIAL CONTRIBUTIONS</v>
      </c>
      <c r="G1713" t="str">
        <f t="shared" si="199"/>
        <v>1029LEVIES - BARGAINING COUNCIL</v>
      </c>
      <c r="H1713" s="2" t="s">
        <v>1582</v>
      </c>
      <c r="I1713" t="s">
        <v>1326</v>
      </c>
      <c r="J1713" s="2" t="s">
        <v>595</v>
      </c>
      <c r="K1713" s="2" t="s">
        <v>596</v>
      </c>
      <c r="L1713" s="2" t="s">
        <v>436</v>
      </c>
      <c r="M1713" s="2" t="s">
        <v>437</v>
      </c>
      <c r="N1713" s="2" t="s">
        <v>450</v>
      </c>
      <c r="O1713" s="2" t="s">
        <v>451</v>
      </c>
      <c r="P1713" s="2">
        <v>3914</v>
      </c>
      <c r="Q1713" s="2">
        <v>4266</v>
      </c>
      <c r="R1713" s="3">
        <f t="shared" si="200"/>
        <v>4500.63</v>
      </c>
      <c r="S1713" s="3">
        <f t="shared" si="201"/>
        <v>4739.1633899999997</v>
      </c>
      <c r="T1713" s="2">
        <v>1647.5400000000002</v>
      </c>
      <c r="U1713" s="2">
        <v>0</v>
      </c>
      <c r="V1713" s="2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277.98</v>
      </c>
      <c r="AC1713">
        <v>277.98</v>
      </c>
      <c r="AD1713">
        <v>271.2</v>
      </c>
      <c r="AE1713">
        <v>277.98</v>
      </c>
      <c r="AF1713">
        <v>271.2</v>
      </c>
      <c r="AG1713">
        <v>271.2</v>
      </c>
      <c r="AH1713" s="2">
        <f t="shared" si="202"/>
        <v>1647.5400000000002</v>
      </c>
      <c r="AI1713" s="2">
        <f t="shared" si="197"/>
        <v>0.42093510475217172</v>
      </c>
      <c r="AJ1713">
        <v>1647.54</v>
      </c>
      <c r="AK1713" s="2">
        <f t="shared" si="203"/>
        <v>3295.0800000000004</v>
      </c>
    </row>
    <row r="1714" spans="1:37" ht="12.75" customHeight="1">
      <c r="A1714" s="2">
        <v>14</v>
      </c>
      <c r="B1714" s="2">
        <v>15</v>
      </c>
      <c r="C1714" s="2" t="s">
        <v>10</v>
      </c>
      <c r="D1714" t="s">
        <v>1452</v>
      </c>
      <c r="E1714" s="2" t="s">
        <v>1608</v>
      </c>
      <c r="F1714" t="str">
        <f t="shared" si="198"/>
        <v>053EMPLOYEE RELATED COSTS - SOCIAL CONTRIBUTIONS</v>
      </c>
      <c r="G1714" t="str">
        <f t="shared" si="199"/>
        <v>1021CONTRIBUTION - MEDICAL AID SCHEME</v>
      </c>
      <c r="H1714" s="2" t="s">
        <v>1578</v>
      </c>
      <c r="I1714" t="s">
        <v>1326</v>
      </c>
      <c r="J1714" s="2" t="s">
        <v>610</v>
      </c>
      <c r="K1714" s="2" t="s">
        <v>611</v>
      </c>
      <c r="L1714" s="2" t="s">
        <v>436</v>
      </c>
      <c r="M1714" s="2" t="s">
        <v>437</v>
      </c>
      <c r="N1714" s="2" t="s">
        <v>438</v>
      </c>
      <c r="O1714" s="2" t="s">
        <v>439</v>
      </c>
      <c r="P1714" s="2">
        <v>398738</v>
      </c>
      <c r="Q1714" s="2">
        <v>455892</v>
      </c>
      <c r="R1714" s="3">
        <f t="shared" si="200"/>
        <v>480966.06</v>
      </c>
      <c r="S1714" s="3">
        <f t="shared" si="201"/>
        <v>506457.26117999997</v>
      </c>
      <c r="T1714" s="2">
        <v>174660.12</v>
      </c>
      <c r="U1714" s="2">
        <v>0</v>
      </c>
      <c r="V1714" s="2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29170.22</v>
      </c>
      <c r="AC1714">
        <v>29170.22</v>
      </c>
      <c r="AD1714">
        <v>29170.22</v>
      </c>
      <c r="AE1714">
        <v>29170.22</v>
      </c>
      <c r="AF1714">
        <v>28809.02</v>
      </c>
      <c r="AG1714">
        <v>29170.22</v>
      </c>
      <c r="AH1714" s="2">
        <f t="shared" si="202"/>
        <v>174660.12</v>
      </c>
      <c r="AI1714" s="2">
        <f t="shared" si="197"/>
        <v>0.43803229188088416</v>
      </c>
      <c r="AJ1714">
        <v>174660.12</v>
      </c>
      <c r="AK1714" s="2">
        <f t="shared" si="203"/>
        <v>349320.24</v>
      </c>
    </row>
    <row r="1715" spans="1:37" ht="12.75" customHeight="1">
      <c r="A1715" s="2">
        <v>14</v>
      </c>
      <c r="B1715" s="2">
        <v>15</v>
      </c>
      <c r="C1715" s="2" t="s">
        <v>10</v>
      </c>
      <c r="D1715" t="s">
        <v>1452</v>
      </c>
      <c r="E1715" s="2" t="s">
        <v>1608</v>
      </c>
      <c r="F1715" t="str">
        <f t="shared" si="198"/>
        <v>053EMPLOYEE RELATED COSTS - SOCIAL CONTRIBUTIONS</v>
      </c>
      <c r="G1715" t="str">
        <f t="shared" si="199"/>
        <v>1022CONTRIBUTION - PENSION SCHEMES</v>
      </c>
      <c r="H1715" s="2" t="s">
        <v>1578</v>
      </c>
      <c r="I1715" t="s">
        <v>1326</v>
      </c>
      <c r="J1715" s="2" t="s">
        <v>610</v>
      </c>
      <c r="K1715" s="2" t="s">
        <v>611</v>
      </c>
      <c r="L1715" s="2" t="s">
        <v>436</v>
      </c>
      <c r="M1715" s="2" t="s">
        <v>437</v>
      </c>
      <c r="N1715" s="2" t="s">
        <v>440</v>
      </c>
      <c r="O1715" s="2" t="s">
        <v>441</v>
      </c>
      <c r="P1715" s="2">
        <v>1018602</v>
      </c>
      <c r="Q1715" s="2">
        <v>1074583</v>
      </c>
      <c r="R1715" s="3">
        <f t="shared" si="200"/>
        <v>1133685.0649999999</v>
      </c>
      <c r="S1715" s="3">
        <f t="shared" si="201"/>
        <v>1193770.373445</v>
      </c>
      <c r="T1715" s="2">
        <v>493088.28</v>
      </c>
      <c r="U1715" s="2">
        <v>0</v>
      </c>
      <c r="V1715" s="2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82181.38</v>
      </c>
      <c r="AC1715">
        <v>82181.38</v>
      </c>
      <c r="AD1715">
        <v>82181.38</v>
      </c>
      <c r="AE1715">
        <v>82181.38</v>
      </c>
      <c r="AF1715">
        <v>82181.38</v>
      </c>
      <c r="AG1715">
        <v>82181.38</v>
      </c>
      <c r="AH1715" s="2">
        <f t="shared" si="202"/>
        <v>493088.28</v>
      </c>
      <c r="AI1715" s="2">
        <f t="shared" si="197"/>
        <v>0.48408336131285823</v>
      </c>
      <c r="AJ1715">
        <v>493088.28</v>
      </c>
      <c r="AK1715" s="2">
        <f t="shared" si="203"/>
        <v>986176.56</v>
      </c>
    </row>
    <row r="1716" spans="1:37" ht="12.75" customHeight="1">
      <c r="A1716" s="2">
        <v>14</v>
      </c>
      <c r="B1716" s="2">
        <v>15</v>
      </c>
      <c r="C1716" s="2" t="s">
        <v>10</v>
      </c>
      <c r="D1716" t="s">
        <v>1452</v>
      </c>
      <c r="E1716" s="2" t="s">
        <v>1608</v>
      </c>
      <c r="F1716" t="str">
        <f t="shared" si="198"/>
        <v>053EMPLOYEE RELATED COSTS - SOCIAL CONTRIBUTIONS</v>
      </c>
      <c r="G1716" t="str">
        <f t="shared" si="199"/>
        <v>1023CONTRIBUTION - UIF</v>
      </c>
      <c r="H1716" s="2" t="s">
        <v>1578</v>
      </c>
      <c r="I1716" t="s">
        <v>1326</v>
      </c>
      <c r="J1716" s="2" t="s">
        <v>610</v>
      </c>
      <c r="K1716" s="2" t="s">
        <v>611</v>
      </c>
      <c r="L1716" s="2" t="s">
        <v>436</v>
      </c>
      <c r="M1716" s="2" t="s">
        <v>437</v>
      </c>
      <c r="N1716" s="2" t="s">
        <v>442</v>
      </c>
      <c r="O1716" s="2" t="s">
        <v>443</v>
      </c>
      <c r="P1716" s="2">
        <v>40262</v>
      </c>
      <c r="Q1716" s="2">
        <v>39137</v>
      </c>
      <c r="R1716" s="3">
        <f t="shared" si="200"/>
        <v>41289.535000000003</v>
      </c>
      <c r="S1716" s="3">
        <f t="shared" si="201"/>
        <v>43477.880355000001</v>
      </c>
      <c r="T1716" s="2">
        <v>17811.57</v>
      </c>
      <c r="U1716" s="2">
        <v>0</v>
      </c>
      <c r="V1716" s="2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3091.13</v>
      </c>
      <c r="AC1716">
        <v>2829.42</v>
      </c>
      <c r="AD1716">
        <v>3043.37</v>
      </c>
      <c r="AE1716">
        <v>3024.28</v>
      </c>
      <c r="AF1716">
        <v>2853.88</v>
      </c>
      <c r="AG1716">
        <v>2969.49</v>
      </c>
      <c r="AH1716" s="2">
        <f t="shared" si="202"/>
        <v>17811.57</v>
      </c>
      <c r="AI1716" s="2">
        <f t="shared" si="197"/>
        <v>0.4423915851174805</v>
      </c>
      <c r="AJ1716">
        <v>17811.57</v>
      </c>
      <c r="AK1716" s="2">
        <f t="shared" si="203"/>
        <v>35623.14</v>
      </c>
    </row>
    <row r="1717" spans="1:37" ht="12.75" customHeight="1">
      <c r="A1717" s="2">
        <v>14</v>
      </c>
      <c r="B1717" s="2">
        <v>15</v>
      </c>
      <c r="C1717" s="2" t="s">
        <v>10</v>
      </c>
      <c r="D1717" t="s">
        <v>1452</v>
      </c>
      <c r="E1717" s="2" t="s">
        <v>1608</v>
      </c>
      <c r="F1717" t="str">
        <f t="shared" si="198"/>
        <v>053EMPLOYEE RELATED COSTS - SOCIAL CONTRIBUTIONS</v>
      </c>
      <c r="G1717" t="str">
        <f t="shared" si="199"/>
        <v>1024CONTRIBUTION - GROUP INSURANCE</v>
      </c>
      <c r="H1717" s="2" t="s">
        <v>1578</v>
      </c>
      <c r="I1717" t="s">
        <v>1326</v>
      </c>
      <c r="J1717" s="2" t="s">
        <v>610</v>
      </c>
      <c r="K1717" s="2" t="s">
        <v>611</v>
      </c>
      <c r="L1717" s="2" t="s">
        <v>436</v>
      </c>
      <c r="M1717" s="2" t="s">
        <v>437</v>
      </c>
      <c r="N1717" s="2" t="s">
        <v>444</v>
      </c>
      <c r="O1717" s="2" t="s">
        <v>445</v>
      </c>
      <c r="P1717" s="2">
        <v>88484</v>
      </c>
      <c r="Q1717" s="2">
        <v>94231</v>
      </c>
      <c r="R1717" s="3">
        <f t="shared" si="200"/>
        <v>99413.705000000002</v>
      </c>
      <c r="S1717" s="3">
        <f t="shared" si="201"/>
        <v>104682.63136500001</v>
      </c>
      <c r="T1717" s="2">
        <v>43027.08</v>
      </c>
      <c r="U1717" s="2">
        <v>0</v>
      </c>
      <c r="V1717" s="2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7171.18</v>
      </c>
      <c r="AC1717">
        <v>7171.18</v>
      </c>
      <c r="AD1717">
        <v>7171.18</v>
      </c>
      <c r="AE1717">
        <v>7171.18</v>
      </c>
      <c r="AF1717">
        <v>7171.18</v>
      </c>
      <c r="AG1717">
        <v>7171.18</v>
      </c>
      <c r="AH1717" s="2">
        <f t="shared" si="202"/>
        <v>43027.08</v>
      </c>
      <c r="AI1717" s="2">
        <f t="shared" si="197"/>
        <v>0.4862696080647349</v>
      </c>
      <c r="AJ1717">
        <v>43027.08</v>
      </c>
      <c r="AK1717" s="2">
        <f t="shared" si="203"/>
        <v>86054.16</v>
      </c>
    </row>
    <row r="1718" spans="1:37" ht="12.75" customHeight="1">
      <c r="A1718" s="2">
        <v>14</v>
      </c>
      <c r="B1718" s="2">
        <v>15</v>
      </c>
      <c r="C1718" s="2" t="s">
        <v>10</v>
      </c>
      <c r="D1718" t="s">
        <v>1452</v>
      </c>
      <c r="E1718" s="2" t="s">
        <v>1608</v>
      </c>
      <c r="F1718" t="str">
        <f t="shared" si="198"/>
        <v>053EMPLOYEE RELATED COSTS - SOCIAL CONTRIBUTIONS</v>
      </c>
      <c r="G1718" t="str">
        <f t="shared" si="199"/>
        <v>1027CONTRIBUTION - WORKERS COMPENSATION</v>
      </c>
      <c r="H1718" s="2" t="s">
        <v>1578</v>
      </c>
      <c r="I1718" t="s">
        <v>1326</v>
      </c>
      <c r="J1718" s="2" t="s">
        <v>610</v>
      </c>
      <c r="K1718" s="2" t="s">
        <v>611</v>
      </c>
      <c r="L1718" s="2" t="s">
        <v>436</v>
      </c>
      <c r="M1718" s="2" t="s">
        <v>437</v>
      </c>
      <c r="N1718" s="2" t="s">
        <v>446</v>
      </c>
      <c r="O1718" s="2" t="s">
        <v>447</v>
      </c>
      <c r="P1718" s="2">
        <v>0</v>
      </c>
      <c r="Q1718" s="2">
        <v>87882</v>
      </c>
      <c r="R1718" s="3">
        <f t="shared" si="200"/>
        <v>92715.51</v>
      </c>
      <c r="S1718" s="3">
        <f t="shared" si="201"/>
        <v>97629.432029999996</v>
      </c>
      <c r="T1718" s="2">
        <v>0</v>
      </c>
      <c r="U1718" s="2">
        <v>0</v>
      </c>
      <c r="V1718" s="2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 s="2">
        <f t="shared" si="202"/>
        <v>0</v>
      </c>
      <c r="AI1718" s="2" t="e">
        <f t="shared" si="197"/>
        <v>#DIV/0!</v>
      </c>
      <c r="AJ1718">
        <v>0</v>
      </c>
      <c r="AK1718" s="2">
        <f t="shared" si="203"/>
        <v>0</v>
      </c>
    </row>
    <row r="1719" spans="1:37" ht="12.75" customHeight="1">
      <c r="A1719" s="2">
        <v>14</v>
      </c>
      <c r="B1719" s="2">
        <v>15</v>
      </c>
      <c r="C1719" s="2" t="s">
        <v>10</v>
      </c>
      <c r="D1719" t="s">
        <v>1452</v>
      </c>
      <c r="E1719" s="2" t="s">
        <v>1608</v>
      </c>
      <c r="F1719" t="str">
        <f t="shared" si="198"/>
        <v>053EMPLOYEE RELATED COSTS - SOCIAL CONTRIBUTIONS</v>
      </c>
      <c r="G1719" t="str">
        <f t="shared" si="199"/>
        <v>1028LEVIES - SETA</v>
      </c>
      <c r="H1719" s="2" t="s">
        <v>1578</v>
      </c>
      <c r="I1719" t="s">
        <v>1326</v>
      </c>
      <c r="J1719" s="2" t="s">
        <v>610</v>
      </c>
      <c r="K1719" s="2" t="s">
        <v>611</v>
      </c>
      <c r="L1719" s="2" t="s">
        <v>436</v>
      </c>
      <c r="M1719" s="2" t="s">
        <v>437</v>
      </c>
      <c r="N1719" s="2" t="s">
        <v>448</v>
      </c>
      <c r="O1719" s="2" t="s">
        <v>449</v>
      </c>
      <c r="P1719" s="2">
        <v>71228</v>
      </c>
      <c r="Q1719" s="2">
        <v>74320</v>
      </c>
      <c r="R1719" s="3">
        <f t="shared" si="200"/>
        <v>78407.600000000006</v>
      </c>
      <c r="S1719" s="3">
        <f t="shared" si="201"/>
        <v>82563.202799999999</v>
      </c>
      <c r="T1719" s="2">
        <v>36350.990000000005</v>
      </c>
      <c r="U1719" s="2">
        <v>0</v>
      </c>
      <c r="V1719" s="2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7683.8</v>
      </c>
      <c r="AC1719">
        <v>5631.62</v>
      </c>
      <c r="AD1719">
        <v>6217.66</v>
      </c>
      <c r="AE1719">
        <v>5703.43</v>
      </c>
      <c r="AF1719">
        <v>5573.55</v>
      </c>
      <c r="AG1719">
        <v>5540.93</v>
      </c>
      <c r="AH1719" s="2">
        <f t="shared" si="202"/>
        <v>36350.990000000005</v>
      </c>
      <c r="AI1719" s="2">
        <f t="shared" si="197"/>
        <v>0.51034691413489086</v>
      </c>
      <c r="AJ1719">
        <v>36350.99</v>
      </c>
      <c r="AK1719" s="2">
        <f t="shared" si="203"/>
        <v>72701.98000000001</v>
      </c>
    </row>
    <row r="1720" spans="1:37" ht="12.75" customHeight="1">
      <c r="A1720" s="2">
        <v>14</v>
      </c>
      <c r="B1720" s="2">
        <v>15</v>
      </c>
      <c r="C1720" s="2" t="s">
        <v>10</v>
      </c>
      <c r="D1720" t="s">
        <v>1452</v>
      </c>
      <c r="E1720" s="2" t="s">
        <v>1608</v>
      </c>
      <c r="F1720" t="str">
        <f t="shared" si="198"/>
        <v>053EMPLOYEE RELATED COSTS - SOCIAL CONTRIBUTIONS</v>
      </c>
      <c r="G1720" t="str">
        <f t="shared" si="199"/>
        <v>1029LEVIES - BARGAINING COUNCIL</v>
      </c>
      <c r="H1720" s="2" t="s">
        <v>1578</v>
      </c>
      <c r="I1720" t="s">
        <v>1326</v>
      </c>
      <c r="J1720" s="2" t="s">
        <v>610</v>
      </c>
      <c r="K1720" s="2" t="s">
        <v>611</v>
      </c>
      <c r="L1720" s="2" t="s">
        <v>436</v>
      </c>
      <c r="M1720" s="2" t="s">
        <v>437</v>
      </c>
      <c r="N1720" s="2" t="s">
        <v>450</v>
      </c>
      <c r="O1720" s="2" t="s">
        <v>451</v>
      </c>
      <c r="P1720" s="2">
        <v>1875</v>
      </c>
      <c r="Q1720" s="2">
        <v>2837</v>
      </c>
      <c r="R1720" s="3">
        <f t="shared" si="200"/>
        <v>2993.0349999999999</v>
      </c>
      <c r="S1720" s="3">
        <f t="shared" si="201"/>
        <v>3151.6658549999997</v>
      </c>
      <c r="T1720" s="2">
        <v>894.95999999999992</v>
      </c>
      <c r="U1720" s="2">
        <v>0</v>
      </c>
      <c r="V1720" s="2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149.16</v>
      </c>
      <c r="AC1720">
        <v>149.16</v>
      </c>
      <c r="AD1720">
        <v>149.16</v>
      </c>
      <c r="AE1720">
        <v>149.16</v>
      </c>
      <c r="AF1720">
        <v>149.16</v>
      </c>
      <c r="AG1720">
        <v>149.16</v>
      </c>
      <c r="AH1720" s="2">
        <f t="shared" si="202"/>
        <v>894.95999999999992</v>
      </c>
      <c r="AI1720" s="2">
        <f t="shared" si="197"/>
        <v>0.47731199999999996</v>
      </c>
      <c r="AJ1720">
        <v>894.96</v>
      </c>
      <c r="AK1720" s="2">
        <f t="shared" si="203"/>
        <v>1789.9199999999998</v>
      </c>
    </row>
    <row r="1721" spans="1:37" ht="12.75" customHeight="1">
      <c r="A1721" s="2">
        <v>14</v>
      </c>
      <c r="B1721" s="2">
        <v>15</v>
      </c>
      <c r="C1721" s="2" t="s">
        <v>10</v>
      </c>
      <c r="D1721" t="s">
        <v>1453</v>
      </c>
      <c r="E1721" s="2" t="s">
        <v>1609</v>
      </c>
      <c r="F1721" t="str">
        <f t="shared" si="198"/>
        <v>053EMPLOYEE RELATED COSTS - SOCIAL CONTRIBUTIONS</v>
      </c>
      <c r="G1721" t="str">
        <f t="shared" si="199"/>
        <v>1021CONTRIBUTION - MEDICAL AID SCHEME</v>
      </c>
      <c r="H1721" s="2" t="s">
        <v>1575</v>
      </c>
      <c r="I1721" t="s">
        <v>1326</v>
      </c>
      <c r="J1721" s="2" t="s">
        <v>623</v>
      </c>
      <c r="K1721" s="2" t="s">
        <v>624</v>
      </c>
      <c r="L1721" s="2" t="s">
        <v>436</v>
      </c>
      <c r="M1721" s="2" t="s">
        <v>437</v>
      </c>
      <c r="N1721" s="2" t="s">
        <v>438</v>
      </c>
      <c r="O1721" s="2" t="s">
        <v>439</v>
      </c>
      <c r="P1721" s="2">
        <v>408494</v>
      </c>
      <c r="Q1721" s="2">
        <v>450985</v>
      </c>
      <c r="R1721" s="3">
        <f t="shared" si="200"/>
        <v>475789.17499999999</v>
      </c>
      <c r="S1721" s="3">
        <f t="shared" si="201"/>
        <v>501006.00127499999</v>
      </c>
      <c r="T1721" s="2">
        <v>150659.4</v>
      </c>
      <c r="U1721" s="2">
        <v>0</v>
      </c>
      <c r="V1721" s="2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28333.8</v>
      </c>
      <c r="AC1721">
        <v>24502.799999999999</v>
      </c>
      <c r="AD1721">
        <v>24820.799999999999</v>
      </c>
      <c r="AE1721">
        <v>24820.799999999999</v>
      </c>
      <c r="AF1721">
        <v>23931.599999999999</v>
      </c>
      <c r="AG1721">
        <v>24249.599999999999</v>
      </c>
      <c r="AH1721" s="2">
        <f t="shared" si="202"/>
        <v>150659.4</v>
      </c>
      <c r="AI1721" s="2">
        <f t="shared" si="197"/>
        <v>0.36881667784594141</v>
      </c>
      <c r="AJ1721">
        <v>150659.4</v>
      </c>
      <c r="AK1721" s="2">
        <f t="shared" si="203"/>
        <v>301318.8</v>
      </c>
    </row>
    <row r="1722" spans="1:37" ht="12.75" customHeight="1">
      <c r="A1722" s="2">
        <v>14</v>
      </c>
      <c r="B1722" s="2">
        <v>15</v>
      </c>
      <c r="C1722" s="2" t="s">
        <v>10</v>
      </c>
      <c r="D1722" t="s">
        <v>1453</v>
      </c>
      <c r="E1722" s="2" t="s">
        <v>1609</v>
      </c>
      <c r="F1722" t="str">
        <f t="shared" si="198"/>
        <v>053EMPLOYEE RELATED COSTS - SOCIAL CONTRIBUTIONS</v>
      </c>
      <c r="G1722" t="str">
        <f t="shared" si="199"/>
        <v>1022CONTRIBUTION - PENSION SCHEMES</v>
      </c>
      <c r="H1722" s="2" t="s">
        <v>1575</v>
      </c>
      <c r="I1722" t="s">
        <v>1326</v>
      </c>
      <c r="J1722" s="2" t="s">
        <v>623</v>
      </c>
      <c r="K1722" s="2" t="s">
        <v>624</v>
      </c>
      <c r="L1722" s="2" t="s">
        <v>436</v>
      </c>
      <c r="M1722" s="2" t="s">
        <v>437</v>
      </c>
      <c r="N1722" s="2" t="s">
        <v>440</v>
      </c>
      <c r="O1722" s="2" t="s">
        <v>441</v>
      </c>
      <c r="P1722" s="2">
        <v>2188926</v>
      </c>
      <c r="Q1722" s="2">
        <v>2143457</v>
      </c>
      <c r="R1722" s="3">
        <f t="shared" si="200"/>
        <v>2261347.1349999998</v>
      </c>
      <c r="S1722" s="3">
        <f t="shared" si="201"/>
        <v>2381198.5331549998</v>
      </c>
      <c r="T1722" s="2">
        <v>938303.93999999983</v>
      </c>
      <c r="U1722" s="2">
        <v>0</v>
      </c>
      <c r="V1722" s="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158069.74</v>
      </c>
      <c r="AC1722">
        <v>156046.84</v>
      </c>
      <c r="AD1722">
        <v>156046.84</v>
      </c>
      <c r="AE1722">
        <v>156046.84</v>
      </c>
      <c r="AF1722">
        <v>156046.84</v>
      </c>
      <c r="AG1722">
        <v>156046.84</v>
      </c>
      <c r="AH1722" s="2">
        <f t="shared" si="202"/>
        <v>938303.93999999983</v>
      </c>
      <c r="AI1722" s="2">
        <f t="shared" si="197"/>
        <v>0.42865950699109967</v>
      </c>
      <c r="AJ1722">
        <v>938303.94</v>
      </c>
      <c r="AK1722" s="2">
        <f t="shared" si="203"/>
        <v>1876607.8799999997</v>
      </c>
    </row>
    <row r="1723" spans="1:37" ht="12.75" customHeight="1">
      <c r="A1723" s="2">
        <v>14</v>
      </c>
      <c r="B1723" s="2">
        <v>15</v>
      </c>
      <c r="C1723" s="2" t="s">
        <v>10</v>
      </c>
      <c r="D1723" t="s">
        <v>1453</v>
      </c>
      <c r="E1723" s="2" t="s">
        <v>1609</v>
      </c>
      <c r="F1723" t="str">
        <f t="shared" si="198"/>
        <v>053EMPLOYEE RELATED COSTS - SOCIAL CONTRIBUTIONS</v>
      </c>
      <c r="G1723" t="str">
        <f t="shared" si="199"/>
        <v>1023CONTRIBUTION - UIF</v>
      </c>
      <c r="H1723" s="2" t="s">
        <v>1575</v>
      </c>
      <c r="I1723" t="s">
        <v>1326</v>
      </c>
      <c r="J1723" s="2" t="s">
        <v>623</v>
      </c>
      <c r="K1723" s="2" t="s">
        <v>624</v>
      </c>
      <c r="L1723" s="2" t="s">
        <v>436</v>
      </c>
      <c r="M1723" s="2" t="s">
        <v>437</v>
      </c>
      <c r="N1723" s="2" t="s">
        <v>442</v>
      </c>
      <c r="O1723" s="2" t="s">
        <v>443</v>
      </c>
      <c r="P1723" s="2">
        <v>108875</v>
      </c>
      <c r="Q1723" s="2">
        <v>117584</v>
      </c>
      <c r="R1723" s="3">
        <f t="shared" si="200"/>
        <v>124051.12</v>
      </c>
      <c r="S1723" s="3">
        <f t="shared" si="201"/>
        <v>130625.82935999999</v>
      </c>
      <c r="T1723" s="2">
        <v>51925.32</v>
      </c>
      <c r="U1723" s="2">
        <v>0</v>
      </c>
      <c r="V1723" s="2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8378.56</v>
      </c>
      <c r="AC1723">
        <v>8738.24</v>
      </c>
      <c r="AD1723">
        <v>8541.1200000000008</v>
      </c>
      <c r="AE1723">
        <v>8815</v>
      </c>
      <c r="AF1723">
        <v>8516.08</v>
      </c>
      <c r="AG1723">
        <v>8936.32</v>
      </c>
      <c r="AH1723" s="2">
        <f t="shared" si="202"/>
        <v>51925.32</v>
      </c>
      <c r="AI1723" s="2">
        <f t="shared" si="197"/>
        <v>0.47692601607347873</v>
      </c>
      <c r="AJ1723">
        <v>51925.32</v>
      </c>
      <c r="AK1723" s="2">
        <f t="shared" si="203"/>
        <v>103850.64</v>
      </c>
    </row>
    <row r="1724" spans="1:37" ht="12.75" customHeight="1">
      <c r="A1724" s="2">
        <v>14</v>
      </c>
      <c r="B1724" s="2">
        <v>15</v>
      </c>
      <c r="C1724" s="2" t="s">
        <v>10</v>
      </c>
      <c r="D1724" t="s">
        <v>1453</v>
      </c>
      <c r="E1724" s="2" t="s">
        <v>1609</v>
      </c>
      <c r="F1724" t="str">
        <f t="shared" si="198"/>
        <v>053EMPLOYEE RELATED COSTS - SOCIAL CONTRIBUTIONS</v>
      </c>
      <c r="G1724" t="str">
        <f t="shared" si="199"/>
        <v>1024CONTRIBUTION - GROUP INSURANCE</v>
      </c>
      <c r="H1724" s="2" t="s">
        <v>1575</v>
      </c>
      <c r="I1724" t="s">
        <v>1326</v>
      </c>
      <c r="J1724" s="2" t="s">
        <v>623</v>
      </c>
      <c r="K1724" s="2" t="s">
        <v>624</v>
      </c>
      <c r="L1724" s="2" t="s">
        <v>436</v>
      </c>
      <c r="M1724" s="2" t="s">
        <v>437</v>
      </c>
      <c r="N1724" s="2" t="s">
        <v>444</v>
      </c>
      <c r="O1724" s="2" t="s">
        <v>445</v>
      </c>
      <c r="P1724" s="2">
        <v>162195</v>
      </c>
      <c r="Q1724" s="2">
        <v>167776</v>
      </c>
      <c r="R1724" s="3">
        <f t="shared" si="200"/>
        <v>177003.68</v>
      </c>
      <c r="S1724" s="3">
        <f t="shared" si="201"/>
        <v>186384.87503999998</v>
      </c>
      <c r="T1724" s="2">
        <v>70991.520000000004</v>
      </c>
      <c r="U1724" s="2">
        <v>0</v>
      </c>
      <c r="V1724" s="2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11831.92</v>
      </c>
      <c r="AC1724">
        <v>11831.92</v>
      </c>
      <c r="AD1724">
        <v>11831.92</v>
      </c>
      <c r="AE1724">
        <v>11831.92</v>
      </c>
      <c r="AF1724">
        <v>11831.92</v>
      </c>
      <c r="AG1724">
        <v>11831.92</v>
      </c>
      <c r="AH1724" s="2">
        <f t="shared" si="202"/>
        <v>70991.520000000004</v>
      </c>
      <c r="AI1724" s="2">
        <f t="shared" si="197"/>
        <v>0.43769240728752429</v>
      </c>
      <c r="AJ1724">
        <v>70991.520000000004</v>
      </c>
      <c r="AK1724" s="2">
        <f t="shared" si="203"/>
        <v>141983.04000000001</v>
      </c>
    </row>
    <row r="1725" spans="1:37" ht="12.75" customHeight="1">
      <c r="A1725" s="2">
        <v>14</v>
      </c>
      <c r="B1725" s="2">
        <v>15</v>
      </c>
      <c r="C1725" s="2" t="s">
        <v>10</v>
      </c>
      <c r="D1725" t="s">
        <v>1453</v>
      </c>
      <c r="E1725" s="2" t="s">
        <v>1609</v>
      </c>
      <c r="F1725" t="str">
        <f t="shared" si="198"/>
        <v>053EMPLOYEE RELATED COSTS - SOCIAL CONTRIBUTIONS</v>
      </c>
      <c r="G1725" t="str">
        <f t="shared" si="199"/>
        <v>1027CONTRIBUTION - WORKERS COMPENSATION</v>
      </c>
      <c r="H1725" s="2" t="s">
        <v>1575</v>
      </c>
      <c r="I1725" t="s">
        <v>1326</v>
      </c>
      <c r="J1725" s="2" t="s">
        <v>623</v>
      </c>
      <c r="K1725" s="2" t="s">
        <v>624</v>
      </c>
      <c r="L1725" s="2" t="s">
        <v>436</v>
      </c>
      <c r="M1725" s="2" t="s">
        <v>437</v>
      </c>
      <c r="N1725" s="2" t="s">
        <v>446</v>
      </c>
      <c r="O1725" s="2" t="s">
        <v>447</v>
      </c>
      <c r="P1725" s="2">
        <v>0</v>
      </c>
      <c r="Q1725" s="2">
        <v>159656</v>
      </c>
      <c r="R1725" s="3">
        <f t="shared" si="200"/>
        <v>168437.08</v>
      </c>
      <c r="S1725" s="3">
        <f t="shared" si="201"/>
        <v>177364.24523999999</v>
      </c>
      <c r="T1725" s="2">
        <v>0</v>
      </c>
      <c r="U1725" s="2">
        <v>0</v>
      </c>
      <c r="V1725" s="2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 s="2">
        <f t="shared" si="202"/>
        <v>0</v>
      </c>
      <c r="AI1725" s="2" t="e">
        <f t="shared" si="197"/>
        <v>#DIV/0!</v>
      </c>
      <c r="AJ1725">
        <v>0</v>
      </c>
      <c r="AK1725" s="2">
        <f t="shared" si="203"/>
        <v>0</v>
      </c>
    </row>
    <row r="1726" spans="1:37" ht="12.75" customHeight="1">
      <c r="A1726" s="2">
        <v>14</v>
      </c>
      <c r="B1726" s="2">
        <v>15</v>
      </c>
      <c r="C1726" s="2" t="s">
        <v>10</v>
      </c>
      <c r="D1726" t="s">
        <v>1453</v>
      </c>
      <c r="E1726" s="2" t="s">
        <v>1609</v>
      </c>
      <c r="F1726" t="str">
        <f t="shared" si="198"/>
        <v>053EMPLOYEE RELATED COSTS - SOCIAL CONTRIBUTIONS</v>
      </c>
      <c r="G1726" t="str">
        <f t="shared" si="199"/>
        <v>1028LEVIES - SETA</v>
      </c>
      <c r="H1726" s="2" t="s">
        <v>1575</v>
      </c>
      <c r="I1726" t="s">
        <v>1326</v>
      </c>
      <c r="J1726" s="2" t="s">
        <v>623</v>
      </c>
      <c r="K1726" s="2" t="s">
        <v>624</v>
      </c>
      <c r="L1726" s="2" t="s">
        <v>436</v>
      </c>
      <c r="M1726" s="2" t="s">
        <v>437</v>
      </c>
      <c r="N1726" s="2" t="s">
        <v>448</v>
      </c>
      <c r="O1726" s="2" t="s">
        <v>449</v>
      </c>
      <c r="P1726" s="2">
        <v>132992</v>
      </c>
      <c r="Q1726" s="2">
        <v>135499</v>
      </c>
      <c r="R1726" s="3">
        <f t="shared" si="200"/>
        <v>142951.44500000001</v>
      </c>
      <c r="S1726" s="3">
        <f t="shared" si="201"/>
        <v>150527.87158500002</v>
      </c>
      <c r="T1726" s="2">
        <v>62422.23</v>
      </c>
      <c r="U1726" s="2">
        <v>0</v>
      </c>
      <c r="V1726" s="2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10339.469999999999</v>
      </c>
      <c r="AC1726">
        <v>10092.790000000001</v>
      </c>
      <c r="AD1726">
        <v>10296.08</v>
      </c>
      <c r="AE1726">
        <v>10431.61</v>
      </c>
      <c r="AF1726">
        <v>10004.93</v>
      </c>
      <c r="AG1726">
        <v>11257.35</v>
      </c>
      <c r="AH1726" s="2">
        <f t="shared" si="202"/>
        <v>62422.23</v>
      </c>
      <c r="AI1726" s="2">
        <f t="shared" si="197"/>
        <v>0.46936830786814249</v>
      </c>
      <c r="AJ1726">
        <v>62422.23</v>
      </c>
      <c r="AK1726" s="2">
        <f t="shared" si="203"/>
        <v>124844.46</v>
      </c>
    </row>
    <row r="1727" spans="1:37" ht="12.75" customHeight="1">
      <c r="A1727" s="2">
        <v>14</v>
      </c>
      <c r="B1727" s="2">
        <v>15</v>
      </c>
      <c r="C1727" s="2" t="s">
        <v>10</v>
      </c>
      <c r="D1727" t="s">
        <v>1453</v>
      </c>
      <c r="E1727" s="2" t="s">
        <v>1609</v>
      </c>
      <c r="F1727" t="str">
        <f t="shared" si="198"/>
        <v>053EMPLOYEE RELATED COSTS - SOCIAL CONTRIBUTIONS</v>
      </c>
      <c r="G1727" t="str">
        <f t="shared" si="199"/>
        <v>1029LEVIES - BARGAINING COUNCIL</v>
      </c>
      <c r="H1727" s="2" t="s">
        <v>1575</v>
      </c>
      <c r="I1727" t="s">
        <v>1326</v>
      </c>
      <c r="J1727" s="2" t="s">
        <v>623</v>
      </c>
      <c r="K1727" s="2" t="s">
        <v>624</v>
      </c>
      <c r="L1727" s="2" t="s">
        <v>436</v>
      </c>
      <c r="M1727" s="2" t="s">
        <v>437</v>
      </c>
      <c r="N1727" s="2" t="s">
        <v>450</v>
      </c>
      <c r="O1727" s="2" t="s">
        <v>451</v>
      </c>
      <c r="P1727" s="2">
        <v>6278</v>
      </c>
      <c r="Q1727" s="2">
        <v>6355</v>
      </c>
      <c r="R1727" s="3">
        <f t="shared" si="200"/>
        <v>6704.5249999999996</v>
      </c>
      <c r="S1727" s="3">
        <f t="shared" si="201"/>
        <v>7059.8648249999997</v>
      </c>
      <c r="T1727" s="2">
        <v>2895.0600000000004</v>
      </c>
      <c r="U1727" s="2">
        <v>0</v>
      </c>
      <c r="V1727" s="2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488.16</v>
      </c>
      <c r="AC1727">
        <v>481.38</v>
      </c>
      <c r="AD1727">
        <v>481.38</v>
      </c>
      <c r="AE1727">
        <v>481.38</v>
      </c>
      <c r="AF1727">
        <v>481.38</v>
      </c>
      <c r="AG1727">
        <v>481.38</v>
      </c>
      <c r="AH1727" s="2">
        <f t="shared" si="202"/>
        <v>2895.0600000000004</v>
      </c>
      <c r="AI1727" s="2">
        <f t="shared" si="197"/>
        <v>0.4611436763300415</v>
      </c>
      <c r="AJ1727">
        <v>2895.06</v>
      </c>
      <c r="AK1727" s="2">
        <f t="shared" si="203"/>
        <v>5790.1200000000008</v>
      </c>
    </row>
    <row r="1728" spans="1:37" ht="12.75" customHeight="1">
      <c r="A1728" s="2">
        <v>14</v>
      </c>
      <c r="B1728" s="2">
        <v>15</v>
      </c>
      <c r="C1728" s="2" t="s">
        <v>10</v>
      </c>
      <c r="D1728" t="s">
        <v>1455</v>
      </c>
      <c r="E1728" s="2" t="s">
        <v>1609</v>
      </c>
      <c r="F1728" t="str">
        <f t="shared" si="198"/>
        <v>053EMPLOYEE RELATED COSTS - SOCIAL CONTRIBUTIONS</v>
      </c>
      <c r="G1728" t="str">
        <f t="shared" si="199"/>
        <v>1021CONTRIBUTION - MEDICAL AID SCHEME</v>
      </c>
      <c r="H1728" s="2" t="s">
        <v>1574</v>
      </c>
      <c r="I1728" t="s">
        <v>1326</v>
      </c>
      <c r="J1728" s="2" t="s">
        <v>641</v>
      </c>
      <c r="K1728" s="2" t="s">
        <v>642</v>
      </c>
      <c r="L1728" s="2" t="s">
        <v>436</v>
      </c>
      <c r="M1728" s="2" t="s">
        <v>437</v>
      </c>
      <c r="N1728" s="2" t="s">
        <v>438</v>
      </c>
      <c r="O1728" s="2" t="s">
        <v>439</v>
      </c>
      <c r="P1728" s="2">
        <v>328423</v>
      </c>
      <c r="Q1728" s="2">
        <v>314890</v>
      </c>
      <c r="R1728" s="3">
        <f t="shared" si="200"/>
        <v>332208.95</v>
      </c>
      <c r="S1728" s="3">
        <f t="shared" si="201"/>
        <v>349816.02435000002</v>
      </c>
      <c r="T1728" s="2">
        <v>105597</v>
      </c>
      <c r="U1728" s="2">
        <v>0</v>
      </c>
      <c r="V1728" s="2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17829</v>
      </c>
      <c r="AC1728">
        <v>17829</v>
      </c>
      <c r="AD1728">
        <v>17829</v>
      </c>
      <c r="AE1728">
        <v>17370</v>
      </c>
      <c r="AF1728">
        <v>17370</v>
      </c>
      <c r="AG1728">
        <v>17370</v>
      </c>
      <c r="AH1728" s="2">
        <f t="shared" si="202"/>
        <v>105597</v>
      </c>
      <c r="AI1728" s="2">
        <f t="shared" si="197"/>
        <v>0.32152742043035965</v>
      </c>
      <c r="AJ1728">
        <v>105597</v>
      </c>
      <c r="AK1728" s="2">
        <f t="shared" si="203"/>
        <v>211194</v>
      </c>
    </row>
    <row r="1729" spans="1:37" ht="12.75" customHeight="1">
      <c r="A1729" s="2">
        <v>14</v>
      </c>
      <c r="B1729" s="2">
        <v>15</v>
      </c>
      <c r="C1729" s="2" t="s">
        <v>10</v>
      </c>
      <c r="D1729" t="s">
        <v>1455</v>
      </c>
      <c r="E1729" s="2" t="s">
        <v>1609</v>
      </c>
      <c r="F1729" t="str">
        <f t="shared" si="198"/>
        <v>053EMPLOYEE RELATED COSTS - SOCIAL CONTRIBUTIONS</v>
      </c>
      <c r="G1729" t="str">
        <f t="shared" si="199"/>
        <v>1022CONTRIBUTION - PENSION SCHEMES</v>
      </c>
      <c r="H1729" s="2" t="s">
        <v>1574</v>
      </c>
      <c r="I1729" t="s">
        <v>1326</v>
      </c>
      <c r="J1729" s="2" t="s">
        <v>641</v>
      </c>
      <c r="K1729" s="2" t="s">
        <v>642</v>
      </c>
      <c r="L1729" s="2" t="s">
        <v>436</v>
      </c>
      <c r="M1729" s="2" t="s">
        <v>437</v>
      </c>
      <c r="N1729" s="2" t="s">
        <v>440</v>
      </c>
      <c r="O1729" s="2" t="s">
        <v>441</v>
      </c>
      <c r="P1729" s="2">
        <v>825549</v>
      </c>
      <c r="Q1729" s="2">
        <v>821205</v>
      </c>
      <c r="R1729" s="3">
        <f t="shared" si="200"/>
        <v>866371.27500000002</v>
      </c>
      <c r="S1729" s="3">
        <f t="shared" si="201"/>
        <v>912288.952575</v>
      </c>
      <c r="T1729" s="2">
        <v>345183.9</v>
      </c>
      <c r="U1729" s="2">
        <v>0</v>
      </c>
      <c r="V1729" s="2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57173.67</v>
      </c>
      <c r="AC1729">
        <v>57173.67</v>
      </c>
      <c r="AD1729">
        <v>57173.67</v>
      </c>
      <c r="AE1729">
        <v>57186.14</v>
      </c>
      <c r="AF1729">
        <v>57198.61</v>
      </c>
      <c r="AG1729">
        <v>59278.14</v>
      </c>
      <c r="AH1729" s="2">
        <f t="shared" si="202"/>
        <v>345183.9</v>
      </c>
      <c r="AI1729" s="2">
        <f t="shared" si="197"/>
        <v>0.41812648310397083</v>
      </c>
      <c r="AJ1729">
        <v>345183.9</v>
      </c>
      <c r="AK1729" s="2">
        <f t="shared" si="203"/>
        <v>690367.8</v>
      </c>
    </row>
    <row r="1730" spans="1:37" ht="12.75" customHeight="1">
      <c r="A1730" s="2">
        <v>14</v>
      </c>
      <c r="B1730" s="2">
        <v>15</v>
      </c>
      <c r="C1730" s="2" t="s">
        <v>10</v>
      </c>
      <c r="D1730" t="s">
        <v>1455</v>
      </c>
      <c r="E1730" s="2" t="s">
        <v>1609</v>
      </c>
      <c r="F1730" t="str">
        <f t="shared" si="198"/>
        <v>053EMPLOYEE RELATED COSTS - SOCIAL CONTRIBUTIONS</v>
      </c>
      <c r="G1730" t="str">
        <f t="shared" si="199"/>
        <v>1023CONTRIBUTION - UIF</v>
      </c>
      <c r="H1730" s="2" t="s">
        <v>1574</v>
      </c>
      <c r="I1730" t="s">
        <v>1326</v>
      </c>
      <c r="J1730" s="2" t="s">
        <v>641</v>
      </c>
      <c r="K1730" s="2" t="s">
        <v>642</v>
      </c>
      <c r="L1730" s="2" t="s">
        <v>436</v>
      </c>
      <c r="M1730" s="2" t="s">
        <v>437</v>
      </c>
      <c r="N1730" s="2" t="s">
        <v>442</v>
      </c>
      <c r="O1730" s="2" t="s">
        <v>443</v>
      </c>
      <c r="P1730" s="2">
        <v>30750</v>
      </c>
      <c r="Q1730" s="2">
        <v>30575</v>
      </c>
      <c r="R1730" s="3">
        <f t="shared" si="200"/>
        <v>32256.625</v>
      </c>
      <c r="S1730" s="3">
        <f t="shared" si="201"/>
        <v>33966.226125000001</v>
      </c>
      <c r="T1730" s="2">
        <v>12950.23</v>
      </c>
      <c r="U1730" s="2">
        <v>0</v>
      </c>
      <c r="V1730" s="2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2141.6799999999998</v>
      </c>
      <c r="AC1730">
        <v>2115.88</v>
      </c>
      <c r="AD1730">
        <v>2173.4499999999998</v>
      </c>
      <c r="AE1730">
        <v>2182.9499999999998</v>
      </c>
      <c r="AF1730">
        <v>2121.2199999999998</v>
      </c>
      <c r="AG1730">
        <v>2215.0500000000002</v>
      </c>
      <c r="AH1730" s="2">
        <f t="shared" si="202"/>
        <v>12950.23</v>
      </c>
      <c r="AI1730" s="2">
        <f t="shared" si="197"/>
        <v>0.42114569105691058</v>
      </c>
      <c r="AJ1730">
        <v>12950.23</v>
      </c>
      <c r="AK1730" s="2">
        <f t="shared" si="203"/>
        <v>25900.46</v>
      </c>
    </row>
    <row r="1731" spans="1:37" ht="12.75" customHeight="1">
      <c r="A1731" s="2">
        <v>14</v>
      </c>
      <c r="B1731" s="2">
        <v>15</v>
      </c>
      <c r="C1731" s="2" t="s">
        <v>10</v>
      </c>
      <c r="D1731" t="s">
        <v>1455</v>
      </c>
      <c r="E1731" s="2" t="s">
        <v>1609</v>
      </c>
      <c r="F1731" t="str">
        <f t="shared" si="198"/>
        <v>053EMPLOYEE RELATED COSTS - SOCIAL CONTRIBUTIONS</v>
      </c>
      <c r="G1731" t="str">
        <f t="shared" si="199"/>
        <v>1024CONTRIBUTION - GROUP INSURANCE</v>
      </c>
      <c r="H1731" s="2" t="s">
        <v>1574</v>
      </c>
      <c r="I1731" t="s">
        <v>1326</v>
      </c>
      <c r="J1731" s="2" t="s">
        <v>641</v>
      </c>
      <c r="K1731" s="2" t="s">
        <v>642</v>
      </c>
      <c r="L1731" s="2" t="s">
        <v>436</v>
      </c>
      <c r="M1731" s="2" t="s">
        <v>437</v>
      </c>
      <c r="N1731" s="2" t="s">
        <v>444</v>
      </c>
      <c r="O1731" s="2" t="s">
        <v>445</v>
      </c>
      <c r="P1731" s="2">
        <v>76792</v>
      </c>
      <c r="Q1731" s="2">
        <v>80067</v>
      </c>
      <c r="R1731" s="3">
        <f t="shared" si="200"/>
        <v>84470.684999999998</v>
      </c>
      <c r="S1731" s="3">
        <f t="shared" si="201"/>
        <v>88947.631305000003</v>
      </c>
      <c r="T1731" s="2">
        <v>32972.89</v>
      </c>
      <c r="U1731" s="2">
        <v>0</v>
      </c>
      <c r="V1731" s="2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5489.08</v>
      </c>
      <c r="AC1731">
        <v>5489.08</v>
      </c>
      <c r="AD1731">
        <v>5489.08</v>
      </c>
      <c r="AE1731">
        <v>5490.46</v>
      </c>
      <c r="AF1731">
        <v>5491.84</v>
      </c>
      <c r="AG1731">
        <v>5523.35</v>
      </c>
      <c r="AH1731" s="2">
        <f t="shared" si="202"/>
        <v>32972.89</v>
      </c>
      <c r="AI1731" s="2">
        <f t="shared" si="197"/>
        <v>0.42937923221168872</v>
      </c>
      <c r="AJ1731">
        <v>32972.89</v>
      </c>
      <c r="AK1731" s="2">
        <f t="shared" si="203"/>
        <v>65945.78</v>
      </c>
    </row>
    <row r="1732" spans="1:37" ht="12.75" customHeight="1">
      <c r="A1732" s="2">
        <v>14</v>
      </c>
      <c r="B1732" s="2">
        <v>15</v>
      </c>
      <c r="C1732" s="2" t="s">
        <v>10</v>
      </c>
      <c r="D1732" t="s">
        <v>1455</v>
      </c>
      <c r="E1732" s="2" t="s">
        <v>1609</v>
      </c>
      <c r="F1732" t="str">
        <f t="shared" si="198"/>
        <v>053EMPLOYEE RELATED COSTS - SOCIAL CONTRIBUTIONS</v>
      </c>
      <c r="G1732" t="str">
        <f t="shared" si="199"/>
        <v>1027CONTRIBUTION - WORKERS COMPENSATION</v>
      </c>
      <c r="H1732" s="2" t="s">
        <v>1574</v>
      </c>
      <c r="I1732" t="s">
        <v>1326</v>
      </c>
      <c r="J1732" s="2" t="s">
        <v>641</v>
      </c>
      <c r="K1732" s="2" t="s">
        <v>642</v>
      </c>
      <c r="L1732" s="2" t="s">
        <v>436</v>
      </c>
      <c r="M1732" s="2" t="s">
        <v>437</v>
      </c>
      <c r="N1732" s="2" t="s">
        <v>446</v>
      </c>
      <c r="O1732" s="2" t="s">
        <v>447</v>
      </c>
      <c r="P1732" s="2">
        <v>0</v>
      </c>
      <c r="Q1732" s="2">
        <v>65440</v>
      </c>
      <c r="R1732" s="3">
        <f t="shared" si="200"/>
        <v>69039.199999999997</v>
      </c>
      <c r="S1732" s="3">
        <f t="shared" si="201"/>
        <v>72698.277600000001</v>
      </c>
      <c r="T1732" s="2">
        <v>0</v>
      </c>
      <c r="U1732" s="2">
        <v>0</v>
      </c>
      <c r="V1732" s="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 s="2">
        <f t="shared" si="202"/>
        <v>0</v>
      </c>
      <c r="AI1732" s="2" t="e">
        <f t="shared" si="197"/>
        <v>#DIV/0!</v>
      </c>
      <c r="AJ1732">
        <v>0</v>
      </c>
      <c r="AK1732" s="2">
        <f t="shared" si="203"/>
        <v>0</v>
      </c>
    </row>
    <row r="1733" spans="1:37" ht="12.75" customHeight="1">
      <c r="A1733" s="2">
        <v>14</v>
      </c>
      <c r="B1733" s="2">
        <v>15</v>
      </c>
      <c r="C1733" s="2" t="s">
        <v>10</v>
      </c>
      <c r="D1733" t="s">
        <v>1455</v>
      </c>
      <c r="E1733" s="2" t="s">
        <v>1609</v>
      </c>
      <c r="F1733" t="str">
        <f t="shared" si="198"/>
        <v>053EMPLOYEE RELATED COSTS - SOCIAL CONTRIBUTIONS</v>
      </c>
      <c r="G1733" t="str">
        <f t="shared" si="199"/>
        <v>1028LEVIES - SETA</v>
      </c>
      <c r="H1733" s="2" t="s">
        <v>1574</v>
      </c>
      <c r="I1733" t="s">
        <v>1326</v>
      </c>
      <c r="J1733" s="2" t="s">
        <v>641</v>
      </c>
      <c r="K1733" s="2" t="s">
        <v>642</v>
      </c>
      <c r="L1733" s="2" t="s">
        <v>436</v>
      </c>
      <c r="M1733" s="2" t="s">
        <v>437</v>
      </c>
      <c r="N1733" s="2" t="s">
        <v>448</v>
      </c>
      <c r="O1733" s="2" t="s">
        <v>449</v>
      </c>
      <c r="P1733" s="2">
        <v>50687</v>
      </c>
      <c r="Q1733" s="2">
        <v>54960</v>
      </c>
      <c r="R1733" s="3">
        <f t="shared" si="200"/>
        <v>57982.8</v>
      </c>
      <c r="S1733" s="3">
        <f t="shared" si="201"/>
        <v>61055.888400000003</v>
      </c>
      <c r="T1733" s="2">
        <v>26668.03</v>
      </c>
      <c r="U1733" s="2">
        <v>0</v>
      </c>
      <c r="V1733" s="2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5312.16</v>
      </c>
      <c r="AC1733">
        <v>4498.57</v>
      </c>
      <c r="AD1733">
        <v>3991.67</v>
      </c>
      <c r="AE1733">
        <v>4019.46</v>
      </c>
      <c r="AF1733">
        <v>4640.1899999999996</v>
      </c>
      <c r="AG1733">
        <v>4205.9799999999996</v>
      </c>
      <c r="AH1733" s="2">
        <f t="shared" si="202"/>
        <v>26668.03</v>
      </c>
      <c r="AI1733" s="2">
        <f t="shared" si="197"/>
        <v>0.52613155246907484</v>
      </c>
      <c r="AJ1733">
        <v>26668.03</v>
      </c>
      <c r="AK1733" s="2">
        <f t="shared" si="203"/>
        <v>53336.06</v>
      </c>
    </row>
    <row r="1734" spans="1:37" ht="12.75" customHeight="1">
      <c r="A1734" s="2">
        <v>14</v>
      </c>
      <c r="B1734" s="2">
        <v>15</v>
      </c>
      <c r="C1734" s="2" t="s">
        <v>10</v>
      </c>
      <c r="D1734" t="s">
        <v>1455</v>
      </c>
      <c r="E1734" s="2" t="s">
        <v>1609</v>
      </c>
      <c r="F1734" t="str">
        <f t="shared" si="198"/>
        <v>053EMPLOYEE RELATED COSTS - SOCIAL CONTRIBUTIONS</v>
      </c>
      <c r="G1734" t="str">
        <f t="shared" si="199"/>
        <v>1029LEVIES - BARGAINING COUNCIL</v>
      </c>
      <c r="H1734" s="2" t="s">
        <v>1574</v>
      </c>
      <c r="I1734" t="s">
        <v>1326</v>
      </c>
      <c r="J1734" s="2" t="s">
        <v>641</v>
      </c>
      <c r="K1734" s="2" t="s">
        <v>642</v>
      </c>
      <c r="L1734" s="2" t="s">
        <v>436</v>
      </c>
      <c r="M1734" s="2" t="s">
        <v>437</v>
      </c>
      <c r="N1734" s="2" t="s">
        <v>450</v>
      </c>
      <c r="O1734" s="2" t="s">
        <v>451</v>
      </c>
      <c r="P1734" s="2">
        <v>1386</v>
      </c>
      <c r="Q1734" s="2">
        <v>1463</v>
      </c>
      <c r="R1734" s="3">
        <f t="shared" si="200"/>
        <v>1543.4649999999999</v>
      </c>
      <c r="S1734" s="3">
        <f t="shared" si="201"/>
        <v>1625.2686449999999</v>
      </c>
      <c r="T1734" s="2">
        <v>610.20000000000005</v>
      </c>
      <c r="U1734" s="2">
        <v>0</v>
      </c>
      <c r="V1734" s="2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101.7</v>
      </c>
      <c r="AC1734">
        <v>101.7</v>
      </c>
      <c r="AD1734">
        <v>101.7</v>
      </c>
      <c r="AE1734">
        <v>101.7</v>
      </c>
      <c r="AF1734">
        <v>101.7</v>
      </c>
      <c r="AG1734">
        <v>101.7</v>
      </c>
      <c r="AH1734" s="2">
        <f t="shared" si="202"/>
        <v>610.20000000000005</v>
      </c>
      <c r="AI1734" s="2">
        <f t="shared" si="197"/>
        <v>0.4402597402597403</v>
      </c>
      <c r="AJ1734">
        <v>610.20000000000005</v>
      </c>
      <c r="AK1734" s="2">
        <f t="shared" si="203"/>
        <v>1220.4000000000001</v>
      </c>
    </row>
    <row r="1735" spans="1:37" ht="12.75" customHeight="1">
      <c r="A1735" s="2">
        <v>14</v>
      </c>
      <c r="B1735" s="2">
        <v>15</v>
      </c>
      <c r="C1735" s="2" t="s">
        <v>10</v>
      </c>
      <c r="D1735" t="s">
        <v>1456</v>
      </c>
      <c r="E1735" s="2" t="s">
        <v>1609</v>
      </c>
      <c r="F1735" t="str">
        <f t="shared" si="198"/>
        <v>053EMPLOYEE RELATED COSTS - SOCIAL CONTRIBUTIONS</v>
      </c>
      <c r="G1735" t="str">
        <f t="shared" si="199"/>
        <v>1021CONTRIBUTION - MEDICAL AID SCHEME</v>
      </c>
      <c r="H1735" s="2" t="s">
        <v>1586</v>
      </c>
      <c r="I1735" t="s">
        <v>1326</v>
      </c>
      <c r="J1735" s="2" t="s">
        <v>649</v>
      </c>
      <c r="K1735" s="2" t="s">
        <v>650</v>
      </c>
      <c r="L1735" s="2" t="s">
        <v>436</v>
      </c>
      <c r="M1735" s="2" t="s">
        <v>437</v>
      </c>
      <c r="N1735" s="2" t="s">
        <v>438</v>
      </c>
      <c r="O1735" s="2" t="s">
        <v>439</v>
      </c>
      <c r="P1735" s="2">
        <v>413428</v>
      </c>
      <c r="Q1735" s="2">
        <v>508133</v>
      </c>
      <c r="R1735" s="3">
        <f t="shared" si="200"/>
        <v>536080.31499999994</v>
      </c>
      <c r="S1735" s="3">
        <f t="shared" si="201"/>
        <v>564492.57169499993</v>
      </c>
      <c r="T1735" s="2">
        <v>120936.65999999999</v>
      </c>
      <c r="U1735" s="2">
        <v>0</v>
      </c>
      <c r="V1735" s="2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19350.009999999998</v>
      </c>
      <c r="AC1735">
        <v>19744.21</v>
      </c>
      <c r="AD1735">
        <v>20362.810000000001</v>
      </c>
      <c r="AE1735">
        <v>20362.810000000001</v>
      </c>
      <c r="AF1735">
        <v>20362.810000000001</v>
      </c>
      <c r="AG1735">
        <v>20754.009999999998</v>
      </c>
      <c r="AH1735" s="2">
        <f t="shared" si="202"/>
        <v>120936.65999999999</v>
      </c>
      <c r="AI1735" s="2">
        <f t="shared" si="197"/>
        <v>0.29252169664367189</v>
      </c>
      <c r="AJ1735">
        <v>120936.66</v>
      </c>
      <c r="AK1735" s="2">
        <f t="shared" si="203"/>
        <v>241873.31999999998</v>
      </c>
    </row>
    <row r="1736" spans="1:37" ht="12.75" customHeight="1">
      <c r="A1736" s="2">
        <v>14</v>
      </c>
      <c r="B1736" s="2">
        <v>15</v>
      </c>
      <c r="C1736" s="2" t="s">
        <v>10</v>
      </c>
      <c r="D1736" t="s">
        <v>1456</v>
      </c>
      <c r="E1736" s="2" t="s">
        <v>1609</v>
      </c>
      <c r="F1736" t="str">
        <f t="shared" si="198"/>
        <v>053EMPLOYEE RELATED COSTS - SOCIAL CONTRIBUTIONS</v>
      </c>
      <c r="G1736" t="str">
        <f t="shared" si="199"/>
        <v>1022CONTRIBUTION - PENSION SCHEMES</v>
      </c>
      <c r="H1736" s="2" t="s">
        <v>1586</v>
      </c>
      <c r="I1736" t="s">
        <v>1326</v>
      </c>
      <c r="J1736" s="2" t="s">
        <v>649</v>
      </c>
      <c r="K1736" s="2" t="s">
        <v>650</v>
      </c>
      <c r="L1736" s="2" t="s">
        <v>436</v>
      </c>
      <c r="M1736" s="2" t="s">
        <v>437</v>
      </c>
      <c r="N1736" s="2" t="s">
        <v>440</v>
      </c>
      <c r="O1736" s="2" t="s">
        <v>441</v>
      </c>
      <c r="P1736" s="2">
        <v>1373212</v>
      </c>
      <c r="Q1736" s="2">
        <v>1377017</v>
      </c>
      <c r="R1736" s="3">
        <f t="shared" si="200"/>
        <v>1452752.9350000001</v>
      </c>
      <c r="S1736" s="3">
        <f t="shared" si="201"/>
        <v>1529748.8405550001</v>
      </c>
      <c r="T1736" s="2">
        <v>603695.58000000007</v>
      </c>
      <c r="U1736" s="2">
        <v>0</v>
      </c>
      <c r="V1736" s="2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100574.83</v>
      </c>
      <c r="AC1736">
        <v>100624.15</v>
      </c>
      <c r="AD1736">
        <v>100624.15</v>
      </c>
      <c r="AE1736">
        <v>100624.15</v>
      </c>
      <c r="AF1736">
        <v>100624.15</v>
      </c>
      <c r="AG1736">
        <v>100624.15</v>
      </c>
      <c r="AH1736" s="2">
        <f t="shared" si="202"/>
        <v>603695.58000000007</v>
      </c>
      <c r="AI1736" s="2">
        <f t="shared" si="197"/>
        <v>0.43962300067287502</v>
      </c>
      <c r="AJ1736">
        <v>603695.57999999996</v>
      </c>
      <c r="AK1736" s="2">
        <f t="shared" si="203"/>
        <v>1207391.1600000001</v>
      </c>
    </row>
    <row r="1737" spans="1:37" ht="12.75" customHeight="1">
      <c r="A1737" s="2">
        <v>14</v>
      </c>
      <c r="B1737" s="2">
        <v>15</v>
      </c>
      <c r="C1737" s="2" t="s">
        <v>10</v>
      </c>
      <c r="D1737" t="s">
        <v>1456</v>
      </c>
      <c r="E1737" s="2" t="s">
        <v>1609</v>
      </c>
      <c r="F1737" t="str">
        <f t="shared" si="198"/>
        <v>053EMPLOYEE RELATED COSTS - SOCIAL CONTRIBUTIONS</v>
      </c>
      <c r="G1737" t="str">
        <f t="shared" si="199"/>
        <v>1023CONTRIBUTION - UIF</v>
      </c>
      <c r="H1737" s="2" t="s">
        <v>1586</v>
      </c>
      <c r="I1737" t="s">
        <v>1326</v>
      </c>
      <c r="J1737" s="2" t="s">
        <v>649</v>
      </c>
      <c r="K1737" s="2" t="s">
        <v>650</v>
      </c>
      <c r="L1737" s="2" t="s">
        <v>436</v>
      </c>
      <c r="M1737" s="2" t="s">
        <v>437</v>
      </c>
      <c r="N1737" s="2" t="s">
        <v>442</v>
      </c>
      <c r="O1737" s="2" t="s">
        <v>443</v>
      </c>
      <c r="P1737" s="2">
        <v>71865</v>
      </c>
      <c r="Q1737" s="2">
        <v>79964</v>
      </c>
      <c r="R1737" s="3">
        <f t="shared" si="200"/>
        <v>84362.02</v>
      </c>
      <c r="S1737" s="3">
        <f t="shared" si="201"/>
        <v>88833.207060000001</v>
      </c>
      <c r="T1737" s="2">
        <v>32563.99</v>
      </c>
      <c r="U1737" s="2">
        <v>0</v>
      </c>
      <c r="V1737" s="2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5547.8</v>
      </c>
      <c r="AC1737">
        <v>5407.65</v>
      </c>
      <c r="AD1737">
        <v>5234.41</v>
      </c>
      <c r="AE1737">
        <v>5688.52</v>
      </c>
      <c r="AF1737">
        <v>5323.59</v>
      </c>
      <c r="AG1737">
        <v>5362.02</v>
      </c>
      <c r="AH1737" s="2">
        <f t="shared" si="202"/>
        <v>32563.99</v>
      </c>
      <c r="AI1737" s="2">
        <f t="shared" si="197"/>
        <v>0.45312725248730262</v>
      </c>
      <c r="AJ1737">
        <v>32563.99</v>
      </c>
      <c r="AK1737" s="2">
        <f t="shared" si="203"/>
        <v>65127.98</v>
      </c>
    </row>
    <row r="1738" spans="1:37" ht="12.75" customHeight="1">
      <c r="A1738" s="2">
        <v>14</v>
      </c>
      <c r="B1738" s="2">
        <v>15</v>
      </c>
      <c r="C1738" s="2" t="s">
        <v>10</v>
      </c>
      <c r="D1738" t="s">
        <v>1456</v>
      </c>
      <c r="E1738" s="2" t="s">
        <v>1609</v>
      </c>
      <c r="F1738" t="str">
        <f t="shared" si="198"/>
        <v>053EMPLOYEE RELATED COSTS - SOCIAL CONTRIBUTIONS</v>
      </c>
      <c r="G1738" t="str">
        <f t="shared" si="199"/>
        <v>1024CONTRIBUTION - GROUP INSURANCE</v>
      </c>
      <c r="H1738" s="2" t="s">
        <v>1586</v>
      </c>
      <c r="I1738" t="s">
        <v>1326</v>
      </c>
      <c r="J1738" s="2" t="s">
        <v>649</v>
      </c>
      <c r="K1738" s="2" t="s">
        <v>650</v>
      </c>
      <c r="L1738" s="2" t="s">
        <v>436</v>
      </c>
      <c r="M1738" s="2" t="s">
        <v>437</v>
      </c>
      <c r="N1738" s="2" t="s">
        <v>444</v>
      </c>
      <c r="O1738" s="2" t="s">
        <v>445</v>
      </c>
      <c r="P1738" s="2">
        <v>118963</v>
      </c>
      <c r="Q1738" s="2">
        <v>118245</v>
      </c>
      <c r="R1738" s="3">
        <f t="shared" si="200"/>
        <v>124748.47500000001</v>
      </c>
      <c r="S1738" s="3">
        <f t="shared" si="201"/>
        <v>131360.14417499999</v>
      </c>
      <c r="T1738" s="2">
        <v>50836.640000000014</v>
      </c>
      <c r="U1738" s="2">
        <v>0</v>
      </c>
      <c r="V1738" s="2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8469.0400000000009</v>
      </c>
      <c r="AC1738">
        <v>8473.52</v>
      </c>
      <c r="AD1738">
        <v>8473.52</v>
      </c>
      <c r="AE1738">
        <v>8473.52</v>
      </c>
      <c r="AF1738">
        <v>8473.52</v>
      </c>
      <c r="AG1738">
        <v>8473.52</v>
      </c>
      <c r="AH1738" s="2">
        <f t="shared" si="202"/>
        <v>50836.640000000014</v>
      </c>
      <c r="AI1738" s="2">
        <f t="shared" si="197"/>
        <v>0.42733152324672391</v>
      </c>
      <c r="AJ1738">
        <v>50836.639999999999</v>
      </c>
      <c r="AK1738" s="2">
        <f t="shared" si="203"/>
        <v>101673.28000000003</v>
      </c>
    </row>
    <row r="1739" spans="1:37" ht="12.75" customHeight="1">
      <c r="A1739" s="2">
        <v>14</v>
      </c>
      <c r="B1739" s="2">
        <v>15</v>
      </c>
      <c r="C1739" s="2" t="s">
        <v>10</v>
      </c>
      <c r="D1739" t="s">
        <v>1456</v>
      </c>
      <c r="E1739" s="2" t="s">
        <v>1609</v>
      </c>
      <c r="F1739" t="str">
        <f t="shared" si="198"/>
        <v>053EMPLOYEE RELATED COSTS - SOCIAL CONTRIBUTIONS</v>
      </c>
      <c r="G1739" t="str">
        <f t="shared" si="199"/>
        <v>1027CONTRIBUTION - WORKERS COMPENSATION</v>
      </c>
      <c r="H1739" s="2" t="s">
        <v>1586</v>
      </c>
      <c r="I1739" t="s">
        <v>1326</v>
      </c>
      <c r="J1739" s="2" t="s">
        <v>649</v>
      </c>
      <c r="K1739" s="2" t="s">
        <v>650</v>
      </c>
      <c r="L1739" s="2" t="s">
        <v>436</v>
      </c>
      <c r="M1739" s="2" t="s">
        <v>437</v>
      </c>
      <c r="N1739" s="2" t="s">
        <v>446</v>
      </c>
      <c r="O1739" s="2" t="s">
        <v>447</v>
      </c>
      <c r="P1739" s="2">
        <v>0</v>
      </c>
      <c r="Q1739" s="2">
        <v>152851</v>
      </c>
      <c r="R1739" s="3">
        <f t="shared" si="200"/>
        <v>161257.80499999999</v>
      </c>
      <c r="S1739" s="3">
        <f t="shared" si="201"/>
        <v>169804.46866499999</v>
      </c>
      <c r="T1739" s="2">
        <v>0</v>
      </c>
      <c r="U1739" s="2">
        <v>0</v>
      </c>
      <c r="V1739" s="2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 s="2">
        <f t="shared" si="202"/>
        <v>0</v>
      </c>
      <c r="AI1739" s="2" t="e">
        <f t="shared" si="197"/>
        <v>#DIV/0!</v>
      </c>
      <c r="AJ1739">
        <v>0</v>
      </c>
      <c r="AK1739" s="2">
        <f t="shared" si="203"/>
        <v>0</v>
      </c>
    </row>
    <row r="1740" spans="1:37" ht="12.75" customHeight="1">
      <c r="A1740" s="2">
        <v>14</v>
      </c>
      <c r="B1740" s="2">
        <v>15</v>
      </c>
      <c r="C1740" s="2" t="s">
        <v>10</v>
      </c>
      <c r="D1740" t="s">
        <v>1456</v>
      </c>
      <c r="E1740" s="2" t="s">
        <v>1609</v>
      </c>
      <c r="F1740" t="str">
        <f t="shared" si="198"/>
        <v>053EMPLOYEE RELATED COSTS - SOCIAL CONTRIBUTIONS</v>
      </c>
      <c r="G1740" t="str">
        <f t="shared" si="199"/>
        <v>1028LEVIES - SETA</v>
      </c>
      <c r="H1740" s="2" t="s">
        <v>1586</v>
      </c>
      <c r="I1740" t="s">
        <v>1326</v>
      </c>
      <c r="J1740" s="2" t="s">
        <v>649</v>
      </c>
      <c r="K1740" s="2" t="s">
        <v>650</v>
      </c>
      <c r="L1740" s="2" t="s">
        <v>436</v>
      </c>
      <c r="M1740" s="2" t="s">
        <v>437</v>
      </c>
      <c r="N1740" s="2" t="s">
        <v>448</v>
      </c>
      <c r="O1740" s="2" t="s">
        <v>449</v>
      </c>
      <c r="P1740" s="2">
        <v>106063</v>
      </c>
      <c r="Q1740" s="2">
        <v>141812</v>
      </c>
      <c r="R1740" s="3">
        <f t="shared" si="200"/>
        <v>149611.66</v>
      </c>
      <c r="S1740" s="3">
        <f t="shared" si="201"/>
        <v>157541.07798</v>
      </c>
      <c r="T1740" s="2">
        <v>49946.100000000006</v>
      </c>
      <c r="U1740" s="2">
        <v>0</v>
      </c>
      <c r="V1740" s="2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9303.26</v>
      </c>
      <c r="AC1740">
        <v>7999.52</v>
      </c>
      <c r="AD1740">
        <v>7284.61</v>
      </c>
      <c r="AE1740">
        <v>9159.4699999999993</v>
      </c>
      <c r="AF1740">
        <v>7975.3</v>
      </c>
      <c r="AG1740">
        <v>8223.94</v>
      </c>
      <c r="AH1740" s="2">
        <f t="shared" si="202"/>
        <v>49946.100000000006</v>
      </c>
      <c r="AI1740" s="2">
        <f t="shared" si="197"/>
        <v>0.47090974232295907</v>
      </c>
      <c r="AJ1740">
        <v>49946.1</v>
      </c>
      <c r="AK1740" s="2">
        <f t="shared" si="203"/>
        <v>99892.200000000012</v>
      </c>
    </row>
    <row r="1741" spans="1:37" ht="12.75" customHeight="1">
      <c r="A1741" s="2">
        <v>14</v>
      </c>
      <c r="B1741" s="2">
        <v>15</v>
      </c>
      <c r="C1741" s="2" t="s">
        <v>10</v>
      </c>
      <c r="D1741" t="s">
        <v>1456</v>
      </c>
      <c r="E1741" s="2" t="s">
        <v>1609</v>
      </c>
      <c r="F1741" t="str">
        <f t="shared" si="198"/>
        <v>053EMPLOYEE RELATED COSTS - SOCIAL CONTRIBUTIONS</v>
      </c>
      <c r="G1741" t="str">
        <f t="shared" si="199"/>
        <v>1029LEVIES - BARGAINING COUNCIL</v>
      </c>
      <c r="H1741" s="2" t="s">
        <v>1586</v>
      </c>
      <c r="I1741" t="s">
        <v>1326</v>
      </c>
      <c r="J1741" s="2" t="s">
        <v>649</v>
      </c>
      <c r="K1741" s="2" t="s">
        <v>650</v>
      </c>
      <c r="L1741" s="2" t="s">
        <v>436</v>
      </c>
      <c r="M1741" s="2" t="s">
        <v>437</v>
      </c>
      <c r="N1741" s="2" t="s">
        <v>450</v>
      </c>
      <c r="O1741" s="2" t="s">
        <v>451</v>
      </c>
      <c r="P1741" s="2">
        <v>3587</v>
      </c>
      <c r="Q1741" s="2">
        <v>3830</v>
      </c>
      <c r="R1741" s="3">
        <f t="shared" si="200"/>
        <v>4040.65</v>
      </c>
      <c r="S1741" s="3">
        <f t="shared" si="201"/>
        <v>4254.8044499999996</v>
      </c>
      <c r="T1741" s="2">
        <v>1627.2</v>
      </c>
      <c r="U1741" s="2">
        <v>0</v>
      </c>
      <c r="V1741" s="2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271.2</v>
      </c>
      <c r="AC1741">
        <v>271.2</v>
      </c>
      <c r="AD1741">
        <v>271.2</v>
      </c>
      <c r="AE1741">
        <v>271.2</v>
      </c>
      <c r="AF1741">
        <v>271.2</v>
      </c>
      <c r="AG1741">
        <v>271.2</v>
      </c>
      <c r="AH1741" s="2">
        <f t="shared" si="202"/>
        <v>1627.2</v>
      </c>
      <c r="AI1741" s="2">
        <f t="shared" si="197"/>
        <v>0.45363813771954281</v>
      </c>
      <c r="AJ1741">
        <v>1627.2</v>
      </c>
      <c r="AK1741" s="2">
        <f t="shared" si="203"/>
        <v>3254.4</v>
      </c>
    </row>
    <row r="1742" spans="1:37" ht="12.75" customHeight="1">
      <c r="A1742" s="2">
        <v>14</v>
      </c>
      <c r="B1742" s="2">
        <v>15</v>
      </c>
      <c r="C1742" s="2" t="s">
        <v>10</v>
      </c>
      <c r="D1742" t="s">
        <v>1457</v>
      </c>
      <c r="E1742" s="2" t="s">
        <v>1609</v>
      </c>
      <c r="F1742" t="str">
        <f t="shared" si="198"/>
        <v>053EMPLOYEE RELATED COSTS - SOCIAL CONTRIBUTIONS</v>
      </c>
      <c r="G1742" t="str">
        <f t="shared" si="199"/>
        <v>1021CONTRIBUTION - MEDICAL AID SCHEME</v>
      </c>
      <c r="H1742" s="2" t="s">
        <v>1586</v>
      </c>
      <c r="I1742" t="s">
        <v>1326</v>
      </c>
      <c r="J1742" s="2" t="s">
        <v>653</v>
      </c>
      <c r="K1742" s="2" t="s">
        <v>654</v>
      </c>
      <c r="L1742" s="2" t="s">
        <v>436</v>
      </c>
      <c r="M1742" s="2" t="s">
        <v>437</v>
      </c>
      <c r="N1742" s="2" t="s">
        <v>438</v>
      </c>
      <c r="O1742" s="2" t="s">
        <v>439</v>
      </c>
      <c r="P1742" s="2">
        <v>201860</v>
      </c>
      <c r="Q1742" s="2">
        <v>356950</v>
      </c>
      <c r="R1742" s="3">
        <f t="shared" si="200"/>
        <v>376582.25</v>
      </c>
      <c r="S1742" s="3">
        <f t="shared" si="201"/>
        <v>396541.10924999998</v>
      </c>
      <c r="T1742" s="2">
        <v>80020.800000000003</v>
      </c>
      <c r="U1742" s="2">
        <v>0</v>
      </c>
      <c r="V1742" s="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13336.8</v>
      </c>
      <c r="AC1742">
        <v>13336.8</v>
      </c>
      <c r="AD1742">
        <v>13336.8</v>
      </c>
      <c r="AE1742">
        <v>13336.8</v>
      </c>
      <c r="AF1742">
        <v>13336.8</v>
      </c>
      <c r="AG1742">
        <v>13336.8</v>
      </c>
      <c r="AH1742" s="2">
        <f t="shared" si="202"/>
        <v>80020.800000000003</v>
      </c>
      <c r="AI1742" s="2">
        <f t="shared" si="197"/>
        <v>0.39641731893391463</v>
      </c>
      <c r="AJ1742">
        <v>80020.800000000003</v>
      </c>
      <c r="AK1742" s="2">
        <f t="shared" si="203"/>
        <v>160041.60000000001</v>
      </c>
    </row>
    <row r="1743" spans="1:37" ht="12.75" customHeight="1">
      <c r="A1743" s="2">
        <v>14</v>
      </c>
      <c r="B1743" s="2">
        <v>15</v>
      </c>
      <c r="C1743" s="2" t="s">
        <v>10</v>
      </c>
      <c r="D1743" t="s">
        <v>1457</v>
      </c>
      <c r="E1743" s="2" t="s">
        <v>1609</v>
      </c>
      <c r="F1743" t="str">
        <f t="shared" si="198"/>
        <v>053EMPLOYEE RELATED COSTS - SOCIAL CONTRIBUTIONS</v>
      </c>
      <c r="G1743" t="str">
        <f t="shared" si="199"/>
        <v>1022CONTRIBUTION - PENSION SCHEMES</v>
      </c>
      <c r="H1743" s="2" t="s">
        <v>1586</v>
      </c>
      <c r="I1743" t="s">
        <v>1326</v>
      </c>
      <c r="J1743" s="2" t="s">
        <v>653</v>
      </c>
      <c r="K1743" s="2" t="s">
        <v>654</v>
      </c>
      <c r="L1743" s="2" t="s">
        <v>436</v>
      </c>
      <c r="M1743" s="2" t="s">
        <v>437</v>
      </c>
      <c r="N1743" s="2" t="s">
        <v>440</v>
      </c>
      <c r="O1743" s="2" t="s">
        <v>441</v>
      </c>
      <c r="P1743" s="2">
        <v>928425</v>
      </c>
      <c r="Q1743" s="2">
        <v>997857</v>
      </c>
      <c r="R1743" s="3">
        <f t="shared" si="200"/>
        <v>1052739.135</v>
      </c>
      <c r="S1743" s="3">
        <f t="shared" si="201"/>
        <v>1108534.3091549999</v>
      </c>
      <c r="T1743" s="2">
        <v>441151.1399999999</v>
      </c>
      <c r="U1743" s="2">
        <v>0</v>
      </c>
      <c r="V1743" s="2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75210.94</v>
      </c>
      <c r="AC1743">
        <v>73188.039999999994</v>
      </c>
      <c r="AD1743">
        <v>73188.039999999994</v>
      </c>
      <c r="AE1743">
        <v>73188.039999999994</v>
      </c>
      <c r="AF1743">
        <v>73188.039999999994</v>
      </c>
      <c r="AG1743">
        <v>73188.039999999994</v>
      </c>
      <c r="AH1743" s="2">
        <f t="shared" si="202"/>
        <v>441151.1399999999</v>
      </c>
      <c r="AI1743" s="2">
        <f t="shared" ref="AI1743:AI1810" si="204">AH1743/P1743</f>
        <v>0.47516077227562797</v>
      </c>
      <c r="AJ1743">
        <v>441151.14</v>
      </c>
      <c r="AK1743" s="2">
        <f t="shared" si="203"/>
        <v>882302.2799999998</v>
      </c>
    </row>
    <row r="1744" spans="1:37" ht="12.75" customHeight="1">
      <c r="A1744" s="2">
        <v>14</v>
      </c>
      <c r="B1744" s="2">
        <v>15</v>
      </c>
      <c r="C1744" s="2" t="s">
        <v>10</v>
      </c>
      <c r="D1744" t="s">
        <v>1457</v>
      </c>
      <c r="E1744" s="2" t="s">
        <v>1609</v>
      </c>
      <c r="F1744" t="str">
        <f t="shared" ref="F1744:F1811" si="205">L1744&amp;M1744</f>
        <v>053EMPLOYEE RELATED COSTS - SOCIAL CONTRIBUTIONS</v>
      </c>
      <c r="G1744" t="str">
        <f t="shared" ref="G1744:G1811" si="206">N1744&amp;O1744</f>
        <v>1023CONTRIBUTION - UIF</v>
      </c>
      <c r="H1744" s="2" t="s">
        <v>1586</v>
      </c>
      <c r="I1744" t="s">
        <v>1326</v>
      </c>
      <c r="J1744" s="2" t="s">
        <v>653</v>
      </c>
      <c r="K1744" s="2" t="s">
        <v>654</v>
      </c>
      <c r="L1744" s="2" t="s">
        <v>436</v>
      </c>
      <c r="M1744" s="2" t="s">
        <v>437</v>
      </c>
      <c r="N1744" s="2" t="s">
        <v>442</v>
      </c>
      <c r="O1744" s="2" t="s">
        <v>443</v>
      </c>
      <c r="P1744" s="2">
        <v>55842</v>
      </c>
      <c r="Q1744" s="2">
        <v>71842</v>
      </c>
      <c r="R1744" s="3">
        <f t="shared" ref="R1744:R1811" si="207">SUM((Q1744*0.055)+Q1744)</f>
        <v>75793.31</v>
      </c>
      <c r="S1744" s="3">
        <f t="shared" ref="S1744:S1811" si="208">SUM((R1744*0.053)+R1744)</f>
        <v>79810.355429999996</v>
      </c>
      <c r="T1744" s="2">
        <v>28158.83</v>
      </c>
      <c r="U1744" s="2">
        <v>0</v>
      </c>
      <c r="V1744" s="2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5054.32</v>
      </c>
      <c r="AC1744">
        <v>4742.72</v>
      </c>
      <c r="AD1744">
        <v>4589.13</v>
      </c>
      <c r="AE1744">
        <v>4819.68</v>
      </c>
      <c r="AF1744">
        <v>4365.78</v>
      </c>
      <c r="AG1744">
        <v>4587.2</v>
      </c>
      <c r="AH1744" s="2">
        <f t="shared" ref="AH1744:AH1811" si="209">SUM(AB1744:AG1744)</f>
        <v>28158.83</v>
      </c>
      <c r="AI1744" s="2">
        <f t="shared" si="204"/>
        <v>0.50425898069553388</v>
      </c>
      <c r="AJ1744">
        <v>28158.83</v>
      </c>
      <c r="AK1744" s="2">
        <f t="shared" ref="AK1744:AK1811" si="210">T1744*2</f>
        <v>56317.66</v>
      </c>
    </row>
    <row r="1745" spans="1:37" ht="12.75" customHeight="1">
      <c r="A1745" s="2">
        <v>14</v>
      </c>
      <c r="B1745" s="2">
        <v>15</v>
      </c>
      <c r="C1745" s="2" t="s">
        <v>10</v>
      </c>
      <c r="D1745" t="s">
        <v>1457</v>
      </c>
      <c r="E1745" s="2" t="s">
        <v>1609</v>
      </c>
      <c r="F1745" t="str">
        <f t="shared" si="205"/>
        <v>053EMPLOYEE RELATED COSTS - SOCIAL CONTRIBUTIONS</v>
      </c>
      <c r="G1745" t="str">
        <f t="shared" si="206"/>
        <v>1024CONTRIBUTION - GROUP INSURANCE</v>
      </c>
      <c r="H1745" s="2" t="s">
        <v>1586</v>
      </c>
      <c r="I1745" t="s">
        <v>1326</v>
      </c>
      <c r="J1745" s="2" t="s">
        <v>653</v>
      </c>
      <c r="K1745" s="2" t="s">
        <v>654</v>
      </c>
      <c r="L1745" s="2" t="s">
        <v>436</v>
      </c>
      <c r="M1745" s="2" t="s">
        <v>437</v>
      </c>
      <c r="N1745" s="2" t="s">
        <v>444</v>
      </c>
      <c r="O1745" s="2" t="s">
        <v>445</v>
      </c>
      <c r="P1745" s="2">
        <v>82191</v>
      </c>
      <c r="Q1745" s="2">
        <v>91106</v>
      </c>
      <c r="R1745" s="3">
        <f t="shared" si="207"/>
        <v>96116.83</v>
      </c>
      <c r="S1745" s="3">
        <f t="shared" si="208"/>
        <v>101211.02199000001</v>
      </c>
      <c r="T1745" s="2">
        <v>39738.9</v>
      </c>
      <c r="U1745" s="2">
        <v>0</v>
      </c>
      <c r="V1745" s="2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6776.4</v>
      </c>
      <c r="AC1745">
        <v>6592.5</v>
      </c>
      <c r="AD1745">
        <v>6592.5</v>
      </c>
      <c r="AE1745">
        <v>6592.5</v>
      </c>
      <c r="AF1745">
        <v>6592.5</v>
      </c>
      <c r="AG1745">
        <v>6592.5</v>
      </c>
      <c r="AH1745" s="2">
        <f t="shared" si="209"/>
        <v>39738.9</v>
      </c>
      <c r="AI1745" s="2">
        <f t="shared" si="204"/>
        <v>0.48349454319816038</v>
      </c>
      <c r="AJ1745">
        <v>39738.9</v>
      </c>
      <c r="AK1745" s="2">
        <f t="shared" si="210"/>
        <v>79477.8</v>
      </c>
    </row>
    <row r="1746" spans="1:37" ht="12.75" customHeight="1">
      <c r="A1746" s="2">
        <v>14</v>
      </c>
      <c r="B1746" s="2">
        <v>15</v>
      </c>
      <c r="C1746" s="2" t="s">
        <v>10</v>
      </c>
      <c r="D1746" t="s">
        <v>1457</v>
      </c>
      <c r="E1746" s="2" t="s">
        <v>1609</v>
      </c>
      <c r="F1746" t="str">
        <f t="shared" si="205"/>
        <v>053EMPLOYEE RELATED COSTS - SOCIAL CONTRIBUTIONS</v>
      </c>
      <c r="G1746" t="str">
        <f t="shared" si="206"/>
        <v>1027CONTRIBUTION - WORKERS COMPENSATION</v>
      </c>
      <c r="H1746" s="2" t="s">
        <v>1586</v>
      </c>
      <c r="I1746" t="s">
        <v>1326</v>
      </c>
      <c r="J1746" s="2" t="s">
        <v>653</v>
      </c>
      <c r="K1746" s="2" t="s">
        <v>654</v>
      </c>
      <c r="L1746" s="2" t="s">
        <v>436</v>
      </c>
      <c r="M1746" s="2" t="s">
        <v>437</v>
      </c>
      <c r="N1746" s="2" t="s">
        <v>446</v>
      </c>
      <c r="O1746" s="2" t="s">
        <v>447</v>
      </c>
      <c r="P1746" s="2">
        <v>0</v>
      </c>
      <c r="Q1746" s="2">
        <v>95411</v>
      </c>
      <c r="R1746" s="3">
        <f t="shared" si="207"/>
        <v>100658.605</v>
      </c>
      <c r="S1746" s="3">
        <f t="shared" si="208"/>
        <v>105993.511065</v>
      </c>
      <c r="T1746" s="2">
        <v>0</v>
      </c>
      <c r="U1746" s="2">
        <v>0</v>
      </c>
      <c r="V1746" s="2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 s="2">
        <f t="shared" si="209"/>
        <v>0</v>
      </c>
      <c r="AI1746" s="2" t="e">
        <f t="shared" si="204"/>
        <v>#DIV/0!</v>
      </c>
      <c r="AJ1746">
        <v>0</v>
      </c>
      <c r="AK1746" s="2">
        <f t="shared" si="210"/>
        <v>0</v>
      </c>
    </row>
    <row r="1747" spans="1:37" ht="12.75" customHeight="1">
      <c r="A1747" s="2">
        <v>14</v>
      </c>
      <c r="B1747" s="2">
        <v>15</v>
      </c>
      <c r="C1747" s="2" t="s">
        <v>10</v>
      </c>
      <c r="D1747" t="s">
        <v>1457</v>
      </c>
      <c r="E1747" s="2" t="s">
        <v>1609</v>
      </c>
      <c r="F1747" t="str">
        <f t="shared" si="205"/>
        <v>053EMPLOYEE RELATED COSTS - SOCIAL CONTRIBUTIONS</v>
      </c>
      <c r="G1747" t="str">
        <f t="shared" si="206"/>
        <v>1028LEVIES - SETA</v>
      </c>
      <c r="H1747" s="2" t="s">
        <v>1586</v>
      </c>
      <c r="I1747" t="s">
        <v>1326</v>
      </c>
      <c r="J1747" s="2" t="s">
        <v>653</v>
      </c>
      <c r="K1747" s="2" t="s">
        <v>654</v>
      </c>
      <c r="L1747" s="2" t="s">
        <v>436</v>
      </c>
      <c r="M1747" s="2" t="s">
        <v>437</v>
      </c>
      <c r="N1747" s="2" t="s">
        <v>448</v>
      </c>
      <c r="O1747" s="2" t="s">
        <v>449</v>
      </c>
      <c r="P1747" s="2">
        <v>56777</v>
      </c>
      <c r="Q1747" s="2">
        <v>88734</v>
      </c>
      <c r="R1747" s="3">
        <f t="shared" si="207"/>
        <v>93614.37</v>
      </c>
      <c r="S1747" s="3">
        <f t="shared" si="208"/>
        <v>98575.93161</v>
      </c>
      <c r="T1747" s="2">
        <v>29474.150000000005</v>
      </c>
      <c r="U1747" s="2">
        <v>0</v>
      </c>
      <c r="V1747" s="2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5478.08</v>
      </c>
      <c r="AC1747">
        <v>5269.34</v>
      </c>
      <c r="AD1747">
        <v>4604.55</v>
      </c>
      <c r="AE1747">
        <v>5133.3100000000004</v>
      </c>
      <c r="AF1747">
        <v>4370.99</v>
      </c>
      <c r="AG1747">
        <v>4617.88</v>
      </c>
      <c r="AH1747" s="2">
        <f t="shared" si="209"/>
        <v>29474.150000000005</v>
      </c>
      <c r="AI1747" s="2">
        <f t="shared" si="204"/>
        <v>0.51912129911760052</v>
      </c>
      <c r="AJ1747">
        <v>29474.15</v>
      </c>
      <c r="AK1747" s="2">
        <f t="shared" si="210"/>
        <v>58948.30000000001</v>
      </c>
    </row>
    <row r="1748" spans="1:37" ht="12.75" customHeight="1">
      <c r="A1748" s="2">
        <v>14</v>
      </c>
      <c r="B1748" s="2">
        <v>15</v>
      </c>
      <c r="C1748" s="2" t="s">
        <v>10</v>
      </c>
      <c r="D1748" t="s">
        <v>1457</v>
      </c>
      <c r="E1748" s="2" t="s">
        <v>1609</v>
      </c>
      <c r="F1748" t="str">
        <f t="shared" si="205"/>
        <v>053EMPLOYEE RELATED COSTS - SOCIAL CONTRIBUTIONS</v>
      </c>
      <c r="G1748" t="str">
        <f t="shared" si="206"/>
        <v>1029LEVIES - BARGAINING COUNCIL</v>
      </c>
      <c r="H1748" s="2" t="s">
        <v>1586</v>
      </c>
      <c r="I1748" t="s">
        <v>1326</v>
      </c>
      <c r="J1748" s="2" t="s">
        <v>653</v>
      </c>
      <c r="K1748" s="2" t="s">
        <v>654</v>
      </c>
      <c r="L1748" s="2" t="s">
        <v>436</v>
      </c>
      <c r="M1748" s="2" t="s">
        <v>437</v>
      </c>
      <c r="N1748" s="2" t="s">
        <v>450</v>
      </c>
      <c r="O1748" s="2" t="s">
        <v>451</v>
      </c>
      <c r="P1748" s="2">
        <v>3017</v>
      </c>
      <c r="Q1748" s="2">
        <v>3395</v>
      </c>
      <c r="R1748" s="3">
        <f t="shared" si="207"/>
        <v>3581.7249999999999</v>
      </c>
      <c r="S1748" s="3">
        <f t="shared" si="208"/>
        <v>3771.5564249999998</v>
      </c>
      <c r="T1748" s="2">
        <v>1471.26</v>
      </c>
      <c r="U1748" s="2">
        <v>0</v>
      </c>
      <c r="V1748" s="2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250.86</v>
      </c>
      <c r="AC1748">
        <v>244.08</v>
      </c>
      <c r="AD1748">
        <v>244.08</v>
      </c>
      <c r="AE1748">
        <v>244.08</v>
      </c>
      <c r="AF1748">
        <v>244.08</v>
      </c>
      <c r="AG1748">
        <v>244.08</v>
      </c>
      <c r="AH1748" s="2">
        <f t="shared" si="209"/>
        <v>1471.26</v>
      </c>
      <c r="AI1748" s="2">
        <f t="shared" si="204"/>
        <v>0.48765661252900233</v>
      </c>
      <c r="AJ1748">
        <v>1471.26</v>
      </c>
      <c r="AK1748" s="2">
        <f t="shared" si="210"/>
        <v>2942.52</v>
      </c>
    </row>
    <row r="1749" spans="1:37" s="2" customFormat="1" ht="12.75" customHeight="1">
      <c r="A1749" s="2">
        <v>14</v>
      </c>
      <c r="B1749" s="2">
        <v>15</v>
      </c>
      <c r="C1749" s="2" t="s">
        <v>711</v>
      </c>
      <c r="D1749" s="2" t="s">
        <v>1467</v>
      </c>
      <c r="E1749" s="2" t="s">
        <v>1608</v>
      </c>
      <c r="F1749" s="2" t="str">
        <f t="shared" si="205"/>
        <v>053EMPLOYEE RELATED COSTS - SOCIAL CONTRIBUTIONS</v>
      </c>
      <c r="G1749" s="2" t="str">
        <f t="shared" si="206"/>
        <v>1027CONTRIBUTION - WORKERS COMPENSATION</v>
      </c>
      <c r="I1749" s="2" t="s">
        <v>1326</v>
      </c>
      <c r="J1749" s="2" t="s">
        <v>712</v>
      </c>
      <c r="K1749" s="2" t="s">
        <v>713</v>
      </c>
      <c r="L1749" s="2" t="s">
        <v>436</v>
      </c>
      <c r="M1749" s="2" t="s">
        <v>437</v>
      </c>
      <c r="N1749" s="2" t="s">
        <v>446</v>
      </c>
      <c r="O1749" s="2" t="s">
        <v>447</v>
      </c>
      <c r="P1749" s="2">
        <v>0</v>
      </c>
      <c r="Q1749" s="2">
        <v>206388</v>
      </c>
      <c r="R1749" s="3">
        <f t="shared" si="207"/>
        <v>217739.34</v>
      </c>
      <c r="S1749" s="3">
        <f t="shared" si="208"/>
        <v>229279.52502</v>
      </c>
      <c r="T1749" s="2">
        <v>220948.26</v>
      </c>
      <c r="U1749" s="2">
        <v>0</v>
      </c>
      <c r="V1749" s="2">
        <v>0</v>
      </c>
      <c r="W1749" s="2">
        <v>0</v>
      </c>
      <c r="X1749" s="2">
        <v>0</v>
      </c>
      <c r="Y1749" s="2">
        <v>0</v>
      </c>
      <c r="Z1749" s="2">
        <v>0</v>
      </c>
      <c r="AA1749" s="2">
        <v>0</v>
      </c>
      <c r="AB1749" s="2">
        <v>40725.61</v>
      </c>
      <c r="AC1749" s="2">
        <v>38984.410000000003</v>
      </c>
      <c r="AD1749" s="2">
        <v>35526.01</v>
      </c>
      <c r="AE1749" s="2">
        <v>35526.01</v>
      </c>
      <c r="AF1749" s="2">
        <v>35526.01</v>
      </c>
      <c r="AG1749" s="2">
        <v>34660.21</v>
      </c>
      <c r="AH1749" s="2">
        <f t="shared" si="209"/>
        <v>220948.26</v>
      </c>
      <c r="AI1749" s="2" t="e">
        <f t="shared" si="204"/>
        <v>#DIV/0!</v>
      </c>
      <c r="AJ1749" s="2">
        <v>220948.26</v>
      </c>
      <c r="AK1749" s="2">
        <f t="shared" si="210"/>
        <v>441896.52</v>
      </c>
    </row>
    <row r="1750" spans="1:37" s="2" customFormat="1" ht="12.75" customHeight="1">
      <c r="A1750" s="2">
        <v>14</v>
      </c>
      <c r="B1750" s="2">
        <v>15</v>
      </c>
      <c r="C1750" s="2" t="s">
        <v>711</v>
      </c>
      <c r="D1750" s="2" t="s">
        <v>1468</v>
      </c>
      <c r="E1750" s="2" t="s">
        <v>1608</v>
      </c>
      <c r="F1750" s="2" t="str">
        <f t="shared" si="205"/>
        <v>053EMPLOYEE RELATED COSTS - SOCIAL CONTRIBUTIONS</v>
      </c>
      <c r="G1750" s="2" t="str">
        <f t="shared" si="206"/>
        <v>1027CONTRIBUTION - WORKERS COMPENSATION</v>
      </c>
      <c r="I1750" s="2" t="s">
        <v>1326</v>
      </c>
      <c r="J1750" s="2" t="s">
        <v>714</v>
      </c>
      <c r="K1750" s="2" t="s">
        <v>715</v>
      </c>
      <c r="L1750" s="2" t="s">
        <v>436</v>
      </c>
      <c r="M1750" s="2" t="s">
        <v>437</v>
      </c>
      <c r="N1750" s="2" t="s">
        <v>446</v>
      </c>
      <c r="O1750" s="2" t="s">
        <v>447</v>
      </c>
      <c r="P1750" s="2">
        <v>0</v>
      </c>
      <c r="Q1750" s="2">
        <v>54590</v>
      </c>
      <c r="R1750" s="3">
        <f t="shared" si="207"/>
        <v>57592.45</v>
      </c>
      <c r="S1750" s="3">
        <f t="shared" si="208"/>
        <v>60644.849849999999</v>
      </c>
      <c r="T1750" s="2">
        <v>39960</v>
      </c>
      <c r="U1750" s="2">
        <v>0</v>
      </c>
      <c r="V1750" s="2">
        <v>0</v>
      </c>
      <c r="W1750" s="2">
        <v>0</v>
      </c>
      <c r="X1750" s="2">
        <v>0</v>
      </c>
      <c r="Y1750" s="2">
        <v>0</v>
      </c>
      <c r="Z1750" s="2">
        <v>0</v>
      </c>
      <c r="AA1750" s="2">
        <v>0</v>
      </c>
      <c r="AB1750" s="2">
        <v>6660</v>
      </c>
      <c r="AC1750" s="2">
        <v>6660</v>
      </c>
      <c r="AD1750" s="2">
        <v>6660</v>
      </c>
      <c r="AE1750" s="2">
        <v>6660</v>
      </c>
      <c r="AF1750" s="2">
        <v>6660</v>
      </c>
      <c r="AG1750" s="2">
        <v>6660</v>
      </c>
      <c r="AH1750" s="2">
        <f t="shared" si="209"/>
        <v>39960</v>
      </c>
      <c r="AI1750" s="2" t="e">
        <f t="shared" si="204"/>
        <v>#DIV/0!</v>
      </c>
      <c r="AJ1750" s="2">
        <v>39960</v>
      </c>
      <c r="AK1750" s="2">
        <f t="shared" si="210"/>
        <v>79920</v>
      </c>
    </row>
    <row r="1751" spans="1:37" s="2" customFormat="1" ht="12.75" customHeight="1">
      <c r="A1751" s="2">
        <v>14</v>
      </c>
      <c r="B1751" s="2">
        <v>15</v>
      </c>
      <c r="C1751" s="2" t="s">
        <v>711</v>
      </c>
      <c r="D1751" s="2" t="s">
        <v>1469</v>
      </c>
      <c r="E1751" s="2" t="s">
        <v>1608</v>
      </c>
      <c r="F1751" s="2" t="str">
        <f t="shared" si="205"/>
        <v>053EMPLOYEE RELATED COSTS - SOCIAL CONTRIBUTIONS</v>
      </c>
      <c r="G1751" s="2" t="str">
        <f t="shared" si="206"/>
        <v>1027CONTRIBUTION - WORKERS COMPENSATION</v>
      </c>
      <c r="I1751" s="2" t="s">
        <v>1326</v>
      </c>
      <c r="J1751" s="2" t="s">
        <v>716</v>
      </c>
      <c r="K1751" s="2" t="s">
        <v>717</v>
      </c>
      <c r="L1751" s="2" t="s">
        <v>436</v>
      </c>
      <c r="M1751" s="2" t="s">
        <v>437</v>
      </c>
      <c r="N1751" s="2" t="s">
        <v>446</v>
      </c>
      <c r="O1751" s="2" t="s">
        <v>447</v>
      </c>
      <c r="P1751" s="2">
        <v>0</v>
      </c>
      <c r="Q1751" s="2">
        <v>47958</v>
      </c>
      <c r="R1751" s="3">
        <f t="shared" si="207"/>
        <v>50595.69</v>
      </c>
      <c r="S1751" s="3">
        <f t="shared" si="208"/>
        <v>53277.261570000002</v>
      </c>
      <c r="T1751" s="2">
        <v>83435.459999999992</v>
      </c>
      <c r="U1751" s="2">
        <v>0</v>
      </c>
      <c r="V1751" s="2">
        <v>0</v>
      </c>
      <c r="W1751" s="2">
        <v>0</v>
      </c>
      <c r="X1751" s="2">
        <v>0</v>
      </c>
      <c r="Y1751" s="2">
        <v>0</v>
      </c>
      <c r="Z1751" s="2">
        <v>0</v>
      </c>
      <c r="AA1751" s="2">
        <v>0</v>
      </c>
      <c r="AB1751" s="2">
        <v>12990.01</v>
      </c>
      <c r="AC1751" s="2">
        <v>13892.41</v>
      </c>
      <c r="AD1751" s="2">
        <v>13892.41</v>
      </c>
      <c r="AE1751" s="2">
        <v>13512.61</v>
      </c>
      <c r="AF1751" s="2">
        <v>14415.01</v>
      </c>
      <c r="AG1751" s="2">
        <v>14733.01</v>
      </c>
      <c r="AH1751" s="2">
        <f t="shared" si="209"/>
        <v>83435.459999999992</v>
      </c>
      <c r="AI1751" s="2" t="e">
        <f t="shared" si="204"/>
        <v>#DIV/0!</v>
      </c>
      <c r="AJ1751" s="2">
        <v>83435.460000000006</v>
      </c>
      <c r="AK1751" s="2">
        <f t="shared" si="210"/>
        <v>166870.91999999998</v>
      </c>
    </row>
    <row r="1752" spans="1:37" ht="12.75" customHeight="1">
      <c r="A1752" s="2">
        <v>14</v>
      </c>
      <c r="B1752" s="2">
        <v>15</v>
      </c>
      <c r="C1752" s="2" t="s">
        <v>10</v>
      </c>
      <c r="D1752" t="s">
        <v>1458</v>
      </c>
      <c r="E1752" s="2" t="s">
        <v>1609</v>
      </c>
      <c r="F1752" t="str">
        <f t="shared" si="205"/>
        <v>053EMPLOYEE RELATED COSTS - SOCIAL CONTRIBUTIONS</v>
      </c>
      <c r="G1752" t="str">
        <f t="shared" si="206"/>
        <v>1021CONTRIBUTION - MEDICAL AID SCHEME</v>
      </c>
      <c r="H1752" s="2" t="s">
        <v>1585</v>
      </c>
      <c r="I1752" t="s">
        <v>1326</v>
      </c>
      <c r="J1752" s="2" t="s">
        <v>655</v>
      </c>
      <c r="K1752" s="2" t="s">
        <v>656</v>
      </c>
      <c r="L1752" s="2" t="s">
        <v>436</v>
      </c>
      <c r="M1752" s="2" t="s">
        <v>437</v>
      </c>
      <c r="N1752" s="2" t="s">
        <v>438</v>
      </c>
      <c r="O1752" s="2" t="s">
        <v>439</v>
      </c>
      <c r="P1752" s="2">
        <v>96993</v>
      </c>
      <c r="Q1752" s="2">
        <v>190566</v>
      </c>
      <c r="R1752" s="3">
        <f t="shared" si="207"/>
        <v>201047.13</v>
      </c>
      <c r="S1752" s="3">
        <f t="shared" si="208"/>
        <v>211702.62789</v>
      </c>
      <c r="T1752" s="2">
        <v>57639</v>
      </c>
      <c r="U1752" s="2">
        <v>0</v>
      </c>
      <c r="V1752" s="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8443.2000000000007</v>
      </c>
      <c r="AC1752">
        <v>9643.7999999999993</v>
      </c>
      <c r="AD1752">
        <v>9888</v>
      </c>
      <c r="AE1752">
        <v>9888</v>
      </c>
      <c r="AF1752">
        <v>9888</v>
      </c>
      <c r="AG1752">
        <v>9888</v>
      </c>
      <c r="AH1752" s="2">
        <f t="shared" si="209"/>
        <v>57639</v>
      </c>
      <c r="AI1752" s="2">
        <f t="shared" si="204"/>
        <v>0.59425937954285357</v>
      </c>
      <c r="AJ1752">
        <v>57639</v>
      </c>
      <c r="AK1752" s="2">
        <f t="shared" si="210"/>
        <v>115278</v>
      </c>
    </row>
    <row r="1753" spans="1:37" ht="12.75" customHeight="1">
      <c r="A1753" s="2">
        <v>14</v>
      </c>
      <c r="B1753" s="2">
        <v>15</v>
      </c>
      <c r="C1753" s="2" t="s">
        <v>10</v>
      </c>
      <c r="D1753" t="s">
        <v>1458</v>
      </c>
      <c r="E1753" s="2" t="s">
        <v>1609</v>
      </c>
      <c r="F1753" t="str">
        <f t="shared" si="205"/>
        <v>053EMPLOYEE RELATED COSTS - SOCIAL CONTRIBUTIONS</v>
      </c>
      <c r="G1753" t="str">
        <f t="shared" si="206"/>
        <v>1022CONTRIBUTION - PENSION SCHEMES</v>
      </c>
      <c r="H1753" s="2" t="s">
        <v>1585</v>
      </c>
      <c r="I1753" t="s">
        <v>1326</v>
      </c>
      <c r="J1753" s="2" t="s">
        <v>655</v>
      </c>
      <c r="K1753" s="2" t="s">
        <v>656</v>
      </c>
      <c r="L1753" s="2" t="s">
        <v>436</v>
      </c>
      <c r="M1753" s="2" t="s">
        <v>437</v>
      </c>
      <c r="N1753" s="2" t="s">
        <v>440</v>
      </c>
      <c r="O1753" s="2" t="s">
        <v>441</v>
      </c>
      <c r="P1753" s="2">
        <v>757751</v>
      </c>
      <c r="Q1753" s="2">
        <v>698707</v>
      </c>
      <c r="R1753" s="3">
        <f t="shared" si="207"/>
        <v>737135.88500000001</v>
      </c>
      <c r="S1753" s="3">
        <f t="shared" si="208"/>
        <v>776204.08690500003</v>
      </c>
      <c r="T1753" s="2">
        <v>341720.22</v>
      </c>
      <c r="U1753" s="2">
        <v>0</v>
      </c>
      <c r="V1753" s="2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60999.17</v>
      </c>
      <c r="AC1753">
        <v>60999.17</v>
      </c>
      <c r="AD1753">
        <v>58976.27</v>
      </c>
      <c r="AE1753">
        <v>54930.47</v>
      </c>
      <c r="AF1753">
        <v>52907.57</v>
      </c>
      <c r="AG1753">
        <v>52907.57</v>
      </c>
      <c r="AH1753" s="2">
        <f t="shared" si="209"/>
        <v>341720.22</v>
      </c>
      <c r="AI1753" s="2">
        <f t="shared" si="204"/>
        <v>0.45096637285863028</v>
      </c>
      <c r="AJ1753">
        <v>341720.22</v>
      </c>
      <c r="AK1753" s="2">
        <f t="shared" si="210"/>
        <v>683440.44</v>
      </c>
    </row>
    <row r="1754" spans="1:37" ht="12.75" customHeight="1">
      <c r="A1754" s="2">
        <v>14</v>
      </c>
      <c r="B1754" s="2">
        <v>15</v>
      </c>
      <c r="C1754" s="2" t="s">
        <v>10</v>
      </c>
      <c r="D1754" t="s">
        <v>1458</v>
      </c>
      <c r="E1754" s="2" t="s">
        <v>1609</v>
      </c>
      <c r="F1754" t="str">
        <f t="shared" si="205"/>
        <v>053EMPLOYEE RELATED COSTS - SOCIAL CONTRIBUTIONS</v>
      </c>
      <c r="G1754" t="str">
        <f t="shared" si="206"/>
        <v>1023CONTRIBUTION - UIF</v>
      </c>
      <c r="H1754" s="2" t="s">
        <v>1585</v>
      </c>
      <c r="I1754" t="s">
        <v>1326</v>
      </c>
      <c r="J1754" s="2" t="s">
        <v>655</v>
      </c>
      <c r="K1754" s="2" t="s">
        <v>656</v>
      </c>
      <c r="L1754" s="2" t="s">
        <v>436</v>
      </c>
      <c r="M1754" s="2" t="s">
        <v>437</v>
      </c>
      <c r="N1754" s="2" t="s">
        <v>442</v>
      </c>
      <c r="O1754" s="2" t="s">
        <v>443</v>
      </c>
      <c r="P1754" s="2">
        <v>48145</v>
      </c>
      <c r="Q1754" s="2">
        <v>48768</v>
      </c>
      <c r="R1754" s="3">
        <f t="shared" si="207"/>
        <v>51450.239999999998</v>
      </c>
      <c r="S1754" s="3">
        <f t="shared" si="208"/>
        <v>54177.102719999995</v>
      </c>
      <c r="T1754" s="2">
        <v>21884.130000000005</v>
      </c>
      <c r="U1754" s="2">
        <v>0</v>
      </c>
      <c r="V1754" s="2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3992.11</v>
      </c>
      <c r="AC1754">
        <v>3829.08</v>
      </c>
      <c r="AD1754">
        <v>3667.56</v>
      </c>
      <c r="AE1754">
        <v>3674.11</v>
      </c>
      <c r="AF1754">
        <v>3288.01</v>
      </c>
      <c r="AG1754">
        <v>3433.26</v>
      </c>
      <c r="AH1754" s="2">
        <f t="shared" si="209"/>
        <v>21884.130000000005</v>
      </c>
      <c r="AI1754" s="2">
        <f t="shared" si="204"/>
        <v>0.45454626648665497</v>
      </c>
      <c r="AJ1754">
        <v>21884.13</v>
      </c>
      <c r="AK1754" s="2">
        <f t="shared" si="210"/>
        <v>43768.260000000009</v>
      </c>
    </row>
    <row r="1755" spans="1:37" ht="12.75" customHeight="1">
      <c r="A1755" s="2">
        <v>14</v>
      </c>
      <c r="B1755" s="2">
        <v>15</v>
      </c>
      <c r="C1755" s="2" t="s">
        <v>10</v>
      </c>
      <c r="D1755" t="s">
        <v>1458</v>
      </c>
      <c r="E1755" s="2" t="s">
        <v>1609</v>
      </c>
      <c r="F1755" t="str">
        <f t="shared" si="205"/>
        <v>053EMPLOYEE RELATED COSTS - SOCIAL CONTRIBUTIONS</v>
      </c>
      <c r="G1755" t="str">
        <f t="shared" si="206"/>
        <v>1024CONTRIBUTION - GROUP INSURANCE</v>
      </c>
      <c r="H1755" s="2" t="s">
        <v>1585</v>
      </c>
      <c r="I1755" t="s">
        <v>1326</v>
      </c>
      <c r="J1755" s="2" t="s">
        <v>655</v>
      </c>
      <c r="K1755" s="2" t="s">
        <v>656</v>
      </c>
      <c r="L1755" s="2" t="s">
        <v>436</v>
      </c>
      <c r="M1755" s="2" t="s">
        <v>437</v>
      </c>
      <c r="N1755" s="2" t="s">
        <v>444</v>
      </c>
      <c r="O1755" s="2" t="s">
        <v>445</v>
      </c>
      <c r="P1755" s="2">
        <v>31297</v>
      </c>
      <c r="Q1755" s="2">
        <v>30852</v>
      </c>
      <c r="R1755" s="3">
        <f t="shared" si="207"/>
        <v>32548.86</v>
      </c>
      <c r="S1755" s="3">
        <f t="shared" si="208"/>
        <v>34273.94958</v>
      </c>
      <c r="T1755" s="2">
        <v>13962.78</v>
      </c>
      <c r="U1755" s="2">
        <v>0</v>
      </c>
      <c r="V1755" s="2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2419.08</v>
      </c>
      <c r="AC1755">
        <v>2419.08</v>
      </c>
      <c r="AD1755">
        <v>2419.08</v>
      </c>
      <c r="AE1755">
        <v>2235.1799999999998</v>
      </c>
      <c r="AF1755">
        <v>2235.1799999999998</v>
      </c>
      <c r="AG1755">
        <v>2235.1799999999998</v>
      </c>
      <c r="AH1755" s="2">
        <f t="shared" si="209"/>
        <v>13962.78</v>
      </c>
      <c r="AI1755" s="2">
        <f t="shared" si="204"/>
        <v>0.44613796849538295</v>
      </c>
      <c r="AJ1755">
        <v>13962.78</v>
      </c>
      <c r="AK1755" s="2">
        <f t="shared" si="210"/>
        <v>27925.56</v>
      </c>
    </row>
    <row r="1756" spans="1:37" ht="12.75" customHeight="1">
      <c r="A1756" s="2">
        <v>14</v>
      </c>
      <c r="B1756" s="2">
        <v>15</v>
      </c>
      <c r="C1756" s="2" t="s">
        <v>10</v>
      </c>
      <c r="D1756" t="s">
        <v>1458</v>
      </c>
      <c r="E1756" s="2" t="s">
        <v>1609</v>
      </c>
      <c r="F1756" t="str">
        <f t="shared" si="205"/>
        <v>053EMPLOYEE RELATED COSTS - SOCIAL CONTRIBUTIONS</v>
      </c>
      <c r="G1756" t="str">
        <f t="shared" si="206"/>
        <v>1027CONTRIBUTION - WORKERS COMPENSATION</v>
      </c>
      <c r="H1756" s="2" t="s">
        <v>1585</v>
      </c>
      <c r="I1756" t="s">
        <v>1326</v>
      </c>
      <c r="J1756" s="2" t="s">
        <v>655</v>
      </c>
      <c r="K1756" s="2" t="s">
        <v>656</v>
      </c>
      <c r="L1756" s="2" t="s">
        <v>436</v>
      </c>
      <c r="M1756" s="2" t="s">
        <v>437</v>
      </c>
      <c r="N1756" s="2" t="s">
        <v>446</v>
      </c>
      <c r="O1756" s="2" t="s">
        <v>447</v>
      </c>
      <c r="P1756" s="2">
        <v>0</v>
      </c>
      <c r="Q1756" s="2">
        <v>75294</v>
      </c>
      <c r="R1756" s="3">
        <f t="shared" si="207"/>
        <v>79435.17</v>
      </c>
      <c r="S1756" s="3">
        <f t="shared" si="208"/>
        <v>83645.23401</v>
      </c>
      <c r="T1756" s="2">
        <v>0</v>
      </c>
      <c r="U1756" s="2">
        <v>0</v>
      </c>
      <c r="V1756" s="2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 s="2">
        <f t="shared" si="209"/>
        <v>0</v>
      </c>
      <c r="AI1756" s="2" t="e">
        <f t="shared" si="204"/>
        <v>#DIV/0!</v>
      </c>
      <c r="AJ1756">
        <v>0</v>
      </c>
      <c r="AK1756" s="2">
        <f t="shared" si="210"/>
        <v>0</v>
      </c>
    </row>
    <row r="1757" spans="1:37" ht="12.75" customHeight="1">
      <c r="A1757" s="2">
        <v>14</v>
      </c>
      <c r="B1757" s="2">
        <v>15</v>
      </c>
      <c r="C1757" s="2" t="s">
        <v>10</v>
      </c>
      <c r="D1757" t="s">
        <v>1458</v>
      </c>
      <c r="E1757" s="2" t="s">
        <v>1609</v>
      </c>
      <c r="F1757" t="str">
        <f t="shared" si="205"/>
        <v>053EMPLOYEE RELATED COSTS - SOCIAL CONTRIBUTIONS</v>
      </c>
      <c r="G1757" t="str">
        <f t="shared" si="206"/>
        <v>1028LEVIES - SETA</v>
      </c>
      <c r="H1757" s="2" t="s">
        <v>1585</v>
      </c>
      <c r="I1757" t="s">
        <v>1326</v>
      </c>
      <c r="J1757" s="2" t="s">
        <v>655</v>
      </c>
      <c r="K1757" s="2" t="s">
        <v>656</v>
      </c>
      <c r="L1757" s="2" t="s">
        <v>436</v>
      </c>
      <c r="M1757" s="2" t="s">
        <v>437</v>
      </c>
      <c r="N1757" s="2" t="s">
        <v>448</v>
      </c>
      <c r="O1757" s="2" t="s">
        <v>449</v>
      </c>
      <c r="P1757" s="2">
        <v>50266</v>
      </c>
      <c r="Q1757" s="2">
        <v>71778</v>
      </c>
      <c r="R1757" s="3">
        <f t="shared" si="207"/>
        <v>75725.789999999994</v>
      </c>
      <c r="S1757" s="3">
        <f t="shared" si="208"/>
        <v>79739.256869999997</v>
      </c>
      <c r="T1757" s="2">
        <v>25827.480000000003</v>
      </c>
      <c r="U1757" s="2">
        <v>0</v>
      </c>
      <c r="V1757" s="2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4763.8</v>
      </c>
      <c r="AC1757">
        <v>4070.92</v>
      </c>
      <c r="AD1757">
        <v>4501.25</v>
      </c>
      <c r="AE1757">
        <v>5179.55</v>
      </c>
      <c r="AF1757">
        <v>3437.15</v>
      </c>
      <c r="AG1757">
        <v>3874.81</v>
      </c>
      <c r="AH1757" s="2">
        <f t="shared" si="209"/>
        <v>25827.480000000003</v>
      </c>
      <c r="AI1757" s="2">
        <f t="shared" si="204"/>
        <v>0.51381609835674225</v>
      </c>
      <c r="AJ1757">
        <v>25827.48</v>
      </c>
      <c r="AK1757" s="2">
        <f t="shared" si="210"/>
        <v>51654.960000000006</v>
      </c>
    </row>
    <row r="1758" spans="1:37" ht="12.75" customHeight="1">
      <c r="A1758" s="2">
        <v>14</v>
      </c>
      <c r="B1758" s="2">
        <v>15</v>
      </c>
      <c r="C1758" s="2" t="s">
        <v>10</v>
      </c>
      <c r="D1758" t="s">
        <v>1458</v>
      </c>
      <c r="E1758" s="2" t="s">
        <v>1609</v>
      </c>
      <c r="F1758" t="str">
        <f t="shared" si="205"/>
        <v>053EMPLOYEE RELATED COSTS - SOCIAL CONTRIBUTIONS</v>
      </c>
      <c r="G1758" t="str">
        <f t="shared" si="206"/>
        <v>1029LEVIES - BARGAINING COUNCIL</v>
      </c>
      <c r="H1758" s="2" t="s">
        <v>1585</v>
      </c>
      <c r="I1758" t="s">
        <v>1326</v>
      </c>
      <c r="J1758" s="2" t="s">
        <v>655</v>
      </c>
      <c r="K1758" s="2" t="s">
        <v>656</v>
      </c>
      <c r="L1758" s="2" t="s">
        <v>436</v>
      </c>
      <c r="M1758" s="2" t="s">
        <v>437</v>
      </c>
      <c r="N1758" s="2" t="s">
        <v>450</v>
      </c>
      <c r="O1758" s="2" t="s">
        <v>451</v>
      </c>
      <c r="P1758" s="2">
        <v>2446</v>
      </c>
      <c r="Q1758" s="2">
        <v>2263</v>
      </c>
      <c r="R1758" s="3">
        <f t="shared" si="207"/>
        <v>2387.4650000000001</v>
      </c>
      <c r="S1758" s="3">
        <f t="shared" si="208"/>
        <v>2514.0006450000001</v>
      </c>
      <c r="T1758" s="2">
        <v>1098.3600000000001</v>
      </c>
      <c r="U1758" s="2">
        <v>0</v>
      </c>
      <c r="V1758" s="2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196.62</v>
      </c>
      <c r="AC1758">
        <v>196.62</v>
      </c>
      <c r="AD1758">
        <v>189.84</v>
      </c>
      <c r="AE1758">
        <v>176.28</v>
      </c>
      <c r="AF1758">
        <v>169.5</v>
      </c>
      <c r="AG1758">
        <v>169.5</v>
      </c>
      <c r="AH1758" s="2">
        <f t="shared" si="209"/>
        <v>1098.3600000000001</v>
      </c>
      <c r="AI1758" s="2">
        <f t="shared" si="204"/>
        <v>0.4490433360588717</v>
      </c>
      <c r="AJ1758">
        <v>1098.3599999999999</v>
      </c>
      <c r="AK1758" s="2">
        <f t="shared" si="210"/>
        <v>2196.7200000000003</v>
      </c>
    </row>
    <row r="1759" spans="1:37" ht="12.75" customHeight="1">
      <c r="A1759" s="2">
        <v>14</v>
      </c>
      <c r="B1759" s="2">
        <v>15</v>
      </c>
      <c r="C1759" s="2" t="s">
        <v>10</v>
      </c>
      <c r="D1759" t="s">
        <v>1459</v>
      </c>
      <c r="E1759" s="2" t="s">
        <v>1609</v>
      </c>
      <c r="F1759" t="str">
        <f t="shared" si="205"/>
        <v>053EMPLOYEE RELATED COSTS - SOCIAL CONTRIBUTIONS</v>
      </c>
      <c r="G1759" t="str">
        <f t="shared" si="206"/>
        <v>1021CONTRIBUTION - MEDICAL AID SCHEME</v>
      </c>
      <c r="H1759" s="2" t="s">
        <v>1583</v>
      </c>
      <c r="I1759" t="s">
        <v>1326</v>
      </c>
      <c r="J1759" s="2" t="s">
        <v>657</v>
      </c>
      <c r="K1759" s="2" t="s">
        <v>658</v>
      </c>
      <c r="L1759" s="2" t="s">
        <v>436</v>
      </c>
      <c r="M1759" s="2" t="s">
        <v>437</v>
      </c>
      <c r="N1759" s="2" t="s">
        <v>438</v>
      </c>
      <c r="O1759" s="2" t="s">
        <v>439</v>
      </c>
      <c r="P1759" s="2">
        <v>80545</v>
      </c>
      <c r="Q1759" s="2">
        <v>96300</v>
      </c>
      <c r="R1759" s="3">
        <f t="shared" si="207"/>
        <v>101596.5</v>
      </c>
      <c r="S1759" s="3">
        <f t="shared" si="208"/>
        <v>106981.1145</v>
      </c>
      <c r="T1759" s="2">
        <v>39546</v>
      </c>
      <c r="U1759" s="2">
        <v>0</v>
      </c>
      <c r="V1759" s="2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6591</v>
      </c>
      <c r="AC1759">
        <v>6591</v>
      </c>
      <c r="AD1759">
        <v>6591</v>
      </c>
      <c r="AE1759">
        <v>6591</v>
      </c>
      <c r="AF1759">
        <v>6591</v>
      </c>
      <c r="AG1759">
        <v>6591</v>
      </c>
      <c r="AH1759" s="2">
        <f t="shared" si="209"/>
        <v>39546</v>
      </c>
      <c r="AI1759" s="2">
        <f t="shared" si="204"/>
        <v>0.49098019740517723</v>
      </c>
      <c r="AJ1759">
        <v>39546</v>
      </c>
      <c r="AK1759" s="2">
        <f t="shared" si="210"/>
        <v>79092</v>
      </c>
    </row>
    <row r="1760" spans="1:37" ht="12.75" customHeight="1">
      <c r="A1760" s="2">
        <v>14</v>
      </c>
      <c r="B1760" s="2">
        <v>15</v>
      </c>
      <c r="C1760" s="2" t="s">
        <v>10</v>
      </c>
      <c r="D1760" t="s">
        <v>1459</v>
      </c>
      <c r="E1760" s="2" t="s">
        <v>1609</v>
      </c>
      <c r="F1760" t="str">
        <f t="shared" si="205"/>
        <v>053EMPLOYEE RELATED COSTS - SOCIAL CONTRIBUTIONS</v>
      </c>
      <c r="G1760" t="str">
        <f t="shared" si="206"/>
        <v>1022CONTRIBUTION - PENSION SCHEMES</v>
      </c>
      <c r="H1760" s="2" t="s">
        <v>1583</v>
      </c>
      <c r="I1760" t="s">
        <v>1326</v>
      </c>
      <c r="J1760" s="2" t="s">
        <v>657</v>
      </c>
      <c r="K1760" s="2" t="s">
        <v>658</v>
      </c>
      <c r="L1760" s="2" t="s">
        <v>436</v>
      </c>
      <c r="M1760" s="2" t="s">
        <v>437</v>
      </c>
      <c r="N1760" s="2" t="s">
        <v>440</v>
      </c>
      <c r="O1760" s="2" t="s">
        <v>441</v>
      </c>
      <c r="P1760" s="2">
        <v>178125</v>
      </c>
      <c r="Q1760" s="2">
        <v>175162</v>
      </c>
      <c r="R1760" s="3">
        <f t="shared" si="207"/>
        <v>184795.91</v>
      </c>
      <c r="S1760" s="3">
        <f t="shared" si="208"/>
        <v>194590.09323</v>
      </c>
      <c r="T1760" s="2">
        <v>81851.579999999987</v>
      </c>
      <c r="U1760" s="2">
        <v>0</v>
      </c>
      <c r="V1760" s="2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13641.93</v>
      </c>
      <c r="AC1760">
        <v>13641.93</v>
      </c>
      <c r="AD1760">
        <v>13641.93</v>
      </c>
      <c r="AE1760">
        <v>13641.93</v>
      </c>
      <c r="AF1760">
        <v>13641.93</v>
      </c>
      <c r="AG1760">
        <v>13641.93</v>
      </c>
      <c r="AH1760" s="2">
        <f t="shared" si="209"/>
        <v>81851.579999999987</v>
      </c>
      <c r="AI1760" s="2">
        <f t="shared" si="204"/>
        <v>0.45951764210526308</v>
      </c>
      <c r="AJ1760">
        <v>81851.58</v>
      </c>
      <c r="AK1760" s="2">
        <f t="shared" si="210"/>
        <v>163703.15999999997</v>
      </c>
    </row>
    <row r="1761" spans="1:37" ht="12.75" customHeight="1">
      <c r="A1761" s="2">
        <v>14</v>
      </c>
      <c r="B1761" s="2">
        <v>15</v>
      </c>
      <c r="C1761" s="2" t="s">
        <v>10</v>
      </c>
      <c r="D1761" t="s">
        <v>1459</v>
      </c>
      <c r="E1761" s="2" t="s">
        <v>1609</v>
      </c>
      <c r="F1761" t="str">
        <f t="shared" si="205"/>
        <v>053EMPLOYEE RELATED COSTS - SOCIAL CONTRIBUTIONS</v>
      </c>
      <c r="G1761" t="str">
        <f t="shared" si="206"/>
        <v>1023CONTRIBUTION - UIF</v>
      </c>
      <c r="H1761" s="2" t="s">
        <v>1583</v>
      </c>
      <c r="I1761" t="s">
        <v>1326</v>
      </c>
      <c r="J1761" s="2" t="s">
        <v>657</v>
      </c>
      <c r="K1761" s="2" t="s">
        <v>658</v>
      </c>
      <c r="L1761" s="2" t="s">
        <v>436</v>
      </c>
      <c r="M1761" s="2" t="s">
        <v>437</v>
      </c>
      <c r="N1761" s="2" t="s">
        <v>442</v>
      </c>
      <c r="O1761" s="2" t="s">
        <v>443</v>
      </c>
      <c r="P1761" s="2">
        <v>7638</v>
      </c>
      <c r="Q1761" s="2">
        <v>7638</v>
      </c>
      <c r="R1761" s="3">
        <f t="shared" si="207"/>
        <v>8058.09</v>
      </c>
      <c r="S1761" s="3">
        <f t="shared" si="208"/>
        <v>8485.1687700000002</v>
      </c>
      <c r="T1761" s="2">
        <v>3832.17</v>
      </c>
      <c r="U1761" s="2">
        <v>0</v>
      </c>
      <c r="V1761" s="2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594.88</v>
      </c>
      <c r="AC1761">
        <v>666.64</v>
      </c>
      <c r="AD1761">
        <v>678.71</v>
      </c>
      <c r="AE1761">
        <v>678.71</v>
      </c>
      <c r="AF1761">
        <v>618.35</v>
      </c>
      <c r="AG1761">
        <v>594.88</v>
      </c>
      <c r="AH1761" s="2">
        <f t="shared" si="209"/>
        <v>3832.17</v>
      </c>
      <c r="AI1761" s="2">
        <f t="shared" si="204"/>
        <v>0.50172427336999215</v>
      </c>
      <c r="AJ1761">
        <v>3832.17</v>
      </c>
      <c r="AK1761" s="2">
        <f t="shared" si="210"/>
        <v>7664.34</v>
      </c>
    </row>
    <row r="1762" spans="1:37" ht="12.75" customHeight="1">
      <c r="A1762" s="2">
        <v>14</v>
      </c>
      <c r="B1762" s="2">
        <v>15</v>
      </c>
      <c r="C1762" s="2" t="s">
        <v>10</v>
      </c>
      <c r="D1762" t="s">
        <v>1459</v>
      </c>
      <c r="E1762" s="2" t="s">
        <v>1609</v>
      </c>
      <c r="F1762" t="str">
        <f t="shared" si="205"/>
        <v>053EMPLOYEE RELATED COSTS - SOCIAL CONTRIBUTIONS</v>
      </c>
      <c r="G1762" t="str">
        <f t="shared" si="206"/>
        <v>1024CONTRIBUTION - GROUP INSURANCE</v>
      </c>
      <c r="H1762" s="2" t="s">
        <v>1583</v>
      </c>
      <c r="I1762" t="s">
        <v>1326</v>
      </c>
      <c r="J1762" s="2" t="s">
        <v>657</v>
      </c>
      <c r="K1762" s="2" t="s">
        <v>658</v>
      </c>
      <c r="L1762" s="2" t="s">
        <v>436</v>
      </c>
      <c r="M1762" s="2" t="s">
        <v>437</v>
      </c>
      <c r="N1762" s="2" t="s">
        <v>444</v>
      </c>
      <c r="O1762" s="2" t="s">
        <v>445</v>
      </c>
      <c r="P1762" s="2">
        <v>16193</v>
      </c>
      <c r="Q1762" s="2">
        <v>15924</v>
      </c>
      <c r="R1762" s="3">
        <f t="shared" si="207"/>
        <v>16799.82</v>
      </c>
      <c r="S1762" s="3">
        <f t="shared" si="208"/>
        <v>17690.210459999998</v>
      </c>
      <c r="T1762" s="2">
        <v>7441.0800000000008</v>
      </c>
      <c r="U1762" s="2">
        <v>0</v>
      </c>
      <c r="V1762" s="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1240.18</v>
      </c>
      <c r="AC1762">
        <v>1240.18</v>
      </c>
      <c r="AD1762">
        <v>1240.18</v>
      </c>
      <c r="AE1762">
        <v>1240.18</v>
      </c>
      <c r="AF1762">
        <v>1240.18</v>
      </c>
      <c r="AG1762">
        <v>1240.18</v>
      </c>
      <c r="AH1762" s="2">
        <f t="shared" si="209"/>
        <v>7441.0800000000008</v>
      </c>
      <c r="AI1762" s="2">
        <f t="shared" si="204"/>
        <v>0.45952448588896444</v>
      </c>
      <c r="AJ1762">
        <v>7441.08</v>
      </c>
      <c r="AK1762" s="2">
        <f t="shared" si="210"/>
        <v>14882.160000000002</v>
      </c>
    </row>
    <row r="1763" spans="1:37" ht="12.75" customHeight="1">
      <c r="A1763" s="2">
        <v>14</v>
      </c>
      <c r="B1763" s="2">
        <v>15</v>
      </c>
      <c r="C1763" s="2" t="s">
        <v>10</v>
      </c>
      <c r="D1763" t="s">
        <v>1459</v>
      </c>
      <c r="E1763" s="2" t="s">
        <v>1609</v>
      </c>
      <c r="F1763" t="str">
        <f t="shared" si="205"/>
        <v>053EMPLOYEE RELATED COSTS - SOCIAL CONTRIBUTIONS</v>
      </c>
      <c r="G1763" t="str">
        <f t="shared" si="206"/>
        <v>1027CONTRIBUTION - WORKERS COMPENSATION</v>
      </c>
      <c r="H1763" s="2" t="s">
        <v>1583</v>
      </c>
      <c r="I1763" t="s">
        <v>1326</v>
      </c>
      <c r="J1763" s="2" t="s">
        <v>657</v>
      </c>
      <c r="K1763" s="2" t="s">
        <v>658</v>
      </c>
      <c r="L1763" s="2" t="s">
        <v>436</v>
      </c>
      <c r="M1763" s="2" t="s">
        <v>437</v>
      </c>
      <c r="N1763" s="2" t="s">
        <v>446</v>
      </c>
      <c r="O1763" s="2" t="s">
        <v>447</v>
      </c>
      <c r="P1763" s="2">
        <v>0</v>
      </c>
      <c r="Q1763" s="2">
        <v>23687</v>
      </c>
      <c r="R1763" s="3">
        <f t="shared" si="207"/>
        <v>24989.785</v>
      </c>
      <c r="S1763" s="3">
        <f t="shared" si="208"/>
        <v>26314.243605</v>
      </c>
      <c r="T1763" s="2">
        <v>0</v>
      </c>
      <c r="U1763" s="2">
        <v>0</v>
      </c>
      <c r="V1763" s="2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 s="2">
        <f t="shared" si="209"/>
        <v>0</v>
      </c>
      <c r="AI1763" s="2" t="e">
        <f t="shared" si="204"/>
        <v>#DIV/0!</v>
      </c>
      <c r="AJ1763">
        <v>0</v>
      </c>
      <c r="AK1763" s="2">
        <f t="shared" si="210"/>
        <v>0</v>
      </c>
    </row>
    <row r="1764" spans="1:37" ht="12.75" customHeight="1">
      <c r="A1764" s="2">
        <v>14</v>
      </c>
      <c r="B1764" s="2">
        <v>15</v>
      </c>
      <c r="C1764" s="2" t="s">
        <v>10</v>
      </c>
      <c r="D1764" t="s">
        <v>1459</v>
      </c>
      <c r="E1764" s="2" t="s">
        <v>1609</v>
      </c>
      <c r="F1764" t="str">
        <f t="shared" si="205"/>
        <v>053EMPLOYEE RELATED COSTS - SOCIAL CONTRIBUTIONS</v>
      </c>
      <c r="G1764" t="str">
        <f t="shared" si="206"/>
        <v>1028LEVIES - SETA</v>
      </c>
      <c r="H1764" s="2" t="s">
        <v>1583</v>
      </c>
      <c r="I1764" t="s">
        <v>1326</v>
      </c>
      <c r="J1764" s="2" t="s">
        <v>657</v>
      </c>
      <c r="K1764" s="2" t="s">
        <v>658</v>
      </c>
      <c r="L1764" s="2" t="s">
        <v>436</v>
      </c>
      <c r="M1764" s="2" t="s">
        <v>437</v>
      </c>
      <c r="N1764" s="2" t="s">
        <v>448</v>
      </c>
      <c r="O1764" s="2" t="s">
        <v>449</v>
      </c>
      <c r="P1764" s="2">
        <v>19223</v>
      </c>
      <c r="Q1764" s="2">
        <v>19214</v>
      </c>
      <c r="R1764" s="3">
        <f t="shared" si="207"/>
        <v>20270.77</v>
      </c>
      <c r="S1764" s="3">
        <f t="shared" si="208"/>
        <v>21345.12081</v>
      </c>
      <c r="T1764" s="2">
        <v>10081.470000000001</v>
      </c>
      <c r="U1764" s="2">
        <v>0</v>
      </c>
      <c r="V1764" s="2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1378.07</v>
      </c>
      <c r="AC1764">
        <v>1780.23</v>
      </c>
      <c r="AD1764">
        <v>1932.55</v>
      </c>
      <c r="AE1764">
        <v>1688.27</v>
      </c>
      <c r="AF1764">
        <v>1483.95</v>
      </c>
      <c r="AG1764">
        <v>1818.4</v>
      </c>
      <c r="AH1764" s="2">
        <f t="shared" si="209"/>
        <v>10081.470000000001</v>
      </c>
      <c r="AI1764" s="2">
        <f t="shared" si="204"/>
        <v>0.52444831712011664</v>
      </c>
      <c r="AJ1764">
        <v>10081.469999999999</v>
      </c>
      <c r="AK1764" s="2">
        <f t="shared" si="210"/>
        <v>20162.940000000002</v>
      </c>
    </row>
    <row r="1765" spans="1:37" ht="12.75" customHeight="1">
      <c r="A1765" s="2">
        <v>14</v>
      </c>
      <c r="B1765" s="2">
        <v>15</v>
      </c>
      <c r="C1765" s="2" t="s">
        <v>10</v>
      </c>
      <c r="D1765" t="s">
        <v>1459</v>
      </c>
      <c r="E1765" s="2" t="s">
        <v>1609</v>
      </c>
      <c r="F1765" t="str">
        <f t="shared" si="205"/>
        <v>053EMPLOYEE RELATED COSTS - SOCIAL CONTRIBUTIONS</v>
      </c>
      <c r="G1765" t="str">
        <f t="shared" si="206"/>
        <v>1029LEVIES - BARGAINING COUNCIL</v>
      </c>
      <c r="H1765" s="2" t="s">
        <v>1583</v>
      </c>
      <c r="I1765" t="s">
        <v>1326</v>
      </c>
      <c r="J1765" s="2" t="s">
        <v>657</v>
      </c>
      <c r="K1765" s="2" t="s">
        <v>658</v>
      </c>
      <c r="L1765" s="2" t="s">
        <v>436</v>
      </c>
      <c r="M1765" s="2" t="s">
        <v>437</v>
      </c>
      <c r="N1765" s="2" t="s">
        <v>450</v>
      </c>
      <c r="O1765" s="2" t="s">
        <v>451</v>
      </c>
      <c r="P1765" s="2">
        <v>326</v>
      </c>
      <c r="Q1765" s="2">
        <v>348</v>
      </c>
      <c r="R1765" s="3">
        <f t="shared" si="207"/>
        <v>367.14</v>
      </c>
      <c r="S1765" s="3">
        <f t="shared" si="208"/>
        <v>386.59841999999998</v>
      </c>
      <c r="T1765" s="2">
        <v>162.72</v>
      </c>
      <c r="U1765" s="2">
        <v>0</v>
      </c>
      <c r="V1765" s="2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27.12</v>
      </c>
      <c r="AC1765">
        <v>27.12</v>
      </c>
      <c r="AD1765">
        <v>27.12</v>
      </c>
      <c r="AE1765">
        <v>27.12</v>
      </c>
      <c r="AF1765">
        <v>27.12</v>
      </c>
      <c r="AG1765">
        <v>27.12</v>
      </c>
      <c r="AH1765" s="2">
        <f t="shared" si="209"/>
        <v>162.72</v>
      </c>
      <c r="AI1765" s="2">
        <f t="shared" si="204"/>
        <v>0.4991411042944785</v>
      </c>
      <c r="AJ1765">
        <v>162.72</v>
      </c>
      <c r="AK1765" s="2">
        <f t="shared" si="210"/>
        <v>325.44</v>
      </c>
    </row>
    <row r="1766" spans="1:37" ht="12.75" customHeight="1">
      <c r="A1766" s="2">
        <v>14</v>
      </c>
      <c r="B1766" s="2">
        <v>15</v>
      </c>
      <c r="C1766" s="2" t="s">
        <v>10</v>
      </c>
      <c r="D1766" t="s">
        <v>1460</v>
      </c>
      <c r="E1766" s="2" t="s">
        <v>1609</v>
      </c>
      <c r="F1766" t="str">
        <f t="shared" si="205"/>
        <v>053EMPLOYEE RELATED COSTS - SOCIAL CONTRIBUTIONS</v>
      </c>
      <c r="G1766" t="str">
        <f t="shared" si="206"/>
        <v>1021CONTRIBUTION - MEDICAL AID SCHEME</v>
      </c>
      <c r="H1766" s="2" t="s">
        <v>1583</v>
      </c>
      <c r="I1766" t="s">
        <v>1326</v>
      </c>
      <c r="J1766" s="2" t="s">
        <v>659</v>
      </c>
      <c r="K1766" s="2" t="s">
        <v>660</v>
      </c>
      <c r="L1766" s="2" t="s">
        <v>436</v>
      </c>
      <c r="M1766" s="2" t="s">
        <v>437</v>
      </c>
      <c r="N1766" s="2" t="s">
        <v>438</v>
      </c>
      <c r="O1766" s="2" t="s">
        <v>439</v>
      </c>
      <c r="P1766" s="2">
        <v>604358</v>
      </c>
      <c r="Q1766" s="2">
        <v>665171</v>
      </c>
      <c r="R1766" s="3">
        <f t="shared" si="207"/>
        <v>701755.40500000003</v>
      </c>
      <c r="S1766" s="3">
        <f t="shared" si="208"/>
        <v>738948.44146500004</v>
      </c>
      <c r="T1766" s="2">
        <v>294210.12</v>
      </c>
      <c r="U1766" s="2">
        <v>0</v>
      </c>
      <c r="V1766" s="2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49035.02</v>
      </c>
      <c r="AC1766">
        <v>49035.02</v>
      </c>
      <c r="AD1766">
        <v>49035.02</v>
      </c>
      <c r="AE1766">
        <v>49035.02</v>
      </c>
      <c r="AF1766">
        <v>49035.02</v>
      </c>
      <c r="AG1766">
        <v>49035.02</v>
      </c>
      <c r="AH1766" s="2">
        <f t="shared" si="209"/>
        <v>294210.12</v>
      </c>
      <c r="AI1766" s="2">
        <f t="shared" si="204"/>
        <v>0.48681430542823956</v>
      </c>
      <c r="AJ1766">
        <v>294210.12</v>
      </c>
      <c r="AK1766" s="2">
        <f t="shared" si="210"/>
        <v>588420.24</v>
      </c>
    </row>
    <row r="1767" spans="1:37" ht="12.75" customHeight="1">
      <c r="A1767" s="2">
        <v>14</v>
      </c>
      <c r="B1767" s="2">
        <v>15</v>
      </c>
      <c r="C1767" s="2" t="s">
        <v>10</v>
      </c>
      <c r="D1767" t="s">
        <v>1460</v>
      </c>
      <c r="E1767" s="2" t="s">
        <v>1609</v>
      </c>
      <c r="F1767" t="str">
        <f t="shared" si="205"/>
        <v>053EMPLOYEE RELATED COSTS - SOCIAL CONTRIBUTIONS</v>
      </c>
      <c r="G1767" t="str">
        <f t="shared" si="206"/>
        <v>1022CONTRIBUTION - PENSION SCHEMES</v>
      </c>
      <c r="H1767" s="2" t="s">
        <v>1583</v>
      </c>
      <c r="I1767" t="s">
        <v>1326</v>
      </c>
      <c r="J1767" s="2" t="s">
        <v>659</v>
      </c>
      <c r="K1767" s="2" t="s">
        <v>660</v>
      </c>
      <c r="L1767" s="2" t="s">
        <v>436</v>
      </c>
      <c r="M1767" s="2" t="s">
        <v>437</v>
      </c>
      <c r="N1767" s="2" t="s">
        <v>440</v>
      </c>
      <c r="O1767" s="2" t="s">
        <v>441</v>
      </c>
      <c r="P1767" s="2">
        <v>1778597</v>
      </c>
      <c r="Q1767" s="2">
        <v>1886382</v>
      </c>
      <c r="R1767" s="3">
        <f t="shared" si="207"/>
        <v>1990133.01</v>
      </c>
      <c r="S1767" s="3">
        <f t="shared" si="208"/>
        <v>2095610.05953</v>
      </c>
      <c r="T1767" s="2">
        <v>881486.75999999989</v>
      </c>
      <c r="U1767" s="2">
        <v>0</v>
      </c>
      <c r="V1767" s="2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146914.46</v>
      </c>
      <c r="AC1767">
        <v>146914.46</v>
      </c>
      <c r="AD1767">
        <v>146914.46</v>
      </c>
      <c r="AE1767">
        <v>146914.46</v>
      </c>
      <c r="AF1767">
        <v>146914.46</v>
      </c>
      <c r="AG1767">
        <v>146914.46</v>
      </c>
      <c r="AH1767" s="2">
        <f t="shared" si="209"/>
        <v>881486.75999999989</v>
      </c>
      <c r="AI1767" s="2">
        <f t="shared" si="204"/>
        <v>0.49560792017528416</v>
      </c>
      <c r="AJ1767">
        <v>881486.76</v>
      </c>
      <c r="AK1767" s="2">
        <f t="shared" si="210"/>
        <v>1762973.5199999998</v>
      </c>
    </row>
    <row r="1768" spans="1:37" ht="12.75" customHeight="1">
      <c r="A1768" s="2">
        <v>14</v>
      </c>
      <c r="B1768" s="2">
        <v>15</v>
      </c>
      <c r="C1768" s="2" t="s">
        <v>10</v>
      </c>
      <c r="D1768" t="s">
        <v>1460</v>
      </c>
      <c r="E1768" s="2" t="s">
        <v>1609</v>
      </c>
      <c r="F1768" t="str">
        <f t="shared" si="205"/>
        <v>053EMPLOYEE RELATED COSTS - SOCIAL CONTRIBUTIONS</v>
      </c>
      <c r="G1768" t="str">
        <f t="shared" si="206"/>
        <v>1023CONTRIBUTION - UIF</v>
      </c>
      <c r="H1768" s="2" t="s">
        <v>1583</v>
      </c>
      <c r="I1768" t="s">
        <v>1326</v>
      </c>
      <c r="J1768" s="2" t="s">
        <v>659</v>
      </c>
      <c r="K1768" s="2" t="s">
        <v>660</v>
      </c>
      <c r="L1768" s="2" t="s">
        <v>436</v>
      </c>
      <c r="M1768" s="2" t="s">
        <v>437</v>
      </c>
      <c r="N1768" s="2" t="s">
        <v>442</v>
      </c>
      <c r="O1768" s="2" t="s">
        <v>443</v>
      </c>
      <c r="P1768" s="2">
        <v>54730</v>
      </c>
      <c r="Q1768" s="2">
        <v>56281</v>
      </c>
      <c r="R1768" s="3">
        <f t="shared" si="207"/>
        <v>59376.455000000002</v>
      </c>
      <c r="S1768" s="3">
        <f t="shared" si="208"/>
        <v>62523.407115000002</v>
      </c>
      <c r="T1768" s="2">
        <v>26247.88</v>
      </c>
      <c r="U1768" s="2">
        <v>0</v>
      </c>
      <c r="V1768" s="2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4395.25</v>
      </c>
      <c r="AC1768">
        <v>4394.72</v>
      </c>
      <c r="AD1768">
        <v>4338.4799999999996</v>
      </c>
      <c r="AE1768">
        <v>4442.47</v>
      </c>
      <c r="AF1768">
        <v>4338.4799999999996</v>
      </c>
      <c r="AG1768">
        <v>4338.4799999999996</v>
      </c>
      <c r="AH1768" s="2">
        <f t="shared" si="209"/>
        <v>26247.88</v>
      </c>
      <c r="AI1768" s="2">
        <f t="shared" si="204"/>
        <v>0.47958852548876302</v>
      </c>
      <c r="AJ1768">
        <v>26247.88</v>
      </c>
      <c r="AK1768" s="2">
        <f t="shared" si="210"/>
        <v>52495.76</v>
      </c>
    </row>
    <row r="1769" spans="1:37" ht="12.75" customHeight="1">
      <c r="A1769" s="2">
        <v>14</v>
      </c>
      <c r="B1769" s="2">
        <v>15</v>
      </c>
      <c r="C1769" s="2" t="s">
        <v>10</v>
      </c>
      <c r="D1769" t="s">
        <v>1460</v>
      </c>
      <c r="E1769" s="2" t="s">
        <v>1609</v>
      </c>
      <c r="F1769" t="str">
        <f t="shared" si="205"/>
        <v>053EMPLOYEE RELATED COSTS - SOCIAL CONTRIBUTIONS</v>
      </c>
      <c r="G1769" t="str">
        <f t="shared" si="206"/>
        <v>1024CONTRIBUTION - GROUP INSURANCE</v>
      </c>
      <c r="H1769" s="2" t="s">
        <v>1583</v>
      </c>
      <c r="I1769" t="s">
        <v>1326</v>
      </c>
      <c r="J1769" s="2" t="s">
        <v>659</v>
      </c>
      <c r="K1769" s="2" t="s">
        <v>660</v>
      </c>
      <c r="L1769" s="2" t="s">
        <v>436</v>
      </c>
      <c r="M1769" s="2" t="s">
        <v>437</v>
      </c>
      <c r="N1769" s="2" t="s">
        <v>444</v>
      </c>
      <c r="O1769" s="2" t="s">
        <v>445</v>
      </c>
      <c r="P1769" s="2">
        <v>161691</v>
      </c>
      <c r="Q1769" s="2">
        <v>172508</v>
      </c>
      <c r="R1769" s="3">
        <f t="shared" si="207"/>
        <v>181995.94</v>
      </c>
      <c r="S1769" s="3">
        <f t="shared" si="208"/>
        <v>191641.72482</v>
      </c>
      <c r="T1769" s="2">
        <v>80611.199999999997</v>
      </c>
      <c r="U1769" s="2">
        <v>0</v>
      </c>
      <c r="V1769" s="2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13435.2</v>
      </c>
      <c r="AC1769">
        <v>13435.2</v>
      </c>
      <c r="AD1769">
        <v>13435.2</v>
      </c>
      <c r="AE1769">
        <v>13435.2</v>
      </c>
      <c r="AF1769">
        <v>13435.2</v>
      </c>
      <c r="AG1769">
        <v>13435.2</v>
      </c>
      <c r="AH1769" s="2">
        <f t="shared" si="209"/>
        <v>80611.199999999997</v>
      </c>
      <c r="AI1769" s="2">
        <f t="shared" si="204"/>
        <v>0.49855093975545944</v>
      </c>
      <c r="AJ1769">
        <v>80611.199999999997</v>
      </c>
      <c r="AK1769" s="2">
        <f t="shared" si="210"/>
        <v>161222.39999999999</v>
      </c>
    </row>
    <row r="1770" spans="1:37" ht="12.75" customHeight="1">
      <c r="A1770" s="2">
        <v>14</v>
      </c>
      <c r="B1770" s="2">
        <v>15</v>
      </c>
      <c r="C1770" s="2" t="s">
        <v>10</v>
      </c>
      <c r="D1770" t="s">
        <v>1460</v>
      </c>
      <c r="E1770" s="2" t="s">
        <v>1609</v>
      </c>
      <c r="F1770" t="str">
        <f t="shared" si="205"/>
        <v>053EMPLOYEE RELATED COSTS - SOCIAL CONTRIBUTIONS</v>
      </c>
      <c r="G1770" t="str">
        <f t="shared" si="206"/>
        <v>1027CONTRIBUTION - WORKERS COMPENSATION</v>
      </c>
      <c r="H1770" s="2" t="s">
        <v>1583</v>
      </c>
      <c r="I1770" t="s">
        <v>1326</v>
      </c>
      <c r="J1770" s="2" t="s">
        <v>659</v>
      </c>
      <c r="K1770" s="2" t="s">
        <v>660</v>
      </c>
      <c r="L1770" s="2" t="s">
        <v>436</v>
      </c>
      <c r="M1770" s="2" t="s">
        <v>437</v>
      </c>
      <c r="N1770" s="2" t="s">
        <v>446</v>
      </c>
      <c r="O1770" s="2" t="s">
        <v>447</v>
      </c>
      <c r="P1770" s="2">
        <v>0</v>
      </c>
      <c r="Q1770" s="2">
        <v>143941</v>
      </c>
      <c r="R1770" s="3">
        <f t="shared" si="207"/>
        <v>151857.755</v>
      </c>
      <c r="S1770" s="3">
        <f t="shared" si="208"/>
        <v>159906.21601500001</v>
      </c>
      <c r="T1770" s="2">
        <v>0</v>
      </c>
      <c r="U1770" s="2">
        <v>0</v>
      </c>
      <c r="V1770" s="2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 s="2">
        <f t="shared" si="209"/>
        <v>0</v>
      </c>
      <c r="AI1770" s="2" t="e">
        <f t="shared" si="204"/>
        <v>#DIV/0!</v>
      </c>
      <c r="AJ1770">
        <v>0</v>
      </c>
      <c r="AK1770" s="2">
        <f t="shared" si="210"/>
        <v>0</v>
      </c>
    </row>
    <row r="1771" spans="1:37" ht="12.75" customHeight="1">
      <c r="A1771" s="2">
        <v>14</v>
      </c>
      <c r="B1771" s="2">
        <v>15</v>
      </c>
      <c r="C1771" s="2" t="s">
        <v>10</v>
      </c>
      <c r="D1771" t="s">
        <v>1460</v>
      </c>
      <c r="E1771" s="2" t="s">
        <v>1609</v>
      </c>
      <c r="F1771" t="str">
        <f t="shared" si="205"/>
        <v>053EMPLOYEE RELATED COSTS - SOCIAL CONTRIBUTIONS</v>
      </c>
      <c r="G1771" t="str">
        <f t="shared" si="206"/>
        <v>1028LEVIES - SETA</v>
      </c>
      <c r="H1771" s="2" t="s">
        <v>1583</v>
      </c>
      <c r="I1771" t="s">
        <v>1326</v>
      </c>
      <c r="J1771" s="2" t="s">
        <v>659</v>
      </c>
      <c r="K1771" s="2" t="s">
        <v>660</v>
      </c>
      <c r="L1771" s="2" t="s">
        <v>436</v>
      </c>
      <c r="M1771" s="2" t="s">
        <v>437</v>
      </c>
      <c r="N1771" s="2" t="s">
        <v>448</v>
      </c>
      <c r="O1771" s="2" t="s">
        <v>449</v>
      </c>
      <c r="P1771" s="2">
        <v>118699</v>
      </c>
      <c r="Q1771" s="2">
        <v>126761</v>
      </c>
      <c r="R1771" s="3">
        <f t="shared" si="207"/>
        <v>133732.85500000001</v>
      </c>
      <c r="S1771" s="3">
        <f t="shared" si="208"/>
        <v>140820.69631500001</v>
      </c>
      <c r="T1771" s="2">
        <v>61328.62</v>
      </c>
      <c r="U1771" s="2">
        <v>0</v>
      </c>
      <c r="V1771" s="2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10893.66</v>
      </c>
      <c r="AC1771">
        <v>10096.379999999999</v>
      </c>
      <c r="AD1771">
        <v>10178.959999999999</v>
      </c>
      <c r="AE1771">
        <v>8970.7900000000009</v>
      </c>
      <c r="AF1771">
        <v>10000.620000000001</v>
      </c>
      <c r="AG1771">
        <v>11188.21</v>
      </c>
      <c r="AH1771" s="2">
        <f t="shared" si="209"/>
        <v>61328.62</v>
      </c>
      <c r="AI1771" s="2">
        <f t="shared" si="204"/>
        <v>0.51667343448554748</v>
      </c>
      <c r="AJ1771">
        <v>61328.62</v>
      </c>
      <c r="AK1771" s="2">
        <f t="shared" si="210"/>
        <v>122657.24</v>
      </c>
    </row>
    <row r="1772" spans="1:37" ht="12.75" customHeight="1">
      <c r="A1772" s="2">
        <v>14</v>
      </c>
      <c r="B1772" s="2">
        <v>15</v>
      </c>
      <c r="C1772" s="2" t="s">
        <v>10</v>
      </c>
      <c r="D1772" t="s">
        <v>1460</v>
      </c>
      <c r="E1772" s="2" t="s">
        <v>1609</v>
      </c>
      <c r="F1772" t="str">
        <f t="shared" si="205"/>
        <v>053EMPLOYEE RELATED COSTS - SOCIAL CONTRIBUTIONS</v>
      </c>
      <c r="G1772" t="str">
        <f t="shared" si="206"/>
        <v>1029LEVIES - BARGAINING COUNCIL</v>
      </c>
      <c r="H1772" s="2" t="s">
        <v>1583</v>
      </c>
      <c r="I1772" t="s">
        <v>1326</v>
      </c>
      <c r="J1772" s="2" t="s">
        <v>659</v>
      </c>
      <c r="K1772" s="2" t="s">
        <v>660</v>
      </c>
      <c r="L1772" s="2" t="s">
        <v>436</v>
      </c>
      <c r="M1772" s="2" t="s">
        <v>437</v>
      </c>
      <c r="N1772" s="2" t="s">
        <v>450</v>
      </c>
      <c r="O1772" s="2" t="s">
        <v>451</v>
      </c>
      <c r="P1772" s="2">
        <v>2528</v>
      </c>
      <c r="Q1772" s="2">
        <v>2699</v>
      </c>
      <c r="R1772" s="3">
        <f t="shared" si="207"/>
        <v>2847.4450000000002</v>
      </c>
      <c r="S1772" s="3">
        <f t="shared" si="208"/>
        <v>2998.3595850000002</v>
      </c>
      <c r="T1772" s="2">
        <v>1261.0800000000002</v>
      </c>
      <c r="U1772" s="2">
        <v>0</v>
      </c>
      <c r="V1772" s="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210.18</v>
      </c>
      <c r="AC1772">
        <v>210.18</v>
      </c>
      <c r="AD1772">
        <v>210.18</v>
      </c>
      <c r="AE1772">
        <v>210.18</v>
      </c>
      <c r="AF1772">
        <v>210.18</v>
      </c>
      <c r="AG1772">
        <v>210.18</v>
      </c>
      <c r="AH1772" s="2">
        <f t="shared" si="209"/>
        <v>1261.0800000000002</v>
      </c>
      <c r="AI1772" s="2">
        <f t="shared" si="204"/>
        <v>0.49884493670886082</v>
      </c>
      <c r="AJ1772">
        <v>1261.08</v>
      </c>
      <c r="AK1772" s="2">
        <f t="shared" si="210"/>
        <v>2522.1600000000003</v>
      </c>
    </row>
    <row r="1773" spans="1:37" ht="12.75" customHeight="1">
      <c r="A1773" s="2">
        <v>14</v>
      </c>
      <c r="B1773" s="2">
        <v>15</v>
      </c>
      <c r="C1773" s="2" t="s">
        <v>10</v>
      </c>
      <c r="D1773" t="s">
        <v>1461</v>
      </c>
      <c r="E1773" s="2" t="s">
        <v>1609</v>
      </c>
      <c r="F1773" t="str">
        <f t="shared" si="205"/>
        <v>053EMPLOYEE RELATED COSTS - SOCIAL CONTRIBUTIONS</v>
      </c>
      <c r="G1773" t="str">
        <f t="shared" si="206"/>
        <v>1021CONTRIBUTION - MEDICAL AID SCHEME</v>
      </c>
      <c r="H1773" s="2" t="s">
        <v>1576</v>
      </c>
      <c r="I1773" t="s">
        <v>1326</v>
      </c>
      <c r="J1773" s="2" t="s">
        <v>663</v>
      </c>
      <c r="K1773" s="2" t="s">
        <v>664</v>
      </c>
      <c r="L1773" s="2" t="s">
        <v>436</v>
      </c>
      <c r="M1773" s="2" t="s">
        <v>437</v>
      </c>
      <c r="N1773" s="2" t="s">
        <v>438</v>
      </c>
      <c r="O1773" s="2" t="s">
        <v>439</v>
      </c>
      <c r="P1773" s="2">
        <v>525361</v>
      </c>
      <c r="Q1773" s="2">
        <v>568794</v>
      </c>
      <c r="R1773" s="3">
        <f t="shared" si="207"/>
        <v>600077.67000000004</v>
      </c>
      <c r="S1773" s="3">
        <f t="shared" si="208"/>
        <v>631881.78651000001</v>
      </c>
      <c r="T1773" s="2">
        <v>252408.78</v>
      </c>
      <c r="U1773" s="2">
        <v>0</v>
      </c>
      <c r="V1773" s="2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42066.63</v>
      </c>
      <c r="AC1773">
        <v>42066.63</v>
      </c>
      <c r="AD1773">
        <v>42066.63</v>
      </c>
      <c r="AE1773">
        <v>42066.63</v>
      </c>
      <c r="AF1773">
        <v>42075.63</v>
      </c>
      <c r="AG1773">
        <v>42066.63</v>
      </c>
      <c r="AH1773" s="2">
        <f t="shared" si="209"/>
        <v>252408.78</v>
      </c>
      <c r="AI1773" s="2">
        <f t="shared" si="204"/>
        <v>0.48044826319426071</v>
      </c>
      <c r="AJ1773">
        <v>252408.78</v>
      </c>
      <c r="AK1773" s="2">
        <f t="shared" si="210"/>
        <v>504817.56</v>
      </c>
    </row>
    <row r="1774" spans="1:37" ht="12.75" customHeight="1">
      <c r="A1774" s="2">
        <v>14</v>
      </c>
      <c r="B1774" s="2">
        <v>15</v>
      </c>
      <c r="C1774" s="2" t="s">
        <v>10</v>
      </c>
      <c r="D1774" t="s">
        <v>1461</v>
      </c>
      <c r="E1774" s="2" t="s">
        <v>1609</v>
      </c>
      <c r="F1774" t="str">
        <f t="shared" si="205"/>
        <v>053EMPLOYEE RELATED COSTS - SOCIAL CONTRIBUTIONS</v>
      </c>
      <c r="G1774" t="str">
        <f t="shared" si="206"/>
        <v>1022CONTRIBUTION - PENSION SCHEMES</v>
      </c>
      <c r="H1774" s="2" t="s">
        <v>1576</v>
      </c>
      <c r="I1774" t="s">
        <v>1326</v>
      </c>
      <c r="J1774" s="2" t="s">
        <v>663</v>
      </c>
      <c r="K1774" s="2" t="s">
        <v>664</v>
      </c>
      <c r="L1774" s="2" t="s">
        <v>436</v>
      </c>
      <c r="M1774" s="2" t="s">
        <v>437</v>
      </c>
      <c r="N1774" s="2" t="s">
        <v>440</v>
      </c>
      <c r="O1774" s="2" t="s">
        <v>441</v>
      </c>
      <c r="P1774" s="2">
        <v>1106066</v>
      </c>
      <c r="Q1774" s="2">
        <v>1181169</v>
      </c>
      <c r="R1774" s="3">
        <f t="shared" si="207"/>
        <v>1246133.2949999999</v>
      </c>
      <c r="S1774" s="3">
        <f t="shared" si="208"/>
        <v>1312178.3596349999</v>
      </c>
      <c r="T1774" s="2">
        <v>551947.98</v>
      </c>
      <c r="U1774" s="2">
        <v>0</v>
      </c>
      <c r="V1774" s="2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91991.33</v>
      </c>
      <c r="AC1774">
        <v>91991.33</v>
      </c>
      <c r="AD1774">
        <v>91991.33</v>
      </c>
      <c r="AE1774">
        <v>91991.33</v>
      </c>
      <c r="AF1774">
        <v>91991.33</v>
      </c>
      <c r="AG1774">
        <v>91991.33</v>
      </c>
      <c r="AH1774" s="2">
        <f t="shared" si="209"/>
        <v>551947.98</v>
      </c>
      <c r="AI1774" s="2">
        <f t="shared" si="204"/>
        <v>0.49901902779761786</v>
      </c>
      <c r="AJ1774">
        <v>551947.98</v>
      </c>
      <c r="AK1774" s="2">
        <f t="shared" si="210"/>
        <v>1103895.96</v>
      </c>
    </row>
    <row r="1775" spans="1:37" ht="12.75" customHeight="1">
      <c r="A1775" s="2">
        <v>14</v>
      </c>
      <c r="B1775" s="2">
        <v>15</v>
      </c>
      <c r="C1775" s="2" t="s">
        <v>10</v>
      </c>
      <c r="D1775" t="s">
        <v>1461</v>
      </c>
      <c r="E1775" s="2" t="s">
        <v>1609</v>
      </c>
      <c r="F1775" t="str">
        <f t="shared" si="205"/>
        <v>053EMPLOYEE RELATED COSTS - SOCIAL CONTRIBUTIONS</v>
      </c>
      <c r="G1775" t="str">
        <f t="shared" si="206"/>
        <v>1023CONTRIBUTION - UIF</v>
      </c>
      <c r="H1775" s="2" t="s">
        <v>1576</v>
      </c>
      <c r="I1775" t="s">
        <v>1326</v>
      </c>
      <c r="J1775" s="2" t="s">
        <v>663</v>
      </c>
      <c r="K1775" s="2" t="s">
        <v>664</v>
      </c>
      <c r="L1775" s="2" t="s">
        <v>436</v>
      </c>
      <c r="M1775" s="2" t="s">
        <v>437</v>
      </c>
      <c r="N1775" s="2" t="s">
        <v>442</v>
      </c>
      <c r="O1775" s="2" t="s">
        <v>443</v>
      </c>
      <c r="P1775" s="2">
        <v>36514</v>
      </c>
      <c r="Q1775" s="2">
        <v>36861</v>
      </c>
      <c r="R1775" s="3">
        <f t="shared" si="207"/>
        <v>38888.355000000003</v>
      </c>
      <c r="S1775" s="3">
        <f t="shared" si="208"/>
        <v>40949.437815000005</v>
      </c>
      <c r="T1775" s="2">
        <v>17384.86</v>
      </c>
      <c r="U1775" s="2">
        <v>0</v>
      </c>
      <c r="V1775" s="2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2954.24</v>
      </c>
      <c r="AC1775">
        <v>2931.43</v>
      </c>
      <c r="AD1775">
        <v>2860.86</v>
      </c>
      <c r="AE1775">
        <v>2887.35</v>
      </c>
      <c r="AF1775">
        <v>2888.46</v>
      </c>
      <c r="AG1775">
        <v>2862.52</v>
      </c>
      <c r="AH1775" s="2">
        <f t="shared" si="209"/>
        <v>17384.86</v>
      </c>
      <c r="AI1775" s="2">
        <f t="shared" si="204"/>
        <v>0.47611491482718959</v>
      </c>
      <c r="AJ1775">
        <v>17384.86</v>
      </c>
      <c r="AK1775" s="2">
        <f t="shared" si="210"/>
        <v>34769.72</v>
      </c>
    </row>
    <row r="1776" spans="1:37" ht="12.75" customHeight="1">
      <c r="A1776" s="2">
        <v>14</v>
      </c>
      <c r="B1776" s="2">
        <v>15</v>
      </c>
      <c r="C1776" s="2" t="s">
        <v>10</v>
      </c>
      <c r="D1776" t="s">
        <v>1461</v>
      </c>
      <c r="E1776" s="2" t="s">
        <v>1609</v>
      </c>
      <c r="F1776" t="str">
        <f t="shared" si="205"/>
        <v>053EMPLOYEE RELATED COSTS - SOCIAL CONTRIBUTIONS</v>
      </c>
      <c r="G1776" t="str">
        <f t="shared" si="206"/>
        <v>1024CONTRIBUTION - GROUP INSURANCE</v>
      </c>
      <c r="H1776" s="2" t="s">
        <v>1576</v>
      </c>
      <c r="I1776" t="s">
        <v>1326</v>
      </c>
      <c r="J1776" s="2" t="s">
        <v>663</v>
      </c>
      <c r="K1776" s="2" t="s">
        <v>664</v>
      </c>
      <c r="L1776" s="2" t="s">
        <v>436</v>
      </c>
      <c r="M1776" s="2" t="s">
        <v>437</v>
      </c>
      <c r="N1776" s="2" t="s">
        <v>444</v>
      </c>
      <c r="O1776" s="2" t="s">
        <v>445</v>
      </c>
      <c r="P1776" s="2">
        <v>96129</v>
      </c>
      <c r="Q1776" s="2">
        <v>102657</v>
      </c>
      <c r="R1776" s="3">
        <f t="shared" si="207"/>
        <v>108303.13499999999</v>
      </c>
      <c r="S1776" s="3">
        <f t="shared" si="208"/>
        <v>114043.20115499999</v>
      </c>
      <c r="T1776" s="2">
        <v>47970.539999999994</v>
      </c>
      <c r="U1776" s="2">
        <v>0</v>
      </c>
      <c r="V1776" s="2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7995.09</v>
      </c>
      <c r="AC1776">
        <v>7995.09</v>
      </c>
      <c r="AD1776">
        <v>7995.09</v>
      </c>
      <c r="AE1776">
        <v>7995.09</v>
      </c>
      <c r="AF1776">
        <v>7995.09</v>
      </c>
      <c r="AG1776">
        <v>7995.09</v>
      </c>
      <c r="AH1776" s="2">
        <f t="shared" si="209"/>
        <v>47970.539999999994</v>
      </c>
      <c r="AI1776" s="2">
        <f t="shared" si="204"/>
        <v>0.49902256343039036</v>
      </c>
      <c r="AJ1776">
        <v>47970.54</v>
      </c>
      <c r="AK1776" s="2">
        <f t="shared" si="210"/>
        <v>95941.079999999987</v>
      </c>
    </row>
    <row r="1777" spans="1:37" ht="12.75" customHeight="1">
      <c r="A1777" s="2">
        <v>14</v>
      </c>
      <c r="B1777" s="2">
        <v>15</v>
      </c>
      <c r="C1777" s="2" t="s">
        <v>10</v>
      </c>
      <c r="D1777" t="s">
        <v>1461</v>
      </c>
      <c r="E1777" s="2" t="s">
        <v>1609</v>
      </c>
      <c r="F1777" t="str">
        <f t="shared" si="205"/>
        <v>053EMPLOYEE RELATED COSTS - SOCIAL CONTRIBUTIONS</v>
      </c>
      <c r="G1777" t="str">
        <f t="shared" si="206"/>
        <v>1027CONTRIBUTION - WORKERS COMPENSATION</v>
      </c>
      <c r="H1777" s="2" t="s">
        <v>1576</v>
      </c>
      <c r="I1777" t="s">
        <v>1326</v>
      </c>
      <c r="J1777" s="2" t="s">
        <v>663</v>
      </c>
      <c r="K1777" s="2" t="s">
        <v>664</v>
      </c>
      <c r="L1777" s="2" t="s">
        <v>436</v>
      </c>
      <c r="M1777" s="2" t="s">
        <v>437</v>
      </c>
      <c r="N1777" s="2" t="s">
        <v>446</v>
      </c>
      <c r="O1777" s="2" t="s">
        <v>447</v>
      </c>
      <c r="P1777" s="2">
        <v>0</v>
      </c>
      <c r="Q1777" s="2">
        <v>137037</v>
      </c>
      <c r="R1777" s="3">
        <f t="shared" si="207"/>
        <v>144574.035</v>
      </c>
      <c r="S1777" s="3">
        <f t="shared" si="208"/>
        <v>152236.458855</v>
      </c>
      <c r="T1777" s="2">
        <v>0</v>
      </c>
      <c r="U1777" s="2">
        <v>0</v>
      </c>
      <c r="V1777" s="2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 s="2">
        <f t="shared" si="209"/>
        <v>0</v>
      </c>
      <c r="AI1777" s="2" t="e">
        <f t="shared" si="204"/>
        <v>#DIV/0!</v>
      </c>
      <c r="AJ1777">
        <v>0</v>
      </c>
      <c r="AK1777" s="2">
        <f t="shared" si="210"/>
        <v>0</v>
      </c>
    </row>
    <row r="1778" spans="1:37" ht="12.75" customHeight="1">
      <c r="A1778" s="2">
        <v>14</v>
      </c>
      <c r="B1778" s="2">
        <v>15</v>
      </c>
      <c r="C1778" s="2" t="s">
        <v>10</v>
      </c>
      <c r="D1778" t="s">
        <v>1461</v>
      </c>
      <c r="E1778" s="2" t="s">
        <v>1609</v>
      </c>
      <c r="F1778" t="str">
        <f t="shared" si="205"/>
        <v>053EMPLOYEE RELATED COSTS - SOCIAL CONTRIBUTIONS</v>
      </c>
      <c r="G1778" t="str">
        <f t="shared" si="206"/>
        <v>1028LEVIES - SETA</v>
      </c>
      <c r="H1778" s="2" t="s">
        <v>1576</v>
      </c>
      <c r="I1778" t="s">
        <v>1326</v>
      </c>
      <c r="J1778" s="2" t="s">
        <v>663</v>
      </c>
      <c r="K1778" s="2" t="s">
        <v>664</v>
      </c>
      <c r="L1778" s="2" t="s">
        <v>436</v>
      </c>
      <c r="M1778" s="2" t="s">
        <v>437</v>
      </c>
      <c r="N1778" s="2" t="s">
        <v>448</v>
      </c>
      <c r="O1778" s="2" t="s">
        <v>449</v>
      </c>
      <c r="P1778" s="2">
        <v>110578</v>
      </c>
      <c r="Q1778" s="2">
        <v>122781</v>
      </c>
      <c r="R1778" s="3">
        <f t="shared" si="207"/>
        <v>129533.955</v>
      </c>
      <c r="S1778" s="3">
        <f t="shared" si="208"/>
        <v>136399.25461500001</v>
      </c>
      <c r="T1778" s="2">
        <v>56368.070000000007</v>
      </c>
      <c r="U1778" s="2">
        <v>0</v>
      </c>
      <c r="V1778" s="2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10880.09</v>
      </c>
      <c r="AC1778">
        <v>9558.57</v>
      </c>
      <c r="AD1778">
        <v>8797.31</v>
      </c>
      <c r="AE1778">
        <v>9135.4</v>
      </c>
      <c r="AF1778">
        <v>9067.7900000000009</v>
      </c>
      <c r="AG1778">
        <v>8928.91</v>
      </c>
      <c r="AH1778" s="2">
        <f t="shared" si="209"/>
        <v>56368.070000000007</v>
      </c>
      <c r="AI1778" s="2">
        <f t="shared" si="204"/>
        <v>0.509758451048129</v>
      </c>
      <c r="AJ1778">
        <v>56368.07</v>
      </c>
      <c r="AK1778" s="2">
        <f t="shared" si="210"/>
        <v>112736.14000000001</v>
      </c>
    </row>
    <row r="1779" spans="1:37" ht="12.75" customHeight="1">
      <c r="A1779" s="2">
        <v>14</v>
      </c>
      <c r="B1779" s="2">
        <v>15</v>
      </c>
      <c r="C1779" s="2" t="s">
        <v>10</v>
      </c>
      <c r="D1779" t="s">
        <v>1461</v>
      </c>
      <c r="E1779" s="2" t="s">
        <v>1609</v>
      </c>
      <c r="F1779" t="str">
        <f t="shared" si="205"/>
        <v>053EMPLOYEE RELATED COSTS - SOCIAL CONTRIBUTIONS</v>
      </c>
      <c r="G1779" t="str">
        <f t="shared" si="206"/>
        <v>1029LEVIES - BARGAINING COUNCIL</v>
      </c>
      <c r="H1779" s="2" t="s">
        <v>1576</v>
      </c>
      <c r="I1779" t="s">
        <v>1326</v>
      </c>
      <c r="J1779" s="2" t="s">
        <v>663</v>
      </c>
      <c r="K1779" s="2" t="s">
        <v>664</v>
      </c>
      <c r="L1779" s="2" t="s">
        <v>436</v>
      </c>
      <c r="M1779" s="2" t="s">
        <v>437</v>
      </c>
      <c r="N1779" s="2" t="s">
        <v>450</v>
      </c>
      <c r="O1779" s="2" t="s">
        <v>451</v>
      </c>
      <c r="P1779" s="2">
        <v>1631</v>
      </c>
      <c r="Q1779" s="2">
        <v>1741</v>
      </c>
      <c r="R1779" s="3">
        <f t="shared" si="207"/>
        <v>1836.7550000000001</v>
      </c>
      <c r="S1779" s="3">
        <f t="shared" si="208"/>
        <v>1934.1030150000001</v>
      </c>
      <c r="T1779" s="2">
        <v>813.6</v>
      </c>
      <c r="U1779" s="2">
        <v>0</v>
      </c>
      <c r="V1779" s="2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135.6</v>
      </c>
      <c r="AC1779">
        <v>135.6</v>
      </c>
      <c r="AD1779">
        <v>135.6</v>
      </c>
      <c r="AE1779">
        <v>135.6</v>
      </c>
      <c r="AF1779">
        <v>135.6</v>
      </c>
      <c r="AG1779">
        <v>135.6</v>
      </c>
      <c r="AH1779" s="2">
        <f t="shared" si="209"/>
        <v>813.6</v>
      </c>
      <c r="AI1779" s="2">
        <f t="shared" si="204"/>
        <v>0.49883507050889025</v>
      </c>
      <c r="AJ1779">
        <v>813.6</v>
      </c>
      <c r="AK1779" s="2">
        <f t="shared" si="210"/>
        <v>1627.2</v>
      </c>
    </row>
    <row r="1780" spans="1:37" s="2" customFormat="1" ht="12.75" customHeight="1">
      <c r="A1780" s="2">
        <v>14</v>
      </c>
      <c r="B1780" s="2">
        <v>15</v>
      </c>
      <c r="C1780" s="2" t="s">
        <v>711</v>
      </c>
      <c r="D1780" s="2" t="s">
        <v>1471</v>
      </c>
      <c r="E1780" s="2" t="s">
        <v>1609</v>
      </c>
      <c r="F1780" s="2" t="str">
        <f t="shared" si="205"/>
        <v>053EMPLOYEE RELATED COSTS - SOCIAL CONTRIBUTIONS</v>
      </c>
      <c r="G1780" s="2" t="str">
        <f t="shared" si="206"/>
        <v>1027CONTRIBUTION - WORKERS COMPENSATION</v>
      </c>
      <c r="H1780" s="2" t="s">
        <v>1579</v>
      </c>
      <c r="I1780" s="2" t="s">
        <v>1326</v>
      </c>
      <c r="J1780" s="2" t="s">
        <v>724</v>
      </c>
      <c r="K1780" s="2" t="s">
        <v>725</v>
      </c>
      <c r="L1780" s="2" t="s">
        <v>436</v>
      </c>
      <c r="M1780" s="2" t="s">
        <v>437</v>
      </c>
      <c r="N1780" s="70" t="s">
        <v>446</v>
      </c>
      <c r="O1780" s="2" t="s">
        <v>447</v>
      </c>
      <c r="P1780" s="2">
        <v>0</v>
      </c>
      <c r="Q1780" s="2">
        <v>62041</v>
      </c>
      <c r="R1780" s="3">
        <f t="shared" si="207"/>
        <v>65453.254999999997</v>
      </c>
      <c r="S1780" s="3">
        <f t="shared" si="208"/>
        <v>68922.277514999994</v>
      </c>
      <c r="T1780" s="2">
        <v>89568</v>
      </c>
      <c r="U1780" s="2">
        <v>0</v>
      </c>
      <c r="V1780" s="2">
        <v>0</v>
      </c>
      <c r="W1780" s="2">
        <v>0</v>
      </c>
      <c r="X1780" s="2">
        <v>0</v>
      </c>
      <c r="Y1780" s="2">
        <v>0</v>
      </c>
      <c r="Z1780" s="2">
        <v>0</v>
      </c>
      <c r="AA1780" s="2">
        <v>0</v>
      </c>
      <c r="AB1780" s="2">
        <v>13256.4</v>
      </c>
      <c r="AC1780" s="2">
        <v>14684.4</v>
      </c>
      <c r="AD1780" s="2">
        <v>15406.8</v>
      </c>
      <c r="AE1780" s="2">
        <v>15406.8</v>
      </c>
      <c r="AF1780" s="2">
        <v>15406.8</v>
      </c>
      <c r="AG1780" s="2">
        <v>15406.8</v>
      </c>
      <c r="AH1780" s="2">
        <f t="shared" si="209"/>
        <v>89568</v>
      </c>
      <c r="AI1780" s="2" t="e">
        <f t="shared" si="204"/>
        <v>#DIV/0!</v>
      </c>
      <c r="AJ1780" s="2">
        <v>89568</v>
      </c>
      <c r="AK1780" s="2">
        <f t="shared" si="210"/>
        <v>179136</v>
      </c>
    </row>
    <row r="1781" spans="1:37" ht="12.75" customHeight="1">
      <c r="A1781" s="2">
        <v>14</v>
      </c>
      <c r="B1781" s="2">
        <v>15</v>
      </c>
      <c r="C1781" s="2" t="s">
        <v>10</v>
      </c>
      <c r="D1781" t="s">
        <v>1462</v>
      </c>
      <c r="E1781" s="2" t="s">
        <v>1604</v>
      </c>
      <c r="F1781" t="str">
        <f t="shared" si="205"/>
        <v>053EMPLOYEE RELATED COSTS - SOCIAL CONTRIBUTIONS</v>
      </c>
      <c r="G1781" t="str">
        <f t="shared" si="206"/>
        <v>1021CONTRIBUTION - MEDICAL AID SCHEME</v>
      </c>
      <c r="H1781" s="2" t="s">
        <v>1577</v>
      </c>
      <c r="I1781" t="s">
        <v>1326</v>
      </c>
      <c r="J1781" s="2" t="s">
        <v>669</v>
      </c>
      <c r="K1781" s="2" t="s">
        <v>670</v>
      </c>
      <c r="L1781" s="2" t="s">
        <v>436</v>
      </c>
      <c r="M1781" s="2" t="s">
        <v>437</v>
      </c>
      <c r="N1781" s="2" t="s">
        <v>438</v>
      </c>
      <c r="O1781" s="2" t="s">
        <v>439</v>
      </c>
      <c r="P1781" s="2">
        <v>99839</v>
      </c>
      <c r="Q1781" s="2">
        <v>62094</v>
      </c>
      <c r="R1781" s="3">
        <f t="shared" si="207"/>
        <v>65509.17</v>
      </c>
      <c r="S1781" s="3">
        <f t="shared" si="208"/>
        <v>68981.156009999992</v>
      </c>
      <c r="T1781" s="2">
        <v>25308</v>
      </c>
      <c r="U1781" s="2">
        <v>0</v>
      </c>
      <c r="V1781" s="2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4218</v>
      </c>
      <c r="AC1781">
        <v>4218</v>
      </c>
      <c r="AD1781">
        <v>4218</v>
      </c>
      <c r="AE1781">
        <v>4218</v>
      </c>
      <c r="AF1781">
        <v>4218</v>
      </c>
      <c r="AG1781">
        <v>4218</v>
      </c>
      <c r="AH1781" s="2">
        <f t="shared" si="209"/>
        <v>25308</v>
      </c>
      <c r="AI1781" s="2">
        <f t="shared" si="204"/>
        <v>0.25348811586654513</v>
      </c>
      <c r="AJ1781">
        <v>25308</v>
      </c>
      <c r="AK1781" s="2">
        <f t="shared" si="210"/>
        <v>50616</v>
      </c>
    </row>
    <row r="1782" spans="1:37" ht="12.75" customHeight="1">
      <c r="A1782" s="2">
        <v>14</v>
      </c>
      <c r="B1782" s="2">
        <v>15</v>
      </c>
      <c r="C1782" s="2" t="s">
        <v>10</v>
      </c>
      <c r="D1782" t="s">
        <v>1462</v>
      </c>
      <c r="E1782" s="2" t="s">
        <v>1604</v>
      </c>
      <c r="F1782" t="str">
        <f t="shared" si="205"/>
        <v>053EMPLOYEE RELATED COSTS - SOCIAL CONTRIBUTIONS</v>
      </c>
      <c r="G1782" t="str">
        <f t="shared" si="206"/>
        <v>1022CONTRIBUTION - PENSION SCHEMES</v>
      </c>
      <c r="H1782" s="2" t="s">
        <v>1577</v>
      </c>
      <c r="I1782" t="s">
        <v>1326</v>
      </c>
      <c r="J1782" s="2" t="s">
        <v>669</v>
      </c>
      <c r="K1782" s="2" t="s">
        <v>670</v>
      </c>
      <c r="L1782" s="2" t="s">
        <v>436</v>
      </c>
      <c r="M1782" s="2" t="s">
        <v>437</v>
      </c>
      <c r="N1782" s="2" t="s">
        <v>440</v>
      </c>
      <c r="O1782" s="2" t="s">
        <v>441</v>
      </c>
      <c r="P1782" s="2">
        <v>204863</v>
      </c>
      <c r="Q1782" s="2">
        <v>154953</v>
      </c>
      <c r="R1782" s="3">
        <f t="shared" si="207"/>
        <v>163475.41500000001</v>
      </c>
      <c r="S1782" s="3">
        <f t="shared" si="208"/>
        <v>172139.61199500001</v>
      </c>
      <c r="T1782" s="2">
        <v>71279.31</v>
      </c>
      <c r="U1782" s="2">
        <v>0</v>
      </c>
      <c r="V1782" s="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11842.26</v>
      </c>
      <c r="AC1782">
        <v>11842.26</v>
      </c>
      <c r="AD1782">
        <v>11842.26</v>
      </c>
      <c r="AE1782">
        <v>11842.26</v>
      </c>
      <c r="AF1782">
        <v>11842.26</v>
      </c>
      <c r="AG1782">
        <v>12068.01</v>
      </c>
      <c r="AH1782" s="2">
        <f t="shared" si="209"/>
        <v>71279.31</v>
      </c>
      <c r="AI1782" s="2">
        <f t="shared" si="204"/>
        <v>0.34793647461962385</v>
      </c>
      <c r="AJ1782">
        <v>71279.31</v>
      </c>
      <c r="AK1782" s="2">
        <f t="shared" si="210"/>
        <v>142558.62</v>
      </c>
    </row>
    <row r="1783" spans="1:37" ht="12.75" customHeight="1">
      <c r="A1783" s="2">
        <v>14</v>
      </c>
      <c r="B1783" s="2">
        <v>15</v>
      </c>
      <c r="C1783" s="2" t="s">
        <v>10</v>
      </c>
      <c r="D1783" t="s">
        <v>1462</v>
      </c>
      <c r="E1783" s="2" t="s">
        <v>1604</v>
      </c>
      <c r="F1783" t="str">
        <f t="shared" si="205"/>
        <v>053EMPLOYEE RELATED COSTS - SOCIAL CONTRIBUTIONS</v>
      </c>
      <c r="G1783" t="str">
        <f t="shared" si="206"/>
        <v>1023CONTRIBUTION - UIF</v>
      </c>
      <c r="H1783" s="2" t="s">
        <v>1577</v>
      </c>
      <c r="I1783" t="s">
        <v>1326</v>
      </c>
      <c r="J1783" s="2" t="s">
        <v>669</v>
      </c>
      <c r="K1783" s="2" t="s">
        <v>670</v>
      </c>
      <c r="L1783" s="2" t="s">
        <v>436</v>
      </c>
      <c r="M1783" s="2" t="s">
        <v>437</v>
      </c>
      <c r="N1783" s="2" t="s">
        <v>442</v>
      </c>
      <c r="O1783" s="2" t="s">
        <v>443</v>
      </c>
      <c r="P1783" s="2">
        <v>5729</v>
      </c>
      <c r="Q1783" s="2">
        <v>3819</v>
      </c>
      <c r="R1783" s="3">
        <f t="shared" si="207"/>
        <v>4029.0450000000001</v>
      </c>
      <c r="S1783" s="3">
        <f t="shared" si="208"/>
        <v>4242.5843850000001</v>
      </c>
      <c r="T1783" s="2">
        <v>1784.64</v>
      </c>
      <c r="U1783" s="2">
        <v>0</v>
      </c>
      <c r="V1783" s="2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297.44</v>
      </c>
      <c r="AC1783">
        <v>297.44</v>
      </c>
      <c r="AD1783">
        <v>297.44</v>
      </c>
      <c r="AE1783">
        <v>297.44</v>
      </c>
      <c r="AF1783">
        <v>297.44</v>
      </c>
      <c r="AG1783">
        <v>297.44</v>
      </c>
      <c r="AH1783" s="2">
        <f t="shared" si="209"/>
        <v>1784.64</v>
      </c>
      <c r="AI1783" s="2">
        <f t="shared" si="204"/>
        <v>0.31150986210507942</v>
      </c>
      <c r="AJ1783">
        <v>1784.64</v>
      </c>
      <c r="AK1783" s="2">
        <f t="shared" si="210"/>
        <v>3569.28</v>
      </c>
    </row>
    <row r="1784" spans="1:37" ht="12.75" customHeight="1">
      <c r="A1784" s="2">
        <v>14</v>
      </c>
      <c r="B1784" s="2">
        <v>15</v>
      </c>
      <c r="C1784" s="2" t="s">
        <v>10</v>
      </c>
      <c r="D1784" t="s">
        <v>1462</v>
      </c>
      <c r="E1784" s="2" t="s">
        <v>1604</v>
      </c>
      <c r="F1784" t="str">
        <f t="shared" si="205"/>
        <v>053EMPLOYEE RELATED COSTS - SOCIAL CONTRIBUTIONS</v>
      </c>
      <c r="G1784" t="str">
        <f t="shared" si="206"/>
        <v>1024CONTRIBUTION - GROUP INSURANCE</v>
      </c>
      <c r="H1784" s="2" t="s">
        <v>1577</v>
      </c>
      <c r="I1784" t="s">
        <v>1326</v>
      </c>
      <c r="J1784" s="2" t="s">
        <v>669</v>
      </c>
      <c r="K1784" s="2" t="s">
        <v>670</v>
      </c>
      <c r="L1784" s="2" t="s">
        <v>436</v>
      </c>
      <c r="M1784" s="2" t="s">
        <v>437</v>
      </c>
      <c r="N1784" s="2" t="s">
        <v>444</v>
      </c>
      <c r="O1784" s="2" t="s">
        <v>445</v>
      </c>
      <c r="P1784" s="2">
        <v>19777</v>
      </c>
      <c r="Q1784" s="2">
        <v>14087</v>
      </c>
      <c r="R1784" s="3">
        <f t="shared" si="207"/>
        <v>14861.785</v>
      </c>
      <c r="S1784" s="3">
        <f t="shared" si="208"/>
        <v>15649.459605</v>
      </c>
      <c r="T1784" s="2">
        <v>6479.94</v>
      </c>
      <c r="U1784" s="2">
        <v>0</v>
      </c>
      <c r="V1784" s="2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1076.57</v>
      </c>
      <c r="AC1784">
        <v>1076.57</v>
      </c>
      <c r="AD1784">
        <v>1076.57</v>
      </c>
      <c r="AE1784">
        <v>1076.57</v>
      </c>
      <c r="AF1784">
        <v>1076.57</v>
      </c>
      <c r="AG1784">
        <v>1097.0899999999999</v>
      </c>
      <c r="AH1784" s="2">
        <f t="shared" si="209"/>
        <v>6479.94</v>
      </c>
      <c r="AI1784" s="2">
        <f t="shared" si="204"/>
        <v>0.32765030085452795</v>
      </c>
      <c r="AJ1784">
        <v>6479.94</v>
      </c>
      <c r="AK1784" s="2">
        <f t="shared" si="210"/>
        <v>12959.88</v>
      </c>
    </row>
    <row r="1785" spans="1:37" ht="12.75" customHeight="1">
      <c r="A1785" s="2">
        <v>14</v>
      </c>
      <c r="B1785" s="2">
        <v>15</v>
      </c>
      <c r="C1785" s="2" t="s">
        <v>10</v>
      </c>
      <c r="D1785" t="s">
        <v>1462</v>
      </c>
      <c r="E1785" s="2" t="s">
        <v>1604</v>
      </c>
      <c r="F1785" t="str">
        <f t="shared" si="205"/>
        <v>053EMPLOYEE RELATED COSTS - SOCIAL CONTRIBUTIONS</v>
      </c>
      <c r="G1785" t="str">
        <f t="shared" si="206"/>
        <v>1027CONTRIBUTION - WORKERS COMPENSATION</v>
      </c>
      <c r="H1785" s="2" t="s">
        <v>1577</v>
      </c>
      <c r="I1785" t="s">
        <v>1326</v>
      </c>
      <c r="J1785" s="2" t="s">
        <v>669</v>
      </c>
      <c r="K1785" s="2" t="s">
        <v>670</v>
      </c>
      <c r="L1785" s="2" t="s">
        <v>436</v>
      </c>
      <c r="M1785" s="2" t="s">
        <v>437</v>
      </c>
      <c r="N1785" s="2" t="s">
        <v>446</v>
      </c>
      <c r="O1785" s="2" t="s">
        <v>447</v>
      </c>
      <c r="P1785" s="2">
        <v>0</v>
      </c>
      <c r="Q1785" s="2">
        <v>13244</v>
      </c>
      <c r="R1785" s="3">
        <f t="shared" si="207"/>
        <v>13972.42</v>
      </c>
      <c r="S1785" s="3">
        <f t="shared" si="208"/>
        <v>14712.958259999999</v>
      </c>
      <c r="T1785" s="2">
        <v>0</v>
      </c>
      <c r="U1785" s="2">
        <v>0</v>
      </c>
      <c r="V1785" s="2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 s="2">
        <f t="shared" si="209"/>
        <v>0</v>
      </c>
      <c r="AI1785" s="2" t="e">
        <f t="shared" si="204"/>
        <v>#DIV/0!</v>
      </c>
      <c r="AJ1785">
        <v>0</v>
      </c>
      <c r="AK1785" s="2">
        <f t="shared" si="210"/>
        <v>0</v>
      </c>
    </row>
    <row r="1786" spans="1:37" ht="12.75" customHeight="1">
      <c r="A1786" s="2">
        <v>14</v>
      </c>
      <c r="B1786" s="2">
        <v>15</v>
      </c>
      <c r="C1786" s="2" t="s">
        <v>10</v>
      </c>
      <c r="D1786" t="s">
        <v>1462</v>
      </c>
      <c r="E1786" s="2" t="s">
        <v>1604</v>
      </c>
      <c r="F1786" t="str">
        <f t="shared" si="205"/>
        <v>053EMPLOYEE RELATED COSTS - SOCIAL CONTRIBUTIONS</v>
      </c>
      <c r="G1786" t="str">
        <f t="shared" si="206"/>
        <v>1028LEVIES - SETA</v>
      </c>
      <c r="H1786" s="2" t="s">
        <v>1577</v>
      </c>
      <c r="I1786" t="s">
        <v>1326</v>
      </c>
      <c r="J1786" s="2" t="s">
        <v>669</v>
      </c>
      <c r="K1786" s="2" t="s">
        <v>670</v>
      </c>
      <c r="L1786" s="2" t="s">
        <v>436</v>
      </c>
      <c r="M1786" s="2" t="s">
        <v>437</v>
      </c>
      <c r="N1786" s="2" t="s">
        <v>448</v>
      </c>
      <c r="O1786" s="2" t="s">
        <v>449</v>
      </c>
      <c r="P1786" s="2">
        <v>11165</v>
      </c>
      <c r="Q1786" s="2">
        <v>9960</v>
      </c>
      <c r="R1786" s="3">
        <f t="shared" si="207"/>
        <v>10507.8</v>
      </c>
      <c r="S1786" s="3">
        <f t="shared" si="208"/>
        <v>11064.713399999999</v>
      </c>
      <c r="T1786" s="2">
        <v>5283.6900000000005</v>
      </c>
      <c r="U1786" s="2">
        <v>0</v>
      </c>
      <c r="V1786" s="2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737.42</v>
      </c>
      <c r="AC1786">
        <v>833.95</v>
      </c>
      <c r="AD1786">
        <v>836.55</v>
      </c>
      <c r="AE1786">
        <v>812.05</v>
      </c>
      <c r="AF1786">
        <v>866.85</v>
      </c>
      <c r="AG1786">
        <v>1196.8699999999999</v>
      </c>
      <c r="AH1786" s="2">
        <f t="shared" si="209"/>
        <v>5283.6900000000005</v>
      </c>
      <c r="AI1786" s="2">
        <f t="shared" si="204"/>
        <v>0.47323690103000454</v>
      </c>
      <c r="AJ1786">
        <v>5283.69</v>
      </c>
      <c r="AK1786" s="2">
        <f t="shared" si="210"/>
        <v>10567.380000000001</v>
      </c>
    </row>
    <row r="1787" spans="1:37" ht="12.75" customHeight="1">
      <c r="A1787" s="2">
        <v>14</v>
      </c>
      <c r="B1787" s="2">
        <v>15</v>
      </c>
      <c r="C1787" s="2" t="s">
        <v>10</v>
      </c>
      <c r="D1787" t="s">
        <v>1462</v>
      </c>
      <c r="E1787" s="2" t="s">
        <v>1604</v>
      </c>
      <c r="F1787" t="str">
        <f t="shared" si="205"/>
        <v>053EMPLOYEE RELATED COSTS - SOCIAL CONTRIBUTIONS</v>
      </c>
      <c r="G1787" t="str">
        <f t="shared" si="206"/>
        <v>1029LEVIES - BARGAINING COUNCIL</v>
      </c>
      <c r="H1787" s="2" t="s">
        <v>1577</v>
      </c>
      <c r="I1787" t="s">
        <v>1326</v>
      </c>
      <c r="J1787" s="2" t="s">
        <v>669</v>
      </c>
      <c r="K1787" s="2" t="s">
        <v>670</v>
      </c>
      <c r="L1787" s="2" t="s">
        <v>436</v>
      </c>
      <c r="M1787" s="2" t="s">
        <v>437</v>
      </c>
      <c r="N1787" s="2" t="s">
        <v>450</v>
      </c>
      <c r="O1787" s="2" t="s">
        <v>451</v>
      </c>
      <c r="P1787" s="2">
        <v>245</v>
      </c>
      <c r="Q1787" s="2">
        <v>174</v>
      </c>
      <c r="R1787" s="3">
        <f t="shared" si="207"/>
        <v>183.57</v>
      </c>
      <c r="S1787" s="3">
        <f t="shared" si="208"/>
        <v>193.29920999999999</v>
      </c>
      <c r="T1787" s="2">
        <v>81.36</v>
      </c>
      <c r="U1787" s="2">
        <v>0</v>
      </c>
      <c r="V1787" s="2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13.56</v>
      </c>
      <c r="AC1787">
        <v>13.56</v>
      </c>
      <c r="AD1787">
        <v>13.56</v>
      </c>
      <c r="AE1787">
        <v>13.56</v>
      </c>
      <c r="AF1787">
        <v>13.56</v>
      </c>
      <c r="AG1787">
        <v>13.56</v>
      </c>
      <c r="AH1787" s="2">
        <f t="shared" si="209"/>
        <v>81.36</v>
      </c>
      <c r="AI1787" s="2">
        <f t="shared" si="204"/>
        <v>0.33208163265306123</v>
      </c>
      <c r="AJ1787">
        <v>81.36</v>
      </c>
      <c r="AK1787" s="2">
        <f t="shared" si="210"/>
        <v>162.72</v>
      </c>
    </row>
    <row r="1788" spans="1:37" ht="12.75" customHeight="1">
      <c r="A1788" s="2">
        <v>14</v>
      </c>
      <c r="B1788" s="2">
        <v>15</v>
      </c>
      <c r="C1788" s="2" t="s">
        <v>10</v>
      </c>
      <c r="D1788" t="s">
        <v>1463</v>
      </c>
      <c r="E1788" s="2" t="s">
        <v>1610</v>
      </c>
      <c r="F1788" t="str">
        <f t="shared" si="205"/>
        <v>053EMPLOYEE RELATED COSTS - SOCIAL CONTRIBUTIONS</v>
      </c>
      <c r="G1788" t="str">
        <f t="shared" si="206"/>
        <v>1021CONTRIBUTION - MEDICAL AID SCHEME</v>
      </c>
      <c r="H1788" s="2" t="s">
        <v>1584</v>
      </c>
      <c r="I1788" t="s">
        <v>1326</v>
      </c>
      <c r="J1788" s="2" t="s">
        <v>671</v>
      </c>
      <c r="K1788" s="2" t="s">
        <v>672</v>
      </c>
      <c r="L1788" s="2" t="s">
        <v>436</v>
      </c>
      <c r="M1788" s="2" t="s">
        <v>437</v>
      </c>
      <c r="N1788" s="2" t="s">
        <v>438</v>
      </c>
      <c r="O1788" s="2" t="s">
        <v>439</v>
      </c>
      <c r="P1788" s="2">
        <v>139592</v>
      </c>
      <c r="Q1788" s="2">
        <v>149589</v>
      </c>
      <c r="R1788" s="3">
        <f t="shared" si="207"/>
        <v>157816.39499999999</v>
      </c>
      <c r="S1788" s="3">
        <f t="shared" si="208"/>
        <v>166180.66393499999</v>
      </c>
      <c r="T1788" s="2">
        <v>66679.259999999995</v>
      </c>
      <c r="U1788" s="2">
        <v>0</v>
      </c>
      <c r="V1788" s="2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11113.21</v>
      </c>
      <c r="AC1788">
        <v>11113.21</v>
      </c>
      <c r="AD1788">
        <v>11113.21</v>
      </c>
      <c r="AE1788">
        <v>11113.21</v>
      </c>
      <c r="AF1788">
        <v>11113.21</v>
      </c>
      <c r="AG1788">
        <v>11113.21</v>
      </c>
      <c r="AH1788" s="2">
        <f t="shared" si="209"/>
        <v>66679.259999999995</v>
      </c>
      <c r="AI1788" s="2">
        <f t="shared" si="204"/>
        <v>0.47767250272221901</v>
      </c>
      <c r="AJ1788">
        <v>66679.259999999995</v>
      </c>
      <c r="AK1788" s="2">
        <f t="shared" si="210"/>
        <v>133358.51999999999</v>
      </c>
    </row>
    <row r="1789" spans="1:37" ht="12.75" customHeight="1">
      <c r="A1789" s="2">
        <v>14</v>
      </c>
      <c r="B1789" s="2">
        <v>15</v>
      </c>
      <c r="C1789" s="2" t="s">
        <v>10</v>
      </c>
      <c r="D1789" t="s">
        <v>1463</v>
      </c>
      <c r="E1789" s="2" t="s">
        <v>1610</v>
      </c>
      <c r="F1789" t="str">
        <f t="shared" si="205"/>
        <v>053EMPLOYEE RELATED COSTS - SOCIAL CONTRIBUTIONS</v>
      </c>
      <c r="G1789" t="str">
        <f t="shared" si="206"/>
        <v>1022CONTRIBUTION - PENSION SCHEMES</v>
      </c>
      <c r="H1789" s="2" t="s">
        <v>1584</v>
      </c>
      <c r="I1789" t="s">
        <v>1326</v>
      </c>
      <c r="J1789" s="2" t="s">
        <v>671</v>
      </c>
      <c r="K1789" s="2" t="s">
        <v>672</v>
      </c>
      <c r="L1789" s="2" t="s">
        <v>436</v>
      </c>
      <c r="M1789" s="2" t="s">
        <v>437</v>
      </c>
      <c r="N1789" s="2" t="s">
        <v>440</v>
      </c>
      <c r="O1789" s="2" t="s">
        <v>441</v>
      </c>
      <c r="P1789" s="2">
        <v>337812</v>
      </c>
      <c r="Q1789" s="2">
        <v>360750</v>
      </c>
      <c r="R1789" s="3">
        <f t="shared" si="207"/>
        <v>380591.25</v>
      </c>
      <c r="S1789" s="3">
        <f t="shared" si="208"/>
        <v>400762.58624999999</v>
      </c>
      <c r="T1789" s="2">
        <v>168574.68</v>
      </c>
      <c r="U1789" s="2">
        <v>0</v>
      </c>
      <c r="V1789" s="2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28095.78</v>
      </c>
      <c r="AC1789">
        <v>28095.78</v>
      </c>
      <c r="AD1789">
        <v>28095.78</v>
      </c>
      <c r="AE1789">
        <v>28095.78</v>
      </c>
      <c r="AF1789">
        <v>28095.78</v>
      </c>
      <c r="AG1789">
        <v>28095.78</v>
      </c>
      <c r="AH1789" s="2">
        <f t="shared" si="209"/>
        <v>168574.68</v>
      </c>
      <c r="AI1789" s="2">
        <f t="shared" si="204"/>
        <v>0.49901921778977654</v>
      </c>
      <c r="AJ1789">
        <v>168574.68</v>
      </c>
      <c r="AK1789" s="2">
        <f t="shared" si="210"/>
        <v>337149.36</v>
      </c>
    </row>
    <row r="1790" spans="1:37" ht="12.75" customHeight="1">
      <c r="A1790" s="2">
        <v>14</v>
      </c>
      <c r="B1790" s="2">
        <v>15</v>
      </c>
      <c r="C1790" s="2" t="s">
        <v>10</v>
      </c>
      <c r="D1790" t="s">
        <v>1463</v>
      </c>
      <c r="E1790" s="2" t="s">
        <v>1610</v>
      </c>
      <c r="F1790" t="str">
        <f t="shared" si="205"/>
        <v>053EMPLOYEE RELATED COSTS - SOCIAL CONTRIBUTIONS</v>
      </c>
      <c r="G1790" t="str">
        <f t="shared" si="206"/>
        <v>1023CONTRIBUTION - UIF</v>
      </c>
      <c r="H1790" s="2" t="s">
        <v>1584</v>
      </c>
      <c r="I1790" t="s">
        <v>1326</v>
      </c>
      <c r="J1790" s="2" t="s">
        <v>671</v>
      </c>
      <c r="K1790" s="2" t="s">
        <v>672</v>
      </c>
      <c r="L1790" s="2" t="s">
        <v>436</v>
      </c>
      <c r="M1790" s="2" t="s">
        <v>437</v>
      </c>
      <c r="N1790" s="2" t="s">
        <v>442</v>
      </c>
      <c r="O1790" s="2" t="s">
        <v>443</v>
      </c>
      <c r="P1790" s="2">
        <v>13367</v>
      </c>
      <c r="Q1790" s="2">
        <v>13367</v>
      </c>
      <c r="R1790" s="3">
        <f t="shared" si="207"/>
        <v>14102.184999999999</v>
      </c>
      <c r="S1790" s="3">
        <f t="shared" si="208"/>
        <v>14849.600805</v>
      </c>
      <c r="T1790" s="2">
        <v>6246.24</v>
      </c>
      <c r="U1790" s="2">
        <v>0</v>
      </c>
      <c r="V1790" s="2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1041.04</v>
      </c>
      <c r="AC1790">
        <v>1041.04</v>
      </c>
      <c r="AD1790">
        <v>1041.04</v>
      </c>
      <c r="AE1790">
        <v>1041.04</v>
      </c>
      <c r="AF1790">
        <v>1041.04</v>
      </c>
      <c r="AG1790">
        <v>1041.04</v>
      </c>
      <c r="AH1790" s="2">
        <f t="shared" si="209"/>
        <v>6246.24</v>
      </c>
      <c r="AI1790" s="2">
        <f t="shared" si="204"/>
        <v>0.46728809755367695</v>
      </c>
      <c r="AJ1790">
        <v>6246.24</v>
      </c>
      <c r="AK1790" s="2">
        <f t="shared" si="210"/>
        <v>12492.48</v>
      </c>
    </row>
    <row r="1791" spans="1:37" ht="12.75" customHeight="1">
      <c r="A1791" s="2">
        <v>14</v>
      </c>
      <c r="B1791" s="2">
        <v>15</v>
      </c>
      <c r="C1791" s="2" t="s">
        <v>10</v>
      </c>
      <c r="D1791" t="s">
        <v>1463</v>
      </c>
      <c r="E1791" s="2" t="s">
        <v>1610</v>
      </c>
      <c r="F1791" t="str">
        <f t="shared" si="205"/>
        <v>053EMPLOYEE RELATED COSTS - SOCIAL CONTRIBUTIONS</v>
      </c>
      <c r="G1791" t="str">
        <f t="shared" si="206"/>
        <v>1024CONTRIBUTION - GROUP INSURANCE</v>
      </c>
      <c r="H1791" s="2" t="s">
        <v>1584</v>
      </c>
      <c r="I1791" t="s">
        <v>1326</v>
      </c>
      <c r="J1791" s="2" t="s">
        <v>671</v>
      </c>
      <c r="K1791" s="2" t="s">
        <v>672</v>
      </c>
      <c r="L1791" s="2" t="s">
        <v>436</v>
      </c>
      <c r="M1791" s="2" t="s">
        <v>437</v>
      </c>
      <c r="N1791" s="2" t="s">
        <v>444</v>
      </c>
      <c r="O1791" s="2" t="s">
        <v>445</v>
      </c>
      <c r="P1791" s="2">
        <v>30710</v>
      </c>
      <c r="Q1791" s="2">
        <v>30636</v>
      </c>
      <c r="R1791" s="3">
        <f t="shared" si="207"/>
        <v>32320.98</v>
      </c>
      <c r="S1791" s="3">
        <f t="shared" si="208"/>
        <v>34033.99194</v>
      </c>
      <c r="T1791" s="2">
        <v>14315.939999999999</v>
      </c>
      <c r="U1791" s="2">
        <v>0</v>
      </c>
      <c r="V1791" s="2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2385.9899999999998</v>
      </c>
      <c r="AC1791">
        <v>2385.9899999999998</v>
      </c>
      <c r="AD1791">
        <v>2385.9899999999998</v>
      </c>
      <c r="AE1791">
        <v>2385.9899999999998</v>
      </c>
      <c r="AF1791">
        <v>2385.9899999999998</v>
      </c>
      <c r="AG1791">
        <v>2385.9899999999998</v>
      </c>
      <c r="AH1791" s="2">
        <f t="shared" si="209"/>
        <v>14315.939999999999</v>
      </c>
      <c r="AI1791" s="2">
        <f t="shared" si="204"/>
        <v>0.46616541843047865</v>
      </c>
      <c r="AJ1791">
        <v>14315.94</v>
      </c>
      <c r="AK1791" s="2">
        <f t="shared" si="210"/>
        <v>28631.879999999997</v>
      </c>
    </row>
    <row r="1792" spans="1:37" ht="12.75" customHeight="1">
      <c r="A1792" s="2">
        <v>14</v>
      </c>
      <c r="B1792" s="2">
        <v>15</v>
      </c>
      <c r="C1792" s="2" t="s">
        <v>10</v>
      </c>
      <c r="D1792" t="s">
        <v>1463</v>
      </c>
      <c r="E1792" s="2" t="s">
        <v>1610</v>
      </c>
      <c r="F1792" t="str">
        <f t="shared" si="205"/>
        <v>053EMPLOYEE RELATED COSTS - SOCIAL CONTRIBUTIONS</v>
      </c>
      <c r="G1792" t="str">
        <f t="shared" si="206"/>
        <v>1027CONTRIBUTION - WORKERS COMPENSATION</v>
      </c>
      <c r="H1792" s="2" t="s">
        <v>1584</v>
      </c>
      <c r="I1792" t="s">
        <v>1326</v>
      </c>
      <c r="J1792" s="2" t="s">
        <v>671</v>
      </c>
      <c r="K1792" s="2" t="s">
        <v>672</v>
      </c>
      <c r="L1792" s="2" t="s">
        <v>436</v>
      </c>
      <c r="M1792" s="2" t="s">
        <v>437</v>
      </c>
      <c r="N1792" s="2" t="s">
        <v>446</v>
      </c>
      <c r="O1792" s="2" t="s">
        <v>447</v>
      </c>
      <c r="P1792" s="2">
        <v>0</v>
      </c>
      <c r="Q1792" s="2">
        <v>51821</v>
      </c>
      <c r="R1792" s="3">
        <f t="shared" si="207"/>
        <v>54671.154999999999</v>
      </c>
      <c r="S1792" s="3">
        <f t="shared" si="208"/>
        <v>57568.726215000002</v>
      </c>
      <c r="T1792" s="2">
        <v>0</v>
      </c>
      <c r="U1792" s="2">
        <v>0</v>
      </c>
      <c r="V1792" s="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 s="2">
        <f t="shared" si="209"/>
        <v>0</v>
      </c>
      <c r="AI1792" s="2" t="e">
        <f t="shared" si="204"/>
        <v>#DIV/0!</v>
      </c>
      <c r="AJ1792">
        <v>0</v>
      </c>
      <c r="AK1792" s="2">
        <f t="shared" si="210"/>
        <v>0</v>
      </c>
    </row>
    <row r="1793" spans="1:37" ht="12.75" customHeight="1">
      <c r="A1793" s="2">
        <v>14</v>
      </c>
      <c r="B1793" s="2">
        <v>15</v>
      </c>
      <c r="C1793" s="2" t="s">
        <v>10</v>
      </c>
      <c r="D1793" t="s">
        <v>1463</v>
      </c>
      <c r="E1793" s="2" t="s">
        <v>1610</v>
      </c>
      <c r="F1793" t="str">
        <f t="shared" si="205"/>
        <v>053EMPLOYEE RELATED COSTS - SOCIAL CONTRIBUTIONS</v>
      </c>
      <c r="G1793" t="str">
        <f t="shared" si="206"/>
        <v>1028LEVIES - SETA</v>
      </c>
      <c r="H1793" s="2" t="s">
        <v>1584</v>
      </c>
      <c r="I1793" t="s">
        <v>1326</v>
      </c>
      <c r="J1793" s="2" t="s">
        <v>671</v>
      </c>
      <c r="K1793" s="2" t="s">
        <v>672</v>
      </c>
      <c r="L1793" s="2" t="s">
        <v>436</v>
      </c>
      <c r="M1793" s="2" t="s">
        <v>437</v>
      </c>
      <c r="N1793" s="2" t="s">
        <v>448</v>
      </c>
      <c r="O1793" s="2" t="s">
        <v>449</v>
      </c>
      <c r="P1793" s="2">
        <v>39210</v>
      </c>
      <c r="Q1793" s="2">
        <v>42808</v>
      </c>
      <c r="R1793" s="3">
        <f t="shared" si="207"/>
        <v>45162.44</v>
      </c>
      <c r="S1793" s="3">
        <f t="shared" si="208"/>
        <v>47556.049320000006</v>
      </c>
      <c r="T1793" s="2">
        <v>20373.88</v>
      </c>
      <c r="U1793" s="2">
        <v>0</v>
      </c>
      <c r="V1793" s="2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3848.55</v>
      </c>
      <c r="AC1793">
        <v>3771.9</v>
      </c>
      <c r="AD1793">
        <v>3391.61</v>
      </c>
      <c r="AE1793">
        <v>3306.56</v>
      </c>
      <c r="AF1793">
        <v>3019.74</v>
      </c>
      <c r="AG1793">
        <v>3035.52</v>
      </c>
      <c r="AH1793" s="2">
        <f t="shared" si="209"/>
        <v>20373.88</v>
      </c>
      <c r="AI1793" s="2">
        <f t="shared" si="204"/>
        <v>0.51960928334608525</v>
      </c>
      <c r="AJ1793">
        <v>20373.88</v>
      </c>
      <c r="AK1793" s="2">
        <f t="shared" si="210"/>
        <v>40747.760000000002</v>
      </c>
    </row>
    <row r="1794" spans="1:37" ht="12.75" customHeight="1">
      <c r="A1794" s="2">
        <v>14</v>
      </c>
      <c r="B1794" s="2">
        <v>15</v>
      </c>
      <c r="C1794" s="2" t="s">
        <v>10</v>
      </c>
      <c r="D1794" t="s">
        <v>1463</v>
      </c>
      <c r="E1794" s="2" t="s">
        <v>1610</v>
      </c>
      <c r="F1794" t="str">
        <f t="shared" si="205"/>
        <v>053EMPLOYEE RELATED COSTS - SOCIAL CONTRIBUTIONS</v>
      </c>
      <c r="G1794" t="str">
        <f t="shared" si="206"/>
        <v>1029LEVIES - BARGAINING COUNCIL</v>
      </c>
      <c r="H1794" s="2" t="s">
        <v>1584</v>
      </c>
      <c r="I1794" t="s">
        <v>1326</v>
      </c>
      <c r="J1794" s="2" t="s">
        <v>671</v>
      </c>
      <c r="K1794" s="2" t="s">
        <v>672</v>
      </c>
      <c r="L1794" s="2" t="s">
        <v>436</v>
      </c>
      <c r="M1794" s="2" t="s">
        <v>437</v>
      </c>
      <c r="N1794" s="2" t="s">
        <v>450</v>
      </c>
      <c r="O1794" s="2" t="s">
        <v>451</v>
      </c>
      <c r="P1794" s="2">
        <v>571</v>
      </c>
      <c r="Q1794" s="2">
        <v>609</v>
      </c>
      <c r="R1794" s="3">
        <f t="shared" si="207"/>
        <v>642.495</v>
      </c>
      <c r="S1794" s="3">
        <f t="shared" si="208"/>
        <v>676.547235</v>
      </c>
      <c r="T1794" s="2">
        <v>284.76</v>
      </c>
      <c r="U1794" s="2">
        <v>0</v>
      </c>
      <c r="V1794" s="2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47.46</v>
      </c>
      <c r="AC1794">
        <v>47.46</v>
      </c>
      <c r="AD1794">
        <v>47.46</v>
      </c>
      <c r="AE1794">
        <v>47.46</v>
      </c>
      <c r="AF1794">
        <v>47.46</v>
      </c>
      <c r="AG1794">
        <v>47.46</v>
      </c>
      <c r="AH1794" s="2">
        <f t="shared" si="209"/>
        <v>284.76</v>
      </c>
      <c r="AI1794" s="2">
        <f t="shared" si="204"/>
        <v>0.49870402802101577</v>
      </c>
      <c r="AJ1794">
        <v>284.76</v>
      </c>
      <c r="AK1794" s="2">
        <f t="shared" si="210"/>
        <v>569.52</v>
      </c>
    </row>
    <row r="1795" spans="1:37" ht="12.75" customHeight="1">
      <c r="A1795" s="2">
        <v>14</v>
      </c>
      <c r="B1795" s="2">
        <v>15</v>
      </c>
      <c r="C1795" s="2" t="s">
        <v>10</v>
      </c>
      <c r="D1795" t="s">
        <v>1464</v>
      </c>
      <c r="E1795" s="2" t="s">
        <v>1610</v>
      </c>
      <c r="F1795" t="str">
        <f t="shared" si="205"/>
        <v>053EMPLOYEE RELATED COSTS - SOCIAL CONTRIBUTIONS</v>
      </c>
      <c r="G1795" t="str">
        <f t="shared" si="206"/>
        <v>1021CONTRIBUTION - MEDICAL AID SCHEME</v>
      </c>
      <c r="H1795" s="2" t="s">
        <v>1584</v>
      </c>
      <c r="I1795" t="s">
        <v>1326</v>
      </c>
      <c r="J1795" s="2" t="s">
        <v>673</v>
      </c>
      <c r="K1795" s="2" t="s">
        <v>674</v>
      </c>
      <c r="L1795" s="2" t="s">
        <v>436</v>
      </c>
      <c r="M1795" s="2" t="s">
        <v>437</v>
      </c>
      <c r="N1795" s="2" t="s">
        <v>438</v>
      </c>
      <c r="O1795" s="2" t="s">
        <v>439</v>
      </c>
      <c r="P1795" s="2">
        <v>903906</v>
      </c>
      <c r="Q1795" s="2">
        <v>1131249</v>
      </c>
      <c r="R1795" s="3">
        <f t="shared" si="207"/>
        <v>1193467.6950000001</v>
      </c>
      <c r="S1795" s="3">
        <f t="shared" si="208"/>
        <v>1256721.4828350001</v>
      </c>
      <c r="T1795" s="2">
        <v>396618.72</v>
      </c>
      <c r="U1795" s="2">
        <v>0</v>
      </c>
      <c r="V1795" s="2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64411.22</v>
      </c>
      <c r="AC1795">
        <v>66284.42</v>
      </c>
      <c r="AD1795">
        <v>69692.42</v>
      </c>
      <c r="AE1795">
        <v>66948.02</v>
      </c>
      <c r="AF1795">
        <v>64280.42</v>
      </c>
      <c r="AG1795">
        <v>65002.22</v>
      </c>
      <c r="AH1795" s="2">
        <f t="shared" si="209"/>
        <v>396618.72</v>
      </c>
      <c r="AI1795" s="2">
        <f t="shared" si="204"/>
        <v>0.43878314780519212</v>
      </c>
      <c r="AJ1795">
        <v>396618.72</v>
      </c>
      <c r="AK1795" s="2">
        <f t="shared" si="210"/>
        <v>793237.44</v>
      </c>
    </row>
    <row r="1796" spans="1:37" ht="12.75" customHeight="1">
      <c r="A1796" s="2">
        <v>14</v>
      </c>
      <c r="B1796" s="2">
        <v>15</v>
      </c>
      <c r="C1796" s="2" t="s">
        <v>10</v>
      </c>
      <c r="D1796" t="s">
        <v>1464</v>
      </c>
      <c r="E1796" s="2" t="s">
        <v>1610</v>
      </c>
      <c r="F1796" t="str">
        <f t="shared" si="205"/>
        <v>053EMPLOYEE RELATED COSTS - SOCIAL CONTRIBUTIONS</v>
      </c>
      <c r="G1796" t="str">
        <f t="shared" si="206"/>
        <v>1022CONTRIBUTION - PENSION SCHEMES</v>
      </c>
      <c r="H1796" s="2" t="s">
        <v>1584</v>
      </c>
      <c r="I1796" t="s">
        <v>1326</v>
      </c>
      <c r="J1796" s="2" t="s">
        <v>673</v>
      </c>
      <c r="K1796" s="2" t="s">
        <v>674</v>
      </c>
      <c r="L1796" s="2" t="s">
        <v>436</v>
      </c>
      <c r="M1796" s="2" t="s">
        <v>437</v>
      </c>
      <c r="N1796" s="2" t="s">
        <v>440</v>
      </c>
      <c r="O1796" s="2" t="s">
        <v>441</v>
      </c>
      <c r="P1796" s="2">
        <v>2784538</v>
      </c>
      <c r="Q1796" s="2">
        <v>2745723</v>
      </c>
      <c r="R1796" s="3">
        <f t="shared" si="207"/>
        <v>2896737.7650000001</v>
      </c>
      <c r="S1796" s="3">
        <f t="shared" si="208"/>
        <v>3050264.8665450001</v>
      </c>
      <c r="T1796" s="2">
        <v>1249331.04</v>
      </c>
      <c r="U1796" s="2">
        <v>0</v>
      </c>
      <c r="V1796" s="2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210621.45</v>
      </c>
      <c r="AC1796">
        <v>210621.45</v>
      </c>
      <c r="AD1796">
        <v>210107.45</v>
      </c>
      <c r="AE1796">
        <v>206678.15</v>
      </c>
      <c r="AF1796">
        <v>206678.15</v>
      </c>
      <c r="AG1796">
        <v>204624.39</v>
      </c>
      <c r="AH1796" s="2">
        <f t="shared" si="209"/>
        <v>1249331.04</v>
      </c>
      <c r="AI1796" s="2">
        <f t="shared" si="204"/>
        <v>0.44866726185816103</v>
      </c>
      <c r="AJ1796">
        <v>1249331.04</v>
      </c>
      <c r="AK1796" s="2">
        <f t="shared" si="210"/>
        <v>2498662.08</v>
      </c>
    </row>
    <row r="1797" spans="1:37" ht="12.75" customHeight="1">
      <c r="A1797" s="2">
        <v>14</v>
      </c>
      <c r="B1797" s="2">
        <v>15</v>
      </c>
      <c r="C1797" s="2" t="s">
        <v>10</v>
      </c>
      <c r="D1797" t="s">
        <v>1464</v>
      </c>
      <c r="E1797" s="2" t="s">
        <v>1610</v>
      </c>
      <c r="F1797" t="str">
        <f t="shared" si="205"/>
        <v>053EMPLOYEE RELATED COSTS - SOCIAL CONTRIBUTIONS</v>
      </c>
      <c r="G1797" t="str">
        <f t="shared" si="206"/>
        <v>1023CONTRIBUTION - UIF</v>
      </c>
      <c r="H1797" s="2" t="s">
        <v>1584</v>
      </c>
      <c r="I1797" t="s">
        <v>1326</v>
      </c>
      <c r="J1797" s="2" t="s">
        <v>673</v>
      </c>
      <c r="K1797" s="2" t="s">
        <v>674</v>
      </c>
      <c r="L1797" s="2" t="s">
        <v>436</v>
      </c>
      <c r="M1797" s="2" t="s">
        <v>437</v>
      </c>
      <c r="N1797" s="2" t="s">
        <v>442</v>
      </c>
      <c r="O1797" s="2" t="s">
        <v>443</v>
      </c>
      <c r="P1797" s="2">
        <v>122821</v>
      </c>
      <c r="Q1797" s="2">
        <v>126061</v>
      </c>
      <c r="R1797" s="3">
        <f t="shared" si="207"/>
        <v>132994.35500000001</v>
      </c>
      <c r="S1797" s="3">
        <f t="shared" si="208"/>
        <v>140043.055815</v>
      </c>
      <c r="T1797" s="2">
        <v>56316.740000000005</v>
      </c>
      <c r="U1797" s="2">
        <v>0</v>
      </c>
      <c r="V1797" s="2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9451.52</v>
      </c>
      <c r="AC1797">
        <v>9482.56</v>
      </c>
      <c r="AD1797">
        <v>9449.7800000000007</v>
      </c>
      <c r="AE1797">
        <v>9222.2800000000007</v>
      </c>
      <c r="AF1797">
        <v>9539.19</v>
      </c>
      <c r="AG1797">
        <v>9171.41</v>
      </c>
      <c r="AH1797" s="2">
        <f t="shared" si="209"/>
        <v>56316.740000000005</v>
      </c>
      <c r="AI1797" s="2">
        <f t="shared" si="204"/>
        <v>0.45852696200161214</v>
      </c>
      <c r="AJ1797">
        <v>56316.74</v>
      </c>
      <c r="AK1797" s="2">
        <f t="shared" si="210"/>
        <v>112633.48000000001</v>
      </c>
    </row>
    <row r="1798" spans="1:37" ht="12.75" customHeight="1">
      <c r="A1798" s="2">
        <v>14</v>
      </c>
      <c r="B1798" s="2">
        <v>15</v>
      </c>
      <c r="C1798" s="2" t="s">
        <v>10</v>
      </c>
      <c r="D1798" t="s">
        <v>1464</v>
      </c>
      <c r="E1798" s="2" t="s">
        <v>1610</v>
      </c>
      <c r="F1798" t="str">
        <f t="shared" si="205"/>
        <v>053EMPLOYEE RELATED COSTS - SOCIAL CONTRIBUTIONS</v>
      </c>
      <c r="G1798" t="str">
        <f t="shared" si="206"/>
        <v>1024CONTRIBUTION - GROUP INSURANCE</v>
      </c>
      <c r="H1798" s="2" t="s">
        <v>1584</v>
      </c>
      <c r="I1798" t="s">
        <v>1326</v>
      </c>
      <c r="J1798" s="2" t="s">
        <v>673</v>
      </c>
      <c r="K1798" s="2" t="s">
        <v>674</v>
      </c>
      <c r="L1798" s="2" t="s">
        <v>436</v>
      </c>
      <c r="M1798" s="2" t="s">
        <v>437</v>
      </c>
      <c r="N1798" s="2" t="s">
        <v>444</v>
      </c>
      <c r="O1798" s="2" t="s">
        <v>445</v>
      </c>
      <c r="P1798" s="2">
        <v>225180</v>
      </c>
      <c r="Q1798" s="2">
        <v>226926</v>
      </c>
      <c r="R1798" s="3">
        <f t="shared" si="207"/>
        <v>239406.93</v>
      </c>
      <c r="S1798" s="3">
        <f t="shared" si="208"/>
        <v>252095.49729</v>
      </c>
      <c r="T1798" s="2">
        <v>98251.73</v>
      </c>
      <c r="U1798" s="2">
        <v>0</v>
      </c>
      <c r="V1798" s="2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16402.689999999999</v>
      </c>
      <c r="AC1798">
        <v>16402.689999999999</v>
      </c>
      <c r="AD1798">
        <v>16570.349999999999</v>
      </c>
      <c r="AE1798">
        <v>16289.08</v>
      </c>
      <c r="AF1798">
        <v>16289.08</v>
      </c>
      <c r="AG1798">
        <v>16297.84</v>
      </c>
      <c r="AH1798" s="2">
        <f t="shared" si="209"/>
        <v>98251.73</v>
      </c>
      <c r="AI1798" s="2">
        <f t="shared" si="204"/>
        <v>0.43632529531930009</v>
      </c>
      <c r="AJ1798">
        <v>98251.73</v>
      </c>
      <c r="AK1798" s="2">
        <f t="shared" si="210"/>
        <v>196503.46</v>
      </c>
    </row>
    <row r="1799" spans="1:37" ht="12.75" customHeight="1">
      <c r="A1799" s="2">
        <v>14</v>
      </c>
      <c r="B1799" s="2">
        <v>15</v>
      </c>
      <c r="C1799" s="2" t="s">
        <v>10</v>
      </c>
      <c r="D1799" t="s">
        <v>1464</v>
      </c>
      <c r="E1799" s="2" t="s">
        <v>1610</v>
      </c>
      <c r="F1799" t="str">
        <f t="shared" si="205"/>
        <v>053EMPLOYEE RELATED COSTS - SOCIAL CONTRIBUTIONS</v>
      </c>
      <c r="G1799" t="str">
        <f t="shared" si="206"/>
        <v>1027CONTRIBUTION - WORKERS COMPENSATION</v>
      </c>
      <c r="H1799" s="2" t="s">
        <v>1584</v>
      </c>
      <c r="I1799" t="s">
        <v>1326</v>
      </c>
      <c r="J1799" s="2" t="s">
        <v>673</v>
      </c>
      <c r="K1799" s="2" t="s">
        <v>674</v>
      </c>
      <c r="L1799" s="2" t="s">
        <v>436</v>
      </c>
      <c r="M1799" s="2" t="s">
        <v>437</v>
      </c>
      <c r="N1799" s="2" t="s">
        <v>446</v>
      </c>
      <c r="O1799" s="2" t="s">
        <v>447</v>
      </c>
      <c r="P1799" s="2">
        <v>0</v>
      </c>
      <c r="Q1799" s="2">
        <v>233025</v>
      </c>
      <c r="R1799" s="3">
        <f t="shared" si="207"/>
        <v>245841.375</v>
      </c>
      <c r="S1799" s="3">
        <f t="shared" si="208"/>
        <v>258870.967875</v>
      </c>
      <c r="T1799" s="2">
        <v>0</v>
      </c>
      <c r="U1799" s="2">
        <v>0</v>
      </c>
      <c r="V1799" s="2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 s="2">
        <f t="shared" si="209"/>
        <v>0</v>
      </c>
      <c r="AI1799" s="2" t="e">
        <f t="shared" si="204"/>
        <v>#DIV/0!</v>
      </c>
      <c r="AJ1799">
        <v>0</v>
      </c>
      <c r="AK1799" s="2">
        <f t="shared" si="210"/>
        <v>0</v>
      </c>
    </row>
    <row r="1800" spans="1:37" ht="12.75" customHeight="1">
      <c r="A1800" s="2">
        <v>14</v>
      </c>
      <c r="B1800" s="2">
        <v>15</v>
      </c>
      <c r="C1800" s="2" t="s">
        <v>10</v>
      </c>
      <c r="D1800" t="s">
        <v>1464</v>
      </c>
      <c r="E1800" s="2" t="s">
        <v>1610</v>
      </c>
      <c r="F1800" t="str">
        <f t="shared" si="205"/>
        <v>053EMPLOYEE RELATED COSTS - SOCIAL CONTRIBUTIONS</v>
      </c>
      <c r="G1800" t="str">
        <f t="shared" si="206"/>
        <v>1028LEVIES - SETA</v>
      </c>
      <c r="H1800" s="2" t="s">
        <v>1584</v>
      </c>
      <c r="I1800" t="s">
        <v>1326</v>
      </c>
      <c r="J1800" s="2" t="s">
        <v>673</v>
      </c>
      <c r="K1800" s="2" t="s">
        <v>674</v>
      </c>
      <c r="L1800" s="2" t="s">
        <v>436</v>
      </c>
      <c r="M1800" s="2" t="s">
        <v>437</v>
      </c>
      <c r="N1800" s="2" t="s">
        <v>448</v>
      </c>
      <c r="O1800" s="2" t="s">
        <v>449</v>
      </c>
      <c r="P1800" s="2">
        <v>201811</v>
      </c>
      <c r="Q1800" s="2">
        <v>195105</v>
      </c>
      <c r="R1800" s="3">
        <f t="shared" si="207"/>
        <v>205835.77499999999</v>
      </c>
      <c r="S1800" s="3">
        <f t="shared" si="208"/>
        <v>216745.07107499999</v>
      </c>
      <c r="T1800" s="2">
        <v>87773.8</v>
      </c>
      <c r="U1800" s="2">
        <v>0</v>
      </c>
      <c r="V1800" s="2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14671.09</v>
      </c>
      <c r="AC1800">
        <v>13808.08</v>
      </c>
      <c r="AD1800">
        <v>14288.44</v>
      </c>
      <c r="AE1800">
        <v>15559.74</v>
      </c>
      <c r="AF1800">
        <v>15322.65</v>
      </c>
      <c r="AG1800">
        <v>14123.8</v>
      </c>
      <c r="AH1800" s="2">
        <f t="shared" si="209"/>
        <v>87773.8</v>
      </c>
      <c r="AI1800" s="2">
        <f t="shared" si="204"/>
        <v>0.43493070248896248</v>
      </c>
      <c r="AJ1800">
        <v>87773.8</v>
      </c>
      <c r="AK1800" s="2">
        <f t="shared" si="210"/>
        <v>175547.6</v>
      </c>
    </row>
    <row r="1801" spans="1:37" ht="12.75" customHeight="1">
      <c r="A1801" s="2">
        <v>14</v>
      </c>
      <c r="B1801" s="2">
        <v>15</v>
      </c>
      <c r="C1801" s="2" t="s">
        <v>10</v>
      </c>
      <c r="D1801" t="s">
        <v>1464</v>
      </c>
      <c r="E1801" s="2" t="s">
        <v>1610</v>
      </c>
      <c r="F1801" t="str">
        <f t="shared" si="205"/>
        <v>053EMPLOYEE RELATED COSTS - SOCIAL CONTRIBUTIONS</v>
      </c>
      <c r="G1801" t="str">
        <f t="shared" si="206"/>
        <v>1029LEVIES - BARGAINING COUNCIL</v>
      </c>
      <c r="H1801" s="2" t="s">
        <v>1584</v>
      </c>
      <c r="I1801" t="s">
        <v>1326</v>
      </c>
      <c r="J1801" s="2" t="s">
        <v>673</v>
      </c>
      <c r="K1801" s="2" t="s">
        <v>674</v>
      </c>
      <c r="L1801" s="2" t="s">
        <v>436</v>
      </c>
      <c r="M1801" s="2" t="s">
        <v>437</v>
      </c>
      <c r="N1801" s="2" t="s">
        <v>450</v>
      </c>
      <c r="O1801" s="2" t="s">
        <v>451</v>
      </c>
      <c r="P1801" s="2">
        <v>6604</v>
      </c>
      <c r="Q1801" s="2">
        <v>6790</v>
      </c>
      <c r="R1801" s="3">
        <f t="shared" si="207"/>
        <v>7163.45</v>
      </c>
      <c r="S1801" s="3">
        <f t="shared" si="208"/>
        <v>7543.1128499999995</v>
      </c>
      <c r="T1801" s="2">
        <v>3023.88</v>
      </c>
      <c r="U1801" s="2">
        <v>0</v>
      </c>
      <c r="V1801" s="2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508.5</v>
      </c>
      <c r="AC1801">
        <v>508.5</v>
      </c>
      <c r="AD1801">
        <v>501.72</v>
      </c>
      <c r="AE1801">
        <v>501.72</v>
      </c>
      <c r="AF1801">
        <v>501.72</v>
      </c>
      <c r="AG1801">
        <v>501.72</v>
      </c>
      <c r="AH1801" s="2">
        <f t="shared" si="209"/>
        <v>3023.88</v>
      </c>
      <c r="AI1801" s="2">
        <f t="shared" si="204"/>
        <v>0.45788612961841307</v>
      </c>
      <c r="AJ1801">
        <v>3023.88</v>
      </c>
      <c r="AK1801" s="2">
        <f t="shared" si="210"/>
        <v>6047.76</v>
      </c>
    </row>
    <row r="1802" spans="1:37" ht="12.75" customHeight="1">
      <c r="A1802" s="2">
        <v>14</v>
      </c>
      <c r="B1802" s="2">
        <v>15</v>
      </c>
      <c r="C1802" s="2" t="s">
        <v>10</v>
      </c>
      <c r="D1802" t="s">
        <v>1465</v>
      </c>
      <c r="E1802" s="2" t="s">
        <v>1610</v>
      </c>
      <c r="F1802" t="str">
        <f t="shared" si="205"/>
        <v>053EMPLOYEE RELATED COSTS - SOCIAL CONTRIBUTIONS</v>
      </c>
      <c r="G1802" t="str">
        <f t="shared" si="206"/>
        <v>1021CONTRIBUTION - MEDICAL AID SCHEME</v>
      </c>
      <c r="H1802" s="2" t="s">
        <v>1584</v>
      </c>
      <c r="I1802" t="s">
        <v>1326</v>
      </c>
      <c r="J1802" s="2" t="s">
        <v>684</v>
      </c>
      <c r="K1802" s="2" t="s">
        <v>685</v>
      </c>
      <c r="L1802" s="2" t="s">
        <v>436</v>
      </c>
      <c r="M1802" s="2" t="s">
        <v>437</v>
      </c>
      <c r="N1802" s="2" t="s">
        <v>438</v>
      </c>
      <c r="O1802" s="2" t="s">
        <v>439</v>
      </c>
      <c r="P1802" s="2">
        <v>512261</v>
      </c>
      <c r="Q1802" s="2">
        <v>454937</v>
      </c>
      <c r="R1802" s="3">
        <f t="shared" si="207"/>
        <v>479958.53499999997</v>
      </c>
      <c r="S1802" s="3">
        <f t="shared" si="208"/>
        <v>505396.33735499997</v>
      </c>
      <c r="T1802" s="2">
        <v>156495.65999999997</v>
      </c>
      <c r="U1802" s="2">
        <v>0</v>
      </c>
      <c r="V1802" s="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22948.21</v>
      </c>
      <c r="AC1802">
        <v>25038.01</v>
      </c>
      <c r="AD1802">
        <v>27439.21</v>
      </c>
      <c r="AE1802">
        <v>27439.21</v>
      </c>
      <c r="AF1802">
        <v>26693.41</v>
      </c>
      <c r="AG1802">
        <v>26937.61</v>
      </c>
      <c r="AH1802" s="2">
        <f t="shared" si="209"/>
        <v>156495.65999999997</v>
      </c>
      <c r="AI1802" s="2">
        <f t="shared" si="204"/>
        <v>0.30549985261419466</v>
      </c>
      <c r="AJ1802">
        <v>156495.66</v>
      </c>
      <c r="AK1802" s="2">
        <f t="shared" si="210"/>
        <v>312991.31999999995</v>
      </c>
    </row>
    <row r="1803" spans="1:37" ht="12.75" customHeight="1">
      <c r="A1803" s="2">
        <v>14</v>
      </c>
      <c r="B1803" s="2">
        <v>15</v>
      </c>
      <c r="C1803" s="2" t="s">
        <v>10</v>
      </c>
      <c r="D1803" t="s">
        <v>1465</v>
      </c>
      <c r="E1803" s="2" t="s">
        <v>1610</v>
      </c>
      <c r="F1803" t="str">
        <f t="shared" si="205"/>
        <v>053EMPLOYEE RELATED COSTS - SOCIAL CONTRIBUTIONS</v>
      </c>
      <c r="G1803" t="str">
        <f t="shared" si="206"/>
        <v>1022CONTRIBUTION - PENSION SCHEMES</v>
      </c>
      <c r="H1803" s="2" t="s">
        <v>1584</v>
      </c>
      <c r="I1803" t="s">
        <v>1326</v>
      </c>
      <c r="J1803" s="2" t="s">
        <v>684</v>
      </c>
      <c r="K1803" s="2" t="s">
        <v>685</v>
      </c>
      <c r="L1803" s="2" t="s">
        <v>436</v>
      </c>
      <c r="M1803" s="2" t="s">
        <v>437</v>
      </c>
      <c r="N1803" s="2" t="s">
        <v>440</v>
      </c>
      <c r="O1803" s="2" t="s">
        <v>441</v>
      </c>
      <c r="P1803" s="2">
        <v>1210814</v>
      </c>
      <c r="Q1803" s="2">
        <v>1097364</v>
      </c>
      <c r="R1803" s="3">
        <f t="shared" si="207"/>
        <v>1157719.02</v>
      </c>
      <c r="S1803" s="3">
        <f t="shared" si="208"/>
        <v>1219078.12806</v>
      </c>
      <c r="T1803" s="2">
        <v>477704.83999999997</v>
      </c>
      <c r="U1803" s="2">
        <v>0</v>
      </c>
      <c r="V1803" s="2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79677.929999999993</v>
      </c>
      <c r="AC1803">
        <v>79677.929999999993</v>
      </c>
      <c r="AD1803">
        <v>81186.83</v>
      </c>
      <c r="AE1803">
        <v>79054.05</v>
      </c>
      <c r="AF1803">
        <v>79054.05</v>
      </c>
      <c r="AG1803">
        <v>79054.05</v>
      </c>
      <c r="AH1803" s="2">
        <f t="shared" si="209"/>
        <v>477704.83999999997</v>
      </c>
      <c r="AI1803" s="2">
        <f t="shared" si="204"/>
        <v>0.39453197600952744</v>
      </c>
      <c r="AJ1803">
        <v>477704.84</v>
      </c>
      <c r="AK1803" s="2">
        <f t="shared" si="210"/>
        <v>955409.67999999993</v>
      </c>
    </row>
    <row r="1804" spans="1:37" ht="12.75" customHeight="1">
      <c r="A1804" s="2">
        <v>14</v>
      </c>
      <c r="B1804" s="2">
        <v>15</v>
      </c>
      <c r="C1804" s="2" t="s">
        <v>10</v>
      </c>
      <c r="D1804" t="s">
        <v>1465</v>
      </c>
      <c r="E1804" s="2" t="s">
        <v>1610</v>
      </c>
      <c r="F1804" t="str">
        <f t="shared" si="205"/>
        <v>053EMPLOYEE RELATED COSTS - SOCIAL CONTRIBUTIONS</v>
      </c>
      <c r="G1804" t="str">
        <f t="shared" si="206"/>
        <v>1023CONTRIBUTION - UIF</v>
      </c>
      <c r="H1804" s="2" t="s">
        <v>1584</v>
      </c>
      <c r="I1804" t="s">
        <v>1326</v>
      </c>
      <c r="J1804" s="2" t="s">
        <v>684</v>
      </c>
      <c r="K1804" s="2" t="s">
        <v>685</v>
      </c>
      <c r="L1804" s="2" t="s">
        <v>436</v>
      </c>
      <c r="M1804" s="2" t="s">
        <v>437</v>
      </c>
      <c r="N1804" s="2" t="s">
        <v>442</v>
      </c>
      <c r="O1804" s="2" t="s">
        <v>443</v>
      </c>
      <c r="P1804" s="2">
        <v>49591</v>
      </c>
      <c r="Q1804" s="2">
        <v>44622</v>
      </c>
      <c r="R1804" s="3">
        <f t="shared" si="207"/>
        <v>47076.21</v>
      </c>
      <c r="S1804" s="3">
        <f t="shared" si="208"/>
        <v>49571.249129999997</v>
      </c>
      <c r="T1804" s="2">
        <v>20137.900000000001</v>
      </c>
      <c r="U1804" s="2">
        <v>0</v>
      </c>
      <c r="V1804" s="2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3344.18</v>
      </c>
      <c r="AC1804">
        <v>3305.71</v>
      </c>
      <c r="AD1804">
        <v>3477.95</v>
      </c>
      <c r="AE1804">
        <v>3370.6</v>
      </c>
      <c r="AF1804">
        <v>3311.31</v>
      </c>
      <c r="AG1804">
        <v>3328.15</v>
      </c>
      <c r="AH1804" s="2">
        <f t="shared" si="209"/>
        <v>20137.900000000001</v>
      </c>
      <c r="AI1804" s="2">
        <f t="shared" si="204"/>
        <v>0.40607973220947352</v>
      </c>
      <c r="AJ1804">
        <v>20137.900000000001</v>
      </c>
      <c r="AK1804" s="2">
        <f t="shared" si="210"/>
        <v>40275.800000000003</v>
      </c>
    </row>
    <row r="1805" spans="1:37" ht="12.75" customHeight="1">
      <c r="A1805" s="2">
        <v>14</v>
      </c>
      <c r="B1805" s="2">
        <v>15</v>
      </c>
      <c r="C1805" s="2" t="s">
        <v>10</v>
      </c>
      <c r="D1805" t="s">
        <v>1465</v>
      </c>
      <c r="E1805" s="2" t="s">
        <v>1610</v>
      </c>
      <c r="F1805" t="str">
        <f t="shared" si="205"/>
        <v>053EMPLOYEE RELATED COSTS - SOCIAL CONTRIBUTIONS</v>
      </c>
      <c r="G1805" t="str">
        <f t="shared" si="206"/>
        <v>1024CONTRIBUTION - GROUP INSURANCE</v>
      </c>
      <c r="H1805" s="2" t="s">
        <v>1584</v>
      </c>
      <c r="I1805" t="s">
        <v>1326</v>
      </c>
      <c r="J1805" s="2" t="s">
        <v>684</v>
      </c>
      <c r="K1805" s="2" t="s">
        <v>685</v>
      </c>
      <c r="L1805" s="2" t="s">
        <v>436</v>
      </c>
      <c r="M1805" s="2" t="s">
        <v>437</v>
      </c>
      <c r="N1805" s="2" t="s">
        <v>444</v>
      </c>
      <c r="O1805" s="2" t="s">
        <v>445</v>
      </c>
      <c r="P1805" s="2">
        <v>90046</v>
      </c>
      <c r="Q1805" s="2">
        <v>77044</v>
      </c>
      <c r="R1805" s="3">
        <f t="shared" si="207"/>
        <v>81281.42</v>
      </c>
      <c r="S1805" s="3">
        <f t="shared" si="208"/>
        <v>85589.335259999993</v>
      </c>
      <c r="T1805" s="2">
        <v>31393.1</v>
      </c>
      <c r="U1805" s="2">
        <v>0</v>
      </c>
      <c r="V1805" s="2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5120.41</v>
      </c>
      <c r="AC1805">
        <v>5120.41</v>
      </c>
      <c r="AD1805">
        <v>5288.07</v>
      </c>
      <c r="AE1805">
        <v>5288.07</v>
      </c>
      <c r="AF1805">
        <v>5288.07</v>
      </c>
      <c r="AG1805">
        <v>5288.07</v>
      </c>
      <c r="AH1805" s="2">
        <f t="shared" si="209"/>
        <v>31393.1</v>
      </c>
      <c r="AI1805" s="2">
        <f t="shared" si="204"/>
        <v>0.34863403149501365</v>
      </c>
      <c r="AJ1805">
        <v>31393.1</v>
      </c>
      <c r="AK1805" s="2">
        <f t="shared" si="210"/>
        <v>62786.2</v>
      </c>
    </row>
    <row r="1806" spans="1:37" ht="12.75" customHeight="1">
      <c r="A1806" s="2">
        <v>14</v>
      </c>
      <c r="B1806" s="2">
        <v>15</v>
      </c>
      <c r="C1806" s="2" t="s">
        <v>10</v>
      </c>
      <c r="D1806" t="s">
        <v>1465</v>
      </c>
      <c r="E1806" s="2" t="s">
        <v>1610</v>
      </c>
      <c r="F1806" t="str">
        <f t="shared" si="205"/>
        <v>053EMPLOYEE RELATED COSTS - SOCIAL CONTRIBUTIONS</v>
      </c>
      <c r="G1806" t="str">
        <f t="shared" si="206"/>
        <v>1027CONTRIBUTION - WORKERS COMPENSATION</v>
      </c>
      <c r="H1806" s="2" t="s">
        <v>1584</v>
      </c>
      <c r="I1806" t="s">
        <v>1326</v>
      </c>
      <c r="J1806" s="2" t="s">
        <v>684</v>
      </c>
      <c r="K1806" s="2" t="s">
        <v>685</v>
      </c>
      <c r="L1806" s="2" t="s">
        <v>436</v>
      </c>
      <c r="M1806" s="2" t="s">
        <v>437</v>
      </c>
      <c r="N1806" s="2" t="s">
        <v>446</v>
      </c>
      <c r="O1806" s="2" t="s">
        <v>447</v>
      </c>
      <c r="P1806" s="2">
        <v>0</v>
      </c>
      <c r="Q1806" s="2">
        <v>101277</v>
      </c>
      <c r="R1806" s="3">
        <f t="shared" si="207"/>
        <v>106847.235</v>
      </c>
      <c r="S1806" s="3">
        <f t="shared" si="208"/>
        <v>112510.13845500001</v>
      </c>
      <c r="T1806" s="2">
        <v>0</v>
      </c>
      <c r="U1806" s="2">
        <v>0</v>
      </c>
      <c r="V1806" s="2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 s="2">
        <f t="shared" si="209"/>
        <v>0</v>
      </c>
      <c r="AI1806" s="2" t="e">
        <f t="shared" si="204"/>
        <v>#DIV/0!</v>
      </c>
      <c r="AJ1806">
        <v>0</v>
      </c>
      <c r="AK1806" s="2">
        <f t="shared" si="210"/>
        <v>0</v>
      </c>
    </row>
    <row r="1807" spans="1:37" ht="12.75" customHeight="1">
      <c r="A1807" s="2">
        <v>14</v>
      </c>
      <c r="B1807" s="2">
        <v>15</v>
      </c>
      <c r="C1807" s="2" t="s">
        <v>10</v>
      </c>
      <c r="D1807" t="s">
        <v>1465</v>
      </c>
      <c r="E1807" s="2" t="s">
        <v>1610</v>
      </c>
      <c r="F1807" t="str">
        <f t="shared" si="205"/>
        <v>053EMPLOYEE RELATED COSTS - SOCIAL CONTRIBUTIONS</v>
      </c>
      <c r="G1807" t="str">
        <f t="shared" si="206"/>
        <v>1028LEVIES - SETA</v>
      </c>
      <c r="H1807" s="2" t="s">
        <v>1584</v>
      </c>
      <c r="I1807" t="s">
        <v>1326</v>
      </c>
      <c r="J1807" s="2" t="s">
        <v>684</v>
      </c>
      <c r="K1807" s="2" t="s">
        <v>685</v>
      </c>
      <c r="L1807" s="2" t="s">
        <v>436</v>
      </c>
      <c r="M1807" s="2" t="s">
        <v>437</v>
      </c>
      <c r="N1807" s="2" t="s">
        <v>448</v>
      </c>
      <c r="O1807" s="2" t="s">
        <v>449</v>
      </c>
      <c r="P1807" s="2">
        <v>85230</v>
      </c>
      <c r="Q1807" s="2">
        <v>88272</v>
      </c>
      <c r="R1807" s="3">
        <f t="shared" si="207"/>
        <v>93126.96</v>
      </c>
      <c r="S1807" s="3">
        <f t="shared" si="208"/>
        <v>98062.688880000002</v>
      </c>
      <c r="T1807" s="2">
        <v>39565.050000000003</v>
      </c>
      <c r="U1807" s="2">
        <v>0</v>
      </c>
      <c r="V1807" s="2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7015.32</v>
      </c>
      <c r="AC1807">
        <v>6242.44</v>
      </c>
      <c r="AD1807">
        <v>6515.85</v>
      </c>
      <c r="AE1807">
        <v>7128.6</v>
      </c>
      <c r="AF1807">
        <v>6528.76</v>
      </c>
      <c r="AG1807">
        <v>6134.08</v>
      </c>
      <c r="AH1807" s="2">
        <f t="shared" si="209"/>
        <v>39565.050000000003</v>
      </c>
      <c r="AI1807" s="2">
        <f t="shared" si="204"/>
        <v>0.46421506511791627</v>
      </c>
      <c r="AJ1807">
        <v>39565.050000000003</v>
      </c>
      <c r="AK1807" s="2">
        <f t="shared" si="210"/>
        <v>79130.100000000006</v>
      </c>
    </row>
    <row r="1808" spans="1:37" ht="12.75" customHeight="1">
      <c r="A1808" s="2">
        <v>14</v>
      </c>
      <c r="B1808" s="2">
        <v>15</v>
      </c>
      <c r="C1808" s="2" t="s">
        <v>10</v>
      </c>
      <c r="D1808" t="s">
        <v>1465</v>
      </c>
      <c r="E1808" s="2" t="s">
        <v>1610</v>
      </c>
      <c r="F1808" t="str">
        <f t="shared" si="205"/>
        <v>053EMPLOYEE RELATED COSTS - SOCIAL CONTRIBUTIONS</v>
      </c>
      <c r="G1808" t="str">
        <f t="shared" si="206"/>
        <v>1029LEVIES - BARGAINING COUNCIL</v>
      </c>
      <c r="H1808" s="2" t="s">
        <v>1584</v>
      </c>
      <c r="I1808" t="s">
        <v>1326</v>
      </c>
      <c r="J1808" s="2" t="s">
        <v>684</v>
      </c>
      <c r="K1808" s="2" t="s">
        <v>685</v>
      </c>
      <c r="L1808" s="2" t="s">
        <v>436</v>
      </c>
      <c r="M1808" s="2" t="s">
        <v>437</v>
      </c>
      <c r="N1808" s="2" t="s">
        <v>450</v>
      </c>
      <c r="O1808" s="2" t="s">
        <v>451</v>
      </c>
      <c r="P1808" s="2">
        <v>2528</v>
      </c>
      <c r="Q1808" s="2">
        <v>2350</v>
      </c>
      <c r="R1808" s="3">
        <f t="shared" si="207"/>
        <v>2479.25</v>
      </c>
      <c r="S1808" s="3">
        <f t="shared" si="208"/>
        <v>2610.6502500000001</v>
      </c>
      <c r="T1808" s="2">
        <v>1003.44</v>
      </c>
      <c r="U1808" s="2">
        <v>0</v>
      </c>
      <c r="V1808" s="2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162.72</v>
      </c>
      <c r="AC1808">
        <v>162.72</v>
      </c>
      <c r="AD1808">
        <v>169.5</v>
      </c>
      <c r="AE1808">
        <v>169.5</v>
      </c>
      <c r="AF1808">
        <v>169.5</v>
      </c>
      <c r="AG1808">
        <v>169.5</v>
      </c>
      <c r="AH1808" s="2">
        <f t="shared" si="209"/>
        <v>1003.44</v>
      </c>
      <c r="AI1808" s="2">
        <f t="shared" si="204"/>
        <v>0.39693037974683548</v>
      </c>
      <c r="AJ1808">
        <v>1003.44</v>
      </c>
      <c r="AK1808" s="2">
        <f t="shared" si="210"/>
        <v>2006.88</v>
      </c>
    </row>
    <row r="1809" spans="1:37" ht="12.75" customHeight="1">
      <c r="A1809" s="2">
        <v>14</v>
      </c>
      <c r="B1809" s="2">
        <v>15</v>
      </c>
      <c r="C1809" s="2" t="s">
        <v>699</v>
      </c>
      <c r="D1809" t="s">
        <v>1466</v>
      </c>
      <c r="E1809" s="2" t="s">
        <v>1608</v>
      </c>
      <c r="F1809" t="str">
        <f t="shared" si="205"/>
        <v>053EMPLOYEE RELATED COSTS - SOCIAL CONTRIBUTIONS</v>
      </c>
      <c r="G1809" t="str">
        <f t="shared" si="206"/>
        <v>1021CONTRIBUTION - MEDICAL AID SCHEME</v>
      </c>
      <c r="H1809" s="2" t="s">
        <v>1582</v>
      </c>
      <c r="I1809" t="s">
        <v>1326</v>
      </c>
      <c r="J1809" s="2" t="s">
        <v>33</v>
      </c>
      <c r="K1809" s="2" t="s">
        <v>698</v>
      </c>
      <c r="L1809" s="2" t="s">
        <v>436</v>
      </c>
      <c r="M1809" s="2" t="s">
        <v>437</v>
      </c>
      <c r="N1809" s="2" t="s">
        <v>438</v>
      </c>
      <c r="O1809" s="2" t="s">
        <v>439</v>
      </c>
      <c r="P1809" s="2">
        <v>95841</v>
      </c>
      <c r="Q1809" s="2">
        <v>62279</v>
      </c>
      <c r="R1809" s="3">
        <f t="shared" si="207"/>
        <v>65704.345000000001</v>
      </c>
      <c r="S1809" s="3">
        <f t="shared" si="208"/>
        <v>69186.675285000005</v>
      </c>
      <c r="T1809" s="2">
        <v>25312.799999999999</v>
      </c>
      <c r="U1809" s="2">
        <v>0</v>
      </c>
      <c r="V1809" s="2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3906.6</v>
      </c>
      <c r="AC1809">
        <v>3906.6</v>
      </c>
      <c r="AD1809">
        <v>3906.6</v>
      </c>
      <c r="AE1809">
        <v>3906.6</v>
      </c>
      <c r="AF1809">
        <v>4843.2</v>
      </c>
      <c r="AG1809">
        <v>4843.2</v>
      </c>
      <c r="AH1809" s="2">
        <f t="shared" si="209"/>
        <v>25312.799999999999</v>
      </c>
      <c r="AI1809" s="2">
        <f t="shared" si="204"/>
        <v>0.26411243622249347</v>
      </c>
      <c r="AJ1809">
        <v>25312.799999999999</v>
      </c>
      <c r="AK1809" s="2">
        <f t="shared" si="210"/>
        <v>50625.599999999999</v>
      </c>
    </row>
    <row r="1810" spans="1:37" ht="12.75" customHeight="1">
      <c r="A1810" s="2">
        <v>14</v>
      </c>
      <c r="B1810" s="2">
        <v>15</v>
      </c>
      <c r="C1810" s="2" t="s">
        <v>699</v>
      </c>
      <c r="D1810" t="s">
        <v>1466</v>
      </c>
      <c r="E1810" s="2" t="s">
        <v>1608</v>
      </c>
      <c r="F1810" t="str">
        <f t="shared" si="205"/>
        <v>053EMPLOYEE RELATED COSTS - SOCIAL CONTRIBUTIONS</v>
      </c>
      <c r="G1810" t="str">
        <f t="shared" si="206"/>
        <v>1022CONTRIBUTION - PENSION SCHEMES</v>
      </c>
      <c r="H1810" s="2" t="s">
        <v>1582</v>
      </c>
      <c r="I1810" t="s">
        <v>1326</v>
      </c>
      <c r="J1810" s="2" t="s">
        <v>33</v>
      </c>
      <c r="K1810" s="2" t="s">
        <v>698</v>
      </c>
      <c r="L1810" s="2" t="s">
        <v>436</v>
      </c>
      <c r="M1810" s="2" t="s">
        <v>437</v>
      </c>
      <c r="N1810" s="2" t="s">
        <v>440</v>
      </c>
      <c r="O1810" s="2" t="s">
        <v>441</v>
      </c>
      <c r="P1810" s="2">
        <v>238243</v>
      </c>
      <c r="Q1810" s="2">
        <v>162401</v>
      </c>
      <c r="R1810" s="3">
        <f t="shared" si="207"/>
        <v>171333.05499999999</v>
      </c>
      <c r="S1810" s="3">
        <f t="shared" si="208"/>
        <v>180413.70691499999</v>
      </c>
      <c r="T1810" s="2">
        <v>75888.36</v>
      </c>
      <c r="U1810" s="2">
        <v>0</v>
      </c>
      <c r="V1810" s="2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12648.06</v>
      </c>
      <c r="AC1810">
        <v>12648.06</v>
      </c>
      <c r="AD1810">
        <v>12648.06</v>
      </c>
      <c r="AE1810">
        <v>12648.06</v>
      </c>
      <c r="AF1810">
        <v>12648.06</v>
      </c>
      <c r="AG1810">
        <v>12648.06</v>
      </c>
      <c r="AH1810" s="2">
        <f t="shared" si="209"/>
        <v>75888.36</v>
      </c>
      <c r="AI1810" s="2">
        <f t="shared" si="204"/>
        <v>0.31853343015324692</v>
      </c>
      <c r="AJ1810">
        <v>75888.36</v>
      </c>
      <c r="AK1810" s="2">
        <f t="shared" si="210"/>
        <v>151776.72</v>
      </c>
    </row>
    <row r="1811" spans="1:37" ht="12.75" customHeight="1">
      <c r="A1811" s="2">
        <v>14</v>
      </c>
      <c r="B1811" s="2">
        <v>15</v>
      </c>
      <c r="C1811" s="2" t="s">
        <v>699</v>
      </c>
      <c r="D1811" t="s">
        <v>1466</v>
      </c>
      <c r="E1811" s="2" t="s">
        <v>1608</v>
      </c>
      <c r="F1811" t="str">
        <f t="shared" si="205"/>
        <v>053EMPLOYEE RELATED COSTS - SOCIAL CONTRIBUTIONS</v>
      </c>
      <c r="G1811" t="str">
        <f t="shared" si="206"/>
        <v>1023CONTRIBUTION - UIF</v>
      </c>
      <c r="H1811" s="2" t="s">
        <v>1582</v>
      </c>
      <c r="I1811" t="s">
        <v>1326</v>
      </c>
      <c r="J1811" s="2" t="s">
        <v>33</v>
      </c>
      <c r="K1811" s="2" t="s">
        <v>698</v>
      </c>
      <c r="L1811" s="2" t="s">
        <v>436</v>
      </c>
      <c r="M1811" s="2" t="s">
        <v>437</v>
      </c>
      <c r="N1811" s="2" t="s">
        <v>442</v>
      </c>
      <c r="O1811" s="2" t="s">
        <v>443</v>
      </c>
      <c r="P1811" s="2">
        <v>7638</v>
      </c>
      <c r="Q1811" s="2">
        <v>5729</v>
      </c>
      <c r="R1811" s="3">
        <f t="shared" si="207"/>
        <v>6044.0950000000003</v>
      </c>
      <c r="S1811" s="3">
        <f t="shared" si="208"/>
        <v>6364.4320349999998</v>
      </c>
      <c r="T1811" s="2">
        <v>2676.96</v>
      </c>
      <c r="U1811" s="2">
        <v>0</v>
      </c>
      <c r="V1811" s="2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446.16</v>
      </c>
      <c r="AC1811">
        <v>446.16</v>
      </c>
      <c r="AD1811">
        <v>446.16</v>
      </c>
      <c r="AE1811">
        <v>446.16</v>
      </c>
      <c r="AF1811">
        <v>446.16</v>
      </c>
      <c r="AG1811">
        <v>446.16</v>
      </c>
      <c r="AH1811" s="2">
        <f t="shared" si="209"/>
        <v>2676.96</v>
      </c>
      <c r="AI1811" s="2">
        <f t="shared" ref="AI1811:AI1874" si="211">AH1811/P1811</f>
        <v>0.35047918303220738</v>
      </c>
      <c r="AJ1811">
        <v>2676.96</v>
      </c>
      <c r="AK1811" s="2">
        <f t="shared" si="210"/>
        <v>5353.92</v>
      </c>
    </row>
    <row r="1812" spans="1:37" ht="12.75" customHeight="1">
      <c r="A1812" s="2">
        <v>14</v>
      </c>
      <c r="B1812" s="2">
        <v>15</v>
      </c>
      <c r="C1812" s="2" t="s">
        <v>699</v>
      </c>
      <c r="D1812" t="s">
        <v>1466</v>
      </c>
      <c r="E1812" s="2" t="s">
        <v>1608</v>
      </c>
      <c r="F1812" t="str">
        <f t="shared" ref="F1812:F1875" si="212">L1812&amp;M1812</f>
        <v>053EMPLOYEE RELATED COSTS - SOCIAL CONTRIBUTIONS</v>
      </c>
      <c r="G1812" t="str">
        <f t="shared" ref="G1812:G1875" si="213">N1812&amp;O1812</f>
        <v>1024CONTRIBUTION - GROUP INSURANCE</v>
      </c>
      <c r="H1812" s="2" t="s">
        <v>1582</v>
      </c>
      <c r="I1812" t="s">
        <v>1326</v>
      </c>
      <c r="J1812" s="2" t="s">
        <v>33</v>
      </c>
      <c r="K1812" s="2" t="s">
        <v>698</v>
      </c>
      <c r="L1812" s="2" t="s">
        <v>436</v>
      </c>
      <c r="M1812" s="2" t="s">
        <v>437</v>
      </c>
      <c r="N1812" s="2" t="s">
        <v>444</v>
      </c>
      <c r="O1812" s="2" t="s">
        <v>445</v>
      </c>
      <c r="P1812" s="2">
        <v>23030</v>
      </c>
      <c r="Q1812" s="2">
        <v>16277</v>
      </c>
      <c r="R1812" s="3">
        <f t="shared" ref="R1812:R1868" si="214">SUM((Q1812*0.055)+Q1812)</f>
        <v>17172.235000000001</v>
      </c>
      <c r="S1812" s="3">
        <f t="shared" ref="S1812:S1868" si="215">SUM((R1812*0.053)+R1812)</f>
        <v>18082.363454999999</v>
      </c>
      <c r="T1812" s="2">
        <v>7606.02</v>
      </c>
      <c r="U1812" s="2">
        <v>0</v>
      </c>
      <c r="V1812" s="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1267.67</v>
      </c>
      <c r="AC1812">
        <v>1267.67</v>
      </c>
      <c r="AD1812">
        <v>1267.67</v>
      </c>
      <c r="AE1812">
        <v>1267.67</v>
      </c>
      <c r="AF1812">
        <v>1267.67</v>
      </c>
      <c r="AG1812">
        <v>1267.67</v>
      </c>
      <c r="AH1812" s="2">
        <f t="shared" ref="AH1812:AH1875" si="216">SUM(AB1812:AG1812)</f>
        <v>7606.02</v>
      </c>
      <c r="AI1812" s="2">
        <f t="shared" si="211"/>
        <v>0.33026574033868866</v>
      </c>
      <c r="AJ1812">
        <v>7606.02</v>
      </c>
      <c r="AK1812" s="2">
        <f t="shared" ref="AK1812:AK1868" si="217">T1812*2</f>
        <v>15212.04</v>
      </c>
    </row>
    <row r="1813" spans="1:37" ht="12.75" customHeight="1">
      <c r="A1813" s="2">
        <v>14</v>
      </c>
      <c r="B1813" s="2">
        <v>15</v>
      </c>
      <c r="C1813" s="2" t="s">
        <v>699</v>
      </c>
      <c r="D1813" t="s">
        <v>1466</v>
      </c>
      <c r="E1813" s="2" t="s">
        <v>1608</v>
      </c>
      <c r="F1813" t="str">
        <f t="shared" si="212"/>
        <v>053EMPLOYEE RELATED COSTS - SOCIAL CONTRIBUTIONS</v>
      </c>
      <c r="G1813" t="str">
        <f t="shared" si="213"/>
        <v>1027CONTRIBUTION - WORKERS COMPENSATION</v>
      </c>
      <c r="H1813" s="2" t="s">
        <v>1582</v>
      </c>
      <c r="I1813" t="s">
        <v>1326</v>
      </c>
      <c r="J1813" s="2" t="s">
        <v>33</v>
      </c>
      <c r="K1813" s="2" t="s">
        <v>698</v>
      </c>
      <c r="L1813" s="2" t="s">
        <v>436</v>
      </c>
      <c r="M1813" s="2" t="s">
        <v>437</v>
      </c>
      <c r="N1813" s="2" t="s">
        <v>446</v>
      </c>
      <c r="O1813" s="2" t="s">
        <v>447</v>
      </c>
      <c r="P1813" s="2">
        <v>0</v>
      </c>
      <c r="Q1813" s="2">
        <v>25305</v>
      </c>
      <c r="R1813" s="3">
        <f t="shared" si="214"/>
        <v>26696.775000000001</v>
      </c>
      <c r="S1813" s="3">
        <f t="shared" si="215"/>
        <v>28111.704075000001</v>
      </c>
      <c r="T1813" s="2">
        <v>0</v>
      </c>
      <c r="U1813" s="2">
        <v>0</v>
      </c>
      <c r="V1813" s="2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 s="2">
        <f t="shared" si="216"/>
        <v>0</v>
      </c>
      <c r="AI1813" s="2" t="e">
        <f t="shared" si="211"/>
        <v>#DIV/0!</v>
      </c>
      <c r="AJ1813">
        <v>0</v>
      </c>
      <c r="AK1813" s="2">
        <f t="shared" si="217"/>
        <v>0</v>
      </c>
    </row>
    <row r="1814" spans="1:37" ht="12.75" customHeight="1">
      <c r="A1814" s="2">
        <v>14</v>
      </c>
      <c r="B1814" s="2">
        <v>15</v>
      </c>
      <c r="C1814" s="2" t="s">
        <v>699</v>
      </c>
      <c r="D1814" t="s">
        <v>1466</v>
      </c>
      <c r="E1814" s="2" t="s">
        <v>1608</v>
      </c>
      <c r="F1814" t="str">
        <f t="shared" si="212"/>
        <v>053EMPLOYEE RELATED COSTS - SOCIAL CONTRIBUTIONS</v>
      </c>
      <c r="G1814" t="str">
        <f t="shared" si="213"/>
        <v>1028LEVIES - SETA</v>
      </c>
      <c r="H1814" s="2" t="s">
        <v>1582</v>
      </c>
      <c r="I1814" t="s">
        <v>1326</v>
      </c>
      <c r="J1814" s="2" t="s">
        <v>33</v>
      </c>
      <c r="K1814" s="2" t="s">
        <v>698</v>
      </c>
      <c r="L1814" s="2" t="s">
        <v>436</v>
      </c>
      <c r="M1814" s="2" t="s">
        <v>437</v>
      </c>
      <c r="N1814" s="2" t="s">
        <v>448</v>
      </c>
      <c r="O1814" s="2" t="s">
        <v>449</v>
      </c>
      <c r="P1814" s="2">
        <v>21514</v>
      </c>
      <c r="Q1814" s="2">
        <v>22101</v>
      </c>
      <c r="R1814" s="3">
        <f t="shared" si="214"/>
        <v>23316.555</v>
      </c>
      <c r="S1814" s="3">
        <f t="shared" si="215"/>
        <v>24552.332415000001</v>
      </c>
      <c r="T1814" s="2">
        <v>11802.560000000001</v>
      </c>
      <c r="U1814" s="2">
        <v>0</v>
      </c>
      <c r="V1814" s="2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2176.6799999999998</v>
      </c>
      <c r="AC1814">
        <v>2560.23</v>
      </c>
      <c r="AD1814">
        <v>1766.89</v>
      </c>
      <c r="AE1814">
        <v>1750.94</v>
      </c>
      <c r="AF1814">
        <v>1780.78</v>
      </c>
      <c r="AG1814">
        <v>1767.04</v>
      </c>
      <c r="AH1814" s="2">
        <f t="shared" si="216"/>
        <v>11802.560000000001</v>
      </c>
      <c r="AI1814" s="2">
        <f t="shared" si="211"/>
        <v>0.54859905178023616</v>
      </c>
      <c r="AJ1814">
        <v>11802.56</v>
      </c>
      <c r="AK1814" s="2">
        <f t="shared" si="217"/>
        <v>23605.120000000003</v>
      </c>
    </row>
    <row r="1815" spans="1:37" ht="12.75" customHeight="1">
      <c r="A1815" s="2">
        <v>14</v>
      </c>
      <c r="B1815" s="2">
        <v>15</v>
      </c>
      <c r="C1815" s="2" t="s">
        <v>699</v>
      </c>
      <c r="D1815" t="s">
        <v>1466</v>
      </c>
      <c r="E1815" s="2" t="s">
        <v>1608</v>
      </c>
      <c r="F1815" t="str">
        <f t="shared" si="212"/>
        <v>053EMPLOYEE RELATED COSTS - SOCIAL CONTRIBUTIONS</v>
      </c>
      <c r="G1815" t="str">
        <f t="shared" si="213"/>
        <v>1029LEVIES - BARGAINING COUNCIL</v>
      </c>
      <c r="H1815" s="2" t="s">
        <v>1582</v>
      </c>
      <c r="I1815" t="s">
        <v>1326</v>
      </c>
      <c r="J1815" s="2" t="s">
        <v>33</v>
      </c>
      <c r="K1815" s="2" t="s">
        <v>698</v>
      </c>
      <c r="L1815" s="2" t="s">
        <v>436</v>
      </c>
      <c r="M1815" s="2" t="s">
        <v>437</v>
      </c>
      <c r="N1815" s="2" t="s">
        <v>450</v>
      </c>
      <c r="O1815" s="2" t="s">
        <v>451</v>
      </c>
      <c r="P1815" s="2">
        <v>326</v>
      </c>
      <c r="Q1815" s="2">
        <v>261</v>
      </c>
      <c r="R1815" s="3">
        <f t="shared" si="214"/>
        <v>275.35500000000002</v>
      </c>
      <c r="S1815" s="3">
        <f t="shared" si="215"/>
        <v>289.94881500000002</v>
      </c>
      <c r="T1815" s="2">
        <v>187.04000000000002</v>
      </c>
      <c r="U1815" s="2">
        <v>0</v>
      </c>
      <c r="V1815" s="2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85.34</v>
      </c>
      <c r="AC1815">
        <v>20.34</v>
      </c>
      <c r="AD1815">
        <v>20.34</v>
      </c>
      <c r="AE1815">
        <v>20.34</v>
      </c>
      <c r="AF1815">
        <v>20.34</v>
      </c>
      <c r="AG1815">
        <v>20.34</v>
      </c>
      <c r="AH1815" s="2">
        <f t="shared" si="216"/>
        <v>187.04000000000002</v>
      </c>
      <c r="AI1815" s="2">
        <f t="shared" si="211"/>
        <v>0.57374233128834362</v>
      </c>
      <c r="AJ1815">
        <v>187.04</v>
      </c>
      <c r="AK1815" s="2">
        <f t="shared" si="217"/>
        <v>374.08000000000004</v>
      </c>
    </row>
    <row r="1816" spans="1:37" ht="12.75" customHeight="1">
      <c r="A1816" s="2">
        <v>14</v>
      </c>
      <c r="B1816" s="2">
        <v>15</v>
      </c>
      <c r="C1816" s="2" t="s">
        <v>711</v>
      </c>
      <c r="D1816" t="s">
        <v>1467</v>
      </c>
      <c r="E1816" s="2" t="s">
        <v>1608</v>
      </c>
      <c r="F1816" t="str">
        <f t="shared" si="212"/>
        <v>053EMPLOYEE RELATED COSTS - SOCIAL CONTRIBUTIONS</v>
      </c>
      <c r="G1816" t="str">
        <f t="shared" si="213"/>
        <v>1021CONTRIBUTION - MEDICAL AID SCHEME</v>
      </c>
      <c r="I1816" t="s">
        <v>1326</v>
      </c>
      <c r="J1816" s="2" t="s">
        <v>712</v>
      </c>
      <c r="K1816" s="2" t="s">
        <v>713</v>
      </c>
      <c r="L1816" s="2" t="s">
        <v>436</v>
      </c>
      <c r="M1816" s="2" t="s">
        <v>437</v>
      </c>
      <c r="N1816" s="2" t="s">
        <v>438</v>
      </c>
      <c r="O1816" s="2" t="s">
        <v>439</v>
      </c>
      <c r="P1816" s="2">
        <v>606087</v>
      </c>
      <c r="Q1816" s="2">
        <v>781834</v>
      </c>
      <c r="R1816" s="3">
        <f t="shared" si="214"/>
        <v>824834.87</v>
      </c>
      <c r="S1816" s="3">
        <f t="shared" si="215"/>
        <v>868551.11811000004</v>
      </c>
      <c r="T1816" s="2">
        <v>220948.26</v>
      </c>
      <c r="U1816" s="2">
        <v>0</v>
      </c>
      <c r="V1816" s="2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40725.61</v>
      </c>
      <c r="AC1816">
        <v>38984.410000000003</v>
      </c>
      <c r="AD1816">
        <v>35526.01</v>
      </c>
      <c r="AE1816">
        <v>35526.01</v>
      </c>
      <c r="AF1816">
        <v>35526.01</v>
      </c>
      <c r="AG1816">
        <v>34660.21</v>
      </c>
      <c r="AH1816" s="2">
        <f t="shared" si="216"/>
        <v>220948.26</v>
      </c>
      <c r="AI1816" s="2">
        <f t="shared" si="211"/>
        <v>0.36454875290181116</v>
      </c>
      <c r="AJ1816">
        <v>220948.26</v>
      </c>
      <c r="AK1816" s="2">
        <f t="shared" si="217"/>
        <v>441896.52</v>
      </c>
    </row>
    <row r="1817" spans="1:37" ht="12.75" customHeight="1">
      <c r="A1817" s="2">
        <v>14</v>
      </c>
      <c r="B1817" s="2">
        <v>15</v>
      </c>
      <c r="C1817" s="2" t="s">
        <v>711</v>
      </c>
      <c r="D1817" t="s">
        <v>1467</v>
      </c>
      <c r="E1817" s="2" t="s">
        <v>1608</v>
      </c>
      <c r="F1817" t="str">
        <f t="shared" si="212"/>
        <v>053EMPLOYEE RELATED COSTS - SOCIAL CONTRIBUTIONS</v>
      </c>
      <c r="G1817" t="str">
        <f t="shared" si="213"/>
        <v>1022CONTRIBUTION - PENSION SCHEMES</v>
      </c>
      <c r="I1817" t="s">
        <v>1326</v>
      </c>
      <c r="J1817" s="2" t="s">
        <v>712</v>
      </c>
      <c r="K1817" s="2" t="s">
        <v>713</v>
      </c>
      <c r="L1817" s="2" t="s">
        <v>436</v>
      </c>
      <c r="M1817" s="2" t="s">
        <v>437</v>
      </c>
      <c r="N1817" s="2" t="s">
        <v>440</v>
      </c>
      <c r="O1817" s="2" t="s">
        <v>441</v>
      </c>
      <c r="P1817" s="2">
        <v>1996780</v>
      </c>
      <c r="Q1817" s="2">
        <v>2167678</v>
      </c>
      <c r="R1817" s="3">
        <f t="shared" si="214"/>
        <v>2286900.29</v>
      </c>
      <c r="S1817" s="3">
        <f t="shared" si="215"/>
        <v>2408106.0053699999</v>
      </c>
      <c r="T1817" s="2">
        <v>928213.73</v>
      </c>
      <c r="U1817" s="2">
        <v>0</v>
      </c>
      <c r="V1817" s="2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162451.79999999999</v>
      </c>
      <c r="AC1817">
        <v>164545.29999999999</v>
      </c>
      <c r="AD1817">
        <v>150290</v>
      </c>
      <c r="AE1817">
        <v>150290</v>
      </c>
      <c r="AF1817">
        <v>150290</v>
      </c>
      <c r="AG1817">
        <v>150346.63</v>
      </c>
      <c r="AH1817" s="2">
        <f t="shared" si="216"/>
        <v>928213.73</v>
      </c>
      <c r="AI1817" s="2">
        <f t="shared" si="211"/>
        <v>0.46485528200402648</v>
      </c>
      <c r="AJ1817">
        <v>928213.73</v>
      </c>
      <c r="AK1817" s="2">
        <f t="shared" si="217"/>
        <v>1856427.46</v>
      </c>
    </row>
    <row r="1818" spans="1:37" ht="12.75" customHeight="1">
      <c r="A1818" s="2">
        <v>14</v>
      </c>
      <c r="B1818" s="2">
        <v>15</v>
      </c>
      <c r="C1818" s="2" t="s">
        <v>711</v>
      </c>
      <c r="D1818" t="s">
        <v>1467</v>
      </c>
      <c r="E1818" s="2" t="s">
        <v>1608</v>
      </c>
      <c r="F1818" t="str">
        <f t="shared" si="212"/>
        <v>053EMPLOYEE RELATED COSTS - SOCIAL CONTRIBUTIONS</v>
      </c>
      <c r="G1818" t="str">
        <f t="shared" si="213"/>
        <v>1023CONTRIBUTION - UIF</v>
      </c>
      <c r="I1818" t="s">
        <v>1326</v>
      </c>
      <c r="J1818" s="2" t="s">
        <v>712</v>
      </c>
      <c r="K1818" s="2" t="s">
        <v>713</v>
      </c>
      <c r="L1818" s="2" t="s">
        <v>436</v>
      </c>
      <c r="M1818" s="2" t="s">
        <v>437</v>
      </c>
      <c r="N1818" s="2" t="s">
        <v>442</v>
      </c>
      <c r="O1818" s="2" t="s">
        <v>443</v>
      </c>
      <c r="P1818" s="2">
        <v>100059</v>
      </c>
      <c r="Q1818" s="2">
        <v>111568</v>
      </c>
      <c r="R1818" s="3">
        <f t="shared" si="214"/>
        <v>117704.24</v>
      </c>
      <c r="S1818" s="3">
        <f t="shared" si="215"/>
        <v>123942.56472000001</v>
      </c>
      <c r="T1818" s="2">
        <v>48682.179999999993</v>
      </c>
      <c r="U1818" s="2">
        <v>0</v>
      </c>
      <c r="V1818" s="2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8182.25</v>
      </c>
      <c r="AC1818">
        <v>8189.8</v>
      </c>
      <c r="AD1818">
        <v>8176.89</v>
      </c>
      <c r="AE1818">
        <v>8093.44</v>
      </c>
      <c r="AF1818">
        <v>8061.13</v>
      </c>
      <c r="AG1818">
        <v>7978.67</v>
      </c>
      <c r="AH1818" s="2">
        <f t="shared" si="216"/>
        <v>48682.179999999993</v>
      </c>
      <c r="AI1818" s="2">
        <f t="shared" si="211"/>
        <v>0.48653474450074446</v>
      </c>
      <c r="AJ1818">
        <v>48682.18</v>
      </c>
      <c r="AK1818" s="2">
        <f t="shared" si="217"/>
        <v>97364.359999999986</v>
      </c>
    </row>
    <row r="1819" spans="1:37" ht="12.75" customHeight="1">
      <c r="A1819" s="2">
        <v>14</v>
      </c>
      <c r="B1819" s="2">
        <v>15</v>
      </c>
      <c r="C1819" s="2" t="s">
        <v>711</v>
      </c>
      <c r="D1819" t="s">
        <v>1467</v>
      </c>
      <c r="E1819" s="2" t="s">
        <v>1608</v>
      </c>
      <c r="F1819" t="str">
        <f t="shared" si="212"/>
        <v>053EMPLOYEE RELATED COSTS - SOCIAL CONTRIBUTIONS</v>
      </c>
      <c r="G1819" t="str">
        <f t="shared" si="213"/>
        <v>1024CONTRIBUTION - GROUP INSURANCE</v>
      </c>
      <c r="I1819" t="s">
        <v>1326</v>
      </c>
      <c r="J1819" s="2" t="s">
        <v>712</v>
      </c>
      <c r="K1819" s="2" t="s">
        <v>713</v>
      </c>
      <c r="L1819" s="2" t="s">
        <v>436</v>
      </c>
      <c r="M1819" s="2" t="s">
        <v>437</v>
      </c>
      <c r="N1819" s="2" t="s">
        <v>444</v>
      </c>
      <c r="O1819" s="2" t="s">
        <v>445</v>
      </c>
      <c r="P1819" s="2">
        <v>170902</v>
      </c>
      <c r="Q1819" s="2">
        <v>192068</v>
      </c>
      <c r="R1819" s="3">
        <f t="shared" si="214"/>
        <v>202631.74</v>
      </c>
      <c r="S1819" s="3">
        <f t="shared" si="215"/>
        <v>213371.22222</v>
      </c>
      <c r="T1819" s="2">
        <v>79083.12</v>
      </c>
      <c r="U1819" s="2">
        <v>0</v>
      </c>
      <c r="V1819" s="2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13876.03</v>
      </c>
      <c r="AC1819">
        <v>14108.64</v>
      </c>
      <c r="AD1819">
        <v>12812.71</v>
      </c>
      <c r="AE1819">
        <v>12812.71</v>
      </c>
      <c r="AF1819">
        <v>12812.71</v>
      </c>
      <c r="AG1819">
        <v>12660.32</v>
      </c>
      <c r="AH1819" s="2">
        <f t="shared" si="216"/>
        <v>79083.12</v>
      </c>
      <c r="AI1819" s="2">
        <f t="shared" si="211"/>
        <v>0.46273958174860441</v>
      </c>
      <c r="AJ1819">
        <v>79083.12</v>
      </c>
      <c r="AK1819" s="2">
        <f t="shared" si="217"/>
        <v>158166.24</v>
      </c>
    </row>
    <row r="1820" spans="1:37" ht="12.75" customHeight="1">
      <c r="A1820" s="2">
        <v>14</v>
      </c>
      <c r="B1820" s="2">
        <v>15</v>
      </c>
      <c r="C1820" s="2" t="s">
        <v>711</v>
      </c>
      <c r="D1820" t="s">
        <v>1467</v>
      </c>
      <c r="E1820" s="2" t="s">
        <v>1608</v>
      </c>
      <c r="F1820" t="str">
        <f t="shared" si="212"/>
        <v>053EMPLOYEE RELATED COSTS - SOCIAL CONTRIBUTIONS</v>
      </c>
      <c r="G1820" t="str">
        <f t="shared" si="213"/>
        <v>1028LEVIES - SETA</v>
      </c>
      <c r="I1820" t="s">
        <v>1326</v>
      </c>
      <c r="J1820" s="2" t="s">
        <v>712</v>
      </c>
      <c r="K1820" s="2" t="s">
        <v>713</v>
      </c>
      <c r="L1820" s="2" t="s">
        <v>436</v>
      </c>
      <c r="M1820" s="2" t="s">
        <v>437</v>
      </c>
      <c r="N1820" s="2" t="s">
        <v>448</v>
      </c>
      <c r="O1820" s="2" t="s">
        <v>449</v>
      </c>
      <c r="P1820" s="2">
        <v>152742</v>
      </c>
      <c r="Q1820" s="2">
        <v>171071</v>
      </c>
      <c r="R1820" s="3">
        <f t="shared" si="214"/>
        <v>180479.905</v>
      </c>
      <c r="S1820" s="3">
        <f t="shared" si="215"/>
        <v>190045.33996499999</v>
      </c>
      <c r="T1820" s="2">
        <v>80532.03</v>
      </c>
      <c r="U1820" s="2">
        <v>0</v>
      </c>
      <c r="V1820" s="2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13502.11</v>
      </c>
      <c r="AC1820">
        <v>16008.73</v>
      </c>
      <c r="AD1820">
        <v>12526.88</v>
      </c>
      <c r="AE1820">
        <v>12928.39</v>
      </c>
      <c r="AF1820">
        <v>13079.3</v>
      </c>
      <c r="AG1820">
        <v>12486.62</v>
      </c>
      <c r="AH1820" s="2">
        <f t="shared" si="216"/>
        <v>80532.03</v>
      </c>
      <c r="AI1820" s="2">
        <f t="shared" si="211"/>
        <v>0.52724221235809399</v>
      </c>
      <c r="AJ1820">
        <v>80532.03</v>
      </c>
      <c r="AK1820" s="2">
        <f t="shared" si="217"/>
        <v>161064.06</v>
      </c>
    </row>
    <row r="1821" spans="1:37" ht="12.75" customHeight="1">
      <c r="A1821" s="2">
        <v>14</v>
      </c>
      <c r="B1821" s="2">
        <v>15</v>
      </c>
      <c r="C1821" s="2" t="s">
        <v>711</v>
      </c>
      <c r="D1821" t="s">
        <v>1467</v>
      </c>
      <c r="E1821" s="2" t="s">
        <v>1608</v>
      </c>
      <c r="F1821" t="str">
        <f t="shared" si="212"/>
        <v>053EMPLOYEE RELATED COSTS - SOCIAL CONTRIBUTIONS</v>
      </c>
      <c r="G1821" t="str">
        <f t="shared" si="213"/>
        <v>1029LEVIES - BARGAINING COUNCIL</v>
      </c>
      <c r="I1821" t="s">
        <v>1326</v>
      </c>
      <c r="J1821" s="2" t="s">
        <v>712</v>
      </c>
      <c r="K1821" s="2" t="s">
        <v>713</v>
      </c>
      <c r="L1821" s="2" t="s">
        <v>436</v>
      </c>
      <c r="M1821" s="2" t="s">
        <v>437</v>
      </c>
      <c r="N1821" s="2" t="s">
        <v>450</v>
      </c>
      <c r="O1821" s="2" t="s">
        <v>451</v>
      </c>
      <c r="P1821" s="2">
        <v>4647</v>
      </c>
      <c r="Q1821" s="2">
        <v>5310</v>
      </c>
      <c r="R1821" s="3">
        <f t="shared" si="214"/>
        <v>5602.05</v>
      </c>
      <c r="S1821" s="3">
        <f t="shared" si="215"/>
        <v>5898.9586500000005</v>
      </c>
      <c r="T1821" s="2">
        <v>2291.6400000000003</v>
      </c>
      <c r="U1821" s="2">
        <v>0</v>
      </c>
      <c r="V1821" s="2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386.46</v>
      </c>
      <c r="AC1821">
        <v>393.24</v>
      </c>
      <c r="AD1821">
        <v>379.68</v>
      </c>
      <c r="AE1821">
        <v>379.68</v>
      </c>
      <c r="AF1821">
        <v>379.68</v>
      </c>
      <c r="AG1821">
        <v>372.9</v>
      </c>
      <c r="AH1821" s="2">
        <f t="shared" si="216"/>
        <v>2291.6400000000003</v>
      </c>
      <c r="AI1821" s="2">
        <f t="shared" si="211"/>
        <v>0.4931439638476437</v>
      </c>
      <c r="AJ1821">
        <v>2291.64</v>
      </c>
      <c r="AK1821" s="2">
        <f t="shared" si="217"/>
        <v>4583.2800000000007</v>
      </c>
    </row>
    <row r="1822" spans="1:37" ht="12.75" customHeight="1">
      <c r="A1822" s="2">
        <v>14</v>
      </c>
      <c r="B1822" s="2">
        <v>15</v>
      </c>
      <c r="C1822" s="2" t="s">
        <v>711</v>
      </c>
      <c r="D1822" t="s">
        <v>1468</v>
      </c>
      <c r="E1822" s="2" t="s">
        <v>1608</v>
      </c>
      <c r="F1822" t="str">
        <f t="shared" si="212"/>
        <v>053EMPLOYEE RELATED COSTS - SOCIAL CONTRIBUTIONS</v>
      </c>
      <c r="G1822" t="str">
        <f t="shared" si="213"/>
        <v>1021CONTRIBUTION - MEDICAL AID SCHEME</v>
      </c>
      <c r="I1822" t="s">
        <v>1326</v>
      </c>
      <c r="J1822" s="2" t="s">
        <v>714</v>
      </c>
      <c r="K1822" s="2" t="s">
        <v>715</v>
      </c>
      <c r="L1822" s="2" t="s">
        <v>436</v>
      </c>
      <c r="M1822" s="2" t="s">
        <v>437</v>
      </c>
      <c r="N1822" s="2" t="s">
        <v>438</v>
      </c>
      <c r="O1822" s="2" t="s">
        <v>439</v>
      </c>
      <c r="P1822" s="2">
        <v>84128</v>
      </c>
      <c r="Q1822" s="2">
        <v>97278</v>
      </c>
      <c r="R1822" s="3">
        <f t="shared" si="214"/>
        <v>102628.29</v>
      </c>
      <c r="S1822" s="3">
        <f t="shared" si="215"/>
        <v>108067.58936999999</v>
      </c>
      <c r="T1822" s="2">
        <v>39960</v>
      </c>
      <c r="U1822" s="2">
        <v>0</v>
      </c>
      <c r="V1822" s="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6660</v>
      </c>
      <c r="AC1822">
        <v>6660</v>
      </c>
      <c r="AD1822">
        <v>6660</v>
      </c>
      <c r="AE1822">
        <v>6660</v>
      </c>
      <c r="AF1822">
        <v>6660</v>
      </c>
      <c r="AG1822">
        <v>6660</v>
      </c>
      <c r="AH1822" s="2">
        <f t="shared" si="216"/>
        <v>39960</v>
      </c>
      <c r="AI1822" s="2">
        <f t="shared" si="211"/>
        <v>0.47499049068086724</v>
      </c>
      <c r="AJ1822">
        <v>39960</v>
      </c>
      <c r="AK1822" s="2">
        <f t="shared" si="217"/>
        <v>79920</v>
      </c>
    </row>
    <row r="1823" spans="1:37" ht="12.75" customHeight="1">
      <c r="A1823" s="2">
        <v>14</v>
      </c>
      <c r="B1823" s="2">
        <v>15</v>
      </c>
      <c r="C1823" s="2" t="s">
        <v>711</v>
      </c>
      <c r="D1823" t="s">
        <v>1468</v>
      </c>
      <c r="E1823" s="2" t="s">
        <v>1608</v>
      </c>
      <c r="F1823" t="str">
        <f t="shared" si="212"/>
        <v>053EMPLOYEE RELATED COSTS - SOCIAL CONTRIBUTIONS</v>
      </c>
      <c r="G1823" t="str">
        <f t="shared" si="213"/>
        <v>1022CONTRIBUTION - PENSION SCHEMES</v>
      </c>
      <c r="I1823" t="s">
        <v>1326</v>
      </c>
      <c r="J1823" s="2" t="s">
        <v>714</v>
      </c>
      <c r="K1823" s="2" t="s">
        <v>715</v>
      </c>
      <c r="L1823" s="2" t="s">
        <v>436</v>
      </c>
      <c r="M1823" s="2" t="s">
        <v>437</v>
      </c>
      <c r="N1823" s="2" t="s">
        <v>440</v>
      </c>
      <c r="O1823" s="2" t="s">
        <v>441</v>
      </c>
      <c r="P1823" s="2">
        <v>638807</v>
      </c>
      <c r="Q1823" s="2">
        <v>637903</v>
      </c>
      <c r="R1823" s="3">
        <f t="shared" si="214"/>
        <v>672987.66500000004</v>
      </c>
      <c r="S1823" s="3">
        <f t="shared" si="215"/>
        <v>708656.01124500006</v>
      </c>
      <c r="T1823" s="2">
        <v>298085.64</v>
      </c>
      <c r="U1823" s="2">
        <v>0</v>
      </c>
      <c r="V1823" s="2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49680.94</v>
      </c>
      <c r="AC1823">
        <v>49680.94</v>
      </c>
      <c r="AD1823">
        <v>49680.94</v>
      </c>
      <c r="AE1823">
        <v>49680.94</v>
      </c>
      <c r="AF1823">
        <v>49680.94</v>
      </c>
      <c r="AG1823">
        <v>49680.94</v>
      </c>
      <c r="AH1823" s="2">
        <f t="shared" si="216"/>
        <v>298085.64</v>
      </c>
      <c r="AI1823" s="2">
        <f t="shared" si="211"/>
        <v>0.4666286374444864</v>
      </c>
      <c r="AJ1823">
        <v>298085.64</v>
      </c>
      <c r="AK1823" s="2">
        <f t="shared" si="217"/>
        <v>596171.28</v>
      </c>
    </row>
    <row r="1824" spans="1:37" ht="12.75" customHeight="1">
      <c r="A1824" s="2">
        <v>14</v>
      </c>
      <c r="B1824" s="2">
        <v>15</v>
      </c>
      <c r="C1824" s="2" t="s">
        <v>711</v>
      </c>
      <c r="D1824" t="s">
        <v>1468</v>
      </c>
      <c r="E1824" s="2" t="s">
        <v>1608</v>
      </c>
      <c r="F1824" t="str">
        <f t="shared" si="212"/>
        <v>053EMPLOYEE RELATED COSTS - SOCIAL CONTRIBUTIONS</v>
      </c>
      <c r="G1824" t="str">
        <f t="shared" si="213"/>
        <v>1023CONTRIBUTION - UIF</v>
      </c>
      <c r="I1824" t="s">
        <v>1326</v>
      </c>
      <c r="J1824" s="2" t="s">
        <v>714</v>
      </c>
      <c r="K1824" s="2" t="s">
        <v>715</v>
      </c>
      <c r="L1824" s="2" t="s">
        <v>436</v>
      </c>
      <c r="M1824" s="2" t="s">
        <v>437</v>
      </c>
      <c r="N1824" s="2" t="s">
        <v>442</v>
      </c>
      <c r="O1824" s="2" t="s">
        <v>443</v>
      </c>
      <c r="P1824" s="2">
        <v>32362</v>
      </c>
      <c r="Q1824" s="2">
        <v>32758</v>
      </c>
      <c r="R1824" s="3">
        <f t="shared" si="214"/>
        <v>34559.69</v>
      </c>
      <c r="S1824" s="3">
        <f t="shared" si="215"/>
        <v>36391.353569999999</v>
      </c>
      <c r="T1824" s="2">
        <v>14944.259999999998</v>
      </c>
      <c r="U1824" s="2">
        <v>0</v>
      </c>
      <c r="V1824" s="2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2512.5100000000002</v>
      </c>
      <c r="AC1824">
        <v>2451.7399999999998</v>
      </c>
      <c r="AD1824">
        <v>2514.8200000000002</v>
      </c>
      <c r="AE1824">
        <v>2597.39</v>
      </c>
      <c r="AF1824">
        <v>2461.59</v>
      </c>
      <c r="AG1824">
        <v>2406.21</v>
      </c>
      <c r="AH1824" s="2">
        <f t="shared" si="216"/>
        <v>14944.259999999998</v>
      </c>
      <c r="AI1824" s="2">
        <f t="shared" si="211"/>
        <v>0.4617841913355169</v>
      </c>
      <c r="AJ1824">
        <v>14944.26</v>
      </c>
      <c r="AK1824" s="2">
        <f t="shared" si="217"/>
        <v>29888.519999999997</v>
      </c>
    </row>
    <row r="1825" spans="1:37" ht="12.75" customHeight="1">
      <c r="A1825" s="2">
        <v>14</v>
      </c>
      <c r="B1825" s="2">
        <v>15</v>
      </c>
      <c r="C1825" s="2" t="s">
        <v>711</v>
      </c>
      <c r="D1825" t="s">
        <v>1468</v>
      </c>
      <c r="E1825" s="2" t="s">
        <v>1608</v>
      </c>
      <c r="F1825" t="str">
        <f t="shared" si="212"/>
        <v>053EMPLOYEE RELATED COSTS - SOCIAL CONTRIBUTIONS</v>
      </c>
      <c r="G1825" t="str">
        <f t="shared" si="213"/>
        <v>1024CONTRIBUTION - GROUP INSURANCE</v>
      </c>
      <c r="I1825" t="s">
        <v>1326</v>
      </c>
      <c r="J1825" s="2" t="s">
        <v>714</v>
      </c>
      <c r="K1825" s="2" t="s">
        <v>715</v>
      </c>
      <c r="L1825" s="2" t="s">
        <v>436</v>
      </c>
      <c r="M1825" s="2" t="s">
        <v>437</v>
      </c>
      <c r="N1825" s="2" t="s">
        <v>444</v>
      </c>
      <c r="O1825" s="2" t="s">
        <v>445</v>
      </c>
      <c r="P1825" s="2">
        <v>47723</v>
      </c>
      <c r="Q1825" s="2">
        <v>47907</v>
      </c>
      <c r="R1825" s="3">
        <f t="shared" si="214"/>
        <v>50541.885000000002</v>
      </c>
      <c r="S1825" s="3">
        <f t="shared" si="215"/>
        <v>53220.604905</v>
      </c>
      <c r="T1825" s="2">
        <v>22386.240000000002</v>
      </c>
      <c r="U1825" s="2">
        <v>0</v>
      </c>
      <c r="V1825" s="2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3731.04</v>
      </c>
      <c r="AC1825">
        <v>3731.04</v>
      </c>
      <c r="AD1825">
        <v>3731.04</v>
      </c>
      <c r="AE1825">
        <v>3731.04</v>
      </c>
      <c r="AF1825">
        <v>3731.04</v>
      </c>
      <c r="AG1825">
        <v>3731.04</v>
      </c>
      <c r="AH1825" s="2">
        <f t="shared" si="216"/>
        <v>22386.240000000002</v>
      </c>
      <c r="AI1825" s="2">
        <f t="shared" si="211"/>
        <v>0.46908702302872834</v>
      </c>
      <c r="AJ1825">
        <v>22386.240000000002</v>
      </c>
      <c r="AK1825" s="2">
        <f t="shared" si="217"/>
        <v>44772.480000000003</v>
      </c>
    </row>
    <row r="1826" spans="1:37" ht="12.75" customHeight="1">
      <c r="A1826" s="2">
        <v>14</v>
      </c>
      <c r="B1826" s="2">
        <v>15</v>
      </c>
      <c r="C1826" s="2" t="s">
        <v>711</v>
      </c>
      <c r="D1826" t="s">
        <v>1468</v>
      </c>
      <c r="E1826" s="2" t="s">
        <v>1608</v>
      </c>
      <c r="F1826" t="str">
        <f t="shared" si="212"/>
        <v>053EMPLOYEE RELATED COSTS - SOCIAL CONTRIBUTIONS</v>
      </c>
      <c r="G1826" t="str">
        <f t="shared" si="213"/>
        <v>1028LEVIES - SETA</v>
      </c>
      <c r="I1826" t="s">
        <v>1326</v>
      </c>
      <c r="J1826" s="2" t="s">
        <v>714</v>
      </c>
      <c r="K1826" s="2" t="s">
        <v>715</v>
      </c>
      <c r="L1826" s="2" t="s">
        <v>436</v>
      </c>
      <c r="M1826" s="2" t="s">
        <v>437</v>
      </c>
      <c r="N1826" s="2" t="s">
        <v>448</v>
      </c>
      <c r="O1826" s="2" t="s">
        <v>449</v>
      </c>
      <c r="P1826" s="2">
        <v>38709</v>
      </c>
      <c r="Q1826" s="2">
        <v>46645</v>
      </c>
      <c r="R1826" s="3">
        <f t="shared" si="214"/>
        <v>49210.474999999999</v>
      </c>
      <c r="S1826" s="3">
        <f t="shared" si="215"/>
        <v>51818.630174999998</v>
      </c>
      <c r="T1826" s="2">
        <v>20732.149999999998</v>
      </c>
      <c r="U1826" s="2">
        <v>0</v>
      </c>
      <c r="V1826" s="2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3628.9</v>
      </c>
      <c r="AC1826">
        <v>3723.91</v>
      </c>
      <c r="AD1826">
        <v>3405.72</v>
      </c>
      <c r="AE1826">
        <v>3678.68</v>
      </c>
      <c r="AF1826">
        <v>3265.91</v>
      </c>
      <c r="AG1826">
        <v>3029.03</v>
      </c>
      <c r="AH1826" s="2">
        <f t="shared" si="216"/>
        <v>20732.149999999998</v>
      </c>
      <c r="AI1826" s="2">
        <f t="shared" si="211"/>
        <v>0.53558991449017024</v>
      </c>
      <c r="AJ1826">
        <v>20732.150000000001</v>
      </c>
      <c r="AK1826" s="2">
        <f t="shared" si="217"/>
        <v>41464.299999999996</v>
      </c>
    </row>
    <row r="1827" spans="1:37" ht="12.75" customHeight="1">
      <c r="A1827" s="2">
        <v>14</v>
      </c>
      <c r="B1827" s="2">
        <v>15</v>
      </c>
      <c r="C1827" s="2" t="s">
        <v>711</v>
      </c>
      <c r="D1827" t="s">
        <v>1468</v>
      </c>
      <c r="E1827" s="2" t="s">
        <v>1608</v>
      </c>
      <c r="F1827" t="str">
        <f t="shared" si="212"/>
        <v>053EMPLOYEE RELATED COSTS - SOCIAL CONTRIBUTIONS</v>
      </c>
      <c r="G1827" t="str">
        <f t="shared" si="213"/>
        <v>1029LEVIES - BARGAINING COUNCIL</v>
      </c>
      <c r="I1827" t="s">
        <v>1326</v>
      </c>
      <c r="J1827" s="2" t="s">
        <v>714</v>
      </c>
      <c r="K1827" s="2" t="s">
        <v>715</v>
      </c>
      <c r="L1827" s="2" t="s">
        <v>436</v>
      </c>
      <c r="M1827" s="2" t="s">
        <v>437</v>
      </c>
      <c r="N1827" s="2" t="s">
        <v>450</v>
      </c>
      <c r="O1827" s="2" t="s">
        <v>451</v>
      </c>
      <c r="P1827" s="2">
        <v>1549</v>
      </c>
      <c r="Q1827" s="2">
        <v>1567</v>
      </c>
      <c r="R1827" s="3">
        <f t="shared" si="214"/>
        <v>1653.1849999999999</v>
      </c>
      <c r="S1827" s="3">
        <f t="shared" si="215"/>
        <v>1740.803805</v>
      </c>
      <c r="T1827" s="2">
        <v>732.24</v>
      </c>
      <c r="U1827" s="2">
        <v>0</v>
      </c>
      <c r="V1827" s="2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122.04</v>
      </c>
      <c r="AC1827">
        <v>122.04</v>
      </c>
      <c r="AD1827">
        <v>122.04</v>
      </c>
      <c r="AE1827">
        <v>122.04</v>
      </c>
      <c r="AF1827">
        <v>122.04</v>
      </c>
      <c r="AG1827">
        <v>122.04</v>
      </c>
      <c r="AH1827" s="2">
        <f t="shared" si="216"/>
        <v>732.24</v>
      </c>
      <c r="AI1827" s="2">
        <f t="shared" si="211"/>
        <v>0.47271788250484181</v>
      </c>
      <c r="AJ1827">
        <v>732.24</v>
      </c>
      <c r="AK1827" s="2">
        <f t="shared" si="217"/>
        <v>1464.48</v>
      </c>
    </row>
    <row r="1828" spans="1:37" ht="12.75" customHeight="1">
      <c r="A1828" s="2">
        <v>14</v>
      </c>
      <c r="B1828" s="2">
        <v>15</v>
      </c>
      <c r="C1828" s="2" t="s">
        <v>711</v>
      </c>
      <c r="D1828" t="s">
        <v>1469</v>
      </c>
      <c r="E1828" s="2" t="s">
        <v>1608</v>
      </c>
      <c r="F1828" t="str">
        <f t="shared" si="212"/>
        <v>053EMPLOYEE RELATED COSTS - SOCIAL CONTRIBUTIONS</v>
      </c>
      <c r="G1828" t="str">
        <f t="shared" si="213"/>
        <v>1021CONTRIBUTION - MEDICAL AID SCHEME</v>
      </c>
      <c r="I1828" t="s">
        <v>1326</v>
      </c>
      <c r="J1828" s="2" t="s">
        <v>716</v>
      </c>
      <c r="K1828" s="2" t="s">
        <v>717</v>
      </c>
      <c r="L1828" s="2" t="s">
        <v>436</v>
      </c>
      <c r="M1828" s="2" t="s">
        <v>437</v>
      </c>
      <c r="N1828" s="2" t="s">
        <v>438</v>
      </c>
      <c r="O1828" s="2" t="s">
        <v>439</v>
      </c>
      <c r="P1828" s="2">
        <v>198350</v>
      </c>
      <c r="Q1828" s="2">
        <v>203840</v>
      </c>
      <c r="R1828" s="3">
        <f t="shared" si="214"/>
        <v>215051.2</v>
      </c>
      <c r="S1828" s="3">
        <f t="shared" si="215"/>
        <v>226448.9136</v>
      </c>
      <c r="T1828" s="2">
        <v>83435.459999999992</v>
      </c>
      <c r="U1828" s="2">
        <v>0</v>
      </c>
      <c r="V1828" s="2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12990.01</v>
      </c>
      <c r="AC1828">
        <v>13892.41</v>
      </c>
      <c r="AD1828">
        <v>13892.41</v>
      </c>
      <c r="AE1828">
        <v>13512.61</v>
      </c>
      <c r="AF1828">
        <v>14415.01</v>
      </c>
      <c r="AG1828">
        <v>14733.01</v>
      </c>
      <c r="AH1828" s="2">
        <f t="shared" si="216"/>
        <v>83435.459999999992</v>
      </c>
      <c r="AI1828" s="2">
        <f t="shared" si="211"/>
        <v>0.42064764305520541</v>
      </c>
      <c r="AJ1828">
        <v>83435.460000000006</v>
      </c>
      <c r="AK1828" s="2">
        <f t="shared" si="217"/>
        <v>166870.91999999998</v>
      </c>
    </row>
    <row r="1829" spans="1:37" ht="12.75" customHeight="1">
      <c r="A1829" s="2">
        <v>14</v>
      </c>
      <c r="B1829" s="2">
        <v>15</v>
      </c>
      <c r="C1829" s="2" t="s">
        <v>711</v>
      </c>
      <c r="D1829" t="s">
        <v>1469</v>
      </c>
      <c r="E1829" s="2" t="s">
        <v>1608</v>
      </c>
      <c r="F1829" t="str">
        <f t="shared" si="212"/>
        <v>053EMPLOYEE RELATED COSTS - SOCIAL CONTRIBUTIONS</v>
      </c>
      <c r="G1829" t="str">
        <f t="shared" si="213"/>
        <v>1022CONTRIBUTION - PENSION SCHEMES</v>
      </c>
      <c r="I1829" t="s">
        <v>1326</v>
      </c>
      <c r="J1829" s="2" t="s">
        <v>716</v>
      </c>
      <c r="K1829" s="2" t="s">
        <v>717</v>
      </c>
      <c r="L1829" s="2" t="s">
        <v>436</v>
      </c>
      <c r="M1829" s="2" t="s">
        <v>437</v>
      </c>
      <c r="N1829" s="2" t="s">
        <v>440</v>
      </c>
      <c r="O1829" s="2" t="s">
        <v>441</v>
      </c>
      <c r="P1829" s="2">
        <v>551361</v>
      </c>
      <c r="Q1829" s="2">
        <v>547449</v>
      </c>
      <c r="R1829" s="3">
        <f t="shared" si="214"/>
        <v>577558.69499999995</v>
      </c>
      <c r="S1829" s="3">
        <f t="shared" si="215"/>
        <v>608169.30583499989</v>
      </c>
      <c r="T1829" s="2">
        <v>227134.13999999998</v>
      </c>
      <c r="U1829" s="2">
        <v>0</v>
      </c>
      <c r="V1829" s="2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37849.379999999997</v>
      </c>
      <c r="AC1829">
        <v>37849.379999999997</v>
      </c>
      <c r="AD1829">
        <v>37849.379999999997</v>
      </c>
      <c r="AE1829">
        <v>37849.379999999997</v>
      </c>
      <c r="AF1829">
        <v>37849.379999999997</v>
      </c>
      <c r="AG1829">
        <v>37887.24</v>
      </c>
      <c r="AH1829" s="2">
        <f t="shared" si="216"/>
        <v>227134.13999999998</v>
      </c>
      <c r="AI1829" s="2">
        <f t="shared" si="211"/>
        <v>0.41195177025578522</v>
      </c>
      <c r="AJ1829">
        <v>227134.14</v>
      </c>
      <c r="AK1829" s="2">
        <f t="shared" si="217"/>
        <v>454268.27999999997</v>
      </c>
    </row>
    <row r="1830" spans="1:37" ht="12.75" customHeight="1">
      <c r="A1830" s="2">
        <v>14</v>
      </c>
      <c r="B1830" s="2">
        <v>15</v>
      </c>
      <c r="C1830" s="2" t="s">
        <v>711</v>
      </c>
      <c r="D1830" t="s">
        <v>1469</v>
      </c>
      <c r="E1830" s="2" t="s">
        <v>1608</v>
      </c>
      <c r="F1830" t="str">
        <f t="shared" si="212"/>
        <v>053EMPLOYEE RELATED COSTS - SOCIAL CONTRIBUTIONS</v>
      </c>
      <c r="G1830" t="str">
        <f t="shared" si="213"/>
        <v>1023CONTRIBUTION - UIF</v>
      </c>
      <c r="I1830" t="s">
        <v>1326</v>
      </c>
      <c r="J1830" s="2" t="s">
        <v>716</v>
      </c>
      <c r="K1830" s="2" t="s">
        <v>717</v>
      </c>
      <c r="L1830" s="2" t="s">
        <v>436</v>
      </c>
      <c r="M1830" s="2" t="s">
        <v>437</v>
      </c>
      <c r="N1830" s="2" t="s">
        <v>442</v>
      </c>
      <c r="O1830" s="2" t="s">
        <v>443</v>
      </c>
      <c r="P1830" s="2">
        <v>26608</v>
      </c>
      <c r="Q1830" s="2">
        <v>27252</v>
      </c>
      <c r="R1830" s="3">
        <f t="shared" si="214"/>
        <v>28750.86</v>
      </c>
      <c r="S1830" s="3">
        <f t="shared" si="215"/>
        <v>30274.655579999999</v>
      </c>
      <c r="T1830" s="2">
        <v>11567.96</v>
      </c>
      <c r="U1830" s="2">
        <v>0</v>
      </c>
      <c r="V1830" s="2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1909.56</v>
      </c>
      <c r="AC1830">
        <v>1911.57</v>
      </c>
      <c r="AD1830">
        <v>1878.38</v>
      </c>
      <c r="AE1830">
        <v>1900.85</v>
      </c>
      <c r="AF1830">
        <v>2002.12</v>
      </c>
      <c r="AG1830">
        <v>1965.48</v>
      </c>
      <c r="AH1830" s="2">
        <f t="shared" si="216"/>
        <v>11567.96</v>
      </c>
      <c r="AI1830" s="2">
        <f t="shared" si="211"/>
        <v>0.43475496091401078</v>
      </c>
      <c r="AJ1830">
        <v>11567.96</v>
      </c>
      <c r="AK1830" s="2">
        <f t="shared" si="217"/>
        <v>23135.919999999998</v>
      </c>
    </row>
    <row r="1831" spans="1:37" ht="12.75" customHeight="1">
      <c r="A1831" s="2">
        <v>14</v>
      </c>
      <c r="B1831" s="2">
        <v>15</v>
      </c>
      <c r="C1831" s="2" t="s">
        <v>711</v>
      </c>
      <c r="D1831" t="s">
        <v>1469</v>
      </c>
      <c r="E1831" s="2" t="s">
        <v>1608</v>
      </c>
      <c r="F1831" t="str">
        <f t="shared" si="212"/>
        <v>053EMPLOYEE RELATED COSTS - SOCIAL CONTRIBUTIONS</v>
      </c>
      <c r="G1831" t="str">
        <f t="shared" si="213"/>
        <v>1024CONTRIBUTION - GROUP INSURANCE</v>
      </c>
      <c r="I1831" t="s">
        <v>1326</v>
      </c>
      <c r="J1831" s="2" t="s">
        <v>716</v>
      </c>
      <c r="K1831" s="2" t="s">
        <v>717</v>
      </c>
      <c r="L1831" s="2" t="s">
        <v>436</v>
      </c>
      <c r="M1831" s="2" t="s">
        <v>437</v>
      </c>
      <c r="N1831" s="2" t="s">
        <v>444</v>
      </c>
      <c r="O1831" s="2" t="s">
        <v>445</v>
      </c>
      <c r="P1831" s="2">
        <v>40135</v>
      </c>
      <c r="Q1831" s="2">
        <v>42491</v>
      </c>
      <c r="R1831" s="3">
        <f t="shared" si="214"/>
        <v>44828.004999999997</v>
      </c>
      <c r="S1831" s="3">
        <f t="shared" si="215"/>
        <v>47203.889264999998</v>
      </c>
      <c r="T1831" s="2">
        <v>16668.490000000002</v>
      </c>
      <c r="U1831" s="2">
        <v>0</v>
      </c>
      <c r="V1831" s="2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2777.38</v>
      </c>
      <c r="AC1831">
        <v>2777.38</v>
      </c>
      <c r="AD1831">
        <v>2777.38</v>
      </c>
      <c r="AE1831">
        <v>2777.38</v>
      </c>
      <c r="AF1831">
        <v>2777.38</v>
      </c>
      <c r="AG1831">
        <v>2781.59</v>
      </c>
      <c r="AH1831" s="2">
        <f t="shared" si="216"/>
        <v>16668.490000000002</v>
      </c>
      <c r="AI1831" s="2">
        <f t="shared" si="211"/>
        <v>0.41531057680328892</v>
      </c>
      <c r="AJ1831">
        <v>16668.490000000002</v>
      </c>
      <c r="AK1831" s="2">
        <f t="shared" si="217"/>
        <v>33336.980000000003</v>
      </c>
    </row>
    <row r="1832" spans="1:37" ht="12.75" customHeight="1">
      <c r="A1832" s="2">
        <v>14</v>
      </c>
      <c r="B1832" s="2">
        <v>15</v>
      </c>
      <c r="C1832" s="2" t="s">
        <v>711</v>
      </c>
      <c r="D1832" t="s">
        <v>1469</v>
      </c>
      <c r="E1832" s="2" t="s">
        <v>1608</v>
      </c>
      <c r="F1832" t="str">
        <f t="shared" si="212"/>
        <v>053EMPLOYEE RELATED COSTS - SOCIAL CONTRIBUTIONS</v>
      </c>
      <c r="G1832" t="str">
        <f t="shared" si="213"/>
        <v>1028LEVIES - SETA</v>
      </c>
      <c r="I1832" t="s">
        <v>1326</v>
      </c>
      <c r="J1832" s="2" t="s">
        <v>716</v>
      </c>
      <c r="K1832" s="2" t="s">
        <v>717</v>
      </c>
      <c r="L1832" s="2" t="s">
        <v>436</v>
      </c>
      <c r="M1832" s="2" t="s">
        <v>437</v>
      </c>
      <c r="N1832" s="2" t="s">
        <v>448</v>
      </c>
      <c r="O1832" s="2" t="s">
        <v>449</v>
      </c>
      <c r="P1832" s="2">
        <v>42783</v>
      </c>
      <c r="Q1832" s="2">
        <v>40167</v>
      </c>
      <c r="R1832" s="3">
        <f t="shared" si="214"/>
        <v>42376.184999999998</v>
      </c>
      <c r="S1832" s="3">
        <f t="shared" si="215"/>
        <v>44622.122804999999</v>
      </c>
      <c r="T1832" s="2">
        <v>17427.48</v>
      </c>
      <c r="U1832" s="2">
        <v>0</v>
      </c>
      <c r="V1832" s="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2908.93</v>
      </c>
      <c r="AC1832">
        <v>2694.64</v>
      </c>
      <c r="AD1832">
        <v>2772.14</v>
      </c>
      <c r="AE1832">
        <v>3033.85</v>
      </c>
      <c r="AF1832">
        <v>3010.29</v>
      </c>
      <c r="AG1832">
        <v>3007.63</v>
      </c>
      <c r="AH1832" s="2">
        <f t="shared" si="216"/>
        <v>17427.48</v>
      </c>
      <c r="AI1832" s="2">
        <f t="shared" si="211"/>
        <v>0.40734590842156931</v>
      </c>
      <c r="AJ1832">
        <v>17427.48</v>
      </c>
      <c r="AK1832" s="2">
        <f t="shared" si="217"/>
        <v>34854.959999999999</v>
      </c>
    </row>
    <row r="1833" spans="1:37" ht="12.75" customHeight="1">
      <c r="A1833" s="2">
        <v>14</v>
      </c>
      <c r="B1833" s="2">
        <v>15</v>
      </c>
      <c r="C1833" s="2" t="s">
        <v>711</v>
      </c>
      <c r="D1833" t="s">
        <v>1469</v>
      </c>
      <c r="E1833" s="2" t="s">
        <v>1608</v>
      </c>
      <c r="F1833" t="str">
        <f t="shared" si="212"/>
        <v>053EMPLOYEE RELATED COSTS - SOCIAL CONTRIBUTIONS</v>
      </c>
      <c r="G1833" t="str">
        <f t="shared" si="213"/>
        <v>1029LEVIES - BARGAINING COUNCIL</v>
      </c>
      <c r="I1833" t="s">
        <v>1326</v>
      </c>
      <c r="J1833" s="2" t="s">
        <v>716</v>
      </c>
      <c r="K1833" s="2" t="s">
        <v>717</v>
      </c>
      <c r="L1833" s="2" t="s">
        <v>436</v>
      </c>
      <c r="M1833" s="2" t="s">
        <v>437</v>
      </c>
      <c r="N1833" s="2" t="s">
        <v>450</v>
      </c>
      <c r="O1833" s="2" t="s">
        <v>451</v>
      </c>
      <c r="P1833" s="2">
        <v>1223</v>
      </c>
      <c r="Q1833" s="2">
        <v>1306</v>
      </c>
      <c r="R1833" s="3">
        <f t="shared" si="214"/>
        <v>1377.83</v>
      </c>
      <c r="S1833" s="3">
        <f t="shared" si="215"/>
        <v>1450.8549899999998</v>
      </c>
      <c r="T1833" s="2">
        <v>569.52</v>
      </c>
      <c r="U1833" s="2">
        <v>0</v>
      </c>
      <c r="V1833" s="2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94.92</v>
      </c>
      <c r="AC1833">
        <v>94.92</v>
      </c>
      <c r="AD1833">
        <v>94.92</v>
      </c>
      <c r="AE1833">
        <v>94.92</v>
      </c>
      <c r="AF1833">
        <v>94.92</v>
      </c>
      <c r="AG1833">
        <v>94.92</v>
      </c>
      <c r="AH1833" s="2">
        <f t="shared" si="216"/>
        <v>569.52</v>
      </c>
      <c r="AI1833" s="2">
        <f t="shared" si="211"/>
        <v>0.46567457072771873</v>
      </c>
      <c r="AJ1833">
        <v>569.52</v>
      </c>
      <c r="AK1833" s="2">
        <f t="shared" si="217"/>
        <v>1139.04</v>
      </c>
    </row>
    <row r="1834" spans="1:37" ht="12.75" customHeight="1">
      <c r="A1834" s="2">
        <v>14</v>
      </c>
      <c r="B1834" s="2">
        <v>15</v>
      </c>
      <c r="C1834" s="2" t="s">
        <v>711</v>
      </c>
      <c r="D1834" t="s">
        <v>1471</v>
      </c>
      <c r="E1834" s="2" t="s">
        <v>1609</v>
      </c>
      <c r="F1834" t="str">
        <f t="shared" si="212"/>
        <v>053EMPLOYEE RELATED COSTS - SOCIAL CONTRIBUTIONS</v>
      </c>
      <c r="G1834" t="str">
        <f t="shared" si="213"/>
        <v>1021CONTRIBUTION - MEDICAL AID SCHEME</v>
      </c>
      <c r="H1834" s="2" t="s">
        <v>1579</v>
      </c>
      <c r="I1834" t="s">
        <v>1326</v>
      </c>
      <c r="J1834" s="2" t="s">
        <v>724</v>
      </c>
      <c r="K1834" s="2" t="s">
        <v>725</v>
      </c>
      <c r="L1834" s="2" t="s">
        <v>436</v>
      </c>
      <c r="M1834" s="2" t="s">
        <v>437</v>
      </c>
      <c r="N1834" s="2" t="s">
        <v>438</v>
      </c>
      <c r="O1834" s="2" t="s">
        <v>439</v>
      </c>
      <c r="P1834" s="2">
        <v>221200</v>
      </c>
      <c r="Q1834" s="2">
        <v>290518</v>
      </c>
      <c r="R1834" s="3">
        <f t="shared" si="214"/>
        <v>306496.49</v>
      </c>
      <c r="S1834" s="3">
        <f t="shared" si="215"/>
        <v>322740.80397000001</v>
      </c>
      <c r="T1834" s="2">
        <v>89568</v>
      </c>
      <c r="U1834" s="2">
        <v>0</v>
      </c>
      <c r="V1834" s="2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13256.4</v>
      </c>
      <c r="AC1834">
        <v>14684.4</v>
      </c>
      <c r="AD1834">
        <v>15406.8</v>
      </c>
      <c r="AE1834">
        <v>15406.8</v>
      </c>
      <c r="AF1834">
        <v>15406.8</v>
      </c>
      <c r="AG1834">
        <v>15406.8</v>
      </c>
      <c r="AH1834" s="2">
        <f t="shared" si="216"/>
        <v>89568</v>
      </c>
      <c r="AI1834" s="2">
        <f t="shared" si="211"/>
        <v>0.40491862567811937</v>
      </c>
      <c r="AJ1834">
        <v>89568</v>
      </c>
      <c r="AK1834" s="2">
        <f t="shared" si="217"/>
        <v>179136</v>
      </c>
    </row>
    <row r="1835" spans="1:37" ht="12.75" customHeight="1">
      <c r="A1835" s="2">
        <v>14</v>
      </c>
      <c r="B1835" s="2">
        <v>15</v>
      </c>
      <c r="C1835" s="2" t="s">
        <v>711</v>
      </c>
      <c r="D1835" t="s">
        <v>1471</v>
      </c>
      <c r="E1835" s="2" t="s">
        <v>1609</v>
      </c>
      <c r="F1835" t="str">
        <f t="shared" si="212"/>
        <v>053EMPLOYEE RELATED COSTS - SOCIAL CONTRIBUTIONS</v>
      </c>
      <c r="G1835" t="str">
        <f t="shared" si="213"/>
        <v>1022CONTRIBUTION - PENSION SCHEMES</v>
      </c>
      <c r="H1835" s="2" t="s">
        <v>1579</v>
      </c>
      <c r="I1835" t="s">
        <v>1326</v>
      </c>
      <c r="J1835" s="2" t="s">
        <v>724</v>
      </c>
      <c r="K1835" s="2" t="s">
        <v>725</v>
      </c>
      <c r="L1835" s="2" t="s">
        <v>436</v>
      </c>
      <c r="M1835" s="2" t="s">
        <v>437</v>
      </c>
      <c r="N1835" s="2" t="s">
        <v>440</v>
      </c>
      <c r="O1835" s="2" t="s">
        <v>441</v>
      </c>
      <c r="P1835" s="2">
        <v>708783</v>
      </c>
      <c r="Q1835" s="2">
        <v>710391</v>
      </c>
      <c r="R1835" s="3">
        <f t="shared" si="214"/>
        <v>749462.505</v>
      </c>
      <c r="S1835" s="3">
        <f t="shared" si="215"/>
        <v>789184.017765</v>
      </c>
      <c r="T1835" s="2">
        <v>338126.46000000008</v>
      </c>
      <c r="U1835" s="2">
        <v>0</v>
      </c>
      <c r="V1835" s="2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56354.41</v>
      </c>
      <c r="AC1835">
        <v>56354.41</v>
      </c>
      <c r="AD1835">
        <v>56354.41</v>
      </c>
      <c r="AE1835">
        <v>56354.41</v>
      </c>
      <c r="AF1835">
        <v>56354.41</v>
      </c>
      <c r="AG1835">
        <v>56354.41</v>
      </c>
      <c r="AH1835" s="2">
        <f t="shared" si="216"/>
        <v>338126.46000000008</v>
      </c>
      <c r="AI1835" s="2">
        <f t="shared" si="211"/>
        <v>0.47705215841802084</v>
      </c>
      <c r="AJ1835">
        <v>338126.46</v>
      </c>
      <c r="AK1835" s="2">
        <f t="shared" si="217"/>
        <v>676252.92000000016</v>
      </c>
    </row>
    <row r="1836" spans="1:37" ht="12.75" customHeight="1">
      <c r="A1836" s="2">
        <v>14</v>
      </c>
      <c r="B1836" s="2">
        <v>15</v>
      </c>
      <c r="C1836" s="2" t="s">
        <v>711</v>
      </c>
      <c r="D1836" t="s">
        <v>1471</v>
      </c>
      <c r="E1836" s="2" t="s">
        <v>1609</v>
      </c>
      <c r="F1836" t="str">
        <f t="shared" si="212"/>
        <v>053EMPLOYEE RELATED COSTS - SOCIAL CONTRIBUTIONS</v>
      </c>
      <c r="G1836" t="str">
        <f t="shared" si="213"/>
        <v>1023CONTRIBUTION - UIF</v>
      </c>
      <c r="H1836" s="2" t="s">
        <v>1579</v>
      </c>
      <c r="I1836" t="s">
        <v>1326</v>
      </c>
      <c r="J1836" s="2" t="s">
        <v>724</v>
      </c>
      <c r="K1836" s="2" t="s">
        <v>725</v>
      </c>
      <c r="L1836" s="2" t="s">
        <v>436</v>
      </c>
      <c r="M1836" s="2" t="s">
        <v>437</v>
      </c>
      <c r="N1836" s="2" t="s">
        <v>442</v>
      </c>
      <c r="O1836" s="2" t="s">
        <v>443</v>
      </c>
      <c r="P1836" s="2">
        <v>29842</v>
      </c>
      <c r="Q1836" s="2">
        <v>30313</v>
      </c>
      <c r="R1836" s="3">
        <f t="shared" si="214"/>
        <v>31980.215</v>
      </c>
      <c r="S1836" s="3">
        <f t="shared" si="215"/>
        <v>33675.166395</v>
      </c>
      <c r="T1836" s="2">
        <v>15386.1</v>
      </c>
      <c r="U1836" s="2">
        <v>0</v>
      </c>
      <c r="V1836" s="2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2578.42</v>
      </c>
      <c r="AC1836">
        <v>2615.02</v>
      </c>
      <c r="AD1836">
        <v>2576.7800000000002</v>
      </c>
      <c r="AE1836">
        <v>2640.24</v>
      </c>
      <c r="AF1836">
        <v>2527.42</v>
      </c>
      <c r="AG1836">
        <v>2448.2199999999998</v>
      </c>
      <c r="AH1836" s="2">
        <f t="shared" si="216"/>
        <v>15386.1</v>
      </c>
      <c r="AI1836" s="2">
        <f t="shared" si="211"/>
        <v>0.51558541652704248</v>
      </c>
      <c r="AJ1836">
        <v>15386.1</v>
      </c>
      <c r="AK1836" s="2">
        <f t="shared" si="217"/>
        <v>30772.2</v>
      </c>
    </row>
    <row r="1837" spans="1:37" ht="12.75" customHeight="1">
      <c r="A1837" s="2">
        <v>14</v>
      </c>
      <c r="B1837" s="2">
        <v>15</v>
      </c>
      <c r="C1837" s="2" t="s">
        <v>711</v>
      </c>
      <c r="D1837" t="s">
        <v>1471</v>
      </c>
      <c r="E1837" s="2" t="s">
        <v>1609</v>
      </c>
      <c r="F1837" t="str">
        <f t="shared" si="212"/>
        <v>053EMPLOYEE RELATED COSTS - SOCIAL CONTRIBUTIONS</v>
      </c>
      <c r="G1837" t="str">
        <f t="shared" si="213"/>
        <v>1024CONTRIBUTION - GROUP INSURANCE</v>
      </c>
      <c r="H1837" s="2" t="s">
        <v>1579</v>
      </c>
      <c r="I1837" t="s">
        <v>1326</v>
      </c>
      <c r="J1837" s="2" t="s">
        <v>724</v>
      </c>
      <c r="K1837" s="2" t="s">
        <v>725</v>
      </c>
      <c r="L1837" s="2" t="s">
        <v>436</v>
      </c>
      <c r="M1837" s="2" t="s">
        <v>437</v>
      </c>
      <c r="N1837" s="2" t="s">
        <v>444</v>
      </c>
      <c r="O1837" s="2" t="s">
        <v>445</v>
      </c>
      <c r="P1837" s="2">
        <v>64943</v>
      </c>
      <c r="Q1837" s="2">
        <v>65758</v>
      </c>
      <c r="R1837" s="3">
        <f t="shared" si="214"/>
        <v>69374.69</v>
      </c>
      <c r="S1837" s="3">
        <f t="shared" si="215"/>
        <v>73051.548569999999</v>
      </c>
      <c r="T1837" s="2">
        <v>30923.219999999998</v>
      </c>
      <c r="U1837" s="2">
        <v>0</v>
      </c>
      <c r="V1837" s="2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5153.87</v>
      </c>
      <c r="AC1837">
        <v>5153.87</v>
      </c>
      <c r="AD1837">
        <v>5153.87</v>
      </c>
      <c r="AE1837">
        <v>5153.87</v>
      </c>
      <c r="AF1837">
        <v>5153.87</v>
      </c>
      <c r="AG1837">
        <v>5153.87</v>
      </c>
      <c r="AH1837" s="2">
        <f t="shared" si="216"/>
        <v>30923.219999999998</v>
      </c>
      <c r="AI1837" s="2">
        <f t="shared" si="211"/>
        <v>0.47615940132115853</v>
      </c>
      <c r="AJ1837">
        <v>30923.22</v>
      </c>
      <c r="AK1837" s="2">
        <f t="shared" si="217"/>
        <v>61846.439999999995</v>
      </c>
    </row>
    <row r="1838" spans="1:37" ht="12.75" customHeight="1">
      <c r="A1838" s="2">
        <v>14</v>
      </c>
      <c r="B1838" s="2">
        <v>15</v>
      </c>
      <c r="C1838" s="2" t="s">
        <v>711</v>
      </c>
      <c r="D1838" t="s">
        <v>1471</v>
      </c>
      <c r="E1838" s="2" t="s">
        <v>1609</v>
      </c>
      <c r="F1838" t="str">
        <f t="shared" si="212"/>
        <v>053EMPLOYEE RELATED COSTS - SOCIAL CONTRIBUTIONS</v>
      </c>
      <c r="G1838" t="str">
        <f t="shared" si="213"/>
        <v>1028LEVIES - SETA</v>
      </c>
      <c r="H1838" s="2" t="s">
        <v>1579</v>
      </c>
      <c r="I1838" t="s">
        <v>1326</v>
      </c>
      <c r="J1838" s="2" t="s">
        <v>724</v>
      </c>
      <c r="K1838" s="2" t="s">
        <v>725</v>
      </c>
      <c r="L1838" s="2" t="s">
        <v>436</v>
      </c>
      <c r="M1838" s="2" t="s">
        <v>437</v>
      </c>
      <c r="N1838" s="2" t="s">
        <v>448</v>
      </c>
      <c r="O1838" s="2" t="s">
        <v>449</v>
      </c>
      <c r="P1838" s="2">
        <v>47403</v>
      </c>
      <c r="Q1838" s="2">
        <v>50608</v>
      </c>
      <c r="R1838" s="3">
        <f t="shared" si="214"/>
        <v>53391.44</v>
      </c>
      <c r="S1838" s="3">
        <f t="shared" si="215"/>
        <v>56221.186320000001</v>
      </c>
      <c r="T1838" s="2">
        <v>26651.56</v>
      </c>
      <c r="U1838" s="2">
        <v>0</v>
      </c>
      <c r="V1838" s="2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5750.47</v>
      </c>
      <c r="AC1838">
        <v>4256.5600000000004</v>
      </c>
      <c r="AD1838">
        <v>4189.1499999999996</v>
      </c>
      <c r="AE1838">
        <v>4255.4399999999996</v>
      </c>
      <c r="AF1838">
        <v>4287.49</v>
      </c>
      <c r="AG1838">
        <v>3912.45</v>
      </c>
      <c r="AH1838" s="2">
        <f t="shared" si="216"/>
        <v>26651.56</v>
      </c>
      <c r="AI1838" s="2">
        <f t="shared" si="211"/>
        <v>0.5622336139062929</v>
      </c>
      <c r="AJ1838">
        <v>26651.56</v>
      </c>
      <c r="AK1838" s="2">
        <f t="shared" si="217"/>
        <v>53303.12</v>
      </c>
    </row>
    <row r="1839" spans="1:37" ht="12.75" customHeight="1">
      <c r="A1839" s="2">
        <v>14</v>
      </c>
      <c r="B1839" s="2">
        <v>15</v>
      </c>
      <c r="C1839" s="2" t="s">
        <v>711</v>
      </c>
      <c r="D1839" t="s">
        <v>1471</v>
      </c>
      <c r="E1839" s="2" t="s">
        <v>1609</v>
      </c>
      <c r="F1839" t="str">
        <f t="shared" si="212"/>
        <v>053EMPLOYEE RELATED COSTS - SOCIAL CONTRIBUTIONS</v>
      </c>
      <c r="G1839" t="str">
        <f t="shared" si="213"/>
        <v>1029LEVIES - BARGAINING COUNCIL</v>
      </c>
      <c r="H1839" s="2" t="s">
        <v>1579</v>
      </c>
      <c r="I1839" t="s">
        <v>1326</v>
      </c>
      <c r="J1839" s="2" t="s">
        <v>724</v>
      </c>
      <c r="K1839" s="2" t="s">
        <v>725</v>
      </c>
      <c r="L1839" s="2" t="s">
        <v>436</v>
      </c>
      <c r="M1839" s="2" t="s">
        <v>437</v>
      </c>
      <c r="N1839" s="2" t="s">
        <v>450</v>
      </c>
      <c r="O1839" s="2" t="s">
        <v>451</v>
      </c>
      <c r="P1839" s="2">
        <v>1875</v>
      </c>
      <c r="Q1839" s="2">
        <v>1915</v>
      </c>
      <c r="R1839" s="3">
        <f t="shared" si="214"/>
        <v>2020.325</v>
      </c>
      <c r="S1839" s="3">
        <f t="shared" si="215"/>
        <v>2127.4022249999998</v>
      </c>
      <c r="T1839" s="2">
        <v>894.95999999999992</v>
      </c>
      <c r="U1839" s="2">
        <v>0</v>
      </c>
      <c r="V1839" s="2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149.16</v>
      </c>
      <c r="AC1839">
        <v>149.16</v>
      </c>
      <c r="AD1839">
        <v>149.16</v>
      </c>
      <c r="AE1839">
        <v>149.16</v>
      </c>
      <c r="AF1839">
        <v>149.16</v>
      </c>
      <c r="AG1839">
        <v>149.16</v>
      </c>
      <c r="AH1839" s="2">
        <f t="shared" si="216"/>
        <v>894.95999999999992</v>
      </c>
      <c r="AI1839" s="2">
        <f t="shared" si="211"/>
        <v>0.47731199999999996</v>
      </c>
      <c r="AJ1839">
        <v>894.96</v>
      </c>
      <c r="AK1839" s="2">
        <f t="shared" si="217"/>
        <v>1789.9199999999998</v>
      </c>
    </row>
    <row r="1840" spans="1:37" ht="12.75" customHeight="1">
      <c r="A1840" s="2">
        <v>14</v>
      </c>
      <c r="B1840" s="2">
        <v>15</v>
      </c>
      <c r="C1840" s="2" t="s">
        <v>10</v>
      </c>
      <c r="D1840" t="s">
        <v>1451</v>
      </c>
      <c r="E1840" s="2" t="s">
        <v>1608</v>
      </c>
      <c r="F1840" t="str">
        <f t="shared" si="212"/>
        <v>055EMPLOYEE COSTS CAPITALIZED</v>
      </c>
      <c r="G1840" t="str">
        <f t="shared" si="213"/>
        <v>1035EMPLOYEE COSTS CAPITALIZED - SALARIES &amp; WAGES</v>
      </c>
      <c r="H1840" s="2" t="s">
        <v>1582</v>
      </c>
      <c r="I1840" t="s">
        <v>1326</v>
      </c>
      <c r="J1840" s="2" t="s">
        <v>595</v>
      </c>
      <c r="K1840" s="2" t="s">
        <v>596</v>
      </c>
      <c r="L1840" s="2" t="s">
        <v>1081</v>
      </c>
      <c r="M1840" s="2" t="s">
        <v>1082</v>
      </c>
      <c r="N1840" s="2" t="s">
        <v>1083</v>
      </c>
      <c r="O1840" s="2" t="s">
        <v>1084</v>
      </c>
      <c r="P1840" s="2">
        <v>-1899645</v>
      </c>
      <c r="Q1840" s="2">
        <v>-2063970</v>
      </c>
      <c r="R1840" s="3">
        <f t="shared" si="214"/>
        <v>-2177488.35</v>
      </c>
      <c r="S1840" s="3">
        <f t="shared" si="215"/>
        <v>-2292895.2325500003</v>
      </c>
      <c r="T1840" s="2">
        <v>0</v>
      </c>
      <c r="U1840" s="2">
        <v>0</v>
      </c>
      <c r="V1840" s="2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 s="2">
        <f t="shared" si="216"/>
        <v>0</v>
      </c>
      <c r="AI1840" s="2">
        <f t="shared" si="211"/>
        <v>0</v>
      </c>
      <c r="AJ1840">
        <v>0</v>
      </c>
      <c r="AK1840" s="2">
        <f t="shared" ref="AK1840:AK1866" si="218">P1840</f>
        <v>-1899645</v>
      </c>
    </row>
    <row r="1841" spans="1:37" ht="12.75" customHeight="1">
      <c r="A1841" s="2">
        <v>14</v>
      </c>
      <c r="B1841" s="2">
        <v>15</v>
      </c>
      <c r="C1841" s="2" t="s">
        <v>10</v>
      </c>
      <c r="D1841" t="s">
        <v>1463</v>
      </c>
      <c r="E1841" s="2" t="s">
        <v>1610</v>
      </c>
      <c r="F1841" t="str">
        <f t="shared" si="212"/>
        <v>055EMPLOYEE COSTS CAPITALIZED</v>
      </c>
      <c r="G1841" t="str">
        <f t="shared" si="213"/>
        <v>1035EMPLOYEE COSTS CAPITALIZED - SALARIES &amp; WAGES</v>
      </c>
      <c r="H1841" s="2" t="s">
        <v>1584</v>
      </c>
      <c r="I1841" t="s">
        <v>1326</v>
      </c>
      <c r="J1841" s="2" t="s">
        <v>671</v>
      </c>
      <c r="K1841" s="2" t="s">
        <v>672</v>
      </c>
      <c r="L1841" s="2" t="s">
        <v>1081</v>
      </c>
      <c r="M1841" s="2" t="s">
        <v>1082</v>
      </c>
      <c r="N1841" s="2" t="s">
        <v>1083</v>
      </c>
      <c r="O1841" s="2" t="s">
        <v>1084</v>
      </c>
      <c r="P1841" s="2">
        <v>-2278822</v>
      </c>
      <c r="Q1841" s="2">
        <v>-2704249</v>
      </c>
      <c r="R1841" s="3">
        <f t="shared" si="214"/>
        <v>-2852982.6949999998</v>
      </c>
      <c r="S1841" s="3">
        <f t="shared" si="215"/>
        <v>-3004190.7778349998</v>
      </c>
      <c r="T1841" s="2">
        <v>0</v>
      </c>
      <c r="U1841" s="2">
        <v>0</v>
      </c>
      <c r="V1841" s="2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 s="2">
        <f t="shared" si="216"/>
        <v>0</v>
      </c>
      <c r="AI1841" s="2">
        <f t="shared" si="211"/>
        <v>0</v>
      </c>
      <c r="AJ1841">
        <v>0</v>
      </c>
      <c r="AK1841" s="2">
        <f t="shared" si="218"/>
        <v>-2278822</v>
      </c>
    </row>
    <row r="1842" spans="1:37" ht="12.75" customHeight="1">
      <c r="A1842" s="2">
        <v>14</v>
      </c>
      <c r="B1842" s="2">
        <v>15</v>
      </c>
      <c r="C1842" s="2" t="s">
        <v>10</v>
      </c>
      <c r="D1842" t="s">
        <v>1464</v>
      </c>
      <c r="E1842" s="2" t="s">
        <v>1610</v>
      </c>
      <c r="F1842" t="str">
        <f t="shared" si="212"/>
        <v>055EMPLOYEE COSTS CAPITALIZED</v>
      </c>
      <c r="G1842" t="str">
        <f t="shared" si="213"/>
        <v>1035EMPLOYEE COSTS CAPITALIZED - SALARIES &amp; WAGES</v>
      </c>
      <c r="H1842" s="2" t="s">
        <v>1584</v>
      </c>
      <c r="I1842" t="s">
        <v>1326</v>
      </c>
      <c r="J1842" s="2" t="s">
        <v>673</v>
      </c>
      <c r="K1842" s="2" t="s">
        <v>674</v>
      </c>
      <c r="L1842" s="2" t="s">
        <v>1081</v>
      </c>
      <c r="M1842" s="2" t="s">
        <v>1082</v>
      </c>
      <c r="N1842" s="2" t="s">
        <v>1083</v>
      </c>
      <c r="O1842" s="2" t="s">
        <v>1084</v>
      </c>
      <c r="P1842" s="2">
        <v>-1704855</v>
      </c>
      <c r="Q1842" s="2">
        <v>-2261913</v>
      </c>
      <c r="R1842" s="3">
        <f t="shared" si="214"/>
        <v>-2386318.2149999999</v>
      </c>
      <c r="S1842" s="3">
        <f t="shared" si="215"/>
        <v>-2512793.0803950001</v>
      </c>
      <c r="T1842" s="2">
        <v>0</v>
      </c>
      <c r="U1842" s="2">
        <v>0</v>
      </c>
      <c r="V1842" s="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 s="2">
        <f t="shared" si="216"/>
        <v>0</v>
      </c>
      <c r="AI1842" s="2">
        <f t="shared" si="211"/>
        <v>0</v>
      </c>
      <c r="AJ1842">
        <v>0</v>
      </c>
      <c r="AK1842" s="2">
        <f t="shared" si="218"/>
        <v>-1704855</v>
      </c>
    </row>
    <row r="1843" spans="1:37" ht="12.75" customHeight="1">
      <c r="A1843" s="2">
        <v>14</v>
      </c>
      <c r="B1843" s="2">
        <v>15</v>
      </c>
      <c r="C1843" s="2" t="s">
        <v>10</v>
      </c>
      <c r="D1843" t="s">
        <v>1465</v>
      </c>
      <c r="E1843" s="2" t="s">
        <v>1610</v>
      </c>
      <c r="F1843" t="str">
        <f t="shared" si="212"/>
        <v>055EMPLOYEE COSTS CAPITALIZED</v>
      </c>
      <c r="G1843" t="str">
        <f t="shared" si="213"/>
        <v>1035EMPLOYEE COSTS CAPITALIZED - SALARIES &amp; WAGES</v>
      </c>
      <c r="H1843" s="2" t="s">
        <v>1584</v>
      </c>
      <c r="I1843" t="s">
        <v>1326</v>
      </c>
      <c r="J1843" s="2" t="s">
        <v>684</v>
      </c>
      <c r="K1843" s="2" t="s">
        <v>685</v>
      </c>
      <c r="L1843" s="2" t="s">
        <v>1081</v>
      </c>
      <c r="M1843" s="2" t="s">
        <v>1082</v>
      </c>
      <c r="N1843" s="2" t="s">
        <v>1083</v>
      </c>
      <c r="O1843" s="2" t="s">
        <v>1084</v>
      </c>
      <c r="P1843" s="2">
        <v>-2086456</v>
      </c>
      <c r="Q1843" s="2">
        <v>-2485639</v>
      </c>
      <c r="R1843" s="3">
        <f t="shared" si="214"/>
        <v>-2622349.145</v>
      </c>
      <c r="S1843" s="3">
        <f t="shared" si="215"/>
        <v>-2761333.6496850001</v>
      </c>
      <c r="T1843" s="2">
        <v>0</v>
      </c>
      <c r="U1843" s="2">
        <v>0</v>
      </c>
      <c r="V1843" s="2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 s="2">
        <f t="shared" si="216"/>
        <v>0</v>
      </c>
      <c r="AI1843" s="2">
        <f t="shared" si="211"/>
        <v>0</v>
      </c>
      <c r="AJ1843">
        <v>0</v>
      </c>
      <c r="AK1843" s="2">
        <f t="shared" si="218"/>
        <v>-2086456</v>
      </c>
    </row>
    <row r="1844" spans="1:37" ht="12.75" customHeight="1">
      <c r="A1844" s="2">
        <v>14</v>
      </c>
      <c r="B1844" s="2">
        <v>15</v>
      </c>
      <c r="C1844" s="2" t="s">
        <v>10</v>
      </c>
      <c r="D1844" t="s">
        <v>1441</v>
      </c>
      <c r="E1844" s="2" t="s">
        <v>1608</v>
      </c>
      <c r="F1844" t="str">
        <f t="shared" si="212"/>
        <v>056EMPLOYEE COSTS ALLOCATED TO OTHER OPERATING ITEMS</v>
      </c>
      <c r="G1844" t="str">
        <f t="shared" si="213"/>
        <v>1041EMPLOYEE COSTS ALLOCATED - SALARIES &amp; WAGES</v>
      </c>
      <c r="H1844" s="2" t="s">
        <v>1573</v>
      </c>
      <c r="I1844" t="s">
        <v>1326</v>
      </c>
      <c r="J1844" s="2" t="s">
        <v>555</v>
      </c>
      <c r="K1844" s="2" t="s">
        <v>556</v>
      </c>
      <c r="L1844" s="2" t="s">
        <v>585</v>
      </c>
      <c r="M1844" s="2" t="s">
        <v>1085</v>
      </c>
      <c r="N1844" s="2" t="s">
        <v>1086</v>
      </c>
      <c r="O1844" s="2" t="s">
        <v>1087</v>
      </c>
      <c r="P1844" s="2">
        <v>-3661154</v>
      </c>
      <c r="Q1844" s="2">
        <v>-4514934</v>
      </c>
      <c r="R1844" s="3">
        <f t="shared" si="214"/>
        <v>-4763255.37</v>
      </c>
      <c r="S1844" s="3">
        <f t="shared" si="215"/>
        <v>-5015707.9046100006</v>
      </c>
      <c r="T1844" s="2">
        <v>0</v>
      </c>
      <c r="U1844" s="2">
        <v>0</v>
      </c>
      <c r="V1844" s="2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 s="2">
        <f t="shared" si="216"/>
        <v>0</v>
      </c>
      <c r="AI1844" s="2">
        <f t="shared" si="211"/>
        <v>0</v>
      </c>
      <c r="AJ1844">
        <v>0</v>
      </c>
      <c r="AK1844" s="2">
        <f t="shared" si="218"/>
        <v>-3661154</v>
      </c>
    </row>
    <row r="1845" spans="1:37" ht="12.75" customHeight="1">
      <c r="A1845" s="2">
        <v>14</v>
      </c>
      <c r="B1845" s="2">
        <v>15</v>
      </c>
      <c r="C1845" s="2" t="s">
        <v>10</v>
      </c>
      <c r="D1845" t="s">
        <v>1441</v>
      </c>
      <c r="E1845" s="2" t="s">
        <v>1608</v>
      </c>
      <c r="F1845" t="str">
        <f t="shared" si="212"/>
        <v>056EMPLOYEE COSTS ALLOCATED TO OTHER OPERATING ITEMS</v>
      </c>
      <c r="G1845" t="str">
        <f t="shared" si="213"/>
        <v>1043INTERNAL VEHICLES</v>
      </c>
      <c r="H1845" s="2" t="s">
        <v>1573</v>
      </c>
      <c r="I1845" t="s">
        <v>1326</v>
      </c>
      <c r="J1845" s="2" t="s">
        <v>555</v>
      </c>
      <c r="K1845" s="2" t="s">
        <v>556</v>
      </c>
      <c r="L1845" s="2" t="s">
        <v>585</v>
      </c>
      <c r="M1845" s="2" t="s">
        <v>1085</v>
      </c>
      <c r="N1845" s="2" t="s">
        <v>1088</v>
      </c>
      <c r="O1845" s="2" t="s">
        <v>1089</v>
      </c>
      <c r="P1845" s="2">
        <v>-21013156</v>
      </c>
      <c r="Q1845" s="2">
        <v>-22209328</v>
      </c>
      <c r="R1845" s="3">
        <f t="shared" si="214"/>
        <v>-23430841.039999999</v>
      </c>
      <c r="S1845" s="3">
        <f t="shared" si="215"/>
        <v>-24672675.615119997</v>
      </c>
      <c r="T1845" s="2">
        <v>-7369701.1699999999</v>
      </c>
      <c r="U1845" s="2">
        <v>0</v>
      </c>
      <c r="V1845" s="2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-998745.11</v>
      </c>
      <c r="AC1845">
        <v>-579140.89</v>
      </c>
      <c r="AD1845">
        <v>-1905757.17</v>
      </c>
      <c r="AE1845">
        <v>-2025248.6</v>
      </c>
      <c r="AF1845">
        <v>-962695.92</v>
      </c>
      <c r="AG1845">
        <v>-898113.48</v>
      </c>
      <c r="AH1845" s="2">
        <f t="shared" si="216"/>
        <v>-7369701.1699999999</v>
      </c>
      <c r="AI1845" s="2">
        <f t="shared" si="211"/>
        <v>0.35071843420379117</v>
      </c>
      <c r="AJ1845">
        <v>-7369701.1699999999</v>
      </c>
      <c r="AK1845" s="2">
        <f t="shared" si="218"/>
        <v>-21013156</v>
      </c>
    </row>
    <row r="1846" spans="1:37" ht="12.75" customHeight="1">
      <c r="A1846" s="2">
        <v>14</v>
      </c>
      <c r="B1846" s="2">
        <v>15</v>
      </c>
      <c r="C1846" s="2" t="s">
        <v>10</v>
      </c>
      <c r="D1846" t="s">
        <v>1451</v>
      </c>
      <c r="E1846" s="2" t="s">
        <v>1608</v>
      </c>
      <c r="F1846" t="str">
        <f t="shared" si="212"/>
        <v>056EMPLOYEE COSTS ALLOCATED TO OTHER OPERATING ITEMS</v>
      </c>
      <c r="G1846" t="str">
        <f t="shared" si="213"/>
        <v>1041EMPLOYEE COSTS ALLOCATED - SALARIES &amp; WAGES</v>
      </c>
      <c r="H1846" s="2" t="s">
        <v>1582</v>
      </c>
      <c r="I1846" t="s">
        <v>1326</v>
      </c>
      <c r="J1846" s="2" t="s">
        <v>595</v>
      </c>
      <c r="K1846" s="2" t="s">
        <v>596</v>
      </c>
      <c r="L1846" s="2" t="s">
        <v>585</v>
      </c>
      <c r="M1846" s="2" t="s">
        <v>1085</v>
      </c>
      <c r="N1846" s="2" t="s">
        <v>1086</v>
      </c>
      <c r="O1846" s="2" t="s">
        <v>1087</v>
      </c>
      <c r="P1846" s="2">
        <v>-13449412</v>
      </c>
      <c r="Q1846" s="2">
        <v>-14621112</v>
      </c>
      <c r="R1846" s="3">
        <f t="shared" si="214"/>
        <v>-15425273.16</v>
      </c>
      <c r="S1846" s="3">
        <f t="shared" si="215"/>
        <v>-16242812.63748</v>
      </c>
      <c r="T1846" s="2">
        <v>0</v>
      </c>
      <c r="U1846" s="2">
        <v>0</v>
      </c>
      <c r="V1846" s="2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 s="2">
        <f t="shared" si="216"/>
        <v>0</v>
      </c>
      <c r="AI1846" s="2">
        <f t="shared" si="211"/>
        <v>0</v>
      </c>
      <c r="AJ1846">
        <v>0</v>
      </c>
      <c r="AK1846" s="2">
        <f t="shared" si="218"/>
        <v>-13449412</v>
      </c>
    </row>
    <row r="1847" spans="1:37" ht="12.75" customHeight="1">
      <c r="A1847" s="2">
        <v>14</v>
      </c>
      <c r="B1847" s="2">
        <v>15</v>
      </c>
      <c r="C1847" s="2" t="s">
        <v>10</v>
      </c>
      <c r="D1847" t="s">
        <v>1452</v>
      </c>
      <c r="E1847" s="2" t="s">
        <v>1608</v>
      </c>
      <c r="F1847" t="str">
        <f t="shared" si="212"/>
        <v>056EMPLOYEE COSTS ALLOCATED TO OTHER OPERATING ITEMS</v>
      </c>
      <c r="G1847" t="str">
        <f t="shared" si="213"/>
        <v>1041EMPLOYEE COSTS ALLOCATED - SALARIES &amp; WAGES</v>
      </c>
      <c r="H1847" s="2" t="s">
        <v>1578</v>
      </c>
      <c r="I1847" t="s">
        <v>1326</v>
      </c>
      <c r="J1847" s="2" t="s">
        <v>610</v>
      </c>
      <c r="K1847" s="2" t="s">
        <v>611</v>
      </c>
      <c r="L1847" s="2" t="s">
        <v>585</v>
      </c>
      <c r="M1847" s="2" t="s">
        <v>1085</v>
      </c>
      <c r="N1847" s="2" t="s">
        <v>1086</v>
      </c>
      <c r="O1847" s="2" t="s">
        <v>1087</v>
      </c>
      <c r="P1847" s="2">
        <v>-9498605</v>
      </c>
      <c r="Q1847" s="2">
        <v>-9865023</v>
      </c>
      <c r="R1847" s="3">
        <f t="shared" si="214"/>
        <v>-10407599.265000001</v>
      </c>
      <c r="S1847" s="3">
        <f t="shared" si="215"/>
        <v>-10959202.026045</v>
      </c>
      <c r="T1847" s="2">
        <v>0</v>
      </c>
      <c r="U1847" s="2">
        <v>0</v>
      </c>
      <c r="V1847" s="2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 s="2">
        <f t="shared" si="216"/>
        <v>0</v>
      </c>
      <c r="AI1847" s="2">
        <f t="shared" si="211"/>
        <v>0</v>
      </c>
      <c r="AJ1847">
        <v>0</v>
      </c>
      <c r="AK1847" s="2">
        <f t="shared" si="218"/>
        <v>-9498605</v>
      </c>
    </row>
    <row r="1848" spans="1:37" ht="12.75" customHeight="1">
      <c r="A1848" s="2">
        <v>14</v>
      </c>
      <c r="B1848" s="2">
        <v>15</v>
      </c>
      <c r="C1848" s="2" t="s">
        <v>10</v>
      </c>
      <c r="D1848" t="s">
        <v>1453</v>
      </c>
      <c r="E1848" s="2" t="s">
        <v>1609</v>
      </c>
      <c r="F1848" t="str">
        <f t="shared" si="212"/>
        <v>056EMPLOYEE COSTS ALLOCATED TO OTHER OPERATING ITEMS</v>
      </c>
      <c r="G1848" t="str">
        <f t="shared" si="213"/>
        <v>1041EMPLOYEE COSTS ALLOCATED - SALARIES &amp; WAGES</v>
      </c>
      <c r="H1848" s="2" t="s">
        <v>1575</v>
      </c>
      <c r="I1848" t="s">
        <v>1326</v>
      </c>
      <c r="J1848" s="2" t="s">
        <v>623</v>
      </c>
      <c r="K1848" s="2" t="s">
        <v>624</v>
      </c>
      <c r="L1848" s="2" t="s">
        <v>585</v>
      </c>
      <c r="M1848" s="2" t="s">
        <v>1085</v>
      </c>
      <c r="N1848" s="2" t="s">
        <v>1086</v>
      </c>
      <c r="O1848" s="2" t="s">
        <v>1087</v>
      </c>
      <c r="P1848" s="2">
        <v>-14893732</v>
      </c>
      <c r="Q1848" s="2">
        <v>-16135539</v>
      </c>
      <c r="R1848" s="3">
        <f t="shared" si="214"/>
        <v>-17022993.645</v>
      </c>
      <c r="S1848" s="3">
        <f t="shared" si="215"/>
        <v>-17925212.308185</v>
      </c>
      <c r="T1848" s="2">
        <v>0</v>
      </c>
      <c r="U1848" s="2">
        <v>0</v>
      </c>
      <c r="V1848" s="2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 s="2">
        <f t="shared" si="216"/>
        <v>0</v>
      </c>
      <c r="AI1848" s="2">
        <f t="shared" si="211"/>
        <v>0</v>
      </c>
      <c r="AJ1848">
        <v>0</v>
      </c>
      <c r="AK1848" s="2">
        <f t="shared" si="218"/>
        <v>-14893732</v>
      </c>
    </row>
    <row r="1849" spans="1:37" ht="12.75" customHeight="1">
      <c r="A1849" s="2">
        <v>14</v>
      </c>
      <c r="B1849" s="2">
        <v>15</v>
      </c>
      <c r="C1849" s="2" t="s">
        <v>10</v>
      </c>
      <c r="D1849" t="s">
        <v>1463</v>
      </c>
      <c r="E1849" s="2" t="s">
        <v>1610</v>
      </c>
      <c r="F1849" t="str">
        <f t="shared" si="212"/>
        <v>056EMPLOYEE COSTS ALLOCATED TO OTHER OPERATING ITEMS</v>
      </c>
      <c r="G1849" t="str">
        <f t="shared" si="213"/>
        <v>1041EMPLOYEE COSTS ALLOCATED - SALARIES &amp; WAGES</v>
      </c>
      <c r="H1849" s="2" t="s">
        <v>1584</v>
      </c>
      <c r="I1849" t="s">
        <v>1326</v>
      </c>
      <c r="J1849" s="2" t="s">
        <v>671</v>
      </c>
      <c r="K1849" s="2" t="s">
        <v>672</v>
      </c>
      <c r="L1849" s="2" t="s">
        <v>585</v>
      </c>
      <c r="M1849" s="2" t="s">
        <v>1085</v>
      </c>
      <c r="N1849" s="2" t="s">
        <v>1086</v>
      </c>
      <c r="O1849" s="2" t="s">
        <v>1087</v>
      </c>
      <c r="P1849" s="2">
        <v>-5176676</v>
      </c>
      <c r="Q1849" s="2">
        <v>-4667935</v>
      </c>
      <c r="R1849" s="3">
        <f t="shared" si="214"/>
        <v>-4924671.4249999998</v>
      </c>
      <c r="S1849" s="3">
        <f t="shared" si="215"/>
        <v>-5185679.0105249994</v>
      </c>
      <c r="T1849" s="2">
        <v>0</v>
      </c>
      <c r="U1849" s="2">
        <v>0</v>
      </c>
      <c r="V1849" s="2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 s="2">
        <f t="shared" si="216"/>
        <v>0</v>
      </c>
      <c r="AI1849" s="2">
        <f t="shared" si="211"/>
        <v>0</v>
      </c>
      <c r="AJ1849">
        <v>0</v>
      </c>
      <c r="AK1849" s="2">
        <f t="shared" si="218"/>
        <v>-5176676</v>
      </c>
    </row>
    <row r="1850" spans="1:37" ht="12.75" customHeight="1">
      <c r="A1850" s="2">
        <v>14</v>
      </c>
      <c r="B1850" s="2">
        <v>15</v>
      </c>
      <c r="C1850" s="2" t="s">
        <v>10</v>
      </c>
      <c r="D1850" t="s">
        <v>1464</v>
      </c>
      <c r="E1850" s="2" t="s">
        <v>1610</v>
      </c>
      <c r="F1850" t="str">
        <f t="shared" si="212"/>
        <v>056EMPLOYEE COSTS ALLOCATED TO OTHER OPERATING ITEMS</v>
      </c>
      <c r="G1850" t="str">
        <f t="shared" si="213"/>
        <v>1041EMPLOYEE COSTS ALLOCATED - SALARIES &amp; WAGES</v>
      </c>
      <c r="H1850" s="2" t="s">
        <v>1584</v>
      </c>
      <c r="I1850" t="s">
        <v>1326</v>
      </c>
      <c r="J1850" s="2" t="s">
        <v>673</v>
      </c>
      <c r="K1850" s="2" t="s">
        <v>674</v>
      </c>
      <c r="L1850" s="2" t="s">
        <v>585</v>
      </c>
      <c r="M1850" s="2" t="s">
        <v>1085</v>
      </c>
      <c r="N1850" s="2" t="s">
        <v>1086</v>
      </c>
      <c r="O1850" s="2" t="s">
        <v>1087</v>
      </c>
      <c r="P1850" s="2">
        <v>-18691266</v>
      </c>
      <c r="Q1850" s="2">
        <v>-19658910</v>
      </c>
      <c r="R1850" s="3">
        <f t="shared" si="214"/>
        <v>-20740150.050000001</v>
      </c>
      <c r="S1850" s="3">
        <f t="shared" si="215"/>
        <v>-21839378.00265</v>
      </c>
      <c r="T1850" s="2">
        <v>0</v>
      </c>
      <c r="U1850" s="2">
        <v>0</v>
      </c>
      <c r="V1850" s="2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 s="2">
        <f t="shared" si="216"/>
        <v>0</v>
      </c>
      <c r="AI1850" s="2">
        <f t="shared" si="211"/>
        <v>0</v>
      </c>
      <c r="AJ1850">
        <v>0</v>
      </c>
      <c r="AK1850" s="2">
        <f t="shared" si="218"/>
        <v>-18691266</v>
      </c>
    </row>
    <row r="1851" spans="1:37" ht="12.75" customHeight="1">
      <c r="A1851" s="2">
        <v>14</v>
      </c>
      <c r="B1851" s="2">
        <v>15</v>
      </c>
      <c r="C1851" s="2" t="s">
        <v>10</v>
      </c>
      <c r="D1851" t="s">
        <v>1465</v>
      </c>
      <c r="E1851" s="2" t="s">
        <v>1610</v>
      </c>
      <c r="F1851" t="str">
        <f t="shared" si="212"/>
        <v>056EMPLOYEE COSTS ALLOCATED TO OTHER OPERATING ITEMS</v>
      </c>
      <c r="G1851" t="str">
        <f t="shared" si="213"/>
        <v>1041EMPLOYEE COSTS ALLOCATED - SALARIES &amp; WAGES</v>
      </c>
      <c r="H1851" s="2" t="s">
        <v>1584</v>
      </c>
      <c r="I1851" t="s">
        <v>1326</v>
      </c>
      <c r="J1851" s="2" t="s">
        <v>684</v>
      </c>
      <c r="K1851" s="2" t="s">
        <v>685</v>
      </c>
      <c r="L1851" s="2" t="s">
        <v>585</v>
      </c>
      <c r="M1851" s="2" t="s">
        <v>1085</v>
      </c>
      <c r="N1851" s="2" t="s">
        <v>1086</v>
      </c>
      <c r="O1851" s="2" t="s">
        <v>1087</v>
      </c>
      <c r="P1851" s="2">
        <v>-8562209</v>
      </c>
      <c r="Q1851" s="2">
        <v>-9903438</v>
      </c>
      <c r="R1851" s="3">
        <f t="shared" si="214"/>
        <v>-10448127.09</v>
      </c>
      <c r="S1851" s="3">
        <f t="shared" si="215"/>
        <v>-11001877.82577</v>
      </c>
      <c r="T1851" s="2">
        <v>0</v>
      </c>
      <c r="U1851" s="2">
        <v>0</v>
      </c>
      <c r="V1851" s="2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 s="2">
        <f t="shared" si="216"/>
        <v>0</v>
      </c>
      <c r="AI1851" s="2">
        <f t="shared" si="211"/>
        <v>0</v>
      </c>
      <c r="AJ1851">
        <v>0</v>
      </c>
      <c r="AK1851" s="2">
        <f t="shared" si="218"/>
        <v>-8562209</v>
      </c>
    </row>
    <row r="1852" spans="1:37" ht="12.75" customHeight="1">
      <c r="A1852" s="2">
        <v>14</v>
      </c>
      <c r="B1852" s="2">
        <v>15</v>
      </c>
      <c r="C1852" s="2" t="s">
        <v>711</v>
      </c>
      <c r="D1852" t="s">
        <v>1467</v>
      </c>
      <c r="E1852" s="2" t="s">
        <v>1608</v>
      </c>
      <c r="F1852" t="str">
        <f t="shared" si="212"/>
        <v>056EMPLOYEE COSTS ALLOCATED TO OTHER OPERATING ITEMS</v>
      </c>
      <c r="G1852" t="str">
        <f t="shared" si="213"/>
        <v>1041EMPLOYEE COSTS ALLOCATED - SALARIES &amp; WAGES</v>
      </c>
      <c r="I1852" t="s">
        <v>1326</v>
      </c>
      <c r="J1852" s="2" t="s">
        <v>712</v>
      </c>
      <c r="K1852" s="2" t="s">
        <v>713</v>
      </c>
      <c r="L1852" s="2" t="s">
        <v>585</v>
      </c>
      <c r="M1852" s="2" t="s">
        <v>1085</v>
      </c>
      <c r="N1852" s="2" t="s">
        <v>1086</v>
      </c>
      <c r="O1852" s="2" t="s">
        <v>1087</v>
      </c>
      <c r="P1852" s="2">
        <v>-11624009</v>
      </c>
      <c r="Q1852" s="2">
        <v>-12326758</v>
      </c>
      <c r="R1852" s="3">
        <f t="shared" si="214"/>
        <v>-13004729.689999999</v>
      </c>
      <c r="S1852" s="3">
        <f t="shared" si="215"/>
        <v>-13693980.363569999</v>
      </c>
      <c r="T1852" s="2">
        <v>0</v>
      </c>
      <c r="U1852" s="2">
        <v>0</v>
      </c>
      <c r="V1852" s="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 s="2">
        <f t="shared" si="216"/>
        <v>0</v>
      </c>
      <c r="AI1852" s="2">
        <f t="shared" si="211"/>
        <v>0</v>
      </c>
      <c r="AJ1852">
        <v>0</v>
      </c>
      <c r="AK1852" s="2">
        <f t="shared" si="218"/>
        <v>-11624009</v>
      </c>
    </row>
    <row r="1853" spans="1:37" ht="12.75" customHeight="1">
      <c r="A1853" s="2">
        <v>14</v>
      </c>
      <c r="B1853" s="2">
        <v>15</v>
      </c>
      <c r="C1853" s="2" t="s">
        <v>711</v>
      </c>
      <c r="D1853" t="s">
        <v>1468</v>
      </c>
      <c r="E1853" s="2" t="s">
        <v>1608</v>
      </c>
      <c r="F1853" t="str">
        <f t="shared" si="212"/>
        <v>056EMPLOYEE COSTS ALLOCATED TO OTHER OPERATING ITEMS</v>
      </c>
      <c r="G1853" t="str">
        <f t="shared" si="213"/>
        <v>1041EMPLOYEE COSTS ALLOCATED - SALARIES &amp; WAGES</v>
      </c>
      <c r="I1853" t="s">
        <v>1326</v>
      </c>
      <c r="J1853" s="2" t="s">
        <v>714</v>
      </c>
      <c r="K1853" s="2" t="s">
        <v>715</v>
      </c>
      <c r="L1853" s="2" t="s">
        <v>585</v>
      </c>
      <c r="M1853" s="2" t="s">
        <v>1085</v>
      </c>
      <c r="N1853" s="2" t="s">
        <v>1086</v>
      </c>
      <c r="O1853" s="2" t="s">
        <v>1087</v>
      </c>
      <c r="P1853" s="2">
        <v>-11559134</v>
      </c>
      <c r="Q1853" s="2">
        <v>-12243862</v>
      </c>
      <c r="R1853" s="3">
        <f t="shared" si="214"/>
        <v>-12917274.41</v>
      </c>
      <c r="S1853" s="3">
        <f t="shared" si="215"/>
        <v>-13601889.95373</v>
      </c>
      <c r="T1853" s="2">
        <v>0</v>
      </c>
      <c r="U1853" s="2">
        <v>0</v>
      </c>
      <c r="V1853" s="2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 s="2">
        <f t="shared" si="216"/>
        <v>0</v>
      </c>
      <c r="AI1853" s="2">
        <f t="shared" si="211"/>
        <v>0</v>
      </c>
      <c r="AJ1853">
        <v>0</v>
      </c>
      <c r="AK1853" s="2">
        <f t="shared" si="218"/>
        <v>-11559134</v>
      </c>
    </row>
    <row r="1854" spans="1:37" ht="12.75" customHeight="1">
      <c r="A1854" s="2">
        <v>14</v>
      </c>
      <c r="B1854" s="2">
        <v>15</v>
      </c>
      <c r="C1854" s="2" t="s">
        <v>711</v>
      </c>
      <c r="D1854" t="s">
        <v>1469</v>
      </c>
      <c r="E1854" s="2" t="s">
        <v>1608</v>
      </c>
      <c r="F1854" t="str">
        <f t="shared" si="212"/>
        <v>056EMPLOYEE COSTS ALLOCATED TO OTHER OPERATING ITEMS</v>
      </c>
      <c r="G1854" t="str">
        <f t="shared" si="213"/>
        <v>1041EMPLOYEE COSTS ALLOCATED - SALARIES &amp; WAGES</v>
      </c>
      <c r="I1854" t="s">
        <v>1326</v>
      </c>
      <c r="J1854" s="2" t="s">
        <v>716</v>
      </c>
      <c r="K1854" s="2" t="s">
        <v>717</v>
      </c>
      <c r="L1854" s="2" t="s">
        <v>585</v>
      </c>
      <c r="M1854" s="2" t="s">
        <v>1085</v>
      </c>
      <c r="N1854" s="2" t="s">
        <v>1086</v>
      </c>
      <c r="O1854" s="2" t="s">
        <v>1087</v>
      </c>
      <c r="P1854" s="2">
        <v>-6206359</v>
      </c>
      <c r="Q1854" s="2">
        <v>-7372167</v>
      </c>
      <c r="R1854" s="3">
        <f t="shared" si="214"/>
        <v>-7777636.1849999996</v>
      </c>
      <c r="S1854" s="3">
        <f t="shared" si="215"/>
        <v>-8189850.9028049996</v>
      </c>
      <c r="T1854" s="2">
        <v>0</v>
      </c>
      <c r="U1854" s="2">
        <v>0</v>
      </c>
      <c r="V1854" s="2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 s="2">
        <f t="shared" si="216"/>
        <v>0</v>
      </c>
      <c r="AI1854" s="2">
        <f t="shared" si="211"/>
        <v>0</v>
      </c>
      <c r="AJ1854">
        <v>0</v>
      </c>
      <c r="AK1854" s="2">
        <f t="shared" si="218"/>
        <v>-6206359</v>
      </c>
    </row>
    <row r="1855" spans="1:37" ht="12.75" customHeight="1">
      <c r="A1855" s="2">
        <v>14</v>
      </c>
      <c r="B1855" s="2">
        <v>15</v>
      </c>
      <c r="C1855" s="2" t="s">
        <v>10</v>
      </c>
      <c r="D1855" t="s">
        <v>1448</v>
      </c>
      <c r="E1855" s="2" t="s">
        <v>1607</v>
      </c>
      <c r="F1855" t="str">
        <f t="shared" si="212"/>
        <v>058REMUNERATIONS OF COUNCILLORS</v>
      </c>
      <c r="G1855" t="str">
        <f t="shared" si="213"/>
        <v>1051ALLOWANCE - MAYOR</v>
      </c>
      <c r="H1855" s="2" t="s">
        <v>1567</v>
      </c>
      <c r="I1855" t="s">
        <v>1326</v>
      </c>
      <c r="J1855" s="2" t="s">
        <v>587</v>
      </c>
      <c r="K1855" s="2" t="s">
        <v>588</v>
      </c>
      <c r="L1855" s="2" t="s">
        <v>591</v>
      </c>
      <c r="M1855" s="2" t="s">
        <v>1090</v>
      </c>
      <c r="N1855" s="2" t="s">
        <v>1091</v>
      </c>
      <c r="O1855" s="2" t="s">
        <v>1092</v>
      </c>
      <c r="P1855" s="2">
        <v>568652</v>
      </c>
      <c r="Q1855" s="2">
        <v>608188</v>
      </c>
      <c r="R1855" s="3">
        <f t="shared" si="214"/>
        <v>641638.34</v>
      </c>
      <c r="S1855" s="3">
        <f t="shared" si="215"/>
        <v>675645.17201999994</v>
      </c>
      <c r="T1855" s="2">
        <v>6561836.4500000002</v>
      </c>
      <c r="U1855" s="2">
        <v>0</v>
      </c>
      <c r="V1855" s="2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1093639.74</v>
      </c>
      <c r="AC1855">
        <v>1093639.74</v>
      </c>
      <c r="AD1855">
        <v>1093639.75</v>
      </c>
      <c r="AE1855">
        <v>1093639.74</v>
      </c>
      <c r="AF1855">
        <v>1093638.74</v>
      </c>
      <c r="AG1855">
        <v>1093638.74</v>
      </c>
      <c r="AH1855" s="2">
        <f t="shared" si="216"/>
        <v>6561836.4500000002</v>
      </c>
      <c r="AI1855" s="2">
        <f t="shared" si="211"/>
        <v>11.539283164395799</v>
      </c>
      <c r="AJ1855">
        <v>6561836.4500000002</v>
      </c>
      <c r="AK1855" s="2">
        <f t="shared" si="218"/>
        <v>568652</v>
      </c>
    </row>
    <row r="1856" spans="1:37" ht="12.75" customHeight="1">
      <c r="A1856" s="2">
        <v>14</v>
      </c>
      <c r="B1856" s="2">
        <v>15</v>
      </c>
      <c r="C1856" s="2" t="s">
        <v>10</v>
      </c>
      <c r="D1856" t="s">
        <v>1448</v>
      </c>
      <c r="E1856" s="2" t="s">
        <v>1607</v>
      </c>
      <c r="F1856" t="str">
        <f t="shared" si="212"/>
        <v>058REMUNERATIONS OF COUNCILLORS</v>
      </c>
      <c r="G1856" t="str">
        <f t="shared" si="213"/>
        <v>1052ALLOWANCE - FULL TIME COUNCILLORS</v>
      </c>
      <c r="H1856" s="2" t="s">
        <v>1567</v>
      </c>
      <c r="I1856" t="s">
        <v>1326</v>
      </c>
      <c r="J1856" s="2" t="s">
        <v>587</v>
      </c>
      <c r="K1856" s="2" t="s">
        <v>588</v>
      </c>
      <c r="L1856" s="2" t="s">
        <v>591</v>
      </c>
      <c r="M1856" s="2" t="s">
        <v>1090</v>
      </c>
      <c r="N1856" s="2" t="s">
        <v>1093</v>
      </c>
      <c r="O1856" s="2" t="s">
        <v>1094</v>
      </c>
      <c r="P1856" s="2">
        <v>3020406</v>
      </c>
      <c r="Q1856" s="2">
        <v>3229945</v>
      </c>
      <c r="R1856" s="3">
        <f t="shared" si="214"/>
        <v>3407591.9750000001</v>
      </c>
      <c r="S1856" s="3">
        <f t="shared" si="215"/>
        <v>3588194.3496750002</v>
      </c>
      <c r="T1856" s="2">
        <v>0</v>
      </c>
      <c r="U1856" s="2">
        <v>0</v>
      </c>
      <c r="V1856" s="2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 s="2">
        <f t="shared" si="216"/>
        <v>0</v>
      </c>
      <c r="AI1856" s="2">
        <f t="shared" si="211"/>
        <v>0</v>
      </c>
      <c r="AJ1856">
        <v>0</v>
      </c>
      <c r="AK1856" s="2">
        <f t="shared" si="218"/>
        <v>3020406</v>
      </c>
    </row>
    <row r="1857" spans="1:37" ht="12.75" customHeight="1">
      <c r="A1857" s="2">
        <v>14</v>
      </c>
      <c r="B1857" s="2">
        <v>15</v>
      </c>
      <c r="C1857" s="2" t="s">
        <v>10</v>
      </c>
      <c r="D1857" t="s">
        <v>1448</v>
      </c>
      <c r="E1857" s="2" t="s">
        <v>1607</v>
      </c>
      <c r="F1857" t="str">
        <f t="shared" si="212"/>
        <v>058REMUNERATIONS OF COUNCILLORS</v>
      </c>
      <c r="G1857" t="str">
        <f t="shared" si="213"/>
        <v>1053ALLOWANCE - EXECUTIVE COMMITTEE</v>
      </c>
      <c r="H1857" s="2" t="s">
        <v>1567</v>
      </c>
      <c r="I1857" t="s">
        <v>1326</v>
      </c>
      <c r="J1857" s="2" t="s">
        <v>587</v>
      </c>
      <c r="K1857" s="2" t="s">
        <v>588</v>
      </c>
      <c r="L1857" s="2" t="s">
        <v>591</v>
      </c>
      <c r="M1857" s="2" t="s">
        <v>1090</v>
      </c>
      <c r="N1857" s="2" t="s">
        <v>1095</v>
      </c>
      <c r="O1857" s="2" t="s">
        <v>1096</v>
      </c>
      <c r="P1857" s="2">
        <v>1184161</v>
      </c>
      <c r="Q1857" s="2">
        <v>1265703</v>
      </c>
      <c r="R1857" s="3">
        <f t="shared" si="214"/>
        <v>1335316.665</v>
      </c>
      <c r="S1857" s="3">
        <f t="shared" si="215"/>
        <v>1406088.4482450001</v>
      </c>
      <c r="T1857" s="2">
        <v>0</v>
      </c>
      <c r="U1857" s="2">
        <v>0</v>
      </c>
      <c r="V1857" s="2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 s="2">
        <f t="shared" si="216"/>
        <v>0</v>
      </c>
      <c r="AI1857" s="2">
        <f t="shared" si="211"/>
        <v>0</v>
      </c>
      <c r="AJ1857">
        <v>0</v>
      </c>
      <c r="AK1857" s="2">
        <f t="shared" si="218"/>
        <v>1184161</v>
      </c>
    </row>
    <row r="1858" spans="1:37" ht="12.75" customHeight="1">
      <c r="A1858" s="2">
        <v>14</v>
      </c>
      <c r="B1858" s="2">
        <v>15</v>
      </c>
      <c r="C1858" s="2" t="s">
        <v>10</v>
      </c>
      <c r="D1858" t="s">
        <v>1448</v>
      </c>
      <c r="E1858" s="2" t="s">
        <v>1607</v>
      </c>
      <c r="F1858" t="str">
        <f t="shared" si="212"/>
        <v>058REMUNERATIONS OF COUNCILLORS</v>
      </c>
      <c r="G1858" t="str">
        <f t="shared" si="213"/>
        <v>1054ALLOWANCE - OTHER COUNCILLORS</v>
      </c>
      <c r="H1858" s="2" t="s">
        <v>1567</v>
      </c>
      <c r="I1858" t="s">
        <v>1326</v>
      </c>
      <c r="J1858" s="2" t="s">
        <v>587</v>
      </c>
      <c r="K1858" s="2" t="s">
        <v>588</v>
      </c>
      <c r="L1858" s="2" t="s">
        <v>591</v>
      </c>
      <c r="M1858" s="2" t="s">
        <v>1090</v>
      </c>
      <c r="N1858" s="2" t="s">
        <v>1097</v>
      </c>
      <c r="O1858" s="2" t="s">
        <v>1098</v>
      </c>
      <c r="P1858" s="2">
        <v>9531052</v>
      </c>
      <c r="Q1858" s="2">
        <v>10183390</v>
      </c>
      <c r="R1858" s="3">
        <f t="shared" si="214"/>
        <v>10743476.449999999</v>
      </c>
      <c r="S1858" s="3">
        <f t="shared" si="215"/>
        <v>11312880.701849999</v>
      </c>
      <c r="T1858" s="2">
        <v>709512</v>
      </c>
      <c r="U1858" s="2">
        <v>0</v>
      </c>
      <c r="V1858" s="2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118252</v>
      </c>
      <c r="AC1858">
        <v>118252</v>
      </c>
      <c r="AD1858">
        <v>118252</v>
      </c>
      <c r="AE1858">
        <v>118252</v>
      </c>
      <c r="AF1858">
        <v>118252</v>
      </c>
      <c r="AG1858">
        <v>118252</v>
      </c>
      <c r="AH1858" s="2">
        <f t="shared" si="216"/>
        <v>709512</v>
      </c>
      <c r="AI1858" s="2">
        <f t="shared" si="211"/>
        <v>7.4442149722821788E-2</v>
      </c>
      <c r="AJ1858">
        <v>709512</v>
      </c>
      <c r="AK1858" s="2">
        <f t="shared" si="218"/>
        <v>9531052</v>
      </c>
    </row>
    <row r="1859" spans="1:37" ht="12.75" customHeight="1">
      <c r="A1859" s="2">
        <v>14</v>
      </c>
      <c r="B1859" s="2">
        <v>15</v>
      </c>
      <c r="C1859" s="2" t="s">
        <v>10</v>
      </c>
      <c r="D1859" t="s">
        <v>1448</v>
      </c>
      <c r="E1859" s="2" t="s">
        <v>1607</v>
      </c>
      <c r="F1859" t="str">
        <f t="shared" si="212"/>
        <v>058REMUNERATIONS OF COUNCILLORS</v>
      </c>
      <c r="G1859" t="str">
        <f t="shared" si="213"/>
        <v>1057COUNCILLORS ALLOWANCE - TRAVEL</v>
      </c>
      <c r="H1859" s="2" t="s">
        <v>1567</v>
      </c>
      <c r="I1859" t="s">
        <v>1326</v>
      </c>
      <c r="J1859" s="2" t="s">
        <v>587</v>
      </c>
      <c r="K1859" s="2" t="s">
        <v>588</v>
      </c>
      <c r="L1859" s="2" t="s">
        <v>591</v>
      </c>
      <c r="M1859" s="2" t="s">
        <v>1090</v>
      </c>
      <c r="N1859" s="2" t="s">
        <v>1099</v>
      </c>
      <c r="O1859" s="2" t="s">
        <v>1100</v>
      </c>
      <c r="P1859" s="2">
        <v>6299134</v>
      </c>
      <c r="Q1859" s="2">
        <v>6472150</v>
      </c>
      <c r="R1859" s="3">
        <f t="shared" si="214"/>
        <v>6828118.25</v>
      </c>
      <c r="S1859" s="3">
        <f t="shared" si="215"/>
        <v>7190008.5172499996</v>
      </c>
      <c r="T1859" s="2">
        <v>2310479.36</v>
      </c>
      <c r="U1859" s="2">
        <v>0</v>
      </c>
      <c r="V1859" s="2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400246.56</v>
      </c>
      <c r="AC1859">
        <v>382046.56</v>
      </c>
      <c r="AD1859">
        <v>382046.56</v>
      </c>
      <c r="AE1859">
        <v>382046.56</v>
      </c>
      <c r="AF1859">
        <v>382046.56</v>
      </c>
      <c r="AG1859">
        <v>382046.56</v>
      </c>
      <c r="AH1859" s="2">
        <f t="shared" si="216"/>
        <v>2310479.36</v>
      </c>
      <c r="AI1859" s="2">
        <f t="shared" si="211"/>
        <v>0.36679317506184184</v>
      </c>
      <c r="AJ1859">
        <v>2310479.36</v>
      </c>
      <c r="AK1859" s="2">
        <f t="shared" si="218"/>
        <v>6299134</v>
      </c>
    </row>
    <row r="1860" spans="1:37" ht="12.75" customHeight="1">
      <c r="A1860" s="2">
        <v>14</v>
      </c>
      <c r="B1860" s="2">
        <v>15</v>
      </c>
      <c r="C1860" s="2" t="s">
        <v>10</v>
      </c>
      <c r="D1860" t="s">
        <v>1448</v>
      </c>
      <c r="E1860" s="2" t="s">
        <v>1607</v>
      </c>
      <c r="F1860" t="str">
        <f t="shared" si="212"/>
        <v>058REMUNERATIONS OF COUNCILLORS</v>
      </c>
      <c r="G1860" t="str">
        <f t="shared" si="213"/>
        <v>1070CONTRIBUTION - COUNCILLORS - OTHER</v>
      </c>
      <c r="H1860" s="2" t="s">
        <v>1567</v>
      </c>
      <c r="I1860" t="s">
        <v>1326</v>
      </c>
      <c r="J1860" s="2" t="s">
        <v>587</v>
      </c>
      <c r="K1860" s="2" t="s">
        <v>588</v>
      </c>
      <c r="L1860" s="2" t="s">
        <v>591</v>
      </c>
      <c r="M1860" s="2" t="s">
        <v>1090</v>
      </c>
      <c r="N1860" s="2" t="s">
        <v>1101</v>
      </c>
      <c r="O1860" s="2" t="s">
        <v>1102</v>
      </c>
      <c r="P1860" s="2">
        <v>69273</v>
      </c>
      <c r="Q1860" s="2">
        <v>93480</v>
      </c>
      <c r="R1860" s="3">
        <f t="shared" si="214"/>
        <v>98621.4</v>
      </c>
      <c r="S1860" s="3">
        <f t="shared" si="215"/>
        <v>103848.3342</v>
      </c>
      <c r="T1860" s="2">
        <v>53139.630000000005</v>
      </c>
      <c r="U1860" s="2">
        <v>0</v>
      </c>
      <c r="V1860" s="2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10336.35</v>
      </c>
      <c r="AC1860">
        <v>9625.66</v>
      </c>
      <c r="AD1860">
        <v>8938.19</v>
      </c>
      <c r="AE1860">
        <v>8237.64</v>
      </c>
      <c r="AF1860">
        <v>7758.45</v>
      </c>
      <c r="AG1860">
        <v>8243.34</v>
      </c>
      <c r="AH1860" s="2">
        <f t="shared" si="216"/>
        <v>53139.630000000005</v>
      </c>
      <c r="AI1860" s="2">
        <f t="shared" si="211"/>
        <v>0.7671044995885844</v>
      </c>
      <c r="AJ1860">
        <v>53139.63</v>
      </c>
      <c r="AK1860" s="2">
        <f t="shared" si="218"/>
        <v>69273</v>
      </c>
    </row>
    <row r="1861" spans="1:37" ht="12.75" customHeight="1">
      <c r="A1861" s="2">
        <v>14</v>
      </c>
      <c r="B1861" s="2">
        <v>15</v>
      </c>
      <c r="C1861" s="2" t="s">
        <v>10</v>
      </c>
      <c r="D1861" t="s">
        <v>1436</v>
      </c>
      <c r="E1861" s="2" t="s">
        <v>1606</v>
      </c>
      <c r="F1861" t="str">
        <f t="shared" si="212"/>
        <v>060BAD DEBTS</v>
      </c>
      <c r="G1861" t="str">
        <f t="shared" si="213"/>
        <v>1071PROVISION FOR BAD DEBTS</v>
      </c>
      <c r="H1861" s="2" t="s">
        <v>1569</v>
      </c>
      <c r="I1861" t="s">
        <v>1326</v>
      </c>
      <c r="J1861" s="2" t="s">
        <v>519</v>
      </c>
      <c r="K1861" s="2" t="s">
        <v>520</v>
      </c>
      <c r="L1861" s="2" t="s">
        <v>1103</v>
      </c>
      <c r="M1861" s="2" t="s">
        <v>1104</v>
      </c>
      <c r="N1861" s="2" t="s">
        <v>1105</v>
      </c>
      <c r="O1861" s="2" t="s">
        <v>1106</v>
      </c>
      <c r="P1861" s="2">
        <v>6500000</v>
      </c>
      <c r="Q1861" s="2">
        <v>8200000</v>
      </c>
      <c r="R1861" s="3">
        <f t="shared" si="214"/>
        <v>8651000</v>
      </c>
      <c r="S1861" s="3">
        <f t="shared" si="215"/>
        <v>9109503</v>
      </c>
      <c r="T1861" s="2">
        <v>0</v>
      </c>
      <c r="U1861" s="2">
        <v>0</v>
      </c>
      <c r="V1861" s="2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 s="2">
        <f t="shared" si="216"/>
        <v>0</v>
      </c>
      <c r="AI1861" s="2">
        <f t="shared" si="211"/>
        <v>0</v>
      </c>
      <c r="AJ1861">
        <v>0</v>
      </c>
      <c r="AK1861" s="2">
        <f t="shared" si="218"/>
        <v>6500000</v>
      </c>
    </row>
    <row r="1862" spans="1:37" ht="12.75" customHeight="1">
      <c r="A1862" s="2">
        <v>14</v>
      </c>
      <c r="B1862" s="2">
        <v>15</v>
      </c>
      <c r="C1862" s="2" t="s">
        <v>10</v>
      </c>
      <c r="D1862" t="s">
        <v>1438</v>
      </c>
      <c r="E1862" s="2" t="s">
        <v>1606</v>
      </c>
      <c r="F1862" t="str">
        <f t="shared" si="212"/>
        <v>060BAD DEBTS</v>
      </c>
      <c r="G1862" t="str">
        <f t="shared" si="213"/>
        <v>1071PROVISION FOR BAD DEBTS</v>
      </c>
      <c r="H1862" s="2" t="s">
        <v>1569</v>
      </c>
      <c r="I1862" t="s">
        <v>1326</v>
      </c>
      <c r="J1862" s="2" t="s">
        <v>533</v>
      </c>
      <c r="K1862" s="2" t="s">
        <v>534</v>
      </c>
      <c r="L1862" s="2" t="s">
        <v>1103</v>
      </c>
      <c r="M1862" s="2" t="s">
        <v>1104</v>
      </c>
      <c r="N1862" s="2" t="s">
        <v>1105</v>
      </c>
      <c r="O1862" s="2" t="s">
        <v>1106</v>
      </c>
      <c r="P1862" s="2">
        <v>3283459</v>
      </c>
      <c r="Q1862" s="2">
        <v>3583459</v>
      </c>
      <c r="R1862" s="3">
        <f t="shared" si="214"/>
        <v>3780549.2450000001</v>
      </c>
      <c r="S1862" s="3">
        <f t="shared" si="215"/>
        <v>3980918.3549850001</v>
      </c>
      <c r="T1862" s="2">
        <v>0</v>
      </c>
      <c r="U1862" s="2">
        <v>0</v>
      </c>
      <c r="V1862" s="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 s="2">
        <f t="shared" si="216"/>
        <v>0</v>
      </c>
      <c r="AI1862" s="2">
        <f t="shared" si="211"/>
        <v>0</v>
      </c>
      <c r="AJ1862">
        <v>0</v>
      </c>
      <c r="AK1862" s="2">
        <f t="shared" si="218"/>
        <v>3283459</v>
      </c>
    </row>
    <row r="1863" spans="1:37" ht="12.75" customHeight="1">
      <c r="A1863" s="2">
        <v>14</v>
      </c>
      <c r="B1863" s="2">
        <v>15</v>
      </c>
      <c r="C1863" s="2" t="s">
        <v>10</v>
      </c>
      <c r="D1863" t="s">
        <v>1456</v>
      </c>
      <c r="E1863" s="2" t="s">
        <v>1609</v>
      </c>
      <c r="F1863" t="str">
        <f t="shared" si="212"/>
        <v>060BAD DEBTS</v>
      </c>
      <c r="G1863" t="str">
        <f t="shared" si="213"/>
        <v>1071PROVISION FOR BAD DEBTS</v>
      </c>
      <c r="H1863" s="2" t="s">
        <v>1586</v>
      </c>
      <c r="I1863" t="s">
        <v>1326</v>
      </c>
      <c r="J1863" s="2" t="s">
        <v>649</v>
      </c>
      <c r="K1863" s="2" t="s">
        <v>650</v>
      </c>
      <c r="L1863" s="2" t="s">
        <v>1103</v>
      </c>
      <c r="M1863" s="2" t="s">
        <v>1104</v>
      </c>
      <c r="N1863" s="2" t="s">
        <v>1105</v>
      </c>
      <c r="O1863" s="2" t="s">
        <v>1106</v>
      </c>
      <c r="P1863" s="2">
        <v>3100000</v>
      </c>
      <c r="Q1863" s="2">
        <v>3600000</v>
      </c>
      <c r="R1863" s="3">
        <f t="shared" si="214"/>
        <v>3798000</v>
      </c>
      <c r="S1863" s="3">
        <f t="shared" si="215"/>
        <v>3999294</v>
      </c>
      <c r="T1863" s="2">
        <v>0</v>
      </c>
      <c r="U1863" s="2">
        <v>0</v>
      </c>
      <c r="V1863" s="2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 s="2">
        <f t="shared" si="216"/>
        <v>0</v>
      </c>
      <c r="AI1863" s="2">
        <f t="shared" si="211"/>
        <v>0</v>
      </c>
      <c r="AJ1863">
        <v>0</v>
      </c>
      <c r="AK1863" s="2">
        <f t="shared" si="218"/>
        <v>3100000</v>
      </c>
    </row>
    <row r="1864" spans="1:37" ht="12.75" customHeight="1">
      <c r="A1864" s="2">
        <v>14</v>
      </c>
      <c r="B1864" s="2">
        <v>15</v>
      </c>
      <c r="C1864" s="2" t="s">
        <v>10</v>
      </c>
      <c r="D1864" t="s">
        <v>1464</v>
      </c>
      <c r="E1864" s="2" t="s">
        <v>1610</v>
      </c>
      <c r="F1864" t="str">
        <f t="shared" si="212"/>
        <v>060BAD DEBTS</v>
      </c>
      <c r="G1864" t="str">
        <f t="shared" si="213"/>
        <v>1071PROVISION FOR BAD DEBTS</v>
      </c>
      <c r="H1864" s="2" t="s">
        <v>1584</v>
      </c>
      <c r="I1864" t="s">
        <v>1326</v>
      </c>
      <c r="J1864" s="2" t="s">
        <v>673</v>
      </c>
      <c r="K1864" s="2" t="s">
        <v>674</v>
      </c>
      <c r="L1864" s="2" t="s">
        <v>1103</v>
      </c>
      <c r="M1864" s="2" t="s">
        <v>1104</v>
      </c>
      <c r="N1864" s="2" t="s">
        <v>1105</v>
      </c>
      <c r="O1864" s="2" t="s">
        <v>1106</v>
      </c>
      <c r="P1864" s="2">
        <v>3600000</v>
      </c>
      <c r="Q1864" s="2">
        <v>5200000</v>
      </c>
      <c r="R1864" s="3">
        <f t="shared" si="214"/>
        <v>5486000</v>
      </c>
      <c r="S1864" s="3">
        <f t="shared" si="215"/>
        <v>5776758</v>
      </c>
      <c r="T1864" s="2">
        <v>0</v>
      </c>
      <c r="U1864" s="2">
        <v>0</v>
      </c>
      <c r="V1864" s="2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 s="2">
        <f t="shared" si="216"/>
        <v>0</v>
      </c>
      <c r="AI1864" s="2">
        <f t="shared" si="211"/>
        <v>0</v>
      </c>
      <c r="AJ1864">
        <v>0</v>
      </c>
      <c r="AK1864" s="2">
        <f t="shared" si="218"/>
        <v>3600000</v>
      </c>
    </row>
    <row r="1865" spans="1:37" ht="12.75" customHeight="1">
      <c r="A1865" s="2">
        <v>14</v>
      </c>
      <c r="B1865" s="2">
        <v>15</v>
      </c>
      <c r="C1865" s="2" t="s">
        <v>711</v>
      </c>
      <c r="D1865" t="s">
        <v>1467</v>
      </c>
      <c r="E1865" s="2" t="s">
        <v>1608</v>
      </c>
      <c r="F1865" t="str">
        <f t="shared" si="212"/>
        <v>060BAD DEBTS</v>
      </c>
      <c r="G1865" t="str">
        <f t="shared" si="213"/>
        <v>1071PROVISION FOR BAD DEBTS</v>
      </c>
      <c r="I1865" t="s">
        <v>1326</v>
      </c>
      <c r="J1865" s="2" t="s">
        <v>712</v>
      </c>
      <c r="K1865" s="2" t="s">
        <v>713</v>
      </c>
      <c r="L1865" s="2" t="s">
        <v>1103</v>
      </c>
      <c r="M1865" s="2" t="s">
        <v>1104</v>
      </c>
      <c r="N1865" s="2" t="s">
        <v>1105</v>
      </c>
      <c r="O1865" s="2" t="s">
        <v>1106</v>
      </c>
      <c r="P1865" s="2">
        <v>6300000</v>
      </c>
      <c r="Q1865" s="2">
        <v>6300000</v>
      </c>
      <c r="R1865" s="3">
        <f t="shared" si="214"/>
        <v>6646500</v>
      </c>
      <c r="S1865" s="3">
        <f t="shared" si="215"/>
        <v>6998764.5</v>
      </c>
      <c r="T1865" s="2">
        <v>0</v>
      </c>
      <c r="U1865" s="2">
        <v>0</v>
      </c>
      <c r="V1865" s="2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 s="2">
        <f t="shared" si="216"/>
        <v>0</v>
      </c>
      <c r="AI1865" s="2">
        <f t="shared" si="211"/>
        <v>0</v>
      </c>
      <c r="AJ1865">
        <v>0</v>
      </c>
      <c r="AK1865" s="2">
        <f t="shared" si="218"/>
        <v>6300000</v>
      </c>
    </row>
    <row r="1866" spans="1:37" ht="12.75" customHeight="1">
      <c r="A1866" s="2">
        <v>14</v>
      </c>
      <c r="B1866" s="2">
        <v>15</v>
      </c>
      <c r="C1866" s="2" t="s">
        <v>711</v>
      </c>
      <c r="D1866" t="s">
        <v>1469</v>
      </c>
      <c r="E1866" s="2" t="s">
        <v>1608</v>
      </c>
      <c r="F1866" t="str">
        <f t="shared" si="212"/>
        <v>060BAD DEBTS</v>
      </c>
      <c r="G1866" t="str">
        <f t="shared" si="213"/>
        <v>1071PROVISION FOR BAD DEBTS</v>
      </c>
      <c r="I1866" t="s">
        <v>1326</v>
      </c>
      <c r="J1866" s="2" t="s">
        <v>716</v>
      </c>
      <c r="K1866" s="2" t="s">
        <v>717</v>
      </c>
      <c r="L1866" s="2" t="s">
        <v>1103</v>
      </c>
      <c r="M1866" s="2" t="s">
        <v>1104</v>
      </c>
      <c r="N1866" s="2" t="s">
        <v>1105</v>
      </c>
      <c r="O1866" s="2" t="s">
        <v>1106</v>
      </c>
      <c r="P1866" s="2">
        <v>1340000</v>
      </c>
      <c r="Q1866" s="2">
        <v>1500000</v>
      </c>
      <c r="R1866" s="3">
        <f t="shared" si="214"/>
        <v>1582500</v>
      </c>
      <c r="S1866" s="3">
        <f t="shared" si="215"/>
        <v>1666372.5</v>
      </c>
      <c r="T1866" s="2">
        <v>0</v>
      </c>
      <c r="U1866" s="2">
        <v>0</v>
      </c>
      <c r="V1866" s="2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 s="2">
        <f t="shared" si="216"/>
        <v>0</v>
      </c>
      <c r="AI1866" s="2">
        <f t="shared" si="211"/>
        <v>0</v>
      </c>
      <c r="AJ1866">
        <v>0</v>
      </c>
      <c r="AK1866" s="2">
        <f t="shared" si="218"/>
        <v>1340000</v>
      </c>
    </row>
    <row r="1867" spans="1:37" ht="12.75" customHeight="1">
      <c r="A1867" s="2">
        <v>14</v>
      </c>
      <c r="B1867" s="2">
        <v>15</v>
      </c>
      <c r="C1867" s="2" t="s">
        <v>10</v>
      </c>
      <c r="D1867" t="s">
        <v>1438</v>
      </c>
      <c r="E1867" s="2" t="s">
        <v>1606</v>
      </c>
      <c r="F1867" t="str">
        <f t="shared" si="212"/>
        <v>062COLLECTION COSTS</v>
      </c>
      <c r="G1867" t="str">
        <f t="shared" si="213"/>
        <v>1082COLLECTION COSTS - LEGAL FEES</v>
      </c>
      <c r="H1867" s="2" t="s">
        <v>1569</v>
      </c>
      <c r="I1867" t="s">
        <v>1326</v>
      </c>
      <c r="J1867" s="2" t="s">
        <v>533</v>
      </c>
      <c r="K1867" s="2" t="s">
        <v>534</v>
      </c>
      <c r="L1867" s="2" t="s">
        <v>593</v>
      </c>
      <c r="M1867" s="2" t="s">
        <v>1107</v>
      </c>
      <c r="N1867" s="2" t="s">
        <v>1108</v>
      </c>
      <c r="O1867" s="2" t="s">
        <v>1109</v>
      </c>
      <c r="P1867" s="2">
        <v>600000</v>
      </c>
      <c r="Q1867" s="2">
        <v>600000</v>
      </c>
      <c r="R1867" s="3">
        <f t="shared" si="214"/>
        <v>633000</v>
      </c>
      <c r="S1867" s="3">
        <f t="shared" si="215"/>
        <v>666549</v>
      </c>
      <c r="T1867" s="2">
        <v>258142.54</v>
      </c>
      <c r="U1867" s="2">
        <v>0</v>
      </c>
      <c r="V1867" s="2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181287.66</v>
      </c>
      <c r="AC1867">
        <v>14296.21</v>
      </c>
      <c r="AD1867">
        <v>48740.6</v>
      </c>
      <c r="AE1867">
        <v>0</v>
      </c>
      <c r="AF1867">
        <v>0</v>
      </c>
      <c r="AG1867">
        <v>13818.07</v>
      </c>
      <c r="AH1867" s="2">
        <f t="shared" si="216"/>
        <v>258142.54</v>
      </c>
      <c r="AI1867" s="2">
        <f t="shared" si="211"/>
        <v>0.43023756666666668</v>
      </c>
      <c r="AJ1867">
        <v>258142.54</v>
      </c>
      <c r="AK1867" s="2">
        <f>T1867*2-442-442</f>
        <v>515401.08</v>
      </c>
    </row>
    <row r="1868" spans="1:37" ht="12.75" customHeight="1">
      <c r="A1868" s="2">
        <v>14</v>
      </c>
      <c r="B1868" s="2">
        <v>15</v>
      </c>
      <c r="C1868" s="2" t="s">
        <v>10</v>
      </c>
      <c r="D1868" t="s">
        <v>1438</v>
      </c>
      <c r="E1868" s="2" t="s">
        <v>1606</v>
      </c>
      <c r="F1868" t="str">
        <f t="shared" si="212"/>
        <v>062COLLECTION COSTS</v>
      </c>
      <c r="G1868" t="str">
        <f t="shared" si="213"/>
        <v>1090COLLECTION COSTS - RECOVERED</v>
      </c>
      <c r="H1868" s="2" t="s">
        <v>1569</v>
      </c>
      <c r="I1868" t="s">
        <v>1326</v>
      </c>
      <c r="J1868" s="2" t="s">
        <v>533</v>
      </c>
      <c r="K1868" s="2" t="s">
        <v>534</v>
      </c>
      <c r="L1868" s="2" t="s">
        <v>593</v>
      </c>
      <c r="M1868" s="2" t="s">
        <v>1107</v>
      </c>
      <c r="N1868" s="2" t="s">
        <v>1110</v>
      </c>
      <c r="O1868" s="2" t="s">
        <v>1111</v>
      </c>
      <c r="P1868" s="2">
        <v>-400000</v>
      </c>
      <c r="Q1868" s="2">
        <v>-400000</v>
      </c>
      <c r="R1868" s="3">
        <f t="shared" si="214"/>
        <v>-422000</v>
      </c>
      <c r="S1868" s="3">
        <f t="shared" si="215"/>
        <v>-444366</v>
      </c>
      <c r="T1868" s="2">
        <v>-56700.350000000006</v>
      </c>
      <c r="U1868" s="2">
        <v>0</v>
      </c>
      <c r="V1868" s="2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-7826.67</v>
      </c>
      <c r="AC1868">
        <v>-18118.080000000002</v>
      </c>
      <c r="AD1868">
        <v>0</v>
      </c>
      <c r="AE1868">
        <v>-17917.330000000002</v>
      </c>
      <c r="AF1868">
        <v>-3527.05</v>
      </c>
      <c r="AG1868">
        <v>-9311.2199999999993</v>
      </c>
      <c r="AH1868" s="2">
        <f t="shared" si="216"/>
        <v>-56700.350000000006</v>
      </c>
      <c r="AI1868" s="2">
        <f t="shared" si="211"/>
        <v>0.14175087500000003</v>
      </c>
      <c r="AJ1868">
        <v>-56700.35</v>
      </c>
      <c r="AK1868" s="2">
        <f t="shared" si="217"/>
        <v>-113400.70000000001</v>
      </c>
    </row>
    <row r="1869" spans="1:37" ht="12.75" customHeight="1">
      <c r="A1869" s="2">
        <v>14</v>
      </c>
      <c r="B1869" s="2">
        <v>15</v>
      </c>
      <c r="C1869" s="2" t="s">
        <v>10</v>
      </c>
      <c r="D1869" t="s">
        <v>1425</v>
      </c>
      <c r="E1869" s="2" t="s">
        <v>1604</v>
      </c>
      <c r="F1869" t="str">
        <f t="shared" si="212"/>
        <v>064DEPRECIATION</v>
      </c>
      <c r="G1869" t="str">
        <f t="shared" si="213"/>
        <v>1091DEPRECIATION</v>
      </c>
      <c r="H1869" s="2" t="s">
        <v>1568</v>
      </c>
      <c r="I1869" t="s">
        <v>1326</v>
      </c>
      <c r="J1869" s="2" t="s">
        <v>389</v>
      </c>
      <c r="K1869" s="2" t="s">
        <v>390</v>
      </c>
      <c r="L1869" s="2" t="s">
        <v>583</v>
      </c>
      <c r="M1869" s="2" t="s">
        <v>117</v>
      </c>
      <c r="N1869" s="2" t="s">
        <v>584</v>
      </c>
      <c r="O1869" s="2" t="s">
        <v>117</v>
      </c>
      <c r="P1869" s="2">
        <v>142312</v>
      </c>
      <c r="Q1869" s="2">
        <v>33240</v>
      </c>
      <c r="R1869" s="3">
        <v>33240</v>
      </c>
      <c r="S1869" s="3">
        <v>33240</v>
      </c>
      <c r="T1869" s="2">
        <v>0</v>
      </c>
      <c r="U1869" s="2">
        <v>0</v>
      </c>
      <c r="V1869" s="2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 s="2">
        <f t="shared" si="216"/>
        <v>0</v>
      </c>
      <c r="AI1869" s="2">
        <f t="shared" si="211"/>
        <v>0</v>
      </c>
      <c r="AJ1869">
        <v>0</v>
      </c>
      <c r="AK1869" s="2">
        <f t="shared" ref="AK1869:AK1883" si="219">P1869</f>
        <v>142312</v>
      </c>
    </row>
    <row r="1870" spans="1:37" ht="12.75" customHeight="1">
      <c r="A1870" s="2">
        <v>14</v>
      </c>
      <c r="B1870" s="2">
        <v>15</v>
      </c>
      <c r="C1870" s="2" t="s">
        <v>10</v>
      </c>
      <c r="D1870" t="s">
        <v>1426</v>
      </c>
      <c r="E1870" s="2" t="s">
        <v>1607</v>
      </c>
      <c r="F1870" t="str">
        <f t="shared" si="212"/>
        <v>064DEPRECIATION</v>
      </c>
      <c r="G1870" t="str">
        <f t="shared" si="213"/>
        <v>1091DEPRECIATION</v>
      </c>
      <c r="H1870" s="2" t="s">
        <v>1573</v>
      </c>
      <c r="I1870" t="s">
        <v>1326</v>
      </c>
      <c r="J1870" s="2" t="s">
        <v>407</v>
      </c>
      <c r="K1870" s="2" t="s">
        <v>408</v>
      </c>
      <c r="L1870" s="2" t="s">
        <v>583</v>
      </c>
      <c r="M1870" s="2" t="s">
        <v>117</v>
      </c>
      <c r="N1870" s="2" t="s">
        <v>584</v>
      </c>
      <c r="O1870" s="2" t="s">
        <v>117</v>
      </c>
      <c r="P1870" s="2">
        <v>519</v>
      </c>
      <c r="Q1870" s="2">
        <v>519</v>
      </c>
      <c r="R1870" s="3">
        <v>519</v>
      </c>
      <c r="S1870" s="3">
        <v>519</v>
      </c>
      <c r="T1870" s="2">
        <v>0</v>
      </c>
      <c r="U1870" s="2">
        <v>0</v>
      </c>
      <c r="V1870" s="2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 s="2">
        <f t="shared" si="216"/>
        <v>0</v>
      </c>
      <c r="AI1870" s="2">
        <f t="shared" si="211"/>
        <v>0</v>
      </c>
      <c r="AJ1870">
        <v>0</v>
      </c>
      <c r="AK1870" s="2">
        <f t="shared" si="219"/>
        <v>519</v>
      </c>
    </row>
    <row r="1871" spans="1:37" ht="12.75" customHeight="1">
      <c r="A1871" s="2">
        <v>14</v>
      </c>
      <c r="B1871" s="2">
        <v>15</v>
      </c>
      <c r="C1871" s="2" t="s">
        <v>10</v>
      </c>
      <c r="D1871" t="s">
        <v>1427</v>
      </c>
      <c r="E1871" s="2" t="s">
        <v>1604</v>
      </c>
      <c r="F1871" t="str">
        <f t="shared" si="212"/>
        <v>064DEPRECIATION</v>
      </c>
      <c r="G1871" t="str">
        <f t="shared" si="213"/>
        <v>1091DEPRECIATION</v>
      </c>
      <c r="H1871" s="2" t="s">
        <v>1573</v>
      </c>
      <c r="I1871" t="s">
        <v>1326</v>
      </c>
      <c r="J1871" s="2" t="s">
        <v>417</v>
      </c>
      <c r="K1871" s="2" t="s">
        <v>418</v>
      </c>
      <c r="L1871" s="2" t="s">
        <v>583</v>
      </c>
      <c r="M1871" s="2" t="s">
        <v>117</v>
      </c>
      <c r="N1871" s="2" t="s">
        <v>584</v>
      </c>
      <c r="O1871" s="2" t="s">
        <v>117</v>
      </c>
      <c r="P1871" s="2">
        <v>56265</v>
      </c>
      <c r="Q1871" s="2">
        <v>16265</v>
      </c>
      <c r="R1871" s="3">
        <v>16265</v>
      </c>
      <c r="S1871" s="3">
        <v>16265</v>
      </c>
      <c r="T1871" s="2">
        <v>0</v>
      </c>
      <c r="U1871" s="2">
        <v>0</v>
      </c>
      <c r="V1871" s="2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 s="2">
        <f t="shared" si="216"/>
        <v>0</v>
      </c>
      <c r="AI1871" s="2">
        <f t="shared" si="211"/>
        <v>0</v>
      </c>
      <c r="AJ1871">
        <v>0</v>
      </c>
      <c r="AK1871" s="2">
        <f t="shared" si="219"/>
        <v>56265</v>
      </c>
    </row>
    <row r="1872" spans="1:37" ht="12.75" customHeight="1">
      <c r="A1872" s="2">
        <v>14</v>
      </c>
      <c r="B1872" s="2">
        <v>15</v>
      </c>
      <c r="C1872" s="2" t="s">
        <v>10</v>
      </c>
      <c r="D1872" t="s">
        <v>1428</v>
      </c>
      <c r="E1872" s="2" t="s">
        <v>1604</v>
      </c>
      <c r="F1872" t="str">
        <f t="shared" si="212"/>
        <v>064DEPRECIATION</v>
      </c>
      <c r="G1872" t="str">
        <f t="shared" si="213"/>
        <v>1091DEPRECIATION</v>
      </c>
      <c r="H1872" s="2" t="s">
        <v>1573</v>
      </c>
      <c r="I1872" t="s">
        <v>1326</v>
      </c>
      <c r="J1872" s="2" t="s">
        <v>422</v>
      </c>
      <c r="K1872" s="2" t="s">
        <v>423</v>
      </c>
      <c r="L1872" s="2" t="s">
        <v>583</v>
      </c>
      <c r="M1872" s="2" t="s">
        <v>117</v>
      </c>
      <c r="N1872" s="2" t="s">
        <v>584</v>
      </c>
      <c r="O1872" s="2" t="s">
        <v>117</v>
      </c>
      <c r="P1872" s="2">
        <v>48917</v>
      </c>
      <c r="Q1872" s="2">
        <v>18917</v>
      </c>
      <c r="R1872" s="3">
        <v>18917</v>
      </c>
      <c r="S1872" s="3">
        <v>18917</v>
      </c>
      <c r="T1872" s="2">
        <v>0</v>
      </c>
      <c r="U1872" s="2">
        <v>0</v>
      </c>
      <c r="V1872" s="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 s="2">
        <f t="shared" si="216"/>
        <v>0</v>
      </c>
      <c r="AI1872" s="2">
        <f t="shared" si="211"/>
        <v>0</v>
      </c>
      <c r="AJ1872">
        <v>0</v>
      </c>
      <c r="AK1872" s="2">
        <f t="shared" si="219"/>
        <v>48917</v>
      </c>
    </row>
    <row r="1873" spans="1:37" ht="12.75" customHeight="1">
      <c r="A1873" s="2">
        <v>14</v>
      </c>
      <c r="B1873" s="2">
        <v>15</v>
      </c>
      <c r="C1873" s="2" t="s">
        <v>10</v>
      </c>
      <c r="D1873" t="s">
        <v>1429</v>
      </c>
      <c r="E1873" s="2" t="s">
        <v>1607</v>
      </c>
      <c r="F1873" t="str">
        <f t="shared" si="212"/>
        <v>064DEPRECIATION</v>
      </c>
      <c r="G1873" t="str">
        <f t="shared" si="213"/>
        <v>1091DEPRECIATION</v>
      </c>
      <c r="H1873" s="2" t="s">
        <v>1573</v>
      </c>
      <c r="I1873" t="s">
        <v>1326</v>
      </c>
      <c r="J1873" s="2" t="s">
        <v>455</v>
      </c>
      <c r="K1873" s="2" t="s">
        <v>456</v>
      </c>
      <c r="L1873" s="2" t="s">
        <v>583</v>
      </c>
      <c r="M1873" s="2" t="s">
        <v>117</v>
      </c>
      <c r="N1873" s="2" t="s">
        <v>584</v>
      </c>
      <c r="O1873" s="2" t="s">
        <v>117</v>
      </c>
      <c r="P1873" s="2">
        <v>23288</v>
      </c>
      <c r="Q1873" s="2">
        <v>23288</v>
      </c>
      <c r="R1873" s="3">
        <v>23288</v>
      </c>
      <c r="S1873" s="3">
        <v>23288</v>
      </c>
      <c r="T1873" s="2">
        <v>0</v>
      </c>
      <c r="U1873" s="2">
        <v>0</v>
      </c>
      <c r="V1873" s="2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 s="2">
        <f t="shared" si="216"/>
        <v>0</v>
      </c>
      <c r="AI1873" s="2">
        <f t="shared" si="211"/>
        <v>0</v>
      </c>
      <c r="AJ1873">
        <v>0</v>
      </c>
      <c r="AK1873" s="2">
        <f t="shared" si="219"/>
        <v>23288</v>
      </c>
    </row>
    <row r="1874" spans="1:37" ht="12.75" customHeight="1">
      <c r="A1874" s="2">
        <v>14</v>
      </c>
      <c r="B1874" s="2">
        <v>15</v>
      </c>
      <c r="C1874" s="2" t="s">
        <v>10</v>
      </c>
      <c r="D1874" t="s">
        <v>1431</v>
      </c>
      <c r="E1874" s="2" t="s">
        <v>1605</v>
      </c>
      <c r="F1874" t="str">
        <f t="shared" si="212"/>
        <v>064DEPRECIATION</v>
      </c>
      <c r="G1874" t="str">
        <f t="shared" si="213"/>
        <v>1091DEPRECIATION</v>
      </c>
      <c r="H1874" s="2" t="s">
        <v>1580</v>
      </c>
      <c r="I1874" t="s">
        <v>1326</v>
      </c>
      <c r="J1874" s="2" t="s">
        <v>480</v>
      </c>
      <c r="K1874" s="2" t="s">
        <v>481</v>
      </c>
      <c r="L1874" s="2" t="s">
        <v>583</v>
      </c>
      <c r="M1874" s="2" t="s">
        <v>117</v>
      </c>
      <c r="N1874" s="2" t="s">
        <v>584</v>
      </c>
      <c r="O1874" s="2" t="s">
        <v>117</v>
      </c>
      <c r="P1874" s="2">
        <v>294425</v>
      </c>
      <c r="Q1874" s="2">
        <v>398755</v>
      </c>
      <c r="R1874" s="3">
        <v>398755</v>
      </c>
      <c r="S1874" s="3">
        <v>398755</v>
      </c>
      <c r="T1874" s="2">
        <v>0</v>
      </c>
      <c r="U1874" s="2">
        <v>0</v>
      </c>
      <c r="V1874" s="2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 s="2">
        <f t="shared" si="216"/>
        <v>0</v>
      </c>
      <c r="AI1874" s="2">
        <f t="shared" si="211"/>
        <v>0</v>
      </c>
      <c r="AJ1874">
        <v>0</v>
      </c>
      <c r="AK1874" s="2">
        <f t="shared" si="219"/>
        <v>294425</v>
      </c>
    </row>
    <row r="1875" spans="1:37" ht="12.75" customHeight="1">
      <c r="A1875" s="2">
        <v>14</v>
      </c>
      <c r="B1875" s="2">
        <v>15</v>
      </c>
      <c r="C1875" s="2" t="s">
        <v>10</v>
      </c>
      <c r="D1875" t="s">
        <v>1432</v>
      </c>
      <c r="E1875" s="2" t="s">
        <v>1605</v>
      </c>
      <c r="F1875" t="str">
        <f t="shared" si="212"/>
        <v>064DEPRECIATION</v>
      </c>
      <c r="G1875" t="str">
        <f t="shared" si="213"/>
        <v>1091DEPRECIATION</v>
      </c>
      <c r="H1875" s="2" t="s">
        <v>1580</v>
      </c>
      <c r="I1875" t="s">
        <v>1326</v>
      </c>
      <c r="J1875" s="2" t="s">
        <v>498</v>
      </c>
      <c r="K1875" s="2" t="s">
        <v>499</v>
      </c>
      <c r="L1875" s="2" t="s">
        <v>583</v>
      </c>
      <c r="M1875" s="2" t="s">
        <v>117</v>
      </c>
      <c r="N1875" s="2" t="s">
        <v>584</v>
      </c>
      <c r="O1875" s="2" t="s">
        <v>117</v>
      </c>
      <c r="P1875" s="2">
        <v>1880</v>
      </c>
      <c r="Q1875" s="2">
        <v>1880</v>
      </c>
      <c r="R1875" s="3">
        <v>1880</v>
      </c>
      <c r="S1875" s="3">
        <v>1880</v>
      </c>
      <c r="T1875" s="2">
        <v>0</v>
      </c>
      <c r="U1875" s="2">
        <v>0</v>
      </c>
      <c r="V1875" s="2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 s="2">
        <f t="shared" si="216"/>
        <v>0</v>
      </c>
      <c r="AI1875" s="2">
        <f t="shared" ref="AI1875:AI1938" si="220">AH1875/P1875</f>
        <v>0</v>
      </c>
      <c r="AJ1875">
        <v>0</v>
      </c>
      <c r="AK1875" s="2">
        <f t="shared" si="219"/>
        <v>1880</v>
      </c>
    </row>
    <row r="1876" spans="1:37" ht="12.75" customHeight="1">
      <c r="A1876" s="2">
        <v>14</v>
      </c>
      <c r="B1876" s="2">
        <v>15</v>
      </c>
      <c r="C1876" s="2" t="s">
        <v>10</v>
      </c>
      <c r="D1876" t="s">
        <v>1433</v>
      </c>
      <c r="E1876" s="2" t="s">
        <v>1605</v>
      </c>
      <c r="F1876" t="str">
        <f t="shared" ref="F1876:F1939" si="221">L1876&amp;M1876</f>
        <v>064DEPRECIATION</v>
      </c>
      <c r="G1876" t="str">
        <f t="shared" ref="G1876:G1939" si="222">N1876&amp;O1876</f>
        <v>1091DEPRECIATION</v>
      </c>
      <c r="H1876" s="2" t="s">
        <v>1581</v>
      </c>
      <c r="I1876" t="s">
        <v>1326</v>
      </c>
      <c r="J1876" s="2" t="s">
        <v>508</v>
      </c>
      <c r="K1876" s="2" t="s">
        <v>509</v>
      </c>
      <c r="L1876" s="2" t="s">
        <v>583</v>
      </c>
      <c r="M1876" s="2" t="s">
        <v>117</v>
      </c>
      <c r="N1876" s="2" t="s">
        <v>584</v>
      </c>
      <c r="O1876" s="2" t="s">
        <v>117</v>
      </c>
      <c r="P1876" s="2">
        <v>8330</v>
      </c>
      <c r="Q1876" s="2">
        <v>8330</v>
      </c>
      <c r="R1876" s="3">
        <v>8330</v>
      </c>
      <c r="S1876" s="3">
        <v>8330</v>
      </c>
      <c r="T1876" s="2">
        <v>0</v>
      </c>
      <c r="U1876" s="2">
        <v>0</v>
      </c>
      <c r="V1876" s="2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 s="2">
        <f t="shared" ref="AH1876:AH1939" si="223">SUM(AB1876:AG1876)</f>
        <v>0</v>
      </c>
      <c r="AI1876" s="2">
        <f t="shared" si="220"/>
        <v>0</v>
      </c>
      <c r="AJ1876">
        <v>0</v>
      </c>
      <c r="AK1876" s="2">
        <f t="shared" si="219"/>
        <v>8330</v>
      </c>
    </row>
    <row r="1877" spans="1:37" ht="12.75" customHeight="1">
      <c r="A1877" s="2">
        <v>14</v>
      </c>
      <c r="B1877" s="2">
        <v>15</v>
      </c>
      <c r="C1877" s="2" t="s">
        <v>10</v>
      </c>
      <c r="D1877" t="s">
        <v>1434</v>
      </c>
      <c r="E1877" s="2" t="s">
        <v>1605</v>
      </c>
      <c r="F1877" t="str">
        <f t="shared" si="221"/>
        <v>064DEPRECIATION</v>
      </c>
      <c r="G1877" t="str">
        <f t="shared" si="222"/>
        <v>1091DEPRECIATION</v>
      </c>
      <c r="H1877" s="2" t="s">
        <v>1572</v>
      </c>
      <c r="I1877" t="s">
        <v>1326</v>
      </c>
      <c r="J1877" s="2" t="s">
        <v>512</v>
      </c>
      <c r="K1877" s="2" t="s">
        <v>513</v>
      </c>
      <c r="L1877" s="2" t="s">
        <v>583</v>
      </c>
      <c r="M1877" s="2" t="s">
        <v>117</v>
      </c>
      <c r="N1877" s="2" t="s">
        <v>584</v>
      </c>
      <c r="O1877" s="2" t="s">
        <v>117</v>
      </c>
      <c r="P1877" s="2">
        <v>8199</v>
      </c>
      <c r="Q1877" s="2">
        <v>84865</v>
      </c>
      <c r="R1877" s="3">
        <v>84865</v>
      </c>
      <c r="S1877" s="3">
        <v>84865</v>
      </c>
      <c r="T1877" s="2">
        <v>0</v>
      </c>
      <c r="U1877" s="2">
        <v>0</v>
      </c>
      <c r="V1877" s="2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 s="2">
        <f t="shared" si="223"/>
        <v>0</v>
      </c>
      <c r="AI1877" s="2">
        <f t="shared" si="220"/>
        <v>0</v>
      </c>
      <c r="AJ1877">
        <v>0</v>
      </c>
      <c r="AK1877" s="2">
        <f t="shared" si="219"/>
        <v>8199</v>
      </c>
    </row>
    <row r="1878" spans="1:37" ht="12.75" customHeight="1">
      <c r="A1878" s="2">
        <v>14</v>
      </c>
      <c r="B1878" s="2">
        <v>15</v>
      </c>
      <c r="C1878" s="2" t="s">
        <v>10</v>
      </c>
      <c r="D1878" t="s">
        <v>1502</v>
      </c>
      <c r="E1878" s="2" t="s">
        <v>1605</v>
      </c>
      <c r="F1878" t="str">
        <f t="shared" si="221"/>
        <v>064DEPRECIATION</v>
      </c>
      <c r="G1878" t="str">
        <f t="shared" si="222"/>
        <v>1091DEPRECIATION</v>
      </c>
      <c r="H1878" s="2" t="s">
        <v>1573</v>
      </c>
      <c r="I1878" t="s">
        <v>1326</v>
      </c>
      <c r="J1878" s="2" t="s">
        <v>1063</v>
      </c>
      <c r="K1878" s="2" t="s">
        <v>1064</v>
      </c>
      <c r="L1878" s="2" t="s">
        <v>583</v>
      </c>
      <c r="M1878" s="2" t="s">
        <v>117</v>
      </c>
      <c r="N1878" s="2" t="s">
        <v>584</v>
      </c>
      <c r="O1878" s="2" t="s">
        <v>117</v>
      </c>
      <c r="P1878" s="2">
        <v>0</v>
      </c>
      <c r="Q1878" s="2">
        <v>0</v>
      </c>
      <c r="R1878" s="3">
        <f t="shared" ref="R1878:R1939" si="224">SUM((Q1878*0.055)+Q1878)</f>
        <v>0</v>
      </c>
      <c r="S1878" s="3">
        <f t="shared" ref="S1878:S1939" si="225">SUM((R1878*0.053)+R1878)</f>
        <v>0</v>
      </c>
      <c r="T1878" s="2">
        <v>0</v>
      </c>
      <c r="U1878" s="2">
        <v>0</v>
      </c>
      <c r="V1878" s="2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 s="2">
        <f t="shared" si="223"/>
        <v>0</v>
      </c>
      <c r="AI1878" s="2" t="e">
        <f t="shared" si="220"/>
        <v>#DIV/0!</v>
      </c>
      <c r="AJ1878">
        <v>0</v>
      </c>
      <c r="AK1878" s="2">
        <f t="shared" si="219"/>
        <v>0</v>
      </c>
    </row>
    <row r="1879" spans="1:37" ht="12.75" customHeight="1">
      <c r="A1879" s="2">
        <v>14</v>
      </c>
      <c r="B1879" s="2">
        <v>15</v>
      </c>
      <c r="C1879" s="2" t="s">
        <v>10</v>
      </c>
      <c r="D1879" t="s">
        <v>1435</v>
      </c>
      <c r="E1879" s="2" t="s">
        <v>1605</v>
      </c>
      <c r="F1879" t="str">
        <f t="shared" si="221"/>
        <v>064DEPRECIATION</v>
      </c>
      <c r="G1879" t="str">
        <f t="shared" si="222"/>
        <v>1091DEPRECIATION</v>
      </c>
      <c r="H1879" s="2" t="s">
        <v>1573</v>
      </c>
      <c r="I1879" t="s">
        <v>1326</v>
      </c>
      <c r="J1879" s="2" t="s">
        <v>514</v>
      </c>
      <c r="K1879" s="2" t="s">
        <v>518</v>
      </c>
      <c r="L1879" s="2" t="s">
        <v>583</v>
      </c>
      <c r="M1879" s="2" t="s">
        <v>117</v>
      </c>
      <c r="N1879" s="2" t="s">
        <v>584</v>
      </c>
      <c r="O1879" s="2" t="s">
        <v>117</v>
      </c>
      <c r="P1879" s="2">
        <v>0</v>
      </c>
      <c r="Q1879" s="2">
        <v>0</v>
      </c>
      <c r="R1879" s="3">
        <f t="shared" si="224"/>
        <v>0</v>
      </c>
      <c r="S1879" s="3">
        <f t="shared" si="225"/>
        <v>0</v>
      </c>
      <c r="T1879" s="2">
        <v>0</v>
      </c>
      <c r="U1879" s="2">
        <v>0</v>
      </c>
      <c r="V1879" s="2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 s="2">
        <f t="shared" si="223"/>
        <v>0</v>
      </c>
      <c r="AI1879" s="2" t="e">
        <f t="shared" si="220"/>
        <v>#DIV/0!</v>
      </c>
      <c r="AJ1879">
        <v>0</v>
      </c>
      <c r="AK1879" s="2">
        <f t="shared" si="219"/>
        <v>0</v>
      </c>
    </row>
    <row r="1880" spans="1:37" ht="12.75" customHeight="1">
      <c r="A1880" s="2">
        <v>14</v>
      </c>
      <c r="B1880" s="2">
        <v>15</v>
      </c>
      <c r="C1880" s="2" t="s">
        <v>10</v>
      </c>
      <c r="D1880" t="s">
        <v>1436</v>
      </c>
      <c r="E1880" s="2" t="s">
        <v>1606</v>
      </c>
      <c r="F1880" t="str">
        <f t="shared" si="221"/>
        <v>064DEPRECIATION</v>
      </c>
      <c r="G1880" t="str">
        <f t="shared" si="222"/>
        <v>1091DEPRECIATION</v>
      </c>
      <c r="H1880" s="2" t="s">
        <v>1569</v>
      </c>
      <c r="I1880" t="s">
        <v>1326</v>
      </c>
      <c r="J1880" s="2" t="s">
        <v>519</v>
      </c>
      <c r="K1880" s="2" t="s">
        <v>520</v>
      </c>
      <c r="L1880" s="2" t="s">
        <v>583</v>
      </c>
      <c r="M1880" s="2" t="s">
        <v>117</v>
      </c>
      <c r="N1880" s="2" t="s">
        <v>584</v>
      </c>
      <c r="O1880" s="2" t="s">
        <v>117</v>
      </c>
      <c r="P1880" s="2">
        <v>103212</v>
      </c>
      <c r="Q1880" s="2">
        <v>3212</v>
      </c>
      <c r="R1880" s="3">
        <v>3212</v>
      </c>
      <c r="S1880" s="3">
        <v>3212</v>
      </c>
      <c r="T1880" s="2">
        <v>0</v>
      </c>
      <c r="U1880" s="2">
        <v>0</v>
      </c>
      <c r="V1880" s="2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 s="2">
        <f t="shared" si="223"/>
        <v>0</v>
      </c>
      <c r="AI1880" s="2">
        <f t="shared" si="220"/>
        <v>0</v>
      </c>
      <c r="AJ1880">
        <v>0</v>
      </c>
      <c r="AK1880" s="2">
        <f t="shared" si="219"/>
        <v>103212</v>
      </c>
    </row>
    <row r="1881" spans="1:37" ht="12.75" customHeight="1">
      <c r="A1881" s="2">
        <v>14</v>
      </c>
      <c r="B1881" s="2">
        <v>15</v>
      </c>
      <c r="C1881" s="2" t="s">
        <v>10</v>
      </c>
      <c r="D1881" t="s">
        <v>1437</v>
      </c>
      <c r="E1881" s="2" t="s">
        <v>1606</v>
      </c>
      <c r="F1881" t="str">
        <f t="shared" si="221"/>
        <v>064DEPRECIATION</v>
      </c>
      <c r="G1881" t="str">
        <f t="shared" si="222"/>
        <v>1091DEPRECIATION</v>
      </c>
      <c r="H1881" s="2" t="s">
        <v>1569</v>
      </c>
      <c r="I1881" t="s">
        <v>1326</v>
      </c>
      <c r="J1881" s="2" t="s">
        <v>527</v>
      </c>
      <c r="K1881" s="2" t="s">
        <v>528</v>
      </c>
      <c r="L1881" s="2" t="s">
        <v>583</v>
      </c>
      <c r="M1881" s="2" t="s">
        <v>117</v>
      </c>
      <c r="N1881" s="2" t="s">
        <v>584</v>
      </c>
      <c r="O1881" s="2" t="s">
        <v>117</v>
      </c>
      <c r="P1881" s="2">
        <v>399101</v>
      </c>
      <c r="Q1881" s="2">
        <v>405229</v>
      </c>
      <c r="R1881" s="3">
        <v>405229</v>
      </c>
      <c r="S1881" s="3">
        <v>405229</v>
      </c>
      <c r="T1881" s="2">
        <v>0</v>
      </c>
      <c r="U1881" s="2">
        <v>0</v>
      </c>
      <c r="V1881" s="2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 s="2">
        <f t="shared" si="223"/>
        <v>0</v>
      </c>
      <c r="AI1881" s="2">
        <f t="shared" si="220"/>
        <v>0</v>
      </c>
      <c r="AJ1881">
        <v>0</v>
      </c>
      <c r="AK1881" s="2">
        <f t="shared" si="219"/>
        <v>399101</v>
      </c>
    </row>
    <row r="1882" spans="1:37" ht="12.75" customHeight="1">
      <c r="A1882" s="2">
        <v>14</v>
      </c>
      <c r="B1882" s="2">
        <v>15</v>
      </c>
      <c r="C1882" s="2" t="s">
        <v>10</v>
      </c>
      <c r="D1882" t="s">
        <v>1438</v>
      </c>
      <c r="E1882" s="2" t="s">
        <v>1606</v>
      </c>
      <c r="F1882" t="str">
        <f t="shared" si="221"/>
        <v>064DEPRECIATION</v>
      </c>
      <c r="G1882" t="str">
        <f t="shared" si="222"/>
        <v>1091DEPRECIATION</v>
      </c>
      <c r="H1882" s="2" t="s">
        <v>1569</v>
      </c>
      <c r="I1882" t="s">
        <v>1326</v>
      </c>
      <c r="J1882" s="2" t="s">
        <v>533</v>
      </c>
      <c r="K1882" s="2" t="s">
        <v>534</v>
      </c>
      <c r="L1882" s="2" t="s">
        <v>583</v>
      </c>
      <c r="M1882" s="2" t="s">
        <v>117</v>
      </c>
      <c r="N1882" s="2" t="s">
        <v>584</v>
      </c>
      <c r="O1882" s="2" t="s">
        <v>117</v>
      </c>
      <c r="P1882" s="2">
        <v>96811</v>
      </c>
      <c r="Q1882" s="2">
        <v>96811</v>
      </c>
      <c r="R1882" s="3">
        <v>96811</v>
      </c>
      <c r="S1882" s="3">
        <v>96811</v>
      </c>
      <c r="T1882" s="2">
        <v>0</v>
      </c>
      <c r="U1882" s="2">
        <v>0</v>
      </c>
      <c r="V1882" s="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 s="2">
        <f t="shared" si="223"/>
        <v>0</v>
      </c>
      <c r="AI1882" s="2">
        <f t="shared" si="220"/>
        <v>0</v>
      </c>
      <c r="AJ1882">
        <v>0</v>
      </c>
      <c r="AK1882" s="2">
        <f t="shared" si="219"/>
        <v>96811</v>
      </c>
    </row>
    <row r="1883" spans="1:37" ht="12.75" customHeight="1">
      <c r="A1883" s="2">
        <v>14</v>
      </c>
      <c r="B1883" s="2">
        <v>15</v>
      </c>
      <c r="C1883" s="2" t="s">
        <v>10</v>
      </c>
      <c r="D1883" t="s">
        <v>1439</v>
      </c>
      <c r="E1883" s="2" t="s">
        <v>1606</v>
      </c>
      <c r="F1883" t="str">
        <f t="shared" si="221"/>
        <v>064DEPRECIATION</v>
      </c>
      <c r="G1883" t="str">
        <f t="shared" si="222"/>
        <v>1091DEPRECIATION</v>
      </c>
      <c r="H1883" s="2" t="s">
        <v>1569</v>
      </c>
      <c r="I1883" t="s">
        <v>1326</v>
      </c>
      <c r="J1883" s="2" t="s">
        <v>549</v>
      </c>
      <c r="K1883" s="2" t="s">
        <v>550</v>
      </c>
      <c r="L1883" s="2" t="s">
        <v>583</v>
      </c>
      <c r="M1883" s="2" t="s">
        <v>117</v>
      </c>
      <c r="N1883" s="2" t="s">
        <v>584</v>
      </c>
      <c r="O1883" s="2" t="s">
        <v>117</v>
      </c>
      <c r="P1883" s="2">
        <v>39053</v>
      </c>
      <c r="Q1883" s="2">
        <v>39053</v>
      </c>
      <c r="R1883" s="3">
        <v>39053</v>
      </c>
      <c r="S1883" s="3">
        <v>39053</v>
      </c>
      <c r="T1883" s="2">
        <v>0</v>
      </c>
      <c r="U1883" s="2">
        <v>0</v>
      </c>
      <c r="V1883" s="2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 s="2">
        <f t="shared" si="223"/>
        <v>0</v>
      </c>
      <c r="AI1883" s="2">
        <f t="shared" si="220"/>
        <v>0</v>
      </c>
      <c r="AJ1883">
        <v>0</v>
      </c>
      <c r="AK1883" s="2">
        <f t="shared" si="219"/>
        <v>39053</v>
      </c>
    </row>
    <row r="1884" spans="1:37" ht="12.75" customHeight="1">
      <c r="A1884" s="2">
        <v>14</v>
      </c>
      <c r="B1884" s="2">
        <v>15</v>
      </c>
      <c r="C1884" s="2" t="s">
        <v>10</v>
      </c>
      <c r="D1884" t="s">
        <v>1440</v>
      </c>
      <c r="E1884" s="2" t="s">
        <v>1606</v>
      </c>
      <c r="F1884" t="str">
        <f t="shared" si="221"/>
        <v>063INVENTORY SURPLUS/LOSS</v>
      </c>
      <c r="G1884" t="str">
        <f t="shared" si="222"/>
        <v>1095STORES SURPLUSSES</v>
      </c>
      <c r="H1884" s="2" t="s">
        <v>1569</v>
      </c>
      <c r="I1884" t="s">
        <v>1326</v>
      </c>
      <c r="J1884" s="2" t="s">
        <v>553</v>
      </c>
      <c r="K1884" s="2" t="s">
        <v>554</v>
      </c>
      <c r="L1884" s="2" t="s">
        <v>595</v>
      </c>
      <c r="M1884" s="2" t="s">
        <v>1112</v>
      </c>
      <c r="N1884" s="2" t="s">
        <v>1113</v>
      </c>
      <c r="O1884" s="2" t="s">
        <v>1114</v>
      </c>
      <c r="P1884" s="2">
        <v>-5000</v>
      </c>
      <c r="Q1884" s="2">
        <v>-5000</v>
      </c>
      <c r="R1884" s="3">
        <f t="shared" si="224"/>
        <v>-5275</v>
      </c>
      <c r="S1884" s="3">
        <f t="shared" si="225"/>
        <v>-5554.5749999999998</v>
      </c>
      <c r="T1884" s="2">
        <v>0</v>
      </c>
      <c r="U1884" s="2">
        <v>0</v>
      </c>
      <c r="V1884" s="2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 s="2">
        <f t="shared" si="223"/>
        <v>0</v>
      </c>
      <c r="AI1884" s="2">
        <f t="shared" si="220"/>
        <v>0</v>
      </c>
      <c r="AJ1884">
        <v>0</v>
      </c>
      <c r="AK1884" s="2">
        <f t="shared" ref="AK1884:AK1885" si="226">T1884*2</f>
        <v>0</v>
      </c>
    </row>
    <row r="1885" spans="1:37" ht="12.75" customHeight="1">
      <c r="A1885" s="2">
        <v>14</v>
      </c>
      <c r="B1885" s="2">
        <v>15</v>
      </c>
      <c r="C1885" s="2" t="s">
        <v>10</v>
      </c>
      <c r="D1885" t="s">
        <v>1440</v>
      </c>
      <c r="E1885" s="2" t="s">
        <v>1606</v>
      </c>
      <c r="F1885" t="str">
        <f t="shared" si="221"/>
        <v>063INVENTORY SURPLUS/LOSS</v>
      </c>
      <c r="G1885" t="str">
        <f t="shared" si="222"/>
        <v>1096STORE LOSSES</v>
      </c>
      <c r="H1885" s="2" t="s">
        <v>1569</v>
      </c>
      <c r="I1885" t="s">
        <v>1326</v>
      </c>
      <c r="J1885" s="2" t="s">
        <v>553</v>
      </c>
      <c r="K1885" s="2" t="s">
        <v>554</v>
      </c>
      <c r="L1885" s="2" t="s">
        <v>595</v>
      </c>
      <c r="M1885" s="2" t="s">
        <v>1112</v>
      </c>
      <c r="N1885" s="2" t="s">
        <v>1115</v>
      </c>
      <c r="O1885" s="2" t="s">
        <v>1116</v>
      </c>
      <c r="P1885" s="2">
        <v>5000</v>
      </c>
      <c r="Q1885" s="2">
        <v>5000</v>
      </c>
      <c r="R1885" s="3">
        <f t="shared" si="224"/>
        <v>5275</v>
      </c>
      <c r="S1885" s="3">
        <f t="shared" si="225"/>
        <v>5554.5749999999998</v>
      </c>
      <c r="T1885" s="2">
        <v>0</v>
      </c>
      <c r="U1885" s="2">
        <v>0</v>
      </c>
      <c r="V1885" s="2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 s="2">
        <f t="shared" si="223"/>
        <v>0</v>
      </c>
      <c r="AI1885" s="2">
        <f t="shared" si="220"/>
        <v>0</v>
      </c>
      <c r="AJ1885">
        <v>0</v>
      </c>
      <c r="AK1885" s="2">
        <f t="shared" si="226"/>
        <v>0</v>
      </c>
    </row>
    <row r="1886" spans="1:37" ht="12.75" customHeight="1">
      <c r="A1886" s="2">
        <v>14</v>
      </c>
      <c r="B1886" s="2">
        <v>15</v>
      </c>
      <c r="C1886" s="2" t="s">
        <v>10</v>
      </c>
      <c r="D1886" t="s">
        <v>1440</v>
      </c>
      <c r="E1886" s="2" t="s">
        <v>1606</v>
      </c>
      <c r="F1886" t="str">
        <f t="shared" si="221"/>
        <v>064DEPRECIATION</v>
      </c>
      <c r="G1886" t="str">
        <f t="shared" si="222"/>
        <v>1091DEPRECIATION</v>
      </c>
      <c r="H1886" s="2" t="s">
        <v>1569</v>
      </c>
      <c r="I1886" t="s">
        <v>1326</v>
      </c>
      <c r="J1886" s="2" t="s">
        <v>553</v>
      </c>
      <c r="K1886" s="2" t="s">
        <v>554</v>
      </c>
      <c r="L1886" s="2" t="s">
        <v>583</v>
      </c>
      <c r="M1886" s="2" t="s">
        <v>117</v>
      </c>
      <c r="N1886" s="2" t="s">
        <v>584</v>
      </c>
      <c r="O1886" s="2" t="s">
        <v>117</v>
      </c>
      <c r="P1886" s="2">
        <v>6712</v>
      </c>
      <c r="Q1886" s="2">
        <v>6712</v>
      </c>
      <c r="R1886" s="3">
        <v>6712</v>
      </c>
      <c r="S1886" s="3">
        <v>6712</v>
      </c>
      <c r="T1886" s="2">
        <v>0</v>
      </c>
      <c r="U1886" s="2">
        <v>0</v>
      </c>
      <c r="V1886" s="2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 s="2">
        <f t="shared" si="223"/>
        <v>0</v>
      </c>
      <c r="AI1886" s="2">
        <f t="shared" si="220"/>
        <v>0</v>
      </c>
      <c r="AJ1886">
        <v>0</v>
      </c>
      <c r="AK1886" s="2">
        <f t="shared" ref="AK1886:AK1928" si="227">P1886</f>
        <v>6712</v>
      </c>
    </row>
    <row r="1887" spans="1:37" ht="12.75" customHeight="1">
      <c r="A1887" s="2">
        <v>14</v>
      </c>
      <c r="B1887" s="2">
        <v>15</v>
      </c>
      <c r="C1887" s="2" t="s">
        <v>10</v>
      </c>
      <c r="D1887" t="s">
        <v>1441</v>
      </c>
      <c r="E1887" s="2" t="s">
        <v>1608</v>
      </c>
      <c r="F1887" t="str">
        <f t="shared" si="221"/>
        <v>064DEPRECIATION</v>
      </c>
      <c r="G1887" t="str">
        <f t="shared" si="222"/>
        <v>1091DEPRECIATION</v>
      </c>
      <c r="H1887" s="2" t="s">
        <v>1573</v>
      </c>
      <c r="I1887" t="s">
        <v>1326</v>
      </c>
      <c r="J1887" s="2" t="s">
        <v>555</v>
      </c>
      <c r="K1887" s="2" t="s">
        <v>556</v>
      </c>
      <c r="L1887" s="2" t="s">
        <v>583</v>
      </c>
      <c r="M1887" s="2" t="s">
        <v>117</v>
      </c>
      <c r="N1887" s="2" t="s">
        <v>584</v>
      </c>
      <c r="O1887" s="2" t="s">
        <v>117</v>
      </c>
      <c r="P1887" s="2">
        <v>8721516</v>
      </c>
      <c r="Q1887" s="2">
        <v>8721516</v>
      </c>
      <c r="R1887" s="3">
        <v>8721516</v>
      </c>
      <c r="S1887" s="3">
        <v>8721516</v>
      </c>
      <c r="T1887" s="2">
        <v>0</v>
      </c>
      <c r="U1887" s="2">
        <v>0</v>
      </c>
      <c r="V1887" s="2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 s="2">
        <f t="shared" si="223"/>
        <v>0</v>
      </c>
      <c r="AI1887" s="2">
        <f t="shared" si="220"/>
        <v>0</v>
      </c>
      <c r="AJ1887">
        <v>0</v>
      </c>
      <c r="AK1887" s="2">
        <f t="shared" si="227"/>
        <v>8721516</v>
      </c>
    </row>
    <row r="1888" spans="1:37" ht="12.75" customHeight="1">
      <c r="A1888" s="2">
        <v>14</v>
      </c>
      <c r="B1888" s="2">
        <v>15</v>
      </c>
      <c r="C1888" s="2" t="s">
        <v>10</v>
      </c>
      <c r="D1888" t="s">
        <v>1442</v>
      </c>
      <c r="E1888" s="2" t="s">
        <v>1607</v>
      </c>
      <c r="F1888" t="str">
        <f t="shared" si="221"/>
        <v>064DEPRECIATION</v>
      </c>
      <c r="G1888" t="str">
        <f t="shared" si="222"/>
        <v>1091DEPRECIATION</v>
      </c>
      <c r="H1888" s="2" t="s">
        <v>1571</v>
      </c>
      <c r="I1888" t="s">
        <v>1326</v>
      </c>
      <c r="J1888" s="2" t="s">
        <v>563</v>
      </c>
      <c r="K1888" s="2" t="s">
        <v>564</v>
      </c>
      <c r="L1888" s="2" t="s">
        <v>583</v>
      </c>
      <c r="M1888" s="2" t="s">
        <v>117</v>
      </c>
      <c r="N1888" s="2" t="s">
        <v>584</v>
      </c>
      <c r="O1888" s="2" t="s">
        <v>117</v>
      </c>
      <c r="P1888" s="2">
        <v>156041</v>
      </c>
      <c r="Q1888" s="2">
        <v>156041</v>
      </c>
      <c r="R1888" s="3">
        <v>156041</v>
      </c>
      <c r="S1888" s="3">
        <v>156041</v>
      </c>
      <c r="T1888" s="2">
        <v>0</v>
      </c>
      <c r="U1888" s="2">
        <v>0</v>
      </c>
      <c r="V1888" s="2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 s="2">
        <f t="shared" si="223"/>
        <v>0</v>
      </c>
      <c r="AI1888" s="2">
        <f t="shared" si="220"/>
        <v>0</v>
      </c>
      <c r="AJ1888">
        <v>0</v>
      </c>
      <c r="AK1888" s="2">
        <f t="shared" si="227"/>
        <v>156041</v>
      </c>
    </row>
    <row r="1889" spans="1:37" ht="12.75" customHeight="1">
      <c r="A1889" s="2">
        <v>14</v>
      </c>
      <c r="B1889" s="2">
        <v>15</v>
      </c>
      <c r="C1889" s="2" t="s">
        <v>10</v>
      </c>
      <c r="D1889" t="s">
        <v>1443</v>
      </c>
      <c r="E1889" s="2" t="s">
        <v>1606</v>
      </c>
      <c r="F1889" t="str">
        <f t="shared" si="221"/>
        <v>064DEPRECIATION</v>
      </c>
      <c r="G1889" t="str">
        <f t="shared" si="222"/>
        <v>1091DEPRECIATION</v>
      </c>
      <c r="H1889" s="2" t="s">
        <v>1569</v>
      </c>
      <c r="I1889" t="s">
        <v>1326</v>
      </c>
      <c r="J1889" s="2" t="s">
        <v>576</v>
      </c>
      <c r="K1889" s="2" t="s">
        <v>577</v>
      </c>
      <c r="L1889" s="2" t="s">
        <v>583</v>
      </c>
      <c r="M1889" s="2" t="s">
        <v>117</v>
      </c>
      <c r="N1889" s="2" t="s">
        <v>584</v>
      </c>
      <c r="O1889" s="2" t="s">
        <v>117</v>
      </c>
      <c r="P1889" s="2">
        <v>21571</v>
      </c>
      <c r="Q1889" s="2">
        <v>21571</v>
      </c>
      <c r="R1889" s="3">
        <v>21571</v>
      </c>
      <c r="S1889" s="3">
        <v>21571</v>
      </c>
      <c r="T1889" s="2">
        <v>0</v>
      </c>
      <c r="U1889" s="2">
        <v>0</v>
      </c>
      <c r="V1889" s="2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 s="2">
        <f t="shared" si="223"/>
        <v>0</v>
      </c>
      <c r="AI1889" s="2">
        <f t="shared" si="220"/>
        <v>0</v>
      </c>
      <c r="AJ1889">
        <v>0</v>
      </c>
      <c r="AK1889" s="2">
        <f t="shared" si="227"/>
        <v>21571</v>
      </c>
    </row>
    <row r="1890" spans="1:37" ht="12.75" customHeight="1">
      <c r="A1890" s="2">
        <v>14</v>
      </c>
      <c r="B1890" s="2">
        <v>15</v>
      </c>
      <c r="C1890" s="2" t="s">
        <v>10</v>
      </c>
      <c r="D1890" t="s">
        <v>1444</v>
      </c>
      <c r="E1890" s="2" t="s">
        <v>1607</v>
      </c>
      <c r="F1890" t="str">
        <f t="shared" si="221"/>
        <v>064DEPRECIATION</v>
      </c>
      <c r="G1890" t="str">
        <f t="shared" si="222"/>
        <v>1091DEPRECIATION</v>
      </c>
      <c r="H1890" s="2" t="s">
        <v>1570</v>
      </c>
      <c r="I1890" t="s">
        <v>1326</v>
      </c>
      <c r="J1890" s="2" t="s">
        <v>578</v>
      </c>
      <c r="K1890" s="2" t="s">
        <v>579</v>
      </c>
      <c r="L1890" s="2" t="s">
        <v>583</v>
      </c>
      <c r="M1890" s="2" t="s">
        <v>117</v>
      </c>
      <c r="N1890" s="2" t="s">
        <v>584</v>
      </c>
      <c r="O1890" s="2" t="s">
        <v>117</v>
      </c>
      <c r="P1890" s="2">
        <v>209419</v>
      </c>
      <c r="Q1890" s="2">
        <v>9419</v>
      </c>
      <c r="R1890" s="3">
        <v>9419</v>
      </c>
      <c r="S1890" s="3">
        <v>9419</v>
      </c>
      <c r="T1890" s="2">
        <v>0</v>
      </c>
      <c r="U1890" s="2">
        <v>0</v>
      </c>
      <c r="V1890" s="2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 s="2">
        <f t="shared" si="223"/>
        <v>0</v>
      </c>
      <c r="AI1890" s="2">
        <f t="shared" si="220"/>
        <v>0</v>
      </c>
      <c r="AJ1890">
        <v>0</v>
      </c>
      <c r="AK1890" s="2">
        <f t="shared" si="227"/>
        <v>209419</v>
      </c>
    </row>
    <row r="1891" spans="1:37" ht="12.75" customHeight="1">
      <c r="A1891" s="2">
        <v>14</v>
      </c>
      <c r="B1891" s="2">
        <v>15</v>
      </c>
      <c r="C1891" s="2" t="s">
        <v>10</v>
      </c>
      <c r="D1891" t="s">
        <v>1445</v>
      </c>
      <c r="E1891" s="2" t="s">
        <v>1607</v>
      </c>
      <c r="F1891" t="str">
        <f t="shared" si="221"/>
        <v>064DEPRECIATION</v>
      </c>
      <c r="G1891" t="str">
        <f t="shared" si="222"/>
        <v>1091DEPRECIATION</v>
      </c>
      <c r="H1891" s="2" t="s">
        <v>1570</v>
      </c>
      <c r="I1891" t="s">
        <v>1326</v>
      </c>
      <c r="J1891" s="2" t="s">
        <v>436</v>
      </c>
      <c r="K1891" s="2" t="s">
        <v>580</v>
      </c>
      <c r="L1891" s="2" t="s">
        <v>583</v>
      </c>
      <c r="M1891" s="2" t="s">
        <v>117</v>
      </c>
      <c r="N1891" s="2" t="s">
        <v>584</v>
      </c>
      <c r="O1891" s="2" t="s">
        <v>117</v>
      </c>
      <c r="P1891" s="2">
        <v>3018</v>
      </c>
      <c r="Q1891" s="2">
        <v>3018</v>
      </c>
      <c r="R1891" s="3">
        <v>3018</v>
      </c>
      <c r="S1891" s="3">
        <v>3018</v>
      </c>
      <c r="T1891" s="2">
        <v>0</v>
      </c>
      <c r="U1891" s="2">
        <v>0</v>
      </c>
      <c r="V1891" s="2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 s="2">
        <f t="shared" si="223"/>
        <v>0</v>
      </c>
      <c r="AI1891" s="2">
        <f t="shared" si="220"/>
        <v>0</v>
      </c>
      <c r="AJ1891">
        <v>0</v>
      </c>
      <c r="AK1891" s="2">
        <f t="shared" si="227"/>
        <v>3018</v>
      </c>
    </row>
    <row r="1892" spans="1:37" ht="12.75" customHeight="1">
      <c r="A1892" s="2">
        <v>14</v>
      </c>
      <c r="B1892" s="2">
        <v>15</v>
      </c>
      <c r="C1892" s="2" t="s">
        <v>10</v>
      </c>
      <c r="D1892" t="s">
        <v>1447</v>
      </c>
      <c r="E1892" s="2" t="s">
        <v>1607</v>
      </c>
      <c r="F1892" t="str">
        <f t="shared" si="221"/>
        <v>064DEPRECIATION</v>
      </c>
      <c r="G1892" t="str">
        <f t="shared" si="222"/>
        <v>1091DEPRECIATION</v>
      </c>
      <c r="H1892" s="2" t="s">
        <v>1573</v>
      </c>
      <c r="I1892" t="s">
        <v>1326</v>
      </c>
      <c r="J1892" s="2" t="s">
        <v>585</v>
      </c>
      <c r="K1892" s="2" t="s">
        <v>586</v>
      </c>
      <c r="L1892" s="2" t="s">
        <v>583</v>
      </c>
      <c r="M1892" s="2" t="s">
        <v>117</v>
      </c>
      <c r="N1892" s="2" t="s">
        <v>584</v>
      </c>
      <c r="O1892" s="2" t="s">
        <v>117</v>
      </c>
      <c r="P1892" s="2">
        <v>591815</v>
      </c>
      <c r="Q1892" s="2">
        <v>658036</v>
      </c>
      <c r="R1892" s="3">
        <v>658036</v>
      </c>
      <c r="S1892" s="3">
        <v>658036</v>
      </c>
      <c r="T1892" s="2">
        <v>0</v>
      </c>
      <c r="U1892" s="2">
        <v>0</v>
      </c>
      <c r="V1892" s="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 s="2">
        <f t="shared" si="223"/>
        <v>0</v>
      </c>
      <c r="AI1892" s="2">
        <f t="shared" si="220"/>
        <v>0</v>
      </c>
      <c r="AJ1892">
        <v>0</v>
      </c>
      <c r="AK1892" s="2">
        <f t="shared" si="227"/>
        <v>591815</v>
      </c>
    </row>
    <row r="1893" spans="1:37" ht="12.75" customHeight="1">
      <c r="A1893" s="2">
        <v>14</v>
      </c>
      <c r="B1893" s="2">
        <v>15</v>
      </c>
      <c r="C1893" s="2" t="s">
        <v>10</v>
      </c>
      <c r="D1893" t="s">
        <v>1448</v>
      </c>
      <c r="E1893" s="2" t="s">
        <v>1607</v>
      </c>
      <c r="F1893" t="str">
        <f t="shared" si="221"/>
        <v>064DEPRECIATION</v>
      </c>
      <c r="G1893" t="str">
        <f t="shared" si="222"/>
        <v>1091DEPRECIATION</v>
      </c>
      <c r="H1893" s="2" t="s">
        <v>1567</v>
      </c>
      <c r="I1893" t="s">
        <v>1326</v>
      </c>
      <c r="J1893" s="2" t="s">
        <v>587</v>
      </c>
      <c r="K1893" s="2" t="s">
        <v>588</v>
      </c>
      <c r="L1893" s="2" t="s">
        <v>583</v>
      </c>
      <c r="M1893" s="2" t="s">
        <v>117</v>
      </c>
      <c r="N1893" s="2" t="s">
        <v>584</v>
      </c>
      <c r="O1893" s="2" t="s">
        <v>117</v>
      </c>
      <c r="P1893" s="2">
        <v>19311</v>
      </c>
      <c r="Q1893" s="2">
        <v>7306</v>
      </c>
      <c r="R1893" s="3">
        <v>7306</v>
      </c>
      <c r="S1893" s="3">
        <v>7306</v>
      </c>
      <c r="T1893" s="2">
        <v>0</v>
      </c>
      <c r="U1893" s="2">
        <v>0</v>
      </c>
      <c r="V1893" s="2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 s="2">
        <f t="shared" si="223"/>
        <v>0</v>
      </c>
      <c r="AI1893" s="2">
        <f t="shared" si="220"/>
        <v>0</v>
      </c>
      <c r="AJ1893">
        <v>0</v>
      </c>
      <c r="AK1893" s="2">
        <f t="shared" si="227"/>
        <v>19311</v>
      </c>
    </row>
    <row r="1894" spans="1:37" ht="12.75" customHeight="1">
      <c r="A1894" s="2">
        <v>14</v>
      </c>
      <c r="B1894" s="2">
        <v>15</v>
      </c>
      <c r="C1894" s="2" t="s">
        <v>10</v>
      </c>
      <c r="D1894" t="s">
        <v>1449</v>
      </c>
      <c r="E1894" s="2" t="s">
        <v>1607</v>
      </c>
      <c r="F1894" t="str">
        <f t="shared" si="221"/>
        <v>064DEPRECIATION</v>
      </c>
      <c r="G1894" t="str">
        <f t="shared" si="222"/>
        <v>1091DEPRECIATION</v>
      </c>
      <c r="H1894" s="2" t="s">
        <v>1573</v>
      </c>
      <c r="I1894" t="s">
        <v>1326</v>
      </c>
      <c r="J1894" s="2" t="s">
        <v>591</v>
      </c>
      <c r="K1894" s="2" t="s">
        <v>592</v>
      </c>
      <c r="L1894" s="2" t="s">
        <v>583</v>
      </c>
      <c r="M1894" s="2" t="s">
        <v>117</v>
      </c>
      <c r="N1894" s="2" t="s">
        <v>584</v>
      </c>
      <c r="O1894" s="2" t="s">
        <v>117</v>
      </c>
      <c r="P1894" s="2">
        <v>0</v>
      </c>
      <c r="Q1894" s="2">
        <v>0</v>
      </c>
      <c r="R1894" s="3">
        <f t="shared" si="224"/>
        <v>0</v>
      </c>
      <c r="S1894" s="3">
        <f t="shared" si="225"/>
        <v>0</v>
      </c>
      <c r="T1894" s="2">
        <v>0</v>
      </c>
      <c r="U1894" s="2">
        <v>0</v>
      </c>
      <c r="V1894" s="2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 s="2">
        <f t="shared" si="223"/>
        <v>0</v>
      </c>
      <c r="AI1894" s="2" t="e">
        <f t="shared" si="220"/>
        <v>#DIV/0!</v>
      </c>
      <c r="AJ1894">
        <v>0</v>
      </c>
      <c r="AK1894" s="2">
        <f t="shared" si="227"/>
        <v>0</v>
      </c>
    </row>
    <row r="1895" spans="1:37" ht="12.75" customHeight="1">
      <c r="A1895" s="2">
        <v>14</v>
      </c>
      <c r="B1895" s="2">
        <v>15</v>
      </c>
      <c r="C1895" s="2" t="s">
        <v>10</v>
      </c>
      <c r="D1895" t="s">
        <v>1450</v>
      </c>
      <c r="E1895" s="2" t="s">
        <v>1608</v>
      </c>
      <c r="F1895" t="str">
        <f t="shared" si="221"/>
        <v>064DEPRECIATION</v>
      </c>
      <c r="G1895" t="str">
        <f t="shared" si="222"/>
        <v>1091DEPRECIATION</v>
      </c>
      <c r="H1895" s="2" t="s">
        <v>1582</v>
      </c>
      <c r="I1895" t="s">
        <v>1326</v>
      </c>
      <c r="J1895" s="2" t="s">
        <v>593</v>
      </c>
      <c r="K1895" s="2" t="s">
        <v>594</v>
      </c>
      <c r="L1895" s="2" t="s">
        <v>583</v>
      </c>
      <c r="M1895" s="2" t="s">
        <v>117</v>
      </c>
      <c r="N1895" s="2" t="s">
        <v>584</v>
      </c>
      <c r="O1895" s="2" t="s">
        <v>117</v>
      </c>
      <c r="P1895" s="2">
        <v>2598951</v>
      </c>
      <c r="Q1895" s="2">
        <v>2498951</v>
      </c>
      <c r="R1895" s="3">
        <v>2498951</v>
      </c>
      <c r="S1895" s="3">
        <v>2498951</v>
      </c>
      <c r="T1895" s="2">
        <v>0</v>
      </c>
      <c r="U1895" s="2">
        <v>0</v>
      </c>
      <c r="V1895" s="2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 s="2">
        <f t="shared" si="223"/>
        <v>0</v>
      </c>
      <c r="AI1895" s="2">
        <f t="shared" si="220"/>
        <v>0</v>
      </c>
      <c r="AJ1895">
        <v>0</v>
      </c>
      <c r="AK1895" s="2">
        <f t="shared" si="227"/>
        <v>2598951</v>
      </c>
    </row>
    <row r="1896" spans="1:37" ht="12.75" customHeight="1">
      <c r="A1896" s="2">
        <v>14</v>
      </c>
      <c r="B1896" s="2">
        <v>15</v>
      </c>
      <c r="C1896" s="2" t="s">
        <v>10</v>
      </c>
      <c r="D1896" t="s">
        <v>1451</v>
      </c>
      <c r="E1896" s="2" t="s">
        <v>1608</v>
      </c>
      <c r="F1896" t="str">
        <f t="shared" si="221"/>
        <v>064DEPRECIATION</v>
      </c>
      <c r="G1896" t="str">
        <f t="shared" si="222"/>
        <v>1091DEPRECIATION</v>
      </c>
      <c r="H1896" s="2" t="s">
        <v>1582</v>
      </c>
      <c r="I1896" t="s">
        <v>1326</v>
      </c>
      <c r="J1896" s="2" t="s">
        <v>595</v>
      </c>
      <c r="K1896" s="2" t="s">
        <v>596</v>
      </c>
      <c r="L1896" s="2" t="s">
        <v>583</v>
      </c>
      <c r="M1896" s="2" t="s">
        <v>117</v>
      </c>
      <c r="N1896" s="2" t="s">
        <v>584</v>
      </c>
      <c r="O1896" s="2" t="s">
        <v>117</v>
      </c>
      <c r="P1896" s="2">
        <v>57557760</v>
      </c>
      <c r="Q1896" s="2">
        <v>61154820</v>
      </c>
      <c r="R1896" s="3">
        <v>67152040</v>
      </c>
      <c r="S1896" s="3">
        <v>73429355</v>
      </c>
      <c r="T1896" s="2">
        <v>0</v>
      </c>
      <c r="U1896" s="2">
        <v>0</v>
      </c>
      <c r="V1896" s="2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 s="2">
        <f t="shared" si="223"/>
        <v>0</v>
      </c>
      <c r="AI1896" s="2">
        <f t="shared" si="220"/>
        <v>0</v>
      </c>
      <c r="AJ1896">
        <v>0</v>
      </c>
      <c r="AK1896" s="2">
        <f t="shared" si="227"/>
        <v>57557760</v>
      </c>
    </row>
    <row r="1897" spans="1:37" ht="12.75" customHeight="1">
      <c r="A1897" s="2">
        <v>14</v>
      </c>
      <c r="B1897" s="2">
        <v>15</v>
      </c>
      <c r="C1897" s="2" t="s">
        <v>10</v>
      </c>
      <c r="D1897" t="s">
        <v>1452</v>
      </c>
      <c r="E1897" s="2" t="s">
        <v>1608</v>
      </c>
      <c r="F1897" t="str">
        <f t="shared" si="221"/>
        <v>064DEPRECIATION</v>
      </c>
      <c r="G1897" t="str">
        <f t="shared" si="222"/>
        <v>1091DEPRECIATION</v>
      </c>
      <c r="H1897" s="2" t="s">
        <v>1578</v>
      </c>
      <c r="I1897" t="s">
        <v>1326</v>
      </c>
      <c r="J1897" s="2" t="s">
        <v>610</v>
      </c>
      <c r="K1897" s="2" t="s">
        <v>611</v>
      </c>
      <c r="L1897" s="2" t="s">
        <v>583</v>
      </c>
      <c r="M1897" s="2" t="s">
        <v>117</v>
      </c>
      <c r="N1897" s="2" t="s">
        <v>584</v>
      </c>
      <c r="O1897" s="2" t="s">
        <v>117</v>
      </c>
      <c r="P1897" s="2">
        <v>2536248</v>
      </c>
      <c r="Q1897" s="2">
        <v>2659581</v>
      </c>
      <c r="R1897" s="3">
        <v>2659581</v>
      </c>
      <c r="S1897" s="3">
        <v>2706247</v>
      </c>
      <c r="T1897" s="2">
        <v>0</v>
      </c>
      <c r="U1897" s="2">
        <v>0</v>
      </c>
      <c r="V1897" s="2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 s="2">
        <f t="shared" si="223"/>
        <v>0</v>
      </c>
      <c r="AI1897" s="2">
        <f t="shared" si="220"/>
        <v>0</v>
      </c>
      <c r="AJ1897">
        <v>0</v>
      </c>
      <c r="AK1897" s="2">
        <f t="shared" si="227"/>
        <v>2536248</v>
      </c>
    </row>
    <row r="1898" spans="1:37" ht="12.75" customHeight="1">
      <c r="A1898" s="2">
        <v>14</v>
      </c>
      <c r="B1898" s="2">
        <v>15</v>
      </c>
      <c r="C1898" s="2" t="s">
        <v>10</v>
      </c>
      <c r="D1898" t="s">
        <v>1453</v>
      </c>
      <c r="E1898" s="2" t="s">
        <v>1609</v>
      </c>
      <c r="F1898" t="str">
        <f t="shared" si="221"/>
        <v>064DEPRECIATION</v>
      </c>
      <c r="G1898" t="str">
        <f t="shared" si="222"/>
        <v>1091DEPRECIATION</v>
      </c>
      <c r="H1898" s="2" t="s">
        <v>1575</v>
      </c>
      <c r="I1898" t="s">
        <v>1326</v>
      </c>
      <c r="J1898" s="2" t="s">
        <v>623</v>
      </c>
      <c r="K1898" s="2" t="s">
        <v>624</v>
      </c>
      <c r="L1898" s="2" t="s">
        <v>583</v>
      </c>
      <c r="M1898" s="2" t="s">
        <v>117</v>
      </c>
      <c r="N1898" s="2" t="s">
        <v>584</v>
      </c>
      <c r="O1898" s="2" t="s">
        <v>117</v>
      </c>
      <c r="P1898" s="2">
        <v>1527523</v>
      </c>
      <c r="Q1898" s="2">
        <v>1527523</v>
      </c>
      <c r="R1898" s="3">
        <v>1527523</v>
      </c>
      <c r="S1898" s="3">
        <v>1527523</v>
      </c>
      <c r="T1898" s="2">
        <v>0</v>
      </c>
      <c r="U1898" s="2">
        <v>0</v>
      </c>
      <c r="V1898" s="2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 s="2">
        <f t="shared" si="223"/>
        <v>0</v>
      </c>
      <c r="AI1898" s="2">
        <f t="shared" si="220"/>
        <v>0</v>
      </c>
      <c r="AJ1898">
        <v>0</v>
      </c>
      <c r="AK1898" s="2">
        <f t="shared" si="227"/>
        <v>1527523</v>
      </c>
    </row>
    <row r="1899" spans="1:37" ht="12.75" customHeight="1">
      <c r="A1899" s="2">
        <v>14</v>
      </c>
      <c r="B1899" s="2">
        <v>15</v>
      </c>
      <c r="C1899" s="2" t="s">
        <v>10</v>
      </c>
      <c r="D1899" t="s">
        <v>1454</v>
      </c>
      <c r="E1899" s="2" t="s">
        <v>1609</v>
      </c>
      <c r="F1899" t="str">
        <f t="shared" si="221"/>
        <v>064DEPRECIATION</v>
      </c>
      <c r="G1899" t="str">
        <f t="shared" si="222"/>
        <v>1091DEPRECIATION</v>
      </c>
      <c r="H1899" s="2" t="s">
        <v>1586</v>
      </c>
      <c r="I1899" t="s">
        <v>1326</v>
      </c>
      <c r="J1899" s="2" t="s">
        <v>639</v>
      </c>
      <c r="K1899" s="2" t="s">
        <v>640</v>
      </c>
      <c r="L1899" s="2" t="s">
        <v>583</v>
      </c>
      <c r="M1899" s="2" t="s">
        <v>117</v>
      </c>
      <c r="N1899" s="2" t="s">
        <v>584</v>
      </c>
      <c r="O1899" s="2" t="s">
        <v>117</v>
      </c>
      <c r="P1899" s="2">
        <v>220951</v>
      </c>
      <c r="Q1899" s="2">
        <v>200951</v>
      </c>
      <c r="R1899" s="3">
        <v>200951</v>
      </c>
      <c r="S1899" s="3">
        <v>200951</v>
      </c>
      <c r="T1899" s="2">
        <v>0</v>
      </c>
      <c r="U1899" s="2">
        <v>0</v>
      </c>
      <c r="V1899" s="2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 s="2">
        <f t="shared" si="223"/>
        <v>0</v>
      </c>
      <c r="AI1899" s="2">
        <f t="shared" si="220"/>
        <v>0</v>
      </c>
      <c r="AJ1899">
        <v>0</v>
      </c>
      <c r="AK1899" s="2">
        <f t="shared" si="227"/>
        <v>220951</v>
      </c>
    </row>
    <row r="1900" spans="1:37" ht="12.75" customHeight="1">
      <c r="A1900" s="2">
        <v>14</v>
      </c>
      <c r="B1900" s="2">
        <v>15</v>
      </c>
      <c r="C1900" s="2" t="s">
        <v>10</v>
      </c>
      <c r="D1900" t="s">
        <v>1455</v>
      </c>
      <c r="E1900" s="2" t="s">
        <v>1609</v>
      </c>
      <c r="F1900" t="str">
        <f t="shared" si="221"/>
        <v>064DEPRECIATION</v>
      </c>
      <c r="G1900" t="str">
        <f t="shared" si="222"/>
        <v>1091DEPRECIATION</v>
      </c>
      <c r="H1900" s="2" t="s">
        <v>1574</v>
      </c>
      <c r="I1900" t="s">
        <v>1326</v>
      </c>
      <c r="J1900" s="2" t="s">
        <v>641</v>
      </c>
      <c r="K1900" s="2" t="s">
        <v>642</v>
      </c>
      <c r="L1900" s="2" t="s">
        <v>583</v>
      </c>
      <c r="M1900" s="2" t="s">
        <v>117</v>
      </c>
      <c r="N1900" s="2" t="s">
        <v>584</v>
      </c>
      <c r="O1900" s="2" t="s">
        <v>117</v>
      </c>
      <c r="P1900" s="2">
        <v>136470</v>
      </c>
      <c r="Q1900" s="2">
        <v>136470</v>
      </c>
      <c r="R1900" s="3">
        <v>136470</v>
      </c>
      <c r="S1900" s="3">
        <v>136470</v>
      </c>
      <c r="T1900" s="2">
        <v>0</v>
      </c>
      <c r="U1900" s="2">
        <v>0</v>
      </c>
      <c r="V1900" s="2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 s="2">
        <f t="shared" si="223"/>
        <v>0</v>
      </c>
      <c r="AI1900" s="2">
        <f t="shared" si="220"/>
        <v>0</v>
      </c>
      <c r="AJ1900">
        <v>0</v>
      </c>
      <c r="AK1900" s="2">
        <f t="shared" si="227"/>
        <v>136470</v>
      </c>
    </row>
    <row r="1901" spans="1:37" ht="12.75" customHeight="1">
      <c r="A1901" s="2">
        <v>14</v>
      </c>
      <c r="B1901" s="2">
        <v>15</v>
      </c>
      <c r="C1901" s="2" t="s">
        <v>10</v>
      </c>
      <c r="D1901" t="s">
        <v>1456</v>
      </c>
      <c r="E1901" s="2" t="s">
        <v>1609</v>
      </c>
      <c r="F1901" t="str">
        <f t="shared" si="221"/>
        <v>064DEPRECIATION</v>
      </c>
      <c r="G1901" t="str">
        <f t="shared" si="222"/>
        <v>1091DEPRECIATION</v>
      </c>
      <c r="H1901" s="2" t="s">
        <v>1586</v>
      </c>
      <c r="I1901" t="s">
        <v>1326</v>
      </c>
      <c r="J1901" s="2" t="s">
        <v>649</v>
      </c>
      <c r="K1901" s="2" t="s">
        <v>650</v>
      </c>
      <c r="L1901" s="2" t="s">
        <v>583</v>
      </c>
      <c r="M1901" s="2" t="s">
        <v>117</v>
      </c>
      <c r="N1901" s="2" t="s">
        <v>584</v>
      </c>
      <c r="O1901" s="2" t="s">
        <v>117</v>
      </c>
      <c r="P1901" s="2">
        <v>1699751</v>
      </c>
      <c r="Q1901" s="2">
        <v>1548501</v>
      </c>
      <c r="R1901" s="3">
        <v>1548501</v>
      </c>
      <c r="S1901" s="3">
        <v>1548501</v>
      </c>
      <c r="T1901" s="2">
        <v>0</v>
      </c>
      <c r="U1901" s="2">
        <v>0</v>
      </c>
      <c r="V1901" s="2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 s="2">
        <f t="shared" si="223"/>
        <v>0</v>
      </c>
      <c r="AI1901" s="2">
        <f t="shared" si="220"/>
        <v>0</v>
      </c>
      <c r="AJ1901">
        <v>0</v>
      </c>
      <c r="AK1901" s="2">
        <f t="shared" si="227"/>
        <v>1699751</v>
      </c>
    </row>
    <row r="1902" spans="1:37" ht="12.75" customHeight="1">
      <c r="A1902" s="2">
        <v>14</v>
      </c>
      <c r="B1902" s="2">
        <v>15</v>
      </c>
      <c r="C1902" s="2" t="s">
        <v>10</v>
      </c>
      <c r="D1902" t="s">
        <v>1457</v>
      </c>
      <c r="E1902" s="2" t="s">
        <v>1609</v>
      </c>
      <c r="F1902" t="str">
        <f t="shared" si="221"/>
        <v>064DEPRECIATION</v>
      </c>
      <c r="G1902" t="str">
        <f t="shared" si="222"/>
        <v>1091DEPRECIATION</v>
      </c>
      <c r="H1902" s="2" t="s">
        <v>1586</v>
      </c>
      <c r="I1902" t="s">
        <v>1326</v>
      </c>
      <c r="J1902" s="2" t="s">
        <v>653</v>
      </c>
      <c r="K1902" s="2" t="s">
        <v>654</v>
      </c>
      <c r="L1902" s="2" t="s">
        <v>583</v>
      </c>
      <c r="M1902" s="2" t="s">
        <v>117</v>
      </c>
      <c r="N1902" s="2" t="s">
        <v>584</v>
      </c>
      <c r="O1902" s="2" t="s">
        <v>117</v>
      </c>
      <c r="P1902" s="2">
        <v>0</v>
      </c>
      <c r="Q1902" s="2">
        <v>0</v>
      </c>
      <c r="R1902" s="3">
        <f t="shared" si="224"/>
        <v>0</v>
      </c>
      <c r="S1902" s="3">
        <f t="shared" si="225"/>
        <v>0</v>
      </c>
      <c r="T1902" s="2">
        <v>0</v>
      </c>
      <c r="U1902" s="2">
        <v>0</v>
      </c>
      <c r="V1902" s="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 s="2">
        <f t="shared" si="223"/>
        <v>0</v>
      </c>
      <c r="AI1902" s="2" t="e">
        <f t="shared" si="220"/>
        <v>#DIV/0!</v>
      </c>
      <c r="AJ1902">
        <v>0</v>
      </c>
      <c r="AK1902" s="2">
        <f t="shared" si="227"/>
        <v>0</v>
      </c>
    </row>
    <row r="1903" spans="1:37" ht="12.75" customHeight="1">
      <c r="A1903" s="2">
        <v>14</v>
      </c>
      <c r="B1903" s="2">
        <v>15</v>
      </c>
      <c r="C1903" s="2" t="s">
        <v>10</v>
      </c>
      <c r="D1903" t="s">
        <v>1458</v>
      </c>
      <c r="E1903" s="2" t="s">
        <v>1609</v>
      </c>
      <c r="F1903" t="str">
        <f t="shared" si="221"/>
        <v>064DEPRECIATION</v>
      </c>
      <c r="G1903" t="str">
        <f t="shared" si="222"/>
        <v>1091DEPRECIATION</v>
      </c>
      <c r="H1903" s="2" t="s">
        <v>1585</v>
      </c>
      <c r="I1903" t="s">
        <v>1326</v>
      </c>
      <c r="J1903" s="2" t="s">
        <v>655</v>
      </c>
      <c r="K1903" s="2" t="s">
        <v>656</v>
      </c>
      <c r="L1903" s="2" t="s">
        <v>583</v>
      </c>
      <c r="M1903" s="2" t="s">
        <v>117</v>
      </c>
      <c r="N1903" s="2" t="s">
        <v>584</v>
      </c>
      <c r="O1903" s="2" t="s">
        <v>117</v>
      </c>
      <c r="P1903" s="2">
        <v>181999</v>
      </c>
      <c r="Q1903" s="2">
        <v>1999</v>
      </c>
      <c r="R1903" s="3">
        <v>1999</v>
      </c>
      <c r="S1903" s="3">
        <v>1999</v>
      </c>
      <c r="T1903" s="2">
        <v>0</v>
      </c>
      <c r="U1903" s="2">
        <v>0</v>
      </c>
      <c r="V1903" s="2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 s="2">
        <f t="shared" si="223"/>
        <v>0</v>
      </c>
      <c r="AI1903" s="2">
        <f t="shared" si="220"/>
        <v>0</v>
      </c>
      <c r="AJ1903">
        <v>0</v>
      </c>
      <c r="AK1903" s="2">
        <f t="shared" si="227"/>
        <v>181999</v>
      </c>
    </row>
    <row r="1904" spans="1:37" ht="12.75" customHeight="1">
      <c r="A1904" s="2">
        <v>14</v>
      </c>
      <c r="B1904" s="2">
        <v>15</v>
      </c>
      <c r="C1904" s="2" t="s">
        <v>10</v>
      </c>
      <c r="D1904" t="s">
        <v>1459</v>
      </c>
      <c r="E1904" s="2" t="s">
        <v>1609</v>
      </c>
      <c r="F1904" t="str">
        <f t="shared" si="221"/>
        <v>064DEPRECIATION</v>
      </c>
      <c r="G1904" t="str">
        <f t="shared" si="222"/>
        <v>1091DEPRECIATION</v>
      </c>
      <c r="H1904" s="2" t="s">
        <v>1583</v>
      </c>
      <c r="I1904" t="s">
        <v>1326</v>
      </c>
      <c r="J1904" s="2" t="s">
        <v>657</v>
      </c>
      <c r="K1904" s="2" t="s">
        <v>658</v>
      </c>
      <c r="L1904" s="2" t="s">
        <v>583</v>
      </c>
      <c r="M1904" s="2" t="s">
        <v>117</v>
      </c>
      <c r="N1904" s="2" t="s">
        <v>584</v>
      </c>
      <c r="O1904" s="2" t="s">
        <v>117</v>
      </c>
      <c r="P1904" s="2">
        <v>126470</v>
      </c>
      <c r="Q1904" s="2">
        <v>26470</v>
      </c>
      <c r="R1904" s="3">
        <v>26470</v>
      </c>
      <c r="S1904" s="3">
        <v>26470</v>
      </c>
      <c r="T1904" s="2">
        <v>0</v>
      </c>
      <c r="U1904" s="2">
        <v>0</v>
      </c>
      <c r="V1904" s="2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 s="2">
        <f t="shared" si="223"/>
        <v>0</v>
      </c>
      <c r="AI1904" s="2">
        <f t="shared" si="220"/>
        <v>0</v>
      </c>
      <c r="AJ1904">
        <v>0</v>
      </c>
      <c r="AK1904" s="2">
        <f t="shared" si="227"/>
        <v>126470</v>
      </c>
    </row>
    <row r="1905" spans="1:37" ht="12.75" customHeight="1">
      <c r="A1905" s="2">
        <v>14</v>
      </c>
      <c r="B1905" s="2">
        <v>15</v>
      </c>
      <c r="C1905" s="2" t="s">
        <v>10</v>
      </c>
      <c r="D1905" t="s">
        <v>1460</v>
      </c>
      <c r="E1905" s="2" t="s">
        <v>1609</v>
      </c>
      <c r="F1905" t="str">
        <f t="shared" si="221"/>
        <v>064DEPRECIATION</v>
      </c>
      <c r="G1905" t="str">
        <f t="shared" si="222"/>
        <v>1091DEPRECIATION</v>
      </c>
      <c r="H1905" s="2" t="s">
        <v>1583</v>
      </c>
      <c r="I1905" t="s">
        <v>1326</v>
      </c>
      <c r="J1905" s="2" t="s">
        <v>659</v>
      </c>
      <c r="K1905" s="2" t="s">
        <v>660</v>
      </c>
      <c r="L1905" s="2" t="s">
        <v>583</v>
      </c>
      <c r="M1905" s="2" t="s">
        <v>117</v>
      </c>
      <c r="N1905" s="2" t="s">
        <v>584</v>
      </c>
      <c r="O1905" s="2" t="s">
        <v>117</v>
      </c>
      <c r="P1905" s="2">
        <v>59491</v>
      </c>
      <c r="Q1905" s="2">
        <v>59491</v>
      </c>
      <c r="R1905" s="3">
        <v>59491</v>
      </c>
      <c r="S1905" s="3">
        <v>59491</v>
      </c>
      <c r="T1905" s="2">
        <v>0</v>
      </c>
      <c r="U1905" s="2">
        <v>0</v>
      </c>
      <c r="V1905" s="2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 s="2">
        <f t="shared" si="223"/>
        <v>0</v>
      </c>
      <c r="AI1905" s="2">
        <f t="shared" si="220"/>
        <v>0</v>
      </c>
      <c r="AJ1905">
        <v>0</v>
      </c>
      <c r="AK1905" s="2">
        <f t="shared" si="227"/>
        <v>59491</v>
      </c>
    </row>
    <row r="1906" spans="1:37" ht="12.75" customHeight="1">
      <c r="A1906" s="2">
        <v>14</v>
      </c>
      <c r="B1906" s="2">
        <v>15</v>
      </c>
      <c r="C1906" s="2" t="s">
        <v>10</v>
      </c>
      <c r="D1906" t="s">
        <v>1461</v>
      </c>
      <c r="E1906" s="2" t="s">
        <v>1609</v>
      </c>
      <c r="F1906" t="str">
        <f t="shared" si="221"/>
        <v>064DEPRECIATION</v>
      </c>
      <c r="G1906" t="str">
        <f t="shared" si="222"/>
        <v>1091DEPRECIATION</v>
      </c>
      <c r="H1906" s="2" t="s">
        <v>1576</v>
      </c>
      <c r="I1906" t="s">
        <v>1326</v>
      </c>
      <c r="J1906" s="2" t="s">
        <v>663</v>
      </c>
      <c r="K1906" s="2" t="s">
        <v>664</v>
      </c>
      <c r="L1906" s="2" t="s">
        <v>583</v>
      </c>
      <c r="M1906" s="2" t="s">
        <v>117</v>
      </c>
      <c r="N1906" s="2" t="s">
        <v>584</v>
      </c>
      <c r="O1906" s="2" t="s">
        <v>117</v>
      </c>
      <c r="P1906" s="2">
        <v>2945209</v>
      </c>
      <c r="Q1906" s="2">
        <v>3499102</v>
      </c>
      <c r="R1906" s="3">
        <v>3499102</v>
      </c>
      <c r="S1906" s="3">
        <v>3499102</v>
      </c>
      <c r="T1906" s="2">
        <v>0</v>
      </c>
      <c r="U1906" s="2">
        <v>0</v>
      </c>
      <c r="V1906" s="2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 s="2">
        <f t="shared" si="223"/>
        <v>0</v>
      </c>
      <c r="AI1906" s="2">
        <f t="shared" si="220"/>
        <v>0</v>
      </c>
      <c r="AJ1906">
        <v>0</v>
      </c>
      <c r="AK1906" s="2">
        <f t="shared" si="227"/>
        <v>2945209</v>
      </c>
    </row>
    <row r="1907" spans="1:37" ht="12.75" customHeight="1">
      <c r="A1907" s="2">
        <v>14</v>
      </c>
      <c r="B1907" s="2">
        <v>15</v>
      </c>
      <c r="C1907" s="2" t="s">
        <v>10</v>
      </c>
      <c r="D1907" t="s">
        <v>1462</v>
      </c>
      <c r="E1907" s="2" t="s">
        <v>1604</v>
      </c>
      <c r="F1907" t="str">
        <f t="shared" si="221"/>
        <v>064DEPRECIATION</v>
      </c>
      <c r="G1907" t="str">
        <f t="shared" si="222"/>
        <v>1091DEPRECIATION</v>
      </c>
      <c r="H1907" s="2" t="s">
        <v>1577</v>
      </c>
      <c r="I1907" t="s">
        <v>1326</v>
      </c>
      <c r="J1907" s="2" t="s">
        <v>669</v>
      </c>
      <c r="K1907" s="2" t="s">
        <v>670</v>
      </c>
      <c r="L1907" s="2" t="s">
        <v>583</v>
      </c>
      <c r="M1907" s="2" t="s">
        <v>117</v>
      </c>
      <c r="N1907" s="2" t="s">
        <v>584</v>
      </c>
      <c r="O1907" s="2" t="s">
        <v>117</v>
      </c>
      <c r="P1907" s="2">
        <v>3951</v>
      </c>
      <c r="Q1907" s="2">
        <v>3951</v>
      </c>
      <c r="R1907" s="3">
        <v>3951</v>
      </c>
      <c r="S1907" s="3">
        <v>3951</v>
      </c>
      <c r="T1907" s="2">
        <v>0</v>
      </c>
      <c r="U1907" s="2">
        <v>0</v>
      </c>
      <c r="V1907" s="2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 s="2">
        <f t="shared" si="223"/>
        <v>0</v>
      </c>
      <c r="AI1907" s="2">
        <f t="shared" si="220"/>
        <v>0</v>
      </c>
      <c r="AJ1907">
        <v>0</v>
      </c>
      <c r="AK1907" s="2">
        <f t="shared" si="227"/>
        <v>3951</v>
      </c>
    </row>
    <row r="1908" spans="1:37" ht="12.75" customHeight="1">
      <c r="A1908" s="2">
        <v>14</v>
      </c>
      <c r="B1908" s="2">
        <v>15</v>
      </c>
      <c r="C1908" s="2" t="s">
        <v>10</v>
      </c>
      <c r="D1908" t="s">
        <v>1463</v>
      </c>
      <c r="E1908" s="2" t="s">
        <v>1610</v>
      </c>
      <c r="F1908" t="str">
        <f t="shared" si="221"/>
        <v>064DEPRECIATION</v>
      </c>
      <c r="G1908" t="str">
        <f t="shared" si="222"/>
        <v>1091DEPRECIATION</v>
      </c>
      <c r="H1908" s="2" t="s">
        <v>1584</v>
      </c>
      <c r="I1908" t="s">
        <v>1326</v>
      </c>
      <c r="J1908" s="2" t="s">
        <v>671</v>
      </c>
      <c r="K1908" s="2" t="s">
        <v>672</v>
      </c>
      <c r="L1908" s="2" t="s">
        <v>583</v>
      </c>
      <c r="M1908" s="2" t="s">
        <v>117</v>
      </c>
      <c r="N1908" s="2" t="s">
        <v>584</v>
      </c>
      <c r="O1908" s="2" t="s">
        <v>117</v>
      </c>
      <c r="P1908" s="2">
        <v>32407931</v>
      </c>
      <c r="Q1908" s="2">
        <v>32564411</v>
      </c>
      <c r="R1908" s="3">
        <v>32581077</v>
      </c>
      <c r="S1908" s="3">
        <v>32601077</v>
      </c>
      <c r="T1908" s="2">
        <v>0</v>
      </c>
      <c r="U1908" s="2">
        <v>0</v>
      </c>
      <c r="V1908" s="2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 s="2">
        <f t="shared" si="223"/>
        <v>0</v>
      </c>
      <c r="AI1908" s="2">
        <f t="shared" si="220"/>
        <v>0</v>
      </c>
      <c r="AJ1908">
        <v>0</v>
      </c>
      <c r="AK1908" s="2">
        <f t="shared" si="227"/>
        <v>32407931</v>
      </c>
    </row>
    <row r="1909" spans="1:37" ht="12.75" customHeight="1">
      <c r="A1909" s="2">
        <v>14</v>
      </c>
      <c r="B1909" s="2">
        <v>15</v>
      </c>
      <c r="C1909" s="2" t="s">
        <v>10</v>
      </c>
      <c r="D1909" t="s">
        <v>1464</v>
      </c>
      <c r="E1909" s="2" t="s">
        <v>1610</v>
      </c>
      <c r="F1909" t="str">
        <f t="shared" si="221"/>
        <v>064DEPRECIATION</v>
      </c>
      <c r="G1909" t="str">
        <f t="shared" si="222"/>
        <v>1091DEPRECIATION</v>
      </c>
      <c r="H1909" s="2" t="s">
        <v>1584</v>
      </c>
      <c r="I1909" t="s">
        <v>1326</v>
      </c>
      <c r="J1909" s="2" t="s">
        <v>673</v>
      </c>
      <c r="K1909" s="2" t="s">
        <v>674</v>
      </c>
      <c r="L1909" s="2" t="s">
        <v>583</v>
      </c>
      <c r="M1909" s="2" t="s">
        <v>117</v>
      </c>
      <c r="N1909" s="2" t="s">
        <v>584</v>
      </c>
      <c r="O1909" s="2" t="s">
        <v>117</v>
      </c>
      <c r="P1909" s="2">
        <v>3775325</v>
      </c>
      <c r="Q1909" s="2">
        <v>3913083</v>
      </c>
      <c r="R1909" s="3">
        <v>4049749</v>
      </c>
      <c r="S1909" s="3">
        <v>4186415</v>
      </c>
      <c r="T1909" s="2">
        <v>0</v>
      </c>
      <c r="U1909" s="2">
        <v>0</v>
      </c>
      <c r="V1909" s="2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 s="2">
        <f t="shared" si="223"/>
        <v>0</v>
      </c>
      <c r="AI1909" s="2">
        <f t="shared" si="220"/>
        <v>0</v>
      </c>
      <c r="AJ1909">
        <v>0</v>
      </c>
      <c r="AK1909" s="2">
        <f t="shared" si="227"/>
        <v>3775325</v>
      </c>
    </row>
    <row r="1910" spans="1:37" ht="12.75" customHeight="1">
      <c r="A1910" s="2">
        <v>14</v>
      </c>
      <c r="B1910" s="2">
        <v>15</v>
      </c>
      <c r="C1910" s="2" t="s">
        <v>10</v>
      </c>
      <c r="D1910" t="s">
        <v>1465</v>
      </c>
      <c r="E1910" s="2" t="s">
        <v>1610</v>
      </c>
      <c r="F1910" t="str">
        <f t="shared" si="221"/>
        <v>064DEPRECIATION</v>
      </c>
      <c r="G1910" t="str">
        <f t="shared" si="222"/>
        <v>1091DEPRECIATION</v>
      </c>
      <c r="H1910" s="2" t="s">
        <v>1584</v>
      </c>
      <c r="I1910" t="s">
        <v>1326</v>
      </c>
      <c r="J1910" s="2" t="s">
        <v>684</v>
      </c>
      <c r="K1910" s="2" t="s">
        <v>685</v>
      </c>
      <c r="L1910" s="2" t="s">
        <v>583</v>
      </c>
      <c r="M1910" s="2" t="s">
        <v>117</v>
      </c>
      <c r="N1910" s="2" t="s">
        <v>584</v>
      </c>
      <c r="O1910" s="2" t="s">
        <v>117</v>
      </c>
      <c r="P1910" s="2">
        <v>2838939</v>
      </c>
      <c r="Q1910" s="2">
        <v>2230151</v>
      </c>
      <c r="R1910" s="3">
        <v>2776817</v>
      </c>
      <c r="S1910" s="3">
        <v>3353483</v>
      </c>
      <c r="T1910" s="2">
        <v>0</v>
      </c>
      <c r="U1910" s="2">
        <v>0</v>
      </c>
      <c r="V1910" s="2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 s="2">
        <f t="shared" si="223"/>
        <v>0</v>
      </c>
      <c r="AI1910" s="2">
        <f t="shared" si="220"/>
        <v>0</v>
      </c>
      <c r="AJ1910">
        <v>0</v>
      </c>
      <c r="AK1910" s="2">
        <f t="shared" si="227"/>
        <v>2838939</v>
      </c>
    </row>
    <row r="1911" spans="1:37" ht="12.75" customHeight="1">
      <c r="A1911" s="2">
        <v>14</v>
      </c>
      <c r="B1911" s="2">
        <v>15</v>
      </c>
      <c r="C1911" s="2" t="s">
        <v>699</v>
      </c>
      <c r="D1911" t="s">
        <v>1466</v>
      </c>
      <c r="E1911" s="2" t="s">
        <v>1608</v>
      </c>
      <c r="F1911" t="str">
        <f t="shared" si="221"/>
        <v>064DEPRECIATION</v>
      </c>
      <c r="G1911" t="str">
        <f t="shared" si="222"/>
        <v>1091DEPRECIATION</v>
      </c>
      <c r="H1911" s="2" t="s">
        <v>1582</v>
      </c>
      <c r="I1911" t="s">
        <v>1326</v>
      </c>
      <c r="J1911" s="2" t="s">
        <v>33</v>
      </c>
      <c r="K1911" s="2" t="s">
        <v>698</v>
      </c>
      <c r="L1911" s="2" t="s">
        <v>583</v>
      </c>
      <c r="M1911" s="2" t="s">
        <v>117</v>
      </c>
      <c r="N1911" s="2" t="s">
        <v>584</v>
      </c>
      <c r="O1911" s="2" t="s">
        <v>117</v>
      </c>
      <c r="P1911" s="2">
        <v>0</v>
      </c>
      <c r="Q1911" s="2">
        <v>0</v>
      </c>
      <c r="R1911" s="3">
        <f t="shared" si="224"/>
        <v>0</v>
      </c>
      <c r="S1911" s="3">
        <f t="shared" si="225"/>
        <v>0</v>
      </c>
      <c r="T1911" s="2">
        <v>0</v>
      </c>
      <c r="U1911" s="2">
        <v>0</v>
      </c>
      <c r="V1911" s="2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 s="2">
        <f t="shared" si="223"/>
        <v>0</v>
      </c>
      <c r="AI1911" s="2" t="e">
        <f t="shared" si="220"/>
        <v>#DIV/0!</v>
      </c>
      <c r="AJ1911">
        <v>0</v>
      </c>
      <c r="AK1911" s="2">
        <f t="shared" si="227"/>
        <v>0</v>
      </c>
    </row>
    <row r="1912" spans="1:37" ht="12.75" customHeight="1">
      <c r="A1912" s="2">
        <v>14</v>
      </c>
      <c r="B1912" s="2">
        <v>15</v>
      </c>
      <c r="C1912" s="2" t="s">
        <v>711</v>
      </c>
      <c r="D1912" t="s">
        <v>1471</v>
      </c>
      <c r="E1912" s="2" t="s">
        <v>1609</v>
      </c>
      <c r="F1912" t="str">
        <f t="shared" si="221"/>
        <v>064DEPRECIATION</v>
      </c>
      <c r="G1912" t="str">
        <f t="shared" si="222"/>
        <v>1091DEPRECIATION</v>
      </c>
      <c r="H1912" s="2" t="s">
        <v>1579</v>
      </c>
      <c r="I1912" t="s">
        <v>1326</v>
      </c>
      <c r="J1912" s="2" t="s">
        <v>724</v>
      </c>
      <c r="K1912" s="2" t="s">
        <v>725</v>
      </c>
      <c r="L1912" s="2" t="s">
        <v>583</v>
      </c>
      <c r="M1912" s="2" t="s">
        <v>117</v>
      </c>
      <c r="N1912" s="2" t="s">
        <v>584</v>
      </c>
      <c r="O1912" s="2" t="s">
        <v>117</v>
      </c>
      <c r="P1912" s="2">
        <v>434110</v>
      </c>
      <c r="Q1912" s="2">
        <v>434110</v>
      </c>
      <c r="R1912" s="3">
        <v>434110</v>
      </c>
      <c r="S1912" s="3">
        <v>434110</v>
      </c>
      <c r="T1912" s="2">
        <v>0</v>
      </c>
      <c r="U1912" s="2">
        <v>0</v>
      </c>
      <c r="V1912" s="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 s="2">
        <f t="shared" si="223"/>
        <v>0</v>
      </c>
      <c r="AI1912" s="2">
        <f t="shared" si="220"/>
        <v>0</v>
      </c>
      <c r="AJ1912">
        <v>0</v>
      </c>
      <c r="AK1912" s="2">
        <f t="shared" si="227"/>
        <v>434110</v>
      </c>
    </row>
    <row r="1913" spans="1:37" ht="12.75" customHeight="1">
      <c r="A1913" s="2">
        <v>14</v>
      </c>
      <c r="B1913" s="2">
        <v>15</v>
      </c>
      <c r="C1913" s="2" t="s">
        <v>10</v>
      </c>
      <c r="D1913" t="s">
        <v>1425</v>
      </c>
      <c r="E1913" s="2" t="s">
        <v>1604</v>
      </c>
      <c r="F1913" t="str">
        <f t="shared" si="221"/>
        <v>068INTEREST EXPENSE - EXTERNAL BORROWINGS</v>
      </c>
      <c r="G1913" t="str">
        <f t="shared" si="222"/>
        <v>1231INTEREST EXTERNAL LOANS</v>
      </c>
      <c r="H1913" s="2" t="s">
        <v>1568</v>
      </c>
      <c r="I1913" t="s">
        <v>1326</v>
      </c>
      <c r="J1913" s="2" t="s">
        <v>389</v>
      </c>
      <c r="K1913" s="2" t="s">
        <v>390</v>
      </c>
      <c r="L1913" s="2" t="s">
        <v>409</v>
      </c>
      <c r="M1913" s="2" t="s">
        <v>410</v>
      </c>
      <c r="N1913" s="2" t="s">
        <v>411</v>
      </c>
      <c r="O1913" s="2" t="s">
        <v>412</v>
      </c>
      <c r="P1913" s="2">
        <v>0</v>
      </c>
      <c r="Q1913" s="2">
        <v>0</v>
      </c>
      <c r="R1913" s="3">
        <f t="shared" si="224"/>
        <v>0</v>
      </c>
      <c r="S1913" s="3">
        <f t="shared" si="225"/>
        <v>0</v>
      </c>
      <c r="T1913" s="2">
        <v>0</v>
      </c>
      <c r="U1913" s="2">
        <v>0</v>
      </c>
      <c r="V1913" s="2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 s="2">
        <f t="shared" si="223"/>
        <v>0</v>
      </c>
      <c r="AI1913" s="2" t="e">
        <f t="shared" si="220"/>
        <v>#DIV/0!</v>
      </c>
      <c r="AJ1913">
        <v>0</v>
      </c>
      <c r="AK1913" s="2">
        <f t="shared" si="227"/>
        <v>0</v>
      </c>
    </row>
    <row r="1914" spans="1:37" ht="12.75" customHeight="1">
      <c r="A1914" s="2">
        <v>14</v>
      </c>
      <c r="B1914" s="2">
        <v>15</v>
      </c>
      <c r="C1914" s="2" t="s">
        <v>10</v>
      </c>
      <c r="D1914" t="s">
        <v>1431</v>
      </c>
      <c r="E1914" s="2" t="s">
        <v>1605</v>
      </c>
      <c r="F1914" t="str">
        <f t="shared" si="221"/>
        <v>068INTEREST EXPENSE - EXTERNAL BORROWINGS</v>
      </c>
      <c r="G1914" t="str">
        <f t="shared" si="222"/>
        <v>1231INTEREST EXTERNAL LOANS</v>
      </c>
      <c r="H1914" s="2" t="s">
        <v>1580</v>
      </c>
      <c r="I1914" t="s">
        <v>1326</v>
      </c>
      <c r="J1914" s="2" t="s">
        <v>480</v>
      </c>
      <c r="K1914" s="2" t="s">
        <v>481</v>
      </c>
      <c r="L1914" s="2" t="s">
        <v>409</v>
      </c>
      <c r="M1914" s="2" t="s">
        <v>410</v>
      </c>
      <c r="N1914" s="2" t="s">
        <v>411</v>
      </c>
      <c r="O1914" s="2" t="s">
        <v>412</v>
      </c>
      <c r="P1914" s="2">
        <v>0</v>
      </c>
      <c r="Q1914" s="2">
        <v>0</v>
      </c>
      <c r="R1914" s="3">
        <f t="shared" si="224"/>
        <v>0</v>
      </c>
      <c r="S1914" s="3">
        <f t="shared" si="225"/>
        <v>0</v>
      </c>
      <c r="T1914" s="2">
        <v>0</v>
      </c>
      <c r="U1914" s="2">
        <v>0</v>
      </c>
      <c r="V1914" s="2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 s="2">
        <f t="shared" si="223"/>
        <v>0</v>
      </c>
      <c r="AI1914" s="2" t="e">
        <f t="shared" si="220"/>
        <v>#DIV/0!</v>
      </c>
      <c r="AJ1914">
        <v>0</v>
      </c>
      <c r="AK1914" s="2">
        <f t="shared" si="227"/>
        <v>0</v>
      </c>
    </row>
    <row r="1915" spans="1:37" ht="12.75" customHeight="1">
      <c r="A1915" s="2">
        <v>14</v>
      </c>
      <c r="B1915" s="2">
        <v>15</v>
      </c>
      <c r="C1915" s="2" t="s">
        <v>10</v>
      </c>
      <c r="D1915" t="s">
        <v>1433</v>
      </c>
      <c r="E1915" s="2" t="s">
        <v>1605</v>
      </c>
      <c r="F1915" t="str">
        <f t="shared" si="221"/>
        <v>068INTEREST EXPENSE - EXTERNAL BORROWINGS</v>
      </c>
      <c r="G1915" t="str">
        <f t="shared" si="222"/>
        <v>1231INTEREST EXTERNAL LOANS</v>
      </c>
      <c r="H1915" s="2" t="s">
        <v>1581</v>
      </c>
      <c r="I1915" t="s">
        <v>1326</v>
      </c>
      <c r="J1915" s="2" t="s">
        <v>508</v>
      </c>
      <c r="K1915" s="2" t="s">
        <v>509</v>
      </c>
      <c r="L1915" s="2" t="s">
        <v>409</v>
      </c>
      <c r="M1915" s="2" t="s">
        <v>410</v>
      </c>
      <c r="N1915" s="2" t="s">
        <v>411</v>
      </c>
      <c r="O1915" s="2" t="s">
        <v>412</v>
      </c>
      <c r="P1915" s="2">
        <v>0</v>
      </c>
      <c r="Q1915" s="2">
        <v>0</v>
      </c>
      <c r="R1915" s="3">
        <f t="shared" si="224"/>
        <v>0</v>
      </c>
      <c r="S1915" s="3">
        <f t="shared" si="225"/>
        <v>0</v>
      </c>
      <c r="T1915" s="2">
        <v>0</v>
      </c>
      <c r="U1915" s="2">
        <v>0</v>
      </c>
      <c r="V1915" s="2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 s="2">
        <f t="shared" si="223"/>
        <v>0</v>
      </c>
      <c r="AI1915" s="2" t="e">
        <f t="shared" si="220"/>
        <v>#DIV/0!</v>
      </c>
      <c r="AJ1915">
        <v>0</v>
      </c>
      <c r="AK1915" s="2">
        <f t="shared" si="227"/>
        <v>0</v>
      </c>
    </row>
    <row r="1916" spans="1:37" ht="12.75" customHeight="1">
      <c r="A1916" s="2">
        <v>14</v>
      </c>
      <c r="B1916" s="2">
        <v>15</v>
      </c>
      <c r="C1916" s="2" t="s">
        <v>10</v>
      </c>
      <c r="D1916" t="s">
        <v>1436</v>
      </c>
      <c r="E1916" s="2" t="s">
        <v>1606</v>
      </c>
      <c r="F1916" t="str">
        <f t="shared" si="221"/>
        <v>068INTEREST EXPENSE - EXTERNAL BORROWINGS</v>
      </c>
      <c r="G1916" t="str">
        <f t="shared" si="222"/>
        <v>1231INTEREST EXTERNAL LOANS</v>
      </c>
      <c r="H1916" s="2" t="s">
        <v>1569</v>
      </c>
      <c r="I1916" t="s">
        <v>1326</v>
      </c>
      <c r="J1916" s="2" t="s">
        <v>519</v>
      </c>
      <c r="K1916" s="2" t="s">
        <v>520</v>
      </c>
      <c r="L1916" s="2" t="s">
        <v>409</v>
      </c>
      <c r="M1916" s="2" t="s">
        <v>410</v>
      </c>
      <c r="N1916" s="2" t="s">
        <v>411</v>
      </c>
      <c r="O1916" s="2" t="s">
        <v>412</v>
      </c>
      <c r="P1916" s="2">
        <v>0</v>
      </c>
      <c r="Q1916" s="2">
        <v>0</v>
      </c>
      <c r="R1916" s="3">
        <f t="shared" si="224"/>
        <v>0</v>
      </c>
      <c r="S1916" s="3">
        <f t="shared" si="225"/>
        <v>0</v>
      </c>
      <c r="T1916" s="2">
        <v>0</v>
      </c>
      <c r="U1916" s="2">
        <v>0</v>
      </c>
      <c r="V1916" s="2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 s="2">
        <f t="shared" si="223"/>
        <v>0</v>
      </c>
      <c r="AI1916" s="2" t="e">
        <f t="shared" si="220"/>
        <v>#DIV/0!</v>
      </c>
      <c r="AJ1916">
        <v>0</v>
      </c>
      <c r="AK1916" s="2">
        <f t="shared" si="227"/>
        <v>0</v>
      </c>
    </row>
    <row r="1917" spans="1:37" ht="12.75" customHeight="1">
      <c r="A1917" s="2">
        <v>14</v>
      </c>
      <c r="B1917" s="2">
        <v>15</v>
      </c>
      <c r="C1917" s="2" t="s">
        <v>10</v>
      </c>
      <c r="D1917" t="s">
        <v>1441</v>
      </c>
      <c r="E1917" s="2" t="s">
        <v>1608</v>
      </c>
      <c r="F1917" t="str">
        <f t="shared" si="221"/>
        <v>068INTEREST EXPENSE - EXTERNAL BORROWINGS</v>
      </c>
      <c r="G1917" t="str">
        <f t="shared" si="222"/>
        <v>1231INTEREST EXTERNAL LOANS</v>
      </c>
      <c r="H1917" s="2" t="s">
        <v>1573</v>
      </c>
      <c r="I1917" t="s">
        <v>1326</v>
      </c>
      <c r="J1917" s="2" t="s">
        <v>555</v>
      </c>
      <c r="K1917" s="2" t="s">
        <v>556</v>
      </c>
      <c r="L1917" s="2" t="s">
        <v>409</v>
      </c>
      <c r="M1917" s="2" t="s">
        <v>410</v>
      </c>
      <c r="N1917" s="2" t="s">
        <v>411</v>
      </c>
      <c r="O1917" s="2" t="s">
        <v>412</v>
      </c>
      <c r="P1917" s="2">
        <v>43936</v>
      </c>
      <c r="Q1917" s="2">
        <v>36903</v>
      </c>
      <c r="R1917" s="3">
        <f t="shared" si="224"/>
        <v>38932.665000000001</v>
      </c>
      <c r="S1917" s="3">
        <f t="shared" si="225"/>
        <v>40996.096245000001</v>
      </c>
      <c r="T1917" s="2">
        <v>22984.04</v>
      </c>
      <c r="U1917" s="2">
        <v>0</v>
      </c>
      <c r="V1917" s="2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22984.04</v>
      </c>
      <c r="AH1917" s="2">
        <f t="shared" si="223"/>
        <v>22984.04</v>
      </c>
      <c r="AI1917" s="2">
        <f t="shared" si="220"/>
        <v>0.5231254552075747</v>
      </c>
      <c r="AJ1917">
        <v>22984.04</v>
      </c>
      <c r="AK1917" s="2">
        <f t="shared" si="227"/>
        <v>43936</v>
      </c>
    </row>
    <row r="1918" spans="1:37" ht="12.75" customHeight="1">
      <c r="A1918" s="2">
        <v>14</v>
      </c>
      <c r="B1918" s="2">
        <v>15</v>
      </c>
      <c r="C1918" s="2" t="s">
        <v>10</v>
      </c>
      <c r="D1918" t="s">
        <v>1442</v>
      </c>
      <c r="E1918" s="2" t="s">
        <v>1607</v>
      </c>
      <c r="F1918" t="str">
        <f t="shared" si="221"/>
        <v>068INTEREST EXPENSE - EXTERNAL BORROWINGS</v>
      </c>
      <c r="G1918" t="str">
        <f t="shared" si="222"/>
        <v>1231INTEREST EXTERNAL LOANS</v>
      </c>
      <c r="H1918" s="2" t="s">
        <v>1571</v>
      </c>
      <c r="I1918" t="s">
        <v>1326</v>
      </c>
      <c r="J1918" s="2" t="s">
        <v>563</v>
      </c>
      <c r="K1918" s="2" t="s">
        <v>564</v>
      </c>
      <c r="L1918" s="2" t="s">
        <v>409</v>
      </c>
      <c r="M1918" s="2" t="s">
        <v>410</v>
      </c>
      <c r="N1918" s="2" t="s">
        <v>411</v>
      </c>
      <c r="O1918" s="2" t="s">
        <v>412</v>
      </c>
      <c r="P1918" s="2">
        <v>50358</v>
      </c>
      <c r="Q1918" s="2">
        <v>50358</v>
      </c>
      <c r="R1918" s="3">
        <f t="shared" si="224"/>
        <v>53127.69</v>
      </c>
      <c r="S1918" s="3">
        <f t="shared" si="225"/>
        <v>55943.457569999999</v>
      </c>
      <c r="T1918" s="2">
        <v>25622.080000000002</v>
      </c>
      <c r="U1918" s="2">
        <v>0</v>
      </c>
      <c r="V1918" s="2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4343.8599999999997</v>
      </c>
      <c r="AC1918">
        <v>4332.1099999999997</v>
      </c>
      <c r="AD1918">
        <v>0</v>
      </c>
      <c r="AE1918">
        <v>8505.0400000000009</v>
      </c>
      <c r="AF1918">
        <v>4157.07</v>
      </c>
      <c r="AG1918">
        <v>4284</v>
      </c>
      <c r="AH1918" s="2">
        <f t="shared" si="223"/>
        <v>25622.080000000002</v>
      </c>
      <c r="AI1918" s="2">
        <f t="shared" si="220"/>
        <v>0.50879860200961124</v>
      </c>
      <c r="AJ1918">
        <v>25622.080000000002</v>
      </c>
      <c r="AK1918" s="2">
        <f t="shared" si="227"/>
        <v>50358</v>
      </c>
    </row>
    <row r="1919" spans="1:37" ht="12.75" customHeight="1">
      <c r="A1919" s="2">
        <v>14</v>
      </c>
      <c r="B1919" s="2">
        <v>15</v>
      </c>
      <c r="C1919" s="2" t="s">
        <v>10</v>
      </c>
      <c r="D1919" t="s">
        <v>1444</v>
      </c>
      <c r="E1919" s="2" t="s">
        <v>1607</v>
      </c>
      <c r="F1919" t="str">
        <f t="shared" si="221"/>
        <v>068INTEREST EXPENSE - EXTERNAL BORROWINGS</v>
      </c>
      <c r="G1919" t="str">
        <f t="shared" si="222"/>
        <v>1231INTEREST EXTERNAL LOANS</v>
      </c>
      <c r="H1919" s="2" t="s">
        <v>1570</v>
      </c>
      <c r="I1919" t="s">
        <v>1326</v>
      </c>
      <c r="J1919" s="2" t="s">
        <v>578</v>
      </c>
      <c r="K1919" s="2" t="s">
        <v>579</v>
      </c>
      <c r="L1919" s="2" t="s">
        <v>409</v>
      </c>
      <c r="M1919" s="2" t="s">
        <v>410</v>
      </c>
      <c r="N1919" s="2" t="s">
        <v>411</v>
      </c>
      <c r="O1919" s="2" t="s">
        <v>412</v>
      </c>
      <c r="P1919" s="2">
        <v>0</v>
      </c>
      <c r="Q1919" s="2">
        <v>0</v>
      </c>
      <c r="R1919" s="3">
        <f t="shared" si="224"/>
        <v>0</v>
      </c>
      <c r="S1919" s="3">
        <f t="shared" si="225"/>
        <v>0</v>
      </c>
      <c r="T1919" s="2">
        <v>0</v>
      </c>
      <c r="U1919" s="2">
        <v>0</v>
      </c>
      <c r="V1919" s="2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 s="2">
        <f t="shared" si="223"/>
        <v>0</v>
      </c>
      <c r="AI1919" s="2" t="e">
        <f t="shared" si="220"/>
        <v>#DIV/0!</v>
      </c>
      <c r="AJ1919">
        <v>0</v>
      </c>
      <c r="AK1919" s="2">
        <f t="shared" si="227"/>
        <v>0</v>
      </c>
    </row>
    <row r="1920" spans="1:37" ht="12.75" customHeight="1">
      <c r="A1920" s="2">
        <v>14</v>
      </c>
      <c r="B1920" s="2">
        <v>15</v>
      </c>
      <c r="C1920" s="2" t="s">
        <v>10</v>
      </c>
      <c r="D1920" t="s">
        <v>1450</v>
      </c>
      <c r="E1920" s="2" t="s">
        <v>1608</v>
      </c>
      <c r="F1920" t="str">
        <f t="shared" si="221"/>
        <v>068INTEREST EXPENSE - EXTERNAL BORROWINGS</v>
      </c>
      <c r="G1920" t="str">
        <f t="shared" si="222"/>
        <v>1231INTEREST EXTERNAL LOANS</v>
      </c>
      <c r="H1920" s="2" t="s">
        <v>1582</v>
      </c>
      <c r="I1920" t="s">
        <v>1326</v>
      </c>
      <c r="J1920" s="2" t="s">
        <v>593</v>
      </c>
      <c r="K1920" s="2" t="s">
        <v>594</v>
      </c>
      <c r="L1920" s="2" t="s">
        <v>409</v>
      </c>
      <c r="M1920" s="2" t="s">
        <v>410</v>
      </c>
      <c r="N1920" s="2" t="s">
        <v>411</v>
      </c>
      <c r="O1920" s="2" t="s">
        <v>412</v>
      </c>
      <c r="P1920" s="2">
        <v>0</v>
      </c>
      <c r="Q1920" s="2">
        <v>0</v>
      </c>
      <c r="R1920" s="3">
        <f t="shared" si="224"/>
        <v>0</v>
      </c>
      <c r="S1920" s="3">
        <f t="shared" si="225"/>
        <v>0</v>
      </c>
      <c r="T1920" s="2">
        <v>0</v>
      </c>
      <c r="U1920" s="2">
        <v>0</v>
      </c>
      <c r="V1920" s="2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 s="2">
        <f t="shared" si="223"/>
        <v>0</v>
      </c>
      <c r="AI1920" s="2" t="e">
        <f t="shared" si="220"/>
        <v>#DIV/0!</v>
      </c>
      <c r="AJ1920">
        <v>0</v>
      </c>
      <c r="AK1920" s="2">
        <f t="shared" si="227"/>
        <v>0</v>
      </c>
    </row>
    <row r="1921" spans="1:37" ht="12.75" customHeight="1">
      <c r="A1921" s="2">
        <v>14</v>
      </c>
      <c r="B1921" s="2">
        <v>15</v>
      </c>
      <c r="C1921" s="2" t="s">
        <v>10</v>
      </c>
      <c r="D1921" t="s">
        <v>1451</v>
      </c>
      <c r="E1921" s="2" t="s">
        <v>1608</v>
      </c>
      <c r="F1921" t="str">
        <f t="shared" si="221"/>
        <v>068INTEREST EXPENSE - EXTERNAL BORROWINGS</v>
      </c>
      <c r="G1921" t="str">
        <f t="shared" si="222"/>
        <v>1231INTEREST EXTERNAL LOANS</v>
      </c>
      <c r="H1921" s="2" t="s">
        <v>1582</v>
      </c>
      <c r="I1921" t="s">
        <v>1326</v>
      </c>
      <c r="J1921" s="2" t="s">
        <v>595</v>
      </c>
      <c r="K1921" s="2" t="s">
        <v>596</v>
      </c>
      <c r="L1921" s="2" t="s">
        <v>409</v>
      </c>
      <c r="M1921" s="2" t="s">
        <v>410</v>
      </c>
      <c r="N1921" s="2" t="s">
        <v>411</v>
      </c>
      <c r="O1921" s="2" t="s">
        <v>412</v>
      </c>
      <c r="P1921" s="2">
        <v>2682411</v>
      </c>
      <c r="Q1921" s="2">
        <v>2082161</v>
      </c>
      <c r="R1921" s="3">
        <f t="shared" si="224"/>
        <v>2196679.855</v>
      </c>
      <c r="S1921" s="3">
        <f t="shared" si="225"/>
        <v>2313103.8873149999</v>
      </c>
      <c r="T1921" s="2">
        <v>1422187.0899999999</v>
      </c>
      <c r="U1921" s="2">
        <v>0</v>
      </c>
      <c r="V1921" s="2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125318.42</v>
      </c>
      <c r="AF1921">
        <v>0</v>
      </c>
      <c r="AG1921">
        <v>1296868.67</v>
      </c>
      <c r="AH1921" s="2">
        <f t="shared" si="223"/>
        <v>1422187.0899999999</v>
      </c>
      <c r="AI1921" s="2">
        <f t="shared" si="220"/>
        <v>0.53018985159246657</v>
      </c>
      <c r="AJ1921">
        <v>1422187.09</v>
      </c>
      <c r="AK1921" s="2">
        <f t="shared" si="227"/>
        <v>2682411</v>
      </c>
    </row>
    <row r="1922" spans="1:37" ht="12.75" customHeight="1">
      <c r="A1922" s="2">
        <v>14</v>
      </c>
      <c r="B1922" s="2">
        <v>15</v>
      </c>
      <c r="C1922" s="2" t="s">
        <v>10</v>
      </c>
      <c r="D1922" t="s">
        <v>1452</v>
      </c>
      <c r="E1922" s="2" t="s">
        <v>1608</v>
      </c>
      <c r="F1922" t="str">
        <f t="shared" si="221"/>
        <v>068INTEREST EXPENSE - EXTERNAL BORROWINGS</v>
      </c>
      <c r="G1922" t="str">
        <f t="shared" si="222"/>
        <v>1231INTEREST EXTERNAL LOANS</v>
      </c>
      <c r="H1922" s="2" t="s">
        <v>1578</v>
      </c>
      <c r="I1922" t="s">
        <v>1326</v>
      </c>
      <c r="J1922" s="2" t="s">
        <v>610</v>
      </c>
      <c r="K1922" s="2" t="s">
        <v>611</v>
      </c>
      <c r="L1922" s="2" t="s">
        <v>409</v>
      </c>
      <c r="M1922" s="2" t="s">
        <v>410</v>
      </c>
      <c r="N1922" s="2" t="s">
        <v>411</v>
      </c>
      <c r="O1922" s="2" t="s">
        <v>412</v>
      </c>
      <c r="P1922" s="2">
        <v>412080</v>
      </c>
      <c r="Q1922" s="2">
        <v>336344</v>
      </c>
      <c r="R1922" s="3">
        <f t="shared" si="224"/>
        <v>354842.92</v>
      </c>
      <c r="S1922" s="3">
        <f t="shared" si="225"/>
        <v>373649.59476000001</v>
      </c>
      <c r="T1922" s="2">
        <v>216690.6</v>
      </c>
      <c r="U1922" s="2">
        <v>0</v>
      </c>
      <c r="V1922" s="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216690.6</v>
      </c>
      <c r="AH1922" s="2">
        <f t="shared" si="223"/>
        <v>216690.6</v>
      </c>
      <c r="AI1922" s="2">
        <f t="shared" si="220"/>
        <v>0.52584595224228303</v>
      </c>
      <c r="AJ1922">
        <v>216690.6</v>
      </c>
      <c r="AK1922" s="2">
        <f t="shared" si="227"/>
        <v>412080</v>
      </c>
    </row>
    <row r="1923" spans="1:37" ht="12.75" customHeight="1">
      <c r="A1923" s="2">
        <v>14</v>
      </c>
      <c r="B1923" s="2">
        <v>15</v>
      </c>
      <c r="C1923" s="2" t="s">
        <v>10</v>
      </c>
      <c r="D1923" t="s">
        <v>1453</v>
      </c>
      <c r="E1923" s="2" t="s">
        <v>1609</v>
      </c>
      <c r="F1923" t="str">
        <f t="shared" si="221"/>
        <v>068INTEREST EXPENSE - EXTERNAL BORROWINGS</v>
      </c>
      <c r="G1923" t="str">
        <f t="shared" si="222"/>
        <v>1231INTEREST EXTERNAL LOANS</v>
      </c>
      <c r="H1923" s="2" t="s">
        <v>1575</v>
      </c>
      <c r="I1923" t="s">
        <v>1326</v>
      </c>
      <c r="J1923" s="2" t="s">
        <v>623</v>
      </c>
      <c r="K1923" s="2" t="s">
        <v>624</v>
      </c>
      <c r="L1923" s="2" t="s">
        <v>409</v>
      </c>
      <c r="M1923" s="2" t="s">
        <v>410</v>
      </c>
      <c r="N1923" s="2" t="s">
        <v>411</v>
      </c>
      <c r="O1923" s="2" t="s">
        <v>412</v>
      </c>
      <c r="P1923" s="2">
        <v>147024</v>
      </c>
      <c r="Q1923" s="2">
        <v>123491</v>
      </c>
      <c r="R1923" s="3">
        <f t="shared" si="224"/>
        <v>130283.005</v>
      </c>
      <c r="S1923" s="3">
        <f t="shared" si="225"/>
        <v>137188.004265</v>
      </c>
      <c r="T1923" s="2">
        <v>76911.960000000006</v>
      </c>
      <c r="U1923" s="2">
        <v>0</v>
      </c>
      <c r="V1923" s="2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76911.960000000006</v>
      </c>
      <c r="AH1923" s="2">
        <f t="shared" si="223"/>
        <v>76911.960000000006</v>
      </c>
      <c r="AI1923" s="2">
        <f t="shared" si="220"/>
        <v>0.52312520404831864</v>
      </c>
      <c r="AJ1923">
        <v>76911.960000000006</v>
      </c>
      <c r="AK1923" s="2">
        <f t="shared" si="227"/>
        <v>147024</v>
      </c>
    </row>
    <row r="1924" spans="1:37" ht="12.75" customHeight="1">
      <c r="A1924" s="2">
        <v>14</v>
      </c>
      <c r="B1924" s="2">
        <v>15</v>
      </c>
      <c r="C1924" s="2" t="s">
        <v>10</v>
      </c>
      <c r="D1924" t="s">
        <v>1454</v>
      </c>
      <c r="E1924" s="2" t="s">
        <v>1609</v>
      </c>
      <c r="F1924" t="str">
        <f t="shared" si="221"/>
        <v>068INTEREST EXPENSE - EXTERNAL BORROWINGS</v>
      </c>
      <c r="G1924" t="str">
        <f t="shared" si="222"/>
        <v>1231INTEREST EXTERNAL LOANS</v>
      </c>
      <c r="H1924" s="2" t="s">
        <v>1586</v>
      </c>
      <c r="I1924" t="s">
        <v>1326</v>
      </c>
      <c r="J1924" s="2" t="s">
        <v>639</v>
      </c>
      <c r="K1924" s="2" t="s">
        <v>640</v>
      </c>
      <c r="L1924" s="2" t="s">
        <v>409</v>
      </c>
      <c r="M1924" s="2" t="s">
        <v>410</v>
      </c>
      <c r="N1924" s="2" t="s">
        <v>411</v>
      </c>
      <c r="O1924" s="2" t="s">
        <v>412</v>
      </c>
      <c r="P1924" s="2">
        <v>0</v>
      </c>
      <c r="Q1924" s="2">
        <v>0</v>
      </c>
      <c r="R1924" s="3">
        <f t="shared" si="224"/>
        <v>0</v>
      </c>
      <c r="S1924" s="3">
        <f t="shared" si="225"/>
        <v>0</v>
      </c>
      <c r="T1924" s="2">
        <v>0</v>
      </c>
      <c r="U1924" s="2">
        <v>0</v>
      </c>
      <c r="V1924" s="2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 s="2">
        <f t="shared" si="223"/>
        <v>0</v>
      </c>
      <c r="AI1924" s="2" t="e">
        <f t="shared" si="220"/>
        <v>#DIV/0!</v>
      </c>
      <c r="AJ1924">
        <v>0</v>
      </c>
      <c r="AK1924" s="2">
        <f t="shared" si="227"/>
        <v>0</v>
      </c>
    </row>
    <row r="1925" spans="1:37" ht="12.75" customHeight="1">
      <c r="A1925" s="2">
        <v>14</v>
      </c>
      <c r="B1925" s="2">
        <v>15</v>
      </c>
      <c r="C1925" s="2" t="s">
        <v>10</v>
      </c>
      <c r="D1925" t="s">
        <v>1463</v>
      </c>
      <c r="E1925" s="2" t="s">
        <v>1610</v>
      </c>
      <c r="F1925" t="str">
        <f t="shared" si="221"/>
        <v>068INTEREST EXPENSE - EXTERNAL BORROWINGS</v>
      </c>
      <c r="G1925" t="str">
        <f t="shared" si="222"/>
        <v>1231INTEREST EXTERNAL LOANS</v>
      </c>
      <c r="H1925" s="2" t="s">
        <v>1584</v>
      </c>
      <c r="I1925" t="s">
        <v>1326</v>
      </c>
      <c r="J1925" s="2" t="s">
        <v>671</v>
      </c>
      <c r="K1925" s="2" t="s">
        <v>672</v>
      </c>
      <c r="L1925" s="2" t="s">
        <v>409</v>
      </c>
      <c r="M1925" s="2" t="s">
        <v>410</v>
      </c>
      <c r="N1925" s="2" t="s">
        <v>411</v>
      </c>
      <c r="O1925" s="2" t="s">
        <v>412</v>
      </c>
      <c r="P1925" s="2">
        <v>0</v>
      </c>
      <c r="Q1925" s="2">
        <v>0</v>
      </c>
      <c r="R1925" s="3">
        <f t="shared" si="224"/>
        <v>0</v>
      </c>
      <c r="S1925" s="3">
        <f t="shared" si="225"/>
        <v>0</v>
      </c>
      <c r="T1925" s="2">
        <v>0</v>
      </c>
      <c r="U1925" s="2">
        <v>0</v>
      </c>
      <c r="V1925" s="2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 s="2">
        <f t="shared" si="223"/>
        <v>0</v>
      </c>
      <c r="AI1925" s="2" t="e">
        <f t="shared" si="220"/>
        <v>#DIV/0!</v>
      </c>
      <c r="AJ1925">
        <v>0</v>
      </c>
      <c r="AK1925" s="2">
        <f t="shared" si="227"/>
        <v>0</v>
      </c>
    </row>
    <row r="1926" spans="1:37" ht="12.75" customHeight="1">
      <c r="A1926" s="2">
        <v>14</v>
      </c>
      <c r="B1926" s="2">
        <v>15</v>
      </c>
      <c r="C1926" s="2" t="s">
        <v>10</v>
      </c>
      <c r="D1926" t="s">
        <v>1464</v>
      </c>
      <c r="E1926" s="2" t="s">
        <v>1610</v>
      </c>
      <c r="F1926" t="str">
        <f t="shared" si="221"/>
        <v>068INTEREST EXPENSE - EXTERNAL BORROWINGS</v>
      </c>
      <c r="G1926" t="str">
        <f t="shared" si="222"/>
        <v>1231INTEREST EXTERNAL LOANS</v>
      </c>
      <c r="H1926" s="2" t="s">
        <v>1584</v>
      </c>
      <c r="I1926" t="s">
        <v>1326</v>
      </c>
      <c r="J1926" s="2" t="s">
        <v>673</v>
      </c>
      <c r="K1926" s="2" t="s">
        <v>674</v>
      </c>
      <c r="L1926" s="2" t="s">
        <v>409</v>
      </c>
      <c r="M1926" s="2" t="s">
        <v>410</v>
      </c>
      <c r="N1926" s="2" t="s">
        <v>411</v>
      </c>
      <c r="O1926" s="2" t="s">
        <v>412</v>
      </c>
      <c r="P1926" s="2">
        <v>2240377</v>
      </c>
      <c r="Q1926" s="2">
        <v>2109862</v>
      </c>
      <c r="R1926" s="3">
        <f t="shared" si="224"/>
        <v>2225904.41</v>
      </c>
      <c r="S1926" s="3">
        <f t="shared" si="225"/>
        <v>2343877.3437300003</v>
      </c>
      <c r="T1926" s="2">
        <v>1145185.76</v>
      </c>
      <c r="U1926" s="2">
        <v>0</v>
      </c>
      <c r="V1926" s="2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54298.28</v>
      </c>
      <c r="AC1926">
        <v>54151.360000000001</v>
      </c>
      <c r="AD1926">
        <v>0</v>
      </c>
      <c r="AE1926">
        <v>106313</v>
      </c>
      <c r="AF1926">
        <v>51963.44</v>
      </c>
      <c r="AG1926">
        <v>878459.68</v>
      </c>
      <c r="AH1926" s="2">
        <f t="shared" si="223"/>
        <v>1145185.76</v>
      </c>
      <c r="AI1926" s="2">
        <f t="shared" si="220"/>
        <v>0.51115761320527753</v>
      </c>
      <c r="AJ1926">
        <v>1145185.76</v>
      </c>
      <c r="AK1926" s="2">
        <f t="shared" si="227"/>
        <v>2240377</v>
      </c>
    </row>
    <row r="1927" spans="1:37" ht="12.75" customHeight="1">
      <c r="A1927" s="2">
        <v>14</v>
      </c>
      <c r="B1927" s="2">
        <v>15</v>
      </c>
      <c r="C1927" s="2" t="s">
        <v>10</v>
      </c>
      <c r="D1927" t="s">
        <v>1465</v>
      </c>
      <c r="E1927" s="2" t="s">
        <v>1610</v>
      </c>
      <c r="F1927" t="str">
        <f t="shared" si="221"/>
        <v>068INTEREST EXPENSE - EXTERNAL BORROWINGS</v>
      </c>
      <c r="G1927" t="str">
        <f t="shared" si="222"/>
        <v>1231INTEREST EXTERNAL LOANS</v>
      </c>
      <c r="H1927" s="2" t="s">
        <v>1584</v>
      </c>
      <c r="I1927" t="s">
        <v>1326</v>
      </c>
      <c r="J1927" s="2" t="s">
        <v>684</v>
      </c>
      <c r="K1927" s="2" t="s">
        <v>685</v>
      </c>
      <c r="L1927" s="2" t="s">
        <v>409</v>
      </c>
      <c r="M1927" s="2" t="s">
        <v>410</v>
      </c>
      <c r="N1927" s="2" t="s">
        <v>411</v>
      </c>
      <c r="O1927" s="2" t="s">
        <v>412</v>
      </c>
      <c r="P1927" s="2">
        <v>4232103</v>
      </c>
      <c r="Q1927" s="2">
        <v>4105502</v>
      </c>
      <c r="R1927" s="3">
        <f t="shared" si="224"/>
        <v>4331304.6100000003</v>
      </c>
      <c r="S1927" s="3">
        <f t="shared" si="225"/>
        <v>4560863.7543299999</v>
      </c>
      <c r="T1927" s="2">
        <v>2151906.5</v>
      </c>
      <c r="U1927" s="2">
        <v>0</v>
      </c>
      <c r="V1927" s="2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158550.98000000001</v>
      </c>
      <c r="AC1927">
        <v>158121.95000000001</v>
      </c>
      <c r="AD1927">
        <v>0</v>
      </c>
      <c r="AE1927">
        <v>561070.80000000005</v>
      </c>
      <c r="AF1927">
        <v>151733.23000000001</v>
      </c>
      <c r="AG1927">
        <v>1122429.54</v>
      </c>
      <c r="AH1927" s="2">
        <f t="shared" si="223"/>
        <v>2151906.5</v>
      </c>
      <c r="AI1927" s="2">
        <f t="shared" si="220"/>
        <v>0.50847214729887247</v>
      </c>
      <c r="AJ1927">
        <v>2151906.5</v>
      </c>
      <c r="AK1927" s="2">
        <f t="shared" si="227"/>
        <v>4232103</v>
      </c>
    </row>
    <row r="1928" spans="1:37" ht="12.75" customHeight="1">
      <c r="A1928" s="2">
        <v>14</v>
      </c>
      <c r="B1928" s="2">
        <v>15</v>
      </c>
      <c r="C1928" s="2" t="s">
        <v>711</v>
      </c>
      <c r="D1928" t="s">
        <v>1469</v>
      </c>
      <c r="E1928" s="2" t="s">
        <v>1608</v>
      </c>
      <c r="F1928" t="str">
        <f t="shared" si="221"/>
        <v>068INTEREST EXPENSE - EXTERNAL BORROWINGS</v>
      </c>
      <c r="G1928" t="str">
        <f t="shared" si="222"/>
        <v>1231INTEREST EXTERNAL LOANS</v>
      </c>
      <c r="I1928" t="s">
        <v>1326</v>
      </c>
      <c r="J1928" s="2" t="s">
        <v>716</v>
      </c>
      <c r="K1928" s="2" t="s">
        <v>717</v>
      </c>
      <c r="L1928" s="2" t="s">
        <v>409</v>
      </c>
      <c r="M1928" s="2" t="s">
        <v>410</v>
      </c>
      <c r="N1928" s="2" t="s">
        <v>411</v>
      </c>
      <c r="O1928" s="2" t="s">
        <v>412</v>
      </c>
      <c r="P1928" s="2">
        <v>218982</v>
      </c>
      <c r="Q1928" s="2">
        <v>118535</v>
      </c>
      <c r="R1928" s="3">
        <f t="shared" si="224"/>
        <v>125054.425</v>
      </c>
      <c r="S1928" s="3">
        <f t="shared" si="225"/>
        <v>131682.30952499999</v>
      </c>
      <c r="T1928" s="2">
        <v>121958.08</v>
      </c>
      <c r="U1928" s="2">
        <v>0</v>
      </c>
      <c r="V1928" s="2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121958.08</v>
      </c>
      <c r="AH1928" s="2">
        <f t="shared" si="223"/>
        <v>121958.08</v>
      </c>
      <c r="AI1928" s="2">
        <f t="shared" si="220"/>
        <v>0.55693198527732879</v>
      </c>
      <c r="AJ1928">
        <v>121958.08</v>
      </c>
      <c r="AK1928" s="2">
        <f t="shared" si="227"/>
        <v>218982</v>
      </c>
    </row>
    <row r="1929" spans="1:37" ht="12.75" customHeight="1">
      <c r="A1929" s="2">
        <v>14</v>
      </c>
      <c r="B1929" s="2">
        <v>15</v>
      </c>
      <c r="C1929" s="2" t="s">
        <v>10</v>
      </c>
      <c r="D1929" t="s">
        <v>1464</v>
      </c>
      <c r="E1929" s="2" t="s">
        <v>1610</v>
      </c>
      <c r="F1929" t="str">
        <f t="shared" si="221"/>
        <v>072BULK PURCHASES</v>
      </c>
      <c r="G1929" t="str">
        <f t="shared" si="222"/>
        <v>1251BULK PURCHASES - ELECTRICITY</v>
      </c>
      <c r="H1929" s="2" t="s">
        <v>1584</v>
      </c>
      <c r="I1929" t="s">
        <v>1326</v>
      </c>
      <c r="J1929" s="2" t="s">
        <v>673</v>
      </c>
      <c r="K1929" s="2" t="s">
        <v>674</v>
      </c>
      <c r="L1929" s="2" t="s">
        <v>1117</v>
      </c>
      <c r="M1929" s="2" t="s">
        <v>1118</v>
      </c>
      <c r="N1929" s="2" t="s">
        <v>1119</v>
      </c>
      <c r="O1929" s="2" t="s">
        <v>1120</v>
      </c>
      <c r="P1929" s="3">
        <v>201615431</v>
      </c>
      <c r="Q1929" s="3">
        <v>230325468</v>
      </c>
      <c r="R1929" s="3">
        <f t="shared" si="224"/>
        <v>242993368.74000001</v>
      </c>
      <c r="S1929" s="3">
        <f t="shared" si="225"/>
        <v>255872017.28322002</v>
      </c>
      <c r="T1929" s="2">
        <v>96631158.980000004</v>
      </c>
      <c r="U1929" s="2">
        <v>0</v>
      </c>
      <c r="V1929" s="2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26029047.140000001</v>
      </c>
      <c r="AD1929">
        <v>13312509.060000001</v>
      </c>
      <c r="AE1929">
        <v>13919754.84</v>
      </c>
      <c r="AF1929">
        <v>28886718.170000002</v>
      </c>
      <c r="AG1929">
        <v>14483129.77</v>
      </c>
      <c r="AH1929" s="2">
        <f t="shared" si="223"/>
        <v>96631158.980000004</v>
      </c>
      <c r="AI1929" s="2">
        <f t="shared" si="220"/>
        <v>0.47928453938627347</v>
      </c>
      <c r="AJ1929">
        <v>96631158.980000004</v>
      </c>
      <c r="AK1929" s="2">
        <f>P1929+10899806</f>
        <v>212515237</v>
      </c>
    </row>
    <row r="1930" spans="1:37" ht="12.75" customHeight="1">
      <c r="A1930" s="2">
        <v>14</v>
      </c>
      <c r="B1930" s="2">
        <v>15</v>
      </c>
      <c r="C1930" s="2" t="s">
        <v>10</v>
      </c>
      <c r="D1930" t="s">
        <v>1465</v>
      </c>
      <c r="E1930" s="2" t="s">
        <v>1610</v>
      </c>
      <c r="F1930" t="str">
        <f t="shared" si="221"/>
        <v>072BULK PURCHASES</v>
      </c>
      <c r="G1930" t="str">
        <f t="shared" si="222"/>
        <v>1251BULK PURCHASES - ELECTRICITY</v>
      </c>
      <c r="H1930" s="2" t="s">
        <v>1584</v>
      </c>
      <c r="I1930" t="s">
        <v>1326</v>
      </c>
      <c r="J1930" s="2" t="s">
        <v>684</v>
      </c>
      <c r="K1930" s="2" t="s">
        <v>685</v>
      </c>
      <c r="L1930" s="2" t="s">
        <v>1117</v>
      </c>
      <c r="M1930" s="2" t="s">
        <v>1118</v>
      </c>
      <c r="N1930" s="2" t="s">
        <v>1119</v>
      </c>
      <c r="O1930" s="2" t="s">
        <v>1120</v>
      </c>
      <c r="P1930" s="3">
        <v>67205143</v>
      </c>
      <c r="Q1930" s="3">
        <v>76775156</v>
      </c>
      <c r="R1930" s="3">
        <f t="shared" si="224"/>
        <v>80997789.579999998</v>
      </c>
      <c r="S1930" s="3">
        <f t="shared" si="225"/>
        <v>85290672.427739993</v>
      </c>
      <c r="T1930" s="2">
        <v>32210386.310000002</v>
      </c>
      <c r="U1930" s="2">
        <v>0</v>
      </c>
      <c r="V1930" s="2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8676349.0399999991</v>
      </c>
      <c r="AD1930">
        <v>4437503.0199999996</v>
      </c>
      <c r="AE1930">
        <v>4639918.28</v>
      </c>
      <c r="AF1930">
        <v>9628906.0500000007</v>
      </c>
      <c r="AG1930">
        <v>4827709.92</v>
      </c>
      <c r="AH1930" s="2">
        <f t="shared" si="223"/>
        <v>32210386.310000002</v>
      </c>
      <c r="AI1930" s="2">
        <f t="shared" si="220"/>
        <v>0.47928454389271968</v>
      </c>
      <c r="AJ1930">
        <v>32210386.309999999</v>
      </c>
      <c r="AK1930" s="2">
        <f t="shared" ref="AK1930:AK1961" si="228">P1930</f>
        <v>67205143</v>
      </c>
    </row>
    <row r="1931" spans="1:37" ht="12.75" customHeight="1">
      <c r="A1931" s="2">
        <v>14</v>
      </c>
      <c r="B1931" s="2">
        <v>15</v>
      </c>
      <c r="C1931" s="2" t="s">
        <v>711</v>
      </c>
      <c r="D1931" t="s">
        <v>1468</v>
      </c>
      <c r="E1931" s="2" t="s">
        <v>1608</v>
      </c>
      <c r="F1931" t="str">
        <f t="shared" si="221"/>
        <v>072BULK PURCHASES</v>
      </c>
      <c r="G1931" t="str">
        <f t="shared" si="222"/>
        <v>1252BULK PURCHASES - WATER</v>
      </c>
      <c r="I1931" t="s">
        <v>1326</v>
      </c>
      <c r="J1931" s="2" t="s">
        <v>714</v>
      </c>
      <c r="K1931" s="2" t="s">
        <v>715</v>
      </c>
      <c r="L1931" s="2" t="s">
        <v>1117</v>
      </c>
      <c r="M1931" s="2" t="s">
        <v>1118</v>
      </c>
      <c r="N1931" s="2" t="s">
        <v>1121</v>
      </c>
      <c r="O1931" s="2" t="s">
        <v>1122</v>
      </c>
      <c r="P1931" s="3">
        <v>2675378</v>
      </c>
      <c r="Q1931" s="3">
        <v>2675378</v>
      </c>
      <c r="R1931" s="3">
        <f t="shared" si="224"/>
        <v>2822523.79</v>
      </c>
      <c r="S1931" s="3">
        <f t="shared" si="225"/>
        <v>2972117.5508699999</v>
      </c>
      <c r="T1931" s="2">
        <v>1356333.3199999998</v>
      </c>
      <c r="U1931" s="2">
        <v>0</v>
      </c>
      <c r="V1931" s="2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50361.64</v>
      </c>
      <c r="AD1931">
        <v>236826.33</v>
      </c>
      <c r="AE1931">
        <v>284707.5</v>
      </c>
      <c r="AF1931">
        <v>503376.43</v>
      </c>
      <c r="AG1931">
        <v>281061.42</v>
      </c>
      <c r="AH1931" s="2">
        <f t="shared" si="223"/>
        <v>1356333.3199999998</v>
      </c>
      <c r="AI1931" s="2">
        <f t="shared" si="220"/>
        <v>0.50696885449457973</v>
      </c>
      <c r="AJ1931">
        <v>1356333.32</v>
      </c>
      <c r="AK1931" s="2">
        <f t="shared" si="228"/>
        <v>2675378</v>
      </c>
    </row>
    <row r="1932" spans="1:37" ht="12.75" customHeight="1">
      <c r="A1932" s="2">
        <v>14</v>
      </c>
      <c r="B1932" s="2">
        <v>15</v>
      </c>
      <c r="C1932" s="2" t="s">
        <v>10</v>
      </c>
      <c r="D1932" t="s">
        <v>1425</v>
      </c>
      <c r="E1932" s="2" t="s">
        <v>1604</v>
      </c>
      <c r="F1932" t="str">
        <f t="shared" si="221"/>
        <v>066REPAIRS AND MAINTENANCE</v>
      </c>
      <c r="G1932" t="str">
        <f t="shared" si="222"/>
        <v>1222COUNCIL-OWNED VEHICLES - COUNCIL-OWNED VEHICLE USAGE</v>
      </c>
      <c r="H1932" s="2" t="s">
        <v>1568</v>
      </c>
      <c r="I1932" t="s">
        <v>1326</v>
      </c>
      <c r="J1932" s="2" t="s">
        <v>389</v>
      </c>
      <c r="K1932" s="2" t="s">
        <v>390</v>
      </c>
      <c r="L1932" s="2" t="s">
        <v>482</v>
      </c>
      <c r="M1932" s="2" t="s">
        <v>483</v>
      </c>
      <c r="N1932" s="2" t="s">
        <v>504</v>
      </c>
      <c r="O1932" s="2" t="s">
        <v>505</v>
      </c>
      <c r="P1932" s="2">
        <v>0</v>
      </c>
      <c r="Q1932" s="2">
        <v>0</v>
      </c>
      <c r="R1932" s="3">
        <f t="shared" si="224"/>
        <v>0</v>
      </c>
      <c r="S1932" s="3">
        <f t="shared" si="225"/>
        <v>0</v>
      </c>
      <c r="T1932" s="2">
        <v>0</v>
      </c>
      <c r="U1932" s="2">
        <v>0</v>
      </c>
      <c r="V1932" s="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 s="2">
        <f t="shared" si="223"/>
        <v>0</v>
      </c>
      <c r="AI1932" s="2" t="e">
        <f t="shared" si="220"/>
        <v>#DIV/0!</v>
      </c>
      <c r="AJ1932">
        <v>0</v>
      </c>
      <c r="AK1932" s="2">
        <f t="shared" si="228"/>
        <v>0</v>
      </c>
    </row>
    <row r="1933" spans="1:37" ht="12.75" customHeight="1">
      <c r="A1933" s="2">
        <v>14</v>
      </c>
      <c r="B1933" s="2">
        <v>15</v>
      </c>
      <c r="C1933" s="2" t="s">
        <v>10</v>
      </c>
      <c r="D1933" t="s">
        <v>1426</v>
      </c>
      <c r="E1933" s="2" t="s">
        <v>1607</v>
      </c>
      <c r="F1933" t="str">
        <f t="shared" si="221"/>
        <v>066REPAIRS AND MAINTENANCE</v>
      </c>
      <c r="G1933" t="str">
        <f t="shared" si="222"/>
        <v>1101FURNITURE &amp; OFFICE EQUIPMENT</v>
      </c>
      <c r="H1933" s="2" t="s">
        <v>1573</v>
      </c>
      <c r="I1933" t="s">
        <v>1326</v>
      </c>
      <c r="J1933" s="2" t="s">
        <v>407</v>
      </c>
      <c r="K1933" s="2" t="s">
        <v>408</v>
      </c>
      <c r="L1933" s="2" t="s">
        <v>482</v>
      </c>
      <c r="M1933" s="2" t="s">
        <v>483</v>
      </c>
      <c r="N1933" s="2" t="s">
        <v>722</v>
      </c>
      <c r="O1933" s="2" t="s">
        <v>723</v>
      </c>
      <c r="P1933" s="2">
        <v>1814</v>
      </c>
      <c r="Q1933" s="2">
        <v>1814</v>
      </c>
      <c r="R1933" s="3">
        <f t="shared" si="224"/>
        <v>1913.77</v>
      </c>
      <c r="S1933" s="3">
        <f t="shared" si="225"/>
        <v>2015.1998100000001</v>
      </c>
      <c r="T1933" s="2">
        <v>0</v>
      </c>
      <c r="U1933" s="2">
        <v>0</v>
      </c>
      <c r="V1933" s="2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 s="2">
        <f t="shared" si="223"/>
        <v>0</v>
      </c>
      <c r="AI1933" s="2">
        <f t="shared" si="220"/>
        <v>0</v>
      </c>
      <c r="AJ1933">
        <v>0</v>
      </c>
      <c r="AK1933" s="2">
        <f t="shared" si="228"/>
        <v>1814</v>
      </c>
    </row>
    <row r="1934" spans="1:37" ht="12.75" customHeight="1">
      <c r="A1934" s="2">
        <v>14</v>
      </c>
      <c r="B1934" s="2">
        <v>15</v>
      </c>
      <c r="C1934" s="2" t="s">
        <v>10</v>
      </c>
      <c r="D1934" t="s">
        <v>1426</v>
      </c>
      <c r="E1934" s="2" t="s">
        <v>1607</v>
      </c>
      <c r="F1934" t="str">
        <f t="shared" si="221"/>
        <v>066REPAIRS AND MAINTENANCE</v>
      </c>
      <c r="G1934" t="str">
        <f t="shared" si="222"/>
        <v>1222COUNCIL-OWNED VEHICLES - COUNCIL-OWNED VEHICLE USAGE</v>
      </c>
      <c r="H1934" s="2" t="s">
        <v>1573</v>
      </c>
      <c r="I1934" t="s">
        <v>1326</v>
      </c>
      <c r="J1934" s="2" t="s">
        <v>407</v>
      </c>
      <c r="K1934" s="2" t="s">
        <v>408</v>
      </c>
      <c r="L1934" s="2" t="s">
        <v>482</v>
      </c>
      <c r="M1934" s="2" t="s">
        <v>483</v>
      </c>
      <c r="N1934" s="2" t="s">
        <v>504</v>
      </c>
      <c r="O1934" s="2" t="s">
        <v>505</v>
      </c>
      <c r="P1934" s="2">
        <v>241779</v>
      </c>
      <c r="Q1934" s="2">
        <v>185000</v>
      </c>
      <c r="R1934" s="3">
        <f t="shared" si="224"/>
        <v>195175</v>
      </c>
      <c r="S1934" s="3">
        <f t="shared" si="225"/>
        <v>205519.27499999999</v>
      </c>
      <c r="T1934" s="2">
        <v>52487.600000000006</v>
      </c>
      <c r="U1934" s="2">
        <v>0</v>
      </c>
      <c r="V1934" s="2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6763.38</v>
      </c>
      <c r="AC1934">
        <v>3843.06</v>
      </c>
      <c r="AD1934">
        <v>0</v>
      </c>
      <c r="AE1934">
        <v>27442.22</v>
      </c>
      <c r="AF1934">
        <v>14438.94</v>
      </c>
      <c r="AG1934">
        <v>0</v>
      </c>
      <c r="AH1934" s="2">
        <f t="shared" si="223"/>
        <v>52487.600000000006</v>
      </c>
      <c r="AI1934" s="2">
        <f t="shared" si="220"/>
        <v>0.21708915993531286</v>
      </c>
      <c r="AJ1934">
        <v>52487.6</v>
      </c>
      <c r="AK1934" s="2">
        <f t="shared" si="228"/>
        <v>241779</v>
      </c>
    </row>
    <row r="1935" spans="1:37" ht="12.75" customHeight="1">
      <c r="A1935" s="2">
        <v>14</v>
      </c>
      <c r="B1935" s="2">
        <v>15</v>
      </c>
      <c r="C1935" s="2" t="s">
        <v>10</v>
      </c>
      <c r="D1935" t="s">
        <v>1428</v>
      </c>
      <c r="E1935" s="2" t="s">
        <v>1604</v>
      </c>
      <c r="F1935" t="str">
        <f t="shared" si="221"/>
        <v>066REPAIRS AND MAINTENANCE</v>
      </c>
      <c r="G1935" t="str">
        <f t="shared" si="222"/>
        <v>1101FURNITURE &amp; OFFICE EQUIPMENT</v>
      </c>
      <c r="H1935" s="2" t="s">
        <v>1573</v>
      </c>
      <c r="I1935" t="s">
        <v>1326</v>
      </c>
      <c r="J1935" s="2" t="s">
        <v>422</v>
      </c>
      <c r="K1935" s="2" t="s">
        <v>423</v>
      </c>
      <c r="L1935" s="2" t="s">
        <v>482</v>
      </c>
      <c r="M1935" s="2" t="s">
        <v>483</v>
      </c>
      <c r="N1935" s="2" t="s">
        <v>722</v>
      </c>
      <c r="O1935" s="2" t="s">
        <v>723</v>
      </c>
      <c r="P1935" s="2">
        <v>815</v>
      </c>
      <c r="Q1935" s="2">
        <v>815</v>
      </c>
      <c r="R1935" s="3">
        <f t="shared" si="224"/>
        <v>859.82500000000005</v>
      </c>
      <c r="S1935" s="3">
        <f t="shared" si="225"/>
        <v>905.39572500000008</v>
      </c>
      <c r="T1935" s="2">
        <v>0</v>
      </c>
      <c r="U1935" s="2">
        <v>0</v>
      </c>
      <c r="V1935" s="2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 s="2">
        <f t="shared" si="223"/>
        <v>0</v>
      </c>
      <c r="AI1935" s="2">
        <f t="shared" si="220"/>
        <v>0</v>
      </c>
      <c r="AJ1935">
        <v>0</v>
      </c>
      <c r="AK1935" s="2">
        <f t="shared" si="228"/>
        <v>815</v>
      </c>
    </row>
    <row r="1936" spans="1:37" ht="12.75" customHeight="1">
      <c r="A1936" s="2">
        <v>14</v>
      </c>
      <c r="B1936" s="2">
        <v>15</v>
      </c>
      <c r="C1936" s="2" t="s">
        <v>10</v>
      </c>
      <c r="D1936" t="s">
        <v>1429</v>
      </c>
      <c r="E1936" s="2" t="s">
        <v>1607</v>
      </c>
      <c r="F1936" t="str">
        <f t="shared" si="221"/>
        <v>066REPAIRS AND MAINTENANCE</v>
      </c>
      <c r="G1936" t="str">
        <f t="shared" si="222"/>
        <v>1222COUNCIL-OWNED VEHICLES - COUNCIL-OWNED VEHICLE USAGE</v>
      </c>
      <c r="H1936" s="2" t="s">
        <v>1573</v>
      </c>
      <c r="I1936" t="s">
        <v>1326</v>
      </c>
      <c r="J1936" s="2" t="s">
        <v>455</v>
      </c>
      <c r="K1936" s="2" t="s">
        <v>456</v>
      </c>
      <c r="L1936" s="2" t="s">
        <v>482</v>
      </c>
      <c r="M1936" s="2" t="s">
        <v>483</v>
      </c>
      <c r="N1936" s="2" t="s">
        <v>504</v>
      </c>
      <c r="O1936" s="2" t="s">
        <v>505</v>
      </c>
      <c r="P1936" s="2">
        <v>307649</v>
      </c>
      <c r="Q1936" s="2">
        <v>185000</v>
      </c>
      <c r="R1936" s="3">
        <f t="shared" si="224"/>
        <v>195175</v>
      </c>
      <c r="S1936" s="3">
        <f t="shared" si="225"/>
        <v>205519.27499999999</v>
      </c>
      <c r="T1936" s="2">
        <v>35780.94</v>
      </c>
      <c r="U1936" s="2">
        <v>0</v>
      </c>
      <c r="V1936" s="2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17279.080000000002</v>
      </c>
      <c r="AC1936">
        <v>0</v>
      </c>
      <c r="AD1936">
        <v>0</v>
      </c>
      <c r="AE1936">
        <v>5245.76</v>
      </c>
      <c r="AF1936">
        <v>13256.1</v>
      </c>
      <c r="AG1936">
        <v>0</v>
      </c>
      <c r="AH1936" s="2">
        <f t="shared" si="223"/>
        <v>35780.94</v>
      </c>
      <c r="AI1936" s="2">
        <f t="shared" si="220"/>
        <v>0.11630442484779734</v>
      </c>
      <c r="AJ1936">
        <v>35780.94</v>
      </c>
      <c r="AK1936" s="2">
        <f t="shared" si="228"/>
        <v>307649</v>
      </c>
    </row>
    <row r="1937" spans="1:37" ht="12.75" customHeight="1">
      <c r="A1937" s="2">
        <v>14</v>
      </c>
      <c r="B1937" s="2">
        <v>15</v>
      </c>
      <c r="C1937" s="2" t="s">
        <v>10</v>
      </c>
      <c r="D1937" t="s">
        <v>1434</v>
      </c>
      <c r="E1937" s="2" t="s">
        <v>1605</v>
      </c>
      <c r="F1937" t="str">
        <f t="shared" si="221"/>
        <v>066REPAIRS AND MAINTENANCE</v>
      </c>
      <c r="G1937" t="str">
        <f t="shared" si="222"/>
        <v>1211COUNCIL-OWNED LAND</v>
      </c>
      <c r="H1937" s="2" t="s">
        <v>1572</v>
      </c>
      <c r="I1937" t="s">
        <v>1326</v>
      </c>
      <c r="J1937" s="2" t="s">
        <v>512</v>
      </c>
      <c r="K1937" s="2" t="s">
        <v>513</v>
      </c>
      <c r="L1937" s="2" t="s">
        <v>482</v>
      </c>
      <c r="M1937" s="2" t="s">
        <v>483</v>
      </c>
      <c r="N1937" s="2" t="s">
        <v>484</v>
      </c>
      <c r="O1937" s="2" t="s">
        <v>485</v>
      </c>
      <c r="P1937" s="2">
        <v>114987</v>
      </c>
      <c r="Q1937" s="2">
        <v>114987</v>
      </c>
      <c r="R1937" s="3">
        <f t="shared" si="224"/>
        <v>121311.285</v>
      </c>
      <c r="S1937" s="3">
        <f t="shared" si="225"/>
        <v>127740.78310500001</v>
      </c>
      <c r="T1937" s="2">
        <v>0</v>
      </c>
      <c r="U1937" s="2">
        <v>0</v>
      </c>
      <c r="V1937" s="2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 s="2">
        <f t="shared" si="223"/>
        <v>0</v>
      </c>
      <c r="AI1937" s="2">
        <f t="shared" si="220"/>
        <v>0</v>
      </c>
      <c r="AJ1937">
        <v>0</v>
      </c>
      <c r="AK1937" s="2">
        <f t="shared" si="228"/>
        <v>114987</v>
      </c>
    </row>
    <row r="1938" spans="1:37" ht="12.75" customHeight="1">
      <c r="A1938" s="2">
        <v>14</v>
      </c>
      <c r="B1938" s="2">
        <v>15</v>
      </c>
      <c r="C1938" s="2" t="s">
        <v>10</v>
      </c>
      <c r="D1938" t="s">
        <v>1502</v>
      </c>
      <c r="E1938" s="2" t="s">
        <v>1605</v>
      </c>
      <c r="F1938" t="str">
        <f t="shared" si="221"/>
        <v>066REPAIRS AND MAINTENANCE</v>
      </c>
      <c r="G1938" t="str">
        <f t="shared" si="222"/>
        <v>1101FURNITURE &amp; OFFICE EQUIPMENT</v>
      </c>
      <c r="H1938" s="2" t="s">
        <v>1573</v>
      </c>
      <c r="I1938" t="s">
        <v>1326</v>
      </c>
      <c r="J1938" s="2" t="s">
        <v>1063</v>
      </c>
      <c r="K1938" s="2" t="s">
        <v>1064</v>
      </c>
      <c r="L1938" s="2" t="s">
        <v>482</v>
      </c>
      <c r="M1938" s="2" t="s">
        <v>483</v>
      </c>
      <c r="N1938" s="2" t="s">
        <v>722</v>
      </c>
      <c r="O1938" s="2" t="s">
        <v>723</v>
      </c>
      <c r="P1938" s="2">
        <v>1323</v>
      </c>
      <c r="Q1938" s="2">
        <v>1323</v>
      </c>
      <c r="R1938" s="3">
        <f t="shared" si="224"/>
        <v>1395.7650000000001</v>
      </c>
      <c r="S1938" s="3">
        <f t="shared" si="225"/>
        <v>1469.7405450000001</v>
      </c>
      <c r="T1938" s="2">
        <v>0</v>
      </c>
      <c r="U1938" s="2">
        <v>0</v>
      </c>
      <c r="V1938" s="2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 s="2">
        <f t="shared" si="223"/>
        <v>0</v>
      </c>
      <c r="AI1938" s="2">
        <f t="shared" si="220"/>
        <v>0</v>
      </c>
      <c r="AJ1938">
        <v>0</v>
      </c>
      <c r="AK1938" s="2">
        <f t="shared" si="228"/>
        <v>1323</v>
      </c>
    </row>
    <row r="1939" spans="1:37" ht="12.75" customHeight="1">
      <c r="A1939" s="2">
        <v>14</v>
      </c>
      <c r="B1939" s="2">
        <v>15</v>
      </c>
      <c r="C1939" s="2" t="s">
        <v>10</v>
      </c>
      <c r="D1939" t="s">
        <v>1435</v>
      </c>
      <c r="E1939" s="2" t="s">
        <v>1605</v>
      </c>
      <c r="F1939" t="str">
        <f t="shared" si="221"/>
        <v>066REPAIRS AND MAINTENANCE</v>
      </c>
      <c r="G1939" t="str">
        <f t="shared" si="222"/>
        <v>1101FURNITURE &amp; OFFICE EQUIPMENT</v>
      </c>
      <c r="H1939" s="2" t="s">
        <v>1573</v>
      </c>
      <c r="I1939" t="s">
        <v>1326</v>
      </c>
      <c r="J1939" s="2" t="s">
        <v>514</v>
      </c>
      <c r="K1939" s="2" t="s">
        <v>518</v>
      </c>
      <c r="L1939" s="2" t="s">
        <v>482</v>
      </c>
      <c r="M1939" s="2" t="s">
        <v>483</v>
      </c>
      <c r="N1939" s="2" t="s">
        <v>722</v>
      </c>
      <c r="O1939" s="2" t="s">
        <v>723</v>
      </c>
      <c r="P1939" s="2">
        <v>1323</v>
      </c>
      <c r="Q1939" s="2">
        <v>1323</v>
      </c>
      <c r="R1939" s="3">
        <f t="shared" si="224"/>
        <v>1395.7650000000001</v>
      </c>
      <c r="S1939" s="3">
        <f t="shared" si="225"/>
        <v>1469.7405450000001</v>
      </c>
      <c r="T1939" s="2">
        <v>0</v>
      </c>
      <c r="U1939" s="2">
        <v>0</v>
      </c>
      <c r="V1939" s="2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 s="2">
        <f t="shared" si="223"/>
        <v>0</v>
      </c>
      <c r="AI1939" s="2">
        <f t="shared" ref="AI1939:AI2002" si="229">AH1939/P1939</f>
        <v>0</v>
      </c>
      <c r="AJ1939">
        <v>0</v>
      </c>
      <c r="AK1939" s="2">
        <f t="shared" si="228"/>
        <v>1323</v>
      </c>
    </row>
    <row r="1940" spans="1:37" ht="12.75" customHeight="1">
      <c r="A1940" s="2">
        <v>14</v>
      </c>
      <c r="B1940" s="2">
        <v>15</v>
      </c>
      <c r="C1940" s="2" t="s">
        <v>10</v>
      </c>
      <c r="D1940" t="s">
        <v>1503</v>
      </c>
      <c r="E1940" s="2" t="s">
        <v>1605</v>
      </c>
      <c r="F1940" t="str">
        <f t="shared" ref="F1940:F2003" si="230">L1940&amp;M1940</f>
        <v>066REPAIRS AND MAINTENANCE</v>
      </c>
      <c r="G1940" t="str">
        <f t="shared" ref="G1940:G2003" si="231">N1940&amp;O1940</f>
        <v>1101FURNITURE &amp; OFFICE EQUIPMENT</v>
      </c>
      <c r="H1940" s="2" t="s">
        <v>1573</v>
      </c>
      <c r="I1940" t="s">
        <v>1326</v>
      </c>
      <c r="J1940" s="2" t="s">
        <v>1065</v>
      </c>
      <c r="K1940" s="2" t="s">
        <v>1066</v>
      </c>
      <c r="L1940" s="2" t="s">
        <v>482</v>
      </c>
      <c r="M1940" s="2" t="s">
        <v>483</v>
      </c>
      <c r="N1940" s="2" t="s">
        <v>722</v>
      </c>
      <c r="O1940" s="2" t="s">
        <v>723</v>
      </c>
      <c r="P1940" s="2">
        <v>815</v>
      </c>
      <c r="Q1940" s="2">
        <v>815</v>
      </c>
      <c r="R1940" s="3">
        <f t="shared" ref="R1940:R2003" si="232">SUM((Q1940*0.055)+Q1940)</f>
        <v>859.82500000000005</v>
      </c>
      <c r="S1940" s="3">
        <f t="shared" ref="S1940:S2003" si="233">SUM((R1940*0.053)+R1940)</f>
        <v>905.39572500000008</v>
      </c>
      <c r="T1940" s="2">
        <v>0</v>
      </c>
      <c r="U1940" s="2">
        <v>0</v>
      </c>
      <c r="V1940" s="2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 s="2">
        <f t="shared" ref="AH1940:AH2003" si="234">SUM(AB1940:AG1940)</f>
        <v>0</v>
      </c>
      <c r="AI1940" s="2">
        <f t="shared" si="229"/>
        <v>0</v>
      </c>
      <c r="AJ1940">
        <v>0</v>
      </c>
      <c r="AK1940" s="2">
        <f t="shared" si="228"/>
        <v>815</v>
      </c>
    </row>
    <row r="1941" spans="1:37" ht="12.75" customHeight="1">
      <c r="A1941" s="2">
        <v>14</v>
      </c>
      <c r="B1941" s="2">
        <v>15</v>
      </c>
      <c r="C1941" s="2" t="s">
        <v>10</v>
      </c>
      <c r="D1941" t="s">
        <v>1503</v>
      </c>
      <c r="E1941" s="2" t="s">
        <v>1605</v>
      </c>
      <c r="F1941" t="str">
        <f t="shared" si="230"/>
        <v>066REPAIRS AND MAINTENANCE</v>
      </c>
      <c r="G1941" t="str">
        <f t="shared" si="231"/>
        <v>1111MACHINERY &amp; EQUIPMENT</v>
      </c>
      <c r="H1941" s="2" t="s">
        <v>1573</v>
      </c>
      <c r="I1941" t="s">
        <v>1326</v>
      </c>
      <c r="J1941" s="2" t="s">
        <v>1065</v>
      </c>
      <c r="K1941" s="2" t="s">
        <v>1066</v>
      </c>
      <c r="L1941" s="2" t="s">
        <v>482</v>
      </c>
      <c r="M1941" s="2" t="s">
        <v>483</v>
      </c>
      <c r="N1941" s="2" t="s">
        <v>1123</v>
      </c>
      <c r="O1941" s="2" t="s">
        <v>1124</v>
      </c>
      <c r="P1941" s="2">
        <v>1473</v>
      </c>
      <c r="Q1941" s="2">
        <v>1473</v>
      </c>
      <c r="R1941" s="3">
        <f t="shared" si="232"/>
        <v>1554.0150000000001</v>
      </c>
      <c r="S1941" s="3">
        <f t="shared" si="233"/>
        <v>1636.3777950000001</v>
      </c>
      <c r="T1941" s="2">
        <v>0</v>
      </c>
      <c r="U1941" s="2">
        <v>0</v>
      </c>
      <c r="V1941" s="2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 s="2">
        <f t="shared" si="234"/>
        <v>0</v>
      </c>
      <c r="AI1941" s="2">
        <f t="shared" si="229"/>
        <v>0</v>
      </c>
      <c r="AJ1941">
        <v>0</v>
      </c>
      <c r="AK1941" s="2">
        <f t="shared" si="228"/>
        <v>1473</v>
      </c>
    </row>
    <row r="1942" spans="1:37" ht="12.75" customHeight="1">
      <c r="A1942" s="2">
        <v>14</v>
      </c>
      <c r="B1942" s="2">
        <v>15</v>
      </c>
      <c r="C1942" s="2" t="s">
        <v>10</v>
      </c>
      <c r="D1942" t="s">
        <v>1436</v>
      </c>
      <c r="E1942" s="2" t="s">
        <v>1606</v>
      </c>
      <c r="F1942" t="str">
        <f t="shared" si="230"/>
        <v>066REPAIRS AND MAINTENANCE</v>
      </c>
      <c r="G1942" t="str">
        <f t="shared" si="231"/>
        <v>1101FURNITURE &amp; OFFICE EQUIPMENT</v>
      </c>
      <c r="H1942" s="2" t="s">
        <v>1569</v>
      </c>
      <c r="I1942" t="s">
        <v>1326</v>
      </c>
      <c r="J1942" s="2" t="s">
        <v>519</v>
      </c>
      <c r="K1942" s="2" t="s">
        <v>520</v>
      </c>
      <c r="L1942" s="2" t="s">
        <v>482</v>
      </c>
      <c r="M1942" s="2" t="s">
        <v>483</v>
      </c>
      <c r="N1942" s="2" t="s">
        <v>722</v>
      </c>
      <c r="O1942" s="2" t="s">
        <v>723</v>
      </c>
      <c r="P1942" s="2">
        <v>193</v>
      </c>
      <c r="Q1942" s="2">
        <v>193</v>
      </c>
      <c r="R1942" s="3">
        <f t="shared" si="232"/>
        <v>203.61500000000001</v>
      </c>
      <c r="S1942" s="3">
        <f t="shared" si="233"/>
        <v>214.40659500000001</v>
      </c>
      <c r="T1942" s="2">
        <v>0</v>
      </c>
      <c r="U1942" s="2">
        <v>0</v>
      </c>
      <c r="V1942" s="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 s="2">
        <f t="shared" si="234"/>
        <v>0</v>
      </c>
      <c r="AI1942" s="2">
        <f t="shared" si="229"/>
        <v>0</v>
      </c>
      <c r="AJ1942">
        <v>0</v>
      </c>
      <c r="AK1942" s="2">
        <f t="shared" si="228"/>
        <v>193</v>
      </c>
    </row>
    <row r="1943" spans="1:37" ht="12.75" customHeight="1">
      <c r="A1943" s="2">
        <v>14</v>
      </c>
      <c r="B1943" s="2">
        <v>15</v>
      </c>
      <c r="C1943" s="2" t="s">
        <v>10</v>
      </c>
      <c r="D1943" t="s">
        <v>1436</v>
      </c>
      <c r="E1943" s="2" t="s">
        <v>1606</v>
      </c>
      <c r="F1943" t="str">
        <f t="shared" si="230"/>
        <v>066REPAIRS AND MAINTENANCE</v>
      </c>
      <c r="G1943" t="str">
        <f t="shared" si="231"/>
        <v>1111MACHINERY &amp; EQUIPMENT</v>
      </c>
      <c r="H1943" s="2" t="s">
        <v>1569</v>
      </c>
      <c r="I1943" t="s">
        <v>1326</v>
      </c>
      <c r="J1943" s="2" t="s">
        <v>519</v>
      </c>
      <c r="K1943" s="2" t="s">
        <v>520</v>
      </c>
      <c r="L1943" s="2" t="s">
        <v>482</v>
      </c>
      <c r="M1943" s="2" t="s">
        <v>483</v>
      </c>
      <c r="N1943" s="2" t="s">
        <v>1123</v>
      </c>
      <c r="O1943" s="2" t="s">
        <v>1124</v>
      </c>
      <c r="P1943" s="2">
        <v>193</v>
      </c>
      <c r="Q1943" s="2">
        <v>193</v>
      </c>
      <c r="R1943" s="3">
        <f t="shared" si="232"/>
        <v>203.61500000000001</v>
      </c>
      <c r="S1943" s="3">
        <f t="shared" si="233"/>
        <v>214.40659500000001</v>
      </c>
      <c r="T1943" s="2">
        <v>0</v>
      </c>
      <c r="U1943" s="2">
        <v>0</v>
      </c>
      <c r="V1943" s="2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 s="2">
        <f t="shared" si="234"/>
        <v>0</v>
      </c>
      <c r="AI1943" s="2">
        <f t="shared" si="229"/>
        <v>0</v>
      </c>
      <c r="AJ1943">
        <v>0</v>
      </c>
      <c r="AK1943" s="2">
        <f t="shared" si="228"/>
        <v>193</v>
      </c>
    </row>
    <row r="1944" spans="1:37" ht="12.75" customHeight="1">
      <c r="A1944" s="2">
        <v>14</v>
      </c>
      <c r="B1944" s="2">
        <v>15</v>
      </c>
      <c r="C1944" s="2" t="s">
        <v>10</v>
      </c>
      <c r="D1944" t="s">
        <v>1436</v>
      </c>
      <c r="E1944" s="2" t="s">
        <v>1606</v>
      </c>
      <c r="F1944" t="str">
        <f t="shared" si="230"/>
        <v>066REPAIRS AND MAINTENANCE</v>
      </c>
      <c r="G1944" t="str">
        <f t="shared" si="231"/>
        <v>1215COUNCIL-OWNED BUILDINGS</v>
      </c>
      <c r="H1944" s="2" t="s">
        <v>1569</v>
      </c>
      <c r="I1944" t="s">
        <v>1326</v>
      </c>
      <c r="J1944" s="2" t="s">
        <v>519</v>
      </c>
      <c r="K1944" s="2" t="s">
        <v>520</v>
      </c>
      <c r="L1944" s="2" t="s">
        <v>482</v>
      </c>
      <c r="M1944" s="2" t="s">
        <v>483</v>
      </c>
      <c r="N1944" s="2" t="s">
        <v>1125</v>
      </c>
      <c r="O1944" s="2" t="s">
        <v>1126</v>
      </c>
      <c r="P1944" s="2">
        <v>445</v>
      </c>
      <c r="Q1944" s="2">
        <v>445</v>
      </c>
      <c r="R1944" s="3">
        <f t="shared" si="232"/>
        <v>469.47500000000002</v>
      </c>
      <c r="S1944" s="3">
        <f t="shared" si="233"/>
        <v>494.35717500000004</v>
      </c>
      <c r="T1944" s="2">
        <v>0</v>
      </c>
      <c r="U1944" s="2">
        <v>0</v>
      </c>
      <c r="V1944" s="2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 s="2">
        <f t="shared" si="234"/>
        <v>0</v>
      </c>
      <c r="AI1944" s="2">
        <f t="shared" si="229"/>
        <v>0</v>
      </c>
      <c r="AJ1944">
        <v>0</v>
      </c>
      <c r="AK1944" s="2">
        <f t="shared" si="228"/>
        <v>445</v>
      </c>
    </row>
    <row r="1945" spans="1:37" ht="12.75" customHeight="1">
      <c r="A1945" s="2">
        <v>14</v>
      </c>
      <c r="B1945" s="2">
        <v>15</v>
      </c>
      <c r="C1945" s="2" t="s">
        <v>10</v>
      </c>
      <c r="D1945" t="s">
        <v>1437</v>
      </c>
      <c r="E1945" s="2" t="s">
        <v>1606</v>
      </c>
      <c r="F1945" t="str">
        <f t="shared" si="230"/>
        <v>066REPAIRS AND MAINTENANCE</v>
      </c>
      <c r="G1945" t="str">
        <f t="shared" si="231"/>
        <v>1101FURNITURE &amp; OFFICE EQUIPMENT</v>
      </c>
      <c r="H1945" s="2" t="s">
        <v>1569</v>
      </c>
      <c r="I1945" t="s">
        <v>1326</v>
      </c>
      <c r="J1945" s="2" t="s">
        <v>527</v>
      </c>
      <c r="K1945" s="2" t="s">
        <v>528</v>
      </c>
      <c r="L1945" s="2" t="s">
        <v>482</v>
      </c>
      <c r="M1945" s="2" t="s">
        <v>483</v>
      </c>
      <c r="N1945" s="2" t="s">
        <v>722</v>
      </c>
      <c r="O1945" s="2" t="s">
        <v>723</v>
      </c>
      <c r="P1945" s="2">
        <v>24</v>
      </c>
      <c r="Q1945" s="2">
        <v>24</v>
      </c>
      <c r="R1945" s="3">
        <f t="shared" si="232"/>
        <v>25.32</v>
      </c>
      <c r="S1945" s="3">
        <f t="shared" si="233"/>
        <v>26.661960000000001</v>
      </c>
      <c r="T1945" s="2">
        <v>0</v>
      </c>
      <c r="U1945" s="2">
        <v>0</v>
      </c>
      <c r="V1945" s="2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 s="2">
        <f t="shared" si="234"/>
        <v>0</v>
      </c>
      <c r="AI1945" s="2">
        <f t="shared" si="229"/>
        <v>0</v>
      </c>
      <c r="AJ1945">
        <v>0</v>
      </c>
      <c r="AK1945" s="2">
        <f t="shared" si="228"/>
        <v>24</v>
      </c>
    </row>
    <row r="1946" spans="1:37" ht="12.75" customHeight="1">
      <c r="A1946" s="2">
        <v>14</v>
      </c>
      <c r="B1946" s="2">
        <v>15</v>
      </c>
      <c r="C1946" s="2" t="s">
        <v>10</v>
      </c>
      <c r="D1946" t="s">
        <v>1437</v>
      </c>
      <c r="E1946" s="2" t="s">
        <v>1606</v>
      </c>
      <c r="F1946" t="str">
        <f t="shared" si="230"/>
        <v>066REPAIRS AND MAINTENANCE</v>
      </c>
      <c r="G1946" t="str">
        <f t="shared" si="231"/>
        <v>1111MACHINERY &amp; EQUIPMENT</v>
      </c>
      <c r="H1946" s="2" t="s">
        <v>1569</v>
      </c>
      <c r="I1946" t="s">
        <v>1326</v>
      </c>
      <c r="J1946" s="2" t="s">
        <v>527</v>
      </c>
      <c r="K1946" s="2" t="s">
        <v>528</v>
      </c>
      <c r="L1946" s="2" t="s">
        <v>482</v>
      </c>
      <c r="M1946" s="2" t="s">
        <v>483</v>
      </c>
      <c r="N1946" s="2" t="s">
        <v>1123</v>
      </c>
      <c r="O1946" s="2" t="s">
        <v>1124</v>
      </c>
      <c r="P1946" s="2">
        <v>132</v>
      </c>
      <c r="Q1946" s="2">
        <v>132</v>
      </c>
      <c r="R1946" s="3">
        <f t="shared" si="232"/>
        <v>139.26</v>
      </c>
      <c r="S1946" s="3">
        <f t="shared" si="233"/>
        <v>146.64077999999998</v>
      </c>
      <c r="T1946" s="2">
        <v>0</v>
      </c>
      <c r="U1946" s="2">
        <v>0</v>
      </c>
      <c r="V1946" s="2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 s="2">
        <f t="shared" si="234"/>
        <v>0</v>
      </c>
      <c r="AI1946" s="2">
        <f t="shared" si="229"/>
        <v>0</v>
      </c>
      <c r="AJ1946">
        <v>0</v>
      </c>
      <c r="AK1946" s="2">
        <f t="shared" si="228"/>
        <v>132</v>
      </c>
    </row>
    <row r="1947" spans="1:37" ht="12.75" customHeight="1">
      <c r="A1947" s="2">
        <v>14</v>
      </c>
      <c r="B1947" s="2">
        <v>15</v>
      </c>
      <c r="C1947" s="2" t="s">
        <v>10</v>
      </c>
      <c r="D1947" t="s">
        <v>1437</v>
      </c>
      <c r="E1947" s="2" t="s">
        <v>1606</v>
      </c>
      <c r="F1947" t="str">
        <f t="shared" si="230"/>
        <v>066REPAIRS AND MAINTENANCE</v>
      </c>
      <c r="G1947" t="str">
        <f t="shared" si="231"/>
        <v>1215COUNCIL-OWNED BUILDINGS</v>
      </c>
      <c r="H1947" s="2" t="s">
        <v>1569</v>
      </c>
      <c r="I1947" t="s">
        <v>1326</v>
      </c>
      <c r="J1947" s="2" t="s">
        <v>527</v>
      </c>
      <c r="K1947" s="2" t="s">
        <v>528</v>
      </c>
      <c r="L1947" s="2" t="s">
        <v>482</v>
      </c>
      <c r="M1947" s="2" t="s">
        <v>483</v>
      </c>
      <c r="N1947" s="2" t="s">
        <v>1125</v>
      </c>
      <c r="O1947" s="2" t="s">
        <v>1126</v>
      </c>
      <c r="P1947" s="2">
        <v>447</v>
      </c>
      <c r="Q1947" s="2">
        <v>447</v>
      </c>
      <c r="R1947" s="3">
        <f t="shared" si="232"/>
        <v>471.58499999999998</v>
      </c>
      <c r="S1947" s="3">
        <f t="shared" si="233"/>
        <v>496.579005</v>
      </c>
      <c r="T1947" s="2">
        <v>0</v>
      </c>
      <c r="U1947" s="2">
        <v>0</v>
      </c>
      <c r="V1947" s="2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 s="2">
        <f t="shared" si="234"/>
        <v>0</v>
      </c>
      <c r="AI1947" s="2">
        <f t="shared" si="229"/>
        <v>0</v>
      </c>
      <c r="AJ1947">
        <v>0</v>
      </c>
      <c r="AK1947" s="2">
        <f t="shared" si="228"/>
        <v>447</v>
      </c>
    </row>
    <row r="1948" spans="1:37" ht="12.75" customHeight="1">
      <c r="A1948" s="2">
        <v>14</v>
      </c>
      <c r="B1948" s="2">
        <v>15</v>
      </c>
      <c r="C1948" s="2" t="s">
        <v>10</v>
      </c>
      <c r="D1948" t="s">
        <v>1438</v>
      </c>
      <c r="E1948" s="2" t="s">
        <v>1606</v>
      </c>
      <c r="F1948" t="str">
        <f t="shared" si="230"/>
        <v>066REPAIRS AND MAINTENANCE</v>
      </c>
      <c r="G1948" t="str">
        <f t="shared" si="231"/>
        <v>1101FURNITURE &amp; OFFICE EQUIPMENT</v>
      </c>
      <c r="H1948" s="2" t="s">
        <v>1569</v>
      </c>
      <c r="I1948" t="s">
        <v>1326</v>
      </c>
      <c r="J1948" s="2" t="s">
        <v>533</v>
      </c>
      <c r="K1948" s="2" t="s">
        <v>534</v>
      </c>
      <c r="L1948" s="2" t="s">
        <v>482</v>
      </c>
      <c r="M1948" s="2" t="s">
        <v>483</v>
      </c>
      <c r="N1948" s="2" t="s">
        <v>722</v>
      </c>
      <c r="O1948" s="2" t="s">
        <v>723</v>
      </c>
      <c r="P1948" s="2">
        <v>2222</v>
      </c>
      <c r="Q1948" s="2">
        <v>2222</v>
      </c>
      <c r="R1948" s="3">
        <f t="shared" si="232"/>
        <v>2344.21</v>
      </c>
      <c r="S1948" s="3">
        <f t="shared" si="233"/>
        <v>2468.4531299999999</v>
      </c>
      <c r="T1948" s="2">
        <v>1157.8899999999999</v>
      </c>
      <c r="U1948" s="2">
        <v>0</v>
      </c>
      <c r="V1948" s="2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657.89</v>
      </c>
      <c r="AC1948">
        <v>0</v>
      </c>
      <c r="AD1948">
        <v>500</v>
      </c>
      <c r="AE1948">
        <v>0</v>
      </c>
      <c r="AF1948">
        <v>0</v>
      </c>
      <c r="AG1948">
        <v>0</v>
      </c>
      <c r="AH1948" s="2">
        <f t="shared" si="234"/>
        <v>1157.8899999999999</v>
      </c>
      <c r="AI1948" s="2">
        <f t="shared" si="229"/>
        <v>0.521102610261026</v>
      </c>
      <c r="AJ1948">
        <v>1157.8900000000001</v>
      </c>
      <c r="AK1948" s="2">
        <f t="shared" si="228"/>
        <v>2222</v>
      </c>
    </row>
    <row r="1949" spans="1:37" ht="12.75" customHeight="1">
      <c r="A1949" s="2">
        <v>14</v>
      </c>
      <c r="B1949" s="2">
        <v>15</v>
      </c>
      <c r="C1949" s="2" t="s">
        <v>10</v>
      </c>
      <c r="D1949" t="s">
        <v>1438</v>
      </c>
      <c r="E1949" s="2" t="s">
        <v>1606</v>
      </c>
      <c r="F1949" t="str">
        <f t="shared" si="230"/>
        <v>066REPAIRS AND MAINTENANCE</v>
      </c>
      <c r="G1949" t="str">
        <f t="shared" si="231"/>
        <v>1111MACHINERY &amp; EQUIPMENT</v>
      </c>
      <c r="H1949" s="2" t="s">
        <v>1569</v>
      </c>
      <c r="I1949" t="s">
        <v>1326</v>
      </c>
      <c r="J1949" s="2" t="s">
        <v>533</v>
      </c>
      <c r="K1949" s="2" t="s">
        <v>534</v>
      </c>
      <c r="L1949" s="2" t="s">
        <v>482</v>
      </c>
      <c r="M1949" s="2" t="s">
        <v>483</v>
      </c>
      <c r="N1949" s="2" t="s">
        <v>1123</v>
      </c>
      <c r="O1949" s="2" t="s">
        <v>1124</v>
      </c>
      <c r="P1949" s="2">
        <v>1111</v>
      </c>
      <c r="Q1949" s="2">
        <v>1111</v>
      </c>
      <c r="R1949" s="3">
        <f t="shared" si="232"/>
        <v>1172.105</v>
      </c>
      <c r="S1949" s="3">
        <f t="shared" si="233"/>
        <v>1234.2265649999999</v>
      </c>
      <c r="T1949" s="2">
        <v>0</v>
      </c>
      <c r="U1949" s="2">
        <v>0</v>
      </c>
      <c r="V1949" s="2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 s="2">
        <f t="shared" si="234"/>
        <v>0</v>
      </c>
      <c r="AI1949" s="2">
        <f t="shared" si="229"/>
        <v>0</v>
      </c>
      <c r="AJ1949">
        <v>0</v>
      </c>
      <c r="AK1949" s="2">
        <f t="shared" si="228"/>
        <v>1111</v>
      </c>
    </row>
    <row r="1950" spans="1:37" ht="12.75" customHeight="1">
      <c r="A1950" s="2">
        <v>14</v>
      </c>
      <c r="B1950" s="2">
        <v>15</v>
      </c>
      <c r="C1950" s="2" t="s">
        <v>10</v>
      </c>
      <c r="D1950" t="s">
        <v>1438</v>
      </c>
      <c r="E1950" s="2" t="s">
        <v>1606</v>
      </c>
      <c r="F1950" t="str">
        <f t="shared" si="230"/>
        <v>066REPAIRS AND MAINTENANCE</v>
      </c>
      <c r="G1950" t="str">
        <f t="shared" si="231"/>
        <v>1222COUNCIL-OWNED VEHICLES - COUNCIL-OWNED VEHICLE USAGE</v>
      </c>
      <c r="H1950" s="2" t="s">
        <v>1569</v>
      </c>
      <c r="I1950" t="s">
        <v>1326</v>
      </c>
      <c r="J1950" s="2" t="s">
        <v>533</v>
      </c>
      <c r="K1950" s="2" t="s">
        <v>534</v>
      </c>
      <c r="L1950" s="2" t="s">
        <v>482</v>
      </c>
      <c r="M1950" s="2" t="s">
        <v>483</v>
      </c>
      <c r="N1950" s="2" t="s">
        <v>504</v>
      </c>
      <c r="O1950" s="2" t="s">
        <v>505</v>
      </c>
      <c r="P1950" s="2">
        <v>173814</v>
      </c>
      <c r="Q1950" s="2">
        <v>137680</v>
      </c>
      <c r="R1950" s="3">
        <f t="shared" si="232"/>
        <v>145252.4</v>
      </c>
      <c r="S1950" s="3">
        <f t="shared" si="233"/>
        <v>152950.77719999998</v>
      </c>
      <c r="T1950" s="2">
        <v>1217.52</v>
      </c>
      <c r="U1950" s="2">
        <v>0</v>
      </c>
      <c r="V1950" s="2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1217.52</v>
      </c>
      <c r="AG1950">
        <v>0</v>
      </c>
      <c r="AH1950" s="2">
        <f t="shared" si="234"/>
        <v>1217.52</v>
      </c>
      <c r="AI1950" s="2">
        <f t="shared" si="229"/>
        <v>7.0047291932755704E-3</v>
      </c>
      <c r="AJ1950">
        <v>1217.52</v>
      </c>
      <c r="AK1950" s="2">
        <f t="shared" si="228"/>
        <v>173814</v>
      </c>
    </row>
    <row r="1951" spans="1:37" ht="12.75" customHeight="1">
      <c r="A1951" s="2">
        <v>14</v>
      </c>
      <c r="B1951" s="2">
        <v>15</v>
      </c>
      <c r="C1951" s="2" t="s">
        <v>10</v>
      </c>
      <c r="D1951" t="s">
        <v>1438</v>
      </c>
      <c r="E1951" s="2" t="s">
        <v>1606</v>
      </c>
      <c r="F1951" t="str">
        <f t="shared" si="230"/>
        <v>066REPAIRS AND MAINTENANCE</v>
      </c>
      <c r="G1951" t="str">
        <f t="shared" si="231"/>
        <v>1224NON-COUNCIL-OWNED ASSETS - CONTRACTORS</v>
      </c>
      <c r="H1951" s="2" t="s">
        <v>1569</v>
      </c>
      <c r="I1951" t="s">
        <v>1326</v>
      </c>
      <c r="J1951" s="2" t="s">
        <v>533</v>
      </c>
      <c r="K1951" s="2" t="s">
        <v>534</v>
      </c>
      <c r="L1951" s="2" t="s">
        <v>482</v>
      </c>
      <c r="M1951" s="2" t="s">
        <v>483</v>
      </c>
      <c r="N1951" s="2" t="s">
        <v>1127</v>
      </c>
      <c r="O1951" s="2" t="s">
        <v>1128</v>
      </c>
      <c r="P1951" s="2">
        <v>30000</v>
      </c>
      <c r="Q1951" s="2">
        <v>30000</v>
      </c>
      <c r="R1951" s="3">
        <f t="shared" si="232"/>
        <v>31650</v>
      </c>
      <c r="S1951" s="3">
        <f t="shared" si="233"/>
        <v>33327.449999999997</v>
      </c>
      <c r="T1951" s="2">
        <v>0</v>
      </c>
      <c r="U1951" s="2">
        <v>0</v>
      </c>
      <c r="V1951" s="2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 s="2">
        <f t="shared" si="234"/>
        <v>0</v>
      </c>
      <c r="AI1951" s="2">
        <f t="shared" si="229"/>
        <v>0</v>
      </c>
      <c r="AJ1951">
        <v>0</v>
      </c>
      <c r="AK1951" s="2">
        <f t="shared" si="228"/>
        <v>30000</v>
      </c>
    </row>
    <row r="1952" spans="1:37" ht="12.75" customHeight="1">
      <c r="A1952" s="2">
        <v>14</v>
      </c>
      <c r="B1952" s="2">
        <v>15</v>
      </c>
      <c r="C1952" s="2" t="s">
        <v>10</v>
      </c>
      <c r="D1952" t="s">
        <v>1439</v>
      </c>
      <c r="E1952" s="2" t="s">
        <v>1606</v>
      </c>
      <c r="F1952" t="str">
        <f t="shared" si="230"/>
        <v>066REPAIRS AND MAINTENANCE</v>
      </c>
      <c r="G1952" t="str">
        <f t="shared" si="231"/>
        <v>1101FURNITURE &amp; OFFICE EQUIPMENT</v>
      </c>
      <c r="H1952" s="2" t="s">
        <v>1569</v>
      </c>
      <c r="I1952" t="s">
        <v>1326</v>
      </c>
      <c r="J1952" s="2" t="s">
        <v>549</v>
      </c>
      <c r="K1952" s="2" t="s">
        <v>550</v>
      </c>
      <c r="L1952" s="2" t="s">
        <v>482</v>
      </c>
      <c r="M1952" s="2" t="s">
        <v>483</v>
      </c>
      <c r="N1952" s="2" t="s">
        <v>722</v>
      </c>
      <c r="O1952" s="2" t="s">
        <v>723</v>
      </c>
      <c r="P1952" s="2">
        <v>2290</v>
      </c>
      <c r="Q1952" s="2">
        <v>2290</v>
      </c>
      <c r="R1952" s="3">
        <f t="shared" si="232"/>
        <v>2415.9499999999998</v>
      </c>
      <c r="S1952" s="3">
        <f t="shared" si="233"/>
        <v>2543.9953499999997</v>
      </c>
      <c r="T1952" s="2">
        <v>0</v>
      </c>
      <c r="U1952" s="2">
        <v>0</v>
      </c>
      <c r="V1952" s="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 s="2">
        <f t="shared" si="234"/>
        <v>0</v>
      </c>
      <c r="AI1952" s="2">
        <f t="shared" si="229"/>
        <v>0</v>
      </c>
      <c r="AJ1952">
        <v>0</v>
      </c>
      <c r="AK1952" s="2">
        <f t="shared" si="228"/>
        <v>2290</v>
      </c>
    </row>
    <row r="1953" spans="1:37" ht="12.75" customHeight="1">
      <c r="A1953" s="2">
        <v>14</v>
      </c>
      <c r="B1953" s="2">
        <v>15</v>
      </c>
      <c r="C1953" s="2" t="s">
        <v>10</v>
      </c>
      <c r="D1953" t="s">
        <v>1439</v>
      </c>
      <c r="E1953" s="2" t="s">
        <v>1606</v>
      </c>
      <c r="F1953" t="str">
        <f t="shared" si="230"/>
        <v>066REPAIRS AND MAINTENANCE</v>
      </c>
      <c r="G1953" t="str">
        <f t="shared" si="231"/>
        <v>1111MACHINERY &amp; EQUIPMENT</v>
      </c>
      <c r="H1953" s="2" t="s">
        <v>1569</v>
      </c>
      <c r="I1953" t="s">
        <v>1326</v>
      </c>
      <c r="J1953" s="2" t="s">
        <v>549</v>
      </c>
      <c r="K1953" s="2" t="s">
        <v>550</v>
      </c>
      <c r="L1953" s="2" t="s">
        <v>482</v>
      </c>
      <c r="M1953" s="2" t="s">
        <v>483</v>
      </c>
      <c r="N1953" s="2" t="s">
        <v>1123</v>
      </c>
      <c r="O1953" s="2" t="s">
        <v>1124</v>
      </c>
      <c r="P1953" s="2">
        <v>7910</v>
      </c>
      <c r="Q1953" s="2">
        <v>7910</v>
      </c>
      <c r="R1953" s="3">
        <f t="shared" si="232"/>
        <v>8345.0499999999993</v>
      </c>
      <c r="S1953" s="3">
        <f t="shared" si="233"/>
        <v>8787.3376499999995</v>
      </c>
      <c r="T1953" s="2">
        <v>0</v>
      </c>
      <c r="U1953" s="2">
        <v>0</v>
      </c>
      <c r="V1953" s="2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 s="2">
        <f t="shared" si="234"/>
        <v>0</v>
      </c>
      <c r="AI1953" s="2">
        <f t="shared" si="229"/>
        <v>0</v>
      </c>
      <c r="AJ1953">
        <v>0</v>
      </c>
      <c r="AK1953" s="2">
        <f t="shared" si="228"/>
        <v>7910</v>
      </c>
    </row>
    <row r="1954" spans="1:37" ht="12.75" customHeight="1">
      <c r="A1954" s="2">
        <v>14</v>
      </c>
      <c r="B1954" s="2">
        <v>15</v>
      </c>
      <c r="C1954" s="2" t="s">
        <v>10</v>
      </c>
      <c r="D1954" t="s">
        <v>1440</v>
      </c>
      <c r="E1954" s="2" t="s">
        <v>1606</v>
      </c>
      <c r="F1954" t="str">
        <f t="shared" si="230"/>
        <v>066REPAIRS AND MAINTENANCE</v>
      </c>
      <c r="G1954" t="str">
        <f t="shared" si="231"/>
        <v>1101FURNITURE &amp; OFFICE EQUIPMENT</v>
      </c>
      <c r="H1954" s="2" t="s">
        <v>1569</v>
      </c>
      <c r="I1954" t="s">
        <v>1326</v>
      </c>
      <c r="J1954" s="2" t="s">
        <v>553</v>
      </c>
      <c r="K1954" s="2" t="s">
        <v>554</v>
      </c>
      <c r="L1954" s="2" t="s">
        <v>482</v>
      </c>
      <c r="M1954" s="2" t="s">
        <v>483</v>
      </c>
      <c r="N1954" s="2" t="s">
        <v>722</v>
      </c>
      <c r="O1954" s="2" t="s">
        <v>723</v>
      </c>
      <c r="P1954" s="2">
        <v>1455</v>
      </c>
      <c r="Q1954" s="2">
        <v>1455</v>
      </c>
      <c r="R1954" s="3">
        <f t="shared" si="232"/>
        <v>1535.0250000000001</v>
      </c>
      <c r="S1954" s="3">
        <f t="shared" si="233"/>
        <v>1616.3813250000001</v>
      </c>
      <c r="T1954" s="2">
        <v>0</v>
      </c>
      <c r="U1954" s="2">
        <v>0</v>
      </c>
      <c r="V1954" s="2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 s="2">
        <f t="shared" si="234"/>
        <v>0</v>
      </c>
      <c r="AI1954" s="2">
        <f t="shared" si="229"/>
        <v>0</v>
      </c>
      <c r="AJ1954">
        <v>0</v>
      </c>
      <c r="AK1954" s="2">
        <f t="shared" si="228"/>
        <v>1455</v>
      </c>
    </row>
    <row r="1955" spans="1:37" ht="12.75" customHeight="1">
      <c r="A1955" s="2">
        <v>14</v>
      </c>
      <c r="B1955" s="2">
        <v>15</v>
      </c>
      <c r="C1955" s="2" t="s">
        <v>10</v>
      </c>
      <c r="D1955" t="s">
        <v>1440</v>
      </c>
      <c r="E1955" s="2" t="s">
        <v>1606</v>
      </c>
      <c r="F1955" t="str">
        <f t="shared" si="230"/>
        <v>066REPAIRS AND MAINTENANCE</v>
      </c>
      <c r="G1955" t="str">
        <f t="shared" si="231"/>
        <v>1111MACHINERY &amp; EQUIPMENT</v>
      </c>
      <c r="H1955" s="2" t="s">
        <v>1569</v>
      </c>
      <c r="I1955" t="s">
        <v>1326</v>
      </c>
      <c r="J1955" s="2" t="s">
        <v>553</v>
      </c>
      <c r="K1955" s="2" t="s">
        <v>554</v>
      </c>
      <c r="L1955" s="2" t="s">
        <v>482</v>
      </c>
      <c r="M1955" s="2" t="s">
        <v>483</v>
      </c>
      <c r="N1955" s="2" t="s">
        <v>1123</v>
      </c>
      <c r="O1955" s="2" t="s">
        <v>1124</v>
      </c>
      <c r="P1955" s="2">
        <v>5317</v>
      </c>
      <c r="Q1955" s="2">
        <v>5317</v>
      </c>
      <c r="R1955" s="3">
        <f t="shared" si="232"/>
        <v>5609.4350000000004</v>
      </c>
      <c r="S1955" s="3">
        <f t="shared" si="233"/>
        <v>5906.7350550000001</v>
      </c>
      <c r="T1955" s="2">
        <v>0</v>
      </c>
      <c r="U1955" s="2">
        <v>0</v>
      </c>
      <c r="V1955" s="2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 s="2">
        <f t="shared" si="234"/>
        <v>0</v>
      </c>
      <c r="AI1955" s="2">
        <f t="shared" si="229"/>
        <v>0</v>
      </c>
      <c r="AJ1955">
        <v>0</v>
      </c>
      <c r="AK1955" s="2">
        <f t="shared" si="228"/>
        <v>5317</v>
      </c>
    </row>
    <row r="1956" spans="1:37" ht="12.75" customHeight="1">
      <c r="A1956" s="2">
        <v>14</v>
      </c>
      <c r="B1956" s="2">
        <v>15</v>
      </c>
      <c r="C1956" s="2" t="s">
        <v>10</v>
      </c>
      <c r="D1956" t="s">
        <v>1440</v>
      </c>
      <c r="E1956" s="2" t="s">
        <v>1606</v>
      </c>
      <c r="F1956" t="str">
        <f t="shared" si="230"/>
        <v>066REPAIRS AND MAINTENANCE</v>
      </c>
      <c r="G1956" t="str">
        <f t="shared" si="231"/>
        <v>1211COUNCIL-OWNED LAND</v>
      </c>
      <c r="H1956" s="2" t="s">
        <v>1569</v>
      </c>
      <c r="I1956" t="s">
        <v>1326</v>
      </c>
      <c r="J1956" s="2" t="s">
        <v>553</v>
      </c>
      <c r="K1956" s="2" t="s">
        <v>554</v>
      </c>
      <c r="L1956" s="2" t="s">
        <v>482</v>
      </c>
      <c r="M1956" s="2" t="s">
        <v>483</v>
      </c>
      <c r="N1956" s="2" t="s">
        <v>484</v>
      </c>
      <c r="O1956" s="2" t="s">
        <v>485</v>
      </c>
      <c r="P1956" s="2">
        <v>3507</v>
      </c>
      <c r="Q1956" s="2">
        <v>3507</v>
      </c>
      <c r="R1956" s="3">
        <f t="shared" si="232"/>
        <v>3699.8850000000002</v>
      </c>
      <c r="S1956" s="3">
        <f t="shared" si="233"/>
        <v>3895.9789050000004</v>
      </c>
      <c r="T1956" s="2">
        <v>0</v>
      </c>
      <c r="U1956" s="2">
        <v>0</v>
      </c>
      <c r="V1956" s="2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 s="2">
        <f t="shared" si="234"/>
        <v>0</v>
      </c>
      <c r="AI1956" s="2">
        <f t="shared" si="229"/>
        <v>0</v>
      </c>
      <c r="AJ1956">
        <v>0</v>
      </c>
      <c r="AK1956" s="2">
        <f t="shared" si="228"/>
        <v>3507</v>
      </c>
    </row>
    <row r="1957" spans="1:37" ht="12.75" customHeight="1">
      <c r="A1957" s="2">
        <v>14</v>
      </c>
      <c r="B1957" s="2">
        <v>15</v>
      </c>
      <c r="C1957" s="2" t="s">
        <v>10</v>
      </c>
      <c r="D1957" t="s">
        <v>1440</v>
      </c>
      <c r="E1957" s="2" t="s">
        <v>1606</v>
      </c>
      <c r="F1957" t="str">
        <f t="shared" si="230"/>
        <v>066REPAIRS AND MAINTENANCE</v>
      </c>
      <c r="G1957" t="str">
        <f t="shared" si="231"/>
        <v>1215COUNCIL-OWNED BUILDINGS</v>
      </c>
      <c r="H1957" s="2" t="s">
        <v>1569</v>
      </c>
      <c r="I1957" t="s">
        <v>1326</v>
      </c>
      <c r="J1957" s="2" t="s">
        <v>553</v>
      </c>
      <c r="K1957" s="2" t="s">
        <v>554</v>
      </c>
      <c r="L1957" s="2" t="s">
        <v>482</v>
      </c>
      <c r="M1957" s="2" t="s">
        <v>483</v>
      </c>
      <c r="N1957" s="2" t="s">
        <v>1125</v>
      </c>
      <c r="O1957" s="2" t="s">
        <v>1126</v>
      </c>
      <c r="P1957" s="2">
        <v>19767</v>
      </c>
      <c r="Q1957" s="2">
        <v>19767</v>
      </c>
      <c r="R1957" s="3">
        <f t="shared" si="232"/>
        <v>20854.185000000001</v>
      </c>
      <c r="S1957" s="3">
        <f t="shared" si="233"/>
        <v>21959.456805000002</v>
      </c>
      <c r="T1957" s="2">
        <v>481.3</v>
      </c>
      <c r="U1957" s="2">
        <v>0</v>
      </c>
      <c r="V1957" s="2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481.3</v>
      </c>
      <c r="AF1957">
        <v>0</v>
      </c>
      <c r="AG1957">
        <v>0</v>
      </c>
      <c r="AH1957" s="2">
        <f t="shared" si="234"/>
        <v>481.3</v>
      </c>
      <c r="AI1957" s="2">
        <f t="shared" si="229"/>
        <v>2.4348661911266254E-2</v>
      </c>
      <c r="AJ1957">
        <v>481.3</v>
      </c>
      <c r="AK1957" s="2">
        <f t="shared" si="228"/>
        <v>19767</v>
      </c>
    </row>
    <row r="1958" spans="1:37" ht="12.75" customHeight="1">
      <c r="A1958" s="2">
        <v>14</v>
      </c>
      <c r="B1958" s="2">
        <v>15</v>
      </c>
      <c r="C1958" s="2" t="s">
        <v>10</v>
      </c>
      <c r="D1958" t="s">
        <v>1440</v>
      </c>
      <c r="E1958" s="2" t="s">
        <v>1606</v>
      </c>
      <c r="F1958" t="str">
        <f t="shared" si="230"/>
        <v>066REPAIRS AND MAINTENANCE</v>
      </c>
      <c r="G1958" t="str">
        <f t="shared" si="231"/>
        <v>1224NON-COUNCIL-OWNED ASSETS - CONTRACTORS</v>
      </c>
      <c r="H1958" s="2" t="s">
        <v>1569</v>
      </c>
      <c r="I1958" t="s">
        <v>1326</v>
      </c>
      <c r="J1958" s="2" t="s">
        <v>553</v>
      </c>
      <c r="K1958" s="2" t="s">
        <v>554</v>
      </c>
      <c r="L1958" s="2" t="s">
        <v>482</v>
      </c>
      <c r="M1958" s="2" t="s">
        <v>483</v>
      </c>
      <c r="N1958" s="2" t="s">
        <v>1127</v>
      </c>
      <c r="O1958" s="2" t="s">
        <v>1128</v>
      </c>
      <c r="P1958" s="2">
        <v>549</v>
      </c>
      <c r="Q1958" s="2">
        <v>549</v>
      </c>
      <c r="R1958" s="3">
        <f t="shared" si="232"/>
        <v>579.19500000000005</v>
      </c>
      <c r="S1958" s="3">
        <f t="shared" si="233"/>
        <v>609.892335</v>
      </c>
      <c r="T1958" s="2">
        <v>0</v>
      </c>
      <c r="U1958" s="2">
        <v>0</v>
      </c>
      <c r="V1958" s="2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 s="2">
        <f t="shared" si="234"/>
        <v>0</v>
      </c>
      <c r="AI1958" s="2">
        <f t="shared" si="229"/>
        <v>0</v>
      </c>
      <c r="AJ1958">
        <v>0</v>
      </c>
      <c r="AK1958" s="2">
        <f t="shared" si="228"/>
        <v>549</v>
      </c>
    </row>
    <row r="1959" spans="1:37" ht="12.75" customHeight="1">
      <c r="A1959" s="2">
        <v>14</v>
      </c>
      <c r="B1959" s="2">
        <v>15</v>
      </c>
      <c r="C1959" s="2" t="s">
        <v>10</v>
      </c>
      <c r="D1959" t="s">
        <v>1441</v>
      </c>
      <c r="E1959" s="2" t="s">
        <v>1608</v>
      </c>
      <c r="F1959" t="str">
        <f t="shared" si="230"/>
        <v>066REPAIRS AND MAINTENANCE</v>
      </c>
      <c r="G1959" t="str">
        <f t="shared" si="231"/>
        <v>1101FURNITURE &amp; OFFICE EQUIPMENT</v>
      </c>
      <c r="H1959" s="2" t="s">
        <v>1573</v>
      </c>
      <c r="I1959" t="s">
        <v>1326</v>
      </c>
      <c r="J1959" s="2" t="s">
        <v>555</v>
      </c>
      <c r="K1959" s="2" t="s">
        <v>556</v>
      </c>
      <c r="L1959" s="2" t="s">
        <v>482</v>
      </c>
      <c r="M1959" s="2" t="s">
        <v>483</v>
      </c>
      <c r="N1959" s="2" t="s">
        <v>722</v>
      </c>
      <c r="O1959" s="2" t="s">
        <v>723</v>
      </c>
      <c r="P1959" s="2">
        <v>565</v>
      </c>
      <c r="Q1959" s="2">
        <v>565</v>
      </c>
      <c r="R1959" s="3">
        <f t="shared" si="232"/>
        <v>596.07500000000005</v>
      </c>
      <c r="S1959" s="3">
        <f t="shared" si="233"/>
        <v>627.66697500000009</v>
      </c>
      <c r="T1959" s="2">
        <v>0</v>
      </c>
      <c r="U1959" s="2">
        <v>0</v>
      </c>
      <c r="V1959" s="2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 s="2">
        <f t="shared" si="234"/>
        <v>0</v>
      </c>
      <c r="AI1959" s="2">
        <f t="shared" si="229"/>
        <v>0</v>
      </c>
      <c r="AJ1959">
        <v>0</v>
      </c>
      <c r="AK1959" s="2">
        <f t="shared" si="228"/>
        <v>565</v>
      </c>
    </row>
    <row r="1960" spans="1:37" ht="12.75" customHeight="1">
      <c r="A1960" s="2">
        <v>14</v>
      </c>
      <c r="B1960" s="2">
        <v>15</v>
      </c>
      <c r="C1960" s="2" t="s">
        <v>10</v>
      </c>
      <c r="D1960" t="s">
        <v>1441</v>
      </c>
      <c r="E1960" s="2" t="s">
        <v>1608</v>
      </c>
      <c r="F1960" t="str">
        <f t="shared" si="230"/>
        <v>066REPAIRS AND MAINTENANCE</v>
      </c>
      <c r="G1960" t="str">
        <f t="shared" si="231"/>
        <v>1111MACHINERY &amp; EQUIPMENT</v>
      </c>
      <c r="H1960" s="2" t="s">
        <v>1573</v>
      </c>
      <c r="I1960" t="s">
        <v>1326</v>
      </c>
      <c r="J1960" s="2" t="s">
        <v>555</v>
      </c>
      <c r="K1960" s="2" t="s">
        <v>556</v>
      </c>
      <c r="L1960" s="2" t="s">
        <v>482</v>
      </c>
      <c r="M1960" s="2" t="s">
        <v>483</v>
      </c>
      <c r="N1960" s="2" t="s">
        <v>1123</v>
      </c>
      <c r="O1960" s="2" t="s">
        <v>1124</v>
      </c>
      <c r="P1960" s="2">
        <v>7616</v>
      </c>
      <c r="Q1960" s="2">
        <v>7616</v>
      </c>
      <c r="R1960" s="3">
        <f t="shared" si="232"/>
        <v>8034.88</v>
      </c>
      <c r="S1960" s="3">
        <f t="shared" si="233"/>
        <v>8460.7286399999994</v>
      </c>
      <c r="T1960" s="2">
        <v>0</v>
      </c>
      <c r="U1960" s="2">
        <v>0</v>
      </c>
      <c r="V1960" s="2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 s="2">
        <f t="shared" si="234"/>
        <v>0</v>
      </c>
      <c r="AI1960" s="2">
        <f t="shared" si="229"/>
        <v>0</v>
      </c>
      <c r="AJ1960">
        <v>0</v>
      </c>
      <c r="AK1960" s="2">
        <f t="shared" si="228"/>
        <v>7616</v>
      </c>
    </row>
    <row r="1961" spans="1:37" ht="12.75" customHeight="1">
      <c r="A1961" s="2">
        <v>14</v>
      </c>
      <c r="B1961" s="2">
        <v>15</v>
      </c>
      <c r="C1961" s="2" t="s">
        <v>10</v>
      </c>
      <c r="D1961" t="s">
        <v>1441</v>
      </c>
      <c r="E1961" s="2" t="s">
        <v>1608</v>
      </c>
      <c r="F1961" t="str">
        <f t="shared" si="230"/>
        <v>066REPAIRS AND MAINTENANCE</v>
      </c>
      <c r="G1961" t="str">
        <f t="shared" si="231"/>
        <v>1117LAWNMOWERS</v>
      </c>
      <c r="H1961" s="2" t="s">
        <v>1573</v>
      </c>
      <c r="I1961" t="s">
        <v>1326</v>
      </c>
      <c r="J1961" s="2" t="s">
        <v>555</v>
      </c>
      <c r="K1961" s="2" t="s">
        <v>556</v>
      </c>
      <c r="L1961" s="2" t="s">
        <v>482</v>
      </c>
      <c r="M1961" s="2" t="s">
        <v>483</v>
      </c>
      <c r="N1961" s="2" t="s">
        <v>1129</v>
      </c>
      <c r="O1961" s="2" t="s">
        <v>1130</v>
      </c>
      <c r="P1961" s="2">
        <v>360000</v>
      </c>
      <c r="Q1961" s="2">
        <v>360000</v>
      </c>
      <c r="R1961" s="3">
        <f t="shared" si="232"/>
        <v>379800</v>
      </c>
      <c r="S1961" s="3">
        <f t="shared" si="233"/>
        <v>399929.4</v>
      </c>
      <c r="T1961" s="2">
        <v>14644.94</v>
      </c>
      <c r="U1961" s="2">
        <v>1187.3499999999999</v>
      </c>
      <c r="V1961" s="2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1997.51</v>
      </c>
      <c r="AC1961">
        <v>0</v>
      </c>
      <c r="AD1961">
        <v>7047.1</v>
      </c>
      <c r="AE1961">
        <v>62.6</v>
      </c>
      <c r="AF1961">
        <v>5537.73</v>
      </c>
      <c r="AG1961">
        <v>0</v>
      </c>
      <c r="AH1961" s="2">
        <f t="shared" si="234"/>
        <v>14644.94</v>
      </c>
      <c r="AI1961" s="2">
        <f t="shared" si="229"/>
        <v>4.0680388888888891E-2</v>
      </c>
      <c r="AJ1961">
        <v>14644.94</v>
      </c>
      <c r="AK1961" s="2">
        <f t="shared" si="228"/>
        <v>360000</v>
      </c>
    </row>
    <row r="1962" spans="1:37" ht="12.75" customHeight="1">
      <c r="A1962" s="2">
        <v>14</v>
      </c>
      <c r="B1962" s="2">
        <v>15</v>
      </c>
      <c r="C1962" s="2" t="s">
        <v>10</v>
      </c>
      <c r="D1962" t="s">
        <v>1441</v>
      </c>
      <c r="E1962" s="2" t="s">
        <v>1608</v>
      </c>
      <c r="F1962" t="str">
        <f t="shared" si="230"/>
        <v>066REPAIRS AND MAINTENANCE</v>
      </c>
      <c r="G1962" t="str">
        <f t="shared" si="231"/>
        <v>1118LAWNMOWERS - INTERNAL LABOUR</v>
      </c>
      <c r="H1962" s="2" t="s">
        <v>1573</v>
      </c>
      <c r="I1962" t="s">
        <v>1326</v>
      </c>
      <c r="J1962" s="2" t="s">
        <v>555</v>
      </c>
      <c r="K1962" s="2" t="s">
        <v>556</v>
      </c>
      <c r="L1962" s="2" t="s">
        <v>482</v>
      </c>
      <c r="M1962" s="2" t="s">
        <v>483</v>
      </c>
      <c r="N1962" s="2" t="s">
        <v>1131</v>
      </c>
      <c r="O1962" s="2" t="s">
        <v>1132</v>
      </c>
      <c r="P1962" s="2">
        <v>46317</v>
      </c>
      <c r="Q1962" s="2">
        <v>57033</v>
      </c>
      <c r="R1962" s="3">
        <f t="shared" si="232"/>
        <v>60169.815000000002</v>
      </c>
      <c r="S1962" s="3">
        <f t="shared" si="233"/>
        <v>63358.815195000003</v>
      </c>
      <c r="T1962" s="2">
        <v>0</v>
      </c>
      <c r="U1962" s="2">
        <v>0</v>
      </c>
      <c r="V1962" s="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 s="2">
        <f t="shared" si="234"/>
        <v>0</v>
      </c>
      <c r="AI1962" s="2">
        <f t="shared" si="229"/>
        <v>0</v>
      </c>
      <c r="AJ1962">
        <v>0</v>
      </c>
      <c r="AK1962" s="2">
        <f t="shared" ref="AK1962:AK1987" si="235">P1962</f>
        <v>46317</v>
      </c>
    </row>
    <row r="1963" spans="1:37" ht="12.75" customHeight="1">
      <c r="A1963" s="2">
        <v>14</v>
      </c>
      <c r="B1963" s="2">
        <v>15</v>
      </c>
      <c r="C1963" s="2" t="s">
        <v>10</v>
      </c>
      <c r="D1963" t="s">
        <v>1441</v>
      </c>
      <c r="E1963" s="2" t="s">
        <v>1608</v>
      </c>
      <c r="F1963" t="str">
        <f t="shared" si="230"/>
        <v>066REPAIRS AND MAINTENANCE</v>
      </c>
      <c r="G1963" t="str">
        <f t="shared" si="231"/>
        <v>1212COUNCIL OWNED LAND - INTERNAL LABOUR</v>
      </c>
      <c r="H1963" s="2" t="s">
        <v>1573</v>
      </c>
      <c r="I1963" t="s">
        <v>1326</v>
      </c>
      <c r="J1963" s="2" t="s">
        <v>555</v>
      </c>
      <c r="K1963" s="2" t="s">
        <v>556</v>
      </c>
      <c r="L1963" s="2" t="s">
        <v>482</v>
      </c>
      <c r="M1963" s="2" t="s">
        <v>483</v>
      </c>
      <c r="N1963" s="2" t="s">
        <v>1133</v>
      </c>
      <c r="O1963" s="2" t="s">
        <v>1134</v>
      </c>
      <c r="P1963" s="2">
        <v>128116</v>
      </c>
      <c r="Q1963" s="2">
        <v>144836</v>
      </c>
      <c r="R1963" s="3">
        <f t="shared" si="232"/>
        <v>152801.98000000001</v>
      </c>
      <c r="S1963" s="3">
        <f t="shared" si="233"/>
        <v>160900.48494000002</v>
      </c>
      <c r="T1963" s="2">
        <v>0</v>
      </c>
      <c r="U1963" s="2">
        <v>0</v>
      </c>
      <c r="V1963" s="2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 s="2">
        <f t="shared" si="234"/>
        <v>0</v>
      </c>
      <c r="AI1963" s="2">
        <f t="shared" si="229"/>
        <v>0</v>
      </c>
      <c r="AJ1963">
        <v>0</v>
      </c>
      <c r="AK1963" s="2">
        <f t="shared" si="235"/>
        <v>128116</v>
      </c>
    </row>
    <row r="1964" spans="1:37" ht="12.75" customHeight="1">
      <c r="A1964" s="2">
        <v>14</v>
      </c>
      <c r="B1964" s="2">
        <v>15</v>
      </c>
      <c r="C1964" s="2" t="s">
        <v>10</v>
      </c>
      <c r="D1964" t="s">
        <v>1441</v>
      </c>
      <c r="E1964" s="2" t="s">
        <v>1608</v>
      </c>
      <c r="F1964" t="str">
        <f t="shared" si="230"/>
        <v>066REPAIRS AND MAINTENANCE</v>
      </c>
      <c r="G1964" t="str">
        <f t="shared" si="231"/>
        <v>1215COUNCIL-OWNED BUILDINGS</v>
      </c>
      <c r="H1964" s="2" t="s">
        <v>1573</v>
      </c>
      <c r="I1964" t="s">
        <v>1326</v>
      </c>
      <c r="J1964" s="2" t="s">
        <v>555</v>
      </c>
      <c r="K1964" s="2" t="s">
        <v>556</v>
      </c>
      <c r="L1964" s="2" t="s">
        <v>482</v>
      </c>
      <c r="M1964" s="2" t="s">
        <v>483</v>
      </c>
      <c r="N1964" s="2" t="s">
        <v>1125</v>
      </c>
      <c r="O1964" s="2" t="s">
        <v>1126</v>
      </c>
      <c r="P1964" s="2">
        <v>2431</v>
      </c>
      <c r="Q1964" s="2">
        <v>2431</v>
      </c>
      <c r="R1964" s="3">
        <f t="shared" si="232"/>
        <v>2564.7049999999999</v>
      </c>
      <c r="S1964" s="3">
        <f t="shared" si="233"/>
        <v>2700.6343649999999</v>
      </c>
      <c r="T1964" s="2">
        <v>0</v>
      </c>
      <c r="U1964" s="2">
        <v>0</v>
      </c>
      <c r="V1964" s="2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 s="2">
        <f t="shared" si="234"/>
        <v>0</v>
      </c>
      <c r="AI1964" s="2">
        <f t="shared" si="229"/>
        <v>0</v>
      </c>
      <c r="AJ1964">
        <v>0</v>
      </c>
      <c r="AK1964" s="2">
        <f t="shared" si="235"/>
        <v>2431</v>
      </c>
    </row>
    <row r="1965" spans="1:37" ht="12.75" customHeight="1">
      <c r="A1965" s="2">
        <v>14</v>
      </c>
      <c r="B1965" s="2">
        <v>15</v>
      </c>
      <c r="C1965" s="2" t="s">
        <v>10</v>
      </c>
      <c r="D1965" t="s">
        <v>1441</v>
      </c>
      <c r="E1965" s="2" t="s">
        <v>1608</v>
      </c>
      <c r="F1965" t="str">
        <f t="shared" si="230"/>
        <v>066REPAIRS AND MAINTENANCE</v>
      </c>
      <c r="G1965" t="str">
        <f t="shared" si="231"/>
        <v>1219COUNCIL-OWNED VEHICLES - MATERIALS</v>
      </c>
      <c r="H1965" s="2" t="s">
        <v>1573</v>
      </c>
      <c r="I1965" t="s">
        <v>1326</v>
      </c>
      <c r="J1965" s="2" t="s">
        <v>555</v>
      </c>
      <c r="K1965" s="2" t="s">
        <v>556</v>
      </c>
      <c r="L1965" s="2" t="s">
        <v>482</v>
      </c>
      <c r="M1965" s="2" t="s">
        <v>483</v>
      </c>
      <c r="N1965" s="2" t="s">
        <v>1135</v>
      </c>
      <c r="O1965" s="2" t="s">
        <v>1136</v>
      </c>
      <c r="P1965" s="2">
        <v>1807010</v>
      </c>
      <c r="Q1965" s="2">
        <v>2500334</v>
      </c>
      <c r="R1965" s="3">
        <f t="shared" si="232"/>
        <v>2637852.37</v>
      </c>
      <c r="S1965" s="3">
        <f t="shared" si="233"/>
        <v>2777658.5456099999</v>
      </c>
      <c r="T1965" s="2">
        <v>993763.28000000014</v>
      </c>
      <c r="U1965" s="2">
        <v>240745.67</v>
      </c>
      <c r="V1965" s="2">
        <v>6768.37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146657.29</v>
      </c>
      <c r="AC1965">
        <v>17671.580000000002</v>
      </c>
      <c r="AD1965">
        <v>168884.42</v>
      </c>
      <c r="AE1965">
        <v>198397.17</v>
      </c>
      <c r="AF1965">
        <v>370515.91</v>
      </c>
      <c r="AG1965">
        <v>91636.91</v>
      </c>
      <c r="AH1965" s="2">
        <f t="shared" si="234"/>
        <v>993763.28000000014</v>
      </c>
      <c r="AI1965" s="2">
        <f t="shared" si="229"/>
        <v>0.54994896541801108</v>
      </c>
      <c r="AJ1965">
        <v>1000531.65</v>
      </c>
      <c r="AK1965" s="2">
        <f t="shared" si="235"/>
        <v>1807010</v>
      </c>
    </row>
    <row r="1966" spans="1:37" ht="12.75" customHeight="1">
      <c r="A1966" s="2">
        <v>14</v>
      </c>
      <c r="B1966" s="2">
        <v>15</v>
      </c>
      <c r="C1966" s="2" t="s">
        <v>10</v>
      </c>
      <c r="D1966" t="s">
        <v>1441</v>
      </c>
      <c r="E1966" s="2" t="s">
        <v>1608</v>
      </c>
      <c r="F1966" t="str">
        <f t="shared" si="230"/>
        <v>066REPAIRS AND MAINTENANCE</v>
      </c>
      <c r="G1966" t="str">
        <f t="shared" si="231"/>
        <v>1220COUNCIL-OWNED VEHICLES - COUNCIL-OWNED VEHICLE - GENERAL</v>
      </c>
      <c r="H1966" s="2" t="s">
        <v>1573</v>
      </c>
      <c r="I1966" t="s">
        <v>1326</v>
      </c>
      <c r="J1966" s="2" t="s">
        <v>555</v>
      </c>
      <c r="K1966" s="2" t="s">
        <v>556</v>
      </c>
      <c r="L1966" s="2" t="s">
        <v>482</v>
      </c>
      <c r="M1966" s="2" t="s">
        <v>483</v>
      </c>
      <c r="N1966" s="2" t="s">
        <v>1137</v>
      </c>
      <c r="O1966" s="2" t="s">
        <v>1138</v>
      </c>
      <c r="P1966" s="2">
        <v>995610</v>
      </c>
      <c r="Q1966" s="2">
        <v>996301</v>
      </c>
      <c r="R1966" s="3">
        <f t="shared" si="232"/>
        <v>1051097.5549999999</v>
      </c>
      <c r="S1966" s="3">
        <f t="shared" si="233"/>
        <v>1106805.725415</v>
      </c>
      <c r="T1966" s="2">
        <v>24290.300000000003</v>
      </c>
      <c r="U1966" s="2">
        <v>16661.7</v>
      </c>
      <c r="V1966" s="2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951</v>
      </c>
      <c r="AC1966">
        <v>7666.43</v>
      </c>
      <c r="AD1966">
        <v>7311.91</v>
      </c>
      <c r="AE1966">
        <v>7803.24</v>
      </c>
      <c r="AF1966">
        <v>557.72</v>
      </c>
      <c r="AG1966">
        <v>0</v>
      </c>
      <c r="AH1966" s="2">
        <f t="shared" si="234"/>
        <v>24290.300000000003</v>
      </c>
      <c r="AI1966" s="2">
        <f t="shared" si="229"/>
        <v>2.4397404606221314E-2</v>
      </c>
      <c r="AJ1966">
        <v>24290.3</v>
      </c>
      <c r="AK1966" s="2">
        <f t="shared" si="235"/>
        <v>995610</v>
      </c>
    </row>
    <row r="1967" spans="1:37" ht="12.75" customHeight="1">
      <c r="A1967" s="2">
        <v>14</v>
      </c>
      <c r="B1967" s="2">
        <v>15</v>
      </c>
      <c r="C1967" s="2" t="s">
        <v>10</v>
      </c>
      <c r="D1967" t="s">
        <v>1441</v>
      </c>
      <c r="E1967" s="2" t="s">
        <v>1608</v>
      </c>
      <c r="F1967" t="str">
        <f t="shared" si="230"/>
        <v>066REPAIRS AND MAINTENANCE</v>
      </c>
      <c r="G1967" t="str">
        <f t="shared" si="231"/>
        <v>1221COUNCIL-OWNED VEHICLES - INTERNAL LABOUR</v>
      </c>
      <c r="H1967" s="2" t="s">
        <v>1573</v>
      </c>
      <c r="I1967" t="s">
        <v>1326</v>
      </c>
      <c r="J1967" s="2" t="s">
        <v>555</v>
      </c>
      <c r="K1967" s="2" t="s">
        <v>556</v>
      </c>
      <c r="L1967" s="2" t="s">
        <v>482</v>
      </c>
      <c r="M1967" s="2" t="s">
        <v>483</v>
      </c>
      <c r="N1967" s="2" t="s">
        <v>1139</v>
      </c>
      <c r="O1967" s="2" t="s">
        <v>1140</v>
      </c>
      <c r="P1967" s="2">
        <v>3486721</v>
      </c>
      <c r="Q1967" s="2">
        <v>4313065</v>
      </c>
      <c r="R1967" s="3">
        <f t="shared" si="232"/>
        <v>4550283.5750000002</v>
      </c>
      <c r="S1967" s="3">
        <f t="shared" si="233"/>
        <v>4791448.6044749999</v>
      </c>
      <c r="T1967" s="2">
        <v>0</v>
      </c>
      <c r="U1967" s="2">
        <v>0</v>
      </c>
      <c r="V1967" s="2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 s="2">
        <f t="shared" si="234"/>
        <v>0</v>
      </c>
      <c r="AI1967" s="2">
        <f t="shared" si="229"/>
        <v>0</v>
      </c>
      <c r="AJ1967">
        <v>0</v>
      </c>
      <c r="AK1967" s="2">
        <f t="shared" si="235"/>
        <v>3486721</v>
      </c>
    </row>
    <row r="1968" spans="1:37" ht="12.75" customHeight="1">
      <c r="A1968" s="2">
        <v>14</v>
      </c>
      <c r="B1968" s="2">
        <v>15</v>
      </c>
      <c r="C1968" s="2" t="s">
        <v>10</v>
      </c>
      <c r="D1968" t="s">
        <v>1441</v>
      </c>
      <c r="E1968" s="2" t="s">
        <v>1608</v>
      </c>
      <c r="F1968" t="str">
        <f t="shared" si="230"/>
        <v>066REPAIRS AND MAINTENANCE</v>
      </c>
      <c r="G1968" t="str">
        <f t="shared" si="231"/>
        <v>1222COUNCIL-OWNED VEHICLES - COUNCIL-OWNED VEHICLE USAGE</v>
      </c>
      <c r="H1968" s="2" t="s">
        <v>1573</v>
      </c>
      <c r="I1968" t="s">
        <v>1326</v>
      </c>
      <c r="J1968" s="2" t="s">
        <v>555</v>
      </c>
      <c r="K1968" s="2" t="s">
        <v>556</v>
      </c>
      <c r="L1968" s="2" t="s">
        <v>482</v>
      </c>
      <c r="M1968" s="2" t="s">
        <v>483</v>
      </c>
      <c r="N1968" s="2" t="s">
        <v>504</v>
      </c>
      <c r="O1968" s="2" t="s">
        <v>505</v>
      </c>
      <c r="P1968" s="2">
        <v>251957</v>
      </c>
      <c r="Q1968" s="2">
        <v>173278</v>
      </c>
      <c r="R1968" s="3">
        <f t="shared" si="232"/>
        <v>182808.29</v>
      </c>
      <c r="S1968" s="3">
        <f t="shared" si="233"/>
        <v>192497.12937000001</v>
      </c>
      <c r="T1968" s="2">
        <v>91933.449999999983</v>
      </c>
      <c r="U1968" s="2">
        <v>0</v>
      </c>
      <c r="V1968" s="2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11628.14</v>
      </c>
      <c r="AC1968">
        <v>6154.61</v>
      </c>
      <c r="AD1968">
        <v>22258.51</v>
      </c>
      <c r="AE1968">
        <v>20251.7</v>
      </c>
      <c r="AF1968">
        <v>12937.96</v>
      </c>
      <c r="AG1968">
        <v>18702.53</v>
      </c>
      <c r="AH1968" s="2">
        <f t="shared" si="234"/>
        <v>91933.449999999983</v>
      </c>
      <c r="AI1968" s="2">
        <f t="shared" si="229"/>
        <v>0.3648775386276229</v>
      </c>
      <c r="AJ1968">
        <v>91933.45</v>
      </c>
      <c r="AK1968" s="2">
        <f t="shared" si="235"/>
        <v>251957</v>
      </c>
    </row>
    <row r="1969" spans="1:37" ht="12.75" customHeight="1">
      <c r="A1969" s="2">
        <v>14</v>
      </c>
      <c r="B1969" s="2">
        <v>15</v>
      </c>
      <c r="C1969" s="2" t="s">
        <v>10</v>
      </c>
      <c r="D1969" t="s">
        <v>1441</v>
      </c>
      <c r="E1969" s="2" t="s">
        <v>1608</v>
      </c>
      <c r="F1969" t="str">
        <f t="shared" si="230"/>
        <v>066REPAIRS AND MAINTENANCE</v>
      </c>
      <c r="G1969" t="str">
        <f t="shared" si="231"/>
        <v>1223COUNCIL-OWNED VEHICLES - CONTRACTORS</v>
      </c>
      <c r="H1969" s="2" t="s">
        <v>1573</v>
      </c>
      <c r="I1969" t="s">
        <v>1326</v>
      </c>
      <c r="J1969" s="2" t="s">
        <v>555</v>
      </c>
      <c r="K1969" s="2" t="s">
        <v>556</v>
      </c>
      <c r="L1969" s="2" t="s">
        <v>482</v>
      </c>
      <c r="M1969" s="2" t="s">
        <v>483</v>
      </c>
      <c r="N1969" s="2" t="s">
        <v>1141</v>
      </c>
      <c r="O1969" s="2" t="s">
        <v>1142</v>
      </c>
      <c r="P1969" s="2">
        <v>32810</v>
      </c>
      <c r="Q1969" s="2">
        <v>32810</v>
      </c>
      <c r="R1969" s="3">
        <f t="shared" si="232"/>
        <v>34614.550000000003</v>
      </c>
      <c r="S1969" s="3">
        <f t="shared" si="233"/>
        <v>36449.121150000006</v>
      </c>
      <c r="T1969" s="2">
        <v>7900.5</v>
      </c>
      <c r="U1969" s="2">
        <v>0</v>
      </c>
      <c r="V1969" s="2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2093.5</v>
      </c>
      <c r="AC1969">
        <v>2663.5</v>
      </c>
      <c r="AD1969">
        <v>1763</v>
      </c>
      <c r="AE1969">
        <v>0</v>
      </c>
      <c r="AF1969">
        <v>0</v>
      </c>
      <c r="AG1969">
        <v>1380.5</v>
      </c>
      <c r="AH1969" s="2">
        <f t="shared" si="234"/>
        <v>7900.5</v>
      </c>
      <c r="AI1969" s="2">
        <f t="shared" si="229"/>
        <v>0.240795489180128</v>
      </c>
      <c r="AJ1969">
        <v>7900.5</v>
      </c>
      <c r="AK1969" s="2">
        <f t="shared" si="235"/>
        <v>32810</v>
      </c>
    </row>
    <row r="1970" spans="1:37" ht="12.75" customHeight="1">
      <c r="A1970" s="2">
        <v>14</v>
      </c>
      <c r="B1970" s="2">
        <v>15</v>
      </c>
      <c r="C1970" s="2" t="s">
        <v>10</v>
      </c>
      <c r="D1970" t="s">
        <v>1442</v>
      </c>
      <c r="E1970" s="2" t="s">
        <v>1607</v>
      </c>
      <c r="F1970" t="str">
        <f t="shared" si="230"/>
        <v>066REPAIRS AND MAINTENANCE</v>
      </c>
      <c r="G1970" t="str">
        <f t="shared" si="231"/>
        <v>1106COMPUTER EQUIPMENT &amp; SOFTWARE - CONTRACTORS</v>
      </c>
      <c r="H1970" s="2" t="s">
        <v>1571</v>
      </c>
      <c r="I1970" t="s">
        <v>1326</v>
      </c>
      <c r="J1970" s="2" t="s">
        <v>563</v>
      </c>
      <c r="K1970" s="2" t="s">
        <v>564</v>
      </c>
      <c r="L1970" s="2" t="s">
        <v>482</v>
      </c>
      <c r="M1970" s="2" t="s">
        <v>483</v>
      </c>
      <c r="N1970" s="2" t="s">
        <v>1143</v>
      </c>
      <c r="O1970" s="2" t="s">
        <v>1144</v>
      </c>
      <c r="P1970" s="2">
        <v>371000</v>
      </c>
      <c r="Q1970" s="2">
        <v>371000</v>
      </c>
      <c r="R1970" s="3">
        <f t="shared" si="232"/>
        <v>391405</v>
      </c>
      <c r="S1970" s="3">
        <f t="shared" si="233"/>
        <v>412149.46500000003</v>
      </c>
      <c r="T1970" s="2">
        <v>102442.71999999999</v>
      </c>
      <c r="U1970" s="2">
        <v>5912.29</v>
      </c>
      <c r="V1970" s="2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438.6</v>
      </c>
      <c r="AC1970">
        <v>17060.28</v>
      </c>
      <c r="AD1970">
        <v>75144.61</v>
      </c>
      <c r="AE1970">
        <v>0</v>
      </c>
      <c r="AF1970">
        <v>7293.7</v>
      </c>
      <c r="AG1970">
        <v>2505.5300000000002</v>
      </c>
      <c r="AH1970" s="2">
        <f t="shared" si="234"/>
        <v>102442.71999999999</v>
      </c>
      <c r="AI1970" s="2">
        <f t="shared" si="229"/>
        <v>0.27612592991913743</v>
      </c>
      <c r="AJ1970">
        <v>102442.72</v>
      </c>
      <c r="AK1970" s="2">
        <f t="shared" si="235"/>
        <v>371000</v>
      </c>
    </row>
    <row r="1971" spans="1:37" ht="12.75" customHeight="1">
      <c r="A1971" s="2">
        <v>14</v>
      </c>
      <c r="B1971" s="2">
        <v>15</v>
      </c>
      <c r="C1971" s="2" t="s">
        <v>10</v>
      </c>
      <c r="D1971" t="s">
        <v>1442</v>
      </c>
      <c r="E1971" s="2" t="s">
        <v>1607</v>
      </c>
      <c r="F1971" t="str">
        <f t="shared" si="230"/>
        <v>066REPAIRS AND MAINTENANCE</v>
      </c>
      <c r="G1971" t="str">
        <f t="shared" si="231"/>
        <v>1224NON-COUNCIL-OWNED ASSETS - CONTRACTORS</v>
      </c>
      <c r="H1971" s="2" t="s">
        <v>1571</v>
      </c>
      <c r="I1971" t="s">
        <v>1326</v>
      </c>
      <c r="J1971" s="2" t="s">
        <v>563</v>
      </c>
      <c r="K1971" s="2" t="s">
        <v>564</v>
      </c>
      <c r="L1971" s="2" t="s">
        <v>482</v>
      </c>
      <c r="M1971" s="2" t="s">
        <v>483</v>
      </c>
      <c r="N1971" s="2" t="s">
        <v>1127</v>
      </c>
      <c r="O1971" s="2" t="s">
        <v>1128</v>
      </c>
      <c r="P1971" s="2">
        <v>150000</v>
      </c>
      <c r="Q1971" s="2">
        <v>150000</v>
      </c>
      <c r="R1971" s="3">
        <f t="shared" si="232"/>
        <v>158250</v>
      </c>
      <c r="S1971" s="3">
        <f t="shared" si="233"/>
        <v>166637.25</v>
      </c>
      <c r="T1971" s="2">
        <v>91111.7</v>
      </c>
      <c r="U1971" s="2">
        <v>0</v>
      </c>
      <c r="V1971" s="2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45555.85</v>
      </c>
      <c r="AC1971">
        <v>0</v>
      </c>
      <c r="AD1971">
        <v>0</v>
      </c>
      <c r="AE1971">
        <v>0</v>
      </c>
      <c r="AF1971">
        <v>0</v>
      </c>
      <c r="AG1971">
        <v>45555.85</v>
      </c>
      <c r="AH1971" s="2">
        <f t="shared" si="234"/>
        <v>91111.7</v>
      </c>
      <c r="AI1971" s="2">
        <f t="shared" si="229"/>
        <v>0.6074113333333333</v>
      </c>
      <c r="AJ1971">
        <v>91111.7</v>
      </c>
      <c r="AK1971" s="2">
        <f t="shared" si="235"/>
        <v>150000</v>
      </c>
    </row>
    <row r="1972" spans="1:37" ht="12.75" customHeight="1">
      <c r="A1972" s="2">
        <v>14</v>
      </c>
      <c r="B1972" s="2">
        <v>15</v>
      </c>
      <c r="C1972" s="2" t="s">
        <v>10</v>
      </c>
      <c r="D1972" t="s">
        <v>1443</v>
      </c>
      <c r="E1972" s="2" t="s">
        <v>1606</v>
      </c>
      <c r="F1972" t="str">
        <f t="shared" si="230"/>
        <v>066REPAIRS AND MAINTENANCE</v>
      </c>
      <c r="G1972" t="str">
        <f t="shared" si="231"/>
        <v>1101FURNITURE &amp; OFFICE EQUIPMENT</v>
      </c>
      <c r="H1972" s="2" t="s">
        <v>1569</v>
      </c>
      <c r="I1972" t="s">
        <v>1326</v>
      </c>
      <c r="J1972" s="2" t="s">
        <v>576</v>
      </c>
      <c r="K1972" s="2" t="s">
        <v>577</v>
      </c>
      <c r="L1972" s="2" t="s">
        <v>482</v>
      </c>
      <c r="M1972" s="2" t="s">
        <v>483</v>
      </c>
      <c r="N1972" s="2" t="s">
        <v>722</v>
      </c>
      <c r="O1972" s="2" t="s">
        <v>723</v>
      </c>
      <c r="P1972" s="2">
        <v>24</v>
      </c>
      <c r="Q1972" s="2">
        <v>24</v>
      </c>
      <c r="R1972" s="3">
        <f t="shared" si="232"/>
        <v>25.32</v>
      </c>
      <c r="S1972" s="3">
        <f t="shared" si="233"/>
        <v>26.661960000000001</v>
      </c>
      <c r="T1972" s="2">
        <v>0</v>
      </c>
      <c r="U1972" s="2">
        <v>0</v>
      </c>
      <c r="V1972" s="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 s="2">
        <f t="shared" si="234"/>
        <v>0</v>
      </c>
      <c r="AI1972" s="2">
        <f t="shared" si="229"/>
        <v>0</v>
      </c>
      <c r="AJ1972">
        <v>0</v>
      </c>
      <c r="AK1972" s="2">
        <f t="shared" si="235"/>
        <v>24</v>
      </c>
    </row>
    <row r="1973" spans="1:37" ht="12.75" customHeight="1">
      <c r="A1973" s="2">
        <v>14</v>
      </c>
      <c r="B1973" s="2">
        <v>15</v>
      </c>
      <c r="C1973" s="2" t="s">
        <v>10</v>
      </c>
      <c r="D1973" t="s">
        <v>1443</v>
      </c>
      <c r="E1973" s="2" t="s">
        <v>1606</v>
      </c>
      <c r="F1973" t="str">
        <f t="shared" si="230"/>
        <v>066REPAIRS AND MAINTENANCE</v>
      </c>
      <c r="G1973" t="str">
        <f t="shared" si="231"/>
        <v>1111MACHINERY &amp; EQUIPMENT</v>
      </c>
      <c r="H1973" s="2" t="s">
        <v>1569</v>
      </c>
      <c r="I1973" t="s">
        <v>1326</v>
      </c>
      <c r="J1973" s="2" t="s">
        <v>576</v>
      </c>
      <c r="K1973" s="2" t="s">
        <v>577</v>
      </c>
      <c r="L1973" s="2" t="s">
        <v>482</v>
      </c>
      <c r="M1973" s="2" t="s">
        <v>483</v>
      </c>
      <c r="N1973" s="2" t="s">
        <v>1123</v>
      </c>
      <c r="O1973" s="2" t="s">
        <v>1124</v>
      </c>
      <c r="P1973" s="2">
        <v>132</v>
      </c>
      <c r="Q1973" s="2">
        <v>132</v>
      </c>
      <c r="R1973" s="3">
        <f t="shared" si="232"/>
        <v>139.26</v>
      </c>
      <c r="S1973" s="3">
        <f t="shared" si="233"/>
        <v>146.64077999999998</v>
      </c>
      <c r="T1973" s="2">
        <v>0</v>
      </c>
      <c r="U1973" s="2">
        <v>0</v>
      </c>
      <c r="V1973" s="2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 s="2">
        <f t="shared" si="234"/>
        <v>0</v>
      </c>
      <c r="AI1973" s="2">
        <f t="shared" si="229"/>
        <v>0</v>
      </c>
      <c r="AJ1973">
        <v>0</v>
      </c>
      <c r="AK1973" s="2">
        <f t="shared" si="235"/>
        <v>132</v>
      </c>
    </row>
    <row r="1974" spans="1:37" ht="12.75" customHeight="1">
      <c r="A1974" s="2">
        <v>14</v>
      </c>
      <c r="B1974" s="2">
        <v>15</v>
      </c>
      <c r="C1974" s="2" t="s">
        <v>10</v>
      </c>
      <c r="D1974" t="s">
        <v>1443</v>
      </c>
      <c r="E1974" s="2" t="s">
        <v>1606</v>
      </c>
      <c r="F1974" t="str">
        <f t="shared" si="230"/>
        <v>066REPAIRS AND MAINTENANCE</v>
      </c>
      <c r="G1974" t="str">
        <f t="shared" si="231"/>
        <v>1215COUNCIL-OWNED BUILDINGS</v>
      </c>
      <c r="H1974" s="2" t="s">
        <v>1569</v>
      </c>
      <c r="I1974" t="s">
        <v>1326</v>
      </c>
      <c r="J1974" s="2" t="s">
        <v>576</v>
      </c>
      <c r="K1974" s="2" t="s">
        <v>577</v>
      </c>
      <c r="L1974" s="2" t="s">
        <v>482</v>
      </c>
      <c r="M1974" s="2" t="s">
        <v>483</v>
      </c>
      <c r="N1974" s="2" t="s">
        <v>1125</v>
      </c>
      <c r="O1974" s="2" t="s">
        <v>1126</v>
      </c>
      <c r="P1974" s="2">
        <v>447</v>
      </c>
      <c r="Q1974" s="2">
        <v>447</v>
      </c>
      <c r="R1974" s="3">
        <f t="shared" si="232"/>
        <v>471.58499999999998</v>
      </c>
      <c r="S1974" s="3">
        <f t="shared" si="233"/>
        <v>496.579005</v>
      </c>
      <c r="T1974" s="2">
        <v>0</v>
      </c>
      <c r="U1974" s="2">
        <v>0</v>
      </c>
      <c r="V1974" s="2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 s="2">
        <f t="shared" si="234"/>
        <v>0</v>
      </c>
      <c r="AI1974" s="2">
        <f t="shared" si="229"/>
        <v>0</v>
      </c>
      <c r="AJ1974">
        <v>0</v>
      </c>
      <c r="AK1974" s="2">
        <f t="shared" si="235"/>
        <v>447</v>
      </c>
    </row>
    <row r="1975" spans="1:37" ht="12.75" customHeight="1">
      <c r="A1975" s="2">
        <v>14</v>
      </c>
      <c r="B1975" s="2">
        <v>15</v>
      </c>
      <c r="C1975" s="2" t="s">
        <v>10</v>
      </c>
      <c r="D1975" t="s">
        <v>1443</v>
      </c>
      <c r="E1975" s="2" t="s">
        <v>1606</v>
      </c>
      <c r="F1975" t="str">
        <f t="shared" si="230"/>
        <v>066REPAIRS AND MAINTENANCE</v>
      </c>
      <c r="G1975" t="str">
        <f t="shared" si="231"/>
        <v>1222COUNCIL-OWNED VEHICLES - COUNCIL-OWNED VEHICLE USAGE</v>
      </c>
      <c r="H1975" s="2" t="s">
        <v>1569</v>
      </c>
      <c r="I1975" t="s">
        <v>1326</v>
      </c>
      <c r="J1975" s="2" t="s">
        <v>576</v>
      </c>
      <c r="K1975" s="2" t="s">
        <v>577</v>
      </c>
      <c r="L1975" s="2" t="s">
        <v>482</v>
      </c>
      <c r="M1975" s="2" t="s">
        <v>483</v>
      </c>
      <c r="N1975" s="2" t="s">
        <v>504</v>
      </c>
      <c r="O1975" s="2" t="s">
        <v>505</v>
      </c>
      <c r="P1975" s="2">
        <v>0</v>
      </c>
      <c r="Q1975" s="2">
        <v>0</v>
      </c>
      <c r="R1975" s="3">
        <f t="shared" si="232"/>
        <v>0</v>
      </c>
      <c r="S1975" s="3">
        <f t="shared" si="233"/>
        <v>0</v>
      </c>
      <c r="T1975" s="2">
        <v>0</v>
      </c>
      <c r="U1975" s="2">
        <v>0</v>
      </c>
      <c r="V1975" s="2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 s="2">
        <f t="shared" si="234"/>
        <v>0</v>
      </c>
      <c r="AI1975" s="2" t="e">
        <f t="shared" si="229"/>
        <v>#DIV/0!</v>
      </c>
      <c r="AJ1975">
        <v>0</v>
      </c>
      <c r="AK1975" s="2">
        <f t="shared" si="235"/>
        <v>0</v>
      </c>
    </row>
    <row r="1976" spans="1:37" ht="12.75" customHeight="1">
      <c r="A1976" s="2">
        <v>14</v>
      </c>
      <c r="B1976" s="2">
        <v>15</v>
      </c>
      <c r="C1976" s="2" t="s">
        <v>10</v>
      </c>
      <c r="D1976" t="s">
        <v>1444</v>
      </c>
      <c r="E1976" s="2" t="s">
        <v>1607</v>
      </c>
      <c r="F1976" t="str">
        <f t="shared" si="230"/>
        <v>066REPAIRS AND MAINTENANCE</v>
      </c>
      <c r="G1976" t="str">
        <f t="shared" si="231"/>
        <v>1101FURNITURE &amp; OFFICE EQUIPMENT</v>
      </c>
      <c r="H1976" s="2" t="s">
        <v>1570</v>
      </c>
      <c r="I1976" t="s">
        <v>1326</v>
      </c>
      <c r="J1976" s="2" t="s">
        <v>578</v>
      </c>
      <c r="K1976" s="2" t="s">
        <v>579</v>
      </c>
      <c r="L1976" s="2" t="s">
        <v>482</v>
      </c>
      <c r="M1976" s="2" t="s">
        <v>483</v>
      </c>
      <c r="N1976" s="2" t="s">
        <v>722</v>
      </c>
      <c r="O1976" s="2" t="s">
        <v>723</v>
      </c>
      <c r="P1976" s="2">
        <v>69</v>
      </c>
      <c r="Q1976" s="2">
        <v>69</v>
      </c>
      <c r="R1976" s="3">
        <f t="shared" si="232"/>
        <v>72.795000000000002</v>
      </c>
      <c r="S1976" s="3">
        <f t="shared" si="233"/>
        <v>76.653135000000006</v>
      </c>
      <c r="T1976" s="2">
        <v>0</v>
      </c>
      <c r="U1976" s="2">
        <v>0</v>
      </c>
      <c r="V1976" s="2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 s="2">
        <f t="shared" si="234"/>
        <v>0</v>
      </c>
      <c r="AI1976" s="2">
        <f t="shared" si="229"/>
        <v>0</v>
      </c>
      <c r="AJ1976">
        <v>0</v>
      </c>
      <c r="AK1976" s="2">
        <f t="shared" si="235"/>
        <v>69</v>
      </c>
    </row>
    <row r="1977" spans="1:37" ht="12.75" customHeight="1">
      <c r="A1977" s="2">
        <v>14</v>
      </c>
      <c r="B1977" s="2">
        <v>15</v>
      </c>
      <c r="C1977" s="2" t="s">
        <v>10</v>
      </c>
      <c r="D1977" t="s">
        <v>1445</v>
      </c>
      <c r="E1977" s="2" t="s">
        <v>1607</v>
      </c>
      <c r="F1977" t="str">
        <f t="shared" si="230"/>
        <v>066REPAIRS AND MAINTENANCE</v>
      </c>
      <c r="G1977" t="str">
        <f t="shared" si="231"/>
        <v>1101FURNITURE &amp; OFFICE EQUIPMENT</v>
      </c>
      <c r="H1977" s="2" t="s">
        <v>1570</v>
      </c>
      <c r="I1977" t="s">
        <v>1326</v>
      </c>
      <c r="J1977" s="2" t="s">
        <v>436</v>
      </c>
      <c r="K1977" s="2" t="s">
        <v>580</v>
      </c>
      <c r="L1977" s="2" t="s">
        <v>482</v>
      </c>
      <c r="M1977" s="2" t="s">
        <v>483</v>
      </c>
      <c r="N1977" s="2" t="s">
        <v>722</v>
      </c>
      <c r="O1977" s="2" t="s">
        <v>723</v>
      </c>
      <c r="P1977" s="2">
        <v>3000</v>
      </c>
      <c r="Q1977" s="2">
        <v>3000</v>
      </c>
      <c r="R1977" s="3">
        <f t="shared" si="232"/>
        <v>3165</v>
      </c>
      <c r="S1977" s="3">
        <f t="shared" si="233"/>
        <v>3332.7449999999999</v>
      </c>
      <c r="T1977" s="2">
        <v>0</v>
      </c>
      <c r="U1977" s="2">
        <v>0</v>
      </c>
      <c r="V1977" s="2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 s="2">
        <f t="shared" si="234"/>
        <v>0</v>
      </c>
      <c r="AI1977" s="2">
        <f t="shared" si="229"/>
        <v>0</v>
      </c>
      <c r="AJ1977">
        <v>0</v>
      </c>
      <c r="AK1977" s="2">
        <f t="shared" si="235"/>
        <v>3000</v>
      </c>
    </row>
    <row r="1978" spans="1:37" ht="12.75" customHeight="1">
      <c r="A1978" s="2">
        <v>14</v>
      </c>
      <c r="B1978" s="2">
        <v>15</v>
      </c>
      <c r="C1978" s="2" t="s">
        <v>10</v>
      </c>
      <c r="D1978" t="s">
        <v>1445</v>
      </c>
      <c r="E1978" s="2" t="s">
        <v>1607</v>
      </c>
      <c r="F1978" t="str">
        <f t="shared" si="230"/>
        <v>066REPAIRS AND MAINTENANCE</v>
      </c>
      <c r="G1978" t="str">
        <f t="shared" si="231"/>
        <v>1111MACHINERY &amp; EQUIPMENT</v>
      </c>
      <c r="H1978" s="2" t="s">
        <v>1570</v>
      </c>
      <c r="I1978" t="s">
        <v>1326</v>
      </c>
      <c r="J1978" s="2" t="s">
        <v>436</v>
      </c>
      <c r="K1978" s="2" t="s">
        <v>580</v>
      </c>
      <c r="L1978" s="2" t="s">
        <v>482</v>
      </c>
      <c r="M1978" s="2" t="s">
        <v>483</v>
      </c>
      <c r="N1978" s="2" t="s">
        <v>1123</v>
      </c>
      <c r="O1978" s="2" t="s">
        <v>1124</v>
      </c>
      <c r="P1978" s="2">
        <v>2345</v>
      </c>
      <c r="Q1978" s="2">
        <v>2345</v>
      </c>
      <c r="R1978" s="3">
        <f t="shared" si="232"/>
        <v>2473.9749999999999</v>
      </c>
      <c r="S1978" s="3">
        <f t="shared" si="233"/>
        <v>2605.095675</v>
      </c>
      <c r="T1978" s="2">
        <v>0</v>
      </c>
      <c r="U1978" s="2">
        <v>0</v>
      </c>
      <c r="V1978" s="2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 s="2">
        <f t="shared" si="234"/>
        <v>0</v>
      </c>
      <c r="AI1978" s="2">
        <f t="shared" si="229"/>
        <v>0</v>
      </c>
      <c r="AJ1978">
        <v>0</v>
      </c>
      <c r="AK1978" s="2">
        <f t="shared" si="235"/>
        <v>2345</v>
      </c>
    </row>
    <row r="1979" spans="1:37" ht="12.75" customHeight="1">
      <c r="A1979" s="2">
        <v>14</v>
      </c>
      <c r="B1979" s="2">
        <v>15</v>
      </c>
      <c r="C1979" s="2" t="s">
        <v>10</v>
      </c>
      <c r="D1979" t="s">
        <v>1446</v>
      </c>
      <c r="E1979" s="2" t="s">
        <v>1607</v>
      </c>
      <c r="F1979" t="str">
        <f t="shared" si="230"/>
        <v>066REPAIRS AND MAINTENANCE</v>
      </c>
      <c r="G1979" t="str">
        <f t="shared" si="231"/>
        <v>1111MACHINERY &amp; EQUIPMENT</v>
      </c>
      <c r="H1979" s="2" t="s">
        <v>1573</v>
      </c>
      <c r="I1979" t="s">
        <v>1326</v>
      </c>
      <c r="J1979" s="2" t="s">
        <v>581</v>
      </c>
      <c r="K1979" s="2" t="s">
        <v>582</v>
      </c>
      <c r="L1979" s="2" t="s">
        <v>482</v>
      </c>
      <c r="M1979" s="2" t="s">
        <v>483</v>
      </c>
      <c r="N1979" s="2" t="s">
        <v>1123</v>
      </c>
      <c r="O1979" s="2" t="s">
        <v>1124</v>
      </c>
      <c r="P1979" s="2">
        <v>722</v>
      </c>
      <c r="Q1979" s="2">
        <v>722</v>
      </c>
      <c r="R1979" s="3">
        <f t="shared" si="232"/>
        <v>761.71</v>
      </c>
      <c r="S1979" s="3">
        <f t="shared" si="233"/>
        <v>802.08063000000004</v>
      </c>
      <c r="T1979" s="2">
        <v>0</v>
      </c>
      <c r="U1979" s="2">
        <v>0</v>
      </c>
      <c r="V1979" s="2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 s="2">
        <f t="shared" si="234"/>
        <v>0</v>
      </c>
      <c r="AI1979" s="2">
        <f t="shared" si="229"/>
        <v>0</v>
      </c>
      <c r="AJ1979">
        <v>0</v>
      </c>
      <c r="AK1979" s="2">
        <f t="shared" si="235"/>
        <v>722</v>
      </c>
    </row>
    <row r="1980" spans="1:37" ht="12.75" customHeight="1">
      <c r="A1980" s="2">
        <v>14</v>
      </c>
      <c r="B1980" s="2">
        <v>15</v>
      </c>
      <c r="C1980" s="2" t="s">
        <v>10</v>
      </c>
      <c r="D1980" t="s">
        <v>1450</v>
      </c>
      <c r="E1980" s="2" t="s">
        <v>1608</v>
      </c>
      <c r="F1980" t="str">
        <f t="shared" si="230"/>
        <v>066REPAIRS AND MAINTENANCE</v>
      </c>
      <c r="G1980" t="str">
        <f t="shared" si="231"/>
        <v>1101FURNITURE &amp; OFFICE EQUIPMENT</v>
      </c>
      <c r="H1980" s="2" t="s">
        <v>1582</v>
      </c>
      <c r="I1980" t="s">
        <v>1326</v>
      </c>
      <c r="J1980" s="2" t="s">
        <v>593</v>
      </c>
      <c r="K1980" s="2" t="s">
        <v>594</v>
      </c>
      <c r="L1980" s="2" t="s">
        <v>482</v>
      </c>
      <c r="M1980" s="2" t="s">
        <v>483</v>
      </c>
      <c r="N1980" s="2" t="s">
        <v>722</v>
      </c>
      <c r="O1980" s="2" t="s">
        <v>723</v>
      </c>
      <c r="P1980" s="2">
        <v>3168</v>
      </c>
      <c r="Q1980" s="2">
        <v>3168</v>
      </c>
      <c r="R1980" s="3">
        <f t="shared" si="232"/>
        <v>3342.24</v>
      </c>
      <c r="S1980" s="3">
        <f t="shared" si="233"/>
        <v>3519.3787199999997</v>
      </c>
      <c r="T1980" s="2">
        <v>2300</v>
      </c>
      <c r="U1980" s="2">
        <v>0</v>
      </c>
      <c r="V1980" s="2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2300</v>
      </c>
      <c r="AG1980">
        <v>0</v>
      </c>
      <c r="AH1980" s="2">
        <f t="shared" si="234"/>
        <v>2300</v>
      </c>
      <c r="AI1980" s="2">
        <f t="shared" si="229"/>
        <v>0.72601010101010099</v>
      </c>
      <c r="AJ1980">
        <v>2300</v>
      </c>
      <c r="AK1980" s="2">
        <f t="shared" si="235"/>
        <v>3168</v>
      </c>
    </row>
    <row r="1981" spans="1:37" ht="12.75" customHeight="1">
      <c r="A1981" s="2">
        <v>14</v>
      </c>
      <c r="B1981" s="2">
        <v>15</v>
      </c>
      <c r="C1981" s="2" t="s">
        <v>10</v>
      </c>
      <c r="D1981" t="s">
        <v>1450</v>
      </c>
      <c r="E1981" s="2" t="s">
        <v>1608</v>
      </c>
      <c r="F1981" t="str">
        <f t="shared" si="230"/>
        <v>066REPAIRS AND MAINTENANCE</v>
      </c>
      <c r="G1981" t="str">
        <f t="shared" si="231"/>
        <v>1111MACHINERY &amp; EQUIPMENT</v>
      </c>
      <c r="H1981" s="2" t="s">
        <v>1582</v>
      </c>
      <c r="I1981" t="s">
        <v>1326</v>
      </c>
      <c r="J1981" s="2" t="s">
        <v>593</v>
      </c>
      <c r="K1981" s="2" t="s">
        <v>594</v>
      </c>
      <c r="L1981" s="2" t="s">
        <v>482</v>
      </c>
      <c r="M1981" s="2" t="s">
        <v>483</v>
      </c>
      <c r="N1981" s="2" t="s">
        <v>1123</v>
      </c>
      <c r="O1981" s="2" t="s">
        <v>1124</v>
      </c>
      <c r="P1981" s="2">
        <v>822</v>
      </c>
      <c r="Q1981" s="2">
        <v>822</v>
      </c>
      <c r="R1981" s="3">
        <f t="shared" si="232"/>
        <v>867.21</v>
      </c>
      <c r="S1981" s="3">
        <f t="shared" si="233"/>
        <v>913.17213000000004</v>
      </c>
      <c r="T1981" s="2">
        <v>0</v>
      </c>
      <c r="U1981" s="2">
        <v>0</v>
      </c>
      <c r="V1981" s="2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 s="2">
        <f t="shared" si="234"/>
        <v>0</v>
      </c>
      <c r="AI1981" s="2">
        <f t="shared" si="229"/>
        <v>0</v>
      </c>
      <c r="AJ1981">
        <v>0</v>
      </c>
      <c r="AK1981" s="2">
        <f t="shared" si="235"/>
        <v>822</v>
      </c>
    </row>
    <row r="1982" spans="1:37" ht="12.75" customHeight="1">
      <c r="A1982" s="2">
        <v>14</v>
      </c>
      <c r="B1982" s="2">
        <v>15</v>
      </c>
      <c r="C1982" s="2" t="s">
        <v>10</v>
      </c>
      <c r="D1982" t="s">
        <v>1451</v>
      </c>
      <c r="E1982" s="2" t="s">
        <v>1608</v>
      </c>
      <c r="F1982" t="str">
        <f t="shared" si="230"/>
        <v>066REPAIRS AND MAINTENANCE</v>
      </c>
      <c r="G1982" t="str">
        <f t="shared" si="231"/>
        <v>1101FURNITURE &amp; OFFICE EQUIPMENT</v>
      </c>
      <c r="H1982" s="2" t="s">
        <v>1582</v>
      </c>
      <c r="I1982" t="s">
        <v>1326</v>
      </c>
      <c r="J1982" s="2" t="s">
        <v>595</v>
      </c>
      <c r="K1982" s="2" t="s">
        <v>596</v>
      </c>
      <c r="L1982" s="2" t="s">
        <v>482</v>
      </c>
      <c r="M1982" s="2" t="s">
        <v>483</v>
      </c>
      <c r="N1982" s="2" t="s">
        <v>722</v>
      </c>
      <c r="O1982" s="2" t="s">
        <v>723</v>
      </c>
      <c r="P1982" s="2">
        <v>4000</v>
      </c>
      <c r="Q1982" s="2">
        <v>4000</v>
      </c>
      <c r="R1982" s="3">
        <f t="shared" si="232"/>
        <v>4220</v>
      </c>
      <c r="S1982" s="3">
        <f t="shared" si="233"/>
        <v>4443.66</v>
      </c>
      <c r="T1982" s="2">
        <v>0</v>
      </c>
      <c r="U1982" s="2">
        <v>0</v>
      </c>
      <c r="V1982" s="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 s="2">
        <f t="shared" si="234"/>
        <v>0</v>
      </c>
      <c r="AI1982" s="2">
        <f t="shared" si="229"/>
        <v>0</v>
      </c>
      <c r="AJ1982">
        <v>0</v>
      </c>
      <c r="AK1982" s="2">
        <f t="shared" si="235"/>
        <v>4000</v>
      </c>
    </row>
    <row r="1983" spans="1:37" ht="12.75" customHeight="1">
      <c r="A1983" s="2">
        <v>14</v>
      </c>
      <c r="B1983" s="2">
        <v>15</v>
      </c>
      <c r="C1983" s="2" t="s">
        <v>10</v>
      </c>
      <c r="D1983" t="s">
        <v>1451</v>
      </c>
      <c r="E1983" s="2" t="s">
        <v>1608</v>
      </c>
      <c r="F1983" t="str">
        <f t="shared" si="230"/>
        <v>066REPAIRS AND MAINTENANCE</v>
      </c>
      <c r="G1983" t="str">
        <f t="shared" si="231"/>
        <v>1111MACHINERY &amp; EQUIPMENT</v>
      </c>
      <c r="H1983" s="2" t="s">
        <v>1582</v>
      </c>
      <c r="I1983" t="s">
        <v>1326</v>
      </c>
      <c r="J1983" s="2" t="s">
        <v>595</v>
      </c>
      <c r="K1983" s="2" t="s">
        <v>596</v>
      </c>
      <c r="L1983" s="2" t="s">
        <v>482</v>
      </c>
      <c r="M1983" s="2" t="s">
        <v>483</v>
      </c>
      <c r="N1983" s="2" t="s">
        <v>1123</v>
      </c>
      <c r="O1983" s="2" t="s">
        <v>1124</v>
      </c>
      <c r="P1983" s="2">
        <v>23549</v>
      </c>
      <c r="Q1983" s="2">
        <v>23549</v>
      </c>
      <c r="R1983" s="3">
        <f t="shared" si="232"/>
        <v>24844.195</v>
      </c>
      <c r="S1983" s="3">
        <f t="shared" si="233"/>
        <v>26160.937334999999</v>
      </c>
      <c r="T1983" s="2">
        <v>10090.040000000001</v>
      </c>
      <c r="U1983" s="2">
        <v>3109.88</v>
      </c>
      <c r="V1983" s="2">
        <v>175.44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223.06</v>
      </c>
      <c r="AE1983">
        <v>0</v>
      </c>
      <c r="AF1983">
        <v>5838.98</v>
      </c>
      <c r="AG1983">
        <v>4028</v>
      </c>
      <c r="AH1983" s="2">
        <f t="shared" si="234"/>
        <v>10090.040000000001</v>
      </c>
      <c r="AI1983" s="2">
        <f t="shared" si="229"/>
        <v>0.42846999872606062</v>
      </c>
      <c r="AJ1983">
        <v>10265.48</v>
      </c>
      <c r="AK1983" s="2">
        <f t="shared" si="235"/>
        <v>23549</v>
      </c>
    </row>
    <row r="1984" spans="1:37" ht="12.75" customHeight="1">
      <c r="A1984" s="2">
        <v>14</v>
      </c>
      <c r="B1984" s="2">
        <v>15</v>
      </c>
      <c r="C1984" s="2" t="s">
        <v>10</v>
      </c>
      <c r="D1984" t="s">
        <v>1451</v>
      </c>
      <c r="E1984" s="2" t="s">
        <v>1608</v>
      </c>
      <c r="F1984" t="str">
        <f t="shared" si="230"/>
        <v>066REPAIRS AND MAINTENANCE</v>
      </c>
      <c r="G1984" t="str">
        <f t="shared" si="231"/>
        <v>1131DISTRIBUTION NETWORK - INTERNAL LABOUR</v>
      </c>
      <c r="H1984" s="2" t="s">
        <v>1582</v>
      </c>
      <c r="I1984" t="s">
        <v>1326</v>
      </c>
      <c r="J1984" s="2" t="s">
        <v>595</v>
      </c>
      <c r="K1984" s="2" t="s">
        <v>596</v>
      </c>
      <c r="L1984" s="2" t="s">
        <v>482</v>
      </c>
      <c r="M1984" s="2" t="s">
        <v>483</v>
      </c>
      <c r="N1984" s="2" t="s">
        <v>1145</v>
      </c>
      <c r="O1984" s="2" t="s">
        <v>1146</v>
      </c>
      <c r="P1984" s="2">
        <v>138950</v>
      </c>
      <c r="Q1984" s="2">
        <v>171099</v>
      </c>
      <c r="R1984" s="3">
        <f t="shared" si="232"/>
        <v>180509.44500000001</v>
      </c>
      <c r="S1984" s="3">
        <f t="shared" si="233"/>
        <v>190076.44558500001</v>
      </c>
      <c r="T1984" s="2">
        <v>0</v>
      </c>
      <c r="U1984" s="2">
        <v>0</v>
      </c>
      <c r="V1984" s="2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 s="2">
        <f t="shared" si="234"/>
        <v>0</v>
      </c>
      <c r="AI1984" s="2">
        <f t="shared" si="229"/>
        <v>0</v>
      </c>
      <c r="AJ1984">
        <v>0</v>
      </c>
      <c r="AK1984" s="2">
        <f t="shared" si="235"/>
        <v>138950</v>
      </c>
    </row>
    <row r="1985" spans="1:37" ht="12.75" customHeight="1">
      <c r="A1985" s="2">
        <v>14</v>
      </c>
      <c r="B1985" s="2">
        <v>15</v>
      </c>
      <c r="C1985" s="2" t="s">
        <v>10</v>
      </c>
      <c r="D1985" t="s">
        <v>1451</v>
      </c>
      <c r="E1985" s="2" t="s">
        <v>1608</v>
      </c>
      <c r="F1985" t="str">
        <f t="shared" si="230"/>
        <v>066REPAIRS AND MAINTENANCE</v>
      </c>
      <c r="G1985" t="str">
        <f t="shared" si="231"/>
        <v>1132RAILWAY SIDINGS</v>
      </c>
      <c r="H1985" s="2" t="s">
        <v>1582</v>
      </c>
      <c r="I1985" t="s">
        <v>1326</v>
      </c>
      <c r="J1985" s="2" t="s">
        <v>595</v>
      </c>
      <c r="K1985" s="2" t="s">
        <v>596</v>
      </c>
      <c r="L1985" s="2" t="s">
        <v>482</v>
      </c>
      <c r="M1985" s="2" t="s">
        <v>483</v>
      </c>
      <c r="N1985" s="2" t="s">
        <v>1147</v>
      </c>
      <c r="O1985" s="2" t="s">
        <v>1148</v>
      </c>
      <c r="P1985" s="2">
        <v>150000</v>
      </c>
      <c r="Q1985" s="2">
        <v>150000</v>
      </c>
      <c r="R1985" s="3">
        <f t="shared" si="232"/>
        <v>158250</v>
      </c>
      <c r="S1985" s="3">
        <f t="shared" si="233"/>
        <v>166637.25</v>
      </c>
      <c r="T1985" s="2">
        <v>3320</v>
      </c>
      <c r="U1985" s="2">
        <v>0</v>
      </c>
      <c r="V1985" s="2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1660</v>
      </c>
      <c r="AC1985">
        <v>0</v>
      </c>
      <c r="AD1985">
        <v>0</v>
      </c>
      <c r="AE1985">
        <v>0</v>
      </c>
      <c r="AF1985">
        <v>1660</v>
      </c>
      <c r="AG1985">
        <v>0</v>
      </c>
      <c r="AH1985" s="2">
        <f t="shared" si="234"/>
        <v>3320</v>
      </c>
      <c r="AI1985" s="2">
        <f t="shared" si="229"/>
        <v>2.2133333333333335E-2</v>
      </c>
      <c r="AJ1985">
        <v>3320</v>
      </c>
      <c r="AK1985" s="2">
        <f t="shared" si="235"/>
        <v>150000</v>
      </c>
    </row>
    <row r="1986" spans="1:37" ht="12.75" customHeight="1">
      <c r="A1986" s="2">
        <v>14</v>
      </c>
      <c r="B1986" s="2">
        <v>15</v>
      </c>
      <c r="C1986" s="2" t="s">
        <v>10</v>
      </c>
      <c r="D1986" t="s">
        <v>1451</v>
      </c>
      <c r="E1986" s="2" t="s">
        <v>1608</v>
      </c>
      <c r="F1986" t="str">
        <f t="shared" si="230"/>
        <v>066REPAIRS AND MAINTENANCE</v>
      </c>
      <c r="G1986" t="str">
        <f t="shared" si="231"/>
        <v>1134STORMWATER DRAINAGE &amp; BRIDGES</v>
      </c>
      <c r="H1986" s="2" t="s">
        <v>1582</v>
      </c>
      <c r="I1986" t="s">
        <v>1326</v>
      </c>
      <c r="J1986" s="2" t="s">
        <v>595</v>
      </c>
      <c r="K1986" s="2" t="s">
        <v>596</v>
      </c>
      <c r="L1986" s="2" t="s">
        <v>482</v>
      </c>
      <c r="M1986" s="2" t="s">
        <v>483</v>
      </c>
      <c r="N1986" s="2" t="s">
        <v>1149</v>
      </c>
      <c r="O1986" s="2" t="s">
        <v>1150</v>
      </c>
      <c r="P1986" s="2">
        <v>2530432</v>
      </c>
      <c r="Q1986" s="2">
        <v>2530432</v>
      </c>
      <c r="R1986" s="3">
        <f t="shared" si="232"/>
        <v>2669605.7599999998</v>
      </c>
      <c r="S1986" s="3">
        <f t="shared" si="233"/>
        <v>2811094.8652799996</v>
      </c>
      <c r="T1986" s="2">
        <v>1409440.4200000002</v>
      </c>
      <c r="U1986" s="2">
        <v>1120588.8899999999</v>
      </c>
      <c r="V1986" s="2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560392.55000000005</v>
      </c>
      <c r="AC1986">
        <v>413440.92</v>
      </c>
      <c r="AD1986">
        <v>251865.34</v>
      </c>
      <c r="AE1986">
        <v>181977.27</v>
      </c>
      <c r="AF1986">
        <v>0</v>
      </c>
      <c r="AG1986">
        <v>1764.34</v>
      </c>
      <c r="AH1986" s="2">
        <f t="shared" si="234"/>
        <v>1409440.4200000002</v>
      </c>
      <c r="AI1986" s="2">
        <f t="shared" si="229"/>
        <v>0.55699596748697466</v>
      </c>
      <c r="AJ1986">
        <v>1409440.42</v>
      </c>
      <c r="AK1986" s="2">
        <f t="shared" si="235"/>
        <v>2530432</v>
      </c>
    </row>
    <row r="1987" spans="1:37" ht="12.75" customHeight="1">
      <c r="A1987" s="2">
        <v>14</v>
      </c>
      <c r="B1987" s="2">
        <v>15</v>
      </c>
      <c r="C1987" s="2" t="s">
        <v>10</v>
      </c>
      <c r="D1987" t="s">
        <v>1451</v>
      </c>
      <c r="E1987" s="2" t="s">
        <v>1608</v>
      </c>
      <c r="F1987" t="str">
        <f t="shared" si="230"/>
        <v>066REPAIRS AND MAINTENANCE</v>
      </c>
      <c r="G1987" t="str">
        <f t="shared" si="231"/>
        <v>1135STORMWATER DRAINAGE &amp; BRIDGES - INTERNAL LABOUR</v>
      </c>
      <c r="H1987" s="2" t="s">
        <v>1582</v>
      </c>
      <c r="I1987" t="s">
        <v>1326</v>
      </c>
      <c r="J1987" s="2" t="s">
        <v>595</v>
      </c>
      <c r="K1987" s="2" t="s">
        <v>596</v>
      </c>
      <c r="L1987" s="2" t="s">
        <v>482</v>
      </c>
      <c r="M1987" s="2" t="s">
        <v>483</v>
      </c>
      <c r="N1987" s="2" t="s">
        <v>1151</v>
      </c>
      <c r="O1987" s="2" t="s">
        <v>1152</v>
      </c>
      <c r="P1987" s="2">
        <v>4965798</v>
      </c>
      <c r="Q1987" s="2">
        <v>5388956</v>
      </c>
      <c r="R1987" s="3">
        <f t="shared" si="232"/>
        <v>5685348.5800000001</v>
      </c>
      <c r="S1987" s="3">
        <f t="shared" si="233"/>
        <v>5986672.0547400005</v>
      </c>
      <c r="T1987" s="2">
        <v>0</v>
      </c>
      <c r="U1987" s="2">
        <v>0</v>
      </c>
      <c r="V1987" s="2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 s="2">
        <f t="shared" si="234"/>
        <v>0</v>
      </c>
      <c r="AI1987" s="2">
        <f t="shared" si="229"/>
        <v>0</v>
      </c>
      <c r="AJ1987">
        <v>0</v>
      </c>
      <c r="AK1987" s="2">
        <f t="shared" si="235"/>
        <v>4965798</v>
      </c>
    </row>
    <row r="1988" spans="1:37" ht="12.75" customHeight="1">
      <c r="A1988" s="2">
        <v>14</v>
      </c>
      <c r="B1988" s="2">
        <v>15</v>
      </c>
      <c r="C1988" s="2" t="s">
        <v>10</v>
      </c>
      <c r="D1988" t="s">
        <v>1451</v>
      </c>
      <c r="E1988" s="2" t="s">
        <v>1608</v>
      </c>
      <c r="F1988" t="str">
        <f t="shared" si="230"/>
        <v>066REPAIRS AND MAINTENANCE</v>
      </c>
      <c r="G1988" t="str">
        <f t="shared" si="231"/>
        <v>1138TARRED ROADS</v>
      </c>
      <c r="H1988" s="2" t="s">
        <v>1582</v>
      </c>
      <c r="I1988" t="s">
        <v>1326</v>
      </c>
      <c r="J1988" s="2" t="s">
        <v>595</v>
      </c>
      <c r="K1988" s="2" t="s">
        <v>596</v>
      </c>
      <c r="L1988" s="2" t="s">
        <v>482</v>
      </c>
      <c r="M1988" s="2" t="s">
        <v>483</v>
      </c>
      <c r="N1988" s="2" t="s">
        <v>1153</v>
      </c>
      <c r="O1988" s="2" t="s">
        <v>1154</v>
      </c>
      <c r="P1988" s="2">
        <v>6675697</v>
      </c>
      <c r="Q1988" s="2">
        <f>6675697+2000000</f>
        <v>8675697</v>
      </c>
      <c r="R1988" s="3">
        <f t="shared" si="232"/>
        <v>9152860.3350000009</v>
      </c>
      <c r="S1988" s="3">
        <f t="shared" si="233"/>
        <v>9637961.9327550009</v>
      </c>
      <c r="T1988" s="2">
        <v>4618412.58</v>
      </c>
      <c r="U1988" s="2">
        <v>1798836</v>
      </c>
      <c r="V1988" s="2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1397628</v>
      </c>
      <c r="AD1988">
        <v>1390157.11</v>
      </c>
      <c r="AE1988">
        <v>1804588.87</v>
      </c>
      <c r="AF1988">
        <v>26038.6</v>
      </c>
      <c r="AG1988">
        <v>0</v>
      </c>
      <c r="AH1988" s="2">
        <f t="shared" si="234"/>
        <v>4618412.58</v>
      </c>
      <c r="AI1988" s="2">
        <f t="shared" si="229"/>
        <v>0.69182477575000789</v>
      </c>
      <c r="AJ1988">
        <v>4618412.58</v>
      </c>
      <c r="AK1988" s="2">
        <f>P1988+3746962</f>
        <v>10422659</v>
      </c>
    </row>
    <row r="1989" spans="1:37" ht="12.75" customHeight="1">
      <c r="A1989" s="2">
        <v>14</v>
      </c>
      <c r="B1989" s="2">
        <v>15</v>
      </c>
      <c r="C1989" s="2" t="s">
        <v>10</v>
      </c>
      <c r="D1989" t="s">
        <v>1451</v>
      </c>
      <c r="E1989" s="2" t="s">
        <v>1608</v>
      </c>
      <c r="F1989" t="str">
        <f t="shared" si="230"/>
        <v>066REPAIRS AND MAINTENANCE</v>
      </c>
      <c r="G1989" t="str">
        <f t="shared" si="231"/>
        <v>1139TARRED ROAD - INTERNAL LABOUR</v>
      </c>
      <c r="H1989" s="2" t="s">
        <v>1582</v>
      </c>
      <c r="I1989" t="s">
        <v>1326</v>
      </c>
      <c r="J1989" s="2" t="s">
        <v>595</v>
      </c>
      <c r="K1989" s="2" t="s">
        <v>596</v>
      </c>
      <c r="L1989" s="2" t="s">
        <v>482</v>
      </c>
      <c r="M1989" s="2" t="s">
        <v>483</v>
      </c>
      <c r="N1989" s="2" t="s">
        <v>1155</v>
      </c>
      <c r="O1989" s="2" t="s">
        <v>1156</v>
      </c>
      <c r="P1989" s="2">
        <v>403445</v>
      </c>
      <c r="Q1989" s="2">
        <v>451971</v>
      </c>
      <c r="R1989" s="3">
        <f t="shared" si="232"/>
        <v>476829.40500000003</v>
      </c>
      <c r="S1989" s="3">
        <f t="shared" si="233"/>
        <v>502101.363465</v>
      </c>
      <c r="T1989" s="2">
        <v>0</v>
      </c>
      <c r="U1989" s="2">
        <v>0</v>
      </c>
      <c r="V1989" s="2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 s="2">
        <f t="shared" si="234"/>
        <v>0</v>
      </c>
      <c r="AI1989" s="2">
        <f t="shared" si="229"/>
        <v>0</v>
      </c>
      <c r="AJ1989">
        <v>0</v>
      </c>
      <c r="AK1989" s="2">
        <f t="shared" ref="AK1989:AK2020" si="236">P1989</f>
        <v>403445</v>
      </c>
    </row>
    <row r="1990" spans="1:37" ht="12.75" customHeight="1">
      <c r="A1990" s="2">
        <v>14</v>
      </c>
      <c r="B1990" s="2">
        <v>15</v>
      </c>
      <c r="C1990" s="2" t="s">
        <v>10</v>
      </c>
      <c r="D1990" t="s">
        <v>1451</v>
      </c>
      <c r="E1990" s="2" t="s">
        <v>1608</v>
      </c>
      <c r="F1990" t="str">
        <f t="shared" si="230"/>
        <v>066REPAIRS AND MAINTENANCE</v>
      </c>
      <c r="G1990" t="str">
        <f t="shared" si="231"/>
        <v>1142GRAVEL ROADS</v>
      </c>
      <c r="H1990" s="2" t="s">
        <v>1582</v>
      </c>
      <c r="I1990" t="s">
        <v>1326</v>
      </c>
      <c r="J1990" s="2" t="s">
        <v>595</v>
      </c>
      <c r="K1990" s="2" t="s">
        <v>596</v>
      </c>
      <c r="L1990" s="2" t="s">
        <v>482</v>
      </c>
      <c r="M1990" s="2" t="s">
        <v>483</v>
      </c>
      <c r="N1990" s="2" t="s">
        <v>1157</v>
      </c>
      <c r="O1990" s="2" t="s">
        <v>1158</v>
      </c>
      <c r="P1990" s="2">
        <v>6270313</v>
      </c>
      <c r="Q1990" s="2">
        <f>6270313+2000000</f>
        <v>8270313</v>
      </c>
      <c r="R1990" s="3">
        <f t="shared" si="232"/>
        <v>8725180.2149999999</v>
      </c>
      <c r="S1990" s="3">
        <f t="shared" si="233"/>
        <v>9187614.7663949989</v>
      </c>
      <c r="T1990" s="2">
        <v>4097981</v>
      </c>
      <c r="U1990" s="2">
        <v>829497.8</v>
      </c>
      <c r="V1990" s="2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249841</v>
      </c>
      <c r="AC1990">
        <v>606960</v>
      </c>
      <c r="AD1990">
        <v>975360</v>
      </c>
      <c r="AE1990">
        <v>767660</v>
      </c>
      <c r="AF1990">
        <v>1479240</v>
      </c>
      <c r="AG1990">
        <v>18920</v>
      </c>
      <c r="AH1990" s="2">
        <f t="shared" si="234"/>
        <v>4097981</v>
      </c>
      <c r="AI1990" s="2">
        <f t="shared" si="229"/>
        <v>0.6535528609177883</v>
      </c>
      <c r="AJ1990">
        <v>4097981</v>
      </c>
      <c r="AK1990" s="2">
        <f t="shared" si="236"/>
        <v>6270313</v>
      </c>
    </row>
    <row r="1991" spans="1:37" ht="12.75" customHeight="1">
      <c r="A1991" s="2">
        <v>14</v>
      </c>
      <c r="B1991" s="2">
        <v>15</v>
      </c>
      <c r="C1991" s="2" t="s">
        <v>10</v>
      </c>
      <c r="D1991" t="s">
        <v>1451</v>
      </c>
      <c r="E1991" s="2" t="s">
        <v>1608</v>
      </c>
      <c r="F1991" t="str">
        <f t="shared" si="230"/>
        <v>066REPAIRS AND MAINTENANCE</v>
      </c>
      <c r="G1991" t="str">
        <f t="shared" si="231"/>
        <v>1143GRAVEL ROAD - INTERNAL LABOUR</v>
      </c>
      <c r="H1991" s="2" t="s">
        <v>1582</v>
      </c>
      <c r="I1991" t="s">
        <v>1326</v>
      </c>
      <c r="J1991" s="2" t="s">
        <v>595</v>
      </c>
      <c r="K1991" s="2" t="s">
        <v>596</v>
      </c>
      <c r="L1991" s="2" t="s">
        <v>482</v>
      </c>
      <c r="M1991" s="2" t="s">
        <v>483</v>
      </c>
      <c r="N1991" s="2" t="s">
        <v>1159</v>
      </c>
      <c r="O1991" s="2" t="s">
        <v>1160</v>
      </c>
      <c r="P1991" s="2">
        <v>1129846</v>
      </c>
      <c r="Q1991" s="2">
        <v>1262192</v>
      </c>
      <c r="R1991" s="3">
        <f t="shared" si="232"/>
        <v>1331612.56</v>
      </c>
      <c r="S1991" s="3">
        <f t="shared" si="233"/>
        <v>1402188.02568</v>
      </c>
      <c r="T1991" s="2">
        <v>0</v>
      </c>
      <c r="U1991" s="2">
        <v>0</v>
      </c>
      <c r="V1991" s="2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 s="2">
        <f t="shared" si="234"/>
        <v>0</v>
      </c>
      <c r="AI1991" s="2">
        <f t="shared" si="229"/>
        <v>0</v>
      </c>
      <c r="AJ1991">
        <v>0</v>
      </c>
      <c r="AK1991" s="2">
        <f t="shared" si="236"/>
        <v>1129846</v>
      </c>
    </row>
    <row r="1992" spans="1:37" ht="12.75" customHeight="1">
      <c r="A1992" s="2">
        <v>14</v>
      </c>
      <c r="B1992" s="2">
        <v>15</v>
      </c>
      <c r="C1992" s="2" t="s">
        <v>10</v>
      </c>
      <c r="D1992" t="s">
        <v>1451</v>
      </c>
      <c r="E1992" s="2" t="s">
        <v>1608</v>
      </c>
      <c r="F1992" t="str">
        <f t="shared" si="230"/>
        <v>066REPAIRS AND MAINTENANCE</v>
      </c>
      <c r="G1992" t="str">
        <f t="shared" si="231"/>
        <v>1147SIDEWALK &amp; PAVEMENTS - INTERNAL LABOUR</v>
      </c>
      <c r="H1992" s="2" t="s">
        <v>1582</v>
      </c>
      <c r="I1992" t="s">
        <v>1326</v>
      </c>
      <c r="J1992" s="2" t="s">
        <v>595</v>
      </c>
      <c r="K1992" s="2" t="s">
        <v>596</v>
      </c>
      <c r="L1992" s="2" t="s">
        <v>482</v>
      </c>
      <c r="M1992" s="2" t="s">
        <v>483</v>
      </c>
      <c r="N1992" s="2" t="s">
        <v>1161</v>
      </c>
      <c r="O1992" s="2" t="s">
        <v>1162</v>
      </c>
      <c r="P1992" s="2">
        <v>6811373</v>
      </c>
      <c r="Q1992" s="2">
        <v>7346894</v>
      </c>
      <c r="R1992" s="3">
        <f t="shared" si="232"/>
        <v>7750973.1699999999</v>
      </c>
      <c r="S1992" s="3">
        <f t="shared" si="233"/>
        <v>8161774.7480100002</v>
      </c>
      <c r="T1992" s="2">
        <v>0</v>
      </c>
      <c r="U1992" s="2">
        <v>0</v>
      </c>
      <c r="V1992" s="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 s="2">
        <f t="shared" si="234"/>
        <v>0</v>
      </c>
      <c r="AI1992" s="2">
        <f t="shared" si="229"/>
        <v>0</v>
      </c>
      <c r="AJ1992">
        <v>0</v>
      </c>
      <c r="AK1992" s="2">
        <f t="shared" si="236"/>
        <v>6811373</v>
      </c>
    </row>
    <row r="1993" spans="1:37" ht="12.75" customHeight="1">
      <c r="A1993" s="2">
        <v>14</v>
      </c>
      <c r="B1993" s="2">
        <v>15</v>
      </c>
      <c r="C1993" s="2" t="s">
        <v>10</v>
      </c>
      <c r="D1993" t="s">
        <v>1451</v>
      </c>
      <c r="E1993" s="2" t="s">
        <v>1608</v>
      </c>
      <c r="F1993" t="str">
        <f t="shared" si="230"/>
        <v>066REPAIRS AND MAINTENANCE</v>
      </c>
      <c r="G1993" t="str">
        <f t="shared" si="231"/>
        <v>1215COUNCIL-OWNED BUILDINGS</v>
      </c>
      <c r="H1993" s="2" t="s">
        <v>1582</v>
      </c>
      <c r="I1993" t="s">
        <v>1326</v>
      </c>
      <c r="J1993" s="2" t="s">
        <v>595</v>
      </c>
      <c r="K1993" s="2" t="s">
        <v>596</v>
      </c>
      <c r="L1993" s="2" t="s">
        <v>482</v>
      </c>
      <c r="M1993" s="2" t="s">
        <v>483</v>
      </c>
      <c r="N1993" s="2" t="s">
        <v>1125</v>
      </c>
      <c r="O1993" s="2" t="s">
        <v>1126</v>
      </c>
      <c r="P1993" s="2">
        <v>44543</v>
      </c>
      <c r="Q1993" s="2">
        <v>44543</v>
      </c>
      <c r="R1993" s="3">
        <f t="shared" si="232"/>
        <v>46992.864999999998</v>
      </c>
      <c r="S1993" s="3">
        <f t="shared" si="233"/>
        <v>49483.486844999999</v>
      </c>
      <c r="T1993" s="2">
        <v>0</v>
      </c>
      <c r="U1993" s="2">
        <v>0</v>
      </c>
      <c r="V1993" s="2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 s="2">
        <f t="shared" si="234"/>
        <v>0</v>
      </c>
      <c r="AI1993" s="2">
        <f t="shared" si="229"/>
        <v>0</v>
      </c>
      <c r="AJ1993">
        <v>0</v>
      </c>
      <c r="AK1993" s="2">
        <f t="shared" si="236"/>
        <v>44543</v>
      </c>
    </row>
    <row r="1994" spans="1:37" ht="12.75" customHeight="1">
      <c r="A1994" s="2">
        <v>14</v>
      </c>
      <c r="B1994" s="2">
        <v>15</v>
      </c>
      <c r="C1994" s="2" t="s">
        <v>10</v>
      </c>
      <c r="D1994" t="s">
        <v>1451</v>
      </c>
      <c r="E1994" s="2" t="s">
        <v>1608</v>
      </c>
      <c r="F1994" t="str">
        <f t="shared" si="230"/>
        <v>066REPAIRS AND MAINTENANCE</v>
      </c>
      <c r="G1994" t="str">
        <f t="shared" si="231"/>
        <v>1222COUNCIL-OWNED VEHICLES - COUNCIL-OWNED VEHICLE USAGE</v>
      </c>
      <c r="H1994" s="2" t="s">
        <v>1582</v>
      </c>
      <c r="I1994" t="s">
        <v>1326</v>
      </c>
      <c r="J1994" s="2" t="s">
        <v>595</v>
      </c>
      <c r="K1994" s="2" t="s">
        <v>596</v>
      </c>
      <c r="L1994" s="2" t="s">
        <v>482</v>
      </c>
      <c r="M1994" s="2" t="s">
        <v>483</v>
      </c>
      <c r="N1994" s="2" t="s">
        <v>504</v>
      </c>
      <c r="O1994" s="2" t="s">
        <v>505</v>
      </c>
      <c r="P1994" s="2">
        <v>8829066</v>
      </c>
      <c r="Q1994" s="2">
        <v>6937630</v>
      </c>
      <c r="R1994" s="3">
        <f t="shared" si="232"/>
        <v>7319199.6500000004</v>
      </c>
      <c r="S1994" s="3">
        <f t="shared" si="233"/>
        <v>7707117.2314500008</v>
      </c>
      <c r="T1994" s="2">
        <v>2344289.65</v>
      </c>
      <c r="U1994" s="2">
        <v>0</v>
      </c>
      <c r="V1994" s="2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282315.2</v>
      </c>
      <c r="AC1994">
        <v>126148.34</v>
      </c>
      <c r="AD1994">
        <v>589641.43000000005</v>
      </c>
      <c r="AE1994">
        <v>770361.83</v>
      </c>
      <c r="AF1994">
        <v>336231.99</v>
      </c>
      <c r="AG1994">
        <v>239590.86</v>
      </c>
      <c r="AH1994" s="2">
        <f t="shared" si="234"/>
        <v>2344289.65</v>
      </c>
      <c r="AI1994" s="2">
        <f t="shared" si="229"/>
        <v>0.26551955212476608</v>
      </c>
      <c r="AJ1994">
        <v>2344289.65</v>
      </c>
      <c r="AK1994" s="2">
        <f t="shared" si="236"/>
        <v>8829066</v>
      </c>
    </row>
    <row r="1995" spans="1:37" ht="12.75" customHeight="1">
      <c r="A1995" s="2">
        <v>14</v>
      </c>
      <c r="B1995" s="2">
        <v>15</v>
      </c>
      <c r="C1995" s="2" t="s">
        <v>10</v>
      </c>
      <c r="D1995" t="s">
        <v>1452</v>
      </c>
      <c r="E1995" s="2" t="s">
        <v>1608</v>
      </c>
      <c r="F1995" t="str">
        <f t="shared" si="230"/>
        <v>066REPAIRS AND MAINTENANCE</v>
      </c>
      <c r="G1995" t="str">
        <f t="shared" si="231"/>
        <v>1101FURNITURE &amp; OFFICE EQUIPMENT</v>
      </c>
      <c r="H1995" s="2" t="s">
        <v>1578</v>
      </c>
      <c r="I1995" t="s">
        <v>1326</v>
      </c>
      <c r="J1995" s="2" t="s">
        <v>610</v>
      </c>
      <c r="K1995" s="2" t="s">
        <v>611</v>
      </c>
      <c r="L1995" s="2" t="s">
        <v>482</v>
      </c>
      <c r="M1995" s="2" t="s">
        <v>483</v>
      </c>
      <c r="N1995" s="2" t="s">
        <v>722</v>
      </c>
      <c r="O1995" s="2" t="s">
        <v>723</v>
      </c>
      <c r="P1995" s="2">
        <v>5000</v>
      </c>
      <c r="Q1995" s="2">
        <v>5000</v>
      </c>
      <c r="R1995" s="3">
        <f t="shared" si="232"/>
        <v>5275</v>
      </c>
      <c r="S1995" s="3">
        <f t="shared" si="233"/>
        <v>5554.5749999999998</v>
      </c>
      <c r="T1995" s="2">
        <v>0</v>
      </c>
      <c r="U1995" s="2">
        <v>0</v>
      </c>
      <c r="V1995" s="2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 s="2">
        <f t="shared" si="234"/>
        <v>0</v>
      </c>
      <c r="AI1995" s="2">
        <f t="shared" si="229"/>
        <v>0</v>
      </c>
      <c r="AJ1995">
        <v>0</v>
      </c>
      <c r="AK1995" s="2">
        <f t="shared" si="236"/>
        <v>5000</v>
      </c>
    </row>
    <row r="1996" spans="1:37" ht="12.75" customHeight="1">
      <c r="A1996" s="2">
        <v>14</v>
      </c>
      <c r="B1996" s="2">
        <v>15</v>
      </c>
      <c r="C1996" s="2" t="s">
        <v>10</v>
      </c>
      <c r="D1996" t="s">
        <v>1452</v>
      </c>
      <c r="E1996" s="2" t="s">
        <v>1608</v>
      </c>
      <c r="F1996" t="str">
        <f t="shared" si="230"/>
        <v>066REPAIRS AND MAINTENANCE</v>
      </c>
      <c r="G1996" t="str">
        <f t="shared" si="231"/>
        <v>1111MACHINERY &amp; EQUIPMENT</v>
      </c>
      <c r="H1996" s="2" t="s">
        <v>1578</v>
      </c>
      <c r="I1996" t="s">
        <v>1326</v>
      </c>
      <c r="J1996" s="2" t="s">
        <v>610</v>
      </c>
      <c r="K1996" s="2" t="s">
        <v>611</v>
      </c>
      <c r="L1996" s="2" t="s">
        <v>482</v>
      </c>
      <c r="M1996" s="2" t="s">
        <v>483</v>
      </c>
      <c r="N1996" s="2" t="s">
        <v>1123</v>
      </c>
      <c r="O1996" s="2" t="s">
        <v>1124</v>
      </c>
      <c r="P1996" s="2">
        <v>19020</v>
      </c>
      <c r="Q1996" s="2">
        <v>19020</v>
      </c>
      <c r="R1996" s="3">
        <f t="shared" si="232"/>
        <v>20066.099999999999</v>
      </c>
      <c r="S1996" s="3">
        <f t="shared" si="233"/>
        <v>21129.603299999999</v>
      </c>
      <c r="T1996" s="2">
        <v>0</v>
      </c>
      <c r="U1996" s="2">
        <v>0</v>
      </c>
      <c r="V1996" s="2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 s="2">
        <f t="shared" si="234"/>
        <v>0</v>
      </c>
      <c r="AI1996" s="2">
        <f t="shared" si="229"/>
        <v>0</v>
      </c>
      <c r="AJ1996">
        <v>0</v>
      </c>
      <c r="AK1996" s="2">
        <f t="shared" si="236"/>
        <v>19020</v>
      </c>
    </row>
    <row r="1997" spans="1:37" ht="12.75" customHeight="1">
      <c r="A1997" s="2">
        <v>14</v>
      </c>
      <c r="B1997" s="2">
        <v>15</v>
      </c>
      <c r="C1997" s="2" t="s">
        <v>10</v>
      </c>
      <c r="D1997" t="s">
        <v>1452</v>
      </c>
      <c r="E1997" s="2" t="s">
        <v>1608</v>
      </c>
      <c r="F1997" t="str">
        <f t="shared" si="230"/>
        <v>066REPAIRS AND MAINTENANCE</v>
      </c>
      <c r="G1997" t="str">
        <f t="shared" si="231"/>
        <v>1211COUNCIL-OWNED LAND</v>
      </c>
      <c r="H1997" s="2" t="s">
        <v>1578</v>
      </c>
      <c r="I1997" t="s">
        <v>1326</v>
      </c>
      <c r="J1997" s="2" t="s">
        <v>610</v>
      </c>
      <c r="K1997" s="2" t="s">
        <v>611</v>
      </c>
      <c r="L1997" s="2" t="s">
        <v>482</v>
      </c>
      <c r="M1997" s="2" t="s">
        <v>483</v>
      </c>
      <c r="N1997" s="2" t="s">
        <v>484</v>
      </c>
      <c r="O1997" s="2" t="s">
        <v>485</v>
      </c>
      <c r="P1997" s="2">
        <v>50000</v>
      </c>
      <c r="Q1997" s="2">
        <v>50000</v>
      </c>
      <c r="R1997" s="3">
        <f t="shared" si="232"/>
        <v>52750</v>
      </c>
      <c r="S1997" s="3">
        <f t="shared" si="233"/>
        <v>55545.75</v>
      </c>
      <c r="T1997" s="2">
        <v>0</v>
      </c>
      <c r="U1997" s="2">
        <v>0</v>
      </c>
      <c r="V1997" s="2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 s="2">
        <f t="shared" si="234"/>
        <v>0</v>
      </c>
      <c r="AI1997" s="2">
        <f t="shared" si="229"/>
        <v>0</v>
      </c>
      <c r="AJ1997">
        <v>0</v>
      </c>
      <c r="AK1997" s="2">
        <f t="shared" si="236"/>
        <v>50000</v>
      </c>
    </row>
    <row r="1998" spans="1:37" ht="12.75" customHeight="1">
      <c r="A1998" s="2">
        <v>14</v>
      </c>
      <c r="B1998" s="2">
        <v>15</v>
      </c>
      <c r="C1998" s="2" t="s">
        <v>10</v>
      </c>
      <c r="D1998" t="s">
        <v>1452</v>
      </c>
      <c r="E1998" s="2" t="s">
        <v>1608</v>
      </c>
      <c r="F1998" t="str">
        <f t="shared" si="230"/>
        <v>066REPAIRS AND MAINTENANCE</v>
      </c>
      <c r="G1998" t="str">
        <f t="shared" si="231"/>
        <v>1215COUNCIL-OWNED BUILDINGS</v>
      </c>
      <c r="H1998" s="2" t="s">
        <v>1578</v>
      </c>
      <c r="I1998" t="s">
        <v>1326</v>
      </c>
      <c r="J1998" s="2" t="s">
        <v>610</v>
      </c>
      <c r="K1998" s="2" t="s">
        <v>611</v>
      </c>
      <c r="L1998" s="2" t="s">
        <v>482</v>
      </c>
      <c r="M1998" s="2" t="s">
        <v>483</v>
      </c>
      <c r="N1998" s="2" t="s">
        <v>1125</v>
      </c>
      <c r="O1998" s="2" t="s">
        <v>1126</v>
      </c>
      <c r="P1998" s="2">
        <v>1440000</v>
      </c>
      <c r="Q1998" s="2">
        <v>1440000</v>
      </c>
      <c r="R1998" s="3">
        <f t="shared" si="232"/>
        <v>1519200</v>
      </c>
      <c r="S1998" s="3">
        <f t="shared" si="233"/>
        <v>1599717.6</v>
      </c>
      <c r="T1998" s="2">
        <v>113727.37</v>
      </c>
      <c r="U1998" s="2">
        <v>81389.399999999994</v>
      </c>
      <c r="V1998" s="2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3483.12</v>
      </c>
      <c r="AC1998">
        <v>16639.8</v>
      </c>
      <c r="AD1998">
        <v>21563.200000000001</v>
      </c>
      <c r="AE1998">
        <v>5461.88</v>
      </c>
      <c r="AF1998">
        <v>60265.85</v>
      </c>
      <c r="AG1998">
        <v>6313.52</v>
      </c>
      <c r="AH1998" s="2">
        <f t="shared" si="234"/>
        <v>113727.37</v>
      </c>
      <c r="AI1998" s="2">
        <f t="shared" si="229"/>
        <v>7.897734027777778E-2</v>
      </c>
      <c r="AJ1998">
        <v>113727.37</v>
      </c>
      <c r="AK1998" s="2">
        <f t="shared" si="236"/>
        <v>1440000</v>
      </c>
    </row>
    <row r="1999" spans="1:37" ht="12.75" customHeight="1">
      <c r="A1999" s="2">
        <v>14</v>
      </c>
      <c r="B1999" s="2">
        <v>15</v>
      </c>
      <c r="C1999" s="2" t="s">
        <v>10</v>
      </c>
      <c r="D1999" t="s">
        <v>1452</v>
      </c>
      <c r="E1999" s="2" t="s">
        <v>1608</v>
      </c>
      <c r="F1999" t="str">
        <f t="shared" si="230"/>
        <v>066REPAIRS AND MAINTENANCE</v>
      </c>
      <c r="G1999" t="str">
        <f t="shared" si="231"/>
        <v>1216COUNCIL OWNED BUILDING - INTERNAL LABOUR</v>
      </c>
      <c r="H1999" s="2" t="s">
        <v>1578</v>
      </c>
      <c r="I1999" t="s">
        <v>1326</v>
      </c>
      <c r="J1999" s="2" t="s">
        <v>610</v>
      </c>
      <c r="K1999" s="2" t="s">
        <v>611</v>
      </c>
      <c r="L1999" s="2" t="s">
        <v>482</v>
      </c>
      <c r="M1999" s="2" t="s">
        <v>483</v>
      </c>
      <c r="N1999" s="2" t="s">
        <v>1163</v>
      </c>
      <c r="O1999" s="2" t="s">
        <v>1164</v>
      </c>
      <c r="P1999" s="2">
        <v>9498605</v>
      </c>
      <c r="Q1999" s="2">
        <v>9865023</v>
      </c>
      <c r="R1999" s="3">
        <f t="shared" si="232"/>
        <v>10407599.265000001</v>
      </c>
      <c r="S1999" s="3">
        <f t="shared" si="233"/>
        <v>10959202.026045</v>
      </c>
      <c r="T1999" s="2">
        <v>0</v>
      </c>
      <c r="U1999" s="2">
        <v>0</v>
      </c>
      <c r="V1999" s="2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 s="2">
        <f t="shared" si="234"/>
        <v>0</v>
      </c>
      <c r="AI1999" s="2">
        <f t="shared" si="229"/>
        <v>0</v>
      </c>
      <c r="AJ1999">
        <v>0</v>
      </c>
      <c r="AK1999" s="2">
        <f t="shared" si="236"/>
        <v>9498605</v>
      </c>
    </row>
    <row r="2000" spans="1:37" ht="12.75" customHeight="1">
      <c r="A2000" s="2">
        <v>14</v>
      </c>
      <c r="B2000" s="2">
        <v>15</v>
      </c>
      <c r="C2000" s="2" t="s">
        <v>10</v>
      </c>
      <c r="D2000" t="s">
        <v>1452</v>
      </c>
      <c r="E2000" s="2" t="s">
        <v>1608</v>
      </c>
      <c r="F2000" t="str">
        <f t="shared" si="230"/>
        <v>066REPAIRS AND MAINTENANCE</v>
      </c>
      <c r="G2000" t="str">
        <f t="shared" si="231"/>
        <v>1222COUNCIL-OWNED VEHICLES - COUNCIL-OWNED VEHICLE USAGE</v>
      </c>
      <c r="H2000" s="2" t="s">
        <v>1578</v>
      </c>
      <c r="I2000" t="s">
        <v>1326</v>
      </c>
      <c r="J2000" s="2" t="s">
        <v>610</v>
      </c>
      <c r="K2000" s="2" t="s">
        <v>611</v>
      </c>
      <c r="L2000" s="2" t="s">
        <v>482</v>
      </c>
      <c r="M2000" s="2" t="s">
        <v>483</v>
      </c>
      <c r="N2000" s="2" t="s">
        <v>504</v>
      </c>
      <c r="O2000" s="2" t="s">
        <v>505</v>
      </c>
      <c r="P2000" s="2">
        <v>437776</v>
      </c>
      <c r="Q2000" s="2">
        <v>371184</v>
      </c>
      <c r="R2000" s="3">
        <f t="shared" si="232"/>
        <v>391599.12</v>
      </c>
      <c r="S2000" s="3">
        <f t="shared" si="233"/>
        <v>412353.87335999997</v>
      </c>
      <c r="T2000" s="2">
        <v>77684.2</v>
      </c>
      <c r="U2000" s="2">
        <v>0</v>
      </c>
      <c r="V2000" s="2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10643.8</v>
      </c>
      <c r="AC2000">
        <v>2809.52</v>
      </c>
      <c r="AD2000">
        <v>43300.27</v>
      </c>
      <c r="AE2000">
        <v>0</v>
      </c>
      <c r="AF2000">
        <v>7435.03</v>
      </c>
      <c r="AG2000">
        <v>13495.58</v>
      </c>
      <c r="AH2000" s="2">
        <f t="shared" si="234"/>
        <v>77684.2</v>
      </c>
      <c r="AI2000" s="2">
        <f t="shared" si="229"/>
        <v>0.1774519388911224</v>
      </c>
      <c r="AJ2000">
        <v>77684.2</v>
      </c>
      <c r="AK2000" s="2">
        <f t="shared" si="236"/>
        <v>437776</v>
      </c>
    </row>
    <row r="2001" spans="1:37" ht="12.75" customHeight="1">
      <c r="A2001" s="2">
        <v>14</v>
      </c>
      <c r="B2001" s="2">
        <v>15</v>
      </c>
      <c r="C2001" s="2" t="s">
        <v>10</v>
      </c>
      <c r="D2001" t="s">
        <v>1453</v>
      </c>
      <c r="E2001" s="2" t="s">
        <v>1609</v>
      </c>
      <c r="F2001" t="str">
        <f t="shared" si="230"/>
        <v>066REPAIRS AND MAINTENANCE</v>
      </c>
      <c r="G2001" t="str">
        <f t="shared" si="231"/>
        <v>1101FURNITURE &amp; OFFICE EQUIPMENT</v>
      </c>
      <c r="H2001" s="2" t="s">
        <v>1575</v>
      </c>
      <c r="I2001" t="s">
        <v>1326</v>
      </c>
      <c r="J2001" s="2" t="s">
        <v>623</v>
      </c>
      <c r="K2001" s="2" t="s">
        <v>624</v>
      </c>
      <c r="L2001" s="2" t="s">
        <v>482</v>
      </c>
      <c r="M2001" s="2" t="s">
        <v>483</v>
      </c>
      <c r="N2001" s="2" t="s">
        <v>722</v>
      </c>
      <c r="O2001" s="2" t="s">
        <v>723</v>
      </c>
      <c r="P2001" s="2">
        <v>8000</v>
      </c>
      <c r="Q2001" s="2">
        <v>8000</v>
      </c>
      <c r="R2001" s="3">
        <f t="shared" si="232"/>
        <v>8440</v>
      </c>
      <c r="S2001" s="3">
        <f t="shared" si="233"/>
        <v>8887.32</v>
      </c>
      <c r="T2001" s="2">
        <v>0</v>
      </c>
      <c r="U2001" s="2">
        <v>0</v>
      </c>
      <c r="V2001" s="2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 s="2">
        <f t="shared" si="234"/>
        <v>0</v>
      </c>
      <c r="AI2001" s="2">
        <f t="shared" si="229"/>
        <v>0</v>
      </c>
      <c r="AJ2001">
        <v>0</v>
      </c>
      <c r="AK2001" s="2">
        <f t="shared" si="236"/>
        <v>8000</v>
      </c>
    </row>
    <row r="2002" spans="1:37" ht="12.75" customHeight="1">
      <c r="A2002" s="2">
        <v>14</v>
      </c>
      <c r="B2002" s="2">
        <v>15</v>
      </c>
      <c r="C2002" s="2" t="s">
        <v>10</v>
      </c>
      <c r="D2002" t="s">
        <v>1453</v>
      </c>
      <c r="E2002" s="2" t="s">
        <v>1609</v>
      </c>
      <c r="F2002" t="str">
        <f t="shared" si="230"/>
        <v>066REPAIRS AND MAINTENANCE</v>
      </c>
      <c r="G2002" t="str">
        <f t="shared" si="231"/>
        <v>1111MACHINERY &amp; EQUIPMENT</v>
      </c>
      <c r="H2002" s="2" t="s">
        <v>1575</v>
      </c>
      <c r="I2002" t="s">
        <v>1326</v>
      </c>
      <c r="J2002" s="2" t="s">
        <v>623</v>
      </c>
      <c r="K2002" s="2" t="s">
        <v>624</v>
      </c>
      <c r="L2002" s="2" t="s">
        <v>482</v>
      </c>
      <c r="M2002" s="2" t="s">
        <v>483</v>
      </c>
      <c r="N2002" s="2" t="s">
        <v>1123</v>
      </c>
      <c r="O2002" s="2" t="s">
        <v>1124</v>
      </c>
      <c r="P2002" s="2">
        <v>49953</v>
      </c>
      <c r="Q2002" s="2">
        <v>49953</v>
      </c>
      <c r="R2002" s="3">
        <f t="shared" si="232"/>
        <v>52700.415000000001</v>
      </c>
      <c r="S2002" s="3">
        <f t="shared" si="233"/>
        <v>55493.536995000002</v>
      </c>
      <c r="T2002" s="2">
        <v>2683.6400000000003</v>
      </c>
      <c r="U2002" s="2">
        <v>144.74</v>
      </c>
      <c r="V2002" s="2">
        <v>550.65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368.47</v>
      </c>
      <c r="AE2002">
        <v>2315.17</v>
      </c>
      <c r="AF2002">
        <v>0</v>
      </c>
      <c r="AG2002">
        <v>0</v>
      </c>
      <c r="AH2002" s="2">
        <f t="shared" si="234"/>
        <v>2683.6400000000003</v>
      </c>
      <c r="AI2002" s="2">
        <f t="shared" si="229"/>
        <v>5.3723299901907801E-2</v>
      </c>
      <c r="AJ2002">
        <v>3234.29</v>
      </c>
      <c r="AK2002" s="2">
        <f t="shared" si="236"/>
        <v>49953</v>
      </c>
    </row>
    <row r="2003" spans="1:37" ht="12.75" customHeight="1">
      <c r="A2003" s="2">
        <v>14</v>
      </c>
      <c r="B2003" s="2">
        <v>15</v>
      </c>
      <c r="C2003" s="2" t="s">
        <v>10</v>
      </c>
      <c r="D2003" t="s">
        <v>1453</v>
      </c>
      <c r="E2003" s="2" t="s">
        <v>1609</v>
      </c>
      <c r="F2003" t="str">
        <f t="shared" si="230"/>
        <v>066REPAIRS AND MAINTENANCE</v>
      </c>
      <c r="G2003" t="str">
        <f t="shared" si="231"/>
        <v>1112MACHINERY &amp; EQUIPMENT - INTERNAL LABOUR</v>
      </c>
      <c r="H2003" s="2" t="s">
        <v>1575</v>
      </c>
      <c r="I2003" t="s">
        <v>1326</v>
      </c>
      <c r="J2003" s="2" t="s">
        <v>623</v>
      </c>
      <c r="K2003" s="2" t="s">
        <v>624</v>
      </c>
      <c r="L2003" s="2" t="s">
        <v>482</v>
      </c>
      <c r="M2003" s="2" t="s">
        <v>483</v>
      </c>
      <c r="N2003" s="2" t="s">
        <v>1165</v>
      </c>
      <c r="O2003" s="2" t="s">
        <v>1166</v>
      </c>
      <c r="P2003" s="2">
        <v>55967</v>
      </c>
      <c r="Q2003" s="2">
        <v>54158</v>
      </c>
      <c r="R2003" s="3">
        <f t="shared" si="232"/>
        <v>57136.69</v>
      </c>
      <c r="S2003" s="3">
        <f t="shared" si="233"/>
        <v>60164.934570000005</v>
      </c>
      <c r="T2003" s="2">
        <v>0</v>
      </c>
      <c r="U2003" s="2">
        <v>0</v>
      </c>
      <c r="V2003" s="2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 s="2">
        <f t="shared" si="234"/>
        <v>0</v>
      </c>
      <c r="AI2003" s="2">
        <f t="shared" ref="AI2003:AI2067" si="237">AH2003/P2003</f>
        <v>0</v>
      </c>
      <c r="AJ2003">
        <v>0</v>
      </c>
      <c r="AK2003" s="2">
        <f t="shared" si="236"/>
        <v>55967</v>
      </c>
    </row>
    <row r="2004" spans="1:37" ht="12.75" customHeight="1">
      <c r="A2004" s="2">
        <v>14</v>
      </c>
      <c r="B2004" s="2">
        <v>15</v>
      </c>
      <c r="C2004" s="2" t="s">
        <v>10</v>
      </c>
      <c r="D2004" t="s">
        <v>1453</v>
      </c>
      <c r="E2004" s="2" t="s">
        <v>1609</v>
      </c>
      <c r="F2004" t="str">
        <f t="shared" ref="F2004:F2068" si="238">L2004&amp;M2004</f>
        <v>066REPAIRS AND MAINTENANCE</v>
      </c>
      <c r="G2004" t="str">
        <f t="shared" ref="G2004:G2068" si="239">N2004&amp;O2004</f>
        <v>1118LAWNMOWERS - INTERNAL LABOUR</v>
      </c>
      <c r="H2004" s="2" t="s">
        <v>1575</v>
      </c>
      <c r="I2004" t="s">
        <v>1326</v>
      </c>
      <c r="J2004" s="2" t="s">
        <v>623</v>
      </c>
      <c r="K2004" s="2" t="s">
        <v>624</v>
      </c>
      <c r="L2004" s="2" t="s">
        <v>482</v>
      </c>
      <c r="M2004" s="2" t="s">
        <v>483</v>
      </c>
      <c r="N2004" s="2" t="s">
        <v>1131</v>
      </c>
      <c r="O2004" s="2" t="s">
        <v>1132</v>
      </c>
      <c r="P2004" s="2">
        <v>3860046</v>
      </c>
      <c r="Q2004" s="2">
        <v>4344619</v>
      </c>
      <c r="R2004" s="3">
        <f t="shared" ref="R2004:R2068" si="240">SUM((Q2004*0.055)+Q2004)</f>
        <v>4583573.0449999999</v>
      </c>
      <c r="S2004" s="3">
        <f t="shared" ref="S2004:S2068" si="241">SUM((R2004*0.053)+R2004)</f>
        <v>4826502.4163849996</v>
      </c>
      <c r="T2004" s="2">
        <v>0</v>
      </c>
      <c r="U2004" s="2">
        <v>0</v>
      </c>
      <c r="V2004" s="2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 s="2">
        <f t="shared" ref="AH2004:AH2068" si="242">SUM(AB2004:AG2004)</f>
        <v>0</v>
      </c>
      <c r="AI2004" s="2">
        <f t="shared" si="237"/>
        <v>0</v>
      </c>
      <c r="AJ2004">
        <v>0</v>
      </c>
      <c r="AK2004" s="2">
        <f t="shared" si="236"/>
        <v>3860046</v>
      </c>
    </row>
    <row r="2005" spans="1:37" ht="12.75" customHeight="1">
      <c r="A2005" s="2">
        <v>14</v>
      </c>
      <c r="B2005" s="2">
        <v>15</v>
      </c>
      <c r="C2005" s="2" t="s">
        <v>10</v>
      </c>
      <c r="D2005" t="s">
        <v>1453</v>
      </c>
      <c r="E2005" s="2" t="s">
        <v>1609</v>
      </c>
      <c r="F2005" t="str">
        <f t="shared" si="238"/>
        <v>066REPAIRS AND MAINTENANCE</v>
      </c>
      <c r="G2005" t="str">
        <f t="shared" si="239"/>
        <v>1130DISTRIBUTION NETWORKS</v>
      </c>
      <c r="H2005" s="2" t="s">
        <v>1575</v>
      </c>
      <c r="I2005" t="s">
        <v>1326</v>
      </c>
      <c r="J2005" s="2" t="s">
        <v>623</v>
      </c>
      <c r="K2005" s="2" t="s">
        <v>624</v>
      </c>
      <c r="L2005" s="2" t="s">
        <v>482</v>
      </c>
      <c r="M2005" s="2" t="s">
        <v>483</v>
      </c>
      <c r="N2005" s="2" t="s">
        <v>1167</v>
      </c>
      <c r="O2005" s="2" t="s">
        <v>1168</v>
      </c>
      <c r="P2005" s="2">
        <v>8245</v>
      </c>
      <c r="Q2005" s="2">
        <v>8245</v>
      </c>
      <c r="R2005" s="3">
        <f t="shared" si="240"/>
        <v>8698.4750000000004</v>
      </c>
      <c r="S2005" s="3">
        <f t="shared" si="241"/>
        <v>9159.4941749999998</v>
      </c>
      <c r="T2005" s="2">
        <v>13.67</v>
      </c>
      <c r="U2005" s="2">
        <v>0</v>
      </c>
      <c r="V2005" s="2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13.67</v>
      </c>
      <c r="AG2005">
        <v>0</v>
      </c>
      <c r="AH2005" s="2">
        <f t="shared" si="242"/>
        <v>13.67</v>
      </c>
      <c r="AI2005" s="2">
        <f t="shared" si="237"/>
        <v>1.6579745300181927E-3</v>
      </c>
      <c r="AJ2005">
        <v>13.67</v>
      </c>
      <c r="AK2005" s="2">
        <f t="shared" si="236"/>
        <v>8245</v>
      </c>
    </row>
    <row r="2006" spans="1:37" ht="12.75" customHeight="1">
      <c r="A2006" s="2">
        <v>14</v>
      </c>
      <c r="B2006" s="2">
        <v>15</v>
      </c>
      <c r="C2006" s="2" t="s">
        <v>10</v>
      </c>
      <c r="D2006" t="s">
        <v>1453</v>
      </c>
      <c r="E2006" s="2" t="s">
        <v>1609</v>
      </c>
      <c r="F2006" t="str">
        <f t="shared" si="238"/>
        <v>066REPAIRS AND MAINTENANCE</v>
      </c>
      <c r="G2006" t="str">
        <f t="shared" si="239"/>
        <v>1182SWIMMING POOL - INTERNAL LABOUR</v>
      </c>
      <c r="H2006" s="2" t="s">
        <v>1575</v>
      </c>
      <c r="I2006" t="s">
        <v>1326</v>
      </c>
      <c r="J2006" s="2" t="s">
        <v>623</v>
      </c>
      <c r="K2006" s="2" t="s">
        <v>624</v>
      </c>
      <c r="L2006" s="2" t="s">
        <v>482</v>
      </c>
      <c r="M2006" s="2" t="s">
        <v>483</v>
      </c>
      <c r="N2006" s="2" t="s">
        <v>1169</v>
      </c>
      <c r="O2006" s="2" t="s">
        <v>1170</v>
      </c>
      <c r="P2006" s="2">
        <v>52759</v>
      </c>
      <c r="Q2006" s="2">
        <v>58051</v>
      </c>
      <c r="R2006" s="3">
        <f t="shared" si="240"/>
        <v>61243.805</v>
      </c>
      <c r="S2006" s="3">
        <f t="shared" si="241"/>
        <v>64489.726665000002</v>
      </c>
      <c r="T2006" s="2">
        <v>0</v>
      </c>
      <c r="U2006" s="2">
        <v>0</v>
      </c>
      <c r="V2006" s="2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 s="2">
        <f t="shared" si="242"/>
        <v>0</v>
      </c>
      <c r="AI2006" s="2">
        <f t="shared" si="237"/>
        <v>0</v>
      </c>
      <c r="AJ2006">
        <v>0</v>
      </c>
      <c r="AK2006" s="2">
        <f t="shared" si="236"/>
        <v>52759</v>
      </c>
    </row>
    <row r="2007" spans="1:37" ht="12.75" customHeight="1">
      <c r="A2007" s="2">
        <v>14</v>
      </c>
      <c r="B2007" s="2">
        <v>15</v>
      </c>
      <c r="C2007" s="2" t="s">
        <v>10</v>
      </c>
      <c r="D2007" t="s">
        <v>1453</v>
      </c>
      <c r="E2007" s="2" t="s">
        <v>1609</v>
      </c>
      <c r="F2007" t="str">
        <f t="shared" si="238"/>
        <v>066REPAIRS AND MAINTENANCE</v>
      </c>
      <c r="G2007" t="str">
        <f t="shared" si="239"/>
        <v>1211COUNCIL-OWNED LAND</v>
      </c>
      <c r="H2007" s="2" t="s">
        <v>1575</v>
      </c>
      <c r="I2007" t="s">
        <v>1326</v>
      </c>
      <c r="J2007" s="2" t="s">
        <v>623</v>
      </c>
      <c r="K2007" s="2" t="s">
        <v>624</v>
      </c>
      <c r="L2007" s="2" t="s">
        <v>482</v>
      </c>
      <c r="M2007" s="2" t="s">
        <v>483</v>
      </c>
      <c r="N2007" s="2" t="s">
        <v>484</v>
      </c>
      <c r="O2007" s="2" t="s">
        <v>485</v>
      </c>
      <c r="P2007" s="2">
        <v>0</v>
      </c>
      <c r="Q2007" s="2">
        <v>0</v>
      </c>
      <c r="R2007" s="3">
        <f t="shared" si="240"/>
        <v>0</v>
      </c>
      <c r="S2007" s="3">
        <f t="shared" si="241"/>
        <v>0</v>
      </c>
      <c r="T2007" s="2">
        <v>0</v>
      </c>
      <c r="U2007" s="2">
        <v>0</v>
      </c>
      <c r="V2007" s="2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 s="2">
        <f t="shared" si="242"/>
        <v>0</v>
      </c>
      <c r="AI2007" s="2" t="e">
        <f t="shared" si="237"/>
        <v>#DIV/0!</v>
      </c>
      <c r="AJ2007">
        <v>0</v>
      </c>
      <c r="AK2007" s="2">
        <f t="shared" si="236"/>
        <v>0</v>
      </c>
    </row>
    <row r="2008" spans="1:37" ht="12.75" customHeight="1">
      <c r="A2008" s="2">
        <v>14</v>
      </c>
      <c r="B2008" s="2">
        <v>15</v>
      </c>
      <c r="C2008" s="2" t="s">
        <v>10</v>
      </c>
      <c r="D2008" t="s">
        <v>1453</v>
      </c>
      <c r="E2008" s="2" t="s">
        <v>1609</v>
      </c>
      <c r="F2008" t="str">
        <f t="shared" si="238"/>
        <v>066REPAIRS AND MAINTENANCE</v>
      </c>
      <c r="G2008" t="str">
        <f t="shared" si="239"/>
        <v>1212COUNCIL OWNED LAND - INTERNAL LABOUR</v>
      </c>
      <c r="H2008" s="2" t="s">
        <v>1575</v>
      </c>
      <c r="I2008" t="s">
        <v>1326</v>
      </c>
      <c r="J2008" s="2" t="s">
        <v>623</v>
      </c>
      <c r="K2008" s="2" t="s">
        <v>624</v>
      </c>
      <c r="L2008" s="2" t="s">
        <v>482</v>
      </c>
      <c r="M2008" s="2" t="s">
        <v>483</v>
      </c>
      <c r="N2008" s="2" t="s">
        <v>1133</v>
      </c>
      <c r="O2008" s="2" t="s">
        <v>1134</v>
      </c>
      <c r="P2008" s="2">
        <v>10924960</v>
      </c>
      <c r="Q2008" s="2">
        <f>11366122+312590</f>
        <v>11678712</v>
      </c>
      <c r="R2008" s="3">
        <f t="shared" si="240"/>
        <v>12321041.16</v>
      </c>
      <c r="S2008" s="3">
        <f t="shared" si="241"/>
        <v>12974056.34148</v>
      </c>
      <c r="T2008" s="2">
        <v>0</v>
      </c>
      <c r="U2008" s="2">
        <v>0</v>
      </c>
      <c r="V2008" s="2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 s="2">
        <f t="shared" si="242"/>
        <v>0</v>
      </c>
      <c r="AI2008" s="2">
        <f t="shared" si="237"/>
        <v>0</v>
      </c>
      <c r="AJ2008">
        <v>0</v>
      </c>
      <c r="AK2008" s="2">
        <f t="shared" si="236"/>
        <v>10924960</v>
      </c>
    </row>
    <row r="2009" spans="1:37" ht="12.75" customHeight="1">
      <c r="A2009" s="2">
        <v>14</v>
      </c>
      <c r="B2009" s="2">
        <v>15</v>
      </c>
      <c r="C2009" s="2" t="s">
        <v>10</v>
      </c>
      <c r="D2009" t="s">
        <v>1453</v>
      </c>
      <c r="E2009" s="2" t="s">
        <v>1609</v>
      </c>
      <c r="F2009" t="str">
        <f t="shared" si="238"/>
        <v>066REPAIRS AND MAINTENANCE</v>
      </c>
      <c r="G2009" t="str">
        <f t="shared" si="239"/>
        <v>1215COUNCIL-OWNED BUILDINGS</v>
      </c>
      <c r="H2009" s="2" t="s">
        <v>1575</v>
      </c>
      <c r="I2009" t="s">
        <v>1326</v>
      </c>
      <c r="J2009" s="2" t="s">
        <v>623</v>
      </c>
      <c r="K2009" s="2" t="s">
        <v>624</v>
      </c>
      <c r="L2009" s="2" t="s">
        <v>482</v>
      </c>
      <c r="M2009" s="2" t="s">
        <v>483</v>
      </c>
      <c r="N2009" s="2" t="s">
        <v>1125</v>
      </c>
      <c r="O2009" s="2" t="s">
        <v>1126</v>
      </c>
      <c r="P2009" s="2">
        <v>50000</v>
      </c>
      <c r="Q2009" s="2">
        <v>50000</v>
      </c>
      <c r="R2009" s="3">
        <f t="shared" si="240"/>
        <v>52750</v>
      </c>
      <c r="S2009" s="3">
        <f t="shared" si="241"/>
        <v>55545.75</v>
      </c>
      <c r="T2009" s="2">
        <v>3737.21</v>
      </c>
      <c r="U2009" s="2">
        <v>0</v>
      </c>
      <c r="V2009" s="2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106.68</v>
      </c>
      <c r="AC2009">
        <v>163.87</v>
      </c>
      <c r="AD2009">
        <v>93.96</v>
      </c>
      <c r="AE2009">
        <v>1631.94</v>
      </c>
      <c r="AF2009">
        <v>195.97</v>
      </c>
      <c r="AG2009">
        <v>1544.79</v>
      </c>
      <c r="AH2009" s="2">
        <f t="shared" si="242"/>
        <v>3737.21</v>
      </c>
      <c r="AI2009" s="2">
        <f t="shared" si="237"/>
        <v>7.4744199999999997E-2</v>
      </c>
      <c r="AJ2009">
        <v>3737.21</v>
      </c>
      <c r="AK2009" s="2">
        <f t="shared" si="236"/>
        <v>50000</v>
      </c>
    </row>
    <row r="2010" spans="1:37" ht="12.75" customHeight="1">
      <c r="A2010" s="2">
        <v>14</v>
      </c>
      <c r="B2010" s="2">
        <v>15</v>
      </c>
      <c r="C2010" s="2" t="s">
        <v>10</v>
      </c>
      <c r="D2010" t="s">
        <v>1453</v>
      </c>
      <c r="E2010" s="2" t="s">
        <v>1609</v>
      </c>
      <c r="F2010" t="str">
        <f t="shared" si="238"/>
        <v>066REPAIRS AND MAINTENANCE</v>
      </c>
      <c r="G2010" t="str">
        <f t="shared" si="239"/>
        <v>1222COUNCIL-OWNED VEHICLES - COUNCIL-OWNED VEHICLE USAGE</v>
      </c>
      <c r="H2010" s="2" t="s">
        <v>1575</v>
      </c>
      <c r="I2010" t="s">
        <v>1326</v>
      </c>
      <c r="J2010" s="2" t="s">
        <v>623</v>
      </c>
      <c r="K2010" s="2" t="s">
        <v>624</v>
      </c>
      <c r="L2010" s="2" t="s">
        <v>482</v>
      </c>
      <c r="M2010" s="2" t="s">
        <v>483</v>
      </c>
      <c r="N2010" s="2" t="s">
        <v>504</v>
      </c>
      <c r="O2010" s="2" t="s">
        <v>505</v>
      </c>
      <c r="P2010" s="2">
        <v>1076531</v>
      </c>
      <c r="Q2010" s="2">
        <v>838325</v>
      </c>
      <c r="R2010" s="3">
        <f t="shared" si="240"/>
        <v>884432.875</v>
      </c>
      <c r="S2010" s="3">
        <f t="shared" si="241"/>
        <v>931307.81737499998</v>
      </c>
      <c r="T2010" s="2">
        <v>460762.17</v>
      </c>
      <c r="U2010" s="2">
        <v>0</v>
      </c>
      <c r="V2010" s="2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75995.460000000006</v>
      </c>
      <c r="AC2010">
        <v>41349.449999999997</v>
      </c>
      <c r="AD2010">
        <v>121405.37</v>
      </c>
      <c r="AE2010">
        <v>152599.97</v>
      </c>
      <c r="AF2010">
        <v>39903.79</v>
      </c>
      <c r="AG2010">
        <v>29508.13</v>
      </c>
      <c r="AH2010" s="2">
        <f t="shared" si="242"/>
        <v>460762.17</v>
      </c>
      <c r="AI2010" s="2">
        <f t="shared" si="237"/>
        <v>0.4280064113341836</v>
      </c>
      <c r="AJ2010">
        <v>460762.17</v>
      </c>
      <c r="AK2010" s="2">
        <f t="shared" si="236"/>
        <v>1076531</v>
      </c>
    </row>
    <row r="2011" spans="1:37" ht="12.75" customHeight="1">
      <c r="A2011" s="2">
        <v>14</v>
      </c>
      <c r="B2011" s="2">
        <v>15</v>
      </c>
      <c r="C2011" s="2" t="s">
        <v>10</v>
      </c>
      <c r="D2011" t="s">
        <v>1453</v>
      </c>
      <c r="E2011" s="2" t="s">
        <v>1609</v>
      </c>
      <c r="F2011" t="str">
        <f t="shared" si="238"/>
        <v>066REPAIRS AND MAINTENANCE</v>
      </c>
      <c r="G2011" t="str">
        <f t="shared" si="239"/>
        <v>1224NON-COUNCIL-OWNED ASSETS - CONTRACTORS</v>
      </c>
      <c r="H2011" s="2" t="s">
        <v>1575</v>
      </c>
      <c r="I2011" t="s">
        <v>1326</v>
      </c>
      <c r="J2011" s="2" t="s">
        <v>623</v>
      </c>
      <c r="K2011" s="2" t="s">
        <v>624</v>
      </c>
      <c r="L2011" s="2" t="s">
        <v>482</v>
      </c>
      <c r="M2011" s="2" t="s">
        <v>483</v>
      </c>
      <c r="N2011" s="2" t="s">
        <v>1127</v>
      </c>
      <c r="O2011" s="2" t="s">
        <v>1128</v>
      </c>
      <c r="P2011" s="2">
        <v>2341</v>
      </c>
      <c r="Q2011" s="2">
        <v>2341</v>
      </c>
      <c r="R2011" s="3">
        <f t="shared" si="240"/>
        <v>2469.7550000000001</v>
      </c>
      <c r="S2011" s="3">
        <f t="shared" si="241"/>
        <v>2600.6520150000001</v>
      </c>
      <c r="T2011" s="2">
        <v>0</v>
      </c>
      <c r="U2011" s="2">
        <v>0</v>
      </c>
      <c r="V2011" s="2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 s="2">
        <f t="shared" si="242"/>
        <v>0</v>
      </c>
      <c r="AI2011" s="2">
        <f t="shared" si="237"/>
        <v>0</v>
      </c>
      <c r="AJ2011">
        <v>0</v>
      </c>
      <c r="AK2011" s="2">
        <f t="shared" si="236"/>
        <v>2341</v>
      </c>
    </row>
    <row r="2012" spans="1:37" ht="12.75" customHeight="1">
      <c r="A2012" s="2">
        <v>14</v>
      </c>
      <c r="B2012" s="2">
        <v>15</v>
      </c>
      <c r="C2012" s="2" t="s">
        <v>10</v>
      </c>
      <c r="D2012" t="s">
        <v>1454</v>
      </c>
      <c r="E2012" s="2" t="s">
        <v>1609</v>
      </c>
      <c r="F2012" t="str">
        <f t="shared" si="238"/>
        <v>066REPAIRS AND MAINTENANCE</v>
      </c>
      <c r="G2012" t="str">
        <f t="shared" si="239"/>
        <v>1101FURNITURE &amp; OFFICE EQUIPMENT</v>
      </c>
      <c r="H2012" s="2" t="s">
        <v>1586</v>
      </c>
      <c r="I2012" t="s">
        <v>1326</v>
      </c>
      <c r="J2012" s="2" t="s">
        <v>639</v>
      </c>
      <c r="K2012" s="2" t="s">
        <v>640</v>
      </c>
      <c r="L2012" s="2" t="s">
        <v>482</v>
      </c>
      <c r="M2012" s="2" t="s">
        <v>483</v>
      </c>
      <c r="N2012" s="2" t="s">
        <v>722</v>
      </c>
      <c r="O2012" s="2" t="s">
        <v>723</v>
      </c>
      <c r="P2012" s="2">
        <v>2000</v>
      </c>
      <c r="Q2012" s="2">
        <v>2000</v>
      </c>
      <c r="R2012" s="3">
        <f t="shared" si="240"/>
        <v>2110</v>
      </c>
      <c r="S2012" s="3">
        <f t="shared" si="241"/>
        <v>2221.83</v>
      </c>
      <c r="T2012" s="2">
        <v>0</v>
      </c>
      <c r="U2012" s="2">
        <v>0</v>
      </c>
      <c r="V2012" s="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 s="2">
        <f t="shared" si="242"/>
        <v>0</v>
      </c>
      <c r="AI2012" s="2">
        <f t="shared" si="237"/>
        <v>0</v>
      </c>
      <c r="AJ2012">
        <v>0</v>
      </c>
      <c r="AK2012" s="2">
        <f t="shared" si="236"/>
        <v>2000</v>
      </c>
    </row>
    <row r="2013" spans="1:37" ht="12.75" customHeight="1">
      <c r="A2013" s="2">
        <v>14</v>
      </c>
      <c r="B2013" s="2">
        <v>15</v>
      </c>
      <c r="C2013" s="2" t="s">
        <v>10</v>
      </c>
      <c r="D2013" t="s">
        <v>1455</v>
      </c>
      <c r="E2013" s="2" t="s">
        <v>1609</v>
      </c>
      <c r="F2013" t="str">
        <f t="shared" si="238"/>
        <v>066REPAIRS AND MAINTENANCE</v>
      </c>
      <c r="G2013" t="str">
        <f t="shared" si="239"/>
        <v>1101FURNITURE &amp; OFFICE EQUIPMENT</v>
      </c>
      <c r="H2013" s="2" t="s">
        <v>1574</v>
      </c>
      <c r="I2013" t="s">
        <v>1326</v>
      </c>
      <c r="J2013" s="2" t="s">
        <v>641</v>
      </c>
      <c r="K2013" s="2" t="s">
        <v>642</v>
      </c>
      <c r="L2013" s="2" t="s">
        <v>482</v>
      </c>
      <c r="M2013" s="2" t="s">
        <v>483</v>
      </c>
      <c r="N2013" s="2" t="s">
        <v>722</v>
      </c>
      <c r="O2013" s="2" t="s">
        <v>723</v>
      </c>
      <c r="P2013" s="2">
        <v>13000</v>
      </c>
      <c r="Q2013" s="2">
        <v>13000</v>
      </c>
      <c r="R2013" s="3">
        <f t="shared" si="240"/>
        <v>13715</v>
      </c>
      <c r="S2013" s="3">
        <f t="shared" si="241"/>
        <v>14441.895</v>
      </c>
      <c r="T2013" s="2">
        <v>0</v>
      </c>
      <c r="U2013" s="2">
        <v>0</v>
      </c>
      <c r="V2013" s="2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 s="2">
        <f t="shared" si="242"/>
        <v>0</v>
      </c>
      <c r="AI2013" s="2">
        <f t="shared" si="237"/>
        <v>0</v>
      </c>
      <c r="AJ2013">
        <v>0</v>
      </c>
      <c r="AK2013" s="2">
        <f t="shared" si="236"/>
        <v>13000</v>
      </c>
    </row>
    <row r="2014" spans="1:37" ht="12.75" customHeight="1">
      <c r="A2014" s="2">
        <v>14</v>
      </c>
      <c r="B2014" s="2">
        <v>15</v>
      </c>
      <c r="C2014" s="2" t="s">
        <v>10</v>
      </c>
      <c r="D2014" t="s">
        <v>1456</v>
      </c>
      <c r="E2014" s="2" t="s">
        <v>1609</v>
      </c>
      <c r="F2014" t="str">
        <f t="shared" si="238"/>
        <v>066REPAIRS AND MAINTENANCE</v>
      </c>
      <c r="G2014" t="str">
        <f t="shared" si="239"/>
        <v>1101FURNITURE &amp; OFFICE EQUIPMENT</v>
      </c>
      <c r="H2014" s="2" t="s">
        <v>1586</v>
      </c>
      <c r="I2014" t="s">
        <v>1326</v>
      </c>
      <c r="J2014" s="2" t="s">
        <v>649</v>
      </c>
      <c r="K2014" s="2" t="s">
        <v>650</v>
      </c>
      <c r="L2014" s="2" t="s">
        <v>482</v>
      </c>
      <c r="M2014" s="2" t="s">
        <v>483</v>
      </c>
      <c r="N2014" s="2" t="s">
        <v>722</v>
      </c>
      <c r="O2014" s="2" t="s">
        <v>723</v>
      </c>
      <c r="P2014" s="2">
        <v>10000</v>
      </c>
      <c r="Q2014" s="2">
        <v>10000</v>
      </c>
      <c r="R2014" s="3">
        <f t="shared" si="240"/>
        <v>10550</v>
      </c>
      <c r="S2014" s="3">
        <f t="shared" si="241"/>
        <v>11109.15</v>
      </c>
      <c r="T2014" s="2">
        <v>0</v>
      </c>
      <c r="U2014" s="2">
        <v>0</v>
      </c>
      <c r="V2014" s="2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 s="2">
        <f t="shared" si="242"/>
        <v>0</v>
      </c>
      <c r="AI2014" s="2">
        <f t="shared" si="237"/>
        <v>0</v>
      </c>
      <c r="AJ2014">
        <v>0</v>
      </c>
      <c r="AK2014" s="2">
        <f t="shared" si="236"/>
        <v>10000</v>
      </c>
    </row>
    <row r="2015" spans="1:37" ht="12.75" customHeight="1">
      <c r="A2015" s="2">
        <v>14</v>
      </c>
      <c r="B2015" s="2">
        <v>15</v>
      </c>
      <c r="C2015" s="2" t="s">
        <v>10</v>
      </c>
      <c r="D2015" t="s">
        <v>1456</v>
      </c>
      <c r="E2015" s="2" t="s">
        <v>1609</v>
      </c>
      <c r="F2015" t="str">
        <f t="shared" si="238"/>
        <v>066REPAIRS AND MAINTENANCE</v>
      </c>
      <c r="G2015" t="str">
        <f t="shared" si="239"/>
        <v>1111MACHINERY &amp; EQUIPMENT</v>
      </c>
      <c r="H2015" s="2" t="s">
        <v>1586</v>
      </c>
      <c r="I2015" t="s">
        <v>1326</v>
      </c>
      <c r="J2015" s="2" t="s">
        <v>649</v>
      </c>
      <c r="K2015" s="2" t="s">
        <v>650</v>
      </c>
      <c r="L2015" s="2" t="s">
        <v>482</v>
      </c>
      <c r="M2015" s="2" t="s">
        <v>483</v>
      </c>
      <c r="N2015" s="2" t="s">
        <v>1123</v>
      </c>
      <c r="O2015" s="2" t="s">
        <v>1124</v>
      </c>
      <c r="P2015" s="2">
        <v>4800</v>
      </c>
      <c r="Q2015" s="2">
        <v>4800</v>
      </c>
      <c r="R2015" s="3">
        <f t="shared" si="240"/>
        <v>5064</v>
      </c>
      <c r="S2015" s="3">
        <f t="shared" si="241"/>
        <v>5332.3919999999998</v>
      </c>
      <c r="T2015" s="2">
        <v>0</v>
      </c>
      <c r="U2015" s="2">
        <v>0</v>
      </c>
      <c r="V2015" s="2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 s="2">
        <f t="shared" si="242"/>
        <v>0</v>
      </c>
      <c r="AI2015" s="2">
        <f t="shared" si="237"/>
        <v>0</v>
      </c>
      <c r="AJ2015">
        <v>0</v>
      </c>
      <c r="AK2015" s="2">
        <f t="shared" si="236"/>
        <v>4800</v>
      </c>
    </row>
    <row r="2016" spans="1:37" ht="12.75" customHeight="1">
      <c r="A2016" s="2">
        <v>14</v>
      </c>
      <c r="B2016" s="2">
        <v>15</v>
      </c>
      <c r="C2016" s="2" t="s">
        <v>10</v>
      </c>
      <c r="D2016" t="s">
        <v>1456</v>
      </c>
      <c r="E2016" s="2" t="s">
        <v>1609</v>
      </c>
      <c r="F2016" t="str">
        <f t="shared" si="238"/>
        <v>066REPAIRS AND MAINTENANCE</v>
      </c>
      <c r="G2016" t="str">
        <f t="shared" si="239"/>
        <v>1211COUNCIL-OWNED LAND</v>
      </c>
      <c r="H2016" s="2" t="s">
        <v>1586</v>
      </c>
      <c r="I2016" t="s">
        <v>1326</v>
      </c>
      <c r="J2016" s="2" t="s">
        <v>649</v>
      </c>
      <c r="K2016" s="2" t="s">
        <v>650</v>
      </c>
      <c r="L2016" s="2" t="s">
        <v>482</v>
      </c>
      <c r="M2016" s="2" t="s">
        <v>483</v>
      </c>
      <c r="N2016" s="2" t="s">
        <v>484</v>
      </c>
      <c r="O2016" s="2" t="s">
        <v>485</v>
      </c>
      <c r="P2016" s="2">
        <v>209000</v>
      </c>
      <c r="Q2016" s="2">
        <v>209000</v>
      </c>
      <c r="R2016" s="3">
        <f t="shared" si="240"/>
        <v>220495</v>
      </c>
      <c r="S2016" s="3">
        <f t="shared" si="241"/>
        <v>232181.23499999999</v>
      </c>
      <c r="T2016" s="2">
        <v>0</v>
      </c>
      <c r="U2016" s="2">
        <v>0</v>
      </c>
      <c r="V2016" s="2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 s="2">
        <f t="shared" si="242"/>
        <v>0</v>
      </c>
      <c r="AI2016" s="2">
        <f t="shared" si="237"/>
        <v>0</v>
      </c>
      <c r="AJ2016">
        <v>0</v>
      </c>
      <c r="AK2016" s="2">
        <f t="shared" si="236"/>
        <v>209000</v>
      </c>
    </row>
    <row r="2017" spans="1:37" ht="12.75" customHeight="1">
      <c r="A2017" s="2">
        <v>14</v>
      </c>
      <c r="B2017" s="2">
        <v>15</v>
      </c>
      <c r="C2017" s="2" t="s">
        <v>10</v>
      </c>
      <c r="D2017" t="s">
        <v>1456</v>
      </c>
      <c r="E2017" s="2" t="s">
        <v>1609</v>
      </c>
      <c r="F2017" t="str">
        <f t="shared" si="238"/>
        <v>066REPAIRS AND MAINTENANCE</v>
      </c>
      <c r="G2017" t="str">
        <f t="shared" si="239"/>
        <v>1222COUNCIL-OWNED VEHICLES - COUNCIL-OWNED VEHICLE USAGE</v>
      </c>
      <c r="H2017" s="2" t="s">
        <v>1586</v>
      </c>
      <c r="I2017" t="s">
        <v>1326</v>
      </c>
      <c r="J2017" s="2" t="s">
        <v>649</v>
      </c>
      <c r="K2017" s="2" t="s">
        <v>650</v>
      </c>
      <c r="L2017" s="2" t="s">
        <v>482</v>
      </c>
      <c r="M2017" s="2" t="s">
        <v>483</v>
      </c>
      <c r="N2017" s="2" t="s">
        <v>504</v>
      </c>
      <c r="O2017" s="2" t="s">
        <v>505</v>
      </c>
      <c r="P2017" s="2">
        <v>3456621</v>
      </c>
      <c r="Q2017" s="2">
        <v>3071594</v>
      </c>
      <c r="R2017" s="3">
        <f t="shared" si="240"/>
        <v>3240531.67</v>
      </c>
      <c r="S2017" s="3">
        <f t="shared" si="241"/>
        <v>3412279.8485099999</v>
      </c>
      <c r="T2017" s="2">
        <v>1005940.93</v>
      </c>
      <c r="U2017" s="2">
        <v>0</v>
      </c>
      <c r="V2017" s="2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159832.59</v>
      </c>
      <c r="AC2017">
        <v>40615.449999999997</v>
      </c>
      <c r="AD2017">
        <v>248389.1</v>
      </c>
      <c r="AE2017">
        <v>349545.91</v>
      </c>
      <c r="AF2017">
        <v>25392.46</v>
      </c>
      <c r="AG2017">
        <v>182165.42</v>
      </c>
      <c r="AH2017" s="2">
        <f t="shared" si="242"/>
        <v>1005940.93</v>
      </c>
      <c r="AI2017" s="2">
        <f t="shared" si="237"/>
        <v>0.2910185785482412</v>
      </c>
      <c r="AJ2017">
        <v>1005940.93</v>
      </c>
      <c r="AK2017" s="2">
        <f t="shared" si="236"/>
        <v>3456621</v>
      </c>
    </row>
    <row r="2018" spans="1:37" ht="12.75" customHeight="1">
      <c r="A2018" s="2">
        <v>14</v>
      </c>
      <c r="B2018" s="2">
        <v>15</v>
      </c>
      <c r="C2018" s="2" t="s">
        <v>10</v>
      </c>
      <c r="D2018" t="s">
        <v>1456</v>
      </c>
      <c r="E2018" s="2" t="s">
        <v>1609</v>
      </c>
      <c r="F2018" t="str">
        <f t="shared" si="238"/>
        <v>066REPAIRS AND MAINTENANCE</v>
      </c>
      <c r="G2018" t="str">
        <f t="shared" si="239"/>
        <v>1224NON-COUNCIL-OWNED ASSETS - CONTRACTORS</v>
      </c>
      <c r="H2018" s="2" t="s">
        <v>1586</v>
      </c>
      <c r="I2018" t="s">
        <v>1326</v>
      </c>
      <c r="J2018" s="2" t="s">
        <v>649</v>
      </c>
      <c r="K2018" s="2" t="s">
        <v>650</v>
      </c>
      <c r="L2018" s="2" t="s">
        <v>482</v>
      </c>
      <c r="M2018" s="2" t="s">
        <v>483</v>
      </c>
      <c r="N2018" s="2" t="s">
        <v>1127</v>
      </c>
      <c r="O2018" s="2" t="s">
        <v>1128</v>
      </c>
      <c r="P2018" s="2">
        <v>150650</v>
      </c>
      <c r="Q2018" s="2">
        <v>150650</v>
      </c>
      <c r="R2018" s="3">
        <f t="shared" si="240"/>
        <v>158935.75</v>
      </c>
      <c r="S2018" s="3">
        <f t="shared" si="241"/>
        <v>167359.34474999999</v>
      </c>
      <c r="T2018" s="2">
        <v>0</v>
      </c>
      <c r="U2018" s="2">
        <v>0</v>
      </c>
      <c r="V2018" s="2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 s="2">
        <f t="shared" si="242"/>
        <v>0</v>
      </c>
      <c r="AI2018" s="2">
        <f t="shared" si="237"/>
        <v>0</v>
      </c>
      <c r="AJ2018">
        <v>0</v>
      </c>
      <c r="AK2018" s="2">
        <f t="shared" si="236"/>
        <v>150650</v>
      </c>
    </row>
    <row r="2019" spans="1:37" ht="12.75" customHeight="1">
      <c r="A2019" s="2">
        <v>14</v>
      </c>
      <c r="B2019" s="2">
        <v>15</v>
      </c>
      <c r="C2019" s="2" t="s">
        <v>10</v>
      </c>
      <c r="D2019" t="s">
        <v>1457</v>
      </c>
      <c r="E2019" s="2" t="s">
        <v>1609</v>
      </c>
      <c r="F2019" t="str">
        <f t="shared" si="238"/>
        <v>066REPAIRS AND MAINTENANCE</v>
      </c>
      <c r="G2019" t="str">
        <f t="shared" si="239"/>
        <v>1101FURNITURE &amp; OFFICE EQUIPMENT</v>
      </c>
      <c r="H2019" s="2" t="s">
        <v>1586</v>
      </c>
      <c r="I2019" t="s">
        <v>1326</v>
      </c>
      <c r="J2019" s="2" t="s">
        <v>653</v>
      </c>
      <c r="K2019" s="2" t="s">
        <v>654</v>
      </c>
      <c r="L2019" s="2" t="s">
        <v>482</v>
      </c>
      <c r="M2019" s="2" t="s">
        <v>483</v>
      </c>
      <c r="N2019" s="2" t="s">
        <v>722</v>
      </c>
      <c r="O2019" s="2" t="s">
        <v>723</v>
      </c>
      <c r="P2019" s="2">
        <v>400</v>
      </c>
      <c r="Q2019" s="2">
        <v>400</v>
      </c>
      <c r="R2019" s="3">
        <f t="shared" si="240"/>
        <v>422</v>
      </c>
      <c r="S2019" s="3">
        <f t="shared" si="241"/>
        <v>444.36599999999999</v>
      </c>
      <c r="T2019" s="2">
        <v>0</v>
      </c>
      <c r="U2019" s="2">
        <v>0</v>
      </c>
      <c r="V2019" s="2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 s="2">
        <f t="shared" si="242"/>
        <v>0</v>
      </c>
      <c r="AI2019" s="2">
        <f t="shared" si="237"/>
        <v>0</v>
      </c>
      <c r="AJ2019">
        <v>0</v>
      </c>
      <c r="AK2019" s="2">
        <f t="shared" si="236"/>
        <v>400</v>
      </c>
    </row>
    <row r="2020" spans="1:37" ht="12.75" customHeight="1">
      <c r="A2020" s="2">
        <v>14</v>
      </c>
      <c r="B2020" s="2">
        <v>15</v>
      </c>
      <c r="C2020" s="2" t="s">
        <v>10</v>
      </c>
      <c r="D2020" t="s">
        <v>1457</v>
      </c>
      <c r="E2020" s="2" t="s">
        <v>1609</v>
      </c>
      <c r="F2020" t="str">
        <f t="shared" si="238"/>
        <v>066REPAIRS AND MAINTENANCE</v>
      </c>
      <c r="G2020" t="str">
        <f t="shared" si="239"/>
        <v>1111MACHINERY &amp; EQUIPMENT</v>
      </c>
      <c r="H2020" s="2" t="s">
        <v>1586</v>
      </c>
      <c r="I2020" t="s">
        <v>1326</v>
      </c>
      <c r="J2020" s="2" t="s">
        <v>653</v>
      </c>
      <c r="K2020" s="2" t="s">
        <v>654</v>
      </c>
      <c r="L2020" s="2" t="s">
        <v>482</v>
      </c>
      <c r="M2020" s="2" t="s">
        <v>483</v>
      </c>
      <c r="N2020" s="2" t="s">
        <v>1123</v>
      </c>
      <c r="O2020" s="2" t="s">
        <v>1124</v>
      </c>
      <c r="P2020" s="2">
        <v>2561</v>
      </c>
      <c r="Q2020" s="2">
        <v>2561</v>
      </c>
      <c r="R2020" s="3">
        <f t="shared" si="240"/>
        <v>2701.855</v>
      </c>
      <c r="S2020" s="3">
        <f t="shared" si="241"/>
        <v>2845.0533150000001</v>
      </c>
      <c r="T2020" s="2">
        <v>0</v>
      </c>
      <c r="U2020" s="2">
        <v>0</v>
      </c>
      <c r="V2020" s="2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 s="2">
        <f t="shared" si="242"/>
        <v>0</v>
      </c>
      <c r="AI2020" s="2">
        <f t="shared" si="237"/>
        <v>0</v>
      </c>
      <c r="AJ2020">
        <v>0</v>
      </c>
      <c r="AK2020" s="2">
        <f t="shared" si="236"/>
        <v>2561</v>
      </c>
    </row>
    <row r="2021" spans="1:37" ht="12.75" customHeight="1">
      <c r="A2021" s="2">
        <v>14</v>
      </c>
      <c r="B2021" s="2">
        <v>15</v>
      </c>
      <c r="C2021" s="2" t="s">
        <v>10</v>
      </c>
      <c r="D2021" t="s">
        <v>1457</v>
      </c>
      <c r="E2021" s="2" t="s">
        <v>1609</v>
      </c>
      <c r="F2021" t="str">
        <f t="shared" si="238"/>
        <v>066REPAIRS AND MAINTENANCE</v>
      </c>
      <c r="G2021" t="str">
        <f t="shared" si="239"/>
        <v>1120REFUSE BINS</v>
      </c>
      <c r="H2021" s="2" t="s">
        <v>1586</v>
      </c>
      <c r="I2021" t="s">
        <v>1326</v>
      </c>
      <c r="J2021" s="2" t="s">
        <v>653</v>
      </c>
      <c r="K2021" s="2" t="s">
        <v>654</v>
      </c>
      <c r="L2021" s="2" t="s">
        <v>482</v>
      </c>
      <c r="M2021" s="2" t="s">
        <v>483</v>
      </c>
      <c r="N2021" s="2" t="s">
        <v>1171</v>
      </c>
      <c r="O2021" s="2" t="s">
        <v>1172</v>
      </c>
      <c r="P2021" s="2">
        <v>54900</v>
      </c>
      <c r="Q2021" s="2">
        <v>54900</v>
      </c>
      <c r="R2021" s="3">
        <f t="shared" si="240"/>
        <v>57919.5</v>
      </c>
      <c r="S2021" s="3">
        <f t="shared" si="241"/>
        <v>60989.233500000002</v>
      </c>
      <c r="T2021" s="2">
        <v>0</v>
      </c>
      <c r="U2021" s="2">
        <v>0</v>
      </c>
      <c r="V2021" s="2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 s="2">
        <f t="shared" si="242"/>
        <v>0</v>
      </c>
      <c r="AI2021" s="2">
        <f t="shared" si="237"/>
        <v>0</v>
      </c>
      <c r="AJ2021">
        <v>0</v>
      </c>
      <c r="AK2021" s="2">
        <f t="shared" ref="AK2021:AK2053" si="243">P2021</f>
        <v>54900</v>
      </c>
    </row>
    <row r="2022" spans="1:37" ht="12.75" customHeight="1">
      <c r="A2022" s="2">
        <v>14</v>
      </c>
      <c r="B2022" s="2">
        <v>15</v>
      </c>
      <c r="C2022" s="2" t="s">
        <v>10</v>
      </c>
      <c r="D2022" t="s">
        <v>1457</v>
      </c>
      <c r="E2022" s="2" t="s">
        <v>1609</v>
      </c>
      <c r="F2022" t="str">
        <f t="shared" si="238"/>
        <v>066REPAIRS AND MAINTENANCE</v>
      </c>
      <c r="G2022" t="str">
        <f t="shared" si="239"/>
        <v>1222COUNCIL-OWNED VEHICLES - COUNCIL-OWNED VEHICLE USAGE</v>
      </c>
      <c r="H2022" s="2" t="s">
        <v>1586</v>
      </c>
      <c r="I2022" t="s">
        <v>1326</v>
      </c>
      <c r="J2022" s="2" t="s">
        <v>653</v>
      </c>
      <c r="K2022" s="2" t="s">
        <v>654</v>
      </c>
      <c r="L2022" s="2" t="s">
        <v>482</v>
      </c>
      <c r="M2022" s="2" t="s">
        <v>483</v>
      </c>
      <c r="N2022" s="2" t="s">
        <v>504</v>
      </c>
      <c r="O2022" s="2" t="s">
        <v>505</v>
      </c>
      <c r="P2022" s="2">
        <v>1728311</v>
      </c>
      <c r="Q2022" s="2">
        <v>1535797</v>
      </c>
      <c r="R2022" s="3">
        <f t="shared" si="240"/>
        <v>1620265.835</v>
      </c>
      <c r="S2022" s="3">
        <f t="shared" si="241"/>
        <v>1706139.924255</v>
      </c>
      <c r="T2022" s="2">
        <v>300176.81</v>
      </c>
      <c r="U2022" s="2">
        <v>0</v>
      </c>
      <c r="V2022" s="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36785.74</v>
      </c>
      <c r="AC2022">
        <v>22742.92</v>
      </c>
      <c r="AD2022">
        <v>68500.45</v>
      </c>
      <c r="AE2022">
        <v>88334.64</v>
      </c>
      <c r="AF2022">
        <v>16221.85</v>
      </c>
      <c r="AG2022">
        <v>67591.210000000006</v>
      </c>
      <c r="AH2022" s="2">
        <f t="shared" si="242"/>
        <v>300176.81</v>
      </c>
      <c r="AI2022" s="2">
        <f t="shared" si="237"/>
        <v>0.17368217294225402</v>
      </c>
      <c r="AJ2022">
        <v>300176.81</v>
      </c>
      <c r="AK2022" s="2">
        <f t="shared" si="243"/>
        <v>1728311</v>
      </c>
    </row>
    <row r="2023" spans="1:37" ht="12.75" customHeight="1">
      <c r="A2023" s="2">
        <v>14</v>
      </c>
      <c r="B2023" s="2">
        <v>15</v>
      </c>
      <c r="C2023" s="2" t="s">
        <v>10</v>
      </c>
      <c r="D2023" t="s">
        <v>1458</v>
      </c>
      <c r="E2023" s="2" t="s">
        <v>1609</v>
      </c>
      <c r="F2023" t="str">
        <f t="shared" si="238"/>
        <v>066REPAIRS AND MAINTENANCE</v>
      </c>
      <c r="G2023" t="str">
        <f t="shared" si="239"/>
        <v>1101FURNITURE &amp; OFFICE EQUIPMENT</v>
      </c>
      <c r="H2023" s="2" t="s">
        <v>1585</v>
      </c>
      <c r="I2023" t="s">
        <v>1326</v>
      </c>
      <c r="J2023" s="2" t="s">
        <v>655</v>
      </c>
      <c r="K2023" s="2" t="s">
        <v>656</v>
      </c>
      <c r="L2023" s="2" t="s">
        <v>482</v>
      </c>
      <c r="M2023" s="2" t="s">
        <v>483</v>
      </c>
      <c r="N2023" s="2" t="s">
        <v>722</v>
      </c>
      <c r="O2023" s="2" t="s">
        <v>723</v>
      </c>
      <c r="P2023" s="2">
        <v>400</v>
      </c>
      <c r="Q2023" s="2">
        <v>400</v>
      </c>
      <c r="R2023" s="3">
        <f t="shared" si="240"/>
        <v>422</v>
      </c>
      <c r="S2023" s="3">
        <f t="shared" si="241"/>
        <v>444.36599999999999</v>
      </c>
      <c r="T2023" s="2">
        <v>0</v>
      </c>
      <c r="U2023" s="2">
        <v>0</v>
      </c>
      <c r="V2023" s="2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 s="2">
        <f t="shared" si="242"/>
        <v>0</v>
      </c>
      <c r="AI2023" s="2">
        <f t="shared" si="237"/>
        <v>0</v>
      </c>
      <c r="AJ2023">
        <v>0</v>
      </c>
      <c r="AK2023" s="2">
        <f t="shared" si="243"/>
        <v>400</v>
      </c>
    </row>
    <row r="2024" spans="1:37" ht="12.75" customHeight="1">
      <c r="A2024" s="2">
        <v>14</v>
      </c>
      <c r="B2024" s="2">
        <v>15</v>
      </c>
      <c r="C2024" s="2" t="s">
        <v>10</v>
      </c>
      <c r="D2024" t="s">
        <v>1458</v>
      </c>
      <c r="E2024" s="2" t="s">
        <v>1609</v>
      </c>
      <c r="F2024" t="str">
        <f t="shared" si="238"/>
        <v>066REPAIRS AND MAINTENANCE</v>
      </c>
      <c r="G2024" t="str">
        <f t="shared" si="239"/>
        <v>1111MACHINERY &amp; EQUIPMENT</v>
      </c>
      <c r="H2024" s="2" t="s">
        <v>1585</v>
      </c>
      <c r="I2024" t="s">
        <v>1326</v>
      </c>
      <c r="J2024" s="2" t="s">
        <v>655</v>
      </c>
      <c r="K2024" s="2" t="s">
        <v>656</v>
      </c>
      <c r="L2024" s="2" t="s">
        <v>482</v>
      </c>
      <c r="M2024" s="2" t="s">
        <v>483</v>
      </c>
      <c r="N2024" s="2" t="s">
        <v>1123</v>
      </c>
      <c r="O2024" s="2" t="s">
        <v>1124</v>
      </c>
      <c r="P2024" s="2">
        <v>1700</v>
      </c>
      <c r="Q2024" s="2">
        <v>1700</v>
      </c>
      <c r="R2024" s="3">
        <f t="shared" si="240"/>
        <v>1793.5</v>
      </c>
      <c r="S2024" s="3">
        <f t="shared" si="241"/>
        <v>1888.5554999999999</v>
      </c>
      <c r="T2024" s="2">
        <v>0</v>
      </c>
      <c r="U2024" s="2">
        <v>0</v>
      </c>
      <c r="V2024" s="2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 s="2">
        <f t="shared" si="242"/>
        <v>0</v>
      </c>
      <c r="AI2024" s="2">
        <f t="shared" si="237"/>
        <v>0</v>
      </c>
      <c r="AJ2024">
        <v>0</v>
      </c>
      <c r="AK2024" s="2">
        <f t="shared" si="243"/>
        <v>1700</v>
      </c>
    </row>
    <row r="2025" spans="1:37" ht="12.75" customHeight="1">
      <c r="A2025" s="2">
        <v>14</v>
      </c>
      <c r="B2025" s="2">
        <v>15</v>
      </c>
      <c r="C2025" s="2" t="s">
        <v>10</v>
      </c>
      <c r="D2025" t="s">
        <v>1458</v>
      </c>
      <c r="E2025" s="2" t="s">
        <v>1609</v>
      </c>
      <c r="F2025" t="str">
        <f t="shared" si="238"/>
        <v>066REPAIRS AND MAINTENANCE</v>
      </c>
      <c r="G2025" t="str">
        <f t="shared" si="239"/>
        <v>1215COUNCIL-OWNED BUILDINGS</v>
      </c>
      <c r="H2025" s="2" t="s">
        <v>1585</v>
      </c>
      <c r="I2025" t="s">
        <v>1326</v>
      </c>
      <c r="J2025" s="2" t="s">
        <v>655</v>
      </c>
      <c r="K2025" s="2" t="s">
        <v>656</v>
      </c>
      <c r="L2025" s="2" t="s">
        <v>482</v>
      </c>
      <c r="M2025" s="2" t="s">
        <v>483</v>
      </c>
      <c r="N2025" s="2" t="s">
        <v>1125</v>
      </c>
      <c r="O2025" s="2" t="s">
        <v>1126</v>
      </c>
      <c r="P2025" s="2">
        <v>30699</v>
      </c>
      <c r="Q2025" s="2">
        <v>30699</v>
      </c>
      <c r="R2025" s="3">
        <f t="shared" si="240"/>
        <v>32387.445</v>
      </c>
      <c r="S2025" s="3">
        <f t="shared" si="241"/>
        <v>34103.979585000001</v>
      </c>
      <c r="T2025" s="2">
        <v>1529.8000000000002</v>
      </c>
      <c r="U2025" s="2">
        <v>0</v>
      </c>
      <c r="V2025" s="2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308.64</v>
      </c>
      <c r="AG2025">
        <v>1221.1600000000001</v>
      </c>
      <c r="AH2025" s="2">
        <f t="shared" si="242"/>
        <v>1529.8000000000002</v>
      </c>
      <c r="AI2025" s="2">
        <f t="shared" si="237"/>
        <v>4.9832242092576313E-2</v>
      </c>
      <c r="AJ2025">
        <v>1529.8</v>
      </c>
      <c r="AK2025" s="2">
        <f t="shared" si="243"/>
        <v>30699</v>
      </c>
    </row>
    <row r="2026" spans="1:37" ht="12.75" customHeight="1">
      <c r="A2026" s="2">
        <v>14</v>
      </c>
      <c r="B2026" s="2">
        <v>15</v>
      </c>
      <c r="C2026" s="2" t="s">
        <v>10</v>
      </c>
      <c r="D2026" t="s">
        <v>1458</v>
      </c>
      <c r="E2026" s="2" t="s">
        <v>1609</v>
      </c>
      <c r="F2026" t="str">
        <f t="shared" si="238"/>
        <v>066REPAIRS AND MAINTENANCE</v>
      </c>
      <c r="G2026" t="str">
        <f t="shared" si="239"/>
        <v>1222COUNCIL-OWNED VEHICLES - COUNCIL-OWNED VEHICLE USAGE</v>
      </c>
      <c r="H2026" s="2" t="s">
        <v>1585</v>
      </c>
      <c r="I2026" t="s">
        <v>1326</v>
      </c>
      <c r="J2026" s="2" t="s">
        <v>655</v>
      </c>
      <c r="K2026" s="2" t="s">
        <v>656</v>
      </c>
      <c r="L2026" s="2" t="s">
        <v>482</v>
      </c>
      <c r="M2026" s="2" t="s">
        <v>483</v>
      </c>
      <c r="N2026" s="2" t="s">
        <v>504</v>
      </c>
      <c r="O2026" s="2" t="s">
        <v>505</v>
      </c>
      <c r="P2026" s="2">
        <v>576104</v>
      </c>
      <c r="Q2026" s="2">
        <v>511932</v>
      </c>
      <c r="R2026" s="3">
        <f t="shared" si="240"/>
        <v>540088.26</v>
      </c>
      <c r="S2026" s="3">
        <f t="shared" si="241"/>
        <v>568712.93778000004</v>
      </c>
      <c r="T2026" s="2">
        <v>28717.809999999998</v>
      </c>
      <c r="U2026" s="2">
        <v>0</v>
      </c>
      <c r="V2026" s="2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5397.45</v>
      </c>
      <c r="AC2026">
        <v>2554.87</v>
      </c>
      <c r="AD2026">
        <v>5569.65</v>
      </c>
      <c r="AE2026">
        <v>7555.72</v>
      </c>
      <c r="AF2026">
        <v>3648.76</v>
      </c>
      <c r="AG2026">
        <v>3991.36</v>
      </c>
      <c r="AH2026" s="2">
        <f t="shared" si="242"/>
        <v>28717.809999999998</v>
      </c>
      <c r="AI2026" s="2">
        <f t="shared" si="237"/>
        <v>4.9848308638718003E-2</v>
      </c>
      <c r="AJ2026">
        <v>28717.81</v>
      </c>
      <c r="AK2026" s="2">
        <f t="shared" si="243"/>
        <v>576104</v>
      </c>
    </row>
    <row r="2027" spans="1:37" ht="12.75" customHeight="1">
      <c r="A2027" s="2">
        <v>14</v>
      </c>
      <c r="B2027" s="2">
        <v>15</v>
      </c>
      <c r="C2027" s="2" t="s">
        <v>10</v>
      </c>
      <c r="D2027" t="s">
        <v>1459</v>
      </c>
      <c r="E2027" s="2" t="s">
        <v>1609</v>
      </c>
      <c r="F2027" t="str">
        <f t="shared" si="238"/>
        <v>066REPAIRS AND MAINTENANCE</v>
      </c>
      <c r="G2027" t="str">
        <f t="shared" si="239"/>
        <v>1101FURNITURE &amp; OFFICE EQUIPMENT</v>
      </c>
      <c r="H2027" s="2" t="s">
        <v>1583</v>
      </c>
      <c r="I2027" t="s">
        <v>1326</v>
      </c>
      <c r="J2027" s="2" t="s">
        <v>657</v>
      </c>
      <c r="K2027" s="2" t="s">
        <v>658</v>
      </c>
      <c r="L2027" s="2" t="s">
        <v>482</v>
      </c>
      <c r="M2027" s="2" t="s">
        <v>483</v>
      </c>
      <c r="N2027" s="2" t="s">
        <v>722</v>
      </c>
      <c r="O2027" s="2" t="s">
        <v>723</v>
      </c>
      <c r="P2027" s="2">
        <v>500</v>
      </c>
      <c r="Q2027" s="2">
        <v>500</v>
      </c>
      <c r="R2027" s="3">
        <f t="shared" si="240"/>
        <v>527.5</v>
      </c>
      <c r="S2027" s="3">
        <f t="shared" si="241"/>
        <v>555.45749999999998</v>
      </c>
      <c r="T2027" s="2">
        <v>0</v>
      </c>
      <c r="U2027" s="2">
        <v>0</v>
      </c>
      <c r="V2027" s="2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 s="2">
        <f t="shared" si="242"/>
        <v>0</v>
      </c>
      <c r="AI2027" s="2">
        <f t="shared" si="237"/>
        <v>0</v>
      </c>
      <c r="AJ2027">
        <v>0</v>
      </c>
      <c r="AK2027" s="2">
        <f t="shared" si="243"/>
        <v>500</v>
      </c>
    </row>
    <row r="2028" spans="1:37" ht="12.75" customHeight="1">
      <c r="A2028" s="2">
        <v>14</v>
      </c>
      <c r="B2028" s="2">
        <v>15</v>
      </c>
      <c r="C2028" s="2" t="s">
        <v>10</v>
      </c>
      <c r="D2028" t="s">
        <v>1460</v>
      </c>
      <c r="E2028" s="2" t="s">
        <v>1609</v>
      </c>
      <c r="F2028" t="str">
        <f t="shared" si="238"/>
        <v>066REPAIRS AND MAINTENANCE</v>
      </c>
      <c r="G2028" t="str">
        <f t="shared" si="239"/>
        <v>1101FURNITURE &amp; OFFICE EQUIPMENT</v>
      </c>
      <c r="H2028" s="2" t="s">
        <v>1583</v>
      </c>
      <c r="I2028" t="s">
        <v>1326</v>
      </c>
      <c r="J2028" s="2" t="s">
        <v>659</v>
      </c>
      <c r="K2028" s="2" t="s">
        <v>660</v>
      </c>
      <c r="L2028" s="2" t="s">
        <v>482</v>
      </c>
      <c r="M2028" s="2" t="s">
        <v>483</v>
      </c>
      <c r="N2028" s="2" t="s">
        <v>722</v>
      </c>
      <c r="O2028" s="2" t="s">
        <v>723</v>
      </c>
      <c r="P2028" s="2">
        <v>18750</v>
      </c>
      <c r="Q2028" s="2">
        <v>18750</v>
      </c>
      <c r="R2028" s="3">
        <f t="shared" si="240"/>
        <v>19781.25</v>
      </c>
      <c r="S2028" s="3">
        <f t="shared" si="241"/>
        <v>20829.65625</v>
      </c>
      <c r="T2028" s="2">
        <v>1686.8400000000001</v>
      </c>
      <c r="U2028" s="2">
        <v>0</v>
      </c>
      <c r="V2028" s="2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1156.1400000000001</v>
      </c>
      <c r="AD2028">
        <v>185.7</v>
      </c>
      <c r="AE2028">
        <v>0</v>
      </c>
      <c r="AF2028">
        <v>345</v>
      </c>
      <c r="AG2028">
        <v>0</v>
      </c>
      <c r="AH2028" s="2">
        <f t="shared" si="242"/>
        <v>1686.8400000000001</v>
      </c>
      <c r="AI2028" s="2">
        <f t="shared" si="237"/>
        <v>8.9964800000000011E-2</v>
      </c>
      <c r="AJ2028">
        <v>1686.84</v>
      </c>
      <c r="AK2028" s="2">
        <f t="shared" si="243"/>
        <v>18750</v>
      </c>
    </row>
    <row r="2029" spans="1:37" ht="12.75" customHeight="1">
      <c r="A2029" s="2">
        <v>14</v>
      </c>
      <c r="B2029" s="2">
        <v>15</v>
      </c>
      <c r="C2029" s="2" t="s">
        <v>10</v>
      </c>
      <c r="D2029" t="s">
        <v>1460</v>
      </c>
      <c r="E2029" s="2" t="s">
        <v>1609</v>
      </c>
      <c r="F2029" t="str">
        <f t="shared" si="238"/>
        <v>066REPAIRS AND MAINTENANCE</v>
      </c>
      <c r="G2029" t="str">
        <f t="shared" si="239"/>
        <v>1111MACHINERY &amp; EQUIPMENT</v>
      </c>
      <c r="H2029" s="2" t="s">
        <v>1583</v>
      </c>
      <c r="I2029" t="s">
        <v>1326</v>
      </c>
      <c r="J2029" s="2" t="s">
        <v>659</v>
      </c>
      <c r="K2029" s="2" t="s">
        <v>660</v>
      </c>
      <c r="L2029" s="2" t="s">
        <v>482</v>
      </c>
      <c r="M2029" s="2" t="s">
        <v>483</v>
      </c>
      <c r="N2029" s="2" t="s">
        <v>1123</v>
      </c>
      <c r="O2029" s="2" t="s">
        <v>1124</v>
      </c>
      <c r="P2029" s="2">
        <v>11500</v>
      </c>
      <c r="Q2029" s="2">
        <v>11500</v>
      </c>
      <c r="R2029" s="3">
        <f t="shared" si="240"/>
        <v>12132.5</v>
      </c>
      <c r="S2029" s="3">
        <f t="shared" si="241"/>
        <v>12775.522499999999</v>
      </c>
      <c r="T2029" s="2">
        <v>0</v>
      </c>
      <c r="U2029" s="2">
        <v>0</v>
      </c>
      <c r="V2029" s="2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 s="2">
        <f t="shared" si="242"/>
        <v>0</v>
      </c>
      <c r="AI2029" s="2">
        <f t="shared" si="237"/>
        <v>0</v>
      </c>
      <c r="AJ2029">
        <v>0</v>
      </c>
      <c r="AK2029" s="2">
        <f t="shared" si="243"/>
        <v>11500</v>
      </c>
    </row>
    <row r="2030" spans="1:37" ht="12.75" customHeight="1">
      <c r="A2030" s="2">
        <v>14</v>
      </c>
      <c r="B2030" s="2">
        <v>15</v>
      </c>
      <c r="C2030" s="2" t="s">
        <v>10</v>
      </c>
      <c r="D2030" t="s">
        <v>1460</v>
      </c>
      <c r="E2030" s="2" t="s">
        <v>1609</v>
      </c>
      <c r="F2030" t="str">
        <f t="shared" si="238"/>
        <v>066REPAIRS AND MAINTENANCE</v>
      </c>
      <c r="G2030" t="str">
        <f t="shared" si="239"/>
        <v>1211COUNCIL-OWNED LAND</v>
      </c>
      <c r="H2030" s="2" t="s">
        <v>1583</v>
      </c>
      <c r="I2030" t="s">
        <v>1326</v>
      </c>
      <c r="J2030" s="2" t="s">
        <v>659</v>
      </c>
      <c r="K2030" s="2" t="s">
        <v>660</v>
      </c>
      <c r="L2030" s="2" t="s">
        <v>482</v>
      </c>
      <c r="M2030" s="2" t="s">
        <v>483</v>
      </c>
      <c r="N2030" s="2" t="s">
        <v>484</v>
      </c>
      <c r="O2030" s="2" t="s">
        <v>485</v>
      </c>
      <c r="P2030" s="2">
        <v>16666</v>
      </c>
      <c r="Q2030" s="2">
        <v>16666</v>
      </c>
      <c r="R2030" s="3">
        <f t="shared" si="240"/>
        <v>17582.63</v>
      </c>
      <c r="S2030" s="3">
        <f t="shared" si="241"/>
        <v>18514.509389999999</v>
      </c>
      <c r="T2030" s="2">
        <v>0</v>
      </c>
      <c r="U2030" s="2">
        <v>0</v>
      </c>
      <c r="V2030" s="2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 s="2">
        <f t="shared" si="242"/>
        <v>0</v>
      </c>
      <c r="AI2030" s="2">
        <f t="shared" si="237"/>
        <v>0</v>
      </c>
      <c r="AJ2030">
        <v>0</v>
      </c>
      <c r="AK2030" s="2">
        <f t="shared" si="243"/>
        <v>16666</v>
      </c>
    </row>
    <row r="2031" spans="1:37" ht="12.75" customHeight="1">
      <c r="A2031" s="2">
        <v>14</v>
      </c>
      <c r="B2031" s="2">
        <v>15</v>
      </c>
      <c r="C2031" s="2" t="s">
        <v>10</v>
      </c>
      <c r="D2031" t="s">
        <v>1461</v>
      </c>
      <c r="E2031" s="2" t="s">
        <v>1609</v>
      </c>
      <c r="F2031" t="str">
        <f t="shared" si="238"/>
        <v>066REPAIRS AND MAINTENANCE</v>
      </c>
      <c r="G2031" t="str">
        <f t="shared" si="239"/>
        <v>1101FURNITURE &amp; OFFICE EQUIPMENT</v>
      </c>
      <c r="H2031" s="2" t="s">
        <v>1576</v>
      </c>
      <c r="I2031" t="s">
        <v>1326</v>
      </c>
      <c r="J2031" s="2" t="s">
        <v>663</v>
      </c>
      <c r="K2031" s="2" t="s">
        <v>664</v>
      </c>
      <c r="L2031" s="2" t="s">
        <v>482</v>
      </c>
      <c r="M2031" s="2" t="s">
        <v>483</v>
      </c>
      <c r="N2031" s="2" t="s">
        <v>722</v>
      </c>
      <c r="O2031" s="2" t="s">
        <v>723</v>
      </c>
      <c r="P2031" s="2">
        <v>539</v>
      </c>
      <c r="Q2031" s="2">
        <v>539</v>
      </c>
      <c r="R2031" s="3">
        <f t="shared" si="240"/>
        <v>568.64499999999998</v>
      </c>
      <c r="S2031" s="3">
        <f t="shared" si="241"/>
        <v>598.783185</v>
      </c>
      <c r="T2031" s="2">
        <v>0</v>
      </c>
      <c r="U2031" s="2">
        <v>0</v>
      </c>
      <c r="V2031" s="2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 s="2">
        <f t="shared" si="242"/>
        <v>0</v>
      </c>
      <c r="AI2031" s="2">
        <f t="shared" si="237"/>
        <v>0</v>
      </c>
      <c r="AJ2031">
        <v>0</v>
      </c>
      <c r="AK2031" s="2">
        <f t="shared" si="243"/>
        <v>539</v>
      </c>
    </row>
    <row r="2032" spans="1:37" ht="12.75" customHeight="1">
      <c r="A2032" s="2">
        <v>14</v>
      </c>
      <c r="B2032" s="2">
        <v>15</v>
      </c>
      <c r="C2032" s="2" t="s">
        <v>10</v>
      </c>
      <c r="D2032" t="s">
        <v>1461</v>
      </c>
      <c r="E2032" s="2" t="s">
        <v>1609</v>
      </c>
      <c r="F2032" t="str">
        <f t="shared" si="238"/>
        <v>066REPAIRS AND MAINTENANCE</v>
      </c>
      <c r="G2032" t="str">
        <f t="shared" si="239"/>
        <v>1111MACHINERY &amp; EQUIPMENT</v>
      </c>
      <c r="H2032" s="2" t="s">
        <v>1576</v>
      </c>
      <c r="I2032" t="s">
        <v>1326</v>
      </c>
      <c r="J2032" s="2" t="s">
        <v>663</v>
      </c>
      <c r="K2032" s="2" t="s">
        <v>664</v>
      </c>
      <c r="L2032" s="2" t="s">
        <v>482</v>
      </c>
      <c r="M2032" s="2" t="s">
        <v>483</v>
      </c>
      <c r="N2032" s="2" t="s">
        <v>1123</v>
      </c>
      <c r="O2032" s="2" t="s">
        <v>1124</v>
      </c>
      <c r="P2032" s="2">
        <v>30000</v>
      </c>
      <c r="Q2032" s="2">
        <v>30000</v>
      </c>
      <c r="R2032" s="3">
        <f t="shared" si="240"/>
        <v>31650</v>
      </c>
      <c r="S2032" s="3">
        <f t="shared" si="241"/>
        <v>33327.449999999997</v>
      </c>
      <c r="T2032" s="2">
        <v>9651.369999999999</v>
      </c>
      <c r="U2032" s="2">
        <v>2090</v>
      </c>
      <c r="V2032" s="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405</v>
      </c>
      <c r="AC2032">
        <v>3808.93</v>
      </c>
      <c r="AD2032">
        <v>0</v>
      </c>
      <c r="AE2032">
        <v>5437.44</v>
      </c>
      <c r="AF2032">
        <v>0</v>
      </c>
      <c r="AG2032">
        <v>0</v>
      </c>
      <c r="AH2032" s="2">
        <f t="shared" si="242"/>
        <v>9651.369999999999</v>
      </c>
      <c r="AI2032" s="2">
        <f t="shared" si="237"/>
        <v>0.32171233333333332</v>
      </c>
      <c r="AJ2032">
        <v>9651.3700000000008</v>
      </c>
      <c r="AK2032" s="2">
        <f t="shared" si="243"/>
        <v>30000</v>
      </c>
    </row>
    <row r="2033" spans="1:37" ht="12.75" customHeight="1">
      <c r="A2033" s="2">
        <v>14</v>
      </c>
      <c r="B2033" s="2">
        <v>15</v>
      </c>
      <c r="C2033" s="2" t="s">
        <v>10</v>
      </c>
      <c r="D2033" t="s">
        <v>1461</v>
      </c>
      <c r="E2033" s="2" t="s">
        <v>1609</v>
      </c>
      <c r="F2033" t="str">
        <f t="shared" si="238"/>
        <v>066REPAIRS AND MAINTENANCE</v>
      </c>
      <c r="G2033" t="str">
        <f t="shared" si="239"/>
        <v>1150TRAFFIC LIGHTS</v>
      </c>
      <c r="H2033" s="2" t="s">
        <v>1576</v>
      </c>
      <c r="I2033" t="s">
        <v>1326</v>
      </c>
      <c r="J2033" s="2" t="s">
        <v>663</v>
      </c>
      <c r="K2033" s="2" t="s">
        <v>664</v>
      </c>
      <c r="L2033" s="2" t="s">
        <v>482</v>
      </c>
      <c r="M2033" s="2" t="s">
        <v>483</v>
      </c>
      <c r="N2033" s="2" t="s">
        <v>1173</v>
      </c>
      <c r="O2033" s="2" t="s">
        <v>1174</v>
      </c>
      <c r="P2033" s="2">
        <v>849</v>
      </c>
      <c r="Q2033" s="2">
        <v>849</v>
      </c>
      <c r="R2033" s="3">
        <f t="shared" si="240"/>
        <v>895.69500000000005</v>
      </c>
      <c r="S2033" s="3">
        <f t="shared" si="241"/>
        <v>943.16683499999999</v>
      </c>
      <c r="T2033" s="2">
        <v>0</v>
      </c>
      <c r="U2033" s="2">
        <v>0</v>
      </c>
      <c r="V2033" s="2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 s="2">
        <f t="shared" si="242"/>
        <v>0</v>
      </c>
      <c r="AI2033" s="2">
        <f t="shared" si="237"/>
        <v>0</v>
      </c>
      <c r="AJ2033">
        <v>0</v>
      </c>
      <c r="AK2033" s="2">
        <f t="shared" si="243"/>
        <v>849</v>
      </c>
    </row>
    <row r="2034" spans="1:37" ht="12.75" customHeight="1">
      <c r="A2034" s="2">
        <v>14</v>
      </c>
      <c r="B2034" s="2">
        <v>15</v>
      </c>
      <c r="C2034" s="2" t="s">
        <v>10</v>
      </c>
      <c r="D2034" t="s">
        <v>1461</v>
      </c>
      <c r="E2034" s="2" t="s">
        <v>1609</v>
      </c>
      <c r="F2034" t="str">
        <f t="shared" si="238"/>
        <v>066REPAIRS AND MAINTENANCE</v>
      </c>
      <c r="G2034" t="str">
        <f t="shared" si="239"/>
        <v>1154TRAFFIC &amp; ROAD SIGNS</v>
      </c>
      <c r="H2034" s="2" t="s">
        <v>1576</v>
      </c>
      <c r="I2034" t="s">
        <v>1326</v>
      </c>
      <c r="J2034" s="2" t="s">
        <v>663</v>
      </c>
      <c r="K2034" s="2" t="s">
        <v>664</v>
      </c>
      <c r="L2034" s="2" t="s">
        <v>482</v>
      </c>
      <c r="M2034" s="2" t="s">
        <v>483</v>
      </c>
      <c r="N2034" s="2" t="s">
        <v>1175</v>
      </c>
      <c r="O2034" s="2" t="s">
        <v>1176</v>
      </c>
      <c r="P2034" s="2">
        <v>20000</v>
      </c>
      <c r="Q2034" s="2">
        <v>20000</v>
      </c>
      <c r="R2034" s="3">
        <f t="shared" si="240"/>
        <v>21100</v>
      </c>
      <c r="S2034" s="3">
        <f t="shared" si="241"/>
        <v>22218.3</v>
      </c>
      <c r="T2034" s="2">
        <v>2192.92</v>
      </c>
      <c r="U2034" s="2">
        <v>0</v>
      </c>
      <c r="V2034" s="2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384.3</v>
      </c>
      <c r="AC2034">
        <v>28.07</v>
      </c>
      <c r="AD2034">
        <v>0</v>
      </c>
      <c r="AE2034">
        <v>1229.75</v>
      </c>
      <c r="AF2034">
        <v>550.79999999999995</v>
      </c>
      <c r="AG2034">
        <v>0</v>
      </c>
      <c r="AH2034" s="2">
        <f t="shared" si="242"/>
        <v>2192.92</v>
      </c>
      <c r="AI2034" s="2">
        <f t="shared" si="237"/>
        <v>0.10964600000000001</v>
      </c>
      <c r="AJ2034">
        <v>2192.92</v>
      </c>
      <c r="AK2034" s="2">
        <f t="shared" si="243"/>
        <v>20000</v>
      </c>
    </row>
    <row r="2035" spans="1:37" ht="12.75" customHeight="1">
      <c r="A2035" s="2">
        <v>14</v>
      </c>
      <c r="B2035" s="2">
        <v>15</v>
      </c>
      <c r="C2035" s="2" t="s">
        <v>10</v>
      </c>
      <c r="D2035" t="s">
        <v>1461</v>
      </c>
      <c r="E2035" s="2" t="s">
        <v>1609</v>
      </c>
      <c r="F2035" t="str">
        <f t="shared" si="238"/>
        <v>066REPAIRS AND MAINTENANCE</v>
      </c>
      <c r="G2035" t="str">
        <f t="shared" si="239"/>
        <v>1222COUNCIL-OWNED VEHICLES - COUNCIL-OWNED VEHICLE USAGE</v>
      </c>
      <c r="H2035" s="2" t="s">
        <v>1576</v>
      </c>
      <c r="I2035" t="s">
        <v>1326</v>
      </c>
      <c r="J2035" s="2" t="s">
        <v>663</v>
      </c>
      <c r="K2035" s="2" t="s">
        <v>664</v>
      </c>
      <c r="L2035" s="2" t="s">
        <v>482</v>
      </c>
      <c r="M2035" s="2" t="s">
        <v>483</v>
      </c>
      <c r="N2035" s="2" t="s">
        <v>504</v>
      </c>
      <c r="O2035" s="2" t="s">
        <v>505</v>
      </c>
      <c r="P2035" s="2">
        <v>0</v>
      </c>
      <c r="Q2035" s="2">
        <v>0</v>
      </c>
      <c r="R2035" s="3">
        <f t="shared" si="240"/>
        <v>0</v>
      </c>
      <c r="S2035" s="3">
        <f t="shared" si="241"/>
        <v>0</v>
      </c>
      <c r="T2035" s="2">
        <v>0</v>
      </c>
      <c r="U2035" s="2">
        <v>0</v>
      </c>
      <c r="V2035" s="2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 s="2">
        <f t="shared" si="242"/>
        <v>0</v>
      </c>
      <c r="AI2035" s="2" t="e">
        <f t="shared" si="237"/>
        <v>#DIV/0!</v>
      </c>
      <c r="AJ2035">
        <v>0</v>
      </c>
      <c r="AK2035" s="2">
        <f t="shared" si="243"/>
        <v>0</v>
      </c>
    </row>
    <row r="2036" spans="1:37" ht="12.75" customHeight="1">
      <c r="A2036" s="2">
        <v>14</v>
      </c>
      <c r="B2036" s="2">
        <v>15</v>
      </c>
      <c r="C2036" s="2" t="s">
        <v>10</v>
      </c>
      <c r="D2036" t="s">
        <v>1462</v>
      </c>
      <c r="E2036" s="2" t="s">
        <v>1604</v>
      </c>
      <c r="F2036" t="str">
        <f t="shared" si="238"/>
        <v>066REPAIRS AND MAINTENANCE</v>
      </c>
      <c r="G2036" t="str">
        <f t="shared" si="239"/>
        <v>1101FURNITURE &amp; OFFICE EQUIPMENT</v>
      </c>
      <c r="H2036" s="2" t="s">
        <v>1577</v>
      </c>
      <c r="I2036" t="s">
        <v>1326</v>
      </c>
      <c r="J2036" s="2" t="s">
        <v>669</v>
      </c>
      <c r="K2036" s="2" t="s">
        <v>670</v>
      </c>
      <c r="L2036" s="2" t="s">
        <v>482</v>
      </c>
      <c r="M2036" s="2" t="s">
        <v>483</v>
      </c>
      <c r="N2036" s="2" t="s">
        <v>722</v>
      </c>
      <c r="O2036" s="2" t="s">
        <v>723</v>
      </c>
      <c r="P2036" s="2">
        <v>392</v>
      </c>
      <c r="Q2036" s="2">
        <v>392</v>
      </c>
      <c r="R2036" s="3">
        <f t="shared" si="240"/>
        <v>413.56</v>
      </c>
      <c r="S2036" s="3">
        <f t="shared" si="241"/>
        <v>435.47868</v>
      </c>
      <c r="T2036" s="2">
        <v>0</v>
      </c>
      <c r="U2036" s="2">
        <v>0</v>
      </c>
      <c r="V2036" s="2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 s="2">
        <f t="shared" si="242"/>
        <v>0</v>
      </c>
      <c r="AI2036" s="2">
        <f t="shared" si="237"/>
        <v>0</v>
      </c>
      <c r="AJ2036">
        <v>0</v>
      </c>
      <c r="AK2036" s="2">
        <f t="shared" si="243"/>
        <v>392</v>
      </c>
    </row>
    <row r="2037" spans="1:37" ht="12.75" customHeight="1">
      <c r="A2037" s="2">
        <v>14</v>
      </c>
      <c r="B2037" s="2">
        <v>15</v>
      </c>
      <c r="C2037" s="2" t="s">
        <v>10</v>
      </c>
      <c r="D2037" t="s">
        <v>1462</v>
      </c>
      <c r="E2037" s="2" t="s">
        <v>1604</v>
      </c>
      <c r="F2037" t="str">
        <f t="shared" si="238"/>
        <v>066REPAIRS AND MAINTENANCE</v>
      </c>
      <c r="G2037" t="str">
        <f t="shared" si="239"/>
        <v>1111MACHINERY &amp; EQUIPMENT</v>
      </c>
      <c r="H2037" s="2" t="s">
        <v>1577</v>
      </c>
      <c r="I2037" t="s">
        <v>1326</v>
      </c>
      <c r="J2037" s="2" t="s">
        <v>669</v>
      </c>
      <c r="K2037" s="2" t="s">
        <v>670</v>
      </c>
      <c r="L2037" s="2" t="s">
        <v>482</v>
      </c>
      <c r="M2037" s="2" t="s">
        <v>483</v>
      </c>
      <c r="N2037" s="2" t="s">
        <v>1123</v>
      </c>
      <c r="O2037" s="2" t="s">
        <v>1124</v>
      </c>
      <c r="P2037" s="2">
        <v>799</v>
      </c>
      <c r="Q2037" s="2">
        <v>799</v>
      </c>
      <c r="R2037" s="3">
        <f t="shared" si="240"/>
        <v>842.94500000000005</v>
      </c>
      <c r="S2037" s="3">
        <f t="shared" si="241"/>
        <v>887.62108499999999</v>
      </c>
      <c r="T2037" s="2">
        <v>0</v>
      </c>
      <c r="U2037" s="2">
        <v>0</v>
      </c>
      <c r="V2037" s="2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 s="2">
        <f t="shared" si="242"/>
        <v>0</v>
      </c>
      <c r="AI2037" s="2">
        <f t="shared" si="237"/>
        <v>0</v>
      </c>
      <c r="AJ2037">
        <v>0</v>
      </c>
      <c r="AK2037" s="2">
        <f t="shared" si="243"/>
        <v>799</v>
      </c>
    </row>
    <row r="2038" spans="1:37" ht="12.75" customHeight="1">
      <c r="A2038" s="2">
        <v>14</v>
      </c>
      <c r="B2038" s="2">
        <v>15</v>
      </c>
      <c r="C2038" s="2" t="s">
        <v>10</v>
      </c>
      <c r="D2038" t="s">
        <v>1463</v>
      </c>
      <c r="E2038" s="2" t="s">
        <v>1610</v>
      </c>
      <c r="F2038" t="str">
        <f t="shared" si="238"/>
        <v>066REPAIRS AND MAINTENANCE</v>
      </c>
      <c r="G2038" t="str">
        <f t="shared" si="239"/>
        <v>1111MACHINERY &amp; EQUIPMENT</v>
      </c>
      <c r="H2038" s="2" t="s">
        <v>1584</v>
      </c>
      <c r="I2038" t="s">
        <v>1326</v>
      </c>
      <c r="J2038" s="2" t="s">
        <v>671</v>
      </c>
      <c r="K2038" s="2" t="s">
        <v>672</v>
      </c>
      <c r="L2038" s="2" t="s">
        <v>482</v>
      </c>
      <c r="M2038" s="2" t="s">
        <v>483</v>
      </c>
      <c r="N2038" s="2" t="s">
        <v>1123</v>
      </c>
      <c r="O2038" s="2" t="s">
        <v>1124</v>
      </c>
      <c r="P2038" s="2">
        <v>2322</v>
      </c>
      <c r="Q2038" s="2">
        <v>2322</v>
      </c>
      <c r="R2038" s="3">
        <f t="shared" si="240"/>
        <v>2449.71</v>
      </c>
      <c r="S2038" s="3">
        <f t="shared" si="241"/>
        <v>2579.5446299999999</v>
      </c>
      <c r="T2038" s="2">
        <v>356.31</v>
      </c>
      <c r="U2038" s="2">
        <v>0</v>
      </c>
      <c r="V2038" s="2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356.31</v>
      </c>
      <c r="AD2038">
        <v>0</v>
      </c>
      <c r="AE2038">
        <v>0</v>
      </c>
      <c r="AF2038">
        <v>0</v>
      </c>
      <c r="AG2038">
        <v>0</v>
      </c>
      <c r="AH2038" s="2">
        <f t="shared" si="242"/>
        <v>356.31</v>
      </c>
      <c r="AI2038" s="2">
        <f t="shared" si="237"/>
        <v>0.15344961240310079</v>
      </c>
      <c r="AJ2038">
        <v>356.31</v>
      </c>
      <c r="AK2038" s="2">
        <f t="shared" si="243"/>
        <v>2322</v>
      </c>
    </row>
    <row r="2039" spans="1:37" ht="12.75" customHeight="1">
      <c r="A2039" s="2">
        <v>14</v>
      </c>
      <c r="B2039" s="2">
        <v>15</v>
      </c>
      <c r="C2039" s="2" t="s">
        <v>10</v>
      </c>
      <c r="D2039" t="s">
        <v>1463</v>
      </c>
      <c r="E2039" s="2" t="s">
        <v>1610</v>
      </c>
      <c r="F2039" t="str">
        <f t="shared" si="238"/>
        <v>066REPAIRS AND MAINTENANCE</v>
      </c>
      <c r="G2039" t="str">
        <f t="shared" si="239"/>
        <v>1112MACHINERY &amp; EQUIPMENT - INTERNAL LABOUR</v>
      </c>
      <c r="H2039" s="2" t="s">
        <v>1584</v>
      </c>
      <c r="I2039" t="s">
        <v>1326</v>
      </c>
      <c r="J2039" s="2" t="s">
        <v>671</v>
      </c>
      <c r="K2039" s="2" t="s">
        <v>672</v>
      </c>
      <c r="L2039" s="2" t="s">
        <v>482</v>
      </c>
      <c r="M2039" s="2" t="s">
        <v>483</v>
      </c>
      <c r="N2039" s="2" t="s">
        <v>1165</v>
      </c>
      <c r="O2039" s="2" t="s">
        <v>1166</v>
      </c>
      <c r="P2039" s="2">
        <v>12524</v>
      </c>
      <c r="Q2039" s="2">
        <v>13273</v>
      </c>
      <c r="R2039" s="3">
        <f t="shared" si="240"/>
        <v>14003.014999999999</v>
      </c>
      <c r="S2039" s="3">
        <f t="shared" si="241"/>
        <v>14745.174794999999</v>
      </c>
      <c r="T2039" s="2">
        <v>0</v>
      </c>
      <c r="U2039" s="2">
        <v>0</v>
      </c>
      <c r="V2039" s="2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 s="2">
        <f t="shared" si="242"/>
        <v>0</v>
      </c>
      <c r="AI2039" s="2">
        <f t="shared" si="237"/>
        <v>0</v>
      </c>
      <c r="AJ2039">
        <v>0</v>
      </c>
      <c r="AK2039" s="2">
        <f t="shared" si="243"/>
        <v>12524</v>
      </c>
    </row>
    <row r="2040" spans="1:37" ht="12.75" customHeight="1">
      <c r="A2040" s="2">
        <v>14</v>
      </c>
      <c r="B2040" s="2">
        <v>15</v>
      </c>
      <c r="C2040" s="2" t="s">
        <v>10</v>
      </c>
      <c r="D2040" t="s">
        <v>1463</v>
      </c>
      <c r="E2040" s="2" t="s">
        <v>1610</v>
      </c>
      <c r="F2040" t="str">
        <f t="shared" si="238"/>
        <v>066REPAIRS AND MAINTENANCE</v>
      </c>
      <c r="G2040" t="str">
        <f t="shared" si="239"/>
        <v>1130DISTRIBUTION NETWORKS</v>
      </c>
      <c r="H2040" s="2" t="s">
        <v>1584</v>
      </c>
      <c r="I2040" t="s">
        <v>1326</v>
      </c>
      <c r="J2040" s="2" t="s">
        <v>671</v>
      </c>
      <c r="K2040" s="2" t="s">
        <v>672</v>
      </c>
      <c r="L2040" s="2" t="s">
        <v>482</v>
      </c>
      <c r="M2040" s="2" t="s">
        <v>483</v>
      </c>
      <c r="N2040" s="2" t="s">
        <v>1167</v>
      </c>
      <c r="O2040" s="2" t="s">
        <v>1168</v>
      </c>
      <c r="P2040" s="2">
        <v>350000</v>
      </c>
      <c r="Q2040" s="2">
        <f>350000+1500000</f>
        <v>1850000</v>
      </c>
      <c r="R2040" s="3">
        <f t="shared" si="240"/>
        <v>1951750</v>
      </c>
      <c r="S2040" s="3">
        <f t="shared" si="241"/>
        <v>2055192.75</v>
      </c>
      <c r="T2040" s="2">
        <v>0</v>
      </c>
      <c r="U2040" s="2">
        <v>200000</v>
      </c>
      <c r="V2040" s="2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 s="2">
        <f t="shared" si="242"/>
        <v>0</v>
      </c>
      <c r="AI2040" s="2">
        <f t="shared" si="237"/>
        <v>0</v>
      </c>
      <c r="AJ2040">
        <v>0</v>
      </c>
      <c r="AK2040" s="2">
        <f t="shared" si="243"/>
        <v>350000</v>
      </c>
    </row>
    <row r="2041" spans="1:37" ht="12.75" customHeight="1">
      <c r="A2041" s="2">
        <v>14</v>
      </c>
      <c r="B2041" s="2">
        <v>15</v>
      </c>
      <c r="C2041" s="2" t="s">
        <v>10</v>
      </c>
      <c r="D2041" t="s">
        <v>1463</v>
      </c>
      <c r="E2041" s="2" t="s">
        <v>1610</v>
      </c>
      <c r="F2041" t="str">
        <f t="shared" si="238"/>
        <v>066REPAIRS AND MAINTENANCE</v>
      </c>
      <c r="G2041" t="str">
        <f t="shared" si="239"/>
        <v>1131DISTRIBUTION NETWORK - INTERNAL LABOUR</v>
      </c>
      <c r="H2041" s="2" t="s">
        <v>1584</v>
      </c>
      <c r="I2041" t="s">
        <v>1326</v>
      </c>
      <c r="J2041" s="2" t="s">
        <v>671</v>
      </c>
      <c r="K2041" s="2" t="s">
        <v>672</v>
      </c>
      <c r="L2041" s="2" t="s">
        <v>482</v>
      </c>
      <c r="M2041" s="2" t="s">
        <v>483</v>
      </c>
      <c r="N2041" s="2" t="s">
        <v>1145</v>
      </c>
      <c r="O2041" s="2" t="s">
        <v>1146</v>
      </c>
      <c r="P2041" s="2">
        <v>5126580</v>
      </c>
      <c r="Q2041" s="2">
        <v>4614842</v>
      </c>
      <c r="R2041" s="3">
        <f t="shared" si="240"/>
        <v>4868658.3099999996</v>
      </c>
      <c r="S2041" s="3">
        <f t="shared" si="241"/>
        <v>5126697.2004299993</v>
      </c>
      <c r="T2041" s="2">
        <v>0</v>
      </c>
      <c r="U2041" s="2">
        <v>0</v>
      </c>
      <c r="V2041" s="2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 s="2">
        <f t="shared" si="242"/>
        <v>0</v>
      </c>
      <c r="AI2041" s="2">
        <f t="shared" si="237"/>
        <v>0</v>
      </c>
      <c r="AJ2041">
        <v>0</v>
      </c>
      <c r="AK2041" s="2">
        <f t="shared" si="243"/>
        <v>5126580</v>
      </c>
    </row>
    <row r="2042" spans="1:37" ht="12.75" customHeight="1">
      <c r="A2042" s="2">
        <v>14</v>
      </c>
      <c r="B2042" s="2">
        <v>15</v>
      </c>
      <c r="C2042" s="2" t="s">
        <v>10</v>
      </c>
      <c r="D2042" t="s">
        <v>1463</v>
      </c>
      <c r="E2042" s="2" t="s">
        <v>1610</v>
      </c>
      <c r="F2042" t="str">
        <f t="shared" si="238"/>
        <v>066REPAIRS AND MAINTENANCE</v>
      </c>
      <c r="G2042" t="str">
        <f t="shared" si="239"/>
        <v>1151TRAFFIC LIGHTS - INTERNAL LABOUR</v>
      </c>
      <c r="H2042" s="2" t="s">
        <v>1584</v>
      </c>
      <c r="I2042" t="s">
        <v>1326</v>
      </c>
      <c r="J2042" s="2" t="s">
        <v>671</v>
      </c>
      <c r="K2042" s="2" t="s">
        <v>672</v>
      </c>
      <c r="L2042" s="2" t="s">
        <v>482</v>
      </c>
      <c r="M2042" s="2" t="s">
        <v>483</v>
      </c>
      <c r="N2042" s="2" t="s">
        <v>1177</v>
      </c>
      <c r="O2042" s="2" t="s">
        <v>1178</v>
      </c>
      <c r="P2042" s="2">
        <v>12524</v>
      </c>
      <c r="Q2042" s="2">
        <v>13273</v>
      </c>
      <c r="R2042" s="3">
        <f t="shared" si="240"/>
        <v>14003.014999999999</v>
      </c>
      <c r="S2042" s="3">
        <f t="shared" si="241"/>
        <v>14745.174794999999</v>
      </c>
      <c r="T2042" s="2">
        <v>0</v>
      </c>
      <c r="U2042" s="2">
        <v>0</v>
      </c>
      <c r="V2042" s="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 s="2">
        <f t="shared" si="242"/>
        <v>0</v>
      </c>
      <c r="AI2042" s="2">
        <f t="shared" si="237"/>
        <v>0</v>
      </c>
      <c r="AJ2042">
        <v>0</v>
      </c>
      <c r="AK2042" s="2">
        <f t="shared" si="243"/>
        <v>12524</v>
      </c>
    </row>
    <row r="2043" spans="1:37" ht="12.75" customHeight="1">
      <c r="A2043" s="2">
        <v>14</v>
      </c>
      <c r="B2043" s="2">
        <v>15</v>
      </c>
      <c r="C2043" s="2" t="s">
        <v>10</v>
      </c>
      <c r="D2043" t="s">
        <v>1463</v>
      </c>
      <c r="E2043" s="2" t="s">
        <v>1610</v>
      </c>
      <c r="F2043" t="str">
        <f t="shared" si="238"/>
        <v>066REPAIRS AND MAINTENANCE</v>
      </c>
      <c r="G2043" t="str">
        <f t="shared" si="239"/>
        <v>1159STREETLIGHTS - INTERNAL LABOUR</v>
      </c>
      <c r="H2043" s="2" t="s">
        <v>1584</v>
      </c>
      <c r="I2043" t="s">
        <v>1326</v>
      </c>
      <c r="J2043" s="2" t="s">
        <v>671</v>
      </c>
      <c r="K2043" s="2" t="s">
        <v>672</v>
      </c>
      <c r="L2043" s="2" t="s">
        <v>482</v>
      </c>
      <c r="M2043" s="2" t="s">
        <v>483</v>
      </c>
      <c r="N2043" s="2" t="s">
        <v>1179</v>
      </c>
      <c r="O2043" s="2" t="s">
        <v>1180</v>
      </c>
      <c r="P2043" s="2">
        <v>12524</v>
      </c>
      <c r="Q2043" s="2">
        <v>13273</v>
      </c>
      <c r="R2043" s="3">
        <f t="shared" si="240"/>
        <v>14003.014999999999</v>
      </c>
      <c r="S2043" s="3">
        <f t="shared" si="241"/>
        <v>14745.174794999999</v>
      </c>
      <c r="T2043" s="2">
        <v>0</v>
      </c>
      <c r="U2043" s="2">
        <v>0</v>
      </c>
      <c r="V2043" s="2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 s="2">
        <f t="shared" si="242"/>
        <v>0</v>
      </c>
      <c r="AI2043" s="2">
        <f t="shared" si="237"/>
        <v>0</v>
      </c>
      <c r="AJ2043">
        <v>0</v>
      </c>
      <c r="AK2043" s="2">
        <f t="shared" si="243"/>
        <v>12524</v>
      </c>
    </row>
    <row r="2044" spans="1:37" ht="12.75" customHeight="1">
      <c r="A2044" s="2">
        <v>14</v>
      </c>
      <c r="B2044" s="2">
        <v>15</v>
      </c>
      <c r="C2044" s="2" t="s">
        <v>10</v>
      </c>
      <c r="D2044" t="s">
        <v>1463</v>
      </c>
      <c r="E2044" s="2" t="s">
        <v>1610</v>
      </c>
      <c r="F2044" t="str">
        <f t="shared" si="238"/>
        <v>066REPAIRS AND MAINTENANCE</v>
      </c>
      <c r="G2044" t="str">
        <f t="shared" si="239"/>
        <v>1216COUNCIL OWNED BUILDING - INTERNAL LABOUR</v>
      </c>
      <c r="H2044" s="2" t="s">
        <v>1584</v>
      </c>
      <c r="I2044" t="s">
        <v>1326</v>
      </c>
      <c r="J2044" s="2" t="s">
        <v>671</v>
      </c>
      <c r="K2044" s="2" t="s">
        <v>672</v>
      </c>
      <c r="L2044" s="2" t="s">
        <v>482</v>
      </c>
      <c r="M2044" s="2" t="s">
        <v>483</v>
      </c>
      <c r="N2044" s="2" t="s">
        <v>1163</v>
      </c>
      <c r="O2044" s="2" t="s">
        <v>1164</v>
      </c>
      <c r="P2044" s="2">
        <v>12524</v>
      </c>
      <c r="Q2044" s="2">
        <v>13273</v>
      </c>
      <c r="R2044" s="3">
        <f t="shared" si="240"/>
        <v>14003.014999999999</v>
      </c>
      <c r="S2044" s="3">
        <f t="shared" si="241"/>
        <v>14745.174794999999</v>
      </c>
      <c r="T2044" s="2">
        <v>0</v>
      </c>
      <c r="U2044" s="2">
        <v>0</v>
      </c>
      <c r="V2044" s="2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 s="2">
        <f t="shared" si="242"/>
        <v>0</v>
      </c>
      <c r="AI2044" s="2">
        <f t="shared" si="237"/>
        <v>0</v>
      </c>
      <c r="AJ2044">
        <v>0</v>
      </c>
      <c r="AK2044" s="2">
        <f t="shared" si="243"/>
        <v>12524</v>
      </c>
    </row>
    <row r="2045" spans="1:37" ht="12.75" customHeight="1">
      <c r="A2045" s="2">
        <v>14</v>
      </c>
      <c r="B2045" s="2">
        <v>15</v>
      </c>
      <c r="C2045" s="2" t="s">
        <v>10</v>
      </c>
      <c r="D2045" t="s">
        <v>1464</v>
      </c>
      <c r="E2045" s="2" t="s">
        <v>1610</v>
      </c>
      <c r="F2045" t="str">
        <f t="shared" si="238"/>
        <v>066REPAIRS AND MAINTENANCE</v>
      </c>
      <c r="G2045" t="str">
        <f t="shared" si="239"/>
        <v>1111MACHINERY &amp; EQUIPMENT</v>
      </c>
      <c r="H2045" s="2" t="s">
        <v>1584</v>
      </c>
      <c r="I2045" t="s">
        <v>1326</v>
      </c>
      <c r="J2045" s="2" t="s">
        <v>673</v>
      </c>
      <c r="K2045" s="2" t="s">
        <v>674</v>
      </c>
      <c r="L2045" s="2" t="s">
        <v>482</v>
      </c>
      <c r="M2045" s="2" t="s">
        <v>483</v>
      </c>
      <c r="N2045" s="2" t="s">
        <v>1123</v>
      </c>
      <c r="O2045" s="2" t="s">
        <v>1124</v>
      </c>
      <c r="P2045" s="2">
        <v>14280</v>
      </c>
      <c r="Q2045" s="2">
        <v>14280</v>
      </c>
      <c r="R2045" s="3">
        <f t="shared" si="240"/>
        <v>15065.4</v>
      </c>
      <c r="S2045" s="3">
        <f t="shared" si="241"/>
        <v>15863.8662</v>
      </c>
      <c r="T2045" s="2">
        <v>431.55</v>
      </c>
      <c r="U2045" s="2">
        <v>110</v>
      </c>
      <c r="V2045" s="2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119</v>
      </c>
      <c r="AD2045">
        <v>312.55</v>
      </c>
      <c r="AE2045">
        <v>0</v>
      </c>
      <c r="AF2045">
        <v>0</v>
      </c>
      <c r="AG2045">
        <v>0</v>
      </c>
      <c r="AH2045" s="2">
        <f t="shared" si="242"/>
        <v>431.55</v>
      </c>
      <c r="AI2045" s="2">
        <f t="shared" si="237"/>
        <v>3.0220588235294117E-2</v>
      </c>
      <c r="AJ2045">
        <v>431.55</v>
      </c>
      <c r="AK2045" s="2">
        <f t="shared" si="243"/>
        <v>14280</v>
      </c>
    </row>
    <row r="2046" spans="1:37" ht="12.75" customHeight="1">
      <c r="A2046" s="2">
        <v>14</v>
      </c>
      <c r="B2046" s="2">
        <v>15</v>
      </c>
      <c r="C2046" s="2" t="s">
        <v>10</v>
      </c>
      <c r="D2046" t="s">
        <v>1464</v>
      </c>
      <c r="E2046" s="2" t="s">
        <v>1610</v>
      </c>
      <c r="F2046" t="str">
        <f t="shared" si="238"/>
        <v>066REPAIRS AND MAINTENANCE</v>
      </c>
      <c r="G2046" t="str">
        <f t="shared" si="239"/>
        <v>1114METERS</v>
      </c>
      <c r="H2046" s="2" t="s">
        <v>1584</v>
      </c>
      <c r="I2046" t="s">
        <v>1326</v>
      </c>
      <c r="J2046" s="2" t="s">
        <v>673</v>
      </c>
      <c r="K2046" s="2" t="s">
        <v>674</v>
      </c>
      <c r="L2046" s="2" t="s">
        <v>482</v>
      </c>
      <c r="M2046" s="2" t="s">
        <v>483</v>
      </c>
      <c r="N2046" s="2" t="s">
        <v>1181</v>
      </c>
      <c r="O2046" s="2" t="s">
        <v>1182</v>
      </c>
      <c r="P2046" s="2">
        <v>29981</v>
      </c>
      <c r="Q2046" s="2">
        <v>29981</v>
      </c>
      <c r="R2046" s="3">
        <f t="shared" si="240"/>
        <v>31629.955000000002</v>
      </c>
      <c r="S2046" s="3">
        <f t="shared" si="241"/>
        <v>33306.342615000001</v>
      </c>
      <c r="T2046" s="2">
        <v>0</v>
      </c>
      <c r="U2046" s="2">
        <v>0</v>
      </c>
      <c r="V2046" s="2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 s="2">
        <f t="shared" si="242"/>
        <v>0</v>
      </c>
      <c r="AI2046" s="2">
        <f t="shared" si="237"/>
        <v>0</v>
      </c>
      <c r="AJ2046">
        <v>0</v>
      </c>
      <c r="AK2046" s="2">
        <f t="shared" si="243"/>
        <v>29981</v>
      </c>
    </row>
    <row r="2047" spans="1:37" ht="12.75" customHeight="1">
      <c r="A2047" s="2">
        <v>14</v>
      </c>
      <c r="B2047" s="2">
        <v>15</v>
      </c>
      <c r="C2047" s="2" t="s">
        <v>10</v>
      </c>
      <c r="D2047" t="s">
        <v>1464</v>
      </c>
      <c r="E2047" s="2" t="s">
        <v>1610</v>
      </c>
      <c r="F2047" t="str">
        <f t="shared" si="238"/>
        <v>066REPAIRS AND MAINTENANCE</v>
      </c>
      <c r="G2047" t="str">
        <f t="shared" si="239"/>
        <v>1130DISTRIBUTION NETWORKS</v>
      </c>
      <c r="H2047" s="2" t="s">
        <v>1584</v>
      </c>
      <c r="I2047" t="s">
        <v>1326</v>
      </c>
      <c r="J2047" s="2" t="s">
        <v>673</v>
      </c>
      <c r="K2047" s="2" t="s">
        <v>674</v>
      </c>
      <c r="L2047" s="2" t="s">
        <v>482</v>
      </c>
      <c r="M2047" s="2" t="s">
        <v>483</v>
      </c>
      <c r="N2047" s="2" t="s">
        <v>1167</v>
      </c>
      <c r="O2047" s="2" t="s">
        <v>1168</v>
      </c>
      <c r="P2047" s="2">
        <v>1979358</v>
      </c>
      <c r="Q2047" s="2">
        <f>1979358+2200000</f>
        <v>4179358</v>
      </c>
      <c r="R2047" s="3">
        <f t="shared" si="240"/>
        <v>4409222.6900000004</v>
      </c>
      <c r="S2047" s="3">
        <f t="shared" si="241"/>
        <v>4642911.4925700007</v>
      </c>
      <c r="T2047" s="2">
        <v>1408059.19</v>
      </c>
      <c r="U2047" s="2">
        <v>475787.99</v>
      </c>
      <c r="V2047" s="2">
        <v>57744.79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99512.19</v>
      </c>
      <c r="AC2047">
        <v>113221.1</v>
      </c>
      <c r="AD2047">
        <v>195032.89</v>
      </c>
      <c r="AE2047">
        <v>357690.8</v>
      </c>
      <c r="AF2047">
        <v>316110.43</v>
      </c>
      <c r="AG2047">
        <v>326491.78000000003</v>
      </c>
      <c r="AH2047" s="2">
        <f t="shared" si="242"/>
        <v>1408059.19</v>
      </c>
      <c r="AI2047" s="2">
        <f t="shared" si="237"/>
        <v>0.71137166192270418</v>
      </c>
      <c r="AJ2047">
        <v>1465803.98</v>
      </c>
      <c r="AK2047" s="2">
        <f t="shared" si="243"/>
        <v>1979358</v>
      </c>
    </row>
    <row r="2048" spans="1:37" ht="12.75" customHeight="1">
      <c r="A2048" s="2">
        <v>14</v>
      </c>
      <c r="B2048" s="2">
        <v>15</v>
      </c>
      <c r="C2048" s="2" t="s">
        <v>10</v>
      </c>
      <c r="D2048" t="s">
        <v>1464</v>
      </c>
      <c r="E2048" s="2" t="s">
        <v>1610</v>
      </c>
      <c r="F2048" t="str">
        <f t="shared" si="238"/>
        <v>066REPAIRS AND MAINTENANCE</v>
      </c>
      <c r="G2048" t="str">
        <f t="shared" si="239"/>
        <v>1131DISTRIBUTION NETWORK - INTERNAL LABOUR</v>
      </c>
      <c r="H2048" s="2" t="s">
        <v>1584</v>
      </c>
      <c r="I2048" t="s">
        <v>1326</v>
      </c>
      <c r="J2048" s="2" t="s">
        <v>673</v>
      </c>
      <c r="K2048" s="2" t="s">
        <v>674</v>
      </c>
      <c r="L2048" s="2" t="s">
        <v>482</v>
      </c>
      <c r="M2048" s="2" t="s">
        <v>483</v>
      </c>
      <c r="N2048" s="2" t="s">
        <v>1145</v>
      </c>
      <c r="O2048" s="2" t="s">
        <v>1146</v>
      </c>
      <c r="P2048" s="2">
        <v>18691268</v>
      </c>
      <c r="Q2048" s="2">
        <v>19658910</v>
      </c>
      <c r="R2048" s="3">
        <f t="shared" si="240"/>
        <v>20740150.050000001</v>
      </c>
      <c r="S2048" s="3">
        <f t="shared" si="241"/>
        <v>21839378.00265</v>
      </c>
      <c r="T2048" s="2">
        <v>48150</v>
      </c>
      <c r="U2048" s="2">
        <v>0</v>
      </c>
      <c r="V2048" s="2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48150</v>
      </c>
      <c r="AG2048">
        <v>0</v>
      </c>
      <c r="AH2048" s="2">
        <f t="shared" si="242"/>
        <v>48150</v>
      </c>
      <c r="AI2048" s="2">
        <f t="shared" si="237"/>
        <v>2.5760692104997906E-3</v>
      </c>
      <c r="AJ2048">
        <v>48150</v>
      </c>
      <c r="AK2048" s="2">
        <f t="shared" si="243"/>
        <v>18691268</v>
      </c>
    </row>
    <row r="2049" spans="1:37" ht="12.75" customHeight="1">
      <c r="A2049" s="2">
        <v>14</v>
      </c>
      <c r="B2049" s="2">
        <v>15</v>
      </c>
      <c r="C2049" s="2" t="s">
        <v>10</v>
      </c>
      <c r="D2049" t="s">
        <v>1464</v>
      </c>
      <c r="E2049" s="2" t="s">
        <v>1610</v>
      </c>
      <c r="F2049" t="str">
        <f t="shared" si="238"/>
        <v>066REPAIRS AND MAINTENANCE</v>
      </c>
      <c r="G2049" t="str">
        <f t="shared" si="239"/>
        <v>1133DISTRIBUTION NETWORK - CONTRACTORS</v>
      </c>
      <c r="H2049" s="2" t="s">
        <v>1584</v>
      </c>
      <c r="I2049" t="s">
        <v>1326</v>
      </c>
      <c r="J2049" s="2" t="s">
        <v>673</v>
      </c>
      <c r="K2049" s="2" t="s">
        <v>674</v>
      </c>
      <c r="L2049" s="2" t="s">
        <v>482</v>
      </c>
      <c r="M2049" s="2" t="s">
        <v>483</v>
      </c>
      <c r="N2049" s="2" t="s">
        <v>1183</v>
      </c>
      <c r="O2049" s="2" t="s">
        <v>1184</v>
      </c>
      <c r="P2049" s="2">
        <v>879000</v>
      </c>
      <c r="Q2049" s="2">
        <v>879000</v>
      </c>
      <c r="R2049" s="3">
        <f t="shared" si="240"/>
        <v>927345</v>
      </c>
      <c r="S2049" s="3">
        <f t="shared" si="241"/>
        <v>976494.28500000003</v>
      </c>
      <c r="T2049" s="2">
        <v>0</v>
      </c>
      <c r="U2049" s="2">
        <v>0</v>
      </c>
      <c r="V2049" s="2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 s="2">
        <f t="shared" si="242"/>
        <v>0</v>
      </c>
      <c r="AI2049" s="2">
        <f t="shared" si="237"/>
        <v>0</v>
      </c>
      <c r="AJ2049">
        <v>0</v>
      </c>
      <c r="AK2049" s="2">
        <f t="shared" si="243"/>
        <v>879000</v>
      </c>
    </row>
    <row r="2050" spans="1:37" ht="12.75" customHeight="1">
      <c r="A2050" s="2">
        <v>14</v>
      </c>
      <c r="B2050" s="2">
        <v>15</v>
      </c>
      <c r="C2050" s="2" t="s">
        <v>10</v>
      </c>
      <c r="D2050" t="s">
        <v>1464</v>
      </c>
      <c r="E2050" s="2" t="s">
        <v>1610</v>
      </c>
      <c r="F2050" t="str">
        <f t="shared" si="238"/>
        <v>066REPAIRS AND MAINTENANCE</v>
      </c>
      <c r="G2050" t="str">
        <f t="shared" si="239"/>
        <v>1215COUNCIL-OWNED BUILDINGS</v>
      </c>
      <c r="H2050" s="2" t="s">
        <v>1584</v>
      </c>
      <c r="I2050" t="s">
        <v>1326</v>
      </c>
      <c r="J2050" s="2" t="s">
        <v>673</v>
      </c>
      <c r="K2050" s="2" t="s">
        <v>674</v>
      </c>
      <c r="L2050" s="2" t="s">
        <v>482</v>
      </c>
      <c r="M2050" s="2" t="s">
        <v>483</v>
      </c>
      <c r="N2050" s="2" t="s">
        <v>1125</v>
      </c>
      <c r="O2050" s="2" t="s">
        <v>1126</v>
      </c>
      <c r="P2050" s="2">
        <v>3869</v>
      </c>
      <c r="Q2050" s="2">
        <v>3869</v>
      </c>
      <c r="R2050" s="3">
        <f t="shared" si="240"/>
        <v>4081.7950000000001</v>
      </c>
      <c r="S2050" s="3">
        <f t="shared" si="241"/>
        <v>4298.1301350000003</v>
      </c>
      <c r="T2050" s="2">
        <v>2688.95</v>
      </c>
      <c r="U2050" s="2">
        <v>0</v>
      </c>
      <c r="V2050" s="2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2048.9499999999998</v>
      </c>
      <c r="AF2050">
        <v>640</v>
      </c>
      <c r="AG2050">
        <v>0</v>
      </c>
      <c r="AH2050" s="2">
        <f t="shared" si="242"/>
        <v>2688.95</v>
      </c>
      <c r="AI2050" s="2">
        <f t="shared" si="237"/>
        <v>0.69499870767640215</v>
      </c>
      <c r="AJ2050">
        <v>2688.95</v>
      </c>
      <c r="AK2050" s="2">
        <f t="shared" si="243"/>
        <v>3869</v>
      </c>
    </row>
    <row r="2051" spans="1:37" s="2" customFormat="1" ht="12.75" customHeight="1">
      <c r="A2051" s="2">
        <v>14</v>
      </c>
      <c r="B2051" s="2">
        <v>15</v>
      </c>
      <c r="C2051" s="2" t="s">
        <v>10</v>
      </c>
      <c r="D2051" s="2" t="s">
        <v>1465</v>
      </c>
      <c r="E2051" s="2" t="s">
        <v>1610</v>
      </c>
      <c r="F2051" s="2" t="str">
        <f t="shared" ref="F2051" si="244">L2051&amp;M2051</f>
        <v>066REPAIRS AND MAINTENANCE</v>
      </c>
      <c r="G2051" s="2" t="str">
        <f t="shared" ref="G2051" si="245">N2051&amp;O2051</f>
        <v>1114METERS</v>
      </c>
      <c r="H2051" s="2" t="s">
        <v>1584</v>
      </c>
      <c r="I2051" s="2" t="s">
        <v>1326</v>
      </c>
      <c r="J2051" s="2" t="s">
        <v>684</v>
      </c>
      <c r="K2051" s="2" t="s">
        <v>685</v>
      </c>
      <c r="L2051" s="2" t="s">
        <v>482</v>
      </c>
      <c r="M2051" s="2" t="s">
        <v>483</v>
      </c>
      <c r="N2051" s="70" t="s">
        <v>1181</v>
      </c>
      <c r="O2051" s="2" t="s">
        <v>1182</v>
      </c>
      <c r="P2051" s="2">
        <v>0</v>
      </c>
      <c r="Q2051" s="2">
        <v>926973</v>
      </c>
      <c r="R2051" s="3">
        <f t="shared" ref="R2051" si="246">SUM((Q2051*0.055)+Q2051)</f>
        <v>977956.51500000001</v>
      </c>
      <c r="S2051" s="3">
        <f t="shared" ref="S2051" si="247">SUM((R2051*0.053)+R2051)</f>
        <v>1029788.210295</v>
      </c>
      <c r="T2051" s="2">
        <v>0</v>
      </c>
      <c r="U2051" s="2">
        <v>0</v>
      </c>
      <c r="V2051" s="2">
        <v>0</v>
      </c>
      <c r="W2051" s="2">
        <v>0</v>
      </c>
      <c r="X2051" s="2">
        <v>0</v>
      </c>
      <c r="Y2051" s="2">
        <v>0</v>
      </c>
      <c r="Z2051" s="2">
        <v>0</v>
      </c>
      <c r="AA2051" s="2">
        <v>0</v>
      </c>
      <c r="AB2051" s="2">
        <v>0</v>
      </c>
      <c r="AC2051" s="2">
        <v>0</v>
      </c>
      <c r="AD2051" s="2">
        <v>0</v>
      </c>
      <c r="AE2051" s="2">
        <v>0</v>
      </c>
      <c r="AF2051" s="2">
        <v>0</v>
      </c>
      <c r="AG2051" s="2">
        <v>0</v>
      </c>
      <c r="AH2051" s="2">
        <f t="shared" ref="AH2051" si="248">SUM(AB2051:AG2051)</f>
        <v>0</v>
      </c>
      <c r="AI2051" s="2" t="e">
        <f t="shared" ref="AI2051" si="249">AH2051/P2051</f>
        <v>#DIV/0!</v>
      </c>
      <c r="AJ2051" s="2">
        <v>0</v>
      </c>
      <c r="AK2051" s="2">
        <f t="shared" si="243"/>
        <v>0</v>
      </c>
    </row>
    <row r="2052" spans="1:37" ht="12.75" customHeight="1">
      <c r="A2052" s="2">
        <v>14</v>
      </c>
      <c r="B2052" s="2">
        <v>15</v>
      </c>
      <c r="C2052" s="2" t="s">
        <v>10</v>
      </c>
      <c r="D2052" t="s">
        <v>1464</v>
      </c>
      <c r="E2052" s="2" t="s">
        <v>1610</v>
      </c>
      <c r="F2052" t="str">
        <f t="shared" si="238"/>
        <v>066REPAIRS AND MAINTENANCE</v>
      </c>
      <c r="G2052" t="str">
        <f t="shared" si="239"/>
        <v>1222COUNCIL-OWNED VEHICLES - COUNCIL-OWNED VEHICLE USAGE</v>
      </c>
      <c r="H2052" s="2" t="s">
        <v>1584</v>
      </c>
      <c r="I2052" t="s">
        <v>1326</v>
      </c>
      <c r="J2052" s="2" t="s">
        <v>673</v>
      </c>
      <c r="K2052" s="2" t="s">
        <v>674</v>
      </c>
      <c r="L2052" s="2" t="s">
        <v>482</v>
      </c>
      <c r="M2052" s="2" t="s">
        <v>483</v>
      </c>
      <c r="N2052" s="2" t="s">
        <v>504</v>
      </c>
      <c r="O2052" s="2" t="s">
        <v>505</v>
      </c>
      <c r="P2052" s="2">
        <v>4045360</v>
      </c>
      <c r="Q2052" s="2">
        <v>3094756</v>
      </c>
      <c r="R2052" s="3">
        <f t="shared" si="240"/>
        <v>3264967.58</v>
      </c>
      <c r="S2052" s="3">
        <f t="shared" si="241"/>
        <v>3438010.8617400001</v>
      </c>
      <c r="T2052" s="2">
        <v>1326936.4300000002</v>
      </c>
      <c r="U2052" s="2">
        <v>0</v>
      </c>
      <c r="V2052" s="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184475.61</v>
      </c>
      <c r="AC2052">
        <v>165252.25</v>
      </c>
      <c r="AD2052">
        <v>300699.81</v>
      </c>
      <c r="AE2052">
        <v>328677.08</v>
      </c>
      <c r="AF2052">
        <v>157892.29999999999</v>
      </c>
      <c r="AG2052">
        <v>189939.38</v>
      </c>
      <c r="AH2052" s="2">
        <f t="shared" si="242"/>
        <v>1326936.4300000002</v>
      </c>
      <c r="AI2052" s="2">
        <f t="shared" si="237"/>
        <v>0.32801442393260433</v>
      </c>
      <c r="AJ2052">
        <v>1326936.43</v>
      </c>
      <c r="AK2052" s="2">
        <f t="shared" si="243"/>
        <v>4045360</v>
      </c>
    </row>
    <row r="2053" spans="1:37" ht="12.75" customHeight="1">
      <c r="A2053" s="2">
        <v>14</v>
      </c>
      <c r="B2053" s="2">
        <v>15</v>
      </c>
      <c r="C2053" s="2" t="s">
        <v>10</v>
      </c>
      <c r="D2053" t="s">
        <v>1465</v>
      </c>
      <c r="E2053" s="2" t="s">
        <v>1610</v>
      </c>
      <c r="F2053" t="str">
        <f t="shared" si="238"/>
        <v>066REPAIRS AND MAINTENANCE</v>
      </c>
      <c r="G2053" t="str">
        <f t="shared" si="239"/>
        <v>1111MACHINERY &amp; EQUIPMENT</v>
      </c>
      <c r="H2053" s="2" t="s">
        <v>1584</v>
      </c>
      <c r="I2053" t="s">
        <v>1326</v>
      </c>
      <c r="J2053" s="2" t="s">
        <v>684</v>
      </c>
      <c r="K2053" s="2" t="s">
        <v>685</v>
      </c>
      <c r="L2053" s="2" t="s">
        <v>482</v>
      </c>
      <c r="M2053" s="2" t="s">
        <v>483</v>
      </c>
      <c r="N2053" s="2" t="s">
        <v>1123</v>
      </c>
      <c r="O2053" s="2" t="s">
        <v>1124</v>
      </c>
      <c r="P2053" s="2">
        <v>6737</v>
      </c>
      <c r="Q2053" s="2">
        <v>6737</v>
      </c>
      <c r="R2053" s="3">
        <f t="shared" si="240"/>
        <v>7107.5349999999999</v>
      </c>
      <c r="S2053" s="3">
        <f t="shared" si="241"/>
        <v>7484.2343549999996</v>
      </c>
      <c r="T2053" s="2">
        <v>684.01</v>
      </c>
      <c r="U2053" s="2">
        <v>250</v>
      </c>
      <c r="V2053" s="2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55.8</v>
      </c>
      <c r="AD2053">
        <v>628.21</v>
      </c>
      <c r="AE2053">
        <v>0</v>
      </c>
      <c r="AF2053">
        <v>0</v>
      </c>
      <c r="AG2053">
        <v>0</v>
      </c>
      <c r="AH2053" s="2">
        <f t="shared" si="242"/>
        <v>684.01</v>
      </c>
      <c r="AI2053" s="2">
        <f t="shared" si="237"/>
        <v>0.10153035475731037</v>
      </c>
      <c r="AJ2053">
        <v>684.01</v>
      </c>
      <c r="AK2053" s="2">
        <f t="shared" si="243"/>
        <v>6737</v>
      </c>
    </row>
    <row r="2054" spans="1:37" ht="12.75" customHeight="1">
      <c r="A2054" s="2">
        <v>14</v>
      </c>
      <c r="B2054" s="2">
        <v>15</v>
      </c>
      <c r="C2054" s="2" t="s">
        <v>10</v>
      </c>
      <c r="D2054" t="s">
        <v>1465</v>
      </c>
      <c r="E2054" s="2" t="s">
        <v>1610</v>
      </c>
      <c r="F2054" t="str">
        <f t="shared" si="238"/>
        <v>066REPAIRS AND MAINTENANCE</v>
      </c>
      <c r="G2054" t="str">
        <f t="shared" si="239"/>
        <v>1112MACHINERY &amp; EQUIPMENT - INTERNAL LABOUR</v>
      </c>
      <c r="H2054" s="2" t="s">
        <v>1584</v>
      </c>
      <c r="I2054" t="s">
        <v>1326</v>
      </c>
      <c r="J2054" s="2" t="s">
        <v>684</v>
      </c>
      <c r="K2054" s="2" t="s">
        <v>685</v>
      </c>
      <c r="L2054" s="2" t="s">
        <v>482</v>
      </c>
      <c r="M2054" s="2" t="s">
        <v>483</v>
      </c>
      <c r="N2054" s="2" t="s">
        <v>1165</v>
      </c>
      <c r="O2054" s="2" t="s">
        <v>1166</v>
      </c>
      <c r="P2054" s="2">
        <v>52306</v>
      </c>
      <c r="Q2054" s="2">
        <v>58610</v>
      </c>
      <c r="R2054" s="3">
        <f t="shared" si="240"/>
        <v>61833.55</v>
      </c>
      <c r="S2054" s="3">
        <f t="shared" si="241"/>
        <v>65110.728150000003</v>
      </c>
      <c r="T2054" s="2">
        <v>0</v>
      </c>
      <c r="U2054" s="2">
        <v>0</v>
      </c>
      <c r="V2054" s="2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 s="2">
        <f t="shared" si="242"/>
        <v>0</v>
      </c>
      <c r="AI2054" s="2">
        <f t="shared" si="237"/>
        <v>0</v>
      </c>
      <c r="AJ2054">
        <v>0</v>
      </c>
      <c r="AK2054" s="2">
        <f t="shared" ref="AK2054:AK2085" si="250">P2054</f>
        <v>52306</v>
      </c>
    </row>
    <row r="2055" spans="1:37" ht="12.75" customHeight="1">
      <c r="A2055" s="2">
        <v>14</v>
      </c>
      <c r="B2055" s="2">
        <v>15</v>
      </c>
      <c r="C2055" s="2" t="s">
        <v>10</v>
      </c>
      <c r="D2055" t="s">
        <v>1465</v>
      </c>
      <c r="E2055" s="2" t="s">
        <v>1610</v>
      </c>
      <c r="F2055" t="str">
        <f t="shared" si="238"/>
        <v>066REPAIRS AND MAINTENANCE</v>
      </c>
      <c r="G2055" t="str">
        <f t="shared" si="239"/>
        <v>1130DISTRIBUTION NETWORKS</v>
      </c>
      <c r="H2055" s="2" t="s">
        <v>1584</v>
      </c>
      <c r="I2055" t="s">
        <v>1326</v>
      </c>
      <c r="J2055" s="2" t="s">
        <v>684</v>
      </c>
      <c r="K2055" s="2" t="s">
        <v>685</v>
      </c>
      <c r="L2055" s="2" t="s">
        <v>482</v>
      </c>
      <c r="M2055" s="2" t="s">
        <v>483</v>
      </c>
      <c r="N2055" s="2" t="s">
        <v>1167</v>
      </c>
      <c r="O2055" s="2" t="s">
        <v>1168</v>
      </c>
      <c r="P2055" s="2">
        <v>2148000</v>
      </c>
      <c r="Q2055" s="2">
        <v>2148000</v>
      </c>
      <c r="R2055" s="3">
        <f t="shared" si="240"/>
        <v>2266140</v>
      </c>
      <c r="S2055" s="3">
        <f t="shared" si="241"/>
        <v>2386245.42</v>
      </c>
      <c r="T2055" s="2">
        <v>500035.15</v>
      </c>
      <c r="U2055" s="2">
        <v>1631297.59</v>
      </c>
      <c r="V2055" s="2">
        <v>16667.259999999998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50343.16</v>
      </c>
      <c r="AC2055">
        <v>264572.96000000002</v>
      </c>
      <c r="AD2055">
        <v>108744.2</v>
      </c>
      <c r="AE2055">
        <v>10693.54</v>
      </c>
      <c r="AF2055">
        <v>47903.27</v>
      </c>
      <c r="AG2055">
        <v>17778.02</v>
      </c>
      <c r="AH2055" s="2">
        <f t="shared" si="242"/>
        <v>500035.15</v>
      </c>
      <c r="AI2055" s="2">
        <f t="shared" si="237"/>
        <v>0.23279103817504657</v>
      </c>
      <c r="AJ2055">
        <v>516702.41</v>
      </c>
      <c r="AK2055" s="2">
        <f t="shared" si="250"/>
        <v>2148000</v>
      </c>
    </row>
    <row r="2056" spans="1:37" ht="12.75" customHeight="1">
      <c r="A2056" s="2">
        <v>14</v>
      </c>
      <c r="B2056" s="2">
        <v>15</v>
      </c>
      <c r="C2056" s="2" t="s">
        <v>10</v>
      </c>
      <c r="D2056" t="s">
        <v>1465</v>
      </c>
      <c r="E2056" s="2" t="s">
        <v>1610</v>
      </c>
      <c r="F2056" t="str">
        <f t="shared" si="238"/>
        <v>066REPAIRS AND MAINTENANCE</v>
      </c>
      <c r="G2056" t="str">
        <f t="shared" si="239"/>
        <v>1131DISTRIBUTION NETWORK - INTERNAL LABOUR</v>
      </c>
      <c r="H2056" s="2" t="s">
        <v>1584</v>
      </c>
      <c r="I2056" t="s">
        <v>1326</v>
      </c>
      <c r="J2056" s="2" t="s">
        <v>684</v>
      </c>
      <c r="K2056" s="2" t="s">
        <v>685</v>
      </c>
      <c r="L2056" s="2" t="s">
        <v>482</v>
      </c>
      <c r="M2056" s="2" t="s">
        <v>483</v>
      </c>
      <c r="N2056" s="2" t="s">
        <v>1145</v>
      </c>
      <c r="O2056" s="2" t="s">
        <v>1146</v>
      </c>
      <c r="P2056" s="2">
        <v>7925227</v>
      </c>
      <c r="Q2056" s="2">
        <v>8250993</v>
      </c>
      <c r="R2056" s="3">
        <f t="shared" si="240"/>
        <v>8704797.6150000002</v>
      </c>
      <c r="S2056" s="3">
        <f t="shared" si="241"/>
        <v>9166151.8885949999</v>
      </c>
      <c r="T2056" s="2">
        <v>0</v>
      </c>
      <c r="U2056" s="2">
        <v>0</v>
      </c>
      <c r="V2056" s="2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 s="2">
        <f t="shared" si="242"/>
        <v>0</v>
      </c>
      <c r="AI2056" s="2">
        <f t="shared" si="237"/>
        <v>0</v>
      </c>
      <c r="AJ2056">
        <v>0</v>
      </c>
      <c r="AK2056" s="2">
        <f t="shared" si="250"/>
        <v>7925227</v>
      </c>
    </row>
    <row r="2057" spans="1:37" ht="12.75" customHeight="1">
      <c r="A2057" s="2">
        <v>14</v>
      </c>
      <c r="B2057" s="2">
        <v>15</v>
      </c>
      <c r="C2057" s="2" t="s">
        <v>10</v>
      </c>
      <c r="D2057" t="s">
        <v>1465</v>
      </c>
      <c r="E2057" s="2" t="s">
        <v>1610</v>
      </c>
      <c r="F2057" t="str">
        <f t="shared" si="238"/>
        <v>066REPAIRS AND MAINTENANCE</v>
      </c>
      <c r="G2057" t="str">
        <f t="shared" si="239"/>
        <v>1150TRAFFIC LIGHTS</v>
      </c>
      <c r="H2057" s="2" t="s">
        <v>1584</v>
      </c>
      <c r="I2057" t="s">
        <v>1326</v>
      </c>
      <c r="J2057" s="2" t="s">
        <v>684</v>
      </c>
      <c r="K2057" s="2" t="s">
        <v>685</v>
      </c>
      <c r="L2057" s="2" t="s">
        <v>482</v>
      </c>
      <c r="M2057" s="2" t="s">
        <v>483</v>
      </c>
      <c r="N2057" s="2" t="s">
        <v>1173</v>
      </c>
      <c r="O2057" s="2" t="s">
        <v>1174</v>
      </c>
      <c r="P2057" s="2">
        <v>20215</v>
      </c>
      <c r="Q2057" s="2">
        <v>20215</v>
      </c>
      <c r="R2057" s="3">
        <f t="shared" si="240"/>
        <v>21326.825000000001</v>
      </c>
      <c r="S2057" s="3">
        <f t="shared" si="241"/>
        <v>22457.146725000002</v>
      </c>
      <c r="T2057" s="2">
        <v>114.04</v>
      </c>
      <c r="U2057" s="2">
        <v>0</v>
      </c>
      <c r="V2057" s="2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114.04</v>
      </c>
      <c r="AD2057">
        <v>0</v>
      </c>
      <c r="AE2057">
        <v>0</v>
      </c>
      <c r="AF2057">
        <v>0</v>
      </c>
      <c r="AG2057">
        <v>0</v>
      </c>
      <c r="AH2057" s="2">
        <f t="shared" si="242"/>
        <v>114.04</v>
      </c>
      <c r="AI2057" s="2">
        <f t="shared" si="237"/>
        <v>5.6413554291367797E-3</v>
      </c>
      <c r="AJ2057">
        <v>114.04</v>
      </c>
      <c r="AK2057" s="2">
        <f t="shared" si="250"/>
        <v>20215</v>
      </c>
    </row>
    <row r="2058" spans="1:37" ht="12.75" customHeight="1">
      <c r="A2058" s="2">
        <v>14</v>
      </c>
      <c r="B2058" s="2">
        <v>15</v>
      </c>
      <c r="C2058" s="2" t="s">
        <v>10</v>
      </c>
      <c r="D2058" t="s">
        <v>1465</v>
      </c>
      <c r="E2058" s="2" t="s">
        <v>1610</v>
      </c>
      <c r="F2058" t="str">
        <f t="shared" si="238"/>
        <v>066REPAIRS AND MAINTENANCE</v>
      </c>
      <c r="G2058" t="str">
        <f t="shared" si="239"/>
        <v>1151TRAFFIC LIGHTS - INTERNAL LABOUR</v>
      </c>
      <c r="H2058" s="2" t="s">
        <v>1584</v>
      </c>
      <c r="I2058" t="s">
        <v>1326</v>
      </c>
      <c r="J2058" s="2" t="s">
        <v>684</v>
      </c>
      <c r="K2058" s="2" t="s">
        <v>685</v>
      </c>
      <c r="L2058" s="2" t="s">
        <v>482</v>
      </c>
      <c r="M2058" s="2" t="s">
        <v>483</v>
      </c>
      <c r="N2058" s="2" t="s">
        <v>1177</v>
      </c>
      <c r="O2058" s="2" t="s">
        <v>1178</v>
      </c>
      <c r="P2058" s="2">
        <v>207940</v>
      </c>
      <c r="Q2058" s="2">
        <v>236347</v>
      </c>
      <c r="R2058" s="3">
        <f t="shared" si="240"/>
        <v>249346.08499999999</v>
      </c>
      <c r="S2058" s="3">
        <f t="shared" si="241"/>
        <v>262561.42750499997</v>
      </c>
      <c r="T2058" s="2">
        <v>0</v>
      </c>
      <c r="U2058" s="2">
        <v>0</v>
      </c>
      <c r="V2058" s="2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 s="2">
        <f t="shared" si="242"/>
        <v>0</v>
      </c>
      <c r="AI2058" s="2">
        <f t="shared" si="237"/>
        <v>0</v>
      </c>
      <c r="AJ2058">
        <v>0</v>
      </c>
      <c r="AK2058" s="2">
        <f t="shared" si="250"/>
        <v>207940</v>
      </c>
    </row>
    <row r="2059" spans="1:37" ht="12.75" customHeight="1">
      <c r="A2059" s="2">
        <v>14</v>
      </c>
      <c r="B2059" s="2">
        <v>15</v>
      </c>
      <c r="C2059" s="2" t="s">
        <v>10</v>
      </c>
      <c r="D2059" t="s">
        <v>1465</v>
      </c>
      <c r="E2059" s="2" t="s">
        <v>1610</v>
      </c>
      <c r="F2059" t="str">
        <f t="shared" si="238"/>
        <v>066REPAIRS AND MAINTENANCE</v>
      </c>
      <c r="G2059" t="str">
        <f t="shared" si="239"/>
        <v>1158STREETLIGHTS</v>
      </c>
      <c r="H2059" s="2" t="s">
        <v>1584</v>
      </c>
      <c r="I2059" t="s">
        <v>1326</v>
      </c>
      <c r="J2059" s="2" t="s">
        <v>684</v>
      </c>
      <c r="K2059" s="2" t="s">
        <v>685</v>
      </c>
      <c r="L2059" s="2" t="s">
        <v>482</v>
      </c>
      <c r="M2059" s="2" t="s">
        <v>483</v>
      </c>
      <c r="N2059" s="2" t="s">
        <v>1185</v>
      </c>
      <c r="O2059" s="2" t="s">
        <v>1186</v>
      </c>
      <c r="P2059" s="2">
        <v>257123</v>
      </c>
      <c r="Q2059" s="2">
        <v>257123</v>
      </c>
      <c r="R2059" s="3">
        <f t="shared" si="240"/>
        <v>271264.76500000001</v>
      </c>
      <c r="S2059" s="3">
        <f t="shared" si="241"/>
        <v>285641.79754500004</v>
      </c>
      <c r="T2059" s="2">
        <v>46206.19</v>
      </c>
      <c r="U2059" s="2">
        <v>210916.81</v>
      </c>
      <c r="V2059" s="2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2586.58</v>
      </c>
      <c r="AC2059">
        <v>2601.46</v>
      </c>
      <c r="AD2059">
        <v>5961.46</v>
      </c>
      <c r="AE2059">
        <v>8177.96</v>
      </c>
      <c r="AF2059">
        <v>6987.21</v>
      </c>
      <c r="AG2059">
        <v>19891.52</v>
      </c>
      <c r="AH2059" s="2">
        <f t="shared" si="242"/>
        <v>46206.19</v>
      </c>
      <c r="AI2059" s="2">
        <f t="shared" si="237"/>
        <v>0.1797046160786861</v>
      </c>
      <c r="AJ2059">
        <v>46206.19</v>
      </c>
      <c r="AK2059" s="2">
        <f t="shared" si="250"/>
        <v>257123</v>
      </c>
    </row>
    <row r="2060" spans="1:37" ht="12.75" customHeight="1">
      <c r="A2060" s="2">
        <v>14</v>
      </c>
      <c r="B2060" s="2">
        <v>15</v>
      </c>
      <c r="C2060" s="2" t="s">
        <v>10</v>
      </c>
      <c r="D2060" t="s">
        <v>1465</v>
      </c>
      <c r="E2060" s="2" t="s">
        <v>1610</v>
      </c>
      <c r="F2060" t="str">
        <f t="shared" si="238"/>
        <v>066REPAIRS AND MAINTENANCE</v>
      </c>
      <c r="G2060" t="str">
        <f t="shared" si="239"/>
        <v>1159STREETLIGHTS - INTERNAL LABOUR</v>
      </c>
      <c r="H2060" s="2" t="s">
        <v>1584</v>
      </c>
      <c r="I2060" t="s">
        <v>1326</v>
      </c>
      <c r="J2060" s="2" t="s">
        <v>684</v>
      </c>
      <c r="K2060" s="2" t="s">
        <v>685</v>
      </c>
      <c r="L2060" s="2" t="s">
        <v>482</v>
      </c>
      <c r="M2060" s="2" t="s">
        <v>483</v>
      </c>
      <c r="N2060" s="2" t="s">
        <v>1179</v>
      </c>
      <c r="O2060" s="2" t="s">
        <v>1180</v>
      </c>
      <c r="P2060" s="2">
        <v>234901</v>
      </c>
      <c r="Q2060" s="2">
        <v>271693</v>
      </c>
      <c r="R2060" s="3">
        <f t="shared" si="240"/>
        <v>286636.11499999999</v>
      </c>
      <c r="S2060" s="3">
        <f t="shared" si="241"/>
        <v>301827.82909499999</v>
      </c>
      <c r="T2060" s="2">
        <v>0</v>
      </c>
      <c r="U2060" s="2">
        <v>0</v>
      </c>
      <c r="V2060" s="2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 s="2">
        <f t="shared" si="242"/>
        <v>0</v>
      </c>
      <c r="AI2060" s="2">
        <f t="shared" si="237"/>
        <v>0</v>
      </c>
      <c r="AJ2060">
        <v>0</v>
      </c>
      <c r="AK2060" s="2">
        <f t="shared" si="250"/>
        <v>234901</v>
      </c>
    </row>
    <row r="2061" spans="1:37" ht="12.75" customHeight="1">
      <c r="A2061" s="2">
        <v>14</v>
      </c>
      <c r="B2061" s="2">
        <v>15</v>
      </c>
      <c r="C2061" s="2" t="s">
        <v>10</v>
      </c>
      <c r="D2061" t="s">
        <v>1465</v>
      </c>
      <c r="E2061" s="2" t="s">
        <v>1610</v>
      </c>
      <c r="F2061" t="str">
        <f t="shared" si="238"/>
        <v>066REPAIRS AND MAINTENANCE</v>
      </c>
      <c r="G2061" t="str">
        <f t="shared" si="239"/>
        <v>1215COUNCIL-OWNED BUILDINGS</v>
      </c>
      <c r="H2061" s="2" t="s">
        <v>1584</v>
      </c>
      <c r="I2061" t="s">
        <v>1326</v>
      </c>
      <c r="J2061" s="2" t="s">
        <v>684</v>
      </c>
      <c r="K2061" s="2" t="s">
        <v>685</v>
      </c>
      <c r="L2061" s="2" t="s">
        <v>482</v>
      </c>
      <c r="M2061" s="2" t="s">
        <v>483</v>
      </c>
      <c r="N2061" s="2" t="s">
        <v>1125</v>
      </c>
      <c r="O2061" s="2" t="s">
        <v>1126</v>
      </c>
      <c r="P2061" s="2">
        <v>103697</v>
      </c>
      <c r="Q2061" s="2">
        <f>103697+300000</f>
        <v>403697</v>
      </c>
      <c r="R2061" s="3">
        <f t="shared" si="240"/>
        <v>425900.33500000002</v>
      </c>
      <c r="S2061" s="3">
        <f t="shared" si="241"/>
        <v>448473.05275500001</v>
      </c>
      <c r="T2061" s="2">
        <v>24876.31</v>
      </c>
      <c r="U2061" s="2">
        <v>78820.69</v>
      </c>
      <c r="V2061" s="2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2266.92</v>
      </c>
      <c r="AC2061">
        <v>448.92</v>
      </c>
      <c r="AD2061">
        <v>1829.35</v>
      </c>
      <c r="AE2061">
        <v>13549.35</v>
      </c>
      <c r="AF2061">
        <v>6216.72</v>
      </c>
      <c r="AG2061">
        <v>565.04999999999995</v>
      </c>
      <c r="AH2061" s="2">
        <f t="shared" si="242"/>
        <v>24876.31</v>
      </c>
      <c r="AI2061" s="2">
        <f t="shared" si="237"/>
        <v>0.23989421101864086</v>
      </c>
      <c r="AJ2061">
        <v>24876.31</v>
      </c>
      <c r="AK2061" s="2">
        <f t="shared" si="250"/>
        <v>103697</v>
      </c>
    </row>
    <row r="2062" spans="1:37" ht="12.75" customHeight="1">
      <c r="A2062" s="2">
        <v>14</v>
      </c>
      <c r="B2062" s="2">
        <v>15</v>
      </c>
      <c r="C2062" s="2" t="s">
        <v>10</v>
      </c>
      <c r="D2062" t="s">
        <v>1465</v>
      </c>
      <c r="E2062" s="2" t="s">
        <v>1610</v>
      </c>
      <c r="F2062" t="str">
        <f t="shared" si="238"/>
        <v>066REPAIRS AND MAINTENANCE</v>
      </c>
      <c r="G2062" t="str">
        <f t="shared" si="239"/>
        <v>1216COUNCIL OWNED BUILDING - INTERNAL LABOUR</v>
      </c>
      <c r="H2062" s="2" t="s">
        <v>1584</v>
      </c>
      <c r="I2062" t="s">
        <v>1326</v>
      </c>
      <c r="J2062" s="2" t="s">
        <v>684</v>
      </c>
      <c r="K2062" s="2" t="s">
        <v>685</v>
      </c>
      <c r="L2062" s="2" t="s">
        <v>482</v>
      </c>
      <c r="M2062" s="2" t="s">
        <v>483</v>
      </c>
      <c r="N2062" s="2" t="s">
        <v>1163</v>
      </c>
      <c r="O2062" s="2" t="s">
        <v>1164</v>
      </c>
      <c r="P2062" s="2">
        <v>141835</v>
      </c>
      <c r="Q2062" s="2">
        <v>158822</v>
      </c>
      <c r="R2062" s="3">
        <f t="shared" si="240"/>
        <v>167557.21</v>
      </c>
      <c r="S2062" s="3">
        <f t="shared" si="241"/>
        <v>176437.74213</v>
      </c>
      <c r="T2062" s="2">
        <v>0</v>
      </c>
      <c r="U2062" s="2">
        <v>0</v>
      </c>
      <c r="V2062" s="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 s="2">
        <f t="shared" si="242"/>
        <v>0</v>
      </c>
      <c r="AI2062" s="2">
        <f t="shared" si="237"/>
        <v>0</v>
      </c>
      <c r="AJ2062">
        <v>0</v>
      </c>
      <c r="AK2062" s="2">
        <f t="shared" si="250"/>
        <v>141835</v>
      </c>
    </row>
    <row r="2063" spans="1:37" ht="12.75" customHeight="1">
      <c r="A2063" s="2">
        <v>14</v>
      </c>
      <c r="B2063" s="2">
        <v>15</v>
      </c>
      <c r="C2063" s="2" t="s">
        <v>10</v>
      </c>
      <c r="D2063" t="s">
        <v>1465</v>
      </c>
      <c r="E2063" s="2" t="s">
        <v>1610</v>
      </c>
      <c r="F2063" t="str">
        <f t="shared" si="238"/>
        <v>066REPAIRS AND MAINTENANCE</v>
      </c>
      <c r="G2063" t="str">
        <f t="shared" si="239"/>
        <v>1222COUNCIL-OWNED VEHICLES - COUNCIL-OWNED VEHICLE USAGE</v>
      </c>
      <c r="H2063" s="2" t="s">
        <v>1584</v>
      </c>
      <c r="I2063" t="s">
        <v>1326</v>
      </c>
      <c r="J2063" s="2" t="s">
        <v>684</v>
      </c>
      <c r="K2063" s="2" t="s">
        <v>685</v>
      </c>
      <c r="L2063" s="2" t="s">
        <v>482</v>
      </c>
      <c r="M2063" s="2" t="s">
        <v>483</v>
      </c>
      <c r="N2063" s="2" t="s">
        <v>504</v>
      </c>
      <c r="O2063" s="2" t="s">
        <v>505</v>
      </c>
      <c r="P2063" s="2">
        <v>1733726</v>
      </c>
      <c r="Q2063" s="2">
        <v>1300824</v>
      </c>
      <c r="R2063" s="3">
        <f t="shared" si="240"/>
        <v>1372369.32</v>
      </c>
      <c r="S2063" s="3">
        <f t="shared" si="241"/>
        <v>1445104.89396</v>
      </c>
      <c r="T2063" s="2">
        <v>388538.38</v>
      </c>
      <c r="U2063" s="2">
        <v>0</v>
      </c>
      <c r="V2063" s="2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69435.64</v>
      </c>
      <c r="AC2063">
        <v>63152.15</v>
      </c>
      <c r="AD2063">
        <v>112035.97</v>
      </c>
      <c r="AE2063">
        <v>52388.17</v>
      </c>
      <c r="AF2063">
        <v>56614.93</v>
      </c>
      <c r="AG2063">
        <v>34911.519999999997</v>
      </c>
      <c r="AH2063" s="2">
        <f t="shared" si="242"/>
        <v>388538.38</v>
      </c>
      <c r="AI2063" s="2">
        <f t="shared" si="237"/>
        <v>0.22410598906632306</v>
      </c>
      <c r="AJ2063">
        <v>388538.38</v>
      </c>
      <c r="AK2063" s="2">
        <f t="shared" si="250"/>
        <v>1733726</v>
      </c>
    </row>
    <row r="2064" spans="1:37" ht="12.75" customHeight="1">
      <c r="A2064" s="2">
        <v>14</v>
      </c>
      <c r="B2064" s="2">
        <v>15</v>
      </c>
      <c r="C2064" s="2" t="s">
        <v>729</v>
      </c>
      <c r="D2064" t="s">
        <v>1467</v>
      </c>
      <c r="E2064" s="2" t="s">
        <v>1608</v>
      </c>
      <c r="F2064" t="str">
        <f t="shared" si="238"/>
        <v>066REPAIRS AND MAINTENANCE</v>
      </c>
      <c r="G2064" t="str">
        <f t="shared" si="239"/>
        <v>1130DISTRIBUTION NETWORKS</v>
      </c>
      <c r="I2064" t="s">
        <v>1326</v>
      </c>
      <c r="J2064" s="2" t="s">
        <v>712</v>
      </c>
      <c r="K2064" s="2" t="s">
        <v>713</v>
      </c>
      <c r="L2064" s="2" t="s">
        <v>482</v>
      </c>
      <c r="M2064" s="2" t="s">
        <v>483</v>
      </c>
      <c r="N2064" s="2" t="s">
        <v>1167</v>
      </c>
      <c r="O2064" s="2" t="s">
        <v>1168</v>
      </c>
      <c r="P2064" s="2">
        <v>0</v>
      </c>
      <c r="Q2064" s="2">
        <v>0</v>
      </c>
      <c r="R2064" s="3">
        <f t="shared" si="240"/>
        <v>0</v>
      </c>
      <c r="S2064" s="3">
        <f t="shared" si="241"/>
        <v>0</v>
      </c>
      <c r="T2064" s="2">
        <v>6.4099999999999966</v>
      </c>
      <c r="U2064" s="2">
        <v>0</v>
      </c>
      <c r="V2064" s="2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103.8</v>
      </c>
      <c r="AC2064">
        <v>-97.39</v>
      </c>
      <c r="AD2064">
        <v>0</v>
      </c>
      <c r="AE2064">
        <v>0</v>
      </c>
      <c r="AF2064">
        <v>0</v>
      </c>
      <c r="AG2064">
        <v>0</v>
      </c>
      <c r="AH2064" s="2">
        <f t="shared" si="242"/>
        <v>6.4099999999999966</v>
      </c>
      <c r="AI2064" s="2" t="e">
        <f t="shared" si="237"/>
        <v>#DIV/0!</v>
      </c>
      <c r="AJ2064">
        <v>6.41</v>
      </c>
      <c r="AK2064" s="2">
        <f t="shared" si="250"/>
        <v>0</v>
      </c>
    </row>
    <row r="2065" spans="1:37" ht="12.75" customHeight="1">
      <c r="A2065" s="2">
        <v>14</v>
      </c>
      <c r="B2065" s="2">
        <v>15</v>
      </c>
      <c r="C2065" s="2" t="s">
        <v>711</v>
      </c>
      <c r="D2065" t="s">
        <v>1467</v>
      </c>
      <c r="E2065" s="2" t="s">
        <v>1608</v>
      </c>
      <c r="F2065" t="str">
        <f t="shared" si="238"/>
        <v>066REPAIRS AND MAINTENANCE</v>
      </c>
      <c r="G2065" t="str">
        <f t="shared" si="239"/>
        <v>1101FURNITURE &amp; OFFICE EQUIPMENT</v>
      </c>
      <c r="I2065" t="s">
        <v>1326</v>
      </c>
      <c r="J2065" s="2" t="s">
        <v>712</v>
      </c>
      <c r="K2065" s="2" t="s">
        <v>713</v>
      </c>
      <c r="L2065" s="2" t="s">
        <v>482</v>
      </c>
      <c r="M2065" s="2" t="s">
        <v>483</v>
      </c>
      <c r="N2065" s="2" t="s">
        <v>722</v>
      </c>
      <c r="O2065" s="2" t="s">
        <v>723</v>
      </c>
      <c r="P2065" s="2">
        <v>3000</v>
      </c>
      <c r="Q2065" s="2">
        <v>3000</v>
      </c>
      <c r="R2065" s="3">
        <f t="shared" si="240"/>
        <v>3165</v>
      </c>
      <c r="S2065" s="3">
        <f t="shared" si="241"/>
        <v>3332.7449999999999</v>
      </c>
      <c r="T2065" s="2">
        <v>0</v>
      </c>
      <c r="U2065" s="2">
        <v>0</v>
      </c>
      <c r="V2065" s="2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 s="2">
        <f t="shared" si="242"/>
        <v>0</v>
      </c>
      <c r="AI2065" s="2">
        <f t="shared" si="237"/>
        <v>0</v>
      </c>
      <c r="AJ2065">
        <v>0</v>
      </c>
      <c r="AK2065" s="2">
        <f t="shared" si="250"/>
        <v>3000</v>
      </c>
    </row>
    <row r="2066" spans="1:37" ht="12.75" customHeight="1">
      <c r="A2066" s="2">
        <v>14</v>
      </c>
      <c r="B2066" s="2">
        <v>15</v>
      </c>
      <c r="C2066" s="2" t="s">
        <v>711</v>
      </c>
      <c r="D2066" t="s">
        <v>1467</v>
      </c>
      <c r="E2066" s="2" t="s">
        <v>1608</v>
      </c>
      <c r="F2066" t="str">
        <f t="shared" si="238"/>
        <v>066REPAIRS AND MAINTENANCE</v>
      </c>
      <c r="G2066" t="str">
        <f t="shared" si="239"/>
        <v>1111MACHINERY &amp; EQUIPMENT</v>
      </c>
      <c r="I2066" t="s">
        <v>1326</v>
      </c>
      <c r="J2066" s="2" t="s">
        <v>712</v>
      </c>
      <c r="K2066" s="2" t="s">
        <v>713</v>
      </c>
      <c r="L2066" s="2" t="s">
        <v>482</v>
      </c>
      <c r="M2066" s="2" t="s">
        <v>483</v>
      </c>
      <c r="N2066" s="2" t="s">
        <v>1123</v>
      </c>
      <c r="O2066" s="2" t="s">
        <v>1124</v>
      </c>
      <c r="P2066" s="2">
        <v>460000</v>
      </c>
      <c r="Q2066" s="2">
        <v>460000</v>
      </c>
      <c r="R2066" s="3">
        <f t="shared" si="240"/>
        <v>485300</v>
      </c>
      <c r="S2066" s="3">
        <f t="shared" si="241"/>
        <v>511020.9</v>
      </c>
      <c r="T2066" s="2">
        <v>5476.32</v>
      </c>
      <c r="U2066" s="2">
        <v>0</v>
      </c>
      <c r="V2066" s="2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2592</v>
      </c>
      <c r="AF2066">
        <v>2884.32</v>
      </c>
      <c r="AG2066">
        <v>0</v>
      </c>
      <c r="AH2066" s="2">
        <f t="shared" si="242"/>
        <v>5476.32</v>
      </c>
      <c r="AI2066" s="2">
        <f t="shared" si="237"/>
        <v>1.1905043478260869E-2</v>
      </c>
      <c r="AJ2066">
        <v>5476.32</v>
      </c>
      <c r="AK2066" s="2">
        <f t="shared" si="250"/>
        <v>460000</v>
      </c>
    </row>
    <row r="2067" spans="1:37" ht="12.75" customHeight="1">
      <c r="A2067" s="2">
        <v>14</v>
      </c>
      <c r="B2067" s="2">
        <v>15</v>
      </c>
      <c r="C2067" s="2" t="s">
        <v>711</v>
      </c>
      <c r="D2067" t="s">
        <v>1467</v>
      </c>
      <c r="E2067" s="2" t="s">
        <v>1608</v>
      </c>
      <c r="F2067" t="str">
        <f t="shared" si="238"/>
        <v>066REPAIRS AND MAINTENANCE</v>
      </c>
      <c r="G2067" t="str">
        <f t="shared" si="239"/>
        <v>1112MACHINERY &amp; EQUIPMENT - INTERNAL LABOUR</v>
      </c>
      <c r="I2067" t="s">
        <v>1326</v>
      </c>
      <c r="J2067" s="2" t="s">
        <v>712</v>
      </c>
      <c r="K2067" s="2" t="s">
        <v>713</v>
      </c>
      <c r="L2067" s="2" t="s">
        <v>482</v>
      </c>
      <c r="M2067" s="2" t="s">
        <v>483</v>
      </c>
      <c r="N2067" s="2" t="s">
        <v>1165</v>
      </c>
      <c r="O2067" s="2" t="s">
        <v>1166</v>
      </c>
      <c r="P2067" s="2">
        <v>1790789</v>
      </c>
      <c r="Q2067" s="2">
        <v>1790789</v>
      </c>
      <c r="R2067" s="3">
        <f t="shared" si="240"/>
        <v>1889282.395</v>
      </c>
      <c r="S2067" s="3">
        <f t="shared" si="241"/>
        <v>1989414.3619349999</v>
      </c>
      <c r="T2067" s="2">
        <v>0</v>
      </c>
      <c r="U2067" s="2">
        <v>0</v>
      </c>
      <c r="V2067" s="2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 s="2">
        <f t="shared" si="242"/>
        <v>0</v>
      </c>
      <c r="AI2067" s="2">
        <f t="shared" si="237"/>
        <v>0</v>
      </c>
      <c r="AJ2067">
        <v>0</v>
      </c>
      <c r="AK2067" s="2">
        <f t="shared" si="250"/>
        <v>1790789</v>
      </c>
    </row>
    <row r="2068" spans="1:37" ht="12.75" customHeight="1">
      <c r="A2068" s="2">
        <v>14</v>
      </c>
      <c r="B2068" s="2">
        <v>15</v>
      </c>
      <c r="C2068" s="2" t="s">
        <v>711</v>
      </c>
      <c r="D2068" t="s">
        <v>1467</v>
      </c>
      <c r="E2068" s="2" t="s">
        <v>1608</v>
      </c>
      <c r="F2068" t="str">
        <f t="shared" si="238"/>
        <v>066REPAIRS AND MAINTENANCE</v>
      </c>
      <c r="G2068" t="str">
        <f t="shared" si="239"/>
        <v>1113MACHINERY &amp; EQUIPMENT - CONTRACTORS</v>
      </c>
      <c r="I2068" t="s">
        <v>1326</v>
      </c>
      <c r="J2068" s="2" t="s">
        <v>712</v>
      </c>
      <c r="K2068" s="2" t="s">
        <v>713</v>
      </c>
      <c r="L2068" s="2" t="s">
        <v>482</v>
      </c>
      <c r="M2068" s="2" t="s">
        <v>483</v>
      </c>
      <c r="N2068" s="2" t="s">
        <v>1187</v>
      </c>
      <c r="O2068" s="2" t="s">
        <v>1188</v>
      </c>
      <c r="P2068" s="2">
        <v>1005787</v>
      </c>
      <c r="Q2068" s="2">
        <v>2241239</v>
      </c>
      <c r="R2068" s="3">
        <f t="shared" si="240"/>
        <v>2364507.145</v>
      </c>
      <c r="S2068" s="3">
        <f t="shared" si="241"/>
        <v>2489826.0236849999</v>
      </c>
      <c r="T2068" s="2">
        <v>0</v>
      </c>
      <c r="U2068" s="2">
        <v>0</v>
      </c>
      <c r="V2068" s="2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 s="2">
        <f t="shared" si="242"/>
        <v>0</v>
      </c>
      <c r="AI2068" s="2">
        <f t="shared" ref="AI2068:AI2131" si="251">AH2068/P2068</f>
        <v>0</v>
      </c>
      <c r="AJ2068">
        <v>0</v>
      </c>
      <c r="AK2068" s="2">
        <f t="shared" si="250"/>
        <v>1005787</v>
      </c>
    </row>
    <row r="2069" spans="1:37" ht="12.75" customHeight="1">
      <c r="A2069" s="2">
        <v>14</v>
      </c>
      <c r="B2069" s="2">
        <v>15</v>
      </c>
      <c r="C2069" s="2" t="s">
        <v>711</v>
      </c>
      <c r="D2069" t="s">
        <v>1467</v>
      </c>
      <c r="E2069" s="2" t="s">
        <v>1608</v>
      </c>
      <c r="F2069" t="str">
        <f t="shared" ref="F2069:F2132" si="252">L2069&amp;M2069</f>
        <v>066REPAIRS AND MAINTENANCE</v>
      </c>
      <c r="G2069" t="str">
        <f t="shared" ref="G2069:G2132" si="253">N2069&amp;O2069</f>
        <v>1114METERS</v>
      </c>
      <c r="I2069" t="s">
        <v>1326</v>
      </c>
      <c r="J2069" s="2" t="s">
        <v>712</v>
      </c>
      <c r="K2069" s="2" t="s">
        <v>713</v>
      </c>
      <c r="L2069" s="2" t="s">
        <v>482</v>
      </c>
      <c r="M2069" s="2" t="s">
        <v>483</v>
      </c>
      <c r="N2069" s="2" t="s">
        <v>1181</v>
      </c>
      <c r="O2069" s="2" t="s">
        <v>1182</v>
      </c>
      <c r="P2069" s="2">
        <v>23662</v>
      </c>
      <c r="Q2069" s="2">
        <v>23662</v>
      </c>
      <c r="R2069" s="3">
        <f t="shared" ref="R2069:R2132" si="254">SUM((Q2069*0.055)+Q2069)</f>
        <v>24963.41</v>
      </c>
      <c r="S2069" s="3">
        <f t="shared" ref="S2069:S2132" si="255">SUM((R2069*0.053)+R2069)</f>
        <v>26286.470730000001</v>
      </c>
      <c r="T2069" s="2">
        <v>0</v>
      </c>
      <c r="U2069" s="2">
        <v>0</v>
      </c>
      <c r="V2069" s="2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 s="2">
        <f t="shared" ref="AH2069:AH2132" si="256">SUM(AB2069:AG2069)</f>
        <v>0</v>
      </c>
      <c r="AI2069" s="2">
        <f t="shared" si="251"/>
        <v>0</v>
      </c>
      <c r="AJ2069">
        <v>0</v>
      </c>
      <c r="AK2069" s="2">
        <f t="shared" si="250"/>
        <v>23662</v>
      </c>
    </row>
    <row r="2070" spans="1:37" ht="12.75" customHeight="1">
      <c r="A2070" s="2">
        <v>14</v>
      </c>
      <c r="B2070" s="2">
        <v>15</v>
      </c>
      <c r="C2070" s="2" t="s">
        <v>711</v>
      </c>
      <c r="D2070" t="s">
        <v>1467</v>
      </c>
      <c r="E2070" s="2" t="s">
        <v>1608</v>
      </c>
      <c r="F2070" t="str">
        <f t="shared" si="252"/>
        <v>066REPAIRS AND MAINTENANCE</v>
      </c>
      <c r="G2070" t="str">
        <f t="shared" si="253"/>
        <v>1130DISTRIBUTION NETWORKS</v>
      </c>
      <c r="I2070" t="s">
        <v>1326</v>
      </c>
      <c r="J2070" s="2" t="s">
        <v>712</v>
      </c>
      <c r="K2070" s="2" t="s">
        <v>713</v>
      </c>
      <c r="L2070" s="2" t="s">
        <v>482</v>
      </c>
      <c r="M2070" s="2" t="s">
        <v>483</v>
      </c>
      <c r="N2070" s="2" t="s">
        <v>1167</v>
      </c>
      <c r="O2070" s="2" t="s">
        <v>1168</v>
      </c>
      <c r="P2070" s="2">
        <v>2710000</v>
      </c>
      <c r="Q2070" s="2">
        <v>2710000</v>
      </c>
      <c r="R2070" s="3">
        <f t="shared" si="254"/>
        <v>2859050</v>
      </c>
      <c r="S2070" s="3">
        <f t="shared" si="255"/>
        <v>3010579.65</v>
      </c>
      <c r="T2070" s="2">
        <v>505368.12000000005</v>
      </c>
      <c r="U2070" s="2">
        <v>203.13</v>
      </c>
      <c r="V2070" s="2">
        <v>484.33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97309.32</v>
      </c>
      <c r="AC2070">
        <v>36321.33</v>
      </c>
      <c r="AD2070">
        <v>71552.53</v>
      </c>
      <c r="AE2070">
        <v>127535.23</v>
      </c>
      <c r="AF2070">
        <v>72010.460000000006</v>
      </c>
      <c r="AG2070">
        <v>100639.25</v>
      </c>
      <c r="AH2070" s="2">
        <f t="shared" si="256"/>
        <v>505368.12000000005</v>
      </c>
      <c r="AI2070" s="2">
        <f t="shared" si="251"/>
        <v>0.1864827011070111</v>
      </c>
      <c r="AJ2070">
        <v>505852.45</v>
      </c>
      <c r="AK2070" s="2">
        <f t="shared" si="250"/>
        <v>2710000</v>
      </c>
    </row>
    <row r="2071" spans="1:37" ht="12.75" customHeight="1">
      <c r="A2071" s="2">
        <v>14</v>
      </c>
      <c r="B2071" s="2">
        <v>15</v>
      </c>
      <c r="C2071" s="2" t="s">
        <v>711</v>
      </c>
      <c r="D2071" t="s">
        <v>1467</v>
      </c>
      <c r="E2071" s="2" t="s">
        <v>1608</v>
      </c>
      <c r="F2071" t="str">
        <f t="shared" si="252"/>
        <v>066REPAIRS AND MAINTENANCE</v>
      </c>
      <c r="G2071" t="str">
        <f t="shared" si="253"/>
        <v>1131DISTRIBUTION NETWORK - INTERNAL LABOUR</v>
      </c>
      <c r="I2071" t="s">
        <v>1326</v>
      </c>
      <c r="J2071" s="2" t="s">
        <v>712</v>
      </c>
      <c r="K2071" s="2" t="s">
        <v>713</v>
      </c>
      <c r="L2071" s="2" t="s">
        <v>482</v>
      </c>
      <c r="M2071" s="2" t="s">
        <v>483</v>
      </c>
      <c r="N2071" s="2" t="s">
        <v>1145</v>
      </c>
      <c r="O2071" s="2" t="s">
        <v>1146</v>
      </c>
      <c r="P2071" s="2">
        <v>9381119</v>
      </c>
      <c r="Q2071" s="2">
        <v>9713219</v>
      </c>
      <c r="R2071" s="3">
        <f t="shared" si="254"/>
        <v>10247446.045</v>
      </c>
      <c r="S2071" s="3">
        <f t="shared" si="255"/>
        <v>10790560.685385</v>
      </c>
      <c r="T2071" s="2">
        <v>77172</v>
      </c>
      <c r="U2071" s="2">
        <v>0</v>
      </c>
      <c r="V2071" s="2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24900</v>
      </c>
      <c r="AE2071">
        <v>52272</v>
      </c>
      <c r="AF2071">
        <v>0</v>
      </c>
      <c r="AG2071">
        <v>0</v>
      </c>
      <c r="AH2071" s="2">
        <f t="shared" si="256"/>
        <v>77172</v>
      </c>
      <c r="AI2071" s="2">
        <f t="shared" si="251"/>
        <v>8.2263107418208848E-3</v>
      </c>
      <c r="AJ2071">
        <v>77172</v>
      </c>
      <c r="AK2071" s="2">
        <f t="shared" si="250"/>
        <v>9381119</v>
      </c>
    </row>
    <row r="2072" spans="1:37" ht="12.75" customHeight="1">
      <c r="A2072" s="2">
        <v>14</v>
      </c>
      <c r="B2072" s="2">
        <v>15</v>
      </c>
      <c r="C2072" s="2" t="s">
        <v>711</v>
      </c>
      <c r="D2072" t="s">
        <v>1467</v>
      </c>
      <c r="E2072" s="2" t="s">
        <v>1608</v>
      </c>
      <c r="F2072" t="str">
        <f t="shared" si="252"/>
        <v>066REPAIRS AND MAINTENANCE</v>
      </c>
      <c r="G2072" t="str">
        <f t="shared" si="253"/>
        <v>1146SIDEWALKS &amp; PAVEMENTS</v>
      </c>
      <c r="I2072" t="s">
        <v>1326</v>
      </c>
      <c r="J2072" s="2" t="s">
        <v>712</v>
      </c>
      <c r="K2072" s="2" t="s">
        <v>713</v>
      </c>
      <c r="L2072" s="2" t="s">
        <v>482</v>
      </c>
      <c r="M2072" s="2" t="s">
        <v>483</v>
      </c>
      <c r="N2072" s="2" t="s">
        <v>597</v>
      </c>
      <c r="O2072" s="2" t="s">
        <v>598</v>
      </c>
      <c r="P2072" s="2">
        <v>24845</v>
      </c>
      <c r="Q2072" s="2">
        <v>24845</v>
      </c>
      <c r="R2072" s="3">
        <f t="shared" si="254"/>
        <v>26211.474999999999</v>
      </c>
      <c r="S2072" s="3">
        <f t="shared" si="255"/>
        <v>27600.683174999998</v>
      </c>
      <c r="T2072" s="2">
        <v>0</v>
      </c>
      <c r="U2072" s="2">
        <v>0</v>
      </c>
      <c r="V2072" s="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 s="2">
        <f t="shared" si="256"/>
        <v>0</v>
      </c>
      <c r="AI2072" s="2">
        <f t="shared" si="251"/>
        <v>0</v>
      </c>
      <c r="AJ2072">
        <v>0</v>
      </c>
      <c r="AK2072" s="2">
        <f t="shared" si="250"/>
        <v>24845</v>
      </c>
    </row>
    <row r="2073" spans="1:37" ht="12.75" customHeight="1">
      <c r="A2073" s="2">
        <v>14</v>
      </c>
      <c r="B2073" s="2">
        <v>15</v>
      </c>
      <c r="C2073" s="2" t="s">
        <v>711</v>
      </c>
      <c r="D2073" t="s">
        <v>1467</v>
      </c>
      <c r="E2073" s="2" t="s">
        <v>1608</v>
      </c>
      <c r="F2073" t="str">
        <f t="shared" si="252"/>
        <v>066REPAIRS AND MAINTENANCE</v>
      </c>
      <c r="G2073" t="str">
        <f t="shared" si="253"/>
        <v>1211COUNCIL-OWNED LAND</v>
      </c>
      <c r="I2073" t="s">
        <v>1326</v>
      </c>
      <c r="J2073" s="2" t="s">
        <v>712</v>
      </c>
      <c r="K2073" s="2" t="s">
        <v>713</v>
      </c>
      <c r="L2073" s="2" t="s">
        <v>482</v>
      </c>
      <c r="M2073" s="2" t="s">
        <v>483</v>
      </c>
      <c r="N2073" s="2" t="s">
        <v>484</v>
      </c>
      <c r="O2073" s="2" t="s">
        <v>485</v>
      </c>
      <c r="P2073" s="2">
        <v>9465</v>
      </c>
      <c r="Q2073" s="2">
        <v>9465</v>
      </c>
      <c r="R2073" s="3">
        <f t="shared" si="254"/>
        <v>9985.5750000000007</v>
      </c>
      <c r="S2073" s="3">
        <f t="shared" si="255"/>
        <v>10514.810475</v>
      </c>
      <c r="T2073" s="2">
        <v>0</v>
      </c>
      <c r="U2073" s="2">
        <v>0</v>
      </c>
      <c r="V2073" s="2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 s="2">
        <f t="shared" si="256"/>
        <v>0</v>
      </c>
      <c r="AI2073" s="2">
        <f t="shared" si="251"/>
        <v>0</v>
      </c>
      <c r="AJ2073">
        <v>0</v>
      </c>
      <c r="AK2073" s="2">
        <f t="shared" si="250"/>
        <v>9465</v>
      </c>
    </row>
    <row r="2074" spans="1:37" ht="12.75" customHeight="1">
      <c r="A2074" s="2">
        <v>14</v>
      </c>
      <c r="B2074" s="2">
        <v>15</v>
      </c>
      <c r="C2074" s="2" t="s">
        <v>711</v>
      </c>
      <c r="D2074" t="s">
        <v>1467</v>
      </c>
      <c r="E2074" s="2" t="s">
        <v>1608</v>
      </c>
      <c r="F2074" t="str">
        <f t="shared" si="252"/>
        <v>066REPAIRS AND MAINTENANCE</v>
      </c>
      <c r="G2074" t="str">
        <f t="shared" si="253"/>
        <v>1212COUNCIL OWNED LAND - INTERNAL LABOUR</v>
      </c>
      <c r="I2074" t="s">
        <v>1326</v>
      </c>
      <c r="J2074" s="2" t="s">
        <v>712</v>
      </c>
      <c r="K2074" s="2" t="s">
        <v>713</v>
      </c>
      <c r="L2074" s="2" t="s">
        <v>482</v>
      </c>
      <c r="M2074" s="2" t="s">
        <v>483</v>
      </c>
      <c r="N2074" s="2" t="s">
        <v>1133</v>
      </c>
      <c r="O2074" s="2" t="s">
        <v>1134</v>
      </c>
      <c r="P2074" s="2">
        <v>337103</v>
      </c>
      <c r="Q2074" s="2">
        <v>372300</v>
      </c>
      <c r="R2074" s="3">
        <f t="shared" si="254"/>
        <v>392776.5</v>
      </c>
      <c r="S2074" s="3">
        <f t="shared" si="255"/>
        <v>413593.6545</v>
      </c>
      <c r="T2074" s="2">
        <v>0</v>
      </c>
      <c r="U2074" s="2">
        <v>0</v>
      </c>
      <c r="V2074" s="2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 s="2">
        <f t="shared" si="256"/>
        <v>0</v>
      </c>
      <c r="AI2074" s="2">
        <f t="shared" si="251"/>
        <v>0</v>
      </c>
      <c r="AJ2074">
        <v>0</v>
      </c>
      <c r="AK2074" s="2">
        <f t="shared" si="250"/>
        <v>337103</v>
      </c>
    </row>
    <row r="2075" spans="1:37" ht="12.75" customHeight="1">
      <c r="A2075" s="2">
        <v>14</v>
      </c>
      <c r="B2075" s="2">
        <v>15</v>
      </c>
      <c r="C2075" s="2" t="s">
        <v>711</v>
      </c>
      <c r="D2075" t="s">
        <v>1467</v>
      </c>
      <c r="E2075" s="2" t="s">
        <v>1608</v>
      </c>
      <c r="F2075" t="str">
        <f t="shared" si="252"/>
        <v>066REPAIRS AND MAINTENANCE</v>
      </c>
      <c r="G2075" t="str">
        <f t="shared" si="253"/>
        <v>1215COUNCIL-OWNED BUILDINGS</v>
      </c>
      <c r="I2075" t="s">
        <v>1326</v>
      </c>
      <c r="J2075" s="2" t="s">
        <v>712</v>
      </c>
      <c r="K2075" s="2" t="s">
        <v>713</v>
      </c>
      <c r="L2075" s="2" t="s">
        <v>482</v>
      </c>
      <c r="M2075" s="2" t="s">
        <v>483</v>
      </c>
      <c r="N2075" s="2" t="s">
        <v>1125</v>
      </c>
      <c r="O2075" s="2" t="s">
        <v>1126</v>
      </c>
      <c r="P2075" s="2">
        <v>36440</v>
      </c>
      <c r="Q2075" s="2">
        <v>36440</v>
      </c>
      <c r="R2075" s="3">
        <f t="shared" si="254"/>
        <v>38444.199999999997</v>
      </c>
      <c r="S2075" s="3">
        <f t="shared" si="255"/>
        <v>40481.742599999998</v>
      </c>
      <c r="T2075" s="2">
        <v>19065.019999999997</v>
      </c>
      <c r="U2075" s="2">
        <v>462</v>
      </c>
      <c r="V2075" s="2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1714.39</v>
      </c>
      <c r="AD2075">
        <v>7430.78</v>
      </c>
      <c r="AE2075">
        <v>7623.4</v>
      </c>
      <c r="AF2075">
        <v>1588.92</v>
      </c>
      <c r="AG2075">
        <v>707.53</v>
      </c>
      <c r="AH2075" s="2">
        <f t="shared" si="256"/>
        <v>19065.019999999997</v>
      </c>
      <c r="AI2075" s="2">
        <f t="shared" si="251"/>
        <v>0.52318935236004382</v>
      </c>
      <c r="AJ2075">
        <v>19065.02</v>
      </c>
      <c r="AK2075" s="2">
        <f t="shared" si="250"/>
        <v>36440</v>
      </c>
    </row>
    <row r="2076" spans="1:37" ht="12.75" customHeight="1">
      <c r="A2076" s="2">
        <v>14</v>
      </c>
      <c r="B2076" s="2">
        <v>15</v>
      </c>
      <c r="C2076" s="2" t="s">
        <v>711</v>
      </c>
      <c r="D2076" t="s">
        <v>1467</v>
      </c>
      <c r="E2076" s="2" t="s">
        <v>1608</v>
      </c>
      <c r="F2076" t="str">
        <f t="shared" si="252"/>
        <v>066REPAIRS AND MAINTENANCE</v>
      </c>
      <c r="G2076" t="str">
        <f t="shared" si="253"/>
        <v>1222COUNCIL-OWNED VEHICLES - COUNCIL-OWNED VEHICLE USAGE</v>
      </c>
      <c r="I2076" t="s">
        <v>1326</v>
      </c>
      <c r="J2076" s="2" t="s">
        <v>712</v>
      </c>
      <c r="K2076" s="2" t="s">
        <v>713</v>
      </c>
      <c r="L2076" s="2" t="s">
        <v>482</v>
      </c>
      <c r="M2076" s="2" t="s">
        <v>483</v>
      </c>
      <c r="N2076" s="2" t="s">
        <v>504</v>
      </c>
      <c r="O2076" s="2" t="s">
        <v>505</v>
      </c>
      <c r="P2076" s="2">
        <v>2701938</v>
      </c>
      <c r="Q2076" s="2">
        <v>2194791</v>
      </c>
      <c r="R2076" s="3">
        <f t="shared" si="254"/>
        <v>2315504.5049999999</v>
      </c>
      <c r="S2076" s="3">
        <f t="shared" si="255"/>
        <v>2438226.2437649998</v>
      </c>
      <c r="T2076" s="2">
        <v>789623.27999999991</v>
      </c>
      <c r="U2076" s="2">
        <v>0</v>
      </c>
      <c r="V2076" s="2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95798.28</v>
      </c>
      <c r="AC2076">
        <v>28386.1</v>
      </c>
      <c r="AD2076">
        <v>233150.47</v>
      </c>
      <c r="AE2076">
        <v>100810.34</v>
      </c>
      <c r="AF2076">
        <v>259420.09</v>
      </c>
      <c r="AG2076">
        <v>72058</v>
      </c>
      <c r="AH2076" s="2">
        <f t="shared" si="256"/>
        <v>789623.27999999991</v>
      </c>
      <c r="AI2076" s="2">
        <f t="shared" si="251"/>
        <v>0.29224330091956213</v>
      </c>
      <c r="AJ2076">
        <v>789623.28</v>
      </c>
      <c r="AK2076" s="2">
        <f t="shared" si="250"/>
        <v>2701938</v>
      </c>
    </row>
    <row r="2077" spans="1:37" ht="12.75" customHeight="1">
      <c r="A2077" s="2">
        <v>14</v>
      </c>
      <c r="B2077" s="2">
        <v>15</v>
      </c>
      <c r="C2077" s="2" t="s">
        <v>711</v>
      </c>
      <c r="D2077" t="s">
        <v>1468</v>
      </c>
      <c r="E2077" s="2" t="s">
        <v>1608</v>
      </c>
      <c r="F2077" t="str">
        <f t="shared" si="252"/>
        <v>066REPAIRS AND MAINTENANCE</v>
      </c>
      <c r="G2077" t="str">
        <f t="shared" si="253"/>
        <v>1101FURNITURE &amp; OFFICE EQUIPMENT</v>
      </c>
      <c r="I2077" t="s">
        <v>1326</v>
      </c>
      <c r="J2077" s="2" t="s">
        <v>714</v>
      </c>
      <c r="K2077" s="2" t="s">
        <v>715</v>
      </c>
      <c r="L2077" s="2" t="s">
        <v>482</v>
      </c>
      <c r="M2077" s="2" t="s">
        <v>483</v>
      </c>
      <c r="N2077" s="2" t="s">
        <v>722</v>
      </c>
      <c r="O2077" s="2" t="s">
        <v>723</v>
      </c>
      <c r="P2077" s="2">
        <v>3000</v>
      </c>
      <c r="Q2077" s="2">
        <v>3000</v>
      </c>
      <c r="R2077" s="3">
        <f t="shared" si="254"/>
        <v>3165</v>
      </c>
      <c r="S2077" s="3">
        <f t="shared" si="255"/>
        <v>3332.7449999999999</v>
      </c>
      <c r="T2077" s="2">
        <v>0</v>
      </c>
      <c r="U2077" s="2">
        <v>0</v>
      </c>
      <c r="V2077" s="2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 s="2">
        <f t="shared" si="256"/>
        <v>0</v>
      </c>
      <c r="AI2077" s="2">
        <f t="shared" si="251"/>
        <v>0</v>
      </c>
      <c r="AJ2077">
        <v>0</v>
      </c>
      <c r="AK2077" s="2">
        <f t="shared" si="250"/>
        <v>3000</v>
      </c>
    </row>
    <row r="2078" spans="1:37" ht="12.75" customHeight="1">
      <c r="A2078" s="2">
        <v>14</v>
      </c>
      <c r="B2078" s="2">
        <v>15</v>
      </c>
      <c r="C2078" s="2" t="s">
        <v>711</v>
      </c>
      <c r="D2078" t="s">
        <v>1468</v>
      </c>
      <c r="E2078" s="2" t="s">
        <v>1608</v>
      </c>
      <c r="F2078" t="str">
        <f t="shared" si="252"/>
        <v>066REPAIRS AND MAINTENANCE</v>
      </c>
      <c r="G2078" t="str">
        <f t="shared" si="253"/>
        <v>1111MACHINERY &amp; EQUIPMENT</v>
      </c>
      <c r="I2078" t="s">
        <v>1326</v>
      </c>
      <c r="J2078" s="2" t="s">
        <v>714</v>
      </c>
      <c r="K2078" s="2" t="s">
        <v>715</v>
      </c>
      <c r="L2078" s="2" t="s">
        <v>482</v>
      </c>
      <c r="M2078" s="2" t="s">
        <v>483</v>
      </c>
      <c r="N2078" s="2" t="s">
        <v>1123</v>
      </c>
      <c r="O2078" s="2" t="s">
        <v>1124</v>
      </c>
      <c r="P2078" s="2">
        <v>200000</v>
      </c>
      <c r="Q2078" s="2">
        <v>200000</v>
      </c>
      <c r="R2078" s="3">
        <f t="shared" si="254"/>
        <v>211000</v>
      </c>
      <c r="S2078" s="3">
        <f t="shared" si="255"/>
        <v>222183</v>
      </c>
      <c r="T2078" s="2">
        <v>73474.89</v>
      </c>
      <c r="U2078" s="2">
        <v>453.04</v>
      </c>
      <c r="V2078" s="2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120.95</v>
      </c>
      <c r="AC2078">
        <v>224.56</v>
      </c>
      <c r="AD2078">
        <v>15187.79</v>
      </c>
      <c r="AE2078">
        <v>2441.7399999999998</v>
      </c>
      <c r="AF2078">
        <v>19835.05</v>
      </c>
      <c r="AG2078">
        <v>35664.800000000003</v>
      </c>
      <c r="AH2078" s="2">
        <f t="shared" si="256"/>
        <v>73474.89</v>
      </c>
      <c r="AI2078" s="2">
        <f t="shared" si="251"/>
        <v>0.36737445000000002</v>
      </c>
      <c r="AJ2078">
        <v>73474.89</v>
      </c>
      <c r="AK2078" s="2">
        <f t="shared" si="250"/>
        <v>200000</v>
      </c>
    </row>
    <row r="2079" spans="1:37" ht="12.75" customHeight="1">
      <c r="A2079" s="2">
        <v>14</v>
      </c>
      <c r="B2079" s="2">
        <v>15</v>
      </c>
      <c r="C2079" s="2" t="s">
        <v>711</v>
      </c>
      <c r="D2079" t="s">
        <v>1468</v>
      </c>
      <c r="E2079" s="2" t="s">
        <v>1608</v>
      </c>
      <c r="F2079" t="str">
        <f t="shared" si="252"/>
        <v>066REPAIRS AND MAINTENANCE</v>
      </c>
      <c r="G2079" t="str">
        <f t="shared" si="253"/>
        <v>1112MACHINERY &amp; EQUIPMENT - INTERNAL LABOUR</v>
      </c>
      <c r="I2079" t="s">
        <v>1326</v>
      </c>
      <c r="J2079" s="2" t="s">
        <v>714</v>
      </c>
      <c r="K2079" s="2" t="s">
        <v>715</v>
      </c>
      <c r="L2079" s="2" t="s">
        <v>482</v>
      </c>
      <c r="M2079" s="2" t="s">
        <v>483</v>
      </c>
      <c r="N2079" s="2" t="s">
        <v>1165</v>
      </c>
      <c r="O2079" s="2" t="s">
        <v>1166</v>
      </c>
      <c r="P2079" s="2">
        <v>223274</v>
      </c>
      <c r="Q2079" s="2">
        <v>262469</v>
      </c>
      <c r="R2079" s="3">
        <f t="shared" si="254"/>
        <v>276904.79499999998</v>
      </c>
      <c r="S2079" s="3">
        <f t="shared" si="255"/>
        <v>291580.74913499999</v>
      </c>
      <c r="T2079" s="2">
        <v>0</v>
      </c>
      <c r="U2079" s="2">
        <v>0</v>
      </c>
      <c r="V2079" s="2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 s="2">
        <f t="shared" si="256"/>
        <v>0</v>
      </c>
      <c r="AI2079" s="2">
        <f t="shared" si="251"/>
        <v>0</v>
      </c>
      <c r="AJ2079">
        <v>0</v>
      </c>
      <c r="AK2079" s="2">
        <f t="shared" si="250"/>
        <v>223274</v>
      </c>
    </row>
    <row r="2080" spans="1:37" ht="12.75" customHeight="1">
      <c r="A2080" s="2">
        <v>14</v>
      </c>
      <c r="B2080" s="2">
        <v>15</v>
      </c>
      <c r="C2080" s="2" t="s">
        <v>711</v>
      </c>
      <c r="D2080" t="s">
        <v>1468</v>
      </c>
      <c r="E2080" s="2" t="s">
        <v>1608</v>
      </c>
      <c r="F2080" t="str">
        <f t="shared" si="252"/>
        <v>066REPAIRS AND MAINTENANCE</v>
      </c>
      <c r="G2080" t="str">
        <f t="shared" si="253"/>
        <v>1130DISTRIBUTION NETWORKS</v>
      </c>
      <c r="I2080" t="s">
        <v>1326</v>
      </c>
      <c r="J2080" s="2" t="s">
        <v>714</v>
      </c>
      <c r="K2080" s="2" t="s">
        <v>715</v>
      </c>
      <c r="L2080" s="2" t="s">
        <v>482</v>
      </c>
      <c r="M2080" s="2" t="s">
        <v>483</v>
      </c>
      <c r="N2080" s="2" t="s">
        <v>1167</v>
      </c>
      <c r="O2080" s="2" t="s">
        <v>1168</v>
      </c>
      <c r="P2080" s="2">
        <v>1000000</v>
      </c>
      <c r="Q2080" s="2">
        <v>1000000</v>
      </c>
      <c r="R2080" s="3">
        <f t="shared" si="254"/>
        <v>1055000</v>
      </c>
      <c r="S2080" s="3">
        <f t="shared" si="255"/>
        <v>1110915</v>
      </c>
      <c r="T2080" s="2">
        <v>262179.83</v>
      </c>
      <c r="U2080" s="2">
        <v>32454.720000000001</v>
      </c>
      <c r="V2080" s="2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4833.68</v>
      </c>
      <c r="AC2080">
        <v>0</v>
      </c>
      <c r="AD2080">
        <v>112611.77</v>
      </c>
      <c r="AE2080">
        <v>720</v>
      </c>
      <c r="AF2080">
        <v>36115.879999999997</v>
      </c>
      <c r="AG2080">
        <v>107898.5</v>
      </c>
      <c r="AH2080" s="2">
        <f t="shared" si="256"/>
        <v>262179.83</v>
      </c>
      <c r="AI2080" s="2">
        <f t="shared" si="251"/>
        <v>0.26217983</v>
      </c>
      <c r="AJ2080">
        <v>262179.83</v>
      </c>
      <c r="AK2080" s="2">
        <f t="shared" si="250"/>
        <v>1000000</v>
      </c>
    </row>
    <row r="2081" spans="1:37" ht="12.75" customHeight="1">
      <c r="A2081" s="2">
        <v>14</v>
      </c>
      <c r="B2081" s="2">
        <v>15</v>
      </c>
      <c r="C2081" s="2" t="s">
        <v>711</v>
      </c>
      <c r="D2081" t="s">
        <v>1468</v>
      </c>
      <c r="E2081" s="2" t="s">
        <v>1608</v>
      </c>
      <c r="F2081" t="str">
        <f t="shared" si="252"/>
        <v>066REPAIRS AND MAINTENANCE</v>
      </c>
      <c r="G2081" t="str">
        <f t="shared" si="253"/>
        <v>1131DISTRIBUTION NETWORK - INTERNAL LABOUR</v>
      </c>
      <c r="I2081" t="s">
        <v>1326</v>
      </c>
      <c r="J2081" s="2" t="s">
        <v>714</v>
      </c>
      <c r="K2081" s="2" t="s">
        <v>715</v>
      </c>
      <c r="L2081" s="2" t="s">
        <v>482</v>
      </c>
      <c r="M2081" s="2" t="s">
        <v>483</v>
      </c>
      <c r="N2081" s="2" t="s">
        <v>1145</v>
      </c>
      <c r="O2081" s="2" t="s">
        <v>1146</v>
      </c>
      <c r="P2081" s="2">
        <v>11335860</v>
      </c>
      <c r="Q2081" s="2">
        <f>2418157+9563236</f>
        <v>11981393</v>
      </c>
      <c r="R2081" s="3">
        <f t="shared" si="254"/>
        <v>12640369.615</v>
      </c>
      <c r="S2081" s="3">
        <f t="shared" si="255"/>
        <v>13310309.204595</v>
      </c>
      <c r="T2081" s="2">
        <v>90288</v>
      </c>
      <c r="U2081" s="2">
        <v>554.04</v>
      </c>
      <c r="V2081" s="2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47520</v>
      </c>
      <c r="AE2081">
        <v>0</v>
      </c>
      <c r="AF2081">
        <v>42768</v>
      </c>
      <c r="AG2081">
        <v>0</v>
      </c>
      <c r="AH2081" s="2">
        <f t="shared" si="256"/>
        <v>90288</v>
      </c>
      <c r="AI2081" s="2">
        <f t="shared" si="251"/>
        <v>7.964812550613716E-3</v>
      </c>
      <c r="AJ2081">
        <v>90288</v>
      </c>
      <c r="AK2081" s="2">
        <f t="shared" si="250"/>
        <v>11335860</v>
      </c>
    </row>
    <row r="2082" spans="1:37" ht="12.75" customHeight="1">
      <c r="A2082" s="2">
        <v>14</v>
      </c>
      <c r="B2082" s="2">
        <v>15</v>
      </c>
      <c r="C2082" s="2" t="s">
        <v>711</v>
      </c>
      <c r="D2082" t="s">
        <v>1468</v>
      </c>
      <c r="E2082" s="2" t="s">
        <v>1608</v>
      </c>
      <c r="F2082" t="str">
        <f t="shared" si="252"/>
        <v>066REPAIRS AND MAINTENANCE</v>
      </c>
      <c r="G2082" t="str">
        <f t="shared" si="253"/>
        <v>1211COUNCIL-OWNED LAND</v>
      </c>
      <c r="I2082" t="s">
        <v>1326</v>
      </c>
      <c r="J2082" s="2" t="s">
        <v>714</v>
      </c>
      <c r="K2082" s="2" t="s">
        <v>715</v>
      </c>
      <c r="L2082" s="2" t="s">
        <v>482</v>
      </c>
      <c r="M2082" s="2" t="s">
        <v>483</v>
      </c>
      <c r="N2082" s="2" t="s">
        <v>484</v>
      </c>
      <c r="O2082" s="2" t="s">
        <v>485</v>
      </c>
      <c r="P2082" s="2">
        <v>40000</v>
      </c>
      <c r="Q2082" s="2">
        <v>40000</v>
      </c>
      <c r="R2082" s="3">
        <f t="shared" si="254"/>
        <v>42200</v>
      </c>
      <c r="S2082" s="3">
        <f t="shared" si="255"/>
        <v>44436.6</v>
      </c>
      <c r="T2082" s="2">
        <v>17280</v>
      </c>
      <c r="U2082" s="2">
        <v>0</v>
      </c>
      <c r="V2082" s="2">
        <v>3231.32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17280</v>
      </c>
      <c r="AE2082">
        <v>0</v>
      </c>
      <c r="AF2082">
        <v>0</v>
      </c>
      <c r="AG2082">
        <v>0</v>
      </c>
      <c r="AH2082" s="2">
        <f t="shared" si="256"/>
        <v>17280</v>
      </c>
      <c r="AI2082" s="2">
        <f t="shared" si="251"/>
        <v>0.432</v>
      </c>
      <c r="AJ2082">
        <v>20511.32</v>
      </c>
      <c r="AK2082" s="2">
        <f t="shared" si="250"/>
        <v>40000</v>
      </c>
    </row>
    <row r="2083" spans="1:37" ht="12.75" customHeight="1">
      <c r="A2083" s="2">
        <v>14</v>
      </c>
      <c r="B2083" s="2">
        <v>15</v>
      </c>
      <c r="C2083" s="2" t="s">
        <v>711</v>
      </c>
      <c r="D2083" t="s">
        <v>1468</v>
      </c>
      <c r="E2083" s="2" t="s">
        <v>1608</v>
      </c>
      <c r="F2083" t="str">
        <f t="shared" si="252"/>
        <v>066REPAIRS AND MAINTENANCE</v>
      </c>
      <c r="G2083" t="str">
        <f t="shared" si="253"/>
        <v>1215COUNCIL-OWNED BUILDINGS</v>
      </c>
      <c r="I2083" t="s">
        <v>1326</v>
      </c>
      <c r="J2083" s="2" t="s">
        <v>714</v>
      </c>
      <c r="K2083" s="2" t="s">
        <v>715</v>
      </c>
      <c r="L2083" s="2" t="s">
        <v>482</v>
      </c>
      <c r="M2083" s="2" t="s">
        <v>483</v>
      </c>
      <c r="N2083" s="2" t="s">
        <v>1125</v>
      </c>
      <c r="O2083" s="2" t="s">
        <v>1126</v>
      </c>
      <c r="P2083" s="2">
        <v>40000</v>
      </c>
      <c r="Q2083" s="2">
        <v>40000</v>
      </c>
      <c r="R2083" s="3">
        <f t="shared" si="254"/>
        <v>42200</v>
      </c>
      <c r="S2083" s="3">
        <f t="shared" si="255"/>
        <v>44436.6</v>
      </c>
      <c r="T2083" s="2">
        <v>2222.87</v>
      </c>
      <c r="U2083" s="2">
        <v>0</v>
      </c>
      <c r="V2083" s="2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1746.54</v>
      </c>
      <c r="AE2083">
        <v>476.33</v>
      </c>
      <c r="AF2083">
        <v>0</v>
      </c>
      <c r="AG2083">
        <v>0</v>
      </c>
      <c r="AH2083" s="2">
        <f t="shared" si="256"/>
        <v>2222.87</v>
      </c>
      <c r="AI2083" s="2">
        <f t="shared" si="251"/>
        <v>5.5571749999999996E-2</v>
      </c>
      <c r="AJ2083">
        <v>2222.87</v>
      </c>
      <c r="AK2083" s="2">
        <f t="shared" si="250"/>
        <v>40000</v>
      </c>
    </row>
    <row r="2084" spans="1:37" ht="12.75" customHeight="1">
      <c r="A2084" s="2">
        <v>14</v>
      </c>
      <c r="B2084" s="2">
        <v>15</v>
      </c>
      <c r="C2084" s="2" t="s">
        <v>711</v>
      </c>
      <c r="D2084" t="s">
        <v>1468</v>
      </c>
      <c r="E2084" s="2" t="s">
        <v>1608</v>
      </c>
      <c r="F2084" t="str">
        <f t="shared" si="252"/>
        <v>066REPAIRS AND MAINTENANCE</v>
      </c>
      <c r="G2084" t="str">
        <f t="shared" si="253"/>
        <v>1222COUNCIL-OWNED VEHICLES - COUNCIL-OWNED VEHICLE USAGE</v>
      </c>
      <c r="I2084" t="s">
        <v>1326</v>
      </c>
      <c r="J2084" s="2" t="s">
        <v>714</v>
      </c>
      <c r="K2084" s="2" t="s">
        <v>715</v>
      </c>
      <c r="L2084" s="2" t="s">
        <v>482</v>
      </c>
      <c r="M2084" s="2" t="s">
        <v>483</v>
      </c>
      <c r="N2084" s="2" t="s">
        <v>504</v>
      </c>
      <c r="O2084" s="2" t="s">
        <v>505</v>
      </c>
      <c r="P2084" s="2">
        <v>287891</v>
      </c>
      <c r="Q2084" s="2">
        <v>217866</v>
      </c>
      <c r="R2084" s="3">
        <f t="shared" si="254"/>
        <v>229848.63</v>
      </c>
      <c r="S2084" s="3">
        <f t="shared" si="255"/>
        <v>242030.60739000002</v>
      </c>
      <c r="T2084" s="2">
        <v>13256.849999999999</v>
      </c>
      <c r="U2084" s="2">
        <v>0</v>
      </c>
      <c r="V2084" s="2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2937.06</v>
      </c>
      <c r="AD2084">
        <v>4017.51</v>
      </c>
      <c r="AE2084">
        <v>2769.48</v>
      </c>
      <c r="AF2084">
        <v>3532.8</v>
      </c>
      <c r="AG2084">
        <v>0</v>
      </c>
      <c r="AH2084" s="2">
        <f t="shared" si="256"/>
        <v>13256.849999999999</v>
      </c>
      <c r="AI2084" s="2">
        <f t="shared" si="251"/>
        <v>4.6048157115019223E-2</v>
      </c>
      <c r="AJ2084">
        <v>13256.85</v>
      </c>
      <c r="AK2084" s="2">
        <f t="shared" si="250"/>
        <v>287891</v>
      </c>
    </row>
    <row r="2085" spans="1:37" ht="12.75" customHeight="1">
      <c r="A2085" s="2">
        <v>14</v>
      </c>
      <c r="B2085" s="2">
        <v>15</v>
      </c>
      <c r="C2085" s="2" t="s">
        <v>711</v>
      </c>
      <c r="D2085" t="s">
        <v>1469</v>
      </c>
      <c r="E2085" s="2" t="s">
        <v>1608</v>
      </c>
      <c r="F2085" t="str">
        <f t="shared" si="252"/>
        <v>066REPAIRS AND MAINTENANCE</v>
      </c>
      <c r="G2085" t="str">
        <f t="shared" si="253"/>
        <v>1101FURNITURE &amp; OFFICE EQUIPMENT</v>
      </c>
      <c r="I2085" t="s">
        <v>1326</v>
      </c>
      <c r="J2085" s="2" t="s">
        <v>716</v>
      </c>
      <c r="K2085" s="2" t="s">
        <v>717</v>
      </c>
      <c r="L2085" s="2" t="s">
        <v>482</v>
      </c>
      <c r="M2085" s="2" t="s">
        <v>483</v>
      </c>
      <c r="N2085" s="2" t="s">
        <v>722</v>
      </c>
      <c r="O2085" s="2" t="s">
        <v>723</v>
      </c>
      <c r="P2085" s="2">
        <v>2366</v>
      </c>
      <c r="Q2085" s="2">
        <v>2366</v>
      </c>
      <c r="R2085" s="3">
        <f t="shared" si="254"/>
        <v>2496.13</v>
      </c>
      <c r="S2085" s="3">
        <f t="shared" si="255"/>
        <v>2628.4248900000002</v>
      </c>
      <c r="T2085" s="2">
        <v>0</v>
      </c>
      <c r="U2085" s="2">
        <v>0</v>
      </c>
      <c r="V2085" s="2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 s="2">
        <f t="shared" si="256"/>
        <v>0</v>
      </c>
      <c r="AI2085" s="2">
        <f t="shared" si="251"/>
        <v>0</v>
      </c>
      <c r="AJ2085">
        <v>0</v>
      </c>
      <c r="AK2085" s="2">
        <f t="shared" si="250"/>
        <v>2366</v>
      </c>
    </row>
    <row r="2086" spans="1:37" ht="12.75" customHeight="1">
      <c r="A2086" s="2">
        <v>14</v>
      </c>
      <c r="B2086" s="2">
        <v>15</v>
      </c>
      <c r="C2086" s="2" t="s">
        <v>711</v>
      </c>
      <c r="D2086" t="s">
        <v>1469</v>
      </c>
      <c r="E2086" s="2" t="s">
        <v>1608</v>
      </c>
      <c r="F2086" t="str">
        <f t="shared" si="252"/>
        <v>066REPAIRS AND MAINTENANCE</v>
      </c>
      <c r="G2086" t="str">
        <f t="shared" si="253"/>
        <v>1111MACHINERY &amp; EQUIPMENT</v>
      </c>
      <c r="I2086" t="s">
        <v>1326</v>
      </c>
      <c r="J2086" s="2" t="s">
        <v>716</v>
      </c>
      <c r="K2086" s="2" t="s">
        <v>717</v>
      </c>
      <c r="L2086" s="2" t="s">
        <v>482</v>
      </c>
      <c r="M2086" s="2" t="s">
        <v>483</v>
      </c>
      <c r="N2086" s="2" t="s">
        <v>1123</v>
      </c>
      <c r="O2086" s="2" t="s">
        <v>1124</v>
      </c>
      <c r="P2086" s="2">
        <v>200000</v>
      </c>
      <c r="Q2086" s="2">
        <v>200000</v>
      </c>
      <c r="R2086" s="3">
        <f t="shared" si="254"/>
        <v>211000</v>
      </c>
      <c r="S2086" s="3">
        <f t="shared" si="255"/>
        <v>222183</v>
      </c>
      <c r="T2086" s="2">
        <v>60688.210000000006</v>
      </c>
      <c r="U2086" s="2">
        <v>35466.33</v>
      </c>
      <c r="V2086" s="2">
        <v>7939.21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7266.75</v>
      </c>
      <c r="AC2086">
        <v>0</v>
      </c>
      <c r="AD2086">
        <v>8301.2099999999991</v>
      </c>
      <c r="AE2086">
        <v>10649.26</v>
      </c>
      <c r="AF2086">
        <v>18166.38</v>
      </c>
      <c r="AG2086">
        <v>16304.61</v>
      </c>
      <c r="AH2086" s="2">
        <f t="shared" si="256"/>
        <v>60688.210000000006</v>
      </c>
      <c r="AI2086" s="2">
        <f t="shared" si="251"/>
        <v>0.30344105000000005</v>
      </c>
      <c r="AJ2086">
        <v>68627.42</v>
      </c>
      <c r="AK2086" s="2">
        <f t="shared" ref="AK2086:AK2096" si="257">P2086</f>
        <v>200000</v>
      </c>
    </row>
    <row r="2087" spans="1:37" ht="12.75" customHeight="1">
      <c r="A2087" s="2">
        <v>14</v>
      </c>
      <c r="B2087" s="2">
        <v>15</v>
      </c>
      <c r="C2087" s="2" t="s">
        <v>711</v>
      </c>
      <c r="D2087" t="s">
        <v>1469</v>
      </c>
      <c r="E2087" s="2" t="s">
        <v>1608</v>
      </c>
      <c r="F2087" t="str">
        <f t="shared" si="252"/>
        <v>066REPAIRS AND MAINTENANCE</v>
      </c>
      <c r="G2087" t="str">
        <f t="shared" si="253"/>
        <v>1112MACHINERY &amp; EQUIPMENT - INTERNAL LABOUR</v>
      </c>
      <c r="I2087" t="s">
        <v>1326</v>
      </c>
      <c r="J2087" s="2" t="s">
        <v>716</v>
      </c>
      <c r="K2087" s="2" t="s">
        <v>717</v>
      </c>
      <c r="L2087" s="2" t="s">
        <v>482</v>
      </c>
      <c r="M2087" s="2" t="s">
        <v>483</v>
      </c>
      <c r="N2087" s="2" t="s">
        <v>1165</v>
      </c>
      <c r="O2087" s="2" t="s">
        <v>1166</v>
      </c>
      <c r="P2087" s="2">
        <v>3341999</v>
      </c>
      <c r="Q2087" s="2">
        <f>1204963+1164849</f>
        <v>2369812</v>
      </c>
      <c r="R2087" s="3">
        <f t="shared" si="254"/>
        <v>2500151.66</v>
      </c>
      <c r="S2087" s="3">
        <f t="shared" si="255"/>
        <v>2632659.6979800002</v>
      </c>
      <c r="T2087" s="2">
        <v>0</v>
      </c>
      <c r="U2087" s="2">
        <v>0</v>
      </c>
      <c r="V2087" s="2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 s="2">
        <f t="shared" si="256"/>
        <v>0</v>
      </c>
      <c r="AI2087" s="2">
        <f t="shared" si="251"/>
        <v>0</v>
      </c>
      <c r="AJ2087">
        <v>0</v>
      </c>
      <c r="AK2087" s="2">
        <f t="shared" si="257"/>
        <v>3341999</v>
      </c>
    </row>
    <row r="2088" spans="1:37" ht="12.75" customHeight="1">
      <c r="A2088" s="2">
        <v>14</v>
      </c>
      <c r="B2088" s="2">
        <v>15</v>
      </c>
      <c r="C2088" s="2" t="s">
        <v>711</v>
      </c>
      <c r="D2088" t="s">
        <v>1469</v>
      </c>
      <c r="E2088" s="2" t="s">
        <v>1608</v>
      </c>
      <c r="F2088" t="str">
        <f t="shared" si="252"/>
        <v>066REPAIRS AND MAINTENANCE</v>
      </c>
      <c r="G2088" t="str">
        <f t="shared" si="253"/>
        <v>1113MACHINERY &amp; EQUIPMENT - CONTRACTORS</v>
      </c>
      <c r="I2088" t="s">
        <v>1326</v>
      </c>
      <c r="J2088" s="2" t="s">
        <v>716</v>
      </c>
      <c r="K2088" s="2" t="s">
        <v>717</v>
      </c>
      <c r="L2088" s="2" t="s">
        <v>482</v>
      </c>
      <c r="M2088" s="2" t="s">
        <v>483</v>
      </c>
      <c r="N2088" s="2" t="s">
        <v>1187</v>
      </c>
      <c r="O2088" s="2" t="s">
        <v>1188</v>
      </c>
      <c r="P2088" s="2">
        <v>270000</v>
      </c>
      <c r="Q2088" s="2">
        <v>1581771</v>
      </c>
      <c r="R2088" s="3">
        <f t="shared" si="254"/>
        <v>1668768.405</v>
      </c>
      <c r="S2088" s="3">
        <f t="shared" si="255"/>
        <v>1757213.1304649999</v>
      </c>
      <c r="T2088" s="2">
        <v>127589.01999999999</v>
      </c>
      <c r="U2088" s="2">
        <v>0</v>
      </c>
      <c r="V2088" s="2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630</v>
      </c>
      <c r="AC2088">
        <v>13739.92</v>
      </c>
      <c r="AD2088">
        <v>10943</v>
      </c>
      <c r="AE2088">
        <v>25590.1</v>
      </c>
      <c r="AF2088">
        <v>76686</v>
      </c>
      <c r="AG2088">
        <v>0</v>
      </c>
      <c r="AH2088" s="2">
        <f t="shared" si="256"/>
        <v>127589.01999999999</v>
      </c>
      <c r="AI2088" s="2">
        <f t="shared" si="251"/>
        <v>0.47255192592592588</v>
      </c>
      <c r="AJ2088">
        <v>127589.02</v>
      </c>
      <c r="AK2088" s="2">
        <f t="shared" si="257"/>
        <v>270000</v>
      </c>
    </row>
    <row r="2089" spans="1:37" ht="12.75" customHeight="1">
      <c r="A2089" s="2">
        <v>14</v>
      </c>
      <c r="B2089" s="2">
        <v>15</v>
      </c>
      <c r="C2089" s="2" t="s">
        <v>711</v>
      </c>
      <c r="D2089" t="s">
        <v>1469</v>
      </c>
      <c r="E2089" s="2" t="s">
        <v>1608</v>
      </c>
      <c r="F2089" t="str">
        <f t="shared" si="252"/>
        <v>066REPAIRS AND MAINTENANCE</v>
      </c>
      <c r="G2089" t="str">
        <f t="shared" si="253"/>
        <v>1130DISTRIBUTION NETWORKS</v>
      </c>
      <c r="I2089" t="s">
        <v>1326</v>
      </c>
      <c r="J2089" s="2" t="s">
        <v>716</v>
      </c>
      <c r="K2089" s="2" t="s">
        <v>717</v>
      </c>
      <c r="L2089" s="2" t="s">
        <v>482</v>
      </c>
      <c r="M2089" s="2" t="s">
        <v>483</v>
      </c>
      <c r="N2089" s="2" t="s">
        <v>1167</v>
      </c>
      <c r="O2089" s="2" t="s">
        <v>1168</v>
      </c>
      <c r="P2089" s="2">
        <v>500000</v>
      </c>
      <c r="Q2089" s="2">
        <v>500000</v>
      </c>
      <c r="R2089" s="3">
        <f t="shared" si="254"/>
        <v>527500</v>
      </c>
      <c r="S2089" s="3">
        <f t="shared" si="255"/>
        <v>555457.5</v>
      </c>
      <c r="T2089" s="2">
        <v>256980.16999999998</v>
      </c>
      <c r="U2089" s="2">
        <v>67970.84</v>
      </c>
      <c r="V2089" s="2">
        <v>49911.27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7171.75</v>
      </c>
      <c r="AC2089">
        <v>58008.78</v>
      </c>
      <c r="AD2089">
        <v>23781.599999999999</v>
      </c>
      <c r="AE2089">
        <v>17305.080000000002</v>
      </c>
      <c r="AF2089">
        <v>66078.720000000001</v>
      </c>
      <c r="AG2089">
        <v>84634.240000000005</v>
      </c>
      <c r="AH2089" s="2">
        <f t="shared" si="256"/>
        <v>256980.16999999998</v>
      </c>
      <c r="AI2089" s="2">
        <f t="shared" si="251"/>
        <v>0.51396034000000002</v>
      </c>
      <c r="AJ2089">
        <v>306891.44</v>
      </c>
      <c r="AK2089" s="2">
        <f t="shared" si="257"/>
        <v>500000</v>
      </c>
    </row>
    <row r="2090" spans="1:37" ht="12.75" customHeight="1">
      <c r="A2090" s="2">
        <v>14</v>
      </c>
      <c r="B2090" s="2">
        <v>15</v>
      </c>
      <c r="C2090" s="2" t="s">
        <v>711</v>
      </c>
      <c r="D2090" t="s">
        <v>1469</v>
      </c>
      <c r="E2090" s="2" t="s">
        <v>1608</v>
      </c>
      <c r="F2090" t="str">
        <f t="shared" si="252"/>
        <v>066REPAIRS AND MAINTENANCE</v>
      </c>
      <c r="G2090" t="str">
        <f t="shared" si="253"/>
        <v>1131DISTRIBUTION NETWORK - INTERNAL LABOUR</v>
      </c>
      <c r="I2090" t="s">
        <v>1326</v>
      </c>
      <c r="J2090" s="2" t="s">
        <v>716</v>
      </c>
      <c r="K2090" s="2" t="s">
        <v>717</v>
      </c>
      <c r="L2090" s="2" t="s">
        <v>482</v>
      </c>
      <c r="M2090" s="2" t="s">
        <v>483</v>
      </c>
      <c r="N2090" s="2" t="s">
        <v>1145</v>
      </c>
      <c r="O2090" s="2" t="s">
        <v>1146</v>
      </c>
      <c r="P2090" s="2">
        <v>2864360</v>
      </c>
      <c r="Q2090" s="2">
        <v>3420584</v>
      </c>
      <c r="R2090" s="3">
        <f t="shared" si="254"/>
        <v>3608716.12</v>
      </c>
      <c r="S2090" s="3">
        <f t="shared" si="255"/>
        <v>3799978.07436</v>
      </c>
      <c r="T2090" s="2">
        <v>140784</v>
      </c>
      <c r="U2090" s="2">
        <v>0</v>
      </c>
      <c r="V2090" s="2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50820</v>
      </c>
      <c r="AC2090">
        <v>47520</v>
      </c>
      <c r="AD2090">
        <v>0</v>
      </c>
      <c r="AE2090">
        <v>0</v>
      </c>
      <c r="AF2090">
        <v>0</v>
      </c>
      <c r="AG2090">
        <v>42444</v>
      </c>
      <c r="AH2090" s="2">
        <f t="shared" si="256"/>
        <v>140784</v>
      </c>
      <c r="AI2090" s="2">
        <f t="shared" si="251"/>
        <v>4.9150246477398095E-2</v>
      </c>
      <c r="AJ2090">
        <v>140784</v>
      </c>
      <c r="AK2090" s="2">
        <f t="shared" si="257"/>
        <v>2864360</v>
      </c>
    </row>
    <row r="2091" spans="1:37" ht="12.75" customHeight="1">
      <c r="A2091" s="2">
        <v>14</v>
      </c>
      <c r="B2091" s="2">
        <v>15</v>
      </c>
      <c r="C2091" s="2" t="s">
        <v>711</v>
      </c>
      <c r="D2091" t="s">
        <v>1469</v>
      </c>
      <c r="E2091" s="2" t="s">
        <v>1608</v>
      </c>
      <c r="F2091" t="str">
        <f t="shared" si="252"/>
        <v>066REPAIRS AND MAINTENANCE</v>
      </c>
      <c r="G2091" t="str">
        <f t="shared" si="253"/>
        <v>1211COUNCIL-OWNED LAND</v>
      </c>
      <c r="I2091" t="s">
        <v>1326</v>
      </c>
      <c r="J2091" s="2" t="s">
        <v>716</v>
      </c>
      <c r="K2091" s="2" t="s">
        <v>717</v>
      </c>
      <c r="L2091" s="2" t="s">
        <v>482</v>
      </c>
      <c r="M2091" s="2" t="s">
        <v>483</v>
      </c>
      <c r="N2091" s="2" t="s">
        <v>484</v>
      </c>
      <c r="O2091" s="2" t="s">
        <v>485</v>
      </c>
      <c r="P2091" s="2">
        <v>659577</v>
      </c>
      <c r="Q2091" s="2">
        <v>659577</v>
      </c>
      <c r="R2091" s="3">
        <f t="shared" si="254"/>
        <v>695853.73499999999</v>
      </c>
      <c r="S2091" s="3">
        <f t="shared" si="255"/>
        <v>732733.98295500001</v>
      </c>
      <c r="T2091" s="2">
        <v>11567.83</v>
      </c>
      <c r="U2091" s="2">
        <v>6162.3</v>
      </c>
      <c r="V2091" s="2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5405.53</v>
      </c>
      <c r="AE2091">
        <v>0</v>
      </c>
      <c r="AF2091">
        <v>6162.3</v>
      </c>
      <c r="AG2091">
        <v>0</v>
      </c>
      <c r="AH2091" s="2">
        <f t="shared" si="256"/>
        <v>11567.83</v>
      </c>
      <c r="AI2091" s="2">
        <f t="shared" si="251"/>
        <v>1.753825557895439E-2</v>
      </c>
      <c r="AJ2091">
        <v>11567.83</v>
      </c>
      <c r="AK2091" s="2">
        <f t="shared" si="257"/>
        <v>659577</v>
      </c>
    </row>
    <row r="2092" spans="1:37" ht="12.75" customHeight="1">
      <c r="A2092" s="2">
        <v>14</v>
      </c>
      <c r="B2092" s="2">
        <v>15</v>
      </c>
      <c r="C2092" s="2" t="s">
        <v>711</v>
      </c>
      <c r="D2092" t="s">
        <v>1469</v>
      </c>
      <c r="E2092" s="2" t="s">
        <v>1608</v>
      </c>
      <c r="F2092" t="str">
        <f t="shared" si="252"/>
        <v>066REPAIRS AND MAINTENANCE</v>
      </c>
      <c r="G2092" t="str">
        <f t="shared" si="253"/>
        <v>1215COUNCIL-OWNED BUILDINGS</v>
      </c>
      <c r="I2092" t="s">
        <v>1326</v>
      </c>
      <c r="J2092" s="2" t="s">
        <v>716</v>
      </c>
      <c r="K2092" s="2" t="s">
        <v>717</v>
      </c>
      <c r="L2092" s="2" t="s">
        <v>482</v>
      </c>
      <c r="M2092" s="2" t="s">
        <v>483</v>
      </c>
      <c r="N2092" s="2" t="s">
        <v>1125</v>
      </c>
      <c r="O2092" s="2" t="s">
        <v>1126</v>
      </c>
      <c r="P2092" s="2">
        <v>47323</v>
      </c>
      <c r="Q2092" s="2">
        <v>47323</v>
      </c>
      <c r="R2092" s="3">
        <f t="shared" si="254"/>
        <v>49925.764999999999</v>
      </c>
      <c r="S2092" s="3">
        <f t="shared" si="255"/>
        <v>52571.830544999997</v>
      </c>
      <c r="T2092" s="2">
        <v>1071.7</v>
      </c>
      <c r="U2092" s="2">
        <v>0</v>
      </c>
      <c r="V2092" s="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241.4</v>
      </c>
      <c r="AC2092">
        <v>0</v>
      </c>
      <c r="AD2092">
        <v>470.46</v>
      </c>
      <c r="AE2092">
        <v>0</v>
      </c>
      <c r="AF2092">
        <v>0</v>
      </c>
      <c r="AG2092">
        <v>359.84</v>
      </c>
      <c r="AH2092" s="2">
        <f t="shared" si="256"/>
        <v>1071.7</v>
      </c>
      <c r="AI2092" s="2">
        <f t="shared" si="251"/>
        <v>2.2646493248526089E-2</v>
      </c>
      <c r="AJ2092">
        <v>1071.7</v>
      </c>
      <c r="AK2092" s="2">
        <f t="shared" si="257"/>
        <v>47323</v>
      </c>
    </row>
    <row r="2093" spans="1:37" ht="12.75" customHeight="1">
      <c r="A2093" s="2">
        <v>14</v>
      </c>
      <c r="B2093" s="2">
        <v>15</v>
      </c>
      <c r="C2093" s="2" t="s">
        <v>711</v>
      </c>
      <c r="D2093" t="s">
        <v>1469</v>
      </c>
      <c r="E2093" s="2" t="s">
        <v>1608</v>
      </c>
      <c r="F2093" t="str">
        <f t="shared" si="252"/>
        <v>066REPAIRS AND MAINTENANCE</v>
      </c>
      <c r="G2093" t="str">
        <f t="shared" si="253"/>
        <v>1222COUNCIL-OWNED VEHICLES - COUNCIL-OWNED VEHICLE USAGE</v>
      </c>
      <c r="I2093" t="s">
        <v>1326</v>
      </c>
      <c r="J2093" s="2" t="s">
        <v>716</v>
      </c>
      <c r="K2093" s="2" t="s">
        <v>717</v>
      </c>
      <c r="L2093" s="2" t="s">
        <v>482</v>
      </c>
      <c r="M2093" s="2" t="s">
        <v>483</v>
      </c>
      <c r="N2093" s="2" t="s">
        <v>504</v>
      </c>
      <c r="O2093" s="2" t="s">
        <v>505</v>
      </c>
      <c r="P2093" s="2">
        <v>761626</v>
      </c>
      <c r="Q2093" s="2">
        <v>640494</v>
      </c>
      <c r="R2093" s="3">
        <f t="shared" si="254"/>
        <v>675721.17</v>
      </c>
      <c r="S2093" s="3">
        <f t="shared" si="255"/>
        <v>711534.39201000007</v>
      </c>
      <c r="T2093" s="2">
        <v>367670.67</v>
      </c>
      <c r="U2093" s="2">
        <v>0</v>
      </c>
      <c r="V2093" s="2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42394.74</v>
      </c>
      <c r="AC2093">
        <v>33805.89</v>
      </c>
      <c r="AD2093">
        <v>107754.81</v>
      </c>
      <c r="AE2093">
        <v>101433.03</v>
      </c>
      <c r="AF2093">
        <v>40400.25</v>
      </c>
      <c r="AG2093">
        <v>41881.949999999997</v>
      </c>
      <c r="AH2093" s="2">
        <f t="shared" si="256"/>
        <v>367670.67</v>
      </c>
      <c r="AI2093" s="2">
        <f t="shared" si="251"/>
        <v>0.48274437847447432</v>
      </c>
      <c r="AJ2093">
        <v>367670.67</v>
      </c>
      <c r="AK2093" s="2">
        <f t="shared" si="257"/>
        <v>761626</v>
      </c>
    </row>
    <row r="2094" spans="1:37" ht="12.75" customHeight="1">
      <c r="A2094" s="2">
        <v>14</v>
      </c>
      <c r="B2094" s="2">
        <v>15</v>
      </c>
      <c r="C2094" s="2" t="s">
        <v>711</v>
      </c>
      <c r="D2094" t="s">
        <v>1471</v>
      </c>
      <c r="E2094" s="2" t="s">
        <v>1609</v>
      </c>
      <c r="F2094" t="str">
        <f t="shared" si="252"/>
        <v>066REPAIRS AND MAINTENANCE</v>
      </c>
      <c r="G2094" t="str">
        <f t="shared" si="253"/>
        <v>1101FURNITURE &amp; OFFICE EQUIPMENT</v>
      </c>
      <c r="H2094" s="2" t="s">
        <v>1579</v>
      </c>
      <c r="I2094" t="s">
        <v>1326</v>
      </c>
      <c r="J2094" s="2" t="s">
        <v>724</v>
      </c>
      <c r="K2094" s="2" t="s">
        <v>725</v>
      </c>
      <c r="L2094" s="2" t="s">
        <v>482</v>
      </c>
      <c r="M2094" s="2" t="s">
        <v>483</v>
      </c>
      <c r="N2094" s="2" t="s">
        <v>722</v>
      </c>
      <c r="O2094" s="2" t="s">
        <v>723</v>
      </c>
      <c r="P2094" s="2">
        <v>2000</v>
      </c>
      <c r="Q2094" s="2">
        <v>2000</v>
      </c>
      <c r="R2094" s="3">
        <f t="shared" si="254"/>
        <v>2110</v>
      </c>
      <c r="S2094" s="3">
        <f t="shared" si="255"/>
        <v>2221.83</v>
      </c>
      <c r="T2094" s="2">
        <v>0</v>
      </c>
      <c r="U2094" s="2">
        <v>0</v>
      </c>
      <c r="V2094" s="2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 s="2">
        <f t="shared" si="256"/>
        <v>0</v>
      </c>
      <c r="AI2094" s="2">
        <f t="shared" si="251"/>
        <v>0</v>
      </c>
      <c r="AJ2094">
        <v>0</v>
      </c>
      <c r="AK2094" s="2">
        <f t="shared" si="257"/>
        <v>2000</v>
      </c>
    </row>
    <row r="2095" spans="1:37" ht="12.75" customHeight="1">
      <c r="A2095" s="2">
        <v>14</v>
      </c>
      <c r="B2095" s="2">
        <v>15</v>
      </c>
      <c r="C2095" s="2" t="s">
        <v>711</v>
      </c>
      <c r="D2095" t="s">
        <v>1471</v>
      </c>
      <c r="E2095" s="2" t="s">
        <v>1609</v>
      </c>
      <c r="F2095" t="str">
        <f t="shared" si="252"/>
        <v>066REPAIRS AND MAINTENANCE</v>
      </c>
      <c r="G2095" t="str">
        <f t="shared" si="253"/>
        <v>1111MACHINERY &amp; EQUIPMENT</v>
      </c>
      <c r="H2095" s="2" t="s">
        <v>1579</v>
      </c>
      <c r="I2095" t="s">
        <v>1326</v>
      </c>
      <c r="J2095" s="2" t="s">
        <v>724</v>
      </c>
      <c r="K2095" s="2" t="s">
        <v>725</v>
      </c>
      <c r="L2095" s="2" t="s">
        <v>482</v>
      </c>
      <c r="M2095" s="2" t="s">
        <v>483</v>
      </c>
      <c r="N2095" s="2" t="s">
        <v>1123</v>
      </c>
      <c r="O2095" s="2" t="s">
        <v>1124</v>
      </c>
      <c r="P2095" s="2">
        <v>13427</v>
      </c>
      <c r="Q2095" s="2">
        <v>13427</v>
      </c>
      <c r="R2095" s="3">
        <f t="shared" si="254"/>
        <v>14165.485000000001</v>
      </c>
      <c r="S2095" s="3">
        <f t="shared" si="255"/>
        <v>14916.255705000001</v>
      </c>
      <c r="T2095" s="2">
        <v>0</v>
      </c>
      <c r="U2095" s="2">
        <v>0</v>
      </c>
      <c r="V2095" s="2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 s="2">
        <f t="shared" si="256"/>
        <v>0</v>
      </c>
      <c r="AI2095" s="2">
        <f t="shared" si="251"/>
        <v>0</v>
      </c>
      <c r="AJ2095">
        <v>0</v>
      </c>
      <c r="AK2095" s="2">
        <f t="shared" si="257"/>
        <v>13427</v>
      </c>
    </row>
    <row r="2096" spans="1:37" ht="12.75" customHeight="1">
      <c r="A2096" s="2">
        <v>14</v>
      </c>
      <c r="B2096" s="2">
        <v>15</v>
      </c>
      <c r="C2096" s="2" t="s">
        <v>711</v>
      </c>
      <c r="D2096" t="s">
        <v>1471</v>
      </c>
      <c r="E2096" s="2" t="s">
        <v>1609</v>
      </c>
      <c r="F2096" t="str">
        <f t="shared" si="252"/>
        <v>066REPAIRS AND MAINTENANCE</v>
      </c>
      <c r="G2096" t="str">
        <f t="shared" si="253"/>
        <v>1211COUNCIL-OWNED LAND</v>
      </c>
      <c r="H2096" s="2" t="s">
        <v>1579</v>
      </c>
      <c r="I2096" t="s">
        <v>1326</v>
      </c>
      <c r="J2096" s="2" t="s">
        <v>724</v>
      </c>
      <c r="K2096" s="2" t="s">
        <v>725</v>
      </c>
      <c r="L2096" s="2" t="s">
        <v>482</v>
      </c>
      <c r="M2096" s="2" t="s">
        <v>483</v>
      </c>
      <c r="N2096" s="2" t="s">
        <v>484</v>
      </c>
      <c r="O2096" s="2" t="s">
        <v>485</v>
      </c>
      <c r="P2096" s="2">
        <v>10801</v>
      </c>
      <c r="Q2096" s="2">
        <v>10801</v>
      </c>
      <c r="R2096" s="3">
        <f t="shared" si="254"/>
        <v>11395.055</v>
      </c>
      <c r="S2096" s="3">
        <f t="shared" si="255"/>
        <v>11998.992915000001</v>
      </c>
      <c r="T2096" s="2">
        <v>0</v>
      </c>
      <c r="U2096" s="2">
        <v>0</v>
      </c>
      <c r="V2096" s="2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 s="2">
        <f t="shared" si="256"/>
        <v>0</v>
      </c>
      <c r="AI2096" s="2">
        <f t="shared" si="251"/>
        <v>0</v>
      </c>
      <c r="AJ2096">
        <v>0</v>
      </c>
      <c r="AK2096" s="2">
        <f t="shared" si="257"/>
        <v>10801</v>
      </c>
    </row>
    <row r="2097" spans="1:37" ht="12.75" customHeight="1">
      <c r="A2097" s="2">
        <v>14</v>
      </c>
      <c r="B2097" s="2">
        <v>15</v>
      </c>
      <c r="C2097" s="2" t="s">
        <v>10</v>
      </c>
      <c r="D2097" t="s">
        <v>1427</v>
      </c>
      <c r="E2097" s="2" t="s">
        <v>1604</v>
      </c>
      <c r="F2097" t="str">
        <f t="shared" si="252"/>
        <v>074CONTRACTED SERVICES</v>
      </c>
      <c r="G2097" t="str">
        <f t="shared" si="253"/>
        <v>1270CONTRACTED SERVICES - INTERNAL AUDIT</v>
      </c>
      <c r="H2097" s="2" t="s">
        <v>1573</v>
      </c>
      <c r="I2097" t="s">
        <v>1326</v>
      </c>
      <c r="J2097" s="2" t="s">
        <v>417</v>
      </c>
      <c r="K2097" s="2" t="s">
        <v>418</v>
      </c>
      <c r="L2097" s="2" t="s">
        <v>541</v>
      </c>
      <c r="M2097" s="2" t="s">
        <v>542</v>
      </c>
      <c r="N2097" s="2" t="s">
        <v>1189</v>
      </c>
      <c r="O2097" s="2" t="s">
        <v>1190</v>
      </c>
      <c r="P2097" s="2">
        <v>10000</v>
      </c>
      <c r="Q2097" s="2">
        <v>10000</v>
      </c>
      <c r="R2097" s="3">
        <f t="shared" si="254"/>
        <v>10550</v>
      </c>
      <c r="S2097" s="3">
        <f t="shared" si="255"/>
        <v>11109.15</v>
      </c>
      <c r="T2097" s="2">
        <v>0</v>
      </c>
      <c r="U2097" s="2">
        <v>0</v>
      </c>
      <c r="V2097" s="2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 s="2">
        <f t="shared" si="256"/>
        <v>0</v>
      </c>
      <c r="AI2097" s="2">
        <f t="shared" si="251"/>
        <v>0</v>
      </c>
      <c r="AJ2097">
        <v>0</v>
      </c>
      <c r="AK2097" s="2">
        <f t="shared" ref="AK2097:AK2132" si="258">T2097*2</f>
        <v>0</v>
      </c>
    </row>
    <row r="2098" spans="1:37" ht="12.75" customHeight="1">
      <c r="A2098" s="2">
        <v>14</v>
      </c>
      <c r="B2098" s="2">
        <v>15</v>
      </c>
      <c r="C2098" s="2" t="s">
        <v>10</v>
      </c>
      <c r="D2098" t="s">
        <v>1433</v>
      </c>
      <c r="E2098" s="2" t="s">
        <v>1605</v>
      </c>
      <c r="F2098" t="str">
        <f t="shared" si="252"/>
        <v>074CONTRACTED SERVICES</v>
      </c>
      <c r="G2098" t="str">
        <f t="shared" si="253"/>
        <v>1267CONTRACTED SERVICES - TOWN PLANNING</v>
      </c>
      <c r="H2098" s="2" t="s">
        <v>1581</v>
      </c>
      <c r="I2098" t="s">
        <v>1326</v>
      </c>
      <c r="J2098" s="2" t="s">
        <v>508</v>
      </c>
      <c r="K2098" s="2" t="s">
        <v>509</v>
      </c>
      <c r="L2098" s="2" t="s">
        <v>541</v>
      </c>
      <c r="M2098" s="2" t="s">
        <v>542</v>
      </c>
      <c r="N2098" s="2" t="s">
        <v>1191</v>
      </c>
      <c r="O2098" s="2" t="s">
        <v>1192</v>
      </c>
      <c r="P2098" s="2">
        <v>989150</v>
      </c>
      <c r="Q2098" s="2">
        <f>989150+500000</f>
        <v>1489150</v>
      </c>
      <c r="R2098" s="3">
        <f t="shared" si="254"/>
        <v>1571053.25</v>
      </c>
      <c r="S2098" s="3">
        <f t="shared" si="255"/>
        <v>1654319.07225</v>
      </c>
      <c r="T2098" s="2">
        <v>3549.29</v>
      </c>
      <c r="U2098" s="2">
        <v>0</v>
      </c>
      <c r="V2098" s="2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1701.75</v>
      </c>
      <c r="AD2098">
        <v>767.54</v>
      </c>
      <c r="AE2098">
        <v>0</v>
      </c>
      <c r="AF2098">
        <v>1080</v>
      </c>
      <c r="AG2098">
        <v>0</v>
      </c>
      <c r="AH2098" s="2">
        <f t="shared" si="256"/>
        <v>3549.29</v>
      </c>
      <c r="AI2098" s="2">
        <f t="shared" si="251"/>
        <v>3.5882222109892333E-3</v>
      </c>
      <c r="AJ2098">
        <v>3549.29</v>
      </c>
      <c r="AK2098" s="2">
        <f t="shared" si="258"/>
        <v>7098.58</v>
      </c>
    </row>
    <row r="2099" spans="1:37" ht="12.75" customHeight="1">
      <c r="A2099" s="2">
        <v>14</v>
      </c>
      <c r="B2099" s="2">
        <v>15</v>
      </c>
      <c r="C2099" s="2" t="s">
        <v>10</v>
      </c>
      <c r="D2099" t="s">
        <v>1434</v>
      </c>
      <c r="E2099" s="2" t="s">
        <v>1605</v>
      </c>
      <c r="F2099" t="str">
        <f t="shared" si="252"/>
        <v>074CONTRACTED SERVICES</v>
      </c>
      <c r="G2099" t="str">
        <f t="shared" si="253"/>
        <v>1266CONTRACTED SERVICES - VALUATION ROLL</v>
      </c>
      <c r="H2099" s="2" t="s">
        <v>1572</v>
      </c>
      <c r="I2099" t="s">
        <v>1326</v>
      </c>
      <c r="J2099" s="2" t="s">
        <v>512</v>
      </c>
      <c r="K2099" s="2" t="s">
        <v>513</v>
      </c>
      <c r="L2099" s="2" t="s">
        <v>541</v>
      </c>
      <c r="M2099" s="2" t="s">
        <v>542</v>
      </c>
      <c r="N2099" s="2" t="s">
        <v>1193</v>
      </c>
      <c r="O2099" s="2" t="s">
        <v>1194</v>
      </c>
      <c r="P2099" s="2">
        <v>0</v>
      </c>
      <c r="Q2099" s="2">
        <v>0</v>
      </c>
      <c r="R2099" s="3">
        <f t="shared" si="254"/>
        <v>0</v>
      </c>
      <c r="S2099" s="3">
        <f t="shared" si="255"/>
        <v>0</v>
      </c>
      <c r="T2099" s="2">
        <v>0</v>
      </c>
      <c r="U2099" s="2">
        <v>0</v>
      </c>
      <c r="V2099" s="2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 s="2">
        <f t="shared" si="256"/>
        <v>0</v>
      </c>
      <c r="AI2099" s="2" t="e">
        <f t="shared" si="251"/>
        <v>#DIV/0!</v>
      </c>
      <c r="AJ2099">
        <v>0</v>
      </c>
      <c r="AK2099" s="2">
        <f t="shared" si="258"/>
        <v>0</v>
      </c>
    </row>
    <row r="2100" spans="1:37" ht="12.75" customHeight="1">
      <c r="A2100" s="2">
        <v>14</v>
      </c>
      <c r="B2100" s="2">
        <v>15</v>
      </c>
      <c r="C2100" s="2" t="s">
        <v>10</v>
      </c>
      <c r="D2100" t="s">
        <v>1438</v>
      </c>
      <c r="E2100" s="2" t="s">
        <v>1606</v>
      </c>
      <c r="F2100" t="str">
        <f t="shared" si="252"/>
        <v>074CONTRACTED SERVICES</v>
      </c>
      <c r="G2100" t="str">
        <f t="shared" si="253"/>
        <v>1262CONTRACTED SERVICES - METER READING</v>
      </c>
      <c r="H2100" s="2" t="s">
        <v>1569</v>
      </c>
      <c r="I2100" t="s">
        <v>1326</v>
      </c>
      <c r="J2100" s="2" t="s">
        <v>533</v>
      </c>
      <c r="K2100" s="2" t="s">
        <v>534</v>
      </c>
      <c r="L2100" s="2" t="s">
        <v>541</v>
      </c>
      <c r="M2100" s="2" t="s">
        <v>542</v>
      </c>
      <c r="N2100" s="2" t="s">
        <v>1195</v>
      </c>
      <c r="O2100" s="2" t="s">
        <v>1196</v>
      </c>
      <c r="P2100" s="2">
        <v>1459813</v>
      </c>
      <c r="Q2100" s="2">
        <f>1459813+200000</f>
        <v>1659813</v>
      </c>
      <c r="R2100" s="3">
        <f t="shared" si="254"/>
        <v>1751102.7150000001</v>
      </c>
      <c r="S2100" s="3">
        <f t="shared" si="255"/>
        <v>1843911.1588950001</v>
      </c>
      <c r="T2100" s="2">
        <v>891984.78</v>
      </c>
      <c r="U2100" s="2">
        <v>0</v>
      </c>
      <c r="V2100" s="2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148664.13</v>
      </c>
      <c r="AC2100">
        <v>148664.13</v>
      </c>
      <c r="AD2100">
        <v>148664.13</v>
      </c>
      <c r="AE2100">
        <v>0</v>
      </c>
      <c r="AF2100">
        <v>297328.26</v>
      </c>
      <c r="AG2100">
        <v>148664.13</v>
      </c>
      <c r="AH2100" s="2">
        <f t="shared" si="256"/>
        <v>891984.78</v>
      </c>
      <c r="AI2100" s="2">
        <f t="shared" si="251"/>
        <v>0.61102674109629107</v>
      </c>
      <c r="AJ2100">
        <v>891984.78</v>
      </c>
      <c r="AK2100" s="2">
        <f t="shared" si="258"/>
        <v>1783969.56</v>
      </c>
    </row>
    <row r="2101" spans="1:37" ht="12.75" customHeight="1">
      <c r="A2101" s="2">
        <v>14</v>
      </c>
      <c r="B2101" s="2">
        <v>15</v>
      </c>
      <c r="C2101" s="2" t="s">
        <v>10</v>
      </c>
      <c r="D2101" t="s">
        <v>1438</v>
      </c>
      <c r="E2101" s="2" t="s">
        <v>1606</v>
      </c>
      <c r="F2101" t="str">
        <f t="shared" si="252"/>
        <v>074CONTRACTED SERVICES</v>
      </c>
      <c r="G2101" t="str">
        <f t="shared" si="253"/>
        <v>1266CONTRACTED SERVICES - VALUATION ROLL</v>
      </c>
      <c r="H2101" s="2" t="s">
        <v>1569</v>
      </c>
      <c r="I2101" t="s">
        <v>1326</v>
      </c>
      <c r="J2101" s="2" t="s">
        <v>533</v>
      </c>
      <c r="K2101" s="2" t="s">
        <v>534</v>
      </c>
      <c r="L2101" s="2" t="s">
        <v>541</v>
      </c>
      <c r="M2101" s="2" t="s">
        <v>542</v>
      </c>
      <c r="N2101" s="2" t="s">
        <v>1193</v>
      </c>
      <c r="O2101" s="2" t="s">
        <v>1194</v>
      </c>
      <c r="P2101" s="2">
        <v>2500000</v>
      </c>
      <c r="Q2101" s="2">
        <v>2500000</v>
      </c>
      <c r="R2101" s="3">
        <f t="shared" si="254"/>
        <v>2637500</v>
      </c>
      <c r="S2101" s="3">
        <f t="shared" si="255"/>
        <v>2777287.5</v>
      </c>
      <c r="T2101" s="2">
        <v>8693.64</v>
      </c>
      <c r="U2101" s="2">
        <v>0</v>
      </c>
      <c r="V2101" s="2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8693.64</v>
      </c>
      <c r="AE2101">
        <v>0</v>
      </c>
      <c r="AF2101">
        <v>0</v>
      </c>
      <c r="AG2101">
        <v>0</v>
      </c>
      <c r="AH2101" s="2">
        <f t="shared" si="256"/>
        <v>8693.64</v>
      </c>
      <c r="AI2101" s="2">
        <f t="shared" si="251"/>
        <v>3.4774559999999999E-3</v>
      </c>
      <c r="AJ2101">
        <v>8693.64</v>
      </c>
      <c r="AK2101" s="2">
        <f t="shared" si="258"/>
        <v>17387.28</v>
      </c>
    </row>
    <row r="2102" spans="1:37" ht="12.75" customHeight="1">
      <c r="A2102" s="2">
        <v>14</v>
      </c>
      <c r="B2102" s="2">
        <v>15</v>
      </c>
      <c r="C2102" s="2" t="s">
        <v>10</v>
      </c>
      <c r="D2102" t="s">
        <v>1440</v>
      </c>
      <c r="E2102" s="2" t="s">
        <v>1606</v>
      </c>
      <c r="F2102" t="str">
        <f t="shared" si="252"/>
        <v>074CONTRACTED SERVICES</v>
      </c>
      <c r="G2102" t="str">
        <f t="shared" si="253"/>
        <v>1263CONTRACTED SERVICES - SECURITY SERVICES</v>
      </c>
      <c r="H2102" s="2" t="s">
        <v>1569</v>
      </c>
      <c r="I2102" t="s">
        <v>1326</v>
      </c>
      <c r="J2102" s="2" t="s">
        <v>553</v>
      </c>
      <c r="K2102" s="2" t="s">
        <v>554</v>
      </c>
      <c r="L2102" s="2" t="s">
        <v>541</v>
      </c>
      <c r="M2102" s="2" t="s">
        <v>542</v>
      </c>
      <c r="N2102" s="2" t="s">
        <v>1197</v>
      </c>
      <c r="O2102" s="2" t="s">
        <v>1198</v>
      </c>
      <c r="P2102" s="2">
        <v>8383</v>
      </c>
      <c r="Q2102" s="2">
        <v>8383</v>
      </c>
      <c r="R2102" s="3">
        <f t="shared" si="254"/>
        <v>8844.0650000000005</v>
      </c>
      <c r="S2102" s="3">
        <f t="shared" si="255"/>
        <v>9312.8004450000008</v>
      </c>
      <c r="T2102" s="2">
        <v>0</v>
      </c>
      <c r="U2102" s="2">
        <v>0</v>
      </c>
      <c r="V2102" s="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 s="2">
        <f t="shared" si="256"/>
        <v>0</v>
      </c>
      <c r="AI2102" s="2">
        <f t="shared" si="251"/>
        <v>0</v>
      </c>
      <c r="AJ2102">
        <v>0</v>
      </c>
      <c r="AK2102" s="2">
        <f t="shared" si="258"/>
        <v>0</v>
      </c>
    </row>
    <row r="2103" spans="1:37" ht="12.75" customHeight="1">
      <c r="A2103" s="2">
        <v>14</v>
      </c>
      <c r="B2103" s="2">
        <v>15</v>
      </c>
      <c r="C2103" s="2" t="s">
        <v>10</v>
      </c>
      <c r="D2103" t="s">
        <v>1442</v>
      </c>
      <c r="E2103" s="2" t="s">
        <v>1607</v>
      </c>
      <c r="F2103" t="str">
        <f t="shared" si="252"/>
        <v>074CONTRACTED SERVICES</v>
      </c>
      <c r="G2103" t="str">
        <f t="shared" si="253"/>
        <v>1261CONTRACTED SERVICES - INFORMATION TECHNOLOGY</v>
      </c>
      <c r="H2103" s="2" t="s">
        <v>1571</v>
      </c>
      <c r="I2103" t="s">
        <v>1326</v>
      </c>
      <c r="J2103" s="2" t="s">
        <v>563</v>
      </c>
      <c r="K2103" s="2" t="s">
        <v>564</v>
      </c>
      <c r="L2103" s="2" t="s">
        <v>541</v>
      </c>
      <c r="M2103" s="2" t="s">
        <v>542</v>
      </c>
      <c r="N2103" s="2" t="s">
        <v>1199</v>
      </c>
      <c r="O2103" s="2" t="s">
        <v>1200</v>
      </c>
      <c r="P2103" s="2">
        <v>500000</v>
      </c>
      <c r="Q2103" s="2">
        <v>500000</v>
      </c>
      <c r="R2103" s="3">
        <f t="shared" si="254"/>
        <v>527500</v>
      </c>
      <c r="S2103" s="3">
        <f t="shared" si="255"/>
        <v>555457.5</v>
      </c>
      <c r="T2103" s="2">
        <v>220199.52000000002</v>
      </c>
      <c r="U2103" s="2">
        <v>0</v>
      </c>
      <c r="V2103" s="2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36454.47</v>
      </c>
      <c r="AC2103">
        <v>10970.47</v>
      </c>
      <c r="AD2103">
        <v>62711.4</v>
      </c>
      <c r="AE2103">
        <v>34580.660000000003</v>
      </c>
      <c r="AF2103">
        <v>40921.07</v>
      </c>
      <c r="AG2103">
        <v>34561.449999999997</v>
      </c>
      <c r="AH2103" s="2">
        <f t="shared" si="256"/>
        <v>220199.52000000002</v>
      </c>
      <c r="AI2103" s="2">
        <f t="shared" si="251"/>
        <v>0.44039904000000002</v>
      </c>
      <c r="AJ2103">
        <v>220199.52</v>
      </c>
      <c r="AK2103" s="2">
        <f t="shared" si="258"/>
        <v>440399.04000000004</v>
      </c>
    </row>
    <row r="2104" spans="1:37" ht="12.75" customHeight="1">
      <c r="A2104" s="2">
        <v>14</v>
      </c>
      <c r="B2104" s="2">
        <v>15</v>
      </c>
      <c r="C2104" s="2" t="s">
        <v>10</v>
      </c>
      <c r="D2104" t="s">
        <v>1451</v>
      </c>
      <c r="E2104" s="2" t="s">
        <v>1608</v>
      </c>
      <c r="F2104" t="str">
        <f t="shared" si="252"/>
        <v>074CONTRACTED SERVICES</v>
      </c>
      <c r="G2104" t="str">
        <f t="shared" si="253"/>
        <v>1268CONTRACTED SERVICES - AERODROME</v>
      </c>
      <c r="H2104" s="2" t="s">
        <v>1582</v>
      </c>
      <c r="I2104" t="s">
        <v>1326</v>
      </c>
      <c r="J2104" s="2" t="s">
        <v>595</v>
      </c>
      <c r="K2104" s="2" t="s">
        <v>596</v>
      </c>
      <c r="L2104" s="2" t="s">
        <v>541</v>
      </c>
      <c r="M2104" s="2" t="s">
        <v>542</v>
      </c>
      <c r="N2104" s="2" t="s">
        <v>1201</v>
      </c>
      <c r="O2104" s="2" t="s">
        <v>1202</v>
      </c>
      <c r="P2104" s="2">
        <v>165632</v>
      </c>
      <c r="Q2104" s="2">
        <v>165632</v>
      </c>
      <c r="R2104" s="3">
        <f t="shared" si="254"/>
        <v>174741.76000000001</v>
      </c>
      <c r="S2104" s="3">
        <f t="shared" si="255"/>
        <v>184003.07328000001</v>
      </c>
      <c r="T2104" s="2">
        <v>0</v>
      </c>
      <c r="U2104" s="2">
        <v>0</v>
      </c>
      <c r="V2104" s="2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 s="2">
        <f t="shared" si="256"/>
        <v>0</v>
      </c>
      <c r="AI2104" s="2">
        <f t="shared" si="251"/>
        <v>0</v>
      </c>
      <c r="AJ2104">
        <v>0</v>
      </c>
      <c r="AK2104" s="2">
        <f t="shared" si="258"/>
        <v>0</v>
      </c>
    </row>
    <row r="2105" spans="1:37" ht="12.75" customHeight="1">
      <c r="A2105" s="2">
        <v>14</v>
      </c>
      <c r="B2105" s="2">
        <v>15</v>
      </c>
      <c r="C2105" s="2" t="s">
        <v>10</v>
      </c>
      <c r="D2105" t="s">
        <v>1456</v>
      </c>
      <c r="E2105" s="2" t="s">
        <v>1609</v>
      </c>
      <c r="F2105" t="str">
        <f t="shared" si="252"/>
        <v>074CONTRACTED SERVICES</v>
      </c>
      <c r="G2105" t="str">
        <f t="shared" si="253"/>
        <v>1264CONTRACTED SERVICES - REFUSE REMOVAL</v>
      </c>
      <c r="H2105" s="2" t="s">
        <v>1586</v>
      </c>
      <c r="I2105" t="s">
        <v>1326</v>
      </c>
      <c r="J2105" s="2" t="s">
        <v>649</v>
      </c>
      <c r="K2105" s="2" t="s">
        <v>650</v>
      </c>
      <c r="L2105" s="2" t="s">
        <v>541</v>
      </c>
      <c r="M2105" s="2" t="s">
        <v>542</v>
      </c>
      <c r="N2105" s="2" t="s">
        <v>1203</v>
      </c>
      <c r="O2105" s="2" t="s">
        <v>1204</v>
      </c>
      <c r="P2105" s="2">
        <v>7250000</v>
      </c>
      <c r="Q2105" s="2">
        <f>7250000+2000000</f>
        <v>9250000</v>
      </c>
      <c r="R2105" s="3">
        <f t="shared" si="254"/>
        <v>9758750</v>
      </c>
      <c r="S2105" s="3">
        <f t="shared" si="255"/>
        <v>10275963.75</v>
      </c>
      <c r="T2105" s="2">
        <v>3842849.1100000003</v>
      </c>
      <c r="U2105" s="2">
        <v>0</v>
      </c>
      <c r="V2105" s="2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123716.44</v>
      </c>
      <c r="AC2105">
        <v>436336.64000000001</v>
      </c>
      <c r="AD2105">
        <v>1045958.89</v>
      </c>
      <c r="AE2105">
        <v>0</v>
      </c>
      <c r="AF2105">
        <v>477494.4</v>
      </c>
      <c r="AG2105">
        <v>1759342.74</v>
      </c>
      <c r="AH2105" s="2">
        <f t="shared" si="256"/>
        <v>3842849.1100000003</v>
      </c>
      <c r="AI2105" s="2">
        <f t="shared" si="251"/>
        <v>0.53004815310344833</v>
      </c>
      <c r="AJ2105">
        <v>3842849.11</v>
      </c>
      <c r="AK2105" s="2">
        <f t="shared" si="258"/>
        <v>7685698.2200000007</v>
      </c>
    </row>
    <row r="2106" spans="1:37" ht="12.75" customHeight="1">
      <c r="A2106" s="2">
        <v>14</v>
      </c>
      <c r="B2106" s="2">
        <v>15</v>
      </c>
      <c r="C2106" s="2" t="s">
        <v>10</v>
      </c>
      <c r="D2106" t="s">
        <v>1456</v>
      </c>
      <c r="E2106" s="2" t="s">
        <v>1609</v>
      </c>
      <c r="F2106" t="str">
        <f t="shared" si="252"/>
        <v>074CONTRACTED SERVICES</v>
      </c>
      <c r="G2106" t="str">
        <f t="shared" si="253"/>
        <v>1274CONTRACTED SERVICES - EPWP</v>
      </c>
      <c r="H2106" s="2" t="s">
        <v>1586</v>
      </c>
      <c r="I2106" t="s">
        <v>1326</v>
      </c>
      <c r="J2106" s="2" t="s">
        <v>649</v>
      </c>
      <c r="K2106" s="2" t="s">
        <v>650</v>
      </c>
      <c r="L2106" s="2" t="s">
        <v>541</v>
      </c>
      <c r="M2106" s="2" t="s">
        <v>542</v>
      </c>
      <c r="N2106" s="2" t="s">
        <v>1205</v>
      </c>
      <c r="O2106" s="2" t="s">
        <v>1206</v>
      </c>
      <c r="P2106" s="2">
        <v>0</v>
      </c>
      <c r="Q2106" s="2">
        <v>2000000</v>
      </c>
      <c r="R2106" s="3">
        <f t="shared" si="254"/>
        <v>2110000</v>
      </c>
      <c r="S2106" s="3">
        <f t="shared" si="255"/>
        <v>2221830</v>
      </c>
      <c r="T2106" s="2">
        <v>0</v>
      </c>
      <c r="U2106" s="2">
        <v>0</v>
      </c>
      <c r="V2106" s="2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 s="2">
        <f t="shared" si="256"/>
        <v>0</v>
      </c>
      <c r="AI2106" s="2" t="e">
        <f t="shared" si="251"/>
        <v>#DIV/0!</v>
      </c>
      <c r="AJ2106">
        <v>0</v>
      </c>
      <c r="AK2106" s="2">
        <f t="shared" si="258"/>
        <v>0</v>
      </c>
    </row>
    <row r="2107" spans="1:37" ht="12.75" customHeight="1">
      <c r="A2107" s="2">
        <v>14</v>
      </c>
      <c r="B2107" s="2">
        <v>15</v>
      </c>
      <c r="C2107" s="2" t="s">
        <v>10</v>
      </c>
      <c r="D2107" t="s">
        <v>1457</v>
      </c>
      <c r="E2107" s="2" t="s">
        <v>1609</v>
      </c>
      <c r="F2107" t="str">
        <f t="shared" si="252"/>
        <v>074CONTRACTED SERVICES</v>
      </c>
      <c r="G2107" t="str">
        <f t="shared" si="253"/>
        <v>1265CONTRACTED SERVICES - CLEANING SERVICES</v>
      </c>
      <c r="H2107" s="2" t="s">
        <v>1586</v>
      </c>
      <c r="I2107" t="s">
        <v>1326</v>
      </c>
      <c r="J2107" s="2" t="s">
        <v>653</v>
      </c>
      <c r="K2107" s="2" t="s">
        <v>654</v>
      </c>
      <c r="L2107" s="2" t="s">
        <v>541</v>
      </c>
      <c r="M2107" s="2" t="s">
        <v>542</v>
      </c>
      <c r="N2107" s="2" t="s">
        <v>1207</v>
      </c>
      <c r="O2107" s="2" t="s">
        <v>1208</v>
      </c>
      <c r="P2107" s="2">
        <v>8200000</v>
      </c>
      <c r="Q2107" s="2">
        <f>8200000+2000000</f>
        <v>10200000</v>
      </c>
      <c r="R2107" s="3">
        <f t="shared" si="254"/>
        <v>10761000</v>
      </c>
      <c r="S2107" s="3">
        <f t="shared" si="255"/>
        <v>11331333</v>
      </c>
      <c r="T2107" s="2">
        <v>5581292.3099999996</v>
      </c>
      <c r="U2107" s="2">
        <v>0</v>
      </c>
      <c r="V2107" s="2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882297.3</v>
      </c>
      <c r="AC2107">
        <v>917702.37</v>
      </c>
      <c r="AD2107">
        <v>941375.91</v>
      </c>
      <c r="AE2107">
        <v>0</v>
      </c>
      <c r="AF2107">
        <v>954533.32</v>
      </c>
      <c r="AG2107">
        <v>1885383.41</v>
      </c>
      <c r="AH2107" s="2">
        <f t="shared" si="256"/>
        <v>5581292.3099999996</v>
      </c>
      <c r="AI2107" s="2">
        <f t="shared" si="251"/>
        <v>0.68064540365853654</v>
      </c>
      <c r="AJ2107">
        <v>5581292.3099999996</v>
      </c>
      <c r="AK2107" s="2">
        <f t="shared" si="258"/>
        <v>11162584.619999999</v>
      </c>
    </row>
    <row r="2108" spans="1:37" ht="12.75" customHeight="1">
      <c r="A2108" s="2">
        <v>14</v>
      </c>
      <c r="B2108" s="2">
        <v>15</v>
      </c>
      <c r="C2108" s="2" t="s">
        <v>10</v>
      </c>
      <c r="D2108" t="s">
        <v>1458</v>
      </c>
      <c r="E2108" s="2" t="s">
        <v>1609</v>
      </c>
      <c r="F2108" t="str">
        <f t="shared" si="252"/>
        <v>074CONTRACTED SERVICES</v>
      </c>
      <c r="G2108" t="str">
        <f t="shared" si="253"/>
        <v>1265CONTRACTED SERVICES - CLEANING SERVICES</v>
      </c>
      <c r="H2108" s="2" t="s">
        <v>1585</v>
      </c>
      <c r="I2108" t="s">
        <v>1326</v>
      </c>
      <c r="J2108" s="2" t="s">
        <v>655</v>
      </c>
      <c r="K2108" s="2" t="s">
        <v>656</v>
      </c>
      <c r="L2108" s="2" t="s">
        <v>541</v>
      </c>
      <c r="M2108" s="2" t="s">
        <v>542</v>
      </c>
      <c r="N2108" s="2" t="s">
        <v>1207</v>
      </c>
      <c r="O2108" s="2" t="s">
        <v>1208</v>
      </c>
      <c r="P2108" s="2">
        <v>500000</v>
      </c>
      <c r="Q2108" s="2">
        <v>500000</v>
      </c>
      <c r="R2108" s="3">
        <f t="shared" si="254"/>
        <v>527500</v>
      </c>
      <c r="S2108" s="3">
        <f t="shared" si="255"/>
        <v>555457.5</v>
      </c>
      <c r="T2108" s="2">
        <v>180311.52</v>
      </c>
      <c r="U2108" s="2">
        <v>0</v>
      </c>
      <c r="V2108" s="2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29174.73</v>
      </c>
      <c r="AC2108">
        <v>30929.11</v>
      </c>
      <c r="AD2108">
        <v>30929.11</v>
      </c>
      <c r="AE2108">
        <v>0</v>
      </c>
      <c r="AF2108">
        <v>30929.11</v>
      </c>
      <c r="AG2108">
        <v>58349.46</v>
      </c>
      <c r="AH2108" s="2">
        <f t="shared" si="256"/>
        <v>180311.52</v>
      </c>
      <c r="AI2108" s="2">
        <f t="shared" si="251"/>
        <v>0.36062304000000001</v>
      </c>
      <c r="AJ2108">
        <v>180311.52</v>
      </c>
      <c r="AK2108" s="2">
        <f t="shared" si="258"/>
        <v>360623.04</v>
      </c>
    </row>
    <row r="2109" spans="1:37" ht="12.75" customHeight="1">
      <c r="A2109" s="2">
        <v>14</v>
      </c>
      <c r="B2109" s="2">
        <v>15</v>
      </c>
      <c r="C2109" s="2" t="s">
        <v>10</v>
      </c>
      <c r="D2109" t="s">
        <v>1461</v>
      </c>
      <c r="E2109" s="2" t="s">
        <v>1609</v>
      </c>
      <c r="F2109" t="str">
        <f t="shared" si="252"/>
        <v>074CONTRACTED SERVICES</v>
      </c>
      <c r="G2109" t="str">
        <f t="shared" si="253"/>
        <v>1263CONTRACTED SERVICES - SECURITY SERVICES</v>
      </c>
      <c r="H2109" s="2" t="s">
        <v>1576</v>
      </c>
      <c r="I2109" t="s">
        <v>1326</v>
      </c>
      <c r="J2109" s="2" t="s">
        <v>663</v>
      </c>
      <c r="K2109" s="2" t="s">
        <v>664</v>
      </c>
      <c r="L2109" s="2" t="s">
        <v>541</v>
      </c>
      <c r="M2109" s="2" t="s">
        <v>542</v>
      </c>
      <c r="N2109" s="2" t="s">
        <v>1197</v>
      </c>
      <c r="O2109" s="2" t="s">
        <v>1198</v>
      </c>
      <c r="P2109" s="2">
        <v>8789796</v>
      </c>
      <c r="Q2109" s="2">
        <f>8789796+1000000</f>
        <v>9789796</v>
      </c>
      <c r="R2109" s="3">
        <f t="shared" si="254"/>
        <v>10328234.779999999</v>
      </c>
      <c r="S2109" s="3">
        <f t="shared" si="255"/>
        <v>10875631.223339999</v>
      </c>
      <c r="T2109" s="2">
        <v>6868298.6999999993</v>
      </c>
      <c r="U2109" s="2">
        <v>0</v>
      </c>
      <c r="V2109" s="2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883753.44</v>
      </c>
      <c r="AC2109">
        <v>1342829.45</v>
      </c>
      <c r="AD2109">
        <v>1789469.9</v>
      </c>
      <c r="AE2109">
        <v>359563.54</v>
      </c>
      <c r="AF2109">
        <v>1252090.17</v>
      </c>
      <c r="AG2109">
        <v>1240592.2</v>
      </c>
      <c r="AH2109" s="2">
        <f t="shared" si="256"/>
        <v>6868298.6999999993</v>
      </c>
      <c r="AI2109" s="2">
        <f t="shared" si="251"/>
        <v>0.78139455113634027</v>
      </c>
      <c r="AJ2109">
        <v>6868298.7000000002</v>
      </c>
      <c r="AK2109" s="2">
        <f t="shared" si="258"/>
        <v>13736597.399999999</v>
      </c>
    </row>
    <row r="2110" spans="1:37" ht="12.75" customHeight="1">
      <c r="A2110" s="2">
        <v>14</v>
      </c>
      <c r="B2110" s="2">
        <v>15</v>
      </c>
      <c r="C2110" s="2" t="s">
        <v>10</v>
      </c>
      <c r="D2110" t="s">
        <v>1464</v>
      </c>
      <c r="E2110" s="2" t="s">
        <v>1610</v>
      </c>
      <c r="F2110" t="str">
        <f t="shared" si="252"/>
        <v>074CONTRACTED SERVICES</v>
      </c>
      <c r="G2110" t="str">
        <f t="shared" si="253"/>
        <v>1262CONTRACTED SERVICES - METER READING</v>
      </c>
      <c r="H2110" s="2" t="s">
        <v>1584</v>
      </c>
      <c r="I2110" t="s">
        <v>1326</v>
      </c>
      <c r="J2110" s="2" t="s">
        <v>673</v>
      </c>
      <c r="K2110" s="2" t="s">
        <v>674</v>
      </c>
      <c r="L2110" s="2" t="s">
        <v>541</v>
      </c>
      <c r="M2110" s="2" t="s">
        <v>542</v>
      </c>
      <c r="N2110" s="2" t="s">
        <v>1195</v>
      </c>
      <c r="O2110" s="2" t="s">
        <v>1196</v>
      </c>
      <c r="P2110" s="2">
        <v>102500</v>
      </c>
      <c r="Q2110" s="2">
        <v>102500</v>
      </c>
      <c r="R2110" s="3">
        <f t="shared" si="254"/>
        <v>108137.5</v>
      </c>
      <c r="S2110" s="3">
        <f t="shared" si="255"/>
        <v>113868.78750000001</v>
      </c>
      <c r="T2110" s="2">
        <v>0</v>
      </c>
      <c r="U2110" s="2">
        <v>0</v>
      </c>
      <c r="V2110" s="2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 s="2">
        <f t="shared" si="256"/>
        <v>0</v>
      </c>
      <c r="AI2110" s="2">
        <f t="shared" si="251"/>
        <v>0</v>
      </c>
      <c r="AJ2110">
        <v>0</v>
      </c>
      <c r="AK2110" s="2">
        <f t="shared" si="258"/>
        <v>0</v>
      </c>
    </row>
    <row r="2111" spans="1:37" ht="12.75" customHeight="1">
      <c r="A2111" s="2">
        <v>14</v>
      </c>
      <c r="B2111" s="2">
        <v>15</v>
      </c>
      <c r="C2111" s="2" t="s">
        <v>10</v>
      </c>
      <c r="D2111" t="s">
        <v>1464</v>
      </c>
      <c r="E2111" s="2" t="s">
        <v>1610</v>
      </c>
      <c r="F2111" t="str">
        <f t="shared" si="252"/>
        <v>074CONTRACTED SERVICES</v>
      </c>
      <c r="G2111" t="str">
        <f t="shared" si="253"/>
        <v>1265CONTRACTED SERVICES - CLEANING SERVICES</v>
      </c>
      <c r="H2111" s="2" t="s">
        <v>1584</v>
      </c>
      <c r="I2111" t="s">
        <v>1326</v>
      </c>
      <c r="J2111" s="2" t="s">
        <v>673</v>
      </c>
      <c r="K2111" s="2" t="s">
        <v>674</v>
      </c>
      <c r="L2111" s="2" t="s">
        <v>541</v>
      </c>
      <c r="M2111" s="2" t="s">
        <v>542</v>
      </c>
      <c r="N2111" s="2" t="s">
        <v>1207</v>
      </c>
      <c r="O2111" s="2" t="s">
        <v>1208</v>
      </c>
      <c r="P2111" s="2">
        <v>583118</v>
      </c>
      <c r="Q2111" s="2">
        <v>583118</v>
      </c>
      <c r="R2111" s="3">
        <f t="shared" si="254"/>
        <v>615189.49</v>
      </c>
      <c r="S2111" s="3">
        <f t="shared" si="255"/>
        <v>647794.53296999994</v>
      </c>
      <c r="T2111" s="2">
        <v>24556.46</v>
      </c>
      <c r="U2111" s="2">
        <v>9112.64</v>
      </c>
      <c r="V2111" s="2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5990.34</v>
      </c>
      <c r="AC2111">
        <v>2076.71</v>
      </c>
      <c r="AD2111">
        <v>7324.52</v>
      </c>
      <c r="AE2111">
        <v>3280.7</v>
      </c>
      <c r="AF2111">
        <v>0</v>
      </c>
      <c r="AG2111">
        <v>5884.19</v>
      </c>
      <c r="AH2111" s="2">
        <f t="shared" si="256"/>
        <v>24556.46</v>
      </c>
      <c r="AI2111" s="2">
        <f t="shared" si="251"/>
        <v>4.2112334038736585E-2</v>
      </c>
      <c r="AJ2111">
        <v>24556.46</v>
      </c>
      <c r="AK2111" s="2">
        <f t="shared" si="258"/>
        <v>49112.92</v>
      </c>
    </row>
    <row r="2112" spans="1:37" ht="12.75" customHeight="1">
      <c r="A2112" s="2">
        <v>14</v>
      </c>
      <c r="B2112" s="2">
        <v>15</v>
      </c>
      <c r="C2112" s="2" t="s">
        <v>10</v>
      </c>
      <c r="D2112" t="s">
        <v>1465</v>
      </c>
      <c r="E2112" s="2" t="s">
        <v>1610</v>
      </c>
      <c r="F2112" t="str">
        <f t="shared" si="252"/>
        <v>074CONTRACTED SERVICES</v>
      </c>
      <c r="G2112" t="str">
        <f t="shared" si="253"/>
        <v>1262CONTRACTED SERVICES - METER READING</v>
      </c>
      <c r="H2112" s="2" t="s">
        <v>1584</v>
      </c>
      <c r="I2112" t="s">
        <v>1326</v>
      </c>
      <c r="J2112" s="2" t="s">
        <v>684</v>
      </c>
      <c r="K2112" s="2" t="s">
        <v>685</v>
      </c>
      <c r="L2112" s="2" t="s">
        <v>541</v>
      </c>
      <c r="M2112" s="2" t="s">
        <v>542</v>
      </c>
      <c r="N2112" s="2" t="s">
        <v>1195</v>
      </c>
      <c r="O2112" s="2" t="s">
        <v>1196</v>
      </c>
      <c r="P2112" s="2">
        <v>1</v>
      </c>
      <c r="Q2112" s="2">
        <v>1</v>
      </c>
      <c r="R2112" s="3">
        <f t="shared" si="254"/>
        <v>1.0549999999999999</v>
      </c>
      <c r="S2112" s="3">
        <f t="shared" si="255"/>
        <v>1.1109149999999999</v>
      </c>
      <c r="T2112" s="2">
        <v>0</v>
      </c>
      <c r="U2112" s="2">
        <v>0</v>
      </c>
      <c r="V2112" s="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 s="2">
        <f t="shared" si="256"/>
        <v>0</v>
      </c>
      <c r="AI2112" s="2">
        <f t="shared" si="251"/>
        <v>0</v>
      </c>
      <c r="AJ2112">
        <v>0</v>
      </c>
      <c r="AK2112" s="2">
        <f t="shared" si="258"/>
        <v>0</v>
      </c>
    </row>
    <row r="2113" spans="1:37" ht="12.75" customHeight="1">
      <c r="A2113" s="2">
        <v>14</v>
      </c>
      <c r="B2113" s="2">
        <v>15</v>
      </c>
      <c r="C2113" s="2" t="s">
        <v>699</v>
      </c>
      <c r="D2113" t="s">
        <v>1466</v>
      </c>
      <c r="E2113" s="2" t="s">
        <v>1608</v>
      </c>
      <c r="F2113" t="str">
        <f t="shared" si="252"/>
        <v>074CONTRACTED SERVICES</v>
      </c>
      <c r="G2113" t="str">
        <f t="shared" si="253"/>
        <v>1274CONTRACTED SERVICES - EPWP</v>
      </c>
      <c r="H2113" s="2" t="s">
        <v>1582</v>
      </c>
      <c r="I2113" t="s">
        <v>1326</v>
      </c>
      <c r="J2113" s="2" t="s">
        <v>33</v>
      </c>
      <c r="K2113" s="2" t="s">
        <v>698</v>
      </c>
      <c r="L2113" s="2" t="s">
        <v>541</v>
      </c>
      <c r="M2113" s="2" t="s">
        <v>542</v>
      </c>
      <c r="N2113" s="2" t="s">
        <v>1205</v>
      </c>
      <c r="O2113" s="2" t="s">
        <v>1206</v>
      </c>
      <c r="P2113" s="2">
        <v>0</v>
      </c>
      <c r="Q2113" s="2">
        <v>0</v>
      </c>
      <c r="R2113" s="3">
        <f t="shared" si="254"/>
        <v>0</v>
      </c>
      <c r="S2113" s="3">
        <f t="shared" si="255"/>
        <v>0</v>
      </c>
      <c r="T2113" s="2">
        <v>0</v>
      </c>
      <c r="U2113" s="2">
        <v>0</v>
      </c>
      <c r="V2113" s="2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 s="2">
        <f t="shared" si="256"/>
        <v>0</v>
      </c>
      <c r="AI2113" s="2" t="e">
        <f t="shared" si="251"/>
        <v>#DIV/0!</v>
      </c>
      <c r="AJ2113">
        <v>0</v>
      </c>
      <c r="AK2113" s="2">
        <f t="shared" si="258"/>
        <v>0</v>
      </c>
    </row>
    <row r="2114" spans="1:37" ht="12.75" customHeight="1">
      <c r="A2114" s="2">
        <v>14</v>
      </c>
      <c r="B2114" s="2">
        <v>15</v>
      </c>
      <c r="C2114" s="2" t="s">
        <v>711</v>
      </c>
      <c r="D2114" t="s">
        <v>1467</v>
      </c>
      <c r="E2114" s="2" t="s">
        <v>1608</v>
      </c>
      <c r="F2114" t="str">
        <f t="shared" si="252"/>
        <v>074CONTRACTED SERVICES</v>
      </c>
      <c r="G2114" t="str">
        <f t="shared" si="253"/>
        <v>1273CONTRACTED SERVICES - WATER SUPPLY</v>
      </c>
      <c r="I2114" t="s">
        <v>1326</v>
      </c>
      <c r="J2114" s="2" t="s">
        <v>712</v>
      </c>
      <c r="K2114" s="2" t="s">
        <v>713</v>
      </c>
      <c r="L2114" s="2" t="s">
        <v>541</v>
      </c>
      <c r="M2114" s="2" t="s">
        <v>542</v>
      </c>
      <c r="N2114" s="2" t="s">
        <v>1209</v>
      </c>
      <c r="O2114" s="2" t="s">
        <v>1210</v>
      </c>
      <c r="P2114" s="2">
        <v>6876660</v>
      </c>
      <c r="Q2114" s="2">
        <v>6876660</v>
      </c>
      <c r="R2114" s="3">
        <f t="shared" si="254"/>
        <v>7254876.2999999998</v>
      </c>
      <c r="S2114" s="3">
        <f t="shared" si="255"/>
        <v>7639384.7439000001</v>
      </c>
      <c r="T2114" s="2">
        <v>4331698</v>
      </c>
      <c r="U2114" s="2">
        <v>74250</v>
      </c>
      <c r="V2114" s="2">
        <v>957600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427800</v>
      </c>
      <c r="AD2114">
        <v>2462178</v>
      </c>
      <c r="AE2114">
        <v>-15600</v>
      </c>
      <c r="AF2114">
        <v>1314820</v>
      </c>
      <c r="AG2114">
        <v>142500</v>
      </c>
      <c r="AH2114" s="2">
        <f t="shared" si="256"/>
        <v>4331698</v>
      </c>
      <c r="AI2114" s="2">
        <f t="shared" si="251"/>
        <v>0.62991306826279037</v>
      </c>
      <c r="AJ2114">
        <v>5289298</v>
      </c>
      <c r="AK2114" s="2">
        <f t="shared" si="258"/>
        <v>8663396</v>
      </c>
    </row>
    <row r="2115" spans="1:37" ht="12.75" customHeight="1">
      <c r="A2115" s="2">
        <v>14</v>
      </c>
      <c r="B2115" s="2">
        <v>15</v>
      </c>
      <c r="C2115" s="2" t="s">
        <v>10</v>
      </c>
      <c r="D2115" t="s">
        <v>1431</v>
      </c>
      <c r="E2115" s="2" t="s">
        <v>1605</v>
      </c>
      <c r="F2115" t="str">
        <f t="shared" si="252"/>
        <v>076GRANTS &amp; SUBSIDIES PAID</v>
      </c>
      <c r="G2115" t="str">
        <f t="shared" si="253"/>
        <v>1297HOUSING PROJECTS</v>
      </c>
      <c r="H2115" s="2" t="s">
        <v>1580</v>
      </c>
      <c r="I2115" t="s">
        <v>1326</v>
      </c>
      <c r="J2115" s="2" t="s">
        <v>480</v>
      </c>
      <c r="K2115" s="2" t="s">
        <v>481</v>
      </c>
      <c r="L2115" s="2" t="s">
        <v>700</v>
      </c>
      <c r="M2115" s="2" t="s">
        <v>701</v>
      </c>
      <c r="N2115" s="2" t="s">
        <v>1211</v>
      </c>
      <c r="O2115" s="2" t="s">
        <v>1212</v>
      </c>
      <c r="P2115" s="3">
        <v>0</v>
      </c>
      <c r="Q2115" s="3">
        <v>0</v>
      </c>
      <c r="R2115" s="3">
        <f t="shared" si="254"/>
        <v>0</v>
      </c>
      <c r="S2115" s="3">
        <f t="shared" si="255"/>
        <v>0</v>
      </c>
      <c r="T2115" s="2">
        <v>5211095.95</v>
      </c>
      <c r="U2115" s="2">
        <v>23760.92</v>
      </c>
      <c r="V2115" s="2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416860</v>
      </c>
      <c r="AC2115">
        <v>1065099.29</v>
      </c>
      <c r="AD2115">
        <v>1109684.8700000001</v>
      </c>
      <c r="AE2115">
        <v>518493.46</v>
      </c>
      <c r="AF2115">
        <v>1472380.33</v>
      </c>
      <c r="AG2115">
        <v>628578</v>
      </c>
      <c r="AH2115" s="2">
        <f t="shared" si="256"/>
        <v>5211095.95</v>
      </c>
      <c r="AI2115" s="2" t="e">
        <f t="shared" si="251"/>
        <v>#DIV/0!</v>
      </c>
      <c r="AJ2115">
        <v>5211095.95</v>
      </c>
      <c r="AK2115" s="3">
        <f>T2115*2-1042192</f>
        <v>9379999.9000000004</v>
      </c>
    </row>
    <row r="2116" spans="1:37" ht="12.75" customHeight="1">
      <c r="A2116" s="2">
        <v>14</v>
      </c>
      <c r="B2116" s="2">
        <v>15</v>
      </c>
      <c r="C2116" s="2" t="s">
        <v>10</v>
      </c>
      <c r="D2116" t="s">
        <v>1432</v>
      </c>
      <c r="E2116" s="2" t="s">
        <v>1605</v>
      </c>
      <c r="F2116" t="str">
        <f t="shared" si="252"/>
        <v>076GRANTS &amp; SUBSIDIES PAID</v>
      </c>
      <c r="G2116" t="str">
        <f t="shared" si="253"/>
        <v>1288GRANT - DEPARTMENT OF TRADE &amp; MINERAL</v>
      </c>
      <c r="H2116" s="2" t="s">
        <v>1580</v>
      </c>
      <c r="I2116" t="s">
        <v>1326</v>
      </c>
      <c r="J2116" s="2" t="s">
        <v>498</v>
      </c>
      <c r="K2116" s="2" t="s">
        <v>499</v>
      </c>
      <c r="L2116" s="2" t="s">
        <v>700</v>
      </c>
      <c r="M2116" s="2" t="s">
        <v>701</v>
      </c>
      <c r="N2116" s="2" t="s">
        <v>1213</v>
      </c>
      <c r="O2116" s="2" t="s">
        <v>1214</v>
      </c>
      <c r="P2116" s="3">
        <v>0</v>
      </c>
      <c r="Q2116" s="3">
        <v>0</v>
      </c>
      <c r="R2116" s="3">
        <f t="shared" si="254"/>
        <v>0</v>
      </c>
      <c r="S2116" s="3">
        <f t="shared" si="255"/>
        <v>0</v>
      </c>
      <c r="T2116" s="2">
        <v>0</v>
      </c>
      <c r="U2116" s="2">
        <v>0</v>
      </c>
      <c r="V2116" s="2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 s="2">
        <f t="shared" si="256"/>
        <v>0</v>
      </c>
      <c r="AI2116" s="2" t="e">
        <f t="shared" si="251"/>
        <v>#DIV/0!</v>
      </c>
      <c r="AJ2116">
        <v>0</v>
      </c>
      <c r="AK2116" s="3">
        <f t="shared" si="258"/>
        <v>0</v>
      </c>
    </row>
    <row r="2117" spans="1:37" ht="12.75" customHeight="1">
      <c r="A2117" s="2">
        <v>14</v>
      </c>
      <c r="B2117" s="2">
        <v>15</v>
      </c>
      <c r="C2117" s="2" t="s">
        <v>10</v>
      </c>
      <c r="D2117" t="s">
        <v>1432</v>
      </c>
      <c r="E2117" s="2" t="s">
        <v>1605</v>
      </c>
      <c r="F2117" t="str">
        <f t="shared" si="252"/>
        <v>076GRANTS &amp; SUBSIDIES PAID</v>
      </c>
      <c r="G2117" t="str">
        <f t="shared" si="253"/>
        <v>1297HOUSING PROJECTS</v>
      </c>
      <c r="H2117" s="2" t="s">
        <v>1580</v>
      </c>
      <c r="I2117" t="s">
        <v>1326</v>
      </c>
      <c r="J2117" s="2" t="s">
        <v>498</v>
      </c>
      <c r="K2117" s="2" t="s">
        <v>499</v>
      </c>
      <c r="L2117" s="2" t="s">
        <v>700</v>
      </c>
      <c r="M2117" s="2" t="s">
        <v>701</v>
      </c>
      <c r="N2117" s="2" t="s">
        <v>1211</v>
      </c>
      <c r="O2117" s="2" t="s">
        <v>1212</v>
      </c>
      <c r="P2117" s="3">
        <v>0</v>
      </c>
      <c r="Q2117" s="3">
        <v>0</v>
      </c>
      <c r="R2117" s="3">
        <f t="shared" si="254"/>
        <v>0</v>
      </c>
      <c r="S2117" s="3">
        <f t="shared" si="255"/>
        <v>0</v>
      </c>
      <c r="T2117" s="2">
        <v>0</v>
      </c>
      <c r="U2117" s="2">
        <v>0</v>
      </c>
      <c r="V2117" s="2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 s="2">
        <f t="shared" si="256"/>
        <v>0</v>
      </c>
      <c r="AI2117" s="2" t="e">
        <f t="shared" si="251"/>
        <v>#DIV/0!</v>
      </c>
      <c r="AJ2117">
        <v>0</v>
      </c>
      <c r="AK2117" s="3">
        <f t="shared" si="258"/>
        <v>0</v>
      </c>
    </row>
    <row r="2118" spans="1:37" ht="12.75" customHeight="1">
      <c r="A2118" s="2">
        <v>14</v>
      </c>
      <c r="B2118" s="2">
        <v>15</v>
      </c>
      <c r="C2118" s="2" t="s">
        <v>10</v>
      </c>
      <c r="D2118" t="s">
        <v>1432</v>
      </c>
      <c r="E2118" s="2" t="s">
        <v>1605</v>
      </c>
      <c r="F2118" t="str">
        <f t="shared" si="252"/>
        <v>076GRANTS &amp; SUBSIDIES PAID</v>
      </c>
      <c r="G2118" t="str">
        <f t="shared" si="253"/>
        <v>1299GRANTS - OTHER</v>
      </c>
      <c r="H2118" s="2" t="s">
        <v>1580</v>
      </c>
      <c r="I2118" t="s">
        <v>1326</v>
      </c>
      <c r="J2118" s="2" t="s">
        <v>498</v>
      </c>
      <c r="K2118" s="2" t="s">
        <v>499</v>
      </c>
      <c r="L2118" s="2" t="s">
        <v>700</v>
      </c>
      <c r="M2118" s="2" t="s">
        <v>701</v>
      </c>
      <c r="N2118" s="2" t="s">
        <v>702</v>
      </c>
      <c r="O2118" s="2" t="s">
        <v>703</v>
      </c>
      <c r="P2118" s="3">
        <v>0</v>
      </c>
      <c r="Q2118" s="3">
        <v>0</v>
      </c>
      <c r="R2118" s="3">
        <f t="shared" si="254"/>
        <v>0</v>
      </c>
      <c r="S2118" s="3">
        <f t="shared" si="255"/>
        <v>0</v>
      </c>
      <c r="T2118" s="2">
        <v>0</v>
      </c>
      <c r="U2118" s="2">
        <v>0</v>
      </c>
      <c r="V2118" s="2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 s="2">
        <f t="shared" si="256"/>
        <v>0</v>
      </c>
      <c r="AI2118" s="2" t="e">
        <f t="shared" si="251"/>
        <v>#DIV/0!</v>
      </c>
      <c r="AJ2118">
        <v>0</v>
      </c>
      <c r="AK2118" s="3">
        <f t="shared" si="258"/>
        <v>0</v>
      </c>
    </row>
    <row r="2119" spans="1:37" ht="12.75" customHeight="1">
      <c r="A2119" s="2">
        <v>14</v>
      </c>
      <c r="B2119" s="2">
        <v>15</v>
      </c>
      <c r="C2119" s="2" t="s">
        <v>10</v>
      </c>
      <c r="D2119" t="s">
        <v>1436</v>
      </c>
      <c r="E2119" s="2" t="s">
        <v>1606</v>
      </c>
      <c r="F2119" t="str">
        <f t="shared" si="252"/>
        <v>076GRANTS &amp; SUBSIDIES PAID</v>
      </c>
      <c r="G2119" t="str">
        <f t="shared" si="253"/>
        <v>1289MSIG GRANT</v>
      </c>
      <c r="H2119" s="2" t="s">
        <v>1569</v>
      </c>
      <c r="I2119" t="s">
        <v>1326</v>
      </c>
      <c r="J2119" s="2" t="s">
        <v>519</v>
      </c>
      <c r="K2119" s="2" t="s">
        <v>520</v>
      </c>
      <c r="L2119" s="2" t="s">
        <v>700</v>
      </c>
      <c r="M2119" s="2" t="s">
        <v>701</v>
      </c>
      <c r="N2119" s="2" t="s">
        <v>1215</v>
      </c>
      <c r="O2119" s="2" t="s">
        <v>1216</v>
      </c>
      <c r="P2119" s="3">
        <v>934000</v>
      </c>
      <c r="Q2119" s="68">
        <v>930000</v>
      </c>
      <c r="R2119" s="68">
        <v>957000</v>
      </c>
      <c r="S2119" s="68">
        <v>1033000</v>
      </c>
      <c r="T2119" s="2">
        <v>531425.51</v>
      </c>
      <c r="U2119" s="2">
        <v>400000</v>
      </c>
      <c r="V2119" s="2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519425.51</v>
      </c>
      <c r="AC2119">
        <v>12000</v>
      </c>
      <c r="AD2119">
        <v>0</v>
      </c>
      <c r="AE2119">
        <v>0</v>
      </c>
      <c r="AF2119">
        <v>0</v>
      </c>
      <c r="AG2119">
        <v>0</v>
      </c>
      <c r="AH2119" s="2">
        <f t="shared" si="256"/>
        <v>531425.51</v>
      </c>
      <c r="AI2119" s="2">
        <f t="shared" si="251"/>
        <v>0.5689780620985011</v>
      </c>
      <c r="AJ2119">
        <v>531425.51</v>
      </c>
      <c r="AK2119" s="3">
        <f>P2119</f>
        <v>934000</v>
      </c>
    </row>
    <row r="2120" spans="1:37" ht="12.75" customHeight="1">
      <c r="A2120" s="2">
        <v>14</v>
      </c>
      <c r="B2120" s="2">
        <v>15</v>
      </c>
      <c r="C2120" s="2" t="s">
        <v>10</v>
      </c>
      <c r="D2120" t="s">
        <v>1437</v>
      </c>
      <c r="E2120" s="2" t="s">
        <v>1606</v>
      </c>
      <c r="F2120" t="str">
        <f t="shared" si="252"/>
        <v>076GRANTS &amp; SUBSIDIES PAID</v>
      </c>
      <c r="G2120" t="str">
        <f t="shared" si="253"/>
        <v>1299GRANTS - OTHER</v>
      </c>
      <c r="H2120" s="2" t="s">
        <v>1569</v>
      </c>
      <c r="I2120" t="s">
        <v>1326</v>
      </c>
      <c r="J2120" s="2" t="s">
        <v>527</v>
      </c>
      <c r="K2120" s="2" t="s">
        <v>528</v>
      </c>
      <c r="L2120" s="2" t="s">
        <v>700</v>
      </c>
      <c r="M2120" s="2" t="s">
        <v>701</v>
      </c>
      <c r="N2120" s="2" t="s">
        <v>702</v>
      </c>
      <c r="O2120" s="2" t="s">
        <v>703</v>
      </c>
      <c r="P2120" s="3">
        <v>1600000</v>
      </c>
      <c r="Q2120" s="68">
        <v>1675000</v>
      </c>
      <c r="R2120" s="68">
        <v>1810000</v>
      </c>
      <c r="S2120" s="68">
        <v>2145000</v>
      </c>
      <c r="T2120" s="2">
        <v>772983.42999999993</v>
      </c>
      <c r="U2120" s="2">
        <v>11710</v>
      </c>
      <c r="V2120" s="2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10262.58</v>
      </c>
      <c r="AC2120">
        <v>94838.26</v>
      </c>
      <c r="AD2120">
        <v>77837.460000000006</v>
      </c>
      <c r="AE2120">
        <v>112933</v>
      </c>
      <c r="AF2120">
        <v>250659.64</v>
      </c>
      <c r="AG2120">
        <v>226452.49</v>
      </c>
      <c r="AH2120" s="2">
        <f t="shared" si="256"/>
        <v>772983.42999999993</v>
      </c>
      <c r="AI2120" s="2">
        <f t="shared" si="251"/>
        <v>0.48311464374999996</v>
      </c>
      <c r="AJ2120">
        <v>772983.43</v>
      </c>
      <c r="AK2120" s="3">
        <f>Q2120</f>
        <v>1675000</v>
      </c>
    </row>
    <row r="2121" spans="1:37" ht="12.75" customHeight="1">
      <c r="A2121" s="2">
        <v>14</v>
      </c>
      <c r="B2121" s="2">
        <v>15</v>
      </c>
      <c r="C2121" s="2" t="s">
        <v>10</v>
      </c>
      <c r="D2121" t="s">
        <v>1438</v>
      </c>
      <c r="E2121" s="2" t="s">
        <v>1606</v>
      </c>
      <c r="F2121" t="str">
        <f t="shared" si="252"/>
        <v>076GRANTS &amp; SUBSIDIES PAID</v>
      </c>
      <c r="G2121" t="str">
        <f t="shared" si="253"/>
        <v>1287GRANT - ESKOM EBSST</v>
      </c>
      <c r="H2121" s="2" t="s">
        <v>1569</v>
      </c>
      <c r="I2121" t="s">
        <v>1326</v>
      </c>
      <c r="J2121" s="2" t="s">
        <v>533</v>
      </c>
      <c r="K2121" s="2" t="s">
        <v>534</v>
      </c>
      <c r="L2121" s="2" t="s">
        <v>700</v>
      </c>
      <c r="M2121" s="2" t="s">
        <v>701</v>
      </c>
      <c r="N2121" s="2" t="s">
        <v>1217</v>
      </c>
      <c r="O2121" s="2" t="s">
        <v>1218</v>
      </c>
      <c r="P2121" s="3">
        <v>0</v>
      </c>
      <c r="Q2121" s="3">
        <v>0</v>
      </c>
      <c r="R2121" s="3">
        <f t="shared" si="254"/>
        <v>0</v>
      </c>
      <c r="S2121" s="3">
        <f t="shared" si="255"/>
        <v>0</v>
      </c>
      <c r="T2121" s="2">
        <v>0</v>
      </c>
      <c r="U2121" s="2">
        <v>0</v>
      </c>
      <c r="V2121" s="2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 s="2">
        <f t="shared" si="256"/>
        <v>0</v>
      </c>
      <c r="AI2121" s="2" t="e">
        <f t="shared" si="251"/>
        <v>#DIV/0!</v>
      </c>
      <c r="AJ2121">
        <v>0</v>
      </c>
      <c r="AK2121" s="3">
        <f t="shared" si="258"/>
        <v>0</v>
      </c>
    </row>
    <row r="2122" spans="1:37" ht="12.75" customHeight="1">
      <c r="A2122" s="2">
        <v>14</v>
      </c>
      <c r="B2122" s="2">
        <v>15</v>
      </c>
      <c r="C2122" s="2" t="s">
        <v>10</v>
      </c>
      <c r="D2122" t="s">
        <v>1438</v>
      </c>
      <c r="E2122" s="2" t="s">
        <v>1606</v>
      </c>
      <c r="F2122" t="str">
        <f t="shared" si="252"/>
        <v>077GRANTS &amp; SUBSIDIES PAID-UNCONDITIONAL</v>
      </c>
      <c r="G2122" t="str">
        <f t="shared" si="253"/>
        <v>1287GRANT - ESKOM EBSST</v>
      </c>
      <c r="H2122" s="2" t="s">
        <v>1569</v>
      </c>
      <c r="I2122" t="s">
        <v>1326</v>
      </c>
      <c r="J2122" s="2" t="s">
        <v>533</v>
      </c>
      <c r="K2122" s="2" t="s">
        <v>534</v>
      </c>
      <c r="L2122" s="2" t="s">
        <v>631</v>
      </c>
      <c r="M2122" s="2" t="s">
        <v>632</v>
      </c>
      <c r="N2122" s="2" t="s">
        <v>1217</v>
      </c>
      <c r="O2122" s="2" t="s">
        <v>1218</v>
      </c>
      <c r="P2122" s="2">
        <v>3500000</v>
      </c>
      <c r="Q2122" s="2">
        <f>3500000+500000</f>
        <v>4000000</v>
      </c>
      <c r="R2122" s="3">
        <f t="shared" si="254"/>
        <v>4220000</v>
      </c>
      <c r="S2122" s="3">
        <f t="shared" si="255"/>
        <v>4443660</v>
      </c>
      <c r="T2122" s="2">
        <v>941147.81</v>
      </c>
      <c r="U2122" s="2">
        <v>0</v>
      </c>
      <c r="V2122" s="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231620.18</v>
      </c>
      <c r="AD2122">
        <v>234718.39</v>
      </c>
      <c r="AE2122">
        <v>224854.5</v>
      </c>
      <c r="AF2122">
        <v>20156.11</v>
      </c>
      <c r="AG2122">
        <v>229798.63</v>
      </c>
      <c r="AH2122" s="2">
        <f t="shared" si="256"/>
        <v>941147.81</v>
      </c>
      <c r="AI2122" s="2">
        <f t="shared" si="251"/>
        <v>0.26889937428571431</v>
      </c>
      <c r="AJ2122">
        <v>941147.81</v>
      </c>
      <c r="AK2122" s="3">
        <f>T2122*2-249043</f>
        <v>1633252.62</v>
      </c>
    </row>
    <row r="2123" spans="1:37" ht="12.75" customHeight="1">
      <c r="A2123" s="2">
        <v>14</v>
      </c>
      <c r="B2123" s="2">
        <v>15</v>
      </c>
      <c r="C2123" s="2" t="s">
        <v>10</v>
      </c>
      <c r="D2123" t="s">
        <v>1444</v>
      </c>
      <c r="E2123" s="2" t="s">
        <v>1607</v>
      </c>
      <c r="F2123" t="str">
        <f t="shared" si="252"/>
        <v>076GRANTS &amp; SUBSIDIES PAID</v>
      </c>
      <c r="G2123" t="str">
        <f t="shared" si="253"/>
        <v>1281GRANT - MUSEUM</v>
      </c>
      <c r="H2123" s="2" t="s">
        <v>1570</v>
      </c>
      <c r="I2123" t="s">
        <v>1326</v>
      </c>
      <c r="J2123" s="2" t="s">
        <v>578</v>
      </c>
      <c r="K2123" s="2" t="s">
        <v>579</v>
      </c>
      <c r="L2123" s="2" t="s">
        <v>700</v>
      </c>
      <c r="M2123" s="2" t="s">
        <v>701</v>
      </c>
      <c r="N2123" s="2" t="s">
        <v>633</v>
      </c>
      <c r="O2123" s="2" t="s">
        <v>634</v>
      </c>
      <c r="P2123" s="3">
        <v>0</v>
      </c>
      <c r="Q2123" s="3">
        <v>0</v>
      </c>
      <c r="R2123" s="3">
        <f t="shared" si="254"/>
        <v>0</v>
      </c>
      <c r="S2123" s="3">
        <f t="shared" si="255"/>
        <v>0</v>
      </c>
      <c r="T2123" s="2">
        <v>0</v>
      </c>
      <c r="U2123" s="2">
        <v>0</v>
      </c>
      <c r="V2123" s="2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 s="2">
        <f t="shared" si="256"/>
        <v>0</v>
      </c>
      <c r="AI2123" s="2" t="e">
        <f t="shared" si="251"/>
        <v>#DIV/0!</v>
      </c>
      <c r="AJ2123">
        <v>0</v>
      </c>
      <c r="AK2123" s="3">
        <f t="shared" si="258"/>
        <v>0</v>
      </c>
    </row>
    <row r="2124" spans="1:37" ht="12.75" customHeight="1">
      <c r="A2124" s="2">
        <v>14</v>
      </c>
      <c r="B2124" s="2">
        <v>15</v>
      </c>
      <c r="C2124" s="2" t="s">
        <v>10</v>
      </c>
      <c r="D2124" t="s">
        <v>1444</v>
      </c>
      <c r="E2124" s="2" t="s">
        <v>1607</v>
      </c>
      <c r="F2124" t="str">
        <f t="shared" si="252"/>
        <v>076GRANTS &amp; SUBSIDIES PAID</v>
      </c>
      <c r="G2124" t="str">
        <f t="shared" si="253"/>
        <v>1282GRANT - SPORTS COUNCIL</v>
      </c>
      <c r="H2124" s="2" t="s">
        <v>1570</v>
      </c>
      <c r="I2124" t="s">
        <v>1326</v>
      </c>
      <c r="J2124" s="2" t="s">
        <v>578</v>
      </c>
      <c r="K2124" s="2" t="s">
        <v>579</v>
      </c>
      <c r="L2124" s="2" t="s">
        <v>700</v>
      </c>
      <c r="M2124" s="2" t="s">
        <v>701</v>
      </c>
      <c r="N2124" s="2" t="s">
        <v>635</v>
      </c>
      <c r="O2124" s="2" t="s">
        <v>636</v>
      </c>
      <c r="P2124" s="3">
        <v>0</v>
      </c>
      <c r="Q2124" s="3">
        <v>0</v>
      </c>
      <c r="R2124" s="3">
        <f t="shared" si="254"/>
        <v>0</v>
      </c>
      <c r="S2124" s="3">
        <f t="shared" si="255"/>
        <v>0</v>
      </c>
      <c r="T2124" s="2">
        <v>0</v>
      </c>
      <c r="U2124" s="2">
        <v>0</v>
      </c>
      <c r="V2124" s="2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 s="2">
        <f t="shared" si="256"/>
        <v>0</v>
      </c>
      <c r="AI2124" s="2" t="e">
        <f t="shared" si="251"/>
        <v>#DIV/0!</v>
      </c>
      <c r="AJ2124">
        <v>0</v>
      </c>
      <c r="AK2124" s="3">
        <f t="shared" si="258"/>
        <v>0</v>
      </c>
    </row>
    <row r="2125" spans="1:37" ht="12.75" customHeight="1">
      <c r="A2125" s="2">
        <v>14</v>
      </c>
      <c r="B2125" s="2">
        <v>15</v>
      </c>
      <c r="C2125" s="2" t="s">
        <v>10</v>
      </c>
      <c r="D2125" t="s">
        <v>1444</v>
      </c>
      <c r="E2125" s="2" t="s">
        <v>1607</v>
      </c>
      <c r="F2125" t="str">
        <f t="shared" si="252"/>
        <v>076GRANTS &amp; SUBSIDIES PAID</v>
      </c>
      <c r="G2125" t="str">
        <f t="shared" si="253"/>
        <v>1283GRANT - SPCA</v>
      </c>
      <c r="H2125" s="2" t="s">
        <v>1570</v>
      </c>
      <c r="I2125" t="s">
        <v>1326</v>
      </c>
      <c r="J2125" s="2" t="s">
        <v>578</v>
      </c>
      <c r="K2125" s="2" t="s">
        <v>579</v>
      </c>
      <c r="L2125" s="2" t="s">
        <v>700</v>
      </c>
      <c r="M2125" s="2" t="s">
        <v>701</v>
      </c>
      <c r="N2125" s="2" t="s">
        <v>637</v>
      </c>
      <c r="O2125" s="2" t="s">
        <v>638</v>
      </c>
      <c r="P2125" s="3">
        <v>0</v>
      </c>
      <c r="Q2125" s="3">
        <v>0</v>
      </c>
      <c r="R2125" s="3">
        <f t="shared" si="254"/>
        <v>0</v>
      </c>
      <c r="S2125" s="3">
        <f t="shared" si="255"/>
        <v>0</v>
      </c>
      <c r="T2125" s="2">
        <v>0</v>
      </c>
      <c r="U2125" s="2">
        <v>0</v>
      </c>
      <c r="V2125" s="2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 s="2">
        <f t="shared" si="256"/>
        <v>0</v>
      </c>
      <c r="AI2125" s="2" t="e">
        <f t="shared" si="251"/>
        <v>#DIV/0!</v>
      </c>
      <c r="AJ2125">
        <v>0</v>
      </c>
      <c r="AK2125" s="3">
        <f t="shared" si="258"/>
        <v>0</v>
      </c>
    </row>
    <row r="2126" spans="1:37" ht="12.75" customHeight="1">
      <c r="A2126" s="2">
        <v>14</v>
      </c>
      <c r="B2126" s="2">
        <v>15</v>
      </c>
      <c r="C2126" s="2" t="s">
        <v>10</v>
      </c>
      <c r="D2126" t="s">
        <v>1444</v>
      </c>
      <c r="E2126" s="2" t="s">
        <v>1607</v>
      </c>
      <c r="F2126" t="str">
        <f t="shared" si="252"/>
        <v>077GRANTS &amp; SUBSIDIES PAID-UNCONDITIONAL</v>
      </c>
      <c r="G2126" t="str">
        <f t="shared" si="253"/>
        <v>1281GRANT - MUSEUM</v>
      </c>
      <c r="H2126" s="2" t="s">
        <v>1570</v>
      </c>
      <c r="I2126" t="s">
        <v>1326</v>
      </c>
      <c r="J2126" s="2" t="s">
        <v>578</v>
      </c>
      <c r="K2126" s="2" t="s">
        <v>579</v>
      </c>
      <c r="L2126" s="2" t="s">
        <v>631</v>
      </c>
      <c r="M2126" s="2" t="s">
        <v>632</v>
      </c>
      <c r="N2126" s="2" t="s">
        <v>633</v>
      </c>
      <c r="O2126" s="2" t="s">
        <v>634</v>
      </c>
      <c r="P2126" s="2">
        <v>0</v>
      </c>
      <c r="Q2126" s="2">
        <v>0</v>
      </c>
      <c r="R2126" s="3">
        <f t="shared" si="254"/>
        <v>0</v>
      </c>
      <c r="S2126" s="3">
        <f t="shared" si="255"/>
        <v>0</v>
      </c>
      <c r="T2126" s="2">
        <v>0</v>
      </c>
      <c r="U2126" s="2">
        <v>0</v>
      </c>
      <c r="V2126" s="2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 s="2">
        <f t="shared" si="256"/>
        <v>0</v>
      </c>
      <c r="AI2126" s="2" t="e">
        <f t="shared" si="251"/>
        <v>#DIV/0!</v>
      </c>
      <c r="AJ2126">
        <v>0</v>
      </c>
      <c r="AK2126" s="3">
        <f t="shared" si="258"/>
        <v>0</v>
      </c>
    </row>
    <row r="2127" spans="1:37" ht="12.75" customHeight="1">
      <c r="A2127" s="2">
        <v>14</v>
      </c>
      <c r="B2127" s="2">
        <v>15</v>
      </c>
      <c r="C2127" s="2" t="s">
        <v>10</v>
      </c>
      <c r="D2127" t="s">
        <v>1444</v>
      </c>
      <c r="E2127" s="2" t="s">
        <v>1607</v>
      </c>
      <c r="F2127" t="str">
        <f t="shared" si="252"/>
        <v>077GRANTS &amp; SUBSIDIES PAID-UNCONDITIONAL</v>
      </c>
      <c r="G2127" t="str">
        <f t="shared" si="253"/>
        <v>1282GRANT - SPORTS COUNCIL</v>
      </c>
      <c r="H2127" s="2" t="s">
        <v>1570</v>
      </c>
      <c r="I2127" t="s">
        <v>1326</v>
      </c>
      <c r="J2127" s="2" t="s">
        <v>578</v>
      </c>
      <c r="K2127" s="2" t="s">
        <v>579</v>
      </c>
      <c r="L2127" s="2" t="s">
        <v>631</v>
      </c>
      <c r="M2127" s="2" t="s">
        <v>632</v>
      </c>
      <c r="N2127" s="2" t="s">
        <v>635</v>
      </c>
      <c r="O2127" s="2" t="s">
        <v>636</v>
      </c>
      <c r="P2127" s="2">
        <v>0</v>
      </c>
      <c r="Q2127" s="2">
        <v>0</v>
      </c>
      <c r="R2127" s="3">
        <f t="shared" si="254"/>
        <v>0</v>
      </c>
      <c r="S2127" s="3">
        <f t="shared" si="255"/>
        <v>0</v>
      </c>
      <c r="T2127" s="2">
        <v>0</v>
      </c>
      <c r="U2127" s="2">
        <v>0</v>
      </c>
      <c r="V2127" s="2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 s="2">
        <f t="shared" si="256"/>
        <v>0</v>
      </c>
      <c r="AI2127" s="2" t="e">
        <f t="shared" si="251"/>
        <v>#DIV/0!</v>
      </c>
      <c r="AJ2127">
        <v>0</v>
      </c>
      <c r="AK2127" s="3">
        <f t="shared" si="258"/>
        <v>0</v>
      </c>
    </row>
    <row r="2128" spans="1:37" ht="12.75" customHeight="1">
      <c r="A2128" s="2">
        <v>14</v>
      </c>
      <c r="B2128" s="2">
        <v>15</v>
      </c>
      <c r="C2128" s="2" t="s">
        <v>10</v>
      </c>
      <c r="D2128" t="s">
        <v>1444</v>
      </c>
      <c r="E2128" s="2" t="s">
        <v>1607</v>
      </c>
      <c r="F2128" t="str">
        <f t="shared" si="252"/>
        <v>077GRANTS &amp; SUBSIDIES PAID-UNCONDITIONAL</v>
      </c>
      <c r="G2128" t="str">
        <f t="shared" si="253"/>
        <v>1283GRANT - SPCA</v>
      </c>
      <c r="H2128" s="2" t="s">
        <v>1570</v>
      </c>
      <c r="I2128" t="s">
        <v>1326</v>
      </c>
      <c r="J2128" s="2" t="s">
        <v>578</v>
      </c>
      <c r="K2128" s="2" t="s">
        <v>579</v>
      </c>
      <c r="L2128" s="2" t="s">
        <v>631</v>
      </c>
      <c r="M2128" s="2" t="s">
        <v>632</v>
      </c>
      <c r="N2128" s="2" t="s">
        <v>637</v>
      </c>
      <c r="O2128" s="2" t="s">
        <v>638</v>
      </c>
      <c r="P2128" s="2">
        <v>0</v>
      </c>
      <c r="Q2128" s="2">
        <v>0</v>
      </c>
      <c r="R2128" s="3">
        <f t="shared" si="254"/>
        <v>0</v>
      </c>
      <c r="S2128" s="3">
        <f t="shared" si="255"/>
        <v>0</v>
      </c>
      <c r="T2128" s="2">
        <v>0</v>
      </c>
      <c r="U2128" s="2">
        <v>0</v>
      </c>
      <c r="V2128" s="2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 s="2">
        <f t="shared" si="256"/>
        <v>0</v>
      </c>
      <c r="AI2128" s="2" t="e">
        <f t="shared" si="251"/>
        <v>#DIV/0!</v>
      </c>
      <c r="AJ2128">
        <v>0</v>
      </c>
      <c r="AK2128" s="3">
        <f t="shared" si="258"/>
        <v>0</v>
      </c>
    </row>
    <row r="2129" spans="1:37" ht="12.75" customHeight="1">
      <c r="A2129" s="2">
        <v>14</v>
      </c>
      <c r="B2129" s="2">
        <v>15</v>
      </c>
      <c r="C2129" s="2" t="s">
        <v>10</v>
      </c>
      <c r="D2129" t="s">
        <v>1445</v>
      </c>
      <c r="E2129" s="2" t="s">
        <v>1607</v>
      </c>
      <c r="F2129" t="str">
        <f t="shared" si="252"/>
        <v>076GRANTS &amp; SUBSIDIES PAID</v>
      </c>
      <c r="G2129" t="str">
        <f t="shared" si="253"/>
        <v>1298SETA GRANT</v>
      </c>
      <c r="H2129" s="2" t="s">
        <v>1570</v>
      </c>
      <c r="I2129" t="s">
        <v>1326</v>
      </c>
      <c r="J2129" s="2" t="s">
        <v>436</v>
      </c>
      <c r="K2129" s="2" t="s">
        <v>580</v>
      </c>
      <c r="L2129" s="2" t="s">
        <v>700</v>
      </c>
      <c r="M2129" s="2" t="s">
        <v>701</v>
      </c>
      <c r="N2129" s="2" t="s">
        <v>1219</v>
      </c>
      <c r="O2129" s="2" t="s">
        <v>1220</v>
      </c>
      <c r="P2129" s="3">
        <v>26000</v>
      </c>
      <c r="Q2129" s="3">
        <v>26000</v>
      </c>
      <c r="R2129" s="3">
        <f t="shared" si="254"/>
        <v>27430</v>
      </c>
      <c r="S2129" s="3">
        <f t="shared" si="255"/>
        <v>28883.79</v>
      </c>
      <c r="T2129" s="2">
        <v>19659.82</v>
      </c>
      <c r="U2129" s="2">
        <v>0</v>
      </c>
      <c r="V2129" s="2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7894.18</v>
      </c>
      <c r="AC2129">
        <v>0</v>
      </c>
      <c r="AD2129">
        <v>0</v>
      </c>
      <c r="AE2129">
        <v>0</v>
      </c>
      <c r="AF2129">
        <v>0</v>
      </c>
      <c r="AG2129">
        <v>11765.64</v>
      </c>
      <c r="AH2129" s="2">
        <f t="shared" si="256"/>
        <v>19659.82</v>
      </c>
      <c r="AI2129" s="2">
        <f t="shared" si="251"/>
        <v>0.75614692307692311</v>
      </c>
      <c r="AJ2129">
        <v>19659.82</v>
      </c>
      <c r="AK2129" s="3">
        <f>P2129</f>
        <v>26000</v>
      </c>
    </row>
    <row r="2130" spans="1:37" ht="12.75" customHeight="1">
      <c r="A2130" s="2">
        <v>14</v>
      </c>
      <c r="B2130" s="2">
        <v>15</v>
      </c>
      <c r="C2130" s="2" t="s">
        <v>10</v>
      </c>
      <c r="D2130" t="s">
        <v>1448</v>
      </c>
      <c r="E2130" s="2" t="s">
        <v>1607</v>
      </c>
      <c r="F2130" t="str">
        <f t="shared" si="252"/>
        <v>076GRANTS &amp; SUBSIDIES PAID</v>
      </c>
      <c r="G2130" t="str">
        <f t="shared" si="253"/>
        <v>1284GRANT - ARTS &amp; CULTURAL</v>
      </c>
      <c r="H2130" s="2" t="s">
        <v>1567</v>
      </c>
      <c r="I2130" t="s">
        <v>1326</v>
      </c>
      <c r="J2130" s="2" t="s">
        <v>587</v>
      </c>
      <c r="K2130" s="2" t="s">
        <v>588</v>
      </c>
      <c r="L2130" s="2" t="s">
        <v>700</v>
      </c>
      <c r="M2130" s="2" t="s">
        <v>701</v>
      </c>
      <c r="N2130" s="2" t="s">
        <v>1221</v>
      </c>
      <c r="O2130" s="2" t="s">
        <v>1222</v>
      </c>
      <c r="P2130" s="3">
        <v>0</v>
      </c>
      <c r="Q2130" s="3">
        <v>0</v>
      </c>
      <c r="R2130" s="3">
        <f t="shared" si="254"/>
        <v>0</v>
      </c>
      <c r="S2130" s="3">
        <f t="shared" si="255"/>
        <v>0</v>
      </c>
      <c r="T2130" s="2">
        <v>0</v>
      </c>
      <c r="U2130" s="2">
        <v>0</v>
      </c>
      <c r="V2130" s="2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 s="2">
        <f t="shared" si="256"/>
        <v>0</v>
      </c>
      <c r="AI2130" s="2" t="e">
        <f t="shared" si="251"/>
        <v>#DIV/0!</v>
      </c>
      <c r="AJ2130">
        <v>0</v>
      </c>
      <c r="AK2130" s="3">
        <f t="shared" si="258"/>
        <v>0</v>
      </c>
    </row>
    <row r="2131" spans="1:37" ht="12.75" customHeight="1">
      <c r="A2131" s="2">
        <v>14</v>
      </c>
      <c r="B2131" s="2">
        <v>15</v>
      </c>
      <c r="C2131" s="2" t="s">
        <v>10</v>
      </c>
      <c r="D2131" t="s">
        <v>1448</v>
      </c>
      <c r="E2131" s="2" t="s">
        <v>1607</v>
      </c>
      <c r="F2131" t="str">
        <f t="shared" si="252"/>
        <v>076GRANTS &amp; SUBSIDIES PAID</v>
      </c>
      <c r="G2131" t="str">
        <f t="shared" si="253"/>
        <v>1285GRANT - MAYOR SPECIAL ACCOUNT</v>
      </c>
      <c r="H2131" s="2" t="s">
        <v>1567</v>
      </c>
      <c r="I2131" t="s">
        <v>1326</v>
      </c>
      <c r="J2131" s="2" t="s">
        <v>587</v>
      </c>
      <c r="K2131" s="2" t="s">
        <v>588</v>
      </c>
      <c r="L2131" s="2" t="s">
        <v>700</v>
      </c>
      <c r="M2131" s="2" t="s">
        <v>701</v>
      </c>
      <c r="N2131" s="2" t="s">
        <v>1223</v>
      </c>
      <c r="O2131" s="2" t="s">
        <v>1224</v>
      </c>
      <c r="P2131" s="3">
        <v>0</v>
      </c>
      <c r="Q2131" s="3">
        <v>0</v>
      </c>
      <c r="R2131" s="3">
        <f t="shared" si="254"/>
        <v>0</v>
      </c>
      <c r="S2131" s="3">
        <f t="shared" si="255"/>
        <v>0</v>
      </c>
      <c r="T2131" s="2">
        <v>0</v>
      </c>
      <c r="U2131" s="2">
        <v>0</v>
      </c>
      <c r="V2131" s="2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 s="2">
        <f t="shared" si="256"/>
        <v>0</v>
      </c>
      <c r="AI2131" s="2" t="e">
        <f t="shared" si="251"/>
        <v>#DIV/0!</v>
      </c>
      <c r="AJ2131">
        <v>0</v>
      </c>
      <c r="AK2131" s="3">
        <f t="shared" si="258"/>
        <v>0</v>
      </c>
    </row>
    <row r="2132" spans="1:37" ht="12.75" customHeight="1">
      <c r="A2132" s="2">
        <v>14</v>
      </c>
      <c r="B2132" s="2">
        <v>15</v>
      </c>
      <c r="C2132" s="2" t="s">
        <v>10</v>
      </c>
      <c r="D2132" t="s">
        <v>1448</v>
      </c>
      <c r="E2132" s="2" t="s">
        <v>1607</v>
      </c>
      <c r="F2132" t="str">
        <f t="shared" si="252"/>
        <v>076GRANTS &amp; SUBSIDIES PAID</v>
      </c>
      <c r="G2132" t="str">
        <f t="shared" si="253"/>
        <v>1286GRANT - MAYOR BURSARY ACCOUNT</v>
      </c>
      <c r="H2132" s="2" t="s">
        <v>1567</v>
      </c>
      <c r="I2132" t="s">
        <v>1326</v>
      </c>
      <c r="J2132" s="2" t="s">
        <v>587</v>
      </c>
      <c r="K2132" s="2" t="s">
        <v>588</v>
      </c>
      <c r="L2132" s="2" t="s">
        <v>700</v>
      </c>
      <c r="M2132" s="2" t="s">
        <v>701</v>
      </c>
      <c r="N2132" s="2" t="s">
        <v>1225</v>
      </c>
      <c r="O2132" s="2" t="s">
        <v>1226</v>
      </c>
      <c r="P2132" s="3">
        <v>0</v>
      </c>
      <c r="Q2132" s="3">
        <v>0</v>
      </c>
      <c r="R2132" s="3">
        <f t="shared" si="254"/>
        <v>0</v>
      </c>
      <c r="S2132" s="3">
        <f t="shared" si="255"/>
        <v>0</v>
      </c>
      <c r="T2132" s="2">
        <v>0</v>
      </c>
      <c r="U2132" s="2">
        <v>0</v>
      </c>
      <c r="V2132" s="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 s="2">
        <f t="shared" si="256"/>
        <v>0</v>
      </c>
      <c r="AI2132" s="2" t="e">
        <f t="shared" ref="AI2132:AI2195" si="259">AH2132/P2132</f>
        <v>#DIV/0!</v>
      </c>
      <c r="AJ2132">
        <v>0</v>
      </c>
      <c r="AK2132" s="3">
        <f t="shared" si="258"/>
        <v>0</v>
      </c>
    </row>
    <row r="2133" spans="1:37" ht="12.75" customHeight="1">
      <c r="A2133" s="2">
        <v>14</v>
      </c>
      <c r="B2133" s="2">
        <v>15</v>
      </c>
      <c r="C2133" s="2" t="s">
        <v>10</v>
      </c>
      <c r="D2133" t="s">
        <v>1448</v>
      </c>
      <c r="E2133" s="2" t="s">
        <v>1607</v>
      </c>
      <c r="F2133" t="str">
        <f t="shared" ref="F2133:F2196" si="260">L2133&amp;M2133</f>
        <v>077GRANTS &amp; SUBSIDIES PAID-UNCONDITIONAL</v>
      </c>
      <c r="G2133" t="str">
        <f t="shared" ref="G2133:G2196" si="261">N2133&amp;O2133</f>
        <v>1284GRANT - ARTS &amp; CULTURAL</v>
      </c>
      <c r="H2133" s="2" t="s">
        <v>1567</v>
      </c>
      <c r="I2133" t="s">
        <v>1326</v>
      </c>
      <c r="J2133" s="2" t="s">
        <v>587</v>
      </c>
      <c r="K2133" s="2" t="s">
        <v>588</v>
      </c>
      <c r="L2133" s="2" t="s">
        <v>631</v>
      </c>
      <c r="M2133" s="2" t="s">
        <v>632</v>
      </c>
      <c r="N2133" s="2" t="s">
        <v>1221</v>
      </c>
      <c r="O2133" s="2" t="s">
        <v>1222</v>
      </c>
      <c r="P2133" s="2">
        <v>24217</v>
      </c>
      <c r="Q2133" s="2">
        <v>24217</v>
      </c>
      <c r="R2133" s="3">
        <f t="shared" ref="R2133:R2196" si="262">SUM((Q2133*0.055)+Q2133)</f>
        <v>25548.935000000001</v>
      </c>
      <c r="S2133" s="3">
        <f t="shared" ref="S2133:S2196" si="263">SUM((R2133*0.053)+R2133)</f>
        <v>26903.028555000001</v>
      </c>
      <c r="T2133" s="2">
        <v>0</v>
      </c>
      <c r="U2133" s="2">
        <v>0</v>
      </c>
      <c r="V2133" s="2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 s="2">
        <f t="shared" ref="AH2133:AH2196" si="264">SUM(AB2133:AG2133)</f>
        <v>0</v>
      </c>
      <c r="AI2133" s="2">
        <f t="shared" si="259"/>
        <v>0</v>
      </c>
      <c r="AJ2133">
        <v>0</v>
      </c>
      <c r="AK2133" s="3">
        <f>P2133</f>
        <v>24217</v>
      </c>
    </row>
    <row r="2134" spans="1:37" ht="12.75" customHeight="1">
      <c r="A2134" s="2">
        <v>14</v>
      </c>
      <c r="B2134" s="2">
        <v>15</v>
      </c>
      <c r="C2134" s="2" t="s">
        <v>10</v>
      </c>
      <c r="D2134" t="s">
        <v>1448</v>
      </c>
      <c r="E2134" s="2" t="s">
        <v>1607</v>
      </c>
      <c r="F2134" t="str">
        <f t="shared" si="260"/>
        <v>077GRANTS &amp; SUBSIDIES PAID-UNCONDITIONAL</v>
      </c>
      <c r="G2134" t="str">
        <f t="shared" si="261"/>
        <v>1285GRANT - MAYOR SPECIAL ACCOUNT</v>
      </c>
      <c r="H2134" s="2" t="s">
        <v>1567</v>
      </c>
      <c r="I2134" t="s">
        <v>1326</v>
      </c>
      <c r="J2134" s="2" t="s">
        <v>587</v>
      </c>
      <c r="K2134" s="2" t="s">
        <v>588</v>
      </c>
      <c r="L2134" s="2" t="s">
        <v>631</v>
      </c>
      <c r="M2134" s="2" t="s">
        <v>632</v>
      </c>
      <c r="N2134" s="2" t="s">
        <v>1223</v>
      </c>
      <c r="O2134" s="2" t="s">
        <v>1224</v>
      </c>
      <c r="P2134" s="2">
        <v>120000</v>
      </c>
      <c r="Q2134" s="2">
        <v>300000</v>
      </c>
      <c r="R2134" s="3">
        <f t="shared" si="262"/>
        <v>316500</v>
      </c>
      <c r="S2134" s="3">
        <f t="shared" si="263"/>
        <v>333274.5</v>
      </c>
      <c r="T2134" s="2">
        <v>45030</v>
      </c>
      <c r="U2134" s="2">
        <v>0</v>
      </c>
      <c r="V2134" s="2">
        <v>1374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30000</v>
      </c>
      <c r="AC2134">
        <v>15030</v>
      </c>
      <c r="AD2134">
        <v>0</v>
      </c>
      <c r="AE2134">
        <v>0</v>
      </c>
      <c r="AF2134">
        <v>0</v>
      </c>
      <c r="AG2134">
        <v>0</v>
      </c>
      <c r="AH2134" s="2">
        <f t="shared" si="264"/>
        <v>45030</v>
      </c>
      <c r="AI2134" s="2">
        <f t="shared" si="259"/>
        <v>0.37524999999999997</v>
      </c>
      <c r="AJ2134">
        <v>46404</v>
      </c>
      <c r="AK2134" s="3">
        <f t="shared" ref="AK2134:AK2196" si="265">T2134*2</f>
        <v>90060</v>
      </c>
    </row>
    <row r="2135" spans="1:37" ht="12.75" customHeight="1">
      <c r="A2135" s="2">
        <v>14</v>
      </c>
      <c r="B2135" s="2">
        <v>15</v>
      </c>
      <c r="C2135" s="2" t="s">
        <v>10</v>
      </c>
      <c r="D2135" t="s">
        <v>1448</v>
      </c>
      <c r="E2135" s="2" t="s">
        <v>1607</v>
      </c>
      <c r="F2135" t="str">
        <f t="shared" si="260"/>
        <v>077GRANTS &amp; SUBSIDIES PAID-UNCONDITIONAL</v>
      </c>
      <c r="G2135" t="str">
        <f t="shared" si="261"/>
        <v>1286GRANT - MAYOR BURSARY ACCOUNT</v>
      </c>
      <c r="H2135" s="2" t="s">
        <v>1567</v>
      </c>
      <c r="I2135" t="s">
        <v>1326</v>
      </c>
      <c r="J2135" s="2" t="s">
        <v>587</v>
      </c>
      <c r="K2135" s="2" t="s">
        <v>588</v>
      </c>
      <c r="L2135" s="2" t="s">
        <v>631</v>
      </c>
      <c r="M2135" s="2" t="s">
        <v>632</v>
      </c>
      <c r="N2135" s="2" t="s">
        <v>1225</v>
      </c>
      <c r="O2135" s="2" t="s">
        <v>1226</v>
      </c>
      <c r="P2135" s="2">
        <v>800000</v>
      </c>
      <c r="Q2135" s="2">
        <v>800000</v>
      </c>
      <c r="R2135" s="3">
        <f t="shared" si="262"/>
        <v>844000</v>
      </c>
      <c r="S2135" s="3">
        <f t="shared" si="263"/>
        <v>888732</v>
      </c>
      <c r="T2135" s="2">
        <v>5000</v>
      </c>
      <c r="U2135" s="2">
        <v>0</v>
      </c>
      <c r="V2135" s="2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5000</v>
      </c>
      <c r="AD2135">
        <v>0</v>
      </c>
      <c r="AE2135">
        <v>0</v>
      </c>
      <c r="AF2135">
        <v>0</v>
      </c>
      <c r="AG2135">
        <v>0</v>
      </c>
      <c r="AH2135" s="2">
        <f t="shared" si="264"/>
        <v>5000</v>
      </c>
      <c r="AI2135" s="2">
        <f t="shared" si="259"/>
        <v>6.2500000000000003E-3</v>
      </c>
      <c r="AJ2135">
        <v>5000</v>
      </c>
      <c r="AK2135" s="3">
        <f t="shared" si="265"/>
        <v>10000</v>
      </c>
    </row>
    <row r="2136" spans="1:37" ht="12.75" customHeight="1">
      <c r="A2136" s="2">
        <v>14</v>
      </c>
      <c r="B2136" s="2">
        <v>15</v>
      </c>
      <c r="C2136" s="2" t="s">
        <v>10</v>
      </c>
      <c r="D2136" t="s">
        <v>1453</v>
      </c>
      <c r="E2136" s="2" t="s">
        <v>1609</v>
      </c>
      <c r="F2136" t="str">
        <f t="shared" si="260"/>
        <v>076GRANTS &amp; SUBSIDIES PAID</v>
      </c>
      <c r="G2136" t="str">
        <f t="shared" si="261"/>
        <v>1299GRANTS - OTHER</v>
      </c>
      <c r="H2136" s="2" t="s">
        <v>1575</v>
      </c>
      <c r="I2136" t="s">
        <v>1326</v>
      </c>
      <c r="J2136" s="2" t="s">
        <v>623</v>
      </c>
      <c r="K2136" s="2" t="s">
        <v>624</v>
      </c>
      <c r="L2136" s="2" t="s">
        <v>700</v>
      </c>
      <c r="M2136" s="2" t="s">
        <v>701</v>
      </c>
      <c r="N2136" s="2" t="s">
        <v>702</v>
      </c>
      <c r="O2136" s="2" t="s">
        <v>703</v>
      </c>
      <c r="P2136" s="3">
        <v>0</v>
      </c>
      <c r="Q2136" s="3">
        <v>0</v>
      </c>
      <c r="R2136" s="3">
        <f t="shared" si="262"/>
        <v>0</v>
      </c>
      <c r="S2136" s="3">
        <f t="shared" si="263"/>
        <v>0</v>
      </c>
      <c r="T2136" s="2">
        <v>0</v>
      </c>
      <c r="U2136" s="2">
        <v>0</v>
      </c>
      <c r="V2136" s="2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 s="2">
        <f t="shared" si="264"/>
        <v>0</v>
      </c>
      <c r="AI2136" s="2" t="e">
        <f t="shared" si="259"/>
        <v>#DIV/0!</v>
      </c>
      <c r="AJ2136">
        <v>0</v>
      </c>
      <c r="AK2136" s="3">
        <f t="shared" si="265"/>
        <v>0</v>
      </c>
    </row>
    <row r="2137" spans="1:37" ht="12.75" customHeight="1">
      <c r="A2137" s="2">
        <v>14</v>
      </c>
      <c r="B2137" s="2">
        <v>15</v>
      </c>
      <c r="C2137" s="2" t="s">
        <v>10</v>
      </c>
      <c r="D2137" t="s">
        <v>1456</v>
      </c>
      <c r="E2137" s="2" t="s">
        <v>1609</v>
      </c>
      <c r="F2137" t="str">
        <f t="shared" si="260"/>
        <v>076GRANTS &amp; SUBSIDIES PAID</v>
      </c>
      <c r="G2137" t="str">
        <f t="shared" si="261"/>
        <v>1299GRANTS - OTHER</v>
      </c>
      <c r="H2137" s="2" t="s">
        <v>1586</v>
      </c>
      <c r="I2137" t="s">
        <v>1326</v>
      </c>
      <c r="J2137" s="2" t="s">
        <v>649</v>
      </c>
      <c r="K2137" s="2" t="s">
        <v>650</v>
      </c>
      <c r="L2137" s="2" t="s">
        <v>700</v>
      </c>
      <c r="M2137" s="2" t="s">
        <v>701</v>
      </c>
      <c r="N2137" s="2" t="s">
        <v>702</v>
      </c>
      <c r="O2137" s="2" t="s">
        <v>703</v>
      </c>
      <c r="P2137" s="3">
        <v>2060000</v>
      </c>
      <c r="Q2137" s="68">
        <v>1842000</v>
      </c>
      <c r="R2137" s="68">
        <v>0</v>
      </c>
      <c r="S2137" s="68">
        <f t="shared" si="263"/>
        <v>0</v>
      </c>
      <c r="T2137" s="2">
        <v>1442071.12</v>
      </c>
      <c r="U2137" s="2">
        <v>26728.2</v>
      </c>
      <c r="V2137" s="2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363467.91</v>
      </c>
      <c r="AE2137">
        <v>365656.18</v>
      </c>
      <c r="AF2137">
        <v>367562.13</v>
      </c>
      <c r="AG2137">
        <v>345384.9</v>
      </c>
      <c r="AH2137" s="2">
        <f t="shared" si="264"/>
        <v>1442071.12</v>
      </c>
      <c r="AI2137" s="2">
        <f t="shared" si="259"/>
        <v>0.70003452427184476</v>
      </c>
      <c r="AJ2137">
        <v>1442071.12</v>
      </c>
      <c r="AK2137" s="3">
        <f>P2137</f>
        <v>2060000</v>
      </c>
    </row>
    <row r="2138" spans="1:37" ht="12.75" customHeight="1">
      <c r="A2138" s="2">
        <v>14</v>
      </c>
      <c r="B2138" s="2">
        <v>15</v>
      </c>
      <c r="C2138" s="2" t="s">
        <v>10</v>
      </c>
      <c r="D2138" t="s">
        <v>1464</v>
      </c>
      <c r="E2138" s="2" t="s">
        <v>1610</v>
      </c>
      <c r="F2138" t="str">
        <f t="shared" si="260"/>
        <v>076GRANTS &amp; SUBSIDIES PAID</v>
      </c>
      <c r="G2138" t="str">
        <f t="shared" si="261"/>
        <v>1299GRANTS - OTHER</v>
      </c>
      <c r="H2138" s="2" t="s">
        <v>1584</v>
      </c>
      <c r="I2138" t="s">
        <v>1326</v>
      </c>
      <c r="J2138" s="2" t="s">
        <v>673</v>
      </c>
      <c r="K2138" s="2" t="s">
        <v>674</v>
      </c>
      <c r="L2138" s="2" t="s">
        <v>700</v>
      </c>
      <c r="M2138" s="2" t="s">
        <v>701</v>
      </c>
      <c r="N2138" s="2" t="s">
        <v>702</v>
      </c>
      <c r="O2138" s="2" t="s">
        <v>703</v>
      </c>
      <c r="P2138" s="3">
        <v>6000000</v>
      </c>
      <c r="Q2138" s="68">
        <v>30000000</v>
      </c>
      <c r="R2138" s="68">
        <v>20000000</v>
      </c>
      <c r="S2138" s="68">
        <v>25000000</v>
      </c>
      <c r="T2138" s="2">
        <v>4433303.25</v>
      </c>
      <c r="U2138" s="2">
        <v>1896331.06</v>
      </c>
      <c r="V2138" s="2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-30059.8</v>
      </c>
      <c r="AC2138">
        <v>66746.97</v>
      </c>
      <c r="AD2138">
        <v>925979.99</v>
      </c>
      <c r="AE2138">
        <v>305623.90999999997</v>
      </c>
      <c r="AF2138">
        <v>1791651.31</v>
      </c>
      <c r="AG2138">
        <v>1373360.87</v>
      </c>
      <c r="AH2138" s="2">
        <f t="shared" si="264"/>
        <v>4433303.25</v>
      </c>
      <c r="AI2138" s="2">
        <f t="shared" si="259"/>
        <v>0.73888387499999997</v>
      </c>
      <c r="AJ2138">
        <v>4433303.25</v>
      </c>
      <c r="AK2138" s="3">
        <f>P2138</f>
        <v>6000000</v>
      </c>
    </row>
    <row r="2139" spans="1:37" ht="12.75" customHeight="1">
      <c r="A2139" s="2">
        <v>14</v>
      </c>
      <c r="B2139" s="2">
        <v>15</v>
      </c>
      <c r="C2139" s="2" t="s">
        <v>10</v>
      </c>
      <c r="D2139" t="s">
        <v>1464</v>
      </c>
      <c r="E2139" s="2" t="s">
        <v>1610</v>
      </c>
      <c r="F2139" t="str">
        <f t="shared" si="260"/>
        <v>077GRANTS &amp; SUBSIDIES PAID-UNCONDITIONAL</v>
      </c>
      <c r="G2139" t="str">
        <f t="shared" si="261"/>
        <v>1299GRANTS - OTHER</v>
      </c>
      <c r="H2139" s="2" t="s">
        <v>1584</v>
      </c>
      <c r="I2139" t="s">
        <v>1326</v>
      </c>
      <c r="J2139" s="2" t="s">
        <v>673</v>
      </c>
      <c r="K2139" s="2" t="s">
        <v>674</v>
      </c>
      <c r="L2139" s="2" t="s">
        <v>631</v>
      </c>
      <c r="M2139" s="2" t="s">
        <v>632</v>
      </c>
      <c r="N2139" s="2" t="s">
        <v>702</v>
      </c>
      <c r="O2139" s="2" t="s">
        <v>703</v>
      </c>
      <c r="P2139" s="2">
        <v>2221812</v>
      </c>
      <c r="Q2139" s="2">
        <v>2221812</v>
      </c>
      <c r="R2139" s="3">
        <f t="shared" si="262"/>
        <v>2344011.66</v>
      </c>
      <c r="S2139" s="3">
        <f t="shared" si="263"/>
        <v>2468244.2779800002</v>
      </c>
      <c r="T2139" s="2">
        <v>0</v>
      </c>
      <c r="U2139" s="2">
        <v>0</v>
      </c>
      <c r="V2139" s="2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 s="2">
        <f t="shared" si="264"/>
        <v>0</v>
      </c>
      <c r="AI2139" s="2">
        <f t="shared" si="259"/>
        <v>0</v>
      </c>
      <c r="AJ2139">
        <v>0</v>
      </c>
      <c r="AK2139" s="3">
        <f t="shared" si="265"/>
        <v>0</v>
      </c>
    </row>
    <row r="2140" spans="1:37" ht="12.75" customHeight="1">
      <c r="A2140" s="2">
        <v>14</v>
      </c>
      <c r="B2140" s="2">
        <v>15</v>
      </c>
      <c r="C2140" s="2" t="s">
        <v>10</v>
      </c>
      <c r="D2140" t="s">
        <v>1425</v>
      </c>
      <c r="E2140" s="2" t="s">
        <v>1604</v>
      </c>
      <c r="F2140" t="str">
        <f t="shared" si="260"/>
        <v>078GENERAL EXPENSES - OTHER</v>
      </c>
      <c r="G2140" t="str">
        <f t="shared" si="261"/>
        <v>1308CONFERENCE &amp; CONVENTION COST - DOMESTIC</v>
      </c>
      <c r="H2140" s="2" t="s">
        <v>1568</v>
      </c>
      <c r="I2140" t="s">
        <v>1326</v>
      </c>
      <c r="J2140" s="2" t="s">
        <v>389</v>
      </c>
      <c r="K2140" s="2" t="s">
        <v>390</v>
      </c>
      <c r="L2140" s="2" t="s">
        <v>395</v>
      </c>
      <c r="M2140" s="2" t="s">
        <v>396</v>
      </c>
      <c r="N2140" s="2" t="s">
        <v>463</v>
      </c>
      <c r="O2140" s="2" t="s">
        <v>464</v>
      </c>
      <c r="P2140" s="2">
        <v>514</v>
      </c>
      <c r="Q2140" s="2">
        <v>514</v>
      </c>
      <c r="R2140" s="3">
        <f t="shared" si="262"/>
        <v>542.27</v>
      </c>
      <c r="S2140" s="3">
        <f t="shared" si="263"/>
        <v>571.01031</v>
      </c>
      <c r="T2140" s="2">
        <v>0</v>
      </c>
      <c r="U2140" s="2">
        <v>0</v>
      </c>
      <c r="V2140" s="2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 s="2">
        <f t="shared" si="264"/>
        <v>0</v>
      </c>
      <c r="AI2140" s="2">
        <f t="shared" si="259"/>
        <v>0</v>
      </c>
      <c r="AJ2140">
        <v>0</v>
      </c>
      <c r="AK2140" s="2">
        <f t="shared" si="265"/>
        <v>0</v>
      </c>
    </row>
    <row r="2141" spans="1:37" ht="12.75" customHeight="1">
      <c r="A2141" s="2">
        <v>14</v>
      </c>
      <c r="B2141" s="2">
        <v>15</v>
      </c>
      <c r="C2141" s="2" t="s">
        <v>10</v>
      </c>
      <c r="D2141" t="s">
        <v>1425</v>
      </c>
      <c r="E2141" s="2" t="s">
        <v>1604</v>
      </c>
      <c r="F2141" t="str">
        <f t="shared" si="260"/>
        <v>078GENERAL EXPENSES - OTHER</v>
      </c>
      <c r="G2141" t="str">
        <f t="shared" si="261"/>
        <v>1321ENTERTAINMENT - OFFICIALS</v>
      </c>
      <c r="H2141" s="2" t="s">
        <v>1568</v>
      </c>
      <c r="I2141" t="s">
        <v>1326</v>
      </c>
      <c r="J2141" s="2" t="s">
        <v>389</v>
      </c>
      <c r="K2141" s="2" t="s">
        <v>390</v>
      </c>
      <c r="L2141" s="2" t="s">
        <v>395</v>
      </c>
      <c r="M2141" s="2" t="s">
        <v>396</v>
      </c>
      <c r="N2141" s="2" t="s">
        <v>467</v>
      </c>
      <c r="O2141" s="2" t="s">
        <v>468</v>
      </c>
      <c r="P2141" s="2">
        <v>16245</v>
      </c>
      <c r="Q2141" s="2">
        <v>16000</v>
      </c>
      <c r="R2141" s="3">
        <f t="shared" si="262"/>
        <v>16880</v>
      </c>
      <c r="S2141" s="3">
        <f t="shared" si="263"/>
        <v>17774.64</v>
      </c>
      <c r="T2141" s="2">
        <v>14588.910000000002</v>
      </c>
      <c r="U2141" s="2">
        <v>0</v>
      </c>
      <c r="V2141" s="2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1085</v>
      </c>
      <c r="AD2141">
        <v>745.6</v>
      </c>
      <c r="AE2141">
        <v>91.43</v>
      </c>
      <c r="AF2141">
        <v>11744.28</v>
      </c>
      <c r="AG2141">
        <v>922.6</v>
      </c>
      <c r="AH2141" s="2">
        <f t="shared" si="264"/>
        <v>14588.910000000002</v>
      </c>
      <c r="AI2141" s="2">
        <f t="shared" si="259"/>
        <v>0.89805540166205</v>
      </c>
      <c r="AJ2141">
        <v>14588.91</v>
      </c>
      <c r="AK2141" s="2">
        <f t="shared" si="265"/>
        <v>29177.820000000003</v>
      </c>
    </row>
    <row r="2142" spans="1:37" ht="12.75" customHeight="1">
      <c r="A2142" s="2">
        <v>14</v>
      </c>
      <c r="B2142" s="2">
        <v>15</v>
      </c>
      <c r="C2142" s="2" t="s">
        <v>10</v>
      </c>
      <c r="D2142" t="s">
        <v>1425</v>
      </c>
      <c r="E2142" s="2" t="s">
        <v>1604</v>
      </c>
      <c r="F2142" t="str">
        <f t="shared" si="260"/>
        <v>078GENERAL EXPENSES - OTHER</v>
      </c>
      <c r="G2142" t="str">
        <f t="shared" si="261"/>
        <v>1344NON-CAPITAL TOOLS &amp; EQUIPMENT</v>
      </c>
      <c r="H2142" s="2" t="s">
        <v>1568</v>
      </c>
      <c r="I2142" t="s">
        <v>1326</v>
      </c>
      <c r="J2142" s="2" t="s">
        <v>389</v>
      </c>
      <c r="K2142" s="2" t="s">
        <v>390</v>
      </c>
      <c r="L2142" s="2" t="s">
        <v>395</v>
      </c>
      <c r="M2142" s="2" t="s">
        <v>396</v>
      </c>
      <c r="N2142" s="2" t="s">
        <v>469</v>
      </c>
      <c r="O2142" s="2" t="s">
        <v>470</v>
      </c>
      <c r="P2142" s="2">
        <v>5000</v>
      </c>
      <c r="Q2142" s="2">
        <v>5000</v>
      </c>
      <c r="R2142" s="3">
        <f t="shared" si="262"/>
        <v>5275</v>
      </c>
      <c r="S2142" s="3">
        <f t="shared" si="263"/>
        <v>5554.5749999999998</v>
      </c>
      <c r="T2142" s="2">
        <v>2798</v>
      </c>
      <c r="U2142" s="2">
        <v>0</v>
      </c>
      <c r="V2142" s="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2798</v>
      </c>
      <c r="AE2142">
        <v>0</v>
      </c>
      <c r="AF2142">
        <v>0</v>
      </c>
      <c r="AG2142">
        <v>0</v>
      </c>
      <c r="AH2142" s="2">
        <f t="shared" si="264"/>
        <v>2798</v>
      </c>
      <c r="AI2142" s="2">
        <f t="shared" si="259"/>
        <v>0.55959999999999999</v>
      </c>
      <c r="AJ2142">
        <v>2798</v>
      </c>
      <c r="AK2142" s="2">
        <f t="shared" si="265"/>
        <v>5596</v>
      </c>
    </row>
    <row r="2143" spans="1:37" ht="12.75" customHeight="1">
      <c r="A2143" s="2">
        <v>14</v>
      </c>
      <c r="B2143" s="2">
        <v>15</v>
      </c>
      <c r="C2143" s="2" t="s">
        <v>10</v>
      </c>
      <c r="D2143" t="s">
        <v>1425</v>
      </c>
      <c r="E2143" s="2" t="s">
        <v>1604</v>
      </c>
      <c r="F2143" t="str">
        <f t="shared" si="260"/>
        <v>078GENERAL EXPENSES - OTHER</v>
      </c>
      <c r="G2143" t="str">
        <f t="shared" si="261"/>
        <v>1348PRINTING &amp; STATIONERY</v>
      </c>
      <c r="H2143" s="2" t="s">
        <v>1568</v>
      </c>
      <c r="I2143" t="s">
        <v>1326</v>
      </c>
      <c r="J2143" s="2" t="s">
        <v>389</v>
      </c>
      <c r="K2143" s="2" t="s">
        <v>390</v>
      </c>
      <c r="L2143" s="2" t="s">
        <v>395</v>
      </c>
      <c r="M2143" s="2" t="s">
        <v>396</v>
      </c>
      <c r="N2143" s="2" t="s">
        <v>473</v>
      </c>
      <c r="O2143" s="2" t="s">
        <v>474</v>
      </c>
      <c r="P2143" s="2">
        <v>4000</v>
      </c>
      <c r="Q2143" s="2">
        <v>4000</v>
      </c>
      <c r="R2143" s="3">
        <f t="shared" si="262"/>
        <v>4220</v>
      </c>
      <c r="S2143" s="3">
        <f t="shared" si="263"/>
        <v>4443.66</v>
      </c>
      <c r="T2143" s="2">
        <v>1788.11</v>
      </c>
      <c r="U2143" s="2">
        <v>0</v>
      </c>
      <c r="V2143" s="2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1119.01</v>
      </c>
      <c r="AD2143">
        <v>0</v>
      </c>
      <c r="AE2143">
        <v>99.56</v>
      </c>
      <c r="AF2143">
        <v>429.72</v>
      </c>
      <c r="AG2143">
        <v>139.82</v>
      </c>
      <c r="AH2143" s="2">
        <f t="shared" si="264"/>
        <v>1788.11</v>
      </c>
      <c r="AI2143" s="2">
        <f t="shared" si="259"/>
        <v>0.44702749999999997</v>
      </c>
      <c r="AJ2143">
        <v>1788.11</v>
      </c>
      <c r="AK2143" s="2">
        <f t="shared" si="265"/>
        <v>3576.22</v>
      </c>
    </row>
    <row r="2144" spans="1:37" ht="12.75" customHeight="1">
      <c r="A2144" s="2">
        <v>14</v>
      </c>
      <c r="B2144" s="2">
        <v>15</v>
      </c>
      <c r="C2144" s="2" t="s">
        <v>10</v>
      </c>
      <c r="D2144" t="s">
        <v>1425</v>
      </c>
      <c r="E2144" s="2" t="s">
        <v>1604</v>
      </c>
      <c r="F2144" t="str">
        <f t="shared" si="260"/>
        <v>078GENERAL EXPENSES - OTHER</v>
      </c>
      <c r="G2144" t="str">
        <f t="shared" si="261"/>
        <v>1364SUBSISTANCE &amp; TRAVELLING EXPENSES</v>
      </c>
      <c r="H2144" s="2" t="s">
        <v>1568</v>
      </c>
      <c r="I2144" t="s">
        <v>1326</v>
      </c>
      <c r="J2144" s="2" t="s">
        <v>389</v>
      </c>
      <c r="K2144" s="2" t="s">
        <v>390</v>
      </c>
      <c r="L2144" s="2" t="s">
        <v>395</v>
      </c>
      <c r="M2144" s="2" t="s">
        <v>396</v>
      </c>
      <c r="N2144" s="2" t="s">
        <v>477</v>
      </c>
      <c r="O2144" s="2" t="s">
        <v>478</v>
      </c>
      <c r="P2144" s="2">
        <v>123005</v>
      </c>
      <c r="Q2144" s="2">
        <v>123005</v>
      </c>
      <c r="R2144" s="3">
        <f t="shared" si="262"/>
        <v>129770.27499999999</v>
      </c>
      <c r="S2144" s="3">
        <f t="shared" si="263"/>
        <v>136648.099575</v>
      </c>
      <c r="T2144" s="2">
        <v>86389.119999999995</v>
      </c>
      <c r="U2144" s="2">
        <v>0</v>
      </c>
      <c r="V2144" s="2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10066.700000000001</v>
      </c>
      <c r="AC2144">
        <v>34902.050000000003</v>
      </c>
      <c r="AD2144">
        <v>18816.650000000001</v>
      </c>
      <c r="AE2144">
        <v>22603.72</v>
      </c>
      <c r="AF2144">
        <v>0</v>
      </c>
      <c r="AG2144">
        <v>0</v>
      </c>
      <c r="AH2144" s="2">
        <f t="shared" si="264"/>
        <v>86389.119999999995</v>
      </c>
      <c r="AI2144" s="2">
        <f t="shared" si="259"/>
        <v>0.70232201943010442</v>
      </c>
      <c r="AJ2144">
        <v>86389.119999999995</v>
      </c>
      <c r="AK2144" s="2">
        <f t="shared" si="265"/>
        <v>172778.23999999999</v>
      </c>
    </row>
    <row r="2145" spans="1:37" ht="12.75" customHeight="1">
      <c r="A2145" s="2">
        <v>14</v>
      </c>
      <c r="B2145" s="2">
        <v>15</v>
      </c>
      <c r="C2145" s="2" t="s">
        <v>10</v>
      </c>
      <c r="D2145" t="s">
        <v>1425</v>
      </c>
      <c r="E2145" s="2" t="s">
        <v>1604</v>
      </c>
      <c r="F2145" t="str">
        <f t="shared" si="260"/>
        <v>078GENERAL EXPENSES - OTHER</v>
      </c>
      <c r="G2145" t="str">
        <f t="shared" si="261"/>
        <v>1366TELEPHONE</v>
      </c>
      <c r="H2145" s="2" t="s">
        <v>1568</v>
      </c>
      <c r="I2145" t="s">
        <v>1326</v>
      </c>
      <c r="J2145" s="2" t="s">
        <v>389</v>
      </c>
      <c r="K2145" s="2" t="s">
        <v>390</v>
      </c>
      <c r="L2145" s="2" t="s">
        <v>395</v>
      </c>
      <c r="M2145" s="2" t="s">
        <v>396</v>
      </c>
      <c r="N2145" s="2" t="s">
        <v>479</v>
      </c>
      <c r="O2145" s="2" t="s">
        <v>309</v>
      </c>
      <c r="P2145" s="2">
        <v>21198</v>
      </c>
      <c r="Q2145" s="2">
        <f>21198+5148</f>
        <v>26346</v>
      </c>
      <c r="R2145" s="3">
        <f t="shared" si="262"/>
        <v>27795.03</v>
      </c>
      <c r="S2145" s="3">
        <f t="shared" si="263"/>
        <v>29268.166589999997</v>
      </c>
      <c r="T2145" s="2">
        <v>14317.23</v>
      </c>
      <c r="U2145" s="2">
        <v>0</v>
      </c>
      <c r="V2145" s="2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2338.7800000000002</v>
      </c>
      <c r="AC2145">
        <v>2447.17</v>
      </c>
      <c r="AD2145">
        <v>2399.9499999999998</v>
      </c>
      <c r="AE2145">
        <v>1650.95</v>
      </c>
      <c r="AF2145">
        <v>3096.14</v>
      </c>
      <c r="AG2145">
        <v>2384.2399999999998</v>
      </c>
      <c r="AH2145" s="2">
        <f t="shared" si="264"/>
        <v>14317.23</v>
      </c>
      <c r="AI2145" s="2">
        <f t="shared" si="259"/>
        <v>0.67540475516558163</v>
      </c>
      <c r="AJ2145">
        <v>14317.23</v>
      </c>
      <c r="AK2145" s="2">
        <f t="shared" si="265"/>
        <v>28634.46</v>
      </c>
    </row>
    <row r="2146" spans="1:37" ht="12.75" customHeight="1">
      <c r="A2146" s="2">
        <v>14</v>
      </c>
      <c r="B2146" s="2">
        <v>15</v>
      </c>
      <c r="C2146" s="2" t="s">
        <v>10</v>
      </c>
      <c r="D2146" t="s">
        <v>1426</v>
      </c>
      <c r="E2146" s="2" t="s">
        <v>1607</v>
      </c>
      <c r="F2146" t="str">
        <f t="shared" si="260"/>
        <v>078GENERAL EXPENSES - OTHER</v>
      </c>
      <c r="G2146" t="str">
        <f t="shared" si="261"/>
        <v>1301ADVERTISING - GENERAL</v>
      </c>
      <c r="H2146" s="2" t="s">
        <v>1573</v>
      </c>
      <c r="I2146" t="s">
        <v>1326</v>
      </c>
      <c r="J2146" s="2" t="s">
        <v>407</v>
      </c>
      <c r="K2146" s="2" t="s">
        <v>408</v>
      </c>
      <c r="L2146" s="2" t="s">
        <v>395</v>
      </c>
      <c r="M2146" s="2" t="s">
        <v>396</v>
      </c>
      <c r="N2146" s="2" t="s">
        <v>529</v>
      </c>
      <c r="O2146" s="2" t="s">
        <v>530</v>
      </c>
      <c r="P2146" s="2">
        <v>16899</v>
      </c>
      <c r="Q2146" s="2">
        <f>16899+100000</f>
        <v>116899</v>
      </c>
      <c r="R2146" s="3">
        <f t="shared" si="262"/>
        <v>123328.44500000001</v>
      </c>
      <c r="S2146" s="3">
        <f t="shared" si="263"/>
        <v>129864.852585</v>
      </c>
      <c r="T2146" s="2">
        <v>6164</v>
      </c>
      <c r="U2146" s="2">
        <v>0</v>
      </c>
      <c r="V2146" s="2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2700</v>
      </c>
      <c r="AD2146">
        <v>1344</v>
      </c>
      <c r="AE2146">
        <v>0</v>
      </c>
      <c r="AF2146">
        <v>2120</v>
      </c>
      <c r="AG2146">
        <v>0</v>
      </c>
      <c r="AH2146" s="2">
        <f t="shared" si="264"/>
        <v>6164</v>
      </c>
      <c r="AI2146" s="2">
        <f t="shared" si="259"/>
        <v>0.36475531096514585</v>
      </c>
      <c r="AJ2146">
        <v>6164</v>
      </c>
      <c r="AK2146" s="2">
        <f t="shared" si="265"/>
        <v>12328</v>
      </c>
    </row>
    <row r="2147" spans="1:37" ht="12.75" customHeight="1">
      <c r="A2147" s="2">
        <v>14</v>
      </c>
      <c r="B2147" s="2">
        <v>15</v>
      </c>
      <c r="C2147" s="2" t="s">
        <v>10</v>
      </c>
      <c r="D2147" t="s">
        <v>1426</v>
      </c>
      <c r="E2147" s="2" t="s">
        <v>1607</v>
      </c>
      <c r="F2147" t="str">
        <f t="shared" si="260"/>
        <v>078GENERAL EXPENSES - OTHER</v>
      </c>
      <c r="G2147" t="str">
        <f t="shared" si="261"/>
        <v>1308CONFERENCE &amp; CONVENTION COST - DOMESTIC</v>
      </c>
      <c r="H2147" s="2" t="s">
        <v>1573</v>
      </c>
      <c r="I2147" t="s">
        <v>1326</v>
      </c>
      <c r="J2147" s="2" t="s">
        <v>407</v>
      </c>
      <c r="K2147" s="2" t="s">
        <v>408</v>
      </c>
      <c r="L2147" s="2" t="s">
        <v>395</v>
      </c>
      <c r="M2147" s="2" t="s">
        <v>396</v>
      </c>
      <c r="N2147" s="2" t="s">
        <v>463</v>
      </c>
      <c r="O2147" s="2" t="s">
        <v>464</v>
      </c>
      <c r="P2147" s="2">
        <v>9027</v>
      </c>
      <c r="Q2147" s="2">
        <v>9027</v>
      </c>
      <c r="R2147" s="3">
        <f t="shared" si="262"/>
        <v>9523.4850000000006</v>
      </c>
      <c r="S2147" s="3">
        <f t="shared" si="263"/>
        <v>10028.229705</v>
      </c>
      <c r="T2147" s="2">
        <v>0</v>
      </c>
      <c r="U2147" s="2">
        <v>0</v>
      </c>
      <c r="V2147" s="2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 s="2">
        <f t="shared" si="264"/>
        <v>0</v>
      </c>
      <c r="AI2147" s="2">
        <f t="shared" si="259"/>
        <v>0</v>
      </c>
      <c r="AJ2147">
        <v>0</v>
      </c>
      <c r="AK2147" s="2">
        <f t="shared" si="265"/>
        <v>0</v>
      </c>
    </row>
    <row r="2148" spans="1:37" ht="12.75" customHeight="1">
      <c r="A2148" s="2">
        <v>14</v>
      </c>
      <c r="B2148" s="2">
        <v>15</v>
      </c>
      <c r="C2148" s="2" t="s">
        <v>10</v>
      </c>
      <c r="D2148" t="s">
        <v>1426</v>
      </c>
      <c r="E2148" s="2" t="s">
        <v>1607</v>
      </c>
      <c r="F2148" t="str">
        <f t="shared" si="260"/>
        <v>078GENERAL EXPENSES - OTHER</v>
      </c>
      <c r="G2148" t="str">
        <f t="shared" si="261"/>
        <v>1310CONSULTANTS &amp; PROFFESIONAL FEES</v>
      </c>
      <c r="H2148" s="2" t="s">
        <v>1573</v>
      </c>
      <c r="I2148" t="s">
        <v>1326</v>
      </c>
      <c r="J2148" s="2" t="s">
        <v>407</v>
      </c>
      <c r="K2148" s="2" t="s">
        <v>408</v>
      </c>
      <c r="L2148" s="2" t="s">
        <v>395</v>
      </c>
      <c r="M2148" s="2" t="s">
        <v>396</v>
      </c>
      <c r="N2148" s="2" t="s">
        <v>457</v>
      </c>
      <c r="O2148" s="2" t="s">
        <v>458</v>
      </c>
      <c r="P2148" s="2">
        <v>7168</v>
      </c>
      <c r="Q2148" s="2">
        <v>7168</v>
      </c>
      <c r="R2148" s="3">
        <f t="shared" si="262"/>
        <v>7562.24</v>
      </c>
      <c r="S2148" s="3">
        <f t="shared" si="263"/>
        <v>7963.0387199999996</v>
      </c>
      <c r="T2148" s="2">
        <v>0</v>
      </c>
      <c r="U2148" s="2">
        <v>0</v>
      </c>
      <c r="V2148" s="2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 s="2">
        <f t="shared" si="264"/>
        <v>0</v>
      </c>
      <c r="AI2148" s="2">
        <f t="shared" si="259"/>
        <v>0</v>
      </c>
      <c r="AJ2148">
        <v>0</v>
      </c>
      <c r="AK2148" s="2">
        <f t="shared" si="265"/>
        <v>0</v>
      </c>
    </row>
    <row r="2149" spans="1:37" ht="12.75" customHeight="1">
      <c r="A2149" s="2">
        <v>14</v>
      </c>
      <c r="B2149" s="2">
        <v>15</v>
      </c>
      <c r="C2149" s="2" t="s">
        <v>10</v>
      </c>
      <c r="D2149" t="s">
        <v>1426</v>
      </c>
      <c r="E2149" s="2" t="s">
        <v>1607</v>
      </c>
      <c r="F2149" t="str">
        <f t="shared" si="260"/>
        <v>078GENERAL EXPENSES - OTHER</v>
      </c>
      <c r="G2149" t="str">
        <f t="shared" si="261"/>
        <v>1312COUNCIL PHOTOGRAPHY &amp; ART WORK</v>
      </c>
      <c r="H2149" s="2" t="s">
        <v>1573</v>
      </c>
      <c r="I2149" t="s">
        <v>1326</v>
      </c>
      <c r="J2149" s="2" t="s">
        <v>407</v>
      </c>
      <c r="K2149" s="2" t="s">
        <v>408</v>
      </c>
      <c r="L2149" s="2" t="s">
        <v>395</v>
      </c>
      <c r="M2149" s="2" t="s">
        <v>396</v>
      </c>
      <c r="N2149" s="2" t="s">
        <v>1227</v>
      </c>
      <c r="O2149" s="2" t="s">
        <v>1228</v>
      </c>
      <c r="P2149" s="2">
        <v>4127</v>
      </c>
      <c r="Q2149" s="2">
        <v>4127</v>
      </c>
      <c r="R2149" s="3">
        <f t="shared" si="262"/>
        <v>4353.9849999999997</v>
      </c>
      <c r="S2149" s="3">
        <f t="shared" si="263"/>
        <v>4584.7462049999995</v>
      </c>
      <c r="T2149" s="2">
        <v>0</v>
      </c>
      <c r="U2149" s="2">
        <v>0</v>
      </c>
      <c r="V2149" s="2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 s="2">
        <f t="shared" si="264"/>
        <v>0</v>
      </c>
      <c r="AI2149" s="2">
        <f t="shared" si="259"/>
        <v>0</v>
      </c>
      <c r="AJ2149">
        <v>0</v>
      </c>
      <c r="AK2149" s="2">
        <f t="shared" si="265"/>
        <v>0</v>
      </c>
    </row>
    <row r="2150" spans="1:37" ht="12.75" customHeight="1">
      <c r="A2150" s="2">
        <v>14</v>
      </c>
      <c r="B2150" s="2">
        <v>15</v>
      </c>
      <c r="C2150" s="2" t="s">
        <v>10</v>
      </c>
      <c r="D2150" t="s">
        <v>1426</v>
      </c>
      <c r="E2150" s="2" t="s">
        <v>1607</v>
      </c>
      <c r="F2150" t="str">
        <f t="shared" si="260"/>
        <v>078GENERAL EXPENSES - OTHER</v>
      </c>
      <c r="G2150" t="str">
        <f t="shared" si="261"/>
        <v>1321ENTERTAINMENT - OFFICIALS</v>
      </c>
      <c r="H2150" s="2" t="s">
        <v>1573</v>
      </c>
      <c r="I2150" t="s">
        <v>1326</v>
      </c>
      <c r="J2150" s="2" t="s">
        <v>407</v>
      </c>
      <c r="K2150" s="2" t="s">
        <v>408</v>
      </c>
      <c r="L2150" s="2" t="s">
        <v>395</v>
      </c>
      <c r="M2150" s="2" t="s">
        <v>396</v>
      </c>
      <c r="N2150" s="2" t="s">
        <v>467</v>
      </c>
      <c r="O2150" s="2" t="s">
        <v>468</v>
      </c>
      <c r="P2150" s="2">
        <v>2000</v>
      </c>
      <c r="Q2150" s="2">
        <v>2000</v>
      </c>
      <c r="R2150" s="3">
        <f t="shared" si="262"/>
        <v>2110</v>
      </c>
      <c r="S2150" s="3">
        <f t="shared" si="263"/>
        <v>2221.83</v>
      </c>
      <c r="T2150" s="2">
        <v>0</v>
      </c>
      <c r="U2150" s="2">
        <v>0</v>
      </c>
      <c r="V2150" s="2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 s="2">
        <f t="shared" si="264"/>
        <v>0</v>
      </c>
      <c r="AI2150" s="2">
        <f t="shared" si="259"/>
        <v>0</v>
      </c>
      <c r="AJ2150">
        <v>0</v>
      </c>
      <c r="AK2150" s="2">
        <f t="shared" si="265"/>
        <v>0</v>
      </c>
    </row>
    <row r="2151" spans="1:37" ht="12.75" customHeight="1">
      <c r="A2151" s="2">
        <v>14</v>
      </c>
      <c r="B2151" s="2">
        <v>15</v>
      </c>
      <c r="C2151" s="2" t="s">
        <v>10</v>
      </c>
      <c r="D2151" t="s">
        <v>1426</v>
      </c>
      <c r="E2151" s="2" t="s">
        <v>1607</v>
      </c>
      <c r="F2151" t="str">
        <f t="shared" si="260"/>
        <v>078GENERAL EXPENSES - OTHER</v>
      </c>
      <c r="G2151" t="str">
        <f t="shared" si="261"/>
        <v>1322ENTERTAINMENT - PUBLIC ENTERTAINMENT</v>
      </c>
      <c r="H2151" s="2" t="s">
        <v>1573</v>
      </c>
      <c r="I2151" t="s">
        <v>1326</v>
      </c>
      <c r="J2151" s="2" t="s">
        <v>407</v>
      </c>
      <c r="K2151" s="2" t="s">
        <v>408</v>
      </c>
      <c r="L2151" s="2" t="s">
        <v>395</v>
      </c>
      <c r="M2151" s="2" t="s">
        <v>396</v>
      </c>
      <c r="N2151" s="2" t="s">
        <v>941</v>
      </c>
      <c r="O2151" s="2" t="s">
        <v>942</v>
      </c>
      <c r="P2151" s="2">
        <v>50000</v>
      </c>
      <c r="Q2151" s="2">
        <v>50000</v>
      </c>
      <c r="R2151" s="3">
        <f t="shared" si="262"/>
        <v>52750</v>
      </c>
      <c r="S2151" s="3">
        <f t="shared" si="263"/>
        <v>55545.75</v>
      </c>
      <c r="T2151" s="2">
        <v>919.1</v>
      </c>
      <c r="U2151" s="2">
        <v>0</v>
      </c>
      <c r="V2151" s="2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919.1</v>
      </c>
      <c r="AH2151" s="2">
        <f t="shared" si="264"/>
        <v>919.1</v>
      </c>
      <c r="AI2151" s="2">
        <f t="shared" si="259"/>
        <v>1.8381999999999999E-2</v>
      </c>
      <c r="AJ2151">
        <v>919.1</v>
      </c>
      <c r="AK2151" s="2">
        <f t="shared" si="265"/>
        <v>1838.2</v>
      </c>
    </row>
    <row r="2152" spans="1:37" ht="12.75" customHeight="1">
      <c r="A2152" s="2">
        <v>14</v>
      </c>
      <c r="B2152" s="2">
        <v>15</v>
      </c>
      <c r="C2152" s="2" t="s">
        <v>10</v>
      </c>
      <c r="D2152" t="s">
        <v>1426</v>
      </c>
      <c r="E2152" s="2" t="s">
        <v>1607</v>
      </c>
      <c r="F2152" t="str">
        <f t="shared" si="260"/>
        <v>078GENERAL EXPENSES - OTHER</v>
      </c>
      <c r="G2152" t="str">
        <f t="shared" si="261"/>
        <v>1336LICENCES &amp; PERMITS - NON VEHICLE</v>
      </c>
      <c r="H2152" s="2" t="s">
        <v>1573</v>
      </c>
      <c r="I2152" t="s">
        <v>1326</v>
      </c>
      <c r="J2152" s="2" t="s">
        <v>407</v>
      </c>
      <c r="K2152" s="2" t="s">
        <v>408</v>
      </c>
      <c r="L2152" s="2" t="s">
        <v>395</v>
      </c>
      <c r="M2152" s="2" t="s">
        <v>396</v>
      </c>
      <c r="N2152" s="2" t="s">
        <v>459</v>
      </c>
      <c r="O2152" s="2" t="s">
        <v>460</v>
      </c>
      <c r="P2152" s="2">
        <v>3549</v>
      </c>
      <c r="Q2152" s="2">
        <v>3549</v>
      </c>
      <c r="R2152" s="3">
        <f t="shared" si="262"/>
        <v>3744.1950000000002</v>
      </c>
      <c r="S2152" s="3">
        <f t="shared" si="263"/>
        <v>3942.6373350000003</v>
      </c>
      <c r="T2152" s="2">
        <v>0</v>
      </c>
      <c r="U2152" s="2">
        <v>0</v>
      </c>
      <c r="V2152" s="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 s="2">
        <f t="shared" si="264"/>
        <v>0</v>
      </c>
      <c r="AI2152" s="2">
        <f t="shared" si="259"/>
        <v>0</v>
      </c>
      <c r="AJ2152">
        <v>0</v>
      </c>
      <c r="AK2152" s="2">
        <f t="shared" si="265"/>
        <v>0</v>
      </c>
    </row>
    <row r="2153" spans="1:37" ht="12.75" customHeight="1">
      <c r="A2153" s="2">
        <v>14</v>
      </c>
      <c r="B2153" s="2">
        <v>15</v>
      </c>
      <c r="C2153" s="2" t="s">
        <v>10</v>
      </c>
      <c r="D2153" t="s">
        <v>1426</v>
      </c>
      <c r="E2153" s="2" t="s">
        <v>1607</v>
      </c>
      <c r="F2153" t="str">
        <f t="shared" si="260"/>
        <v>078GENERAL EXPENSES - OTHER</v>
      </c>
      <c r="G2153" t="str">
        <f t="shared" si="261"/>
        <v>1344NON-CAPITAL TOOLS &amp; EQUIPMENT</v>
      </c>
      <c r="H2153" s="2" t="s">
        <v>1573</v>
      </c>
      <c r="I2153" t="s">
        <v>1326</v>
      </c>
      <c r="J2153" s="2" t="s">
        <v>407</v>
      </c>
      <c r="K2153" s="2" t="s">
        <v>408</v>
      </c>
      <c r="L2153" s="2" t="s">
        <v>395</v>
      </c>
      <c r="M2153" s="2" t="s">
        <v>396</v>
      </c>
      <c r="N2153" s="2" t="s">
        <v>469</v>
      </c>
      <c r="O2153" s="2" t="s">
        <v>470</v>
      </c>
      <c r="P2153" s="2">
        <v>3549</v>
      </c>
      <c r="Q2153" s="2">
        <v>3549</v>
      </c>
      <c r="R2153" s="3">
        <f t="shared" si="262"/>
        <v>3744.1950000000002</v>
      </c>
      <c r="S2153" s="3">
        <f t="shared" si="263"/>
        <v>3942.6373350000003</v>
      </c>
      <c r="T2153" s="2">
        <v>135.87</v>
      </c>
      <c r="U2153" s="2">
        <v>0</v>
      </c>
      <c r="V2153" s="2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92.02</v>
      </c>
      <c r="AF2153">
        <v>43.85</v>
      </c>
      <c r="AG2153">
        <v>0</v>
      </c>
      <c r="AH2153" s="2">
        <f t="shared" si="264"/>
        <v>135.87</v>
      </c>
      <c r="AI2153" s="2">
        <f t="shared" si="259"/>
        <v>3.8284023668639054E-2</v>
      </c>
      <c r="AJ2153">
        <v>135.87</v>
      </c>
      <c r="AK2153" s="2">
        <f t="shared" si="265"/>
        <v>271.74</v>
      </c>
    </row>
    <row r="2154" spans="1:37" ht="12.75" customHeight="1">
      <c r="A2154" s="2">
        <v>14</v>
      </c>
      <c r="B2154" s="2">
        <v>15</v>
      </c>
      <c r="C2154" s="2" t="s">
        <v>10</v>
      </c>
      <c r="D2154" t="s">
        <v>1426</v>
      </c>
      <c r="E2154" s="2" t="s">
        <v>1607</v>
      </c>
      <c r="F2154" t="str">
        <f t="shared" si="260"/>
        <v>078GENERAL EXPENSES - OTHER</v>
      </c>
      <c r="G2154" t="str">
        <f t="shared" si="261"/>
        <v>1347POSTAGE &amp; COURIER FEES</v>
      </c>
      <c r="H2154" s="2" t="s">
        <v>1573</v>
      </c>
      <c r="I2154" t="s">
        <v>1326</v>
      </c>
      <c r="J2154" s="2" t="s">
        <v>407</v>
      </c>
      <c r="K2154" s="2" t="s">
        <v>408</v>
      </c>
      <c r="L2154" s="2" t="s">
        <v>395</v>
      </c>
      <c r="M2154" s="2" t="s">
        <v>396</v>
      </c>
      <c r="N2154" s="2" t="s">
        <v>471</v>
      </c>
      <c r="O2154" s="2" t="s">
        <v>472</v>
      </c>
      <c r="P2154" s="2">
        <v>6139</v>
      </c>
      <c r="Q2154" s="2">
        <v>6139</v>
      </c>
      <c r="R2154" s="3">
        <f t="shared" si="262"/>
        <v>6476.6450000000004</v>
      </c>
      <c r="S2154" s="3">
        <f t="shared" si="263"/>
        <v>6819.907185</v>
      </c>
      <c r="T2154" s="2">
        <v>0</v>
      </c>
      <c r="U2154" s="2">
        <v>0</v>
      </c>
      <c r="V2154" s="2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 s="2">
        <f t="shared" si="264"/>
        <v>0</v>
      </c>
      <c r="AI2154" s="2">
        <f t="shared" si="259"/>
        <v>0</v>
      </c>
      <c r="AJ2154">
        <v>0</v>
      </c>
      <c r="AK2154" s="2">
        <f t="shared" si="265"/>
        <v>0</v>
      </c>
    </row>
    <row r="2155" spans="1:37" ht="12.75" customHeight="1">
      <c r="A2155" s="2">
        <v>14</v>
      </c>
      <c r="B2155" s="2">
        <v>15</v>
      </c>
      <c r="C2155" s="2" t="s">
        <v>10</v>
      </c>
      <c r="D2155" t="s">
        <v>1426</v>
      </c>
      <c r="E2155" s="2" t="s">
        <v>1607</v>
      </c>
      <c r="F2155" t="str">
        <f t="shared" si="260"/>
        <v>078GENERAL EXPENSES - OTHER</v>
      </c>
      <c r="G2155" t="str">
        <f t="shared" si="261"/>
        <v>1348PRINTING &amp; STATIONERY</v>
      </c>
      <c r="H2155" s="2" t="s">
        <v>1573</v>
      </c>
      <c r="I2155" t="s">
        <v>1326</v>
      </c>
      <c r="J2155" s="2" t="s">
        <v>407</v>
      </c>
      <c r="K2155" s="2" t="s">
        <v>408</v>
      </c>
      <c r="L2155" s="2" t="s">
        <v>395</v>
      </c>
      <c r="M2155" s="2" t="s">
        <v>396</v>
      </c>
      <c r="N2155" s="2" t="s">
        <v>473</v>
      </c>
      <c r="O2155" s="2" t="s">
        <v>474</v>
      </c>
      <c r="P2155" s="2">
        <v>72563</v>
      </c>
      <c r="Q2155" s="2">
        <v>72563</v>
      </c>
      <c r="R2155" s="3">
        <f t="shared" si="262"/>
        <v>76553.964999999997</v>
      </c>
      <c r="S2155" s="3">
        <f t="shared" si="263"/>
        <v>80611.325144999995</v>
      </c>
      <c r="T2155" s="2">
        <v>25192.339999999997</v>
      </c>
      <c r="U2155" s="2">
        <v>0</v>
      </c>
      <c r="V2155" s="2">
        <v>14680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2929.7</v>
      </c>
      <c r="AC2155">
        <v>167.27</v>
      </c>
      <c r="AD2155">
        <v>0</v>
      </c>
      <c r="AE2155">
        <v>648.41999999999996</v>
      </c>
      <c r="AF2155">
        <v>21232.53</v>
      </c>
      <c r="AG2155">
        <v>214.42</v>
      </c>
      <c r="AH2155" s="2">
        <f t="shared" si="264"/>
        <v>25192.339999999997</v>
      </c>
      <c r="AI2155" s="2">
        <f t="shared" si="259"/>
        <v>0.34717886526191027</v>
      </c>
      <c r="AJ2155">
        <v>39872.339999999997</v>
      </c>
      <c r="AK2155" s="2">
        <f t="shared" si="265"/>
        <v>50384.679999999993</v>
      </c>
    </row>
    <row r="2156" spans="1:37" ht="12.75" customHeight="1">
      <c r="A2156" s="2">
        <v>14</v>
      </c>
      <c r="B2156" s="2">
        <v>15</v>
      </c>
      <c r="C2156" s="2" t="s">
        <v>10</v>
      </c>
      <c r="D2156" t="s">
        <v>1426</v>
      </c>
      <c r="E2156" s="2" t="s">
        <v>1607</v>
      </c>
      <c r="F2156" t="str">
        <f t="shared" si="260"/>
        <v>078GENERAL EXPENSES - OTHER</v>
      </c>
      <c r="G2156" t="str">
        <f t="shared" si="261"/>
        <v>1353PUBLIC RELATIONS , TOURISM &amp; MARKETING</v>
      </c>
      <c r="H2156" s="2" t="s">
        <v>1573</v>
      </c>
      <c r="I2156" t="s">
        <v>1326</v>
      </c>
      <c r="J2156" s="2" t="s">
        <v>407</v>
      </c>
      <c r="K2156" s="2" t="s">
        <v>408</v>
      </c>
      <c r="L2156" s="2" t="s">
        <v>395</v>
      </c>
      <c r="M2156" s="2" t="s">
        <v>396</v>
      </c>
      <c r="N2156" s="2" t="s">
        <v>1229</v>
      </c>
      <c r="O2156" s="2" t="s">
        <v>1230</v>
      </c>
      <c r="P2156" s="2">
        <v>97263</v>
      </c>
      <c r="Q2156" s="2">
        <v>97263</v>
      </c>
      <c r="R2156" s="3">
        <f t="shared" si="262"/>
        <v>102612.465</v>
      </c>
      <c r="S2156" s="3">
        <f t="shared" si="263"/>
        <v>108050.925645</v>
      </c>
      <c r="T2156" s="2">
        <v>79166.720000000001</v>
      </c>
      <c r="U2156" s="2">
        <v>15970</v>
      </c>
      <c r="V2156" s="2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31713.16</v>
      </c>
      <c r="AC2156">
        <v>12414.39</v>
      </c>
      <c r="AD2156">
        <v>1178</v>
      </c>
      <c r="AE2156">
        <v>13790.5</v>
      </c>
      <c r="AF2156">
        <v>14859.17</v>
      </c>
      <c r="AG2156">
        <v>5211.5</v>
      </c>
      <c r="AH2156" s="2">
        <f t="shared" si="264"/>
        <v>79166.720000000001</v>
      </c>
      <c r="AI2156" s="2">
        <f t="shared" si="259"/>
        <v>0.81394487112262626</v>
      </c>
      <c r="AJ2156">
        <v>79166.720000000001</v>
      </c>
      <c r="AK2156" s="2">
        <f t="shared" si="265"/>
        <v>158333.44</v>
      </c>
    </row>
    <row r="2157" spans="1:37" ht="12.75" customHeight="1">
      <c r="A2157" s="2">
        <v>14</v>
      </c>
      <c r="B2157" s="2">
        <v>15</v>
      </c>
      <c r="C2157" s="2" t="s">
        <v>10</v>
      </c>
      <c r="D2157" t="s">
        <v>1426</v>
      </c>
      <c r="E2157" s="2" t="s">
        <v>1607</v>
      </c>
      <c r="F2157" t="str">
        <f t="shared" si="260"/>
        <v>078GENERAL EXPENSES - OTHER</v>
      </c>
      <c r="G2157" t="str">
        <f t="shared" si="261"/>
        <v>1363SUBSCRIPTIONS</v>
      </c>
      <c r="H2157" s="2" t="s">
        <v>1573</v>
      </c>
      <c r="I2157" t="s">
        <v>1326</v>
      </c>
      <c r="J2157" s="2" t="s">
        <v>407</v>
      </c>
      <c r="K2157" s="2" t="s">
        <v>408</v>
      </c>
      <c r="L2157" s="2" t="s">
        <v>395</v>
      </c>
      <c r="M2157" s="2" t="s">
        <v>396</v>
      </c>
      <c r="N2157" s="2" t="s">
        <v>1231</v>
      </c>
      <c r="O2157" s="2" t="s">
        <v>1232</v>
      </c>
      <c r="P2157" s="2">
        <v>1775</v>
      </c>
      <c r="Q2157" s="2">
        <v>1775</v>
      </c>
      <c r="R2157" s="3">
        <f t="shared" si="262"/>
        <v>1872.625</v>
      </c>
      <c r="S2157" s="3">
        <f t="shared" si="263"/>
        <v>1971.874125</v>
      </c>
      <c r="T2157" s="2">
        <v>0</v>
      </c>
      <c r="U2157" s="2">
        <v>0</v>
      </c>
      <c r="V2157" s="2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 s="2">
        <f t="shared" si="264"/>
        <v>0</v>
      </c>
      <c r="AI2157" s="2">
        <f t="shared" si="259"/>
        <v>0</v>
      </c>
      <c r="AJ2157">
        <v>0</v>
      </c>
      <c r="AK2157" s="2">
        <f t="shared" si="265"/>
        <v>0</v>
      </c>
    </row>
    <row r="2158" spans="1:37" ht="12.75" customHeight="1">
      <c r="A2158" s="2">
        <v>14</v>
      </c>
      <c r="B2158" s="2">
        <v>15</v>
      </c>
      <c r="C2158" s="2" t="s">
        <v>10</v>
      </c>
      <c r="D2158" t="s">
        <v>1426</v>
      </c>
      <c r="E2158" s="2" t="s">
        <v>1607</v>
      </c>
      <c r="F2158" t="str">
        <f t="shared" si="260"/>
        <v>078GENERAL EXPENSES - OTHER</v>
      </c>
      <c r="G2158" t="str">
        <f t="shared" si="261"/>
        <v>1364SUBSISTANCE &amp; TRAVELLING EXPENSES</v>
      </c>
      <c r="H2158" s="2" t="s">
        <v>1573</v>
      </c>
      <c r="I2158" t="s">
        <v>1326</v>
      </c>
      <c r="J2158" s="2" t="s">
        <v>407</v>
      </c>
      <c r="K2158" s="2" t="s">
        <v>408</v>
      </c>
      <c r="L2158" s="2" t="s">
        <v>395</v>
      </c>
      <c r="M2158" s="2" t="s">
        <v>396</v>
      </c>
      <c r="N2158" s="2" t="s">
        <v>477</v>
      </c>
      <c r="O2158" s="2" t="s">
        <v>478</v>
      </c>
      <c r="P2158" s="2">
        <v>59503</v>
      </c>
      <c r="Q2158" s="2">
        <v>59503</v>
      </c>
      <c r="R2158" s="3">
        <f t="shared" si="262"/>
        <v>62775.665000000001</v>
      </c>
      <c r="S2158" s="3">
        <f t="shared" si="263"/>
        <v>66102.775244999997</v>
      </c>
      <c r="T2158" s="2">
        <v>24433.700000000004</v>
      </c>
      <c r="U2158" s="2">
        <v>0</v>
      </c>
      <c r="V2158" s="2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1047.7</v>
      </c>
      <c r="AC2158">
        <v>3155.75</v>
      </c>
      <c r="AD2158">
        <v>815.3</v>
      </c>
      <c r="AE2158">
        <v>13094.15</v>
      </c>
      <c r="AF2158">
        <v>1914.04</v>
      </c>
      <c r="AG2158">
        <v>4406.76</v>
      </c>
      <c r="AH2158" s="2">
        <f t="shared" si="264"/>
        <v>24433.700000000004</v>
      </c>
      <c r="AI2158" s="2">
        <f t="shared" si="259"/>
        <v>0.4106297161487657</v>
      </c>
      <c r="AJ2158">
        <v>24433.7</v>
      </c>
      <c r="AK2158" s="2">
        <f t="shared" si="265"/>
        <v>48867.400000000009</v>
      </c>
    </row>
    <row r="2159" spans="1:37" ht="12.75" customHeight="1">
      <c r="A2159" s="2">
        <v>14</v>
      </c>
      <c r="B2159" s="2">
        <v>15</v>
      </c>
      <c r="C2159" s="2" t="s">
        <v>10</v>
      </c>
      <c r="D2159" t="s">
        <v>1426</v>
      </c>
      <c r="E2159" s="2" t="s">
        <v>1607</v>
      </c>
      <c r="F2159" t="str">
        <f t="shared" si="260"/>
        <v>078GENERAL EXPENSES - OTHER</v>
      </c>
      <c r="G2159" t="str">
        <f t="shared" si="261"/>
        <v>1366TELEPHONE</v>
      </c>
      <c r="H2159" s="2" t="s">
        <v>1573</v>
      </c>
      <c r="I2159" t="s">
        <v>1326</v>
      </c>
      <c r="J2159" s="2" t="s">
        <v>407</v>
      </c>
      <c r="K2159" s="2" t="s">
        <v>408</v>
      </c>
      <c r="L2159" s="2" t="s">
        <v>395</v>
      </c>
      <c r="M2159" s="2" t="s">
        <v>396</v>
      </c>
      <c r="N2159" s="2" t="s">
        <v>479</v>
      </c>
      <c r="O2159" s="2" t="s">
        <v>309</v>
      </c>
      <c r="P2159" s="2">
        <v>33433</v>
      </c>
      <c r="Q2159" s="2">
        <f>33433+20593</f>
        <v>54026</v>
      </c>
      <c r="R2159" s="3">
        <f t="shared" si="262"/>
        <v>56997.43</v>
      </c>
      <c r="S2159" s="3">
        <f t="shared" si="263"/>
        <v>60018.293790000003</v>
      </c>
      <c r="T2159" s="2">
        <v>11093.970000000001</v>
      </c>
      <c r="U2159" s="2">
        <v>0</v>
      </c>
      <c r="V2159" s="2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668.2</v>
      </c>
      <c r="AC2159">
        <v>1974.4</v>
      </c>
      <c r="AD2159">
        <v>3933.27</v>
      </c>
      <c r="AE2159">
        <v>1601.85</v>
      </c>
      <c r="AF2159">
        <v>1804.89</v>
      </c>
      <c r="AG2159">
        <v>1111.3599999999999</v>
      </c>
      <c r="AH2159" s="2">
        <f t="shared" si="264"/>
        <v>11093.970000000001</v>
      </c>
      <c r="AI2159" s="2">
        <f t="shared" si="259"/>
        <v>0.33182693745700359</v>
      </c>
      <c r="AJ2159">
        <v>11093.97</v>
      </c>
      <c r="AK2159" s="2">
        <f t="shared" si="265"/>
        <v>22187.940000000002</v>
      </c>
    </row>
    <row r="2160" spans="1:37" ht="12.75" customHeight="1">
      <c r="A2160" s="2">
        <v>14</v>
      </c>
      <c r="B2160" s="2">
        <v>15</v>
      </c>
      <c r="C2160" s="2" t="s">
        <v>10</v>
      </c>
      <c r="D2160" t="s">
        <v>1427</v>
      </c>
      <c r="E2160" s="2" t="s">
        <v>1604</v>
      </c>
      <c r="F2160" t="str">
        <f t="shared" si="260"/>
        <v>078GENERAL EXPENSES - OTHER</v>
      </c>
      <c r="G2160" t="str">
        <f t="shared" si="261"/>
        <v>1308CONFERENCE &amp; CONVENTION COST - DOMESTIC</v>
      </c>
      <c r="H2160" s="2" t="s">
        <v>1573</v>
      </c>
      <c r="I2160" t="s">
        <v>1326</v>
      </c>
      <c r="J2160" s="2" t="s">
        <v>417</v>
      </c>
      <c r="K2160" s="2" t="s">
        <v>418</v>
      </c>
      <c r="L2160" s="2" t="s">
        <v>395</v>
      </c>
      <c r="M2160" s="2" t="s">
        <v>396</v>
      </c>
      <c r="N2160" s="2" t="s">
        <v>463</v>
      </c>
      <c r="O2160" s="2" t="s">
        <v>464</v>
      </c>
      <c r="P2160" s="2">
        <v>41000</v>
      </c>
      <c r="Q2160" s="2">
        <v>41000</v>
      </c>
      <c r="R2160" s="3">
        <f t="shared" si="262"/>
        <v>43255</v>
      </c>
      <c r="S2160" s="3">
        <f t="shared" si="263"/>
        <v>45547.514999999999</v>
      </c>
      <c r="T2160" s="2">
        <v>38257</v>
      </c>
      <c r="U2160" s="2">
        <v>0</v>
      </c>
      <c r="V2160" s="2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18696</v>
      </c>
      <c r="AC2160">
        <v>0</v>
      </c>
      <c r="AD2160">
        <v>16120</v>
      </c>
      <c r="AE2160">
        <v>0</v>
      </c>
      <c r="AF2160">
        <v>3441</v>
      </c>
      <c r="AG2160">
        <v>0</v>
      </c>
      <c r="AH2160" s="2">
        <f t="shared" si="264"/>
        <v>38257</v>
      </c>
      <c r="AI2160" s="2">
        <f t="shared" si="259"/>
        <v>0.93309756097560981</v>
      </c>
      <c r="AJ2160">
        <v>38257</v>
      </c>
      <c r="AK2160" s="2">
        <f t="shared" si="265"/>
        <v>76514</v>
      </c>
    </row>
    <row r="2161" spans="1:37" ht="12.75" customHeight="1">
      <c r="A2161" s="2">
        <v>14</v>
      </c>
      <c r="B2161" s="2">
        <v>15</v>
      </c>
      <c r="C2161" s="2" t="s">
        <v>10</v>
      </c>
      <c r="D2161" t="s">
        <v>1427</v>
      </c>
      <c r="E2161" s="2" t="s">
        <v>1604</v>
      </c>
      <c r="F2161" t="str">
        <f t="shared" si="260"/>
        <v>078GENERAL EXPENSES - OTHER</v>
      </c>
      <c r="G2161" t="str">
        <f t="shared" si="261"/>
        <v>1310CONSULTANTS &amp; PROFFESIONAL FEES</v>
      </c>
      <c r="H2161" s="2" t="s">
        <v>1573</v>
      </c>
      <c r="I2161" t="s">
        <v>1326</v>
      </c>
      <c r="J2161" s="2" t="s">
        <v>417</v>
      </c>
      <c r="K2161" s="2" t="s">
        <v>418</v>
      </c>
      <c r="L2161" s="2" t="s">
        <v>395</v>
      </c>
      <c r="M2161" s="2" t="s">
        <v>396</v>
      </c>
      <c r="N2161" s="2" t="s">
        <v>457</v>
      </c>
      <c r="O2161" s="2" t="s">
        <v>458</v>
      </c>
      <c r="P2161" s="2">
        <v>295000</v>
      </c>
      <c r="Q2161" s="2">
        <f>295000+150000</f>
        <v>445000</v>
      </c>
      <c r="R2161" s="3">
        <f t="shared" si="262"/>
        <v>469475</v>
      </c>
      <c r="S2161" s="3">
        <f t="shared" si="263"/>
        <v>494357.17499999999</v>
      </c>
      <c r="T2161" s="2">
        <v>166345.91999999998</v>
      </c>
      <c r="U2161" s="2">
        <v>2000</v>
      </c>
      <c r="V2161" s="2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37299</v>
      </c>
      <c r="AD2161">
        <v>2000</v>
      </c>
      <c r="AE2161">
        <v>123326.92</v>
      </c>
      <c r="AF2161">
        <v>0</v>
      </c>
      <c r="AG2161">
        <v>3720</v>
      </c>
      <c r="AH2161" s="2">
        <f t="shared" si="264"/>
        <v>166345.91999999998</v>
      </c>
      <c r="AI2161" s="2">
        <f t="shared" si="259"/>
        <v>0.56388447457627111</v>
      </c>
      <c r="AJ2161">
        <v>166345.92000000001</v>
      </c>
      <c r="AK2161" s="2">
        <f t="shared" si="265"/>
        <v>332691.83999999997</v>
      </c>
    </row>
    <row r="2162" spans="1:37" ht="12.75" customHeight="1">
      <c r="A2162" s="2">
        <v>14</v>
      </c>
      <c r="B2162" s="2">
        <v>15</v>
      </c>
      <c r="C2162" s="2" t="s">
        <v>10</v>
      </c>
      <c r="D2162" t="s">
        <v>1427</v>
      </c>
      <c r="E2162" s="2" t="s">
        <v>1604</v>
      </c>
      <c r="F2162" t="str">
        <f t="shared" si="260"/>
        <v>078GENERAL EXPENSES - OTHER</v>
      </c>
      <c r="G2162" t="str">
        <f t="shared" si="261"/>
        <v>1311CONSUMABLE DOMESTIC ITEMS</v>
      </c>
      <c r="H2162" s="2" t="s">
        <v>1573</v>
      </c>
      <c r="I2162" t="s">
        <v>1326</v>
      </c>
      <c r="J2162" s="2" t="s">
        <v>417</v>
      </c>
      <c r="K2162" s="2" t="s">
        <v>418</v>
      </c>
      <c r="L2162" s="2" t="s">
        <v>395</v>
      </c>
      <c r="M2162" s="2" t="s">
        <v>396</v>
      </c>
      <c r="N2162" s="2" t="s">
        <v>465</v>
      </c>
      <c r="O2162" s="2" t="s">
        <v>466</v>
      </c>
      <c r="P2162" s="2">
        <v>1592</v>
      </c>
      <c r="Q2162" s="2">
        <v>1592</v>
      </c>
      <c r="R2162" s="3">
        <f t="shared" si="262"/>
        <v>1679.56</v>
      </c>
      <c r="S2162" s="3">
        <f t="shared" si="263"/>
        <v>1768.5766799999999</v>
      </c>
      <c r="T2162" s="2">
        <v>694.55</v>
      </c>
      <c r="U2162" s="2">
        <v>0</v>
      </c>
      <c r="V2162" s="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519.23</v>
      </c>
      <c r="AD2162">
        <v>0</v>
      </c>
      <c r="AE2162">
        <v>0</v>
      </c>
      <c r="AF2162">
        <v>175.32</v>
      </c>
      <c r="AG2162">
        <v>0</v>
      </c>
      <c r="AH2162" s="2">
        <f t="shared" si="264"/>
        <v>694.55</v>
      </c>
      <c r="AI2162" s="2">
        <f t="shared" si="259"/>
        <v>0.43627512562814069</v>
      </c>
      <c r="AJ2162">
        <v>694.55</v>
      </c>
      <c r="AK2162" s="2">
        <f t="shared" si="265"/>
        <v>1389.1</v>
      </c>
    </row>
    <row r="2163" spans="1:37" ht="12.75" customHeight="1">
      <c r="A2163" s="2">
        <v>14</v>
      </c>
      <c r="B2163" s="2">
        <v>15</v>
      </c>
      <c r="C2163" s="2" t="s">
        <v>10</v>
      </c>
      <c r="D2163" t="s">
        <v>1427</v>
      </c>
      <c r="E2163" s="2" t="s">
        <v>1604</v>
      </c>
      <c r="F2163" t="str">
        <f t="shared" si="260"/>
        <v>078GENERAL EXPENSES - OTHER</v>
      </c>
      <c r="G2163" t="str">
        <f t="shared" si="261"/>
        <v>1321ENTERTAINMENT - OFFICIALS</v>
      </c>
      <c r="H2163" s="2" t="s">
        <v>1573</v>
      </c>
      <c r="I2163" t="s">
        <v>1326</v>
      </c>
      <c r="J2163" s="2" t="s">
        <v>417</v>
      </c>
      <c r="K2163" s="2" t="s">
        <v>418</v>
      </c>
      <c r="L2163" s="2" t="s">
        <v>395</v>
      </c>
      <c r="M2163" s="2" t="s">
        <v>396</v>
      </c>
      <c r="N2163" s="2" t="s">
        <v>467</v>
      </c>
      <c r="O2163" s="2" t="s">
        <v>468</v>
      </c>
      <c r="P2163" s="2">
        <v>2000</v>
      </c>
      <c r="Q2163" s="2">
        <v>2000</v>
      </c>
      <c r="R2163" s="3">
        <f t="shared" si="262"/>
        <v>2110</v>
      </c>
      <c r="S2163" s="3">
        <f t="shared" si="263"/>
        <v>2221.83</v>
      </c>
      <c r="T2163" s="2">
        <v>92.42</v>
      </c>
      <c r="U2163" s="2">
        <v>0</v>
      </c>
      <c r="V2163" s="2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92.42</v>
      </c>
      <c r="AF2163">
        <v>0</v>
      </c>
      <c r="AG2163">
        <v>0</v>
      </c>
      <c r="AH2163" s="2">
        <f t="shared" si="264"/>
        <v>92.42</v>
      </c>
      <c r="AI2163" s="2">
        <f t="shared" si="259"/>
        <v>4.6210000000000001E-2</v>
      </c>
      <c r="AJ2163">
        <v>92.42</v>
      </c>
      <c r="AK2163" s="2">
        <f t="shared" si="265"/>
        <v>184.84</v>
      </c>
    </row>
    <row r="2164" spans="1:37" ht="12.75" customHeight="1">
      <c r="A2164" s="2">
        <v>14</v>
      </c>
      <c r="B2164" s="2">
        <v>15</v>
      </c>
      <c r="C2164" s="2" t="s">
        <v>10</v>
      </c>
      <c r="D2164" t="s">
        <v>1427</v>
      </c>
      <c r="E2164" s="2" t="s">
        <v>1604</v>
      </c>
      <c r="F2164" t="str">
        <f t="shared" si="260"/>
        <v>078GENERAL EXPENSES - OTHER</v>
      </c>
      <c r="G2164" t="str">
        <f t="shared" si="261"/>
        <v>1344NON-CAPITAL TOOLS &amp; EQUIPMENT</v>
      </c>
      <c r="H2164" s="2" t="s">
        <v>1573</v>
      </c>
      <c r="I2164" t="s">
        <v>1326</v>
      </c>
      <c r="J2164" s="2" t="s">
        <v>417</v>
      </c>
      <c r="K2164" s="2" t="s">
        <v>418</v>
      </c>
      <c r="L2164" s="2" t="s">
        <v>395</v>
      </c>
      <c r="M2164" s="2" t="s">
        <v>396</v>
      </c>
      <c r="N2164" s="2" t="s">
        <v>469</v>
      </c>
      <c r="O2164" s="2" t="s">
        <v>470</v>
      </c>
      <c r="P2164" s="2">
        <v>3000</v>
      </c>
      <c r="Q2164" s="2">
        <v>3000</v>
      </c>
      <c r="R2164" s="3">
        <f t="shared" si="262"/>
        <v>3165</v>
      </c>
      <c r="S2164" s="3">
        <f t="shared" si="263"/>
        <v>3332.7449999999999</v>
      </c>
      <c r="T2164" s="2">
        <v>0</v>
      </c>
      <c r="U2164" s="2">
        <v>0</v>
      </c>
      <c r="V2164" s="2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 s="2">
        <f t="shared" si="264"/>
        <v>0</v>
      </c>
      <c r="AI2164" s="2">
        <f t="shared" si="259"/>
        <v>0</v>
      </c>
      <c r="AJ2164">
        <v>0</v>
      </c>
      <c r="AK2164" s="2">
        <f t="shared" si="265"/>
        <v>0</v>
      </c>
    </row>
    <row r="2165" spans="1:37" ht="12.75" customHeight="1">
      <c r="A2165" s="2">
        <v>14</v>
      </c>
      <c r="B2165" s="2">
        <v>15</v>
      </c>
      <c r="C2165" s="2" t="s">
        <v>10</v>
      </c>
      <c r="D2165" t="s">
        <v>1427</v>
      </c>
      <c r="E2165" s="2" t="s">
        <v>1604</v>
      </c>
      <c r="F2165" t="str">
        <f t="shared" si="260"/>
        <v>078GENERAL EXPENSES - OTHER</v>
      </c>
      <c r="G2165" t="str">
        <f t="shared" si="261"/>
        <v>1347POSTAGE &amp; COURIER FEES</v>
      </c>
      <c r="H2165" s="2" t="s">
        <v>1573</v>
      </c>
      <c r="I2165" t="s">
        <v>1326</v>
      </c>
      <c r="J2165" s="2" t="s">
        <v>417</v>
      </c>
      <c r="K2165" s="2" t="s">
        <v>418</v>
      </c>
      <c r="L2165" s="2" t="s">
        <v>395</v>
      </c>
      <c r="M2165" s="2" t="s">
        <v>396</v>
      </c>
      <c r="N2165" s="2" t="s">
        <v>471</v>
      </c>
      <c r="O2165" s="2" t="s">
        <v>472</v>
      </c>
      <c r="P2165" s="2">
        <v>749</v>
      </c>
      <c r="Q2165" s="2">
        <v>749</v>
      </c>
      <c r="R2165" s="3">
        <f t="shared" si="262"/>
        <v>790.19500000000005</v>
      </c>
      <c r="S2165" s="3">
        <f t="shared" si="263"/>
        <v>832.075335</v>
      </c>
      <c r="T2165" s="2">
        <v>749</v>
      </c>
      <c r="U2165" s="2">
        <v>0</v>
      </c>
      <c r="V2165" s="2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749</v>
      </c>
      <c r="AG2165">
        <v>0</v>
      </c>
      <c r="AH2165" s="2">
        <f t="shared" si="264"/>
        <v>749</v>
      </c>
      <c r="AI2165" s="2">
        <f t="shared" si="259"/>
        <v>1</v>
      </c>
      <c r="AJ2165">
        <v>749</v>
      </c>
      <c r="AK2165" s="2">
        <f t="shared" si="265"/>
        <v>1498</v>
      </c>
    </row>
    <row r="2166" spans="1:37" ht="12.75" customHeight="1">
      <c r="A2166" s="2">
        <v>14</v>
      </c>
      <c r="B2166" s="2">
        <v>15</v>
      </c>
      <c r="C2166" s="2" t="s">
        <v>10</v>
      </c>
      <c r="D2166" t="s">
        <v>1427</v>
      </c>
      <c r="E2166" s="2" t="s">
        <v>1604</v>
      </c>
      <c r="F2166" t="str">
        <f t="shared" si="260"/>
        <v>078GENERAL EXPENSES - OTHER</v>
      </c>
      <c r="G2166" t="str">
        <f t="shared" si="261"/>
        <v>1348PRINTING &amp; STATIONERY</v>
      </c>
      <c r="H2166" s="2" t="s">
        <v>1573</v>
      </c>
      <c r="I2166" t="s">
        <v>1326</v>
      </c>
      <c r="J2166" s="2" t="s">
        <v>417</v>
      </c>
      <c r="K2166" s="2" t="s">
        <v>418</v>
      </c>
      <c r="L2166" s="2" t="s">
        <v>395</v>
      </c>
      <c r="M2166" s="2" t="s">
        <v>396</v>
      </c>
      <c r="N2166" s="2" t="s">
        <v>473</v>
      </c>
      <c r="O2166" s="2" t="s">
        <v>474</v>
      </c>
      <c r="P2166" s="2">
        <v>4732</v>
      </c>
      <c r="Q2166" s="2">
        <v>4732</v>
      </c>
      <c r="R2166" s="3">
        <f t="shared" si="262"/>
        <v>4992.26</v>
      </c>
      <c r="S2166" s="3">
        <f t="shared" si="263"/>
        <v>5256.8497800000005</v>
      </c>
      <c r="T2166" s="2">
        <v>2604.5299999999997</v>
      </c>
      <c r="U2166" s="2">
        <v>0</v>
      </c>
      <c r="V2166" s="2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211.07</v>
      </c>
      <c r="AD2166">
        <v>0</v>
      </c>
      <c r="AE2166">
        <v>791.91</v>
      </c>
      <c r="AF2166">
        <v>630.12</v>
      </c>
      <c r="AG2166">
        <v>971.43</v>
      </c>
      <c r="AH2166" s="2">
        <f t="shared" si="264"/>
        <v>2604.5299999999997</v>
      </c>
      <c r="AI2166" s="2">
        <f t="shared" si="259"/>
        <v>0.55040786136939979</v>
      </c>
      <c r="AJ2166">
        <v>2604.5300000000002</v>
      </c>
      <c r="AK2166" s="2">
        <f t="shared" si="265"/>
        <v>5209.0599999999995</v>
      </c>
    </row>
    <row r="2167" spans="1:37" ht="12.75" customHeight="1">
      <c r="A2167" s="2">
        <v>14</v>
      </c>
      <c r="B2167" s="2">
        <v>15</v>
      </c>
      <c r="C2167" s="2" t="s">
        <v>10</v>
      </c>
      <c r="D2167" t="s">
        <v>1427</v>
      </c>
      <c r="E2167" s="2" t="s">
        <v>1604</v>
      </c>
      <c r="F2167" t="str">
        <f t="shared" si="260"/>
        <v>078GENERAL EXPENSES - OTHER</v>
      </c>
      <c r="G2167" t="str">
        <f t="shared" si="261"/>
        <v>1350PROTECTIVE CLOTHING</v>
      </c>
      <c r="H2167" s="2" t="s">
        <v>1573</v>
      </c>
      <c r="I2167" t="s">
        <v>1326</v>
      </c>
      <c r="J2167" s="2" t="s">
        <v>417</v>
      </c>
      <c r="K2167" s="2" t="s">
        <v>418</v>
      </c>
      <c r="L2167" s="2" t="s">
        <v>395</v>
      </c>
      <c r="M2167" s="2" t="s">
        <v>396</v>
      </c>
      <c r="N2167" s="2" t="s">
        <v>475</v>
      </c>
      <c r="O2167" s="2" t="s">
        <v>476</v>
      </c>
      <c r="P2167" s="2">
        <v>6000</v>
      </c>
      <c r="Q2167" s="2">
        <v>6000</v>
      </c>
      <c r="R2167" s="3">
        <f t="shared" si="262"/>
        <v>6330</v>
      </c>
      <c r="S2167" s="3">
        <f t="shared" si="263"/>
        <v>6665.49</v>
      </c>
      <c r="T2167" s="2">
        <v>0</v>
      </c>
      <c r="U2167" s="2">
        <v>0</v>
      </c>
      <c r="V2167" s="2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 s="2">
        <f t="shared" si="264"/>
        <v>0</v>
      </c>
      <c r="AI2167" s="2">
        <f t="shared" si="259"/>
        <v>0</v>
      </c>
      <c r="AJ2167">
        <v>0</v>
      </c>
      <c r="AK2167" s="2">
        <f t="shared" si="265"/>
        <v>0</v>
      </c>
    </row>
    <row r="2168" spans="1:37" ht="12.75" customHeight="1">
      <c r="A2168" s="2">
        <v>14</v>
      </c>
      <c r="B2168" s="2">
        <v>15</v>
      </c>
      <c r="C2168" s="2" t="s">
        <v>10</v>
      </c>
      <c r="D2168" t="s">
        <v>1427</v>
      </c>
      <c r="E2168" s="2" t="s">
        <v>1604</v>
      </c>
      <c r="F2168" t="str">
        <f t="shared" si="260"/>
        <v>078GENERAL EXPENSES - OTHER</v>
      </c>
      <c r="G2168" t="str">
        <f t="shared" si="261"/>
        <v>1364SUBSISTANCE &amp; TRAVELLING EXPENSES</v>
      </c>
      <c r="H2168" s="2" t="s">
        <v>1573</v>
      </c>
      <c r="I2168" t="s">
        <v>1326</v>
      </c>
      <c r="J2168" s="2" t="s">
        <v>417</v>
      </c>
      <c r="K2168" s="2" t="s">
        <v>418</v>
      </c>
      <c r="L2168" s="2" t="s">
        <v>395</v>
      </c>
      <c r="M2168" s="2" t="s">
        <v>396</v>
      </c>
      <c r="N2168" s="2" t="s">
        <v>477</v>
      </c>
      <c r="O2168" s="2" t="s">
        <v>478</v>
      </c>
      <c r="P2168" s="2">
        <v>44665</v>
      </c>
      <c r="Q2168" s="2">
        <v>44665</v>
      </c>
      <c r="R2168" s="3">
        <f t="shared" si="262"/>
        <v>47121.574999999997</v>
      </c>
      <c r="S2168" s="3">
        <f t="shared" si="263"/>
        <v>49619.018474999997</v>
      </c>
      <c r="T2168" s="2">
        <v>43756.229999999996</v>
      </c>
      <c r="U2168" s="2">
        <v>0</v>
      </c>
      <c r="V2168" s="2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8990.41</v>
      </c>
      <c r="AC2168">
        <v>5546.05</v>
      </c>
      <c r="AD2168">
        <v>5666.9</v>
      </c>
      <c r="AE2168">
        <v>19605.259999999998</v>
      </c>
      <c r="AF2168">
        <v>3947.61</v>
      </c>
      <c r="AG2168">
        <v>0</v>
      </c>
      <c r="AH2168" s="2">
        <f t="shared" si="264"/>
        <v>43756.229999999996</v>
      </c>
      <c r="AI2168" s="2">
        <f t="shared" si="259"/>
        <v>0.97965364379267872</v>
      </c>
      <c r="AJ2168">
        <v>43756.23</v>
      </c>
      <c r="AK2168" s="2">
        <f t="shared" si="265"/>
        <v>87512.459999999992</v>
      </c>
    </row>
    <row r="2169" spans="1:37" ht="12.75" customHeight="1">
      <c r="A2169" s="2">
        <v>14</v>
      </c>
      <c r="B2169" s="2">
        <v>15</v>
      </c>
      <c r="C2169" s="2" t="s">
        <v>10</v>
      </c>
      <c r="D2169" t="s">
        <v>1427</v>
      </c>
      <c r="E2169" s="2" t="s">
        <v>1604</v>
      </c>
      <c r="F2169" t="str">
        <f t="shared" si="260"/>
        <v>078GENERAL EXPENSES - OTHER</v>
      </c>
      <c r="G2169" t="str">
        <f t="shared" si="261"/>
        <v>1366TELEPHONE</v>
      </c>
      <c r="H2169" s="2" t="s">
        <v>1573</v>
      </c>
      <c r="I2169" t="s">
        <v>1326</v>
      </c>
      <c r="J2169" s="2" t="s">
        <v>417</v>
      </c>
      <c r="K2169" s="2" t="s">
        <v>418</v>
      </c>
      <c r="L2169" s="2" t="s">
        <v>395</v>
      </c>
      <c r="M2169" s="2" t="s">
        <v>396</v>
      </c>
      <c r="N2169" s="2" t="s">
        <v>479</v>
      </c>
      <c r="O2169" s="2" t="s">
        <v>309</v>
      </c>
      <c r="P2169" s="2">
        <v>12840</v>
      </c>
      <c r="Q2169" s="2">
        <f>12840+12840</f>
        <v>25680</v>
      </c>
      <c r="R2169" s="3">
        <f t="shared" si="262"/>
        <v>27092.400000000001</v>
      </c>
      <c r="S2169" s="3">
        <f t="shared" si="263"/>
        <v>28528.297200000001</v>
      </c>
      <c r="T2169" s="2">
        <v>8672.14</v>
      </c>
      <c r="U2169" s="2">
        <v>0</v>
      </c>
      <c r="V2169" s="2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1416.63</v>
      </c>
      <c r="AC2169">
        <v>1482.29</v>
      </c>
      <c r="AD2169">
        <v>1453.68</v>
      </c>
      <c r="AE2169">
        <v>1000</v>
      </c>
      <c r="AF2169">
        <v>1875.37</v>
      </c>
      <c r="AG2169">
        <v>1444.17</v>
      </c>
      <c r="AH2169" s="2">
        <f t="shared" si="264"/>
        <v>8672.14</v>
      </c>
      <c r="AI2169" s="2">
        <f t="shared" si="259"/>
        <v>0.67540031152647972</v>
      </c>
      <c r="AJ2169">
        <v>8672.14</v>
      </c>
      <c r="AK2169" s="2">
        <f t="shared" si="265"/>
        <v>17344.28</v>
      </c>
    </row>
    <row r="2170" spans="1:37" ht="12.75" customHeight="1">
      <c r="A2170" s="2">
        <v>14</v>
      </c>
      <c r="B2170" s="2">
        <v>15</v>
      </c>
      <c r="C2170" s="2" t="s">
        <v>10</v>
      </c>
      <c r="D2170" t="s">
        <v>1428</v>
      </c>
      <c r="E2170" s="2" t="s">
        <v>1604</v>
      </c>
      <c r="F2170" t="str">
        <f t="shared" si="260"/>
        <v>078GENERAL EXPENSES - OTHER</v>
      </c>
      <c r="G2170" t="str">
        <f t="shared" si="261"/>
        <v>1301ADVERTISING - GENERAL</v>
      </c>
      <c r="H2170" s="2" t="s">
        <v>1573</v>
      </c>
      <c r="I2170" t="s">
        <v>1326</v>
      </c>
      <c r="J2170" s="2" t="s">
        <v>422</v>
      </c>
      <c r="K2170" s="2" t="s">
        <v>423</v>
      </c>
      <c r="L2170" s="2" t="s">
        <v>395</v>
      </c>
      <c r="M2170" s="2" t="s">
        <v>396</v>
      </c>
      <c r="N2170" s="2" t="s">
        <v>529</v>
      </c>
      <c r="O2170" s="2" t="s">
        <v>530</v>
      </c>
      <c r="P2170" s="2">
        <v>6335</v>
      </c>
      <c r="Q2170" s="2">
        <v>6335</v>
      </c>
      <c r="R2170" s="3">
        <f t="shared" si="262"/>
        <v>6683.4250000000002</v>
      </c>
      <c r="S2170" s="3">
        <f t="shared" si="263"/>
        <v>7037.6465250000001</v>
      </c>
      <c r="T2170" s="2">
        <v>3920</v>
      </c>
      <c r="U2170" s="2">
        <v>0</v>
      </c>
      <c r="V2170" s="2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2120</v>
      </c>
      <c r="AD2170">
        <v>0</v>
      </c>
      <c r="AE2170">
        <v>0</v>
      </c>
      <c r="AF2170">
        <v>1800</v>
      </c>
      <c r="AG2170">
        <v>0</v>
      </c>
      <c r="AH2170" s="2">
        <f t="shared" si="264"/>
        <v>3920</v>
      </c>
      <c r="AI2170" s="2">
        <f t="shared" si="259"/>
        <v>0.61878453038674031</v>
      </c>
      <c r="AJ2170">
        <v>3920</v>
      </c>
      <c r="AK2170" s="2">
        <f t="shared" si="265"/>
        <v>7840</v>
      </c>
    </row>
    <row r="2171" spans="1:37" ht="12.75" customHeight="1">
      <c r="A2171" s="2">
        <v>14</v>
      </c>
      <c r="B2171" s="2">
        <v>15</v>
      </c>
      <c r="C2171" s="2" t="s">
        <v>10</v>
      </c>
      <c r="D2171" t="s">
        <v>1428</v>
      </c>
      <c r="E2171" s="2" t="s">
        <v>1604</v>
      </c>
      <c r="F2171" t="str">
        <f t="shared" si="260"/>
        <v>078GENERAL EXPENSES - OTHER</v>
      </c>
      <c r="G2171" t="str">
        <f t="shared" si="261"/>
        <v>1308CONFERENCE &amp; CONVENTION COST - DOMESTIC</v>
      </c>
      <c r="H2171" s="2" t="s">
        <v>1573</v>
      </c>
      <c r="I2171" t="s">
        <v>1326</v>
      </c>
      <c r="J2171" s="2" t="s">
        <v>422</v>
      </c>
      <c r="K2171" s="2" t="s">
        <v>423</v>
      </c>
      <c r="L2171" s="2" t="s">
        <v>395</v>
      </c>
      <c r="M2171" s="2" t="s">
        <v>396</v>
      </c>
      <c r="N2171" s="2" t="s">
        <v>463</v>
      </c>
      <c r="O2171" s="2" t="s">
        <v>464</v>
      </c>
      <c r="P2171" s="2">
        <v>85689</v>
      </c>
      <c r="Q2171" s="2">
        <v>85689</v>
      </c>
      <c r="R2171" s="3">
        <f t="shared" si="262"/>
        <v>90401.895000000004</v>
      </c>
      <c r="S2171" s="3">
        <f t="shared" si="263"/>
        <v>95193.195435000001</v>
      </c>
      <c r="T2171" s="2">
        <v>0</v>
      </c>
      <c r="U2171" s="2">
        <v>0</v>
      </c>
      <c r="V2171" s="2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 s="2">
        <f t="shared" si="264"/>
        <v>0</v>
      </c>
      <c r="AI2171" s="2">
        <f t="shared" si="259"/>
        <v>0</v>
      </c>
      <c r="AJ2171">
        <v>0</v>
      </c>
      <c r="AK2171" s="2">
        <f t="shared" si="265"/>
        <v>0</v>
      </c>
    </row>
    <row r="2172" spans="1:37" ht="12.75" customHeight="1">
      <c r="A2172" s="2">
        <v>14</v>
      </c>
      <c r="B2172" s="2">
        <v>15</v>
      </c>
      <c r="C2172" s="2" t="s">
        <v>10</v>
      </c>
      <c r="D2172" t="s">
        <v>1428</v>
      </c>
      <c r="E2172" s="2" t="s">
        <v>1604</v>
      </c>
      <c r="F2172" t="str">
        <f t="shared" si="260"/>
        <v>078GENERAL EXPENSES - OTHER</v>
      </c>
      <c r="G2172" t="str">
        <f t="shared" si="261"/>
        <v>1310CONSULTANTS &amp; PROFFESIONAL FEES</v>
      </c>
      <c r="H2172" s="2" t="s">
        <v>1573</v>
      </c>
      <c r="I2172" t="s">
        <v>1326</v>
      </c>
      <c r="J2172" s="2" t="s">
        <v>422</v>
      </c>
      <c r="K2172" s="2" t="s">
        <v>423</v>
      </c>
      <c r="L2172" s="2" t="s">
        <v>395</v>
      </c>
      <c r="M2172" s="2" t="s">
        <v>396</v>
      </c>
      <c r="N2172" s="2" t="s">
        <v>457</v>
      </c>
      <c r="O2172" s="2" t="s">
        <v>458</v>
      </c>
      <c r="P2172" s="2">
        <v>231000</v>
      </c>
      <c r="Q2172" s="2">
        <f>231000+150000+150000</f>
        <v>531000</v>
      </c>
      <c r="R2172" s="3">
        <f t="shared" si="262"/>
        <v>560205</v>
      </c>
      <c r="S2172" s="3">
        <f t="shared" si="263"/>
        <v>589895.86499999999</v>
      </c>
      <c r="T2172" s="2">
        <v>0</v>
      </c>
      <c r="U2172" s="2">
        <v>150000</v>
      </c>
      <c r="V2172" s="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 s="2">
        <f t="shared" si="264"/>
        <v>0</v>
      </c>
      <c r="AI2172" s="2">
        <f t="shared" si="259"/>
        <v>0</v>
      </c>
      <c r="AJ2172">
        <v>0</v>
      </c>
      <c r="AK2172" s="2">
        <f t="shared" si="265"/>
        <v>0</v>
      </c>
    </row>
    <row r="2173" spans="1:37" ht="12.75" customHeight="1">
      <c r="A2173" s="2">
        <v>14</v>
      </c>
      <c r="B2173" s="2">
        <v>15</v>
      </c>
      <c r="C2173" s="2" t="s">
        <v>10</v>
      </c>
      <c r="D2173" t="s">
        <v>1428</v>
      </c>
      <c r="E2173" s="2" t="s">
        <v>1604</v>
      </c>
      <c r="F2173" t="str">
        <f t="shared" si="260"/>
        <v>078GENERAL EXPENSES - OTHER</v>
      </c>
      <c r="G2173" t="str">
        <f t="shared" si="261"/>
        <v>1321ENTERTAINMENT - OFFICIALS</v>
      </c>
      <c r="H2173" s="2" t="s">
        <v>1573</v>
      </c>
      <c r="I2173" t="s">
        <v>1326</v>
      </c>
      <c r="J2173" s="2" t="s">
        <v>422</v>
      </c>
      <c r="K2173" s="2" t="s">
        <v>423</v>
      </c>
      <c r="L2173" s="2" t="s">
        <v>395</v>
      </c>
      <c r="M2173" s="2" t="s">
        <v>396</v>
      </c>
      <c r="N2173" s="2" t="s">
        <v>467</v>
      </c>
      <c r="O2173" s="2" t="s">
        <v>468</v>
      </c>
      <c r="P2173" s="2">
        <v>2000</v>
      </c>
      <c r="Q2173" s="2">
        <v>2000</v>
      </c>
      <c r="R2173" s="3">
        <f t="shared" si="262"/>
        <v>2110</v>
      </c>
      <c r="S2173" s="3">
        <f t="shared" si="263"/>
        <v>2221.83</v>
      </c>
      <c r="T2173" s="2">
        <v>0</v>
      </c>
      <c r="U2173" s="2">
        <v>0</v>
      </c>
      <c r="V2173" s="2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 s="2">
        <f t="shared" si="264"/>
        <v>0</v>
      </c>
      <c r="AI2173" s="2">
        <f t="shared" si="259"/>
        <v>0</v>
      </c>
      <c r="AJ2173">
        <v>0</v>
      </c>
      <c r="AK2173" s="2">
        <f t="shared" si="265"/>
        <v>0</v>
      </c>
    </row>
    <row r="2174" spans="1:37" ht="12.75" customHeight="1">
      <c r="A2174" s="2">
        <v>14</v>
      </c>
      <c r="B2174" s="2">
        <v>15</v>
      </c>
      <c r="C2174" s="2" t="s">
        <v>10</v>
      </c>
      <c r="D2174" t="s">
        <v>1428</v>
      </c>
      <c r="E2174" s="2" t="s">
        <v>1604</v>
      </c>
      <c r="F2174" t="str">
        <f t="shared" si="260"/>
        <v>078GENERAL EXPENSES - OTHER</v>
      </c>
      <c r="G2174" t="str">
        <f t="shared" si="261"/>
        <v>1322ENTERTAINMENT - PUBLIC ENTERTAINMENT</v>
      </c>
      <c r="H2174" s="2" t="s">
        <v>1573</v>
      </c>
      <c r="I2174" t="s">
        <v>1326</v>
      </c>
      <c r="J2174" s="2" t="s">
        <v>422</v>
      </c>
      <c r="K2174" s="2" t="s">
        <v>423</v>
      </c>
      <c r="L2174" s="2" t="s">
        <v>395</v>
      </c>
      <c r="M2174" s="2" t="s">
        <v>396</v>
      </c>
      <c r="N2174" s="2" t="s">
        <v>941</v>
      </c>
      <c r="O2174" s="2" t="s">
        <v>942</v>
      </c>
      <c r="P2174" s="2">
        <v>67000</v>
      </c>
      <c r="Q2174" s="2">
        <v>67000</v>
      </c>
      <c r="R2174" s="3">
        <f t="shared" si="262"/>
        <v>70685</v>
      </c>
      <c r="S2174" s="3">
        <f t="shared" si="263"/>
        <v>74431.304999999993</v>
      </c>
      <c r="T2174" s="2">
        <v>22145</v>
      </c>
      <c r="U2174" s="2">
        <v>0</v>
      </c>
      <c r="V2174" s="2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850</v>
      </c>
      <c r="AC2174">
        <v>19700</v>
      </c>
      <c r="AD2174">
        <v>1595</v>
      </c>
      <c r="AE2174">
        <v>0</v>
      </c>
      <c r="AF2174">
        <v>0</v>
      </c>
      <c r="AG2174">
        <v>0</v>
      </c>
      <c r="AH2174" s="2">
        <f t="shared" si="264"/>
        <v>22145</v>
      </c>
      <c r="AI2174" s="2">
        <f t="shared" si="259"/>
        <v>0.33052238805970147</v>
      </c>
      <c r="AJ2174">
        <v>22145</v>
      </c>
      <c r="AK2174" s="2">
        <f t="shared" si="265"/>
        <v>44290</v>
      </c>
    </row>
    <row r="2175" spans="1:37" ht="12.75" customHeight="1">
      <c r="A2175" s="2">
        <v>14</v>
      </c>
      <c r="B2175" s="2">
        <v>15</v>
      </c>
      <c r="C2175" s="2" t="s">
        <v>10</v>
      </c>
      <c r="D2175" t="s">
        <v>1428</v>
      </c>
      <c r="E2175" s="2" t="s">
        <v>1604</v>
      </c>
      <c r="F2175" t="str">
        <f t="shared" si="260"/>
        <v>078GENERAL EXPENSES - OTHER</v>
      </c>
      <c r="G2175" t="str">
        <f t="shared" si="261"/>
        <v>1344NON-CAPITAL TOOLS &amp; EQUIPMENT</v>
      </c>
      <c r="H2175" s="2" t="s">
        <v>1573</v>
      </c>
      <c r="I2175" t="s">
        <v>1326</v>
      </c>
      <c r="J2175" s="2" t="s">
        <v>422</v>
      </c>
      <c r="K2175" s="2" t="s">
        <v>423</v>
      </c>
      <c r="L2175" s="2" t="s">
        <v>395</v>
      </c>
      <c r="M2175" s="2" t="s">
        <v>396</v>
      </c>
      <c r="N2175" s="2" t="s">
        <v>469</v>
      </c>
      <c r="O2175" s="2" t="s">
        <v>470</v>
      </c>
      <c r="P2175" s="2">
        <v>1000</v>
      </c>
      <c r="Q2175" s="2">
        <v>1000</v>
      </c>
      <c r="R2175" s="3">
        <f t="shared" si="262"/>
        <v>1055</v>
      </c>
      <c r="S2175" s="3">
        <f t="shared" si="263"/>
        <v>1110.915</v>
      </c>
      <c r="T2175" s="2">
        <v>0</v>
      </c>
      <c r="U2175" s="2">
        <v>0</v>
      </c>
      <c r="V2175" s="2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 s="2">
        <f t="shared" si="264"/>
        <v>0</v>
      </c>
      <c r="AI2175" s="2">
        <f t="shared" si="259"/>
        <v>0</v>
      </c>
      <c r="AJ2175">
        <v>0</v>
      </c>
      <c r="AK2175" s="2">
        <f t="shared" si="265"/>
        <v>0</v>
      </c>
    </row>
    <row r="2176" spans="1:37" ht="12.75" customHeight="1">
      <c r="A2176" s="2">
        <v>14</v>
      </c>
      <c r="B2176" s="2">
        <v>15</v>
      </c>
      <c r="C2176" s="2" t="s">
        <v>10</v>
      </c>
      <c r="D2176" t="s">
        <v>1428</v>
      </c>
      <c r="E2176" s="2" t="s">
        <v>1604</v>
      </c>
      <c r="F2176" t="str">
        <f t="shared" si="260"/>
        <v>078GENERAL EXPENSES - OTHER</v>
      </c>
      <c r="G2176" t="str">
        <f t="shared" si="261"/>
        <v>1347POSTAGE &amp; COURIER FEES</v>
      </c>
      <c r="H2176" s="2" t="s">
        <v>1573</v>
      </c>
      <c r="I2176" t="s">
        <v>1326</v>
      </c>
      <c r="J2176" s="2" t="s">
        <v>422</v>
      </c>
      <c r="K2176" s="2" t="s">
        <v>423</v>
      </c>
      <c r="L2176" s="2" t="s">
        <v>395</v>
      </c>
      <c r="M2176" s="2" t="s">
        <v>396</v>
      </c>
      <c r="N2176" s="2" t="s">
        <v>471</v>
      </c>
      <c r="O2176" s="2" t="s">
        <v>472</v>
      </c>
      <c r="P2176" s="2">
        <v>2344</v>
      </c>
      <c r="Q2176" s="2">
        <v>2344</v>
      </c>
      <c r="R2176" s="3">
        <f t="shared" si="262"/>
        <v>2472.92</v>
      </c>
      <c r="S2176" s="3">
        <f t="shared" si="263"/>
        <v>2603.9847600000003</v>
      </c>
      <c r="T2176" s="2">
        <v>0</v>
      </c>
      <c r="U2176" s="2">
        <v>0</v>
      </c>
      <c r="V2176" s="2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 s="2">
        <f t="shared" si="264"/>
        <v>0</v>
      </c>
      <c r="AI2176" s="2">
        <f t="shared" si="259"/>
        <v>0</v>
      </c>
      <c r="AJ2176">
        <v>0</v>
      </c>
      <c r="AK2176" s="2">
        <f t="shared" si="265"/>
        <v>0</v>
      </c>
    </row>
    <row r="2177" spans="1:37" ht="12.75" customHeight="1">
      <c r="A2177" s="2">
        <v>14</v>
      </c>
      <c r="B2177" s="2">
        <v>15</v>
      </c>
      <c r="C2177" s="2" t="s">
        <v>10</v>
      </c>
      <c r="D2177" t="s">
        <v>1428</v>
      </c>
      <c r="E2177" s="2" t="s">
        <v>1604</v>
      </c>
      <c r="F2177" t="str">
        <f t="shared" si="260"/>
        <v>078GENERAL EXPENSES - OTHER</v>
      </c>
      <c r="G2177" t="str">
        <f t="shared" si="261"/>
        <v>1348PRINTING &amp; STATIONERY</v>
      </c>
      <c r="H2177" s="2" t="s">
        <v>1573</v>
      </c>
      <c r="I2177" t="s">
        <v>1326</v>
      </c>
      <c r="J2177" s="2" t="s">
        <v>422</v>
      </c>
      <c r="K2177" s="2" t="s">
        <v>423</v>
      </c>
      <c r="L2177" s="2" t="s">
        <v>395</v>
      </c>
      <c r="M2177" s="2" t="s">
        <v>396</v>
      </c>
      <c r="N2177" s="2" t="s">
        <v>473</v>
      </c>
      <c r="O2177" s="2" t="s">
        <v>474</v>
      </c>
      <c r="P2177" s="2">
        <v>29000</v>
      </c>
      <c r="Q2177" s="2">
        <v>29000</v>
      </c>
      <c r="R2177" s="3">
        <f t="shared" si="262"/>
        <v>30595</v>
      </c>
      <c r="S2177" s="3">
        <f t="shared" si="263"/>
        <v>32216.535</v>
      </c>
      <c r="T2177" s="2">
        <v>16131.560000000001</v>
      </c>
      <c r="U2177" s="2">
        <v>1746</v>
      </c>
      <c r="V2177" s="2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1097.8800000000001</v>
      </c>
      <c r="AE2177">
        <v>0</v>
      </c>
      <c r="AF2177">
        <v>7993.93</v>
      </c>
      <c r="AG2177">
        <v>7039.75</v>
      </c>
      <c r="AH2177" s="2">
        <f t="shared" si="264"/>
        <v>16131.560000000001</v>
      </c>
      <c r="AI2177" s="2">
        <f t="shared" si="259"/>
        <v>0.5562606896551725</v>
      </c>
      <c r="AJ2177">
        <v>16131.56</v>
      </c>
      <c r="AK2177" s="2">
        <f t="shared" si="265"/>
        <v>32263.120000000003</v>
      </c>
    </row>
    <row r="2178" spans="1:37" ht="12.75" customHeight="1">
      <c r="A2178" s="2">
        <v>14</v>
      </c>
      <c r="B2178" s="2">
        <v>15</v>
      </c>
      <c r="C2178" s="2" t="s">
        <v>10</v>
      </c>
      <c r="D2178" t="s">
        <v>1428</v>
      </c>
      <c r="E2178" s="2" t="s">
        <v>1604</v>
      </c>
      <c r="F2178" t="str">
        <f t="shared" si="260"/>
        <v>078GENERAL EXPENSES - OTHER</v>
      </c>
      <c r="G2178" t="str">
        <f t="shared" si="261"/>
        <v>1364SUBSISTANCE &amp; TRAVELLING EXPENSES</v>
      </c>
      <c r="H2178" s="2" t="s">
        <v>1573</v>
      </c>
      <c r="I2178" t="s">
        <v>1326</v>
      </c>
      <c r="J2178" s="2" t="s">
        <v>422</v>
      </c>
      <c r="K2178" s="2" t="s">
        <v>423</v>
      </c>
      <c r="L2178" s="2" t="s">
        <v>395</v>
      </c>
      <c r="M2178" s="2" t="s">
        <v>396</v>
      </c>
      <c r="N2178" s="2" t="s">
        <v>477</v>
      </c>
      <c r="O2178" s="2" t="s">
        <v>478</v>
      </c>
      <c r="P2178" s="2">
        <v>58000</v>
      </c>
      <c r="Q2178" s="2">
        <v>58000</v>
      </c>
      <c r="R2178" s="3">
        <f t="shared" si="262"/>
        <v>61190</v>
      </c>
      <c r="S2178" s="3">
        <f t="shared" si="263"/>
        <v>64433.07</v>
      </c>
      <c r="T2178" s="2">
        <v>18545.739999999998</v>
      </c>
      <c r="U2178" s="2">
        <v>0</v>
      </c>
      <c r="V2178" s="2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8772</v>
      </c>
      <c r="AC2178">
        <v>7029</v>
      </c>
      <c r="AD2178">
        <v>0</v>
      </c>
      <c r="AE2178">
        <v>0</v>
      </c>
      <c r="AF2178">
        <v>1461.14</v>
      </c>
      <c r="AG2178">
        <v>1283.5999999999999</v>
      </c>
      <c r="AH2178" s="2">
        <f t="shared" si="264"/>
        <v>18545.739999999998</v>
      </c>
      <c r="AI2178" s="2">
        <f t="shared" si="259"/>
        <v>0.31975413793103447</v>
      </c>
      <c r="AJ2178">
        <v>18545.740000000002</v>
      </c>
      <c r="AK2178" s="2">
        <f t="shared" si="265"/>
        <v>37091.479999999996</v>
      </c>
    </row>
    <row r="2179" spans="1:37" ht="12.75" customHeight="1">
      <c r="A2179" s="2">
        <v>14</v>
      </c>
      <c r="B2179" s="2">
        <v>15</v>
      </c>
      <c r="C2179" s="2" t="s">
        <v>10</v>
      </c>
      <c r="D2179" t="s">
        <v>1428</v>
      </c>
      <c r="E2179" s="2" t="s">
        <v>1604</v>
      </c>
      <c r="F2179" t="str">
        <f t="shared" si="260"/>
        <v>078GENERAL EXPENSES - OTHER</v>
      </c>
      <c r="G2179" t="str">
        <f t="shared" si="261"/>
        <v>1366TELEPHONE</v>
      </c>
      <c r="H2179" s="2" t="s">
        <v>1573</v>
      </c>
      <c r="I2179" t="s">
        <v>1326</v>
      </c>
      <c r="J2179" s="2" t="s">
        <v>422</v>
      </c>
      <c r="K2179" s="2" t="s">
        <v>423</v>
      </c>
      <c r="L2179" s="2" t="s">
        <v>395</v>
      </c>
      <c r="M2179" s="2" t="s">
        <v>396</v>
      </c>
      <c r="N2179" s="2" t="s">
        <v>479</v>
      </c>
      <c r="O2179" s="2" t="s">
        <v>309</v>
      </c>
      <c r="P2179" s="2">
        <v>0</v>
      </c>
      <c r="Q2179" s="2">
        <v>0</v>
      </c>
      <c r="R2179" s="3">
        <f t="shared" si="262"/>
        <v>0</v>
      </c>
      <c r="S2179" s="3">
        <f t="shared" si="263"/>
        <v>0</v>
      </c>
      <c r="T2179" s="2">
        <v>0</v>
      </c>
      <c r="U2179" s="2">
        <v>0</v>
      </c>
      <c r="V2179" s="2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 s="2">
        <f t="shared" si="264"/>
        <v>0</v>
      </c>
      <c r="AI2179" s="2" t="e">
        <f t="shared" si="259"/>
        <v>#DIV/0!</v>
      </c>
      <c r="AJ2179">
        <v>0</v>
      </c>
      <c r="AK2179" s="2">
        <f t="shared" si="265"/>
        <v>0</v>
      </c>
    </row>
    <row r="2180" spans="1:37" ht="12.75" customHeight="1">
      <c r="A2180" s="2">
        <v>14</v>
      </c>
      <c r="B2180" s="2">
        <v>15</v>
      </c>
      <c r="C2180" s="2" t="s">
        <v>10</v>
      </c>
      <c r="D2180" t="s">
        <v>1429</v>
      </c>
      <c r="E2180" s="2" t="s">
        <v>1607</v>
      </c>
      <c r="F2180" t="str">
        <f t="shared" si="260"/>
        <v>078GENERAL EXPENSES - OTHER</v>
      </c>
      <c r="G2180" t="str">
        <f t="shared" si="261"/>
        <v>1308CONFERENCE &amp; CONVENTION COST - DOMESTIC</v>
      </c>
      <c r="H2180" s="2" t="s">
        <v>1573</v>
      </c>
      <c r="I2180" t="s">
        <v>1326</v>
      </c>
      <c r="J2180" s="2" t="s">
        <v>455</v>
      </c>
      <c r="K2180" s="2" t="s">
        <v>456</v>
      </c>
      <c r="L2180" s="2" t="s">
        <v>395</v>
      </c>
      <c r="M2180" s="2" t="s">
        <v>396</v>
      </c>
      <c r="N2180" s="2" t="s">
        <v>463</v>
      </c>
      <c r="O2180" s="2" t="s">
        <v>464</v>
      </c>
      <c r="P2180" s="2">
        <v>10000</v>
      </c>
      <c r="Q2180" s="2">
        <v>10000</v>
      </c>
      <c r="R2180" s="3">
        <f t="shared" si="262"/>
        <v>10550</v>
      </c>
      <c r="S2180" s="3">
        <f t="shared" si="263"/>
        <v>11109.15</v>
      </c>
      <c r="T2180" s="2">
        <v>0</v>
      </c>
      <c r="U2180" s="2">
        <v>0</v>
      </c>
      <c r="V2180" s="2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 s="2">
        <f t="shared" si="264"/>
        <v>0</v>
      </c>
      <c r="AI2180" s="2">
        <f t="shared" si="259"/>
        <v>0</v>
      </c>
      <c r="AJ2180">
        <v>0</v>
      </c>
      <c r="AK2180" s="2">
        <f t="shared" si="265"/>
        <v>0</v>
      </c>
    </row>
    <row r="2181" spans="1:37" ht="12.75" customHeight="1">
      <c r="A2181" s="2">
        <v>14</v>
      </c>
      <c r="B2181" s="2">
        <v>15</v>
      </c>
      <c r="C2181" s="2" t="s">
        <v>10</v>
      </c>
      <c r="D2181" t="s">
        <v>1429</v>
      </c>
      <c r="E2181" s="2" t="s">
        <v>1607</v>
      </c>
      <c r="F2181" t="str">
        <f t="shared" si="260"/>
        <v>078GENERAL EXPENSES - OTHER</v>
      </c>
      <c r="G2181" t="str">
        <f t="shared" si="261"/>
        <v>1321ENTERTAINMENT - OFFICIALS</v>
      </c>
      <c r="H2181" s="2" t="s">
        <v>1573</v>
      </c>
      <c r="I2181" t="s">
        <v>1326</v>
      </c>
      <c r="J2181" s="2" t="s">
        <v>455</v>
      </c>
      <c r="K2181" s="2" t="s">
        <v>456</v>
      </c>
      <c r="L2181" s="2" t="s">
        <v>395</v>
      </c>
      <c r="M2181" s="2" t="s">
        <v>396</v>
      </c>
      <c r="N2181" s="2" t="s">
        <v>467</v>
      </c>
      <c r="O2181" s="2" t="s">
        <v>468</v>
      </c>
      <c r="P2181" s="2">
        <v>2000</v>
      </c>
      <c r="Q2181" s="2">
        <v>2000</v>
      </c>
      <c r="R2181" s="3">
        <f t="shared" si="262"/>
        <v>2110</v>
      </c>
      <c r="S2181" s="3">
        <f t="shared" si="263"/>
        <v>2221.83</v>
      </c>
      <c r="T2181" s="2">
        <v>0</v>
      </c>
      <c r="U2181" s="2">
        <v>0</v>
      </c>
      <c r="V2181" s="2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 s="2">
        <f t="shared" si="264"/>
        <v>0</v>
      </c>
      <c r="AI2181" s="2">
        <f t="shared" si="259"/>
        <v>0</v>
      </c>
      <c r="AJ2181">
        <v>0</v>
      </c>
      <c r="AK2181" s="2">
        <f t="shared" si="265"/>
        <v>0</v>
      </c>
    </row>
    <row r="2182" spans="1:37" ht="12.75" customHeight="1">
      <c r="A2182" s="2">
        <v>14</v>
      </c>
      <c r="B2182" s="2">
        <v>15</v>
      </c>
      <c r="C2182" s="2" t="s">
        <v>10</v>
      </c>
      <c r="D2182" t="s">
        <v>1429</v>
      </c>
      <c r="E2182" s="2" t="s">
        <v>1607</v>
      </c>
      <c r="F2182" t="str">
        <f t="shared" si="260"/>
        <v>078GENERAL EXPENSES - OTHER</v>
      </c>
      <c r="G2182" t="str">
        <f t="shared" si="261"/>
        <v>1322ENTERTAINMENT - PUBLIC ENTERTAINMENT</v>
      </c>
      <c r="H2182" s="2" t="s">
        <v>1573</v>
      </c>
      <c r="I2182" t="s">
        <v>1326</v>
      </c>
      <c r="J2182" s="2" t="s">
        <v>455</v>
      </c>
      <c r="K2182" s="2" t="s">
        <v>456</v>
      </c>
      <c r="L2182" s="2" t="s">
        <v>395</v>
      </c>
      <c r="M2182" s="2" t="s">
        <v>396</v>
      </c>
      <c r="N2182" s="2" t="s">
        <v>941</v>
      </c>
      <c r="O2182" s="2" t="s">
        <v>942</v>
      </c>
      <c r="P2182" s="2">
        <v>310000</v>
      </c>
      <c r="Q2182" s="2">
        <v>310000</v>
      </c>
      <c r="R2182" s="3">
        <f t="shared" si="262"/>
        <v>327050</v>
      </c>
      <c r="S2182" s="3">
        <f t="shared" si="263"/>
        <v>344383.65</v>
      </c>
      <c r="T2182" s="2">
        <v>149810</v>
      </c>
      <c r="U2182" s="2">
        <v>0</v>
      </c>
      <c r="V2182" s="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120640</v>
      </c>
      <c r="AC2182">
        <v>211</v>
      </c>
      <c r="AD2182">
        <v>0</v>
      </c>
      <c r="AE2182">
        <v>6270</v>
      </c>
      <c r="AF2182">
        <v>22689</v>
      </c>
      <c r="AG2182">
        <v>0</v>
      </c>
      <c r="AH2182" s="2">
        <f t="shared" si="264"/>
        <v>149810</v>
      </c>
      <c r="AI2182" s="2">
        <f t="shared" si="259"/>
        <v>0.48325806451612902</v>
      </c>
      <c r="AJ2182">
        <v>149810</v>
      </c>
      <c r="AK2182" s="2">
        <f t="shared" si="265"/>
        <v>299620</v>
      </c>
    </row>
    <row r="2183" spans="1:37" ht="12.75" customHeight="1">
      <c r="A2183" s="2">
        <v>14</v>
      </c>
      <c r="B2183" s="2">
        <v>15</v>
      </c>
      <c r="C2183" s="2" t="s">
        <v>10</v>
      </c>
      <c r="D2183" t="s">
        <v>1429</v>
      </c>
      <c r="E2183" s="2" t="s">
        <v>1607</v>
      </c>
      <c r="F2183" t="str">
        <f t="shared" si="260"/>
        <v>078GENERAL EXPENSES - OTHER</v>
      </c>
      <c r="G2183" t="str">
        <f t="shared" si="261"/>
        <v>1344NON-CAPITAL TOOLS &amp; EQUIPMENT</v>
      </c>
      <c r="H2183" s="2" t="s">
        <v>1573</v>
      </c>
      <c r="I2183" t="s">
        <v>1326</v>
      </c>
      <c r="J2183" s="2" t="s">
        <v>455</v>
      </c>
      <c r="K2183" s="2" t="s">
        <v>456</v>
      </c>
      <c r="L2183" s="2" t="s">
        <v>395</v>
      </c>
      <c r="M2183" s="2" t="s">
        <v>396</v>
      </c>
      <c r="N2183" s="2" t="s">
        <v>469</v>
      </c>
      <c r="O2183" s="2" t="s">
        <v>470</v>
      </c>
      <c r="P2183" s="2">
        <v>4000</v>
      </c>
      <c r="Q2183" s="2">
        <v>4000</v>
      </c>
      <c r="R2183" s="3">
        <f t="shared" si="262"/>
        <v>4220</v>
      </c>
      <c r="S2183" s="3">
        <f t="shared" si="263"/>
        <v>4443.66</v>
      </c>
      <c r="T2183" s="2">
        <v>0</v>
      </c>
      <c r="U2183" s="2">
        <v>0</v>
      </c>
      <c r="V2183" s="2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 s="2">
        <f t="shared" si="264"/>
        <v>0</v>
      </c>
      <c r="AI2183" s="2">
        <f t="shared" si="259"/>
        <v>0</v>
      </c>
      <c r="AJ2183">
        <v>0</v>
      </c>
      <c r="AK2183" s="2">
        <f t="shared" si="265"/>
        <v>0</v>
      </c>
    </row>
    <row r="2184" spans="1:37" ht="12.75" customHeight="1">
      <c r="A2184" s="2">
        <v>14</v>
      </c>
      <c r="B2184" s="2">
        <v>15</v>
      </c>
      <c r="C2184" s="2" t="s">
        <v>10</v>
      </c>
      <c r="D2184" t="s">
        <v>1429</v>
      </c>
      <c r="E2184" s="2" t="s">
        <v>1607</v>
      </c>
      <c r="F2184" t="str">
        <f t="shared" si="260"/>
        <v>078GENERAL EXPENSES - OTHER</v>
      </c>
      <c r="G2184" t="str">
        <f t="shared" si="261"/>
        <v>1348PRINTING &amp; STATIONERY</v>
      </c>
      <c r="H2184" s="2" t="s">
        <v>1573</v>
      </c>
      <c r="I2184" t="s">
        <v>1326</v>
      </c>
      <c r="J2184" s="2" t="s">
        <v>455</v>
      </c>
      <c r="K2184" s="2" t="s">
        <v>456</v>
      </c>
      <c r="L2184" s="2" t="s">
        <v>395</v>
      </c>
      <c r="M2184" s="2" t="s">
        <v>396</v>
      </c>
      <c r="N2184" s="2" t="s">
        <v>473</v>
      </c>
      <c r="O2184" s="2" t="s">
        <v>474</v>
      </c>
      <c r="P2184" s="2">
        <v>50000</v>
      </c>
      <c r="Q2184" s="2">
        <v>50000</v>
      </c>
      <c r="R2184" s="3">
        <f t="shared" si="262"/>
        <v>52750</v>
      </c>
      <c r="S2184" s="3">
        <f t="shared" si="263"/>
        <v>55545.75</v>
      </c>
      <c r="T2184" s="2">
        <v>14325.59</v>
      </c>
      <c r="U2184" s="2">
        <v>0</v>
      </c>
      <c r="V2184" s="2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280.26</v>
      </c>
      <c r="AC2184">
        <v>125.26</v>
      </c>
      <c r="AD2184">
        <v>686.28</v>
      </c>
      <c r="AE2184">
        <v>533.20000000000005</v>
      </c>
      <c r="AF2184">
        <v>6476.31</v>
      </c>
      <c r="AG2184">
        <v>6224.28</v>
      </c>
      <c r="AH2184" s="2">
        <f t="shared" si="264"/>
        <v>14325.59</v>
      </c>
      <c r="AI2184" s="2">
        <f t="shared" si="259"/>
        <v>0.28651179999999998</v>
      </c>
      <c r="AJ2184">
        <v>14325.59</v>
      </c>
      <c r="AK2184" s="2">
        <f t="shared" si="265"/>
        <v>28651.18</v>
      </c>
    </row>
    <row r="2185" spans="1:37" ht="12.75" customHeight="1">
      <c r="A2185" s="2">
        <v>14</v>
      </c>
      <c r="B2185" s="2">
        <v>15</v>
      </c>
      <c r="C2185" s="2" t="s">
        <v>10</v>
      </c>
      <c r="D2185" t="s">
        <v>1429</v>
      </c>
      <c r="E2185" s="2" t="s">
        <v>1607</v>
      </c>
      <c r="F2185" t="str">
        <f t="shared" si="260"/>
        <v>078GENERAL EXPENSES - OTHER</v>
      </c>
      <c r="G2185" t="str">
        <f t="shared" si="261"/>
        <v>1354PUBLIC EDUCATION AND TRAINING</v>
      </c>
      <c r="H2185" s="2" t="s">
        <v>1573</v>
      </c>
      <c r="I2185" t="s">
        <v>1326</v>
      </c>
      <c r="J2185" s="2" t="s">
        <v>455</v>
      </c>
      <c r="K2185" s="2" t="s">
        <v>456</v>
      </c>
      <c r="L2185" s="2" t="s">
        <v>395</v>
      </c>
      <c r="M2185" s="2" t="s">
        <v>396</v>
      </c>
      <c r="N2185" s="2" t="s">
        <v>1233</v>
      </c>
      <c r="O2185" s="2" t="s">
        <v>1234</v>
      </c>
      <c r="P2185" s="2">
        <v>70000</v>
      </c>
      <c r="Q2185" s="2">
        <v>70000</v>
      </c>
      <c r="R2185" s="3">
        <f t="shared" si="262"/>
        <v>73850</v>
      </c>
      <c r="S2185" s="3">
        <f t="shared" si="263"/>
        <v>77764.05</v>
      </c>
      <c r="T2185" s="2">
        <v>15678</v>
      </c>
      <c r="U2185" s="2">
        <v>0</v>
      </c>
      <c r="V2185" s="2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3800</v>
      </c>
      <c r="AC2185">
        <v>0</v>
      </c>
      <c r="AD2185">
        <v>0</v>
      </c>
      <c r="AE2185">
        <v>11878</v>
      </c>
      <c r="AF2185">
        <v>0</v>
      </c>
      <c r="AG2185">
        <v>0</v>
      </c>
      <c r="AH2185" s="2">
        <f t="shared" si="264"/>
        <v>15678</v>
      </c>
      <c r="AI2185" s="2">
        <f t="shared" si="259"/>
        <v>0.22397142857142857</v>
      </c>
      <c r="AJ2185">
        <v>15678</v>
      </c>
      <c r="AK2185" s="2">
        <f t="shared" si="265"/>
        <v>31356</v>
      </c>
    </row>
    <row r="2186" spans="1:37" ht="12.75" customHeight="1">
      <c r="A2186" s="2">
        <v>14</v>
      </c>
      <c r="B2186" s="2">
        <v>15</v>
      </c>
      <c r="C2186" s="2" t="s">
        <v>10</v>
      </c>
      <c r="D2186" t="s">
        <v>1429</v>
      </c>
      <c r="E2186" s="2" t="s">
        <v>1607</v>
      </c>
      <c r="F2186" t="str">
        <f t="shared" si="260"/>
        <v>078GENERAL EXPENSES - OTHER</v>
      </c>
      <c r="G2186" t="str">
        <f t="shared" si="261"/>
        <v>1364SUBSISTANCE &amp; TRAVELLING EXPENSES</v>
      </c>
      <c r="H2186" s="2" t="s">
        <v>1573</v>
      </c>
      <c r="I2186" t="s">
        <v>1326</v>
      </c>
      <c r="J2186" s="2" t="s">
        <v>455</v>
      </c>
      <c r="K2186" s="2" t="s">
        <v>456</v>
      </c>
      <c r="L2186" s="2" t="s">
        <v>395</v>
      </c>
      <c r="M2186" s="2" t="s">
        <v>396</v>
      </c>
      <c r="N2186" s="2" t="s">
        <v>477</v>
      </c>
      <c r="O2186" s="2" t="s">
        <v>478</v>
      </c>
      <c r="P2186" s="2">
        <v>3900000</v>
      </c>
      <c r="Q2186" s="2">
        <v>3900000</v>
      </c>
      <c r="R2186" s="3">
        <f t="shared" si="262"/>
        <v>4114500</v>
      </c>
      <c r="S2186" s="3">
        <f t="shared" si="263"/>
        <v>4332568.5</v>
      </c>
      <c r="T2186" s="2">
        <v>1949162.5</v>
      </c>
      <c r="U2186" s="2">
        <v>0</v>
      </c>
      <c r="V2186" s="2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329202.24</v>
      </c>
      <c r="AC2186">
        <v>331258.87</v>
      </c>
      <c r="AD2186">
        <v>325777.09999999998</v>
      </c>
      <c r="AE2186">
        <v>312444.58</v>
      </c>
      <c r="AF2186">
        <v>327279.71000000002</v>
      </c>
      <c r="AG2186">
        <v>323200</v>
      </c>
      <c r="AH2186" s="2">
        <f t="shared" si="264"/>
        <v>1949162.5</v>
      </c>
      <c r="AI2186" s="2">
        <f t="shared" si="259"/>
        <v>0.4997852564102564</v>
      </c>
      <c r="AJ2186">
        <v>1949162.5</v>
      </c>
      <c r="AK2186" s="2">
        <f t="shared" si="265"/>
        <v>3898325</v>
      </c>
    </row>
    <row r="2187" spans="1:37" ht="12.75" customHeight="1">
      <c r="A2187" s="2">
        <v>14</v>
      </c>
      <c r="B2187" s="2">
        <v>15</v>
      </c>
      <c r="C2187" s="2" t="s">
        <v>10</v>
      </c>
      <c r="D2187" t="s">
        <v>1429</v>
      </c>
      <c r="E2187" s="2" t="s">
        <v>1607</v>
      </c>
      <c r="F2187" t="str">
        <f t="shared" si="260"/>
        <v>078GENERAL EXPENSES - OTHER</v>
      </c>
      <c r="G2187" t="str">
        <f t="shared" si="261"/>
        <v>1366TELEPHONE</v>
      </c>
      <c r="H2187" s="2" t="s">
        <v>1573</v>
      </c>
      <c r="I2187" t="s">
        <v>1326</v>
      </c>
      <c r="J2187" s="2" t="s">
        <v>455</v>
      </c>
      <c r="K2187" s="2" t="s">
        <v>456</v>
      </c>
      <c r="L2187" s="2" t="s">
        <v>395</v>
      </c>
      <c r="M2187" s="2" t="s">
        <v>396</v>
      </c>
      <c r="N2187" s="2" t="s">
        <v>479</v>
      </c>
      <c r="O2187" s="2" t="s">
        <v>309</v>
      </c>
      <c r="P2187" s="2">
        <v>51421</v>
      </c>
      <c r="Q2187" s="2">
        <f>51421+30889</f>
        <v>82310</v>
      </c>
      <c r="R2187" s="3">
        <f t="shared" si="262"/>
        <v>86837.05</v>
      </c>
      <c r="S2187" s="3">
        <f t="shared" si="263"/>
        <v>91439.413650000002</v>
      </c>
      <c r="T2187" s="2">
        <v>24601.54</v>
      </c>
      <c r="U2187" s="2">
        <v>0</v>
      </c>
      <c r="V2187" s="2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4272.3100000000004</v>
      </c>
      <c r="AC2187">
        <v>4535.24</v>
      </c>
      <c r="AD2187">
        <v>3314.88</v>
      </c>
      <c r="AE2187">
        <v>2202.85</v>
      </c>
      <c r="AF2187">
        <v>5492.73</v>
      </c>
      <c r="AG2187">
        <v>4783.53</v>
      </c>
      <c r="AH2187" s="2">
        <f t="shared" si="264"/>
        <v>24601.54</v>
      </c>
      <c r="AI2187" s="2">
        <f t="shared" si="259"/>
        <v>0.47843371385231714</v>
      </c>
      <c r="AJ2187">
        <v>24601.54</v>
      </c>
      <c r="AK2187" s="2">
        <f t="shared" si="265"/>
        <v>49203.08</v>
      </c>
    </row>
    <row r="2188" spans="1:37" ht="12.75" customHeight="1">
      <c r="A2188" s="2">
        <v>14</v>
      </c>
      <c r="B2188" s="2">
        <v>15</v>
      </c>
      <c r="C2188" s="2" t="s">
        <v>10</v>
      </c>
      <c r="D2188" t="s">
        <v>1431</v>
      </c>
      <c r="E2188" s="2" t="s">
        <v>1605</v>
      </c>
      <c r="F2188" t="str">
        <f t="shared" si="260"/>
        <v>078GENERAL EXPENSES - OTHER</v>
      </c>
      <c r="G2188" t="str">
        <f t="shared" si="261"/>
        <v>1308CONFERENCE &amp; CONVENTION COST - DOMESTIC</v>
      </c>
      <c r="H2188" s="2" t="s">
        <v>1580</v>
      </c>
      <c r="I2188" t="s">
        <v>1326</v>
      </c>
      <c r="J2188" s="2" t="s">
        <v>480</v>
      </c>
      <c r="K2188" s="2" t="s">
        <v>481</v>
      </c>
      <c r="L2188" s="2" t="s">
        <v>395</v>
      </c>
      <c r="M2188" s="2" t="s">
        <v>396</v>
      </c>
      <c r="N2188" s="2" t="s">
        <v>463</v>
      </c>
      <c r="O2188" s="2" t="s">
        <v>464</v>
      </c>
      <c r="P2188" s="2">
        <v>6165</v>
      </c>
      <c r="Q2188" s="2">
        <v>6165</v>
      </c>
      <c r="R2188" s="3">
        <f t="shared" si="262"/>
        <v>6504.0749999999998</v>
      </c>
      <c r="S2188" s="3">
        <f t="shared" si="263"/>
        <v>6848.7909749999999</v>
      </c>
      <c r="T2188" s="2">
        <v>0</v>
      </c>
      <c r="U2188" s="2">
        <v>0</v>
      </c>
      <c r="V2188" s="2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 s="2">
        <f t="shared" si="264"/>
        <v>0</v>
      </c>
      <c r="AI2188" s="2">
        <f t="shared" si="259"/>
        <v>0</v>
      </c>
      <c r="AJ2188">
        <v>0</v>
      </c>
      <c r="AK2188" s="2">
        <f t="shared" si="265"/>
        <v>0</v>
      </c>
    </row>
    <row r="2189" spans="1:37" ht="12.75" customHeight="1">
      <c r="A2189" s="2">
        <v>14</v>
      </c>
      <c r="B2189" s="2">
        <v>15</v>
      </c>
      <c r="C2189" s="2" t="s">
        <v>10</v>
      </c>
      <c r="D2189" t="s">
        <v>1431</v>
      </c>
      <c r="E2189" s="2" t="s">
        <v>1605</v>
      </c>
      <c r="F2189" t="str">
        <f t="shared" si="260"/>
        <v>078GENERAL EXPENSES - OTHER</v>
      </c>
      <c r="G2189" t="str">
        <f t="shared" si="261"/>
        <v>1309CONFERENCE &amp; CONVENTION COST - INTERNATIONAL</v>
      </c>
      <c r="H2189" s="2" t="s">
        <v>1580</v>
      </c>
      <c r="I2189" t="s">
        <v>1326</v>
      </c>
      <c r="J2189" s="2" t="s">
        <v>480</v>
      </c>
      <c r="K2189" s="2" t="s">
        <v>481</v>
      </c>
      <c r="L2189" s="2" t="s">
        <v>395</v>
      </c>
      <c r="M2189" s="2" t="s">
        <v>396</v>
      </c>
      <c r="N2189" s="2" t="s">
        <v>1235</v>
      </c>
      <c r="O2189" s="2" t="s">
        <v>1236</v>
      </c>
      <c r="P2189" s="2">
        <v>7201</v>
      </c>
      <c r="Q2189" s="2">
        <v>7201</v>
      </c>
      <c r="R2189" s="3">
        <f t="shared" si="262"/>
        <v>7597.0550000000003</v>
      </c>
      <c r="S2189" s="3">
        <f t="shared" si="263"/>
        <v>7999.6989149999999</v>
      </c>
      <c r="T2189" s="2">
        <v>0</v>
      </c>
      <c r="U2189" s="2">
        <v>0</v>
      </c>
      <c r="V2189" s="2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 s="2">
        <f t="shared" si="264"/>
        <v>0</v>
      </c>
      <c r="AI2189" s="2">
        <f t="shared" si="259"/>
        <v>0</v>
      </c>
      <c r="AJ2189">
        <v>0</v>
      </c>
      <c r="AK2189" s="2">
        <f t="shared" si="265"/>
        <v>0</v>
      </c>
    </row>
    <row r="2190" spans="1:37" ht="12.75" customHeight="1">
      <c r="A2190" s="2">
        <v>14</v>
      </c>
      <c r="B2190" s="2">
        <v>15</v>
      </c>
      <c r="C2190" s="2" t="s">
        <v>10</v>
      </c>
      <c r="D2190" t="s">
        <v>1431</v>
      </c>
      <c r="E2190" s="2" t="s">
        <v>1605</v>
      </c>
      <c r="F2190" t="str">
        <f t="shared" si="260"/>
        <v>078GENERAL EXPENSES - OTHER</v>
      </c>
      <c r="G2190" t="str">
        <f t="shared" si="261"/>
        <v>1310CONSULTANTS &amp; PROFFESIONAL FEES</v>
      </c>
      <c r="H2190" s="2" t="s">
        <v>1580</v>
      </c>
      <c r="I2190" t="s">
        <v>1326</v>
      </c>
      <c r="J2190" s="2" t="s">
        <v>480</v>
      </c>
      <c r="K2190" s="2" t="s">
        <v>481</v>
      </c>
      <c r="L2190" s="2" t="s">
        <v>395</v>
      </c>
      <c r="M2190" s="2" t="s">
        <v>396</v>
      </c>
      <c r="N2190" s="2" t="s">
        <v>457</v>
      </c>
      <c r="O2190" s="2" t="s">
        <v>458</v>
      </c>
      <c r="P2190" s="2">
        <v>2200</v>
      </c>
      <c r="Q2190" s="2">
        <v>2200</v>
      </c>
      <c r="R2190" s="3">
        <f t="shared" si="262"/>
        <v>2321</v>
      </c>
      <c r="S2190" s="3">
        <f t="shared" si="263"/>
        <v>2444.0129999999999</v>
      </c>
      <c r="T2190" s="2">
        <v>0</v>
      </c>
      <c r="U2190" s="2">
        <v>0</v>
      </c>
      <c r="V2190" s="2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 s="2">
        <f t="shared" si="264"/>
        <v>0</v>
      </c>
      <c r="AI2190" s="2">
        <f t="shared" si="259"/>
        <v>0</v>
      </c>
      <c r="AJ2190">
        <v>0</v>
      </c>
      <c r="AK2190" s="2">
        <f t="shared" si="265"/>
        <v>0</v>
      </c>
    </row>
    <row r="2191" spans="1:37" ht="12.75" customHeight="1">
      <c r="A2191" s="2">
        <v>14</v>
      </c>
      <c r="B2191" s="2">
        <v>15</v>
      </c>
      <c r="C2191" s="2" t="s">
        <v>10</v>
      </c>
      <c r="D2191" t="s">
        <v>1431</v>
      </c>
      <c r="E2191" s="2" t="s">
        <v>1605</v>
      </c>
      <c r="F2191" t="str">
        <f t="shared" si="260"/>
        <v>078GENERAL EXPENSES - OTHER</v>
      </c>
      <c r="G2191" t="str">
        <f t="shared" si="261"/>
        <v>1321ENTERTAINMENT - OFFICIALS</v>
      </c>
      <c r="H2191" s="2" t="s">
        <v>1580</v>
      </c>
      <c r="I2191" t="s">
        <v>1326</v>
      </c>
      <c r="J2191" s="2" t="s">
        <v>480</v>
      </c>
      <c r="K2191" s="2" t="s">
        <v>481</v>
      </c>
      <c r="L2191" s="2" t="s">
        <v>395</v>
      </c>
      <c r="M2191" s="2" t="s">
        <v>396</v>
      </c>
      <c r="N2191" s="2" t="s">
        <v>467</v>
      </c>
      <c r="O2191" s="2" t="s">
        <v>468</v>
      </c>
      <c r="P2191" s="2">
        <v>2000</v>
      </c>
      <c r="Q2191" s="2">
        <v>2000</v>
      </c>
      <c r="R2191" s="3">
        <f t="shared" si="262"/>
        <v>2110</v>
      </c>
      <c r="S2191" s="3">
        <f t="shared" si="263"/>
        <v>2221.83</v>
      </c>
      <c r="T2191" s="2">
        <v>856.3</v>
      </c>
      <c r="U2191" s="2">
        <v>0</v>
      </c>
      <c r="V2191" s="2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276.3</v>
      </c>
      <c r="AE2191">
        <v>0</v>
      </c>
      <c r="AF2191">
        <v>0</v>
      </c>
      <c r="AG2191">
        <v>580</v>
      </c>
      <c r="AH2191" s="2">
        <f t="shared" si="264"/>
        <v>856.3</v>
      </c>
      <c r="AI2191" s="2">
        <f t="shared" si="259"/>
        <v>0.42814999999999998</v>
      </c>
      <c r="AJ2191">
        <v>856.3</v>
      </c>
      <c r="AK2191" s="2">
        <f t="shared" si="265"/>
        <v>1712.6</v>
      </c>
    </row>
    <row r="2192" spans="1:37" ht="12.75" customHeight="1">
      <c r="A2192" s="2">
        <v>14</v>
      </c>
      <c r="B2192" s="2">
        <v>15</v>
      </c>
      <c r="C2192" s="2" t="s">
        <v>10</v>
      </c>
      <c r="D2192" t="s">
        <v>1431</v>
      </c>
      <c r="E2192" s="2" t="s">
        <v>1605</v>
      </c>
      <c r="F2192" t="str">
        <f t="shared" si="260"/>
        <v>078GENERAL EXPENSES - OTHER</v>
      </c>
      <c r="G2192" t="str">
        <f t="shared" si="261"/>
        <v>1340MEMBERSHIP FEES - OTHER</v>
      </c>
      <c r="H2192" s="2" t="s">
        <v>1580</v>
      </c>
      <c r="I2192" t="s">
        <v>1326</v>
      </c>
      <c r="J2192" s="2" t="s">
        <v>480</v>
      </c>
      <c r="K2192" s="2" t="s">
        <v>481</v>
      </c>
      <c r="L2192" s="2" t="s">
        <v>395</v>
      </c>
      <c r="M2192" s="2" t="s">
        <v>396</v>
      </c>
      <c r="N2192" s="2" t="s">
        <v>1237</v>
      </c>
      <c r="O2192" s="2" t="s">
        <v>1238</v>
      </c>
      <c r="P2192" s="2">
        <v>97</v>
      </c>
      <c r="Q2192" s="2">
        <v>97</v>
      </c>
      <c r="R2192" s="3">
        <f t="shared" si="262"/>
        <v>102.33499999999999</v>
      </c>
      <c r="S2192" s="3">
        <f t="shared" si="263"/>
        <v>107.75875499999999</v>
      </c>
      <c r="T2192" s="2">
        <v>0</v>
      </c>
      <c r="U2192" s="2">
        <v>0</v>
      </c>
      <c r="V2192" s="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 s="2">
        <f t="shared" si="264"/>
        <v>0</v>
      </c>
      <c r="AI2192" s="2">
        <f t="shared" si="259"/>
        <v>0</v>
      </c>
      <c r="AJ2192">
        <v>0</v>
      </c>
      <c r="AK2192" s="2">
        <f t="shared" si="265"/>
        <v>0</v>
      </c>
    </row>
    <row r="2193" spans="1:37" ht="12.75" customHeight="1">
      <c r="A2193" s="2">
        <v>14</v>
      </c>
      <c r="B2193" s="2">
        <v>15</v>
      </c>
      <c r="C2193" s="2" t="s">
        <v>10</v>
      </c>
      <c r="D2193" t="s">
        <v>1431</v>
      </c>
      <c r="E2193" s="2" t="s">
        <v>1605</v>
      </c>
      <c r="F2193" t="str">
        <f t="shared" si="260"/>
        <v>078GENERAL EXPENSES - OTHER</v>
      </c>
      <c r="G2193" t="str">
        <f t="shared" si="261"/>
        <v>1347POSTAGE &amp; COURIER FEES</v>
      </c>
      <c r="H2193" s="2" t="s">
        <v>1580</v>
      </c>
      <c r="I2193" t="s">
        <v>1326</v>
      </c>
      <c r="J2193" s="2" t="s">
        <v>480</v>
      </c>
      <c r="K2193" s="2" t="s">
        <v>481</v>
      </c>
      <c r="L2193" s="2" t="s">
        <v>395</v>
      </c>
      <c r="M2193" s="2" t="s">
        <v>396</v>
      </c>
      <c r="N2193" s="2" t="s">
        <v>471</v>
      </c>
      <c r="O2193" s="2" t="s">
        <v>472</v>
      </c>
      <c r="P2193" s="2">
        <v>592</v>
      </c>
      <c r="Q2193" s="2">
        <v>592</v>
      </c>
      <c r="R2193" s="3">
        <f t="shared" si="262"/>
        <v>624.55999999999995</v>
      </c>
      <c r="S2193" s="3">
        <f t="shared" si="263"/>
        <v>657.66167999999993</v>
      </c>
      <c r="T2193" s="2">
        <v>0</v>
      </c>
      <c r="U2193" s="2">
        <v>0</v>
      </c>
      <c r="V2193" s="2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 s="2">
        <f t="shared" si="264"/>
        <v>0</v>
      </c>
      <c r="AI2193" s="2">
        <f t="shared" si="259"/>
        <v>0</v>
      </c>
      <c r="AJ2193">
        <v>0</v>
      </c>
      <c r="AK2193" s="2">
        <f t="shared" si="265"/>
        <v>0</v>
      </c>
    </row>
    <row r="2194" spans="1:37" ht="12.75" customHeight="1">
      <c r="A2194" s="2">
        <v>14</v>
      </c>
      <c r="B2194" s="2">
        <v>15</v>
      </c>
      <c r="C2194" s="2" t="s">
        <v>10</v>
      </c>
      <c r="D2194" t="s">
        <v>1431</v>
      </c>
      <c r="E2194" s="2" t="s">
        <v>1605</v>
      </c>
      <c r="F2194" t="str">
        <f t="shared" si="260"/>
        <v>078GENERAL EXPENSES - OTHER</v>
      </c>
      <c r="G2194" t="str">
        <f t="shared" si="261"/>
        <v>1348PRINTING &amp; STATIONERY</v>
      </c>
      <c r="H2194" s="2" t="s">
        <v>1580</v>
      </c>
      <c r="I2194" t="s">
        <v>1326</v>
      </c>
      <c r="J2194" s="2" t="s">
        <v>480</v>
      </c>
      <c r="K2194" s="2" t="s">
        <v>481</v>
      </c>
      <c r="L2194" s="2" t="s">
        <v>395</v>
      </c>
      <c r="M2194" s="2" t="s">
        <v>396</v>
      </c>
      <c r="N2194" s="2" t="s">
        <v>473</v>
      </c>
      <c r="O2194" s="2" t="s">
        <v>474</v>
      </c>
      <c r="P2194" s="2">
        <v>9600</v>
      </c>
      <c r="Q2194" s="2">
        <v>9600</v>
      </c>
      <c r="R2194" s="3">
        <f t="shared" si="262"/>
        <v>10128</v>
      </c>
      <c r="S2194" s="3">
        <f t="shared" si="263"/>
        <v>10664.784</v>
      </c>
      <c r="T2194" s="2">
        <v>871.42000000000007</v>
      </c>
      <c r="U2194" s="2">
        <v>0</v>
      </c>
      <c r="V2194" s="2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632.46</v>
      </c>
      <c r="AG2194">
        <v>238.96</v>
      </c>
      <c r="AH2194" s="2">
        <f t="shared" si="264"/>
        <v>871.42000000000007</v>
      </c>
      <c r="AI2194" s="2">
        <f t="shared" si="259"/>
        <v>9.0772916666666675E-2</v>
      </c>
      <c r="AJ2194">
        <v>871.42</v>
      </c>
      <c r="AK2194" s="2">
        <f t="shared" si="265"/>
        <v>1742.8400000000001</v>
      </c>
    </row>
    <row r="2195" spans="1:37" ht="12.75" customHeight="1">
      <c r="A2195" s="2">
        <v>14</v>
      </c>
      <c r="B2195" s="2">
        <v>15</v>
      </c>
      <c r="C2195" s="2" t="s">
        <v>10</v>
      </c>
      <c r="D2195" t="s">
        <v>1431</v>
      </c>
      <c r="E2195" s="2" t="s">
        <v>1605</v>
      </c>
      <c r="F2195" t="str">
        <f t="shared" si="260"/>
        <v>078GENERAL EXPENSES - OTHER</v>
      </c>
      <c r="G2195" t="str">
        <f t="shared" si="261"/>
        <v>1355RECOGNITION DAY</v>
      </c>
      <c r="H2195" s="2" t="s">
        <v>1580</v>
      </c>
      <c r="I2195" t="s">
        <v>1326</v>
      </c>
      <c r="J2195" s="2" t="s">
        <v>480</v>
      </c>
      <c r="K2195" s="2" t="s">
        <v>481</v>
      </c>
      <c r="L2195" s="2" t="s">
        <v>395</v>
      </c>
      <c r="M2195" s="2" t="s">
        <v>396</v>
      </c>
      <c r="N2195" s="2" t="s">
        <v>1239</v>
      </c>
      <c r="O2195" s="2" t="s">
        <v>1240</v>
      </c>
      <c r="P2195" s="2">
        <v>50000</v>
      </c>
      <c r="Q2195" s="2">
        <v>50000</v>
      </c>
      <c r="R2195" s="3">
        <f t="shared" si="262"/>
        <v>52750</v>
      </c>
      <c r="S2195" s="3">
        <f t="shared" si="263"/>
        <v>55545.75</v>
      </c>
      <c r="T2195" s="2">
        <v>0</v>
      </c>
      <c r="U2195" s="2">
        <v>0</v>
      </c>
      <c r="V2195" s="2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 s="2">
        <f t="shared" si="264"/>
        <v>0</v>
      </c>
      <c r="AI2195" s="2">
        <f t="shared" si="259"/>
        <v>0</v>
      </c>
      <c r="AJ2195">
        <v>0</v>
      </c>
      <c r="AK2195" s="2">
        <f t="shared" si="265"/>
        <v>0</v>
      </c>
    </row>
    <row r="2196" spans="1:37" ht="12.75" customHeight="1">
      <c r="A2196" s="2">
        <v>14</v>
      </c>
      <c r="B2196" s="2">
        <v>15</v>
      </c>
      <c r="C2196" s="2" t="s">
        <v>10</v>
      </c>
      <c r="D2196" t="s">
        <v>1431</v>
      </c>
      <c r="E2196" s="2" t="s">
        <v>1605</v>
      </c>
      <c r="F2196" t="str">
        <f t="shared" si="260"/>
        <v>078GENERAL EXPENSES - OTHER</v>
      </c>
      <c r="G2196" t="str">
        <f t="shared" si="261"/>
        <v>1364SUBSISTANCE &amp; TRAVELLING EXPENSES</v>
      </c>
      <c r="H2196" s="2" t="s">
        <v>1580</v>
      </c>
      <c r="I2196" t="s">
        <v>1326</v>
      </c>
      <c r="J2196" s="2" t="s">
        <v>480</v>
      </c>
      <c r="K2196" s="2" t="s">
        <v>481</v>
      </c>
      <c r="L2196" s="2" t="s">
        <v>395</v>
      </c>
      <c r="M2196" s="2" t="s">
        <v>396</v>
      </c>
      <c r="N2196" s="2" t="s">
        <v>477</v>
      </c>
      <c r="O2196" s="2" t="s">
        <v>478</v>
      </c>
      <c r="P2196" s="2">
        <v>58000</v>
      </c>
      <c r="Q2196" s="2">
        <v>58000</v>
      </c>
      <c r="R2196" s="3">
        <f t="shared" si="262"/>
        <v>61190</v>
      </c>
      <c r="S2196" s="3">
        <f t="shared" si="263"/>
        <v>64433.07</v>
      </c>
      <c r="T2196" s="2">
        <v>35984.18</v>
      </c>
      <c r="U2196" s="2">
        <v>0</v>
      </c>
      <c r="V2196" s="2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16576.8</v>
      </c>
      <c r="AD2196">
        <v>7984.88</v>
      </c>
      <c r="AE2196">
        <v>5625.1</v>
      </c>
      <c r="AF2196">
        <v>2908.8</v>
      </c>
      <c r="AG2196">
        <v>2888.6</v>
      </c>
      <c r="AH2196" s="2">
        <f t="shared" si="264"/>
        <v>35984.18</v>
      </c>
      <c r="AI2196" s="2">
        <f t="shared" ref="AI2196:AI2259" si="266">AH2196/P2196</f>
        <v>0.62041689655172416</v>
      </c>
      <c r="AJ2196">
        <v>35984.18</v>
      </c>
      <c r="AK2196" s="2">
        <f t="shared" si="265"/>
        <v>71968.36</v>
      </c>
    </row>
    <row r="2197" spans="1:37" ht="12.75" customHeight="1">
      <c r="A2197" s="2">
        <v>14</v>
      </c>
      <c r="B2197" s="2">
        <v>15</v>
      </c>
      <c r="C2197" s="2" t="s">
        <v>10</v>
      </c>
      <c r="D2197" t="s">
        <v>1431</v>
      </c>
      <c r="E2197" s="2" t="s">
        <v>1605</v>
      </c>
      <c r="F2197" t="str">
        <f t="shared" ref="F2197:F2260" si="267">L2197&amp;M2197</f>
        <v>078GENERAL EXPENSES - OTHER</v>
      </c>
      <c r="G2197" t="str">
        <f t="shared" ref="G2197:G2260" si="268">N2197&amp;O2197</f>
        <v>1366TELEPHONE</v>
      </c>
      <c r="H2197" s="2" t="s">
        <v>1580</v>
      </c>
      <c r="I2197" t="s">
        <v>1326</v>
      </c>
      <c r="J2197" s="2" t="s">
        <v>480</v>
      </c>
      <c r="K2197" s="2" t="s">
        <v>481</v>
      </c>
      <c r="L2197" s="2" t="s">
        <v>395</v>
      </c>
      <c r="M2197" s="2" t="s">
        <v>396</v>
      </c>
      <c r="N2197" s="2" t="s">
        <v>479</v>
      </c>
      <c r="O2197" s="2" t="s">
        <v>309</v>
      </c>
      <c r="P2197" s="2">
        <v>12840</v>
      </c>
      <c r="Q2197" s="2">
        <f>12840+12840</f>
        <v>25680</v>
      </c>
      <c r="R2197" s="3">
        <f t="shared" ref="R2197:R2260" si="269">SUM((Q2197*0.055)+Q2197)</f>
        <v>27092.400000000001</v>
      </c>
      <c r="S2197" s="3">
        <f t="shared" ref="S2197:S2260" si="270">SUM((R2197*0.053)+R2197)</f>
        <v>28528.297200000001</v>
      </c>
      <c r="T2197" s="2">
        <v>2672.1400000000003</v>
      </c>
      <c r="U2197" s="2">
        <v>0</v>
      </c>
      <c r="V2197" s="2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416.63</v>
      </c>
      <c r="AC2197">
        <v>482.29</v>
      </c>
      <c r="AD2197">
        <v>453.68</v>
      </c>
      <c r="AE2197">
        <v>0</v>
      </c>
      <c r="AF2197">
        <v>875.37</v>
      </c>
      <c r="AG2197">
        <v>444.17</v>
      </c>
      <c r="AH2197" s="2">
        <f t="shared" ref="AH2197:AH2260" si="271">SUM(AB2197:AG2197)</f>
        <v>2672.1400000000003</v>
      </c>
      <c r="AI2197" s="2">
        <f t="shared" si="266"/>
        <v>0.20811059190031156</v>
      </c>
      <c r="AJ2197">
        <v>2672.14</v>
      </c>
      <c r="AK2197" s="2">
        <f t="shared" ref="AK2197:AK2260" si="272">T2197*2</f>
        <v>5344.2800000000007</v>
      </c>
    </row>
    <row r="2198" spans="1:37" ht="12.75" customHeight="1">
      <c r="A2198" s="2">
        <v>14</v>
      </c>
      <c r="B2198" s="2">
        <v>15</v>
      </c>
      <c r="C2198" s="2" t="s">
        <v>10</v>
      </c>
      <c r="D2198" t="s">
        <v>1431</v>
      </c>
      <c r="E2198" s="2" t="s">
        <v>1605</v>
      </c>
      <c r="F2198" t="str">
        <f t="shared" si="267"/>
        <v>078GENERAL EXPENSES - OTHER</v>
      </c>
      <c r="G2198" t="str">
        <f t="shared" si="268"/>
        <v>1370YOUTH GENDER &amp; DISABILITY</v>
      </c>
      <c r="H2198" s="2" t="s">
        <v>1580</v>
      </c>
      <c r="I2198" t="s">
        <v>1326</v>
      </c>
      <c r="J2198" s="2" t="s">
        <v>480</v>
      </c>
      <c r="K2198" s="2" t="s">
        <v>481</v>
      </c>
      <c r="L2198" s="2" t="s">
        <v>395</v>
      </c>
      <c r="M2198" s="2" t="s">
        <v>396</v>
      </c>
      <c r="N2198" s="2" t="s">
        <v>452</v>
      </c>
      <c r="O2198" s="2" t="s">
        <v>453</v>
      </c>
      <c r="P2198" s="2">
        <v>0</v>
      </c>
      <c r="Q2198" s="2">
        <v>0</v>
      </c>
      <c r="R2198" s="3">
        <f t="shared" si="269"/>
        <v>0</v>
      </c>
      <c r="S2198" s="3">
        <f t="shared" si="270"/>
        <v>0</v>
      </c>
      <c r="T2198" s="2">
        <v>0</v>
      </c>
      <c r="U2198" s="2">
        <v>0</v>
      </c>
      <c r="V2198" s="2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 s="2">
        <f t="shared" si="271"/>
        <v>0</v>
      </c>
      <c r="AI2198" s="2" t="e">
        <f t="shared" si="266"/>
        <v>#DIV/0!</v>
      </c>
      <c r="AJ2198">
        <v>0</v>
      </c>
      <c r="AK2198" s="2">
        <f t="shared" si="272"/>
        <v>0</v>
      </c>
    </row>
    <row r="2199" spans="1:37" ht="12.75" customHeight="1">
      <c r="A2199" s="2">
        <v>14</v>
      </c>
      <c r="B2199" s="2">
        <v>15</v>
      </c>
      <c r="C2199" s="2" t="s">
        <v>10</v>
      </c>
      <c r="D2199" t="s">
        <v>1432</v>
      </c>
      <c r="E2199" s="2" t="s">
        <v>1605</v>
      </c>
      <c r="F2199" t="str">
        <f t="shared" si="267"/>
        <v>078GENERAL EXPENSES - OTHER</v>
      </c>
      <c r="G2199" t="str">
        <f t="shared" si="268"/>
        <v>1301ADVERTISING - GENERAL</v>
      </c>
      <c r="H2199" s="2" t="s">
        <v>1580</v>
      </c>
      <c r="I2199" t="s">
        <v>1326</v>
      </c>
      <c r="J2199" s="2" t="s">
        <v>498</v>
      </c>
      <c r="K2199" s="2" t="s">
        <v>499</v>
      </c>
      <c r="L2199" s="2" t="s">
        <v>395</v>
      </c>
      <c r="M2199" s="2" t="s">
        <v>396</v>
      </c>
      <c r="N2199" s="2" t="s">
        <v>529</v>
      </c>
      <c r="O2199" s="2" t="s">
        <v>530</v>
      </c>
      <c r="P2199" s="2">
        <v>3669</v>
      </c>
      <c r="Q2199" s="2">
        <v>3669</v>
      </c>
      <c r="R2199" s="3">
        <f t="shared" si="269"/>
        <v>3870.7950000000001</v>
      </c>
      <c r="S2199" s="3">
        <f t="shared" si="270"/>
        <v>4075.9471349999999</v>
      </c>
      <c r="T2199" s="2">
        <v>0</v>
      </c>
      <c r="U2199" s="2">
        <v>0</v>
      </c>
      <c r="V2199" s="2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 s="2">
        <f t="shared" si="271"/>
        <v>0</v>
      </c>
      <c r="AI2199" s="2">
        <f t="shared" si="266"/>
        <v>0</v>
      </c>
      <c r="AJ2199">
        <v>0</v>
      </c>
      <c r="AK2199" s="2">
        <f t="shared" si="272"/>
        <v>0</v>
      </c>
    </row>
    <row r="2200" spans="1:37" ht="12.75" customHeight="1">
      <c r="A2200" s="2">
        <v>14</v>
      </c>
      <c r="B2200" s="2">
        <v>15</v>
      </c>
      <c r="C2200" s="2" t="s">
        <v>10</v>
      </c>
      <c r="D2200" t="s">
        <v>1432</v>
      </c>
      <c r="E2200" s="2" t="s">
        <v>1605</v>
      </c>
      <c r="F2200" t="str">
        <f t="shared" si="267"/>
        <v>078GENERAL EXPENSES - OTHER</v>
      </c>
      <c r="G2200" t="str">
        <f t="shared" si="268"/>
        <v>1308CONFERENCE &amp; CONVENTION COST - DOMESTIC</v>
      </c>
      <c r="H2200" s="2" t="s">
        <v>1580</v>
      </c>
      <c r="I2200" t="s">
        <v>1326</v>
      </c>
      <c r="J2200" s="2" t="s">
        <v>498</v>
      </c>
      <c r="K2200" s="2" t="s">
        <v>499</v>
      </c>
      <c r="L2200" s="2" t="s">
        <v>395</v>
      </c>
      <c r="M2200" s="2" t="s">
        <v>396</v>
      </c>
      <c r="N2200" s="2" t="s">
        <v>463</v>
      </c>
      <c r="O2200" s="2" t="s">
        <v>464</v>
      </c>
      <c r="P2200" s="2">
        <v>1646</v>
      </c>
      <c r="Q2200" s="2">
        <v>1646</v>
      </c>
      <c r="R2200" s="3">
        <f t="shared" si="269"/>
        <v>1736.53</v>
      </c>
      <c r="S2200" s="3">
        <f t="shared" si="270"/>
        <v>1828.56609</v>
      </c>
      <c r="T2200" s="2">
        <v>0</v>
      </c>
      <c r="U2200" s="2">
        <v>0</v>
      </c>
      <c r="V2200" s="2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 s="2">
        <f t="shared" si="271"/>
        <v>0</v>
      </c>
      <c r="AI2200" s="2">
        <f t="shared" si="266"/>
        <v>0</v>
      </c>
      <c r="AJ2200">
        <v>0</v>
      </c>
      <c r="AK2200" s="2">
        <f t="shared" si="272"/>
        <v>0</v>
      </c>
    </row>
    <row r="2201" spans="1:37" ht="12.75" customHeight="1">
      <c r="A2201" s="2">
        <v>14</v>
      </c>
      <c r="B2201" s="2">
        <v>15</v>
      </c>
      <c r="C2201" s="2" t="s">
        <v>10</v>
      </c>
      <c r="D2201" t="s">
        <v>1432</v>
      </c>
      <c r="E2201" s="2" t="s">
        <v>1605</v>
      </c>
      <c r="F2201" t="str">
        <f t="shared" si="267"/>
        <v>078GENERAL EXPENSES - OTHER</v>
      </c>
      <c r="G2201" t="str">
        <f t="shared" si="268"/>
        <v>1310CONSULTANTS &amp; PROFFESIONAL FEES</v>
      </c>
      <c r="H2201" s="2" t="s">
        <v>1580</v>
      </c>
      <c r="I2201" t="s">
        <v>1326</v>
      </c>
      <c r="J2201" s="2" t="s">
        <v>498</v>
      </c>
      <c r="K2201" s="2" t="s">
        <v>499</v>
      </c>
      <c r="L2201" s="2" t="s">
        <v>395</v>
      </c>
      <c r="M2201" s="2" t="s">
        <v>396</v>
      </c>
      <c r="N2201" s="2" t="s">
        <v>457</v>
      </c>
      <c r="O2201" s="2" t="s">
        <v>458</v>
      </c>
      <c r="P2201" s="2">
        <v>53432</v>
      </c>
      <c r="Q2201" s="2">
        <v>53432</v>
      </c>
      <c r="R2201" s="3">
        <f t="shared" si="269"/>
        <v>56370.76</v>
      </c>
      <c r="S2201" s="3">
        <f t="shared" si="270"/>
        <v>59358.410280000004</v>
      </c>
      <c r="T2201" s="2">
        <v>0</v>
      </c>
      <c r="U2201" s="2">
        <v>0</v>
      </c>
      <c r="V2201" s="2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 s="2">
        <f t="shared" si="271"/>
        <v>0</v>
      </c>
      <c r="AI2201" s="2">
        <f t="shared" si="266"/>
        <v>0</v>
      </c>
      <c r="AJ2201">
        <v>0</v>
      </c>
      <c r="AK2201" s="2">
        <f t="shared" si="272"/>
        <v>0</v>
      </c>
    </row>
    <row r="2202" spans="1:37" ht="12.75" customHeight="1">
      <c r="A2202" s="2">
        <v>14</v>
      </c>
      <c r="B2202" s="2">
        <v>15</v>
      </c>
      <c r="C2202" s="2" t="s">
        <v>10</v>
      </c>
      <c r="D2202" t="s">
        <v>1432</v>
      </c>
      <c r="E2202" s="2" t="s">
        <v>1605</v>
      </c>
      <c r="F2202" t="str">
        <f t="shared" si="267"/>
        <v>078GENERAL EXPENSES - OTHER</v>
      </c>
      <c r="G2202" t="str">
        <f t="shared" si="268"/>
        <v>1321ENTERTAINMENT - OFFICIALS</v>
      </c>
      <c r="H2202" s="2" t="s">
        <v>1580</v>
      </c>
      <c r="I2202" t="s">
        <v>1326</v>
      </c>
      <c r="J2202" s="2" t="s">
        <v>498</v>
      </c>
      <c r="K2202" s="2" t="s">
        <v>499</v>
      </c>
      <c r="L2202" s="2" t="s">
        <v>395</v>
      </c>
      <c r="M2202" s="2" t="s">
        <v>396</v>
      </c>
      <c r="N2202" s="2" t="s">
        <v>467</v>
      </c>
      <c r="O2202" s="2" t="s">
        <v>468</v>
      </c>
      <c r="P2202" s="2">
        <v>2000</v>
      </c>
      <c r="Q2202" s="2">
        <v>2000</v>
      </c>
      <c r="R2202" s="3">
        <f t="shared" si="269"/>
        <v>2110</v>
      </c>
      <c r="S2202" s="3">
        <f t="shared" si="270"/>
        <v>2221.83</v>
      </c>
      <c r="T2202" s="2">
        <v>0</v>
      </c>
      <c r="U2202" s="2">
        <v>0</v>
      </c>
      <c r="V2202" s="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 s="2">
        <f t="shared" si="271"/>
        <v>0</v>
      </c>
      <c r="AI2202" s="2">
        <f t="shared" si="266"/>
        <v>0</v>
      </c>
      <c r="AJ2202">
        <v>0</v>
      </c>
      <c r="AK2202" s="2">
        <f t="shared" si="272"/>
        <v>0</v>
      </c>
    </row>
    <row r="2203" spans="1:37" ht="12.75" customHeight="1">
      <c r="A2203" s="2">
        <v>14</v>
      </c>
      <c r="B2203" s="2">
        <v>15</v>
      </c>
      <c r="C2203" s="2" t="s">
        <v>10</v>
      </c>
      <c r="D2203" t="s">
        <v>1432</v>
      </c>
      <c r="E2203" s="2" t="s">
        <v>1605</v>
      </c>
      <c r="F2203" t="str">
        <f t="shared" si="267"/>
        <v>078GENERAL EXPENSES - OTHER</v>
      </c>
      <c r="G2203" t="str">
        <f t="shared" si="268"/>
        <v>1322ENTERTAINMENT - PUBLIC ENTERTAINMENT</v>
      </c>
      <c r="H2203" s="2" t="s">
        <v>1580</v>
      </c>
      <c r="I2203" t="s">
        <v>1326</v>
      </c>
      <c r="J2203" s="2" t="s">
        <v>498</v>
      </c>
      <c r="K2203" s="2" t="s">
        <v>499</v>
      </c>
      <c r="L2203" s="2" t="s">
        <v>395</v>
      </c>
      <c r="M2203" s="2" t="s">
        <v>396</v>
      </c>
      <c r="N2203" s="2" t="s">
        <v>941</v>
      </c>
      <c r="O2203" s="2" t="s">
        <v>942</v>
      </c>
      <c r="P2203" s="2">
        <v>5250</v>
      </c>
      <c r="Q2203" s="2">
        <v>5250</v>
      </c>
      <c r="R2203" s="3">
        <f t="shared" si="269"/>
        <v>5538.75</v>
      </c>
      <c r="S2203" s="3">
        <f t="shared" si="270"/>
        <v>5832.30375</v>
      </c>
      <c r="T2203" s="2">
        <v>0</v>
      </c>
      <c r="U2203" s="2">
        <v>0</v>
      </c>
      <c r="V2203" s="2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 s="2">
        <f t="shared" si="271"/>
        <v>0</v>
      </c>
      <c r="AI2203" s="2">
        <f t="shared" si="266"/>
        <v>0</v>
      </c>
      <c r="AJ2203">
        <v>0</v>
      </c>
      <c r="AK2203" s="2">
        <f t="shared" si="272"/>
        <v>0</v>
      </c>
    </row>
    <row r="2204" spans="1:37" ht="12.75" customHeight="1">
      <c r="A2204" s="2">
        <v>14</v>
      </c>
      <c r="B2204" s="2">
        <v>15</v>
      </c>
      <c r="C2204" s="2" t="s">
        <v>10</v>
      </c>
      <c r="D2204" t="s">
        <v>1432</v>
      </c>
      <c r="E2204" s="2" t="s">
        <v>1605</v>
      </c>
      <c r="F2204" t="str">
        <f t="shared" si="267"/>
        <v>078GENERAL EXPENSES - OTHER</v>
      </c>
      <c r="G2204" t="str">
        <f t="shared" si="268"/>
        <v>1347POSTAGE &amp; COURIER FEES</v>
      </c>
      <c r="H2204" s="2" t="s">
        <v>1580</v>
      </c>
      <c r="I2204" t="s">
        <v>1326</v>
      </c>
      <c r="J2204" s="2" t="s">
        <v>498</v>
      </c>
      <c r="K2204" s="2" t="s">
        <v>499</v>
      </c>
      <c r="L2204" s="2" t="s">
        <v>395</v>
      </c>
      <c r="M2204" s="2" t="s">
        <v>396</v>
      </c>
      <c r="N2204" s="2" t="s">
        <v>471</v>
      </c>
      <c r="O2204" s="2" t="s">
        <v>472</v>
      </c>
      <c r="P2204" s="2">
        <v>881</v>
      </c>
      <c r="Q2204" s="2">
        <v>881</v>
      </c>
      <c r="R2204" s="3">
        <f t="shared" si="269"/>
        <v>929.45500000000004</v>
      </c>
      <c r="S2204" s="3">
        <f t="shared" si="270"/>
        <v>978.71611500000006</v>
      </c>
      <c r="T2204" s="2">
        <v>0</v>
      </c>
      <c r="U2204" s="2">
        <v>0</v>
      </c>
      <c r="V2204" s="2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 s="2">
        <f t="shared" si="271"/>
        <v>0</v>
      </c>
      <c r="AI2204" s="2">
        <f t="shared" si="266"/>
        <v>0</v>
      </c>
      <c r="AJ2204">
        <v>0</v>
      </c>
      <c r="AK2204" s="2">
        <f t="shared" si="272"/>
        <v>0</v>
      </c>
    </row>
    <row r="2205" spans="1:37" ht="12.75" customHeight="1">
      <c r="A2205" s="2">
        <v>14</v>
      </c>
      <c r="B2205" s="2">
        <v>15</v>
      </c>
      <c r="C2205" s="2" t="s">
        <v>10</v>
      </c>
      <c r="D2205" t="s">
        <v>1432</v>
      </c>
      <c r="E2205" s="2" t="s">
        <v>1605</v>
      </c>
      <c r="F2205" t="str">
        <f t="shared" si="267"/>
        <v>078GENERAL EXPENSES - OTHER</v>
      </c>
      <c r="G2205" t="str">
        <f t="shared" si="268"/>
        <v>1348PRINTING &amp; STATIONERY</v>
      </c>
      <c r="H2205" s="2" t="s">
        <v>1580</v>
      </c>
      <c r="I2205" t="s">
        <v>1326</v>
      </c>
      <c r="J2205" s="2" t="s">
        <v>498</v>
      </c>
      <c r="K2205" s="2" t="s">
        <v>499</v>
      </c>
      <c r="L2205" s="2" t="s">
        <v>395</v>
      </c>
      <c r="M2205" s="2" t="s">
        <v>396</v>
      </c>
      <c r="N2205" s="2" t="s">
        <v>473</v>
      </c>
      <c r="O2205" s="2" t="s">
        <v>474</v>
      </c>
      <c r="P2205" s="2">
        <v>13750</v>
      </c>
      <c r="Q2205" s="2">
        <v>13750</v>
      </c>
      <c r="R2205" s="3">
        <f t="shared" si="269"/>
        <v>14506.25</v>
      </c>
      <c r="S2205" s="3">
        <f t="shared" si="270"/>
        <v>15275.081249999999</v>
      </c>
      <c r="T2205" s="2">
        <v>3567.26</v>
      </c>
      <c r="U2205" s="2">
        <v>0</v>
      </c>
      <c r="V2205" s="2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786.05</v>
      </c>
      <c r="AC2205">
        <v>0</v>
      </c>
      <c r="AD2205">
        <v>2084.04</v>
      </c>
      <c r="AE2205">
        <v>0</v>
      </c>
      <c r="AF2205">
        <v>421.32</v>
      </c>
      <c r="AG2205">
        <v>275.85000000000002</v>
      </c>
      <c r="AH2205" s="2">
        <f t="shared" si="271"/>
        <v>3567.26</v>
      </c>
      <c r="AI2205" s="2">
        <f t="shared" si="266"/>
        <v>0.25943709090909095</v>
      </c>
      <c r="AJ2205">
        <v>3567.26</v>
      </c>
      <c r="AK2205" s="2">
        <f t="shared" si="272"/>
        <v>7134.52</v>
      </c>
    </row>
    <row r="2206" spans="1:37" ht="12.75" customHeight="1">
      <c r="A2206" s="2">
        <v>14</v>
      </c>
      <c r="B2206" s="2">
        <v>15</v>
      </c>
      <c r="C2206" s="2" t="s">
        <v>10</v>
      </c>
      <c r="D2206" t="s">
        <v>1432</v>
      </c>
      <c r="E2206" s="2" t="s">
        <v>1605</v>
      </c>
      <c r="F2206" t="str">
        <f t="shared" si="267"/>
        <v>078GENERAL EXPENSES - OTHER</v>
      </c>
      <c r="G2206" t="str">
        <f t="shared" si="268"/>
        <v>1353PUBLIC RELATIONS , TOURISM &amp; MARKETING</v>
      </c>
      <c r="H2206" s="2" t="s">
        <v>1580</v>
      </c>
      <c r="I2206" t="s">
        <v>1326</v>
      </c>
      <c r="J2206" s="2" t="s">
        <v>498</v>
      </c>
      <c r="K2206" s="2" t="s">
        <v>499</v>
      </c>
      <c r="L2206" s="2" t="s">
        <v>395</v>
      </c>
      <c r="M2206" s="2" t="s">
        <v>396</v>
      </c>
      <c r="N2206" s="2" t="s">
        <v>1229</v>
      </c>
      <c r="O2206" s="2" t="s">
        <v>1230</v>
      </c>
      <c r="P2206" s="2">
        <v>2698192</v>
      </c>
      <c r="Q2206" s="78">
        <v>5700000</v>
      </c>
      <c r="R2206" s="3">
        <v>5750000</v>
      </c>
      <c r="S2206" s="3">
        <v>5700000</v>
      </c>
      <c r="T2206" s="2">
        <v>1621277.13</v>
      </c>
      <c r="U2206" s="2">
        <v>0</v>
      </c>
      <c r="V2206" s="2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263157.89</v>
      </c>
      <c r="AC2206">
        <v>482575.5</v>
      </c>
      <c r="AD2206">
        <v>272864.36</v>
      </c>
      <c r="AE2206">
        <v>483449.88</v>
      </c>
      <c r="AF2206">
        <v>30048</v>
      </c>
      <c r="AG2206">
        <v>89181.5</v>
      </c>
      <c r="AH2206" s="2">
        <f t="shared" si="271"/>
        <v>1621277.13</v>
      </c>
      <c r="AI2206" s="2">
        <f t="shared" si="266"/>
        <v>0.60087537506597011</v>
      </c>
      <c r="AJ2206">
        <v>1621277.13</v>
      </c>
      <c r="AK2206" s="2">
        <f t="shared" si="272"/>
        <v>3242554.26</v>
      </c>
    </row>
    <row r="2207" spans="1:37" ht="12.75" customHeight="1">
      <c r="A2207" s="2">
        <v>14</v>
      </c>
      <c r="B2207" s="2">
        <v>15</v>
      </c>
      <c r="C2207" s="2" t="s">
        <v>10</v>
      </c>
      <c r="D2207" t="s">
        <v>1432</v>
      </c>
      <c r="E2207" s="2" t="s">
        <v>1605</v>
      </c>
      <c r="F2207" t="str">
        <f t="shared" si="267"/>
        <v>078GENERAL EXPENSES - OTHER</v>
      </c>
      <c r="G2207" t="str">
        <f t="shared" si="268"/>
        <v>1364SUBSISTANCE &amp; TRAVELLING EXPENSES</v>
      </c>
      <c r="H2207" s="2" t="s">
        <v>1580</v>
      </c>
      <c r="I2207" t="s">
        <v>1326</v>
      </c>
      <c r="J2207" s="2" t="s">
        <v>498</v>
      </c>
      <c r="K2207" s="2" t="s">
        <v>499</v>
      </c>
      <c r="L2207" s="2" t="s">
        <v>395</v>
      </c>
      <c r="M2207" s="2" t="s">
        <v>396</v>
      </c>
      <c r="N2207" s="2" t="s">
        <v>477</v>
      </c>
      <c r="O2207" s="2" t="s">
        <v>478</v>
      </c>
      <c r="P2207" s="2">
        <v>100000</v>
      </c>
      <c r="Q2207" s="2">
        <v>100000</v>
      </c>
      <c r="R2207" s="3">
        <f t="shared" si="269"/>
        <v>105500</v>
      </c>
      <c r="S2207" s="3">
        <f t="shared" si="270"/>
        <v>111091.5</v>
      </c>
      <c r="T2207" s="2">
        <v>60282.039999999994</v>
      </c>
      <c r="U2207" s="2">
        <v>0</v>
      </c>
      <c r="V2207" s="2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6528.55</v>
      </c>
      <c r="AC2207">
        <v>25329.27</v>
      </c>
      <c r="AD2207">
        <v>13365.8</v>
      </c>
      <c r="AE2207">
        <v>6770.38</v>
      </c>
      <c r="AF2207">
        <v>6005.44</v>
      </c>
      <c r="AG2207">
        <v>2282.6</v>
      </c>
      <c r="AH2207" s="2">
        <f t="shared" si="271"/>
        <v>60282.039999999994</v>
      </c>
      <c r="AI2207" s="2">
        <f t="shared" si="266"/>
        <v>0.60282039999999992</v>
      </c>
      <c r="AJ2207">
        <v>60282.04</v>
      </c>
      <c r="AK2207" s="2">
        <f t="shared" si="272"/>
        <v>120564.07999999999</v>
      </c>
    </row>
    <row r="2208" spans="1:37" ht="12.75" customHeight="1">
      <c r="A2208" s="2">
        <v>14</v>
      </c>
      <c r="B2208" s="2">
        <v>15</v>
      </c>
      <c r="C2208" s="2" t="s">
        <v>10</v>
      </c>
      <c r="D2208" t="s">
        <v>1432</v>
      </c>
      <c r="E2208" s="2" t="s">
        <v>1605</v>
      </c>
      <c r="F2208" t="str">
        <f t="shared" si="267"/>
        <v>078GENERAL EXPENSES - OTHER</v>
      </c>
      <c r="G2208" t="str">
        <f t="shared" si="268"/>
        <v>1366TELEPHONE</v>
      </c>
      <c r="H2208" s="2" t="s">
        <v>1580</v>
      </c>
      <c r="I2208" t="s">
        <v>1326</v>
      </c>
      <c r="J2208" s="2" t="s">
        <v>498</v>
      </c>
      <c r="K2208" s="2" t="s">
        <v>499</v>
      </c>
      <c r="L2208" s="2" t="s">
        <v>395</v>
      </c>
      <c r="M2208" s="2" t="s">
        <v>396</v>
      </c>
      <c r="N2208" s="2" t="s">
        <v>479</v>
      </c>
      <c r="O2208" s="2" t="s">
        <v>309</v>
      </c>
      <c r="P2208" s="2">
        <v>23136</v>
      </c>
      <c r="Q2208" s="2">
        <f>23136+17988</f>
        <v>41124</v>
      </c>
      <c r="R2208" s="3">
        <f t="shared" si="269"/>
        <v>43385.82</v>
      </c>
      <c r="S2208" s="3">
        <f t="shared" si="270"/>
        <v>45685.268459999999</v>
      </c>
      <c r="T2208" s="2">
        <v>12751.800000000001</v>
      </c>
      <c r="U2208" s="2">
        <v>0</v>
      </c>
      <c r="V2208" s="2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2149.77</v>
      </c>
      <c r="AC2208">
        <v>2269.9699999999998</v>
      </c>
      <c r="AD2208">
        <v>2218.42</v>
      </c>
      <c r="AE2208">
        <v>1335.05</v>
      </c>
      <c r="AF2208">
        <v>2978.26</v>
      </c>
      <c r="AG2208">
        <v>1800.33</v>
      </c>
      <c r="AH2208" s="2">
        <f t="shared" si="271"/>
        <v>12751.800000000001</v>
      </c>
      <c r="AI2208" s="2">
        <f t="shared" si="266"/>
        <v>0.55116701244813282</v>
      </c>
      <c r="AJ2208">
        <v>12751.8</v>
      </c>
      <c r="AK2208" s="2">
        <f t="shared" si="272"/>
        <v>25503.600000000002</v>
      </c>
    </row>
    <row r="2209" spans="1:37" ht="12.75" customHeight="1">
      <c r="A2209" s="2">
        <v>14</v>
      </c>
      <c r="B2209" s="2">
        <v>15</v>
      </c>
      <c r="C2209" s="2" t="s">
        <v>10</v>
      </c>
      <c r="D2209" t="s">
        <v>1433</v>
      </c>
      <c r="E2209" s="2" t="s">
        <v>1605</v>
      </c>
      <c r="F2209" t="str">
        <f t="shared" si="267"/>
        <v>078GENERAL EXPENSES - OTHER</v>
      </c>
      <c r="G2209" t="str">
        <f t="shared" si="268"/>
        <v>1301ADVERTISING - GENERAL</v>
      </c>
      <c r="H2209" s="2" t="s">
        <v>1581</v>
      </c>
      <c r="I2209" t="s">
        <v>1326</v>
      </c>
      <c r="J2209" s="2" t="s">
        <v>508</v>
      </c>
      <c r="K2209" s="2" t="s">
        <v>509</v>
      </c>
      <c r="L2209" s="2" t="s">
        <v>395</v>
      </c>
      <c r="M2209" s="2" t="s">
        <v>396</v>
      </c>
      <c r="N2209" s="2" t="s">
        <v>529</v>
      </c>
      <c r="O2209" s="2" t="s">
        <v>530</v>
      </c>
      <c r="P2209" s="2">
        <v>60000</v>
      </c>
      <c r="Q2209" s="2">
        <v>60000</v>
      </c>
      <c r="R2209" s="3">
        <f t="shared" si="269"/>
        <v>63300</v>
      </c>
      <c r="S2209" s="3">
        <f t="shared" si="270"/>
        <v>66654.899999999994</v>
      </c>
      <c r="T2209" s="2">
        <v>8530.2000000000007</v>
      </c>
      <c r="U2209" s="2">
        <v>955.35</v>
      </c>
      <c r="V2209" s="2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7574.85</v>
      </c>
      <c r="AG2209">
        <v>955.35</v>
      </c>
      <c r="AH2209" s="2">
        <f t="shared" si="271"/>
        <v>8530.2000000000007</v>
      </c>
      <c r="AI2209" s="2">
        <f t="shared" si="266"/>
        <v>0.14217000000000002</v>
      </c>
      <c r="AJ2209">
        <v>8530.2000000000007</v>
      </c>
      <c r="AK2209" s="2">
        <f t="shared" si="272"/>
        <v>17060.400000000001</v>
      </c>
    </row>
    <row r="2210" spans="1:37" ht="12.75" customHeight="1">
      <c r="A2210" s="2">
        <v>14</v>
      </c>
      <c r="B2210" s="2">
        <v>15</v>
      </c>
      <c r="C2210" s="2" t="s">
        <v>10</v>
      </c>
      <c r="D2210" t="s">
        <v>1433</v>
      </c>
      <c r="E2210" s="2" t="s">
        <v>1605</v>
      </c>
      <c r="F2210" t="str">
        <f t="shared" si="267"/>
        <v>078GENERAL EXPENSES - OTHER</v>
      </c>
      <c r="G2210" t="str">
        <f t="shared" si="268"/>
        <v>1308CONFERENCE &amp; CONVENTION COST - DOMESTIC</v>
      </c>
      <c r="H2210" s="2" t="s">
        <v>1581</v>
      </c>
      <c r="I2210" t="s">
        <v>1326</v>
      </c>
      <c r="J2210" s="2" t="s">
        <v>508</v>
      </c>
      <c r="K2210" s="2" t="s">
        <v>509</v>
      </c>
      <c r="L2210" s="2" t="s">
        <v>395</v>
      </c>
      <c r="M2210" s="2" t="s">
        <v>396</v>
      </c>
      <c r="N2210" s="2" t="s">
        <v>463</v>
      </c>
      <c r="O2210" s="2" t="s">
        <v>464</v>
      </c>
      <c r="P2210" s="2">
        <v>13000</v>
      </c>
      <c r="Q2210" s="2">
        <v>13000</v>
      </c>
      <c r="R2210" s="3">
        <f t="shared" si="269"/>
        <v>13715</v>
      </c>
      <c r="S2210" s="3">
        <f t="shared" si="270"/>
        <v>14441.895</v>
      </c>
      <c r="T2210" s="2">
        <v>0</v>
      </c>
      <c r="U2210" s="2">
        <v>0</v>
      </c>
      <c r="V2210" s="2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 s="2">
        <f t="shared" si="271"/>
        <v>0</v>
      </c>
      <c r="AI2210" s="2">
        <f t="shared" si="266"/>
        <v>0</v>
      </c>
      <c r="AJ2210">
        <v>0</v>
      </c>
      <c r="AK2210" s="2">
        <f t="shared" si="272"/>
        <v>0</v>
      </c>
    </row>
    <row r="2211" spans="1:37" ht="12.75" customHeight="1">
      <c r="A2211" s="2">
        <v>14</v>
      </c>
      <c r="B2211" s="2">
        <v>15</v>
      </c>
      <c r="C2211" s="2" t="s">
        <v>10</v>
      </c>
      <c r="D2211" t="s">
        <v>1433</v>
      </c>
      <c r="E2211" s="2" t="s">
        <v>1605</v>
      </c>
      <c r="F2211" t="str">
        <f t="shared" si="267"/>
        <v>078GENERAL EXPENSES - OTHER</v>
      </c>
      <c r="G2211" t="str">
        <f t="shared" si="268"/>
        <v>1315DEED NOTICES</v>
      </c>
      <c r="H2211" s="2" t="s">
        <v>1581</v>
      </c>
      <c r="I2211" t="s">
        <v>1326</v>
      </c>
      <c r="J2211" s="2" t="s">
        <v>508</v>
      </c>
      <c r="K2211" s="2" t="s">
        <v>509</v>
      </c>
      <c r="L2211" s="2" t="s">
        <v>395</v>
      </c>
      <c r="M2211" s="2" t="s">
        <v>396</v>
      </c>
      <c r="N2211" s="2" t="s">
        <v>1241</v>
      </c>
      <c r="O2211" s="2" t="s">
        <v>1242</v>
      </c>
      <c r="P2211" s="2">
        <v>30000</v>
      </c>
      <c r="Q2211" s="2">
        <v>30000</v>
      </c>
      <c r="R2211" s="3">
        <f t="shared" si="269"/>
        <v>31650</v>
      </c>
      <c r="S2211" s="3">
        <f t="shared" si="270"/>
        <v>33327.449999999997</v>
      </c>
      <c r="T2211" s="2">
        <v>10638.96</v>
      </c>
      <c r="U2211" s="2">
        <v>0</v>
      </c>
      <c r="V2211" s="2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3735.5</v>
      </c>
      <c r="AD2211">
        <v>2018.68</v>
      </c>
      <c r="AE2211">
        <v>1699.65</v>
      </c>
      <c r="AF2211">
        <v>1785.55</v>
      </c>
      <c r="AG2211">
        <v>1399.58</v>
      </c>
      <c r="AH2211" s="2">
        <f t="shared" si="271"/>
        <v>10638.96</v>
      </c>
      <c r="AI2211" s="2">
        <f t="shared" si="266"/>
        <v>0.35463199999999995</v>
      </c>
      <c r="AJ2211">
        <v>10638.96</v>
      </c>
      <c r="AK2211" s="2">
        <f t="shared" si="272"/>
        <v>21277.919999999998</v>
      </c>
    </row>
    <row r="2212" spans="1:37" ht="12.75" customHeight="1">
      <c r="A2212" s="2">
        <v>14</v>
      </c>
      <c r="B2212" s="2">
        <v>15</v>
      </c>
      <c r="C2212" s="2" t="s">
        <v>10</v>
      </c>
      <c r="D2212" t="s">
        <v>1433</v>
      </c>
      <c r="E2212" s="2" t="s">
        <v>1605</v>
      </c>
      <c r="F2212" t="str">
        <f t="shared" si="267"/>
        <v>078GENERAL EXPENSES - OTHER</v>
      </c>
      <c r="G2212" t="str">
        <f t="shared" si="268"/>
        <v>1321ENTERTAINMENT - OFFICIALS</v>
      </c>
      <c r="H2212" s="2" t="s">
        <v>1581</v>
      </c>
      <c r="I2212" t="s">
        <v>1326</v>
      </c>
      <c r="J2212" s="2" t="s">
        <v>508</v>
      </c>
      <c r="K2212" s="2" t="s">
        <v>509</v>
      </c>
      <c r="L2212" s="2" t="s">
        <v>395</v>
      </c>
      <c r="M2212" s="2" t="s">
        <v>396</v>
      </c>
      <c r="N2212" s="2" t="s">
        <v>467</v>
      </c>
      <c r="O2212" s="2" t="s">
        <v>468</v>
      </c>
      <c r="P2212" s="2">
        <v>2000</v>
      </c>
      <c r="Q2212" s="2">
        <v>2000</v>
      </c>
      <c r="R2212" s="3">
        <f t="shared" si="269"/>
        <v>2110</v>
      </c>
      <c r="S2212" s="3">
        <f t="shared" si="270"/>
        <v>2221.83</v>
      </c>
      <c r="T2212" s="2">
        <v>1700</v>
      </c>
      <c r="U2212" s="2">
        <v>0</v>
      </c>
      <c r="V2212" s="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1700</v>
      </c>
      <c r="AE2212">
        <v>0</v>
      </c>
      <c r="AF2212">
        <v>0</v>
      </c>
      <c r="AG2212">
        <v>0</v>
      </c>
      <c r="AH2212" s="2">
        <f t="shared" si="271"/>
        <v>1700</v>
      </c>
      <c r="AI2212" s="2">
        <f t="shared" si="266"/>
        <v>0.85</v>
      </c>
      <c r="AJ2212">
        <v>1700</v>
      </c>
      <c r="AK2212" s="2">
        <f t="shared" si="272"/>
        <v>3400</v>
      </c>
    </row>
    <row r="2213" spans="1:37" ht="12.75" customHeight="1">
      <c r="A2213" s="2">
        <v>14</v>
      </c>
      <c r="B2213" s="2">
        <v>15</v>
      </c>
      <c r="C2213" s="2" t="s">
        <v>10</v>
      </c>
      <c r="D2213" t="s">
        <v>1433</v>
      </c>
      <c r="E2213" s="2" t="s">
        <v>1605</v>
      </c>
      <c r="F2213" t="str">
        <f t="shared" si="267"/>
        <v>078GENERAL EXPENSES - OTHER</v>
      </c>
      <c r="G2213" t="str">
        <f t="shared" si="268"/>
        <v>1322ENTERTAINMENT - PUBLIC ENTERTAINMENT</v>
      </c>
      <c r="H2213" s="2" t="s">
        <v>1581</v>
      </c>
      <c r="I2213" t="s">
        <v>1326</v>
      </c>
      <c r="J2213" s="2" t="s">
        <v>508</v>
      </c>
      <c r="K2213" s="2" t="s">
        <v>509</v>
      </c>
      <c r="L2213" s="2" t="s">
        <v>395</v>
      </c>
      <c r="M2213" s="2" t="s">
        <v>396</v>
      </c>
      <c r="N2213" s="2" t="s">
        <v>941</v>
      </c>
      <c r="O2213" s="2" t="s">
        <v>942</v>
      </c>
      <c r="P2213" s="2">
        <v>5000</v>
      </c>
      <c r="Q2213" s="2">
        <v>5000</v>
      </c>
      <c r="R2213" s="3">
        <f t="shared" si="269"/>
        <v>5275</v>
      </c>
      <c r="S2213" s="3">
        <f t="shared" si="270"/>
        <v>5554.5749999999998</v>
      </c>
      <c r="T2213" s="2">
        <v>3450</v>
      </c>
      <c r="U2213" s="2">
        <v>0</v>
      </c>
      <c r="V2213" s="2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450</v>
      </c>
      <c r="AD2213">
        <v>900</v>
      </c>
      <c r="AE2213">
        <v>0</v>
      </c>
      <c r="AF2213">
        <v>450</v>
      </c>
      <c r="AG2213">
        <v>1650</v>
      </c>
      <c r="AH2213" s="2">
        <f t="shared" si="271"/>
        <v>3450</v>
      </c>
      <c r="AI2213" s="2">
        <f t="shared" si="266"/>
        <v>0.69</v>
      </c>
      <c r="AJ2213">
        <v>3450</v>
      </c>
      <c r="AK2213" s="2">
        <f t="shared" si="272"/>
        <v>6900</v>
      </c>
    </row>
    <row r="2214" spans="1:37" ht="12.75" customHeight="1">
      <c r="A2214" s="2">
        <v>14</v>
      </c>
      <c r="B2214" s="2">
        <v>15</v>
      </c>
      <c r="C2214" s="2" t="s">
        <v>10</v>
      </c>
      <c r="D2214" t="s">
        <v>1433</v>
      </c>
      <c r="E2214" s="2" t="s">
        <v>1605</v>
      </c>
      <c r="F2214" t="str">
        <f t="shared" si="267"/>
        <v>078GENERAL EXPENSES - OTHER</v>
      </c>
      <c r="G2214" t="str">
        <f t="shared" si="268"/>
        <v>1327INSURANCE</v>
      </c>
      <c r="H2214" s="2" t="s">
        <v>1581</v>
      </c>
      <c r="I2214" t="s">
        <v>1326</v>
      </c>
      <c r="J2214" s="2" t="s">
        <v>508</v>
      </c>
      <c r="K2214" s="2" t="s">
        <v>509</v>
      </c>
      <c r="L2214" s="2" t="s">
        <v>395</v>
      </c>
      <c r="M2214" s="2" t="s">
        <v>396</v>
      </c>
      <c r="N2214" s="2" t="s">
        <v>1243</v>
      </c>
      <c r="O2214" s="2" t="s">
        <v>1244</v>
      </c>
      <c r="P2214" s="2">
        <v>97535</v>
      </c>
      <c r="Q2214" s="2">
        <v>97535</v>
      </c>
      <c r="R2214" s="3">
        <f t="shared" si="269"/>
        <v>102899.425</v>
      </c>
      <c r="S2214" s="3">
        <f t="shared" si="270"/>
        <v>108353.09452500001</v>
      </c>
      <c r="T2214" s="2">
        <v>0</v>
      </c>
      <c r="U2214" s="2">
        <v>0</v>
      </c>
      <c r="V2214" s="2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 s="2">
        <f t="shared" si="271"/>
        <v>0</v>
      </c>
      <c r="AI2214" s="2">
        <f t="shared" si="266"/>
        <v>0</v>
      </c>
      <c r="AJ2214">
        <v>0</v>
      </c>
      <c r="AK2214" s="2">
        <f t="shared" si="272"/>
        <v>0</v>
      </c>
    </row>
    <row r="2215" spans="1:37" ht="12.75" customHeight="1">
      <c r="A2215" s="2">
        <v>14</v>
      </c>
      <c r="B2215" s="2">
        <v>15</v>
      </c>
      <c r="C2215" s="2" t="s">
        <v>10</v>
      </c>
      <c r="D2215" t="s">
        <v>1433</v>
      </c>
      <c r="E2215" s="2" t="s">
        <v>1605</v>
      </c>
      <c r="F2215" t="str">
        <f t="shared" si="267"/>
        <v>078GENERAL EXPENSES - OTHER</v>
      </c>
      <c r="G2215" t="str">
        <f t="shared" si="268"/>
        <v>1333LEGAL FEES - OTHER</v>
      </c>
      <c r="H2215" s="2" t="s">
        <v>1581</v>
      </c>
      <c r="I2215" t="s">
        <v>1326</v>
      </c>
      <c r="J2215" s="2" t="s">
        <v>508</v>
      </c>
      <c r="K2215" s="2" t="s">
        <v>509</v>
      </c>
      <c r="L2215" s="2" t="s">
        <v>395</v>
      </c>
      <c r="M2215" s="2" t="s">
        <v>396</v>
      </c>
      <c r="N2215" s="2" t="s">
        <v>1245</v>
      </c>
      <c r="O2215" s="2" t="s">
        <v>1246</v>
      </c>
      <c r="P2215" s="2">
        <v>18563</v>
      </c>
      <c r="Q2215" s="2">
        <v>18563</v>
      </c>
      <c r="R2215" s="3">
        <f t="shared" si="269"/>
        <v>19583.965</v>
      </c>
      <c r="S2215" s="3">
        <f t="shared" si="270"/>
        <v>20621.915144999999</v>
      </c>
      <c r="T2215" s="2">
        <v>0</v>
      </c>
      <c r="U2215" s="2">
        <v>0</v>
      </c>
      <c r="V2215" s="2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 s="2">
        <f t="shared" si="271"/>
        <v>0</v>
      </c>
      <c r="AI2215" s="2">
        <f t="shared" si="266"/>
        <v>0</v>
      </c>
      <c r="AJ2215">
        <v>0</v>
      </c>
      <c r="AK2215" s="2">
        <f t="shared" si="272"/>
        <v>0</v>
      </c>
    </row>
    <row r="2216" spans="1:37" ht="12.75" customHeight="1">
      <c r="A2216" s="2">
        <v>14</v>
      </c>
      <c r="B2216" s="2">
        <v>15</v>
      </c>
      <c r="C2216" s="2" t="s">
        <v>10</v>
      </c>
      <c r="D2216" t="s">
        <v>1433</v>
      </c>
      <c r="E2216" s="2" t="s">
        <v>1605</v>
      </c>
      <c r="F2216" t="str">
        <f t="shared" si="267"/>
        <v>078GENERAL EXPENSES - OTHER</v>
      </c>
      <c r="G2216" t="str">
        <f t="shared" si="268"/>
        <v>1340MEMBERSHIP FEES - OTHER</v>
      </c>
      <c r="H2216" s="2" t="s">
        <v>1581</v>
      </c>
      <c r="I2216" t="s">
        <v>1326</v>
      </c>
      <c r="J2216" s="2" t="s">
        <v>508</v>
      </c>
      <c r="K2216" s="2" t="s">
        <v>509</v>
      </c>
      <c r="L2216" s="2" t="s">
        <v>395</v>
      </c>
      <c r="M2216" s="2" t="s">
        <v>396</v>
      </c>
      <c r="N2216" s="2" t="s">
        <v>1237</v>
      </c>
      <c r="O2216" s="2" t="s">
        <v>1238</v>
      </c>
      <c r="P2216" s="2">
        <v>750</v>
      </c>
      <c r="Q2216" s="2">
        <v>750</v>
      </c>
      <c r="R2216" s="3">
        <f t="shared" si="269"/>
        <v>791.25</v>
      </c>
      <c r="S2216" s="3">
        <f t="shared" si="270"/>
        <v>833.18624999999997</v>
      </c>
      <c r="T2216" s="2">
        <v>675.44</v>
      </c>
      <c r="U2216" s="2">
        <v>0</v>
      </c>
      <c r="V2216" s="2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675.44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 s="2">
        <f t="shared" si="271"/>
        <v>675.44</v>
      </c>
      <c r="AI2216" s="2">
        <f t="shared" si="266"/>
        <v>0.90058666666666676</v>
      </c>
      <c r="AJ2216">
        <v>675.44</v>
      </c>
      <c r="AK2216" s="2">
        <f t="shared" si="272"/>
        <v>1350.88</v>
      </c>
    </row>
    <row r="2217" spans="1:37" ht="12.75" customHeight="1">
      <c r="A2217" s="2">
        <v>14</v>
      </c>
      <c r="B2217" s="2">
        <v>15</v>
      </c>
      <c r="C2217" s="2" t="s">
        <v>10</v>
      </c>
      <c r="D2217" t="s">
        <v>1433</v>
      </c>
      <c r="E2217" s="2" t="s">
        <v>1605</v>
      </c>
      <c r="F2217" t="str">
        <f t="shared" si="267"/>
        <v>078GENERAL EXPENSES - OTHER</v>
      </c>
      <c r="G2217" t="str">
        <f t="shared" si="268"/>
        <v>1344NON-CAPITAL TOOLS &amp; EQUIPMENT</v>
      </c>
      <c r="H2217" s="2" t="s">
        <v>1581</v>
      </c>
      <c r="I2217" t="s">
        <v>1326</v>
      </c>
      <c r="J2217" s="2" t="s">
        <v>508</v>
      </c>
      <c r="K2217" s="2" t="s">
        <v>509</v>
      </c>
      <c r="L2217" s="2" t="s">
        <v>395</v>
      </c>
      <c r="M2217" s="2" t="s">
        <v>396</v>
      </c>
      <c r="N2217" s="2" t="s">
        <v>469</v>
      </c>
      <c r="O2217" s="2" t="s">
        <v>470</v>
      </c>
      <c r="P2217" s="2">
        <v>1000</v>
      </c>
      <c r="Q2217" s="2">
        <v>1000</v>
      </c>
      <c r="R2217" s="3">
        <f t="shared" si="269"/>
        <v>1055</v>
      </c>
      <c r="S2217" s="3">
        <f t="shared" si="270"/>
        <v>1110.915</v>
      </c>
      <c r="T2217" s="2">
        <v>0</v>
      </c>
      <c r="U2217" s="2">
        <v>0</v>
      </c>
      <c r="V2217" s="2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 s="2">
        <f t="shared" si="271"/>
        <v>0</v>
      </c>
      <c r="AI2217" s="2">
        <f t="shared" si="266"/>
        <v>0</v>
      </c>
      <c r="AJ2217">
        <v>0</v>
      </c>
      <c r="AK2217" s="2">
        <f t="shared" si="272"/>
        <v>0</v>
      </c>
    </row>
    <row r="2218" spans="1:37" ht="12.75" customHeight="1">
      <c r="A2218" s="2">
        <v>14</v>
      </c>
      <c r="B2218" s="2">
        <v>15</v>
      </c>
      <c r="C2218" s="2" t="s">
        <v>10</v>
      </c>
      <c r="D2218" t="s">
        <v>1433</v>
      </c>
      <c r="E2218" s="2" t="s">
        <v>1605</v>
      </c>
      <c r="F2218" t="str">
        <f t="shared" si="267"/>
        <v>078GENERAL EXPENSES - OTHER</v>
      </c>
      <c r="G2218" t="str">
        <f t="shared" si="268"/>
        <v>1347POSTAGE &amp; COURIER FEES</v>
      </c>
      <c r="H2218" s="2" t="s">
        <v>1581</v>
      </c>
      <c r="I2218" t="s">
        <v>1326</v>
      </c>
      <c r="J2218" s="2" t="s">
        <v>508</v>
      </c>
      <c r="K2218" s="2" t="s">
        <v>509</v>
      </c>
      <c r="L2218" s="2" t="s">
        <v>395</v>
      </c>
      <c r="M2218" s="2" t="s">
        <v>396</v>
      </c>
      <c r="N2218" s="2" t="s">
        <v>471</v>
      </c>
      <c r="O2218" s="2" t="s">
        <v>472</v>
      </c>
      <c r="P2218" s="2">
        <v>1923</v>
      </c>
      <c r="Q2218" s="2">
        <v>1923</v>
      </c>
      <c r="R2218" s="3">
        <f t="shared" si="269"/>
        <v>2028.7650000000001</v>
      </c>
      <c r="S2218" s="3">
        <f t="shared" si="270"/>
        <v>2136.2895450000001</v>
      </c>
      <c r="T2218" s="2">
        <v>0</v>
      </c>
      <c r="U2218" s="2">
        <v>0</v>
      </c>
      <c r="V2218" s="2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 s="2">
        <f t="shared" si="271"/>
        <v>0</v>
      </c>
      <c r="AI2218" s="2">
        <f t="shared" si="266"/>
        <v>0</v>
      </c>
      <c r="AJ2218">
        <v>0</v>
      </c>
      <c r="AK2218" s="2">
        <f t="shared" si="272"/>
        <v>0</v>
      </c>
    </row>
    <row r="2219" spans="1:37" ht="12.75" customHeight="1">
      <c r="A2219" s="2">
        <v>14</v>
      </c>
      <c r="B2219" s="2">
        <v>15</v>
      </c>
      <c r="C2219" s="2" t="s">
        <v>10</v>
      </c>
      <c r="D2219" t="s">
        <v>1433</v>
      </c>
      <c r="E2219" s="2" t="s">
        <v>1605</v>
      </c>
      <c r="F2219" t="str">
        <f t="shared" si="267"/>
        <v>078GENERAL EXPENSES - OTHER</v>
      </c>
      <c r="G2219" t="str">
        <f t="shared" si="268"/>
        <v>1348PRINTING &amp; STATIONERY</v>
      </c>
      <c r="H2219" s="2" t="s">
        <v>1581</v>
      </c>
      <c r="I2219" t="s">
        <v>1326</v>
      </c>
      <c r="J2219" s="2" t="s">
        <v>508</v>
      </c>
      <c r="K2219" s="2" t="s">
        <v>509</v>
      </c>
      <c r="L2219" s="2" t="s">
        <v>395</v>
      </c>
      <c r="M2219" s="2" t="s">
        <v>396</v>
      </c>
      <c r="N2219" s="2" t="s">
        <v>473</v>
      </c>
      <c r="O2219" s="2" t="s">
        <v>474</v>
      </c>
      <c r="P2219" s="2">
        <v>25000</v>
      </c>
      <c r="Q2219" s="2">
        <v>25000</v>
      </c>
      <c r="R2219" s="3">
        <f t="shared" si="269"/>
        <v>26375</v>
      </c>
      <c r="S2219" s="3">
        <f t="shared" si="270"/>
        <v>27772.875</v>
      </c>
      <c r="T2219" s="2">
        <v>2296.98</v>
      </c>
      <c r="U2219" s="2">
        <v>0</v>
      </c>
      <c r="V2219" s="2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483.57</v>
      </c>
      <c r="AC2219">
        <v>58.45</v>
      </c>
      <c r="AD2219">
        <v>1226.54</v>
      </c>
      <c r="AE2219">
        <v>0</v>
      </c>
      <c r="AF2219">
        <v>253.26</v>
      </c>
      <c r="AG2219">
        <v>275.16000000000003</v>
      </c>
      <c r="AH2219" s="2">
        <f t="shared" si="271"/>
        <v>2296.98</v>
      </c>
      <c r="AI2219" s="2">
        <f t="shared" si="266"/>
        <v>9.1879199999999994E-2</v>
      </c>
      <c r="AJ2219">
        <v>2296.98</v>
      </c>
      <c r="AK2219" s="2">
        <f t="shared" si="272"/>
        <v>4593.96</v>
      </c>
    </row>
    <row r="2220" spans="1:37" ht="12.75" customHeight="1">
      <c r="A2220" s="2">
        <v>14</v>
      </c>
      <c r="B2220" s="2">
        <v>15</v>
      </c>
      <c r="C2220" s="2" t="s">
        <v>10</v>
      </c>
      <c r="D2220" t="s">
        <v>1433</v>
      </c>
      <c r="E2220" s="2" t="s">
        <v>1605</v>
      </c>
      <c r="F2220" t="str">
        <f t="shared" si="267"/>
        <v>078GENERAL EXPENSES - OTHER</v>
      </c>
      <c r="G2220" t="str">
        <f t="shared" si="268"/>
        <v>1364SUBSISTANCE &amp; TRAVELLING EXPENSES</v>
      </c>
      <c r="H2220" s="2" t="s">
        <v>1581</v>
      </c>
      <c r="I2220" t="s">
        <v>1326</v>
      </c>
      <c r="J2220" s="2" t="s">
        <v>508</v>
      </c>
      <c r="K2220" s="2" t="s">
        <v>509</v>
      </c>
      <c r="L2220" s="2" t="s">
        <v>395</v>
      </c>
      <c r="M2220" s="2" t="s">
        <v>396</v>
      </c>
      <c r="N2220" s="2" t="s">
        <v>477</v>
      </c>
      <c r="O2220" s="2" t="s">
        <v>478</v>
      </c>
      <c r="P2220" s="2">
        <v>34723</v>
      </c>
      <c r="Q2220" s="2">
        <v>34723</v>
      </c>
      <c r="R2220" s="3">
        <f t="shared" si="269"/>
        <v>36632.764999999999</v>
      </c>
      <c r="S2220" s="3">
        <f t="shared" si="270"/>
        <v>38574.301545000002</v>
      </c>
      <c r="T2220" s="2">
        <v>33972.47</v>
      </c>
      <c r="U2220" s="2">
        <v>0</v>
      </c>
      <c r="V2220" s="2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15206</v>
      </c>
      <c r="AD2220">
        <v>15768.25</v>
      </c>
      <c r="AE2220">
        <v>0</v>
      </c>
      <c r="AF2220">
        <v>2998.22</v>
      </c>
      <c r="AG2220">
        <v>0</v>
      </c>
      <c r="AH2220" s="2">
        <f t="shared" si="271"/>
        <v>33972.47</v>
      </c>
      <c r="AI2220" s="2">
        <f t="shared" si="266"/>
        <v>0.97838522017106822</v>
      </c>
      <c r="AJ2220">
        <v>33972.47</v>
      </c>
      <c r="AK2220" s="2">
        <f t="shared" si="272"/>
        <v>67944.94</v>
      </c>
    </row>
    <row r="2221" spans="1:37" ht="12.75" customHeight="1">
      <c r="A2221" s="2">
        <v>14</v>
      </c>
      <c r="B2221" s="2">
        <v>15</v>
      </c>
      <c r="C2221" s="2" t="s">
        <v>10</v>
      </c>
      <c r="D2221" t="s">
        <v>1433</v>
      </c>
      <c r="E2221" s="2" t="s">
        <v>1605</v>
      </c>
      <c r="F2221" t="str">
        <f t="shared" si="267"/>
        <v>078GENERAL EXPENSES - OTHER</v>
      </c>
      <c r="G2221" t="str">
        <f t="shared" si="268"/>
        <v>1366TELEPHONE</v>
      </c>
      <c r="H2221" s="2" t="s">
        <v>1581</v>
      </c>
      <c r="I2221" t="s">
        <v>1326</v>
      </c>
      <c r="J2221" s="2" t="s">
        <v>508</v>
      </c>
      <c r="K2221" s="2" t="s">
        <v>509</v>
      </c>
      <c r="L2221" s="2" t="s">
        <v>395</v>
      </c>
      <c r="M2221" s="2" t="s">
        <v>396</v>
      </c>
      <c r="N2221" s="2" t="s">
        <v>479</v>
      </c>
      <c r="O2221" s="2" t="s">
        <v>309</v>
      </c>
      <c r="P2221" s="2">
        <v>25788</v>
      </c>
      <c r="Q2221" s="2">
        <f>25788+25788</f>
        <v>51576</v>
      </c>
      <c r="R2221" s="3">
        <f t="shared" si="269"/>
        <v>54412.68</v>
      </c>
      <c r="S2221" s="3">
        <f t="shared" si="270"/>
        <v>57296.552040000002</v>
      </c>
      <c r="T2221" s="2">
        <v>12779.81</v>
      </c>
      <c r="U2221" s="2">
        <v>0</v>
      </c>
      <c r="V2221" s="2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1669.73</v>
      </c>
      <c r="AC2221">
        <v>2829.22</v>
      </c>
      <c r="AD2221">
        <v>2243.94</v>
      </c>
      <c r="AE2221">
        <v>1436.29</v>
      </c>
      <c r="AF2221">
        <v>2407.14</v>
      </c>
      <c r="AG2221">
        <v>2193.4899999999998</v>
      </c>
      <c r="AH2221" s="2">
        <f t="shared" si="271"/>
        <v>12779.81</v>
      </c>
      <c r="AI2221" s="2">
        <f t="shared" si="266"/>
        <v>0.49557197145959359</v>
      </c>
      <c r="AJ2221">
        <v>12779.81</v>
      </c>
      <c r="AK2221" s="2">
        <f t="shared" si="272"/>
        <v>25559.62</v>
      </c>
    </row>
    <row r="2222" spans="1:37" ht="12.75" customHeight="1">
      <c r="A2222" s="2">
        <v>14</v>
      </c>
      <c r="B2222" s="2">
        <v>15</v>
      </c>
      <c r="C2222" s="2" t="s">
        <v>10</v>
      </c>
      <c r="D2222" t="s">
        <v>1434</v>
      </c>
      <c r="E2222" s="2" t="s">
        <v>1605</v>
      </c>
      <c r="F2222" t="str">
        <f t="shared" si="267"/>
        <v>078GENERAL EXPENSES - OTHER</v>
      </c>
      <c r="G2222" t="str">
        <f t="shared" si="268"/>
        <v>1301ADVERTISING - GENERAL</v>
      </c>
      <c r="H2222" s="2" t="s">
        <v>1572</v>
      </c>
      <c r="I2222" t="s">
        <v>1326</v>
      </c>
      <c r="J2222" s="2" t="s">
        <v>512</v>
      </c>
      <c r="K2222" s="2" t="s">
        <v>513</v>
      </c>
      <c r="L2222" s="2" t="s">
        <v>395</v>
      </c>
      <c r="M2222" s="2" t="s">
        <v>396</v>
      </c>
      <c r="N2222" s="2" t="s">
        <v>529</v>
      </c>
      <c r="O2222" s="2" t="s">
        <v>530</v>
      </c>
      <c r="P2222" s="2">
        <v>30000</v>
      </c>
      <c r="Q2222" s="2">
        <v>30000</v>
      </c>
      <c r="R2222" s="3">
        <f t="shared" si="269"/>
        <v>31650</v>
      </c>
      <c r="S2222" s="3">
        <f t="shared" si="270"/>
        <v>33327.449999999997</v>
      </c>
      <c r="T2222" s="2">
        <v>9320</v>
      </c>
      <c r="U2222" s="2">
        <v>0</v>
      </c>
      <c r="V2222" s="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3120</v>
      </c>
      <c r="AC2222">
        <v>6200</v>
      </c>
      <c r="AD2222">
        <v>0</v>
      </c>
      <c r="AE2222">
        <v>0</v>
      </c>
      <c r="AF2222">
        <v>0</v>
      </c>
      <c r="AG2222">
        <v>0</v>
      </c>
      <c r="AH2222" s="2">
        <f t="shared" si="271"/>
        <v>9320</v>
      </c>
      <c r="AI2222" s="2">
        <f t="shared" si="266"/>
        <v>0.31066666666666665</v>
      </c>
      <c r="AJ2222">
        <v>9320</v>
      </c>
      <c r="AK2222" s="2">
        <f t="shared" si="272"/>
        <v>18640</v>
      </c>
    </row>
    <row r="2223" spans="1:37" ht="12.75" customHeight="1">
      <c r="A2223" s="2">
        <v>14</v>
      </c>
      <c r="B2223" s="2">
        <v>15</v>
      </c>
      <c r="C2223" s="2" t="s">
        <v>10</v>
      </c>
      <c r="D2223" t="s">
        <v>1434</v>
      </c>
      <c r="E2223" s="2" t="s">
        <v>1605</v>
      </c>
      <c r="F2223" t="str">
        <f t="shared" si="267"/>
        <v>078GENERAL EXPENSES - OTHER</v>
      </c>
      <c r="G2223" t="str">
        <f t="shared" si="268"/>
        <v>1308CONFERENCE &amp; CONVENTION COST - DOMESTIC</v>
      </c>
      <c r="H2223" s="2" t="s">
        <v>1572</v>
      </c>
      <c r="I2223" t="s">
        <v>1326</v>
      </c>
      <c r="J2223" s="2" t="s">
        <v>512</v>
      </c>
      <c r="K2223" s="2" t="s">
        <v>513</v>
      </c>
      <c r="L2223" s="2" t="s">
        <v>395</v>
      </c>
      <c r="M2223" s="2" t="s">
        <v>396</v>
      </c>
      <c r="N2223" s="2" t="s">
        <v>463</v>
      </c>
      <c r="O2223" s="2" t="s">
        <v>464</v>
      </c>
      <c r="P2223" s="2">
        <v>7979</v>
      </c>
      <c r="Q2223" s="2">
        <v>7979</v>
      </c>
      <c r="R2223" s="3">
        <f t="shared" si="269"/>
        <v>8417.8449999999993</v>
      </c>
      <c r="S2223" s="3">
        <f t="shared" si="270"/>
        <v>8863.990785</v>
      </c>
      <c r="T2223" s="2">
        <v>0</v>
      </c>
      <c r="U2223" s="2">
        <v>0</v>
      </c>
      <c r="V2223" s="2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 s="2">
        <f t="shared" si="271"/>
        <v>0</v>
      </c>
      <c r="AI2223" s="2">
        <f t="shared" si="266"/>
        <v>0</v>
      </c>
      <c r="AJ2223">
        <v>0</v>
      </c>
      <c r="AK2223" s="2">
        <f t="shared" si="272"/>
        <v>0</v>
      </c>
    </row>
    <row r="2224" spans="1:37" ht="12.75" customHeight="1">
      <c r="A2224" s="2">
        <v>14</v>
      </c>
      <c r="B2224" s="2">
        <v>15</v>
      </c>
      <c r="C2224" s="2" t="s">
        <v>10</v>
      </c>
      <c r="D2224" t="s">
        <v>1434</v>
      </c>
      <c r="E2224" s="2" t="s">
        <v>1605</v>
      </c>
      <c r="F2224" t="str">
        <f t="shared" si="267"/>
        <v>078GENERAL EXPENSES - OTHER</v>
      </c>
      <c r="G2224" t="str">
        <f t="shared" si="268"/>
        <v>1310CONSULTANTS &amp; PROFFESIONAL FEES</v>
      </c>
      <c r="H2224" s="2" t="s">
        <v>1572</v>
      </c>
      <c r="I2224" t="s">
        <v>1326</v>
      </c>
      <c r="J2224" s="2" t="s">
        <v>512</v>
      </c>
      <c r="K2224" s="2" t="s">
        <v>513</v>
      </c>
      <c r="L2224" s="2" t="s">
        <v>395</v>
      </c>
      <c r="M2224" s="2" t="s">
        <v>396</v>
      </c>
      <c r="N2224" s="2" t="s">
        <v>457</v>
      </c>
      <c r="O2224" s="2" t="s">
        <v>458</v>
      </c>
      <c r="P2224" s="2">
        <v>285000</v>
      </c>
      <c r="Q2224" s="2">
        <v>285000</v>
      </c>
      <c r="R2224" s="3">
        <f t="shared" si="269"/>
        <v>300675</v>
      </c>
      <c r="S2224" s="3">
        <f t="shared" si="270"/>
        <v>316610.77500000002</v>
      </c>
      <c r="T2224" s="2">
        <v>119000.95</v>
      </c>
      <c r="U2224" s="2">
        <v>116357.6</v>
      </c>
      <c r="V2224" s="2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31448</v>
      </c>
      <c r="AC2224">
        <v>51604.95</v>
      </c>
      <c r="AD2224">
        <v>4500</v>
      </c>
      <c r="AE2224">
        <v>0</v>
      </c>
      <c r="AF2224">
        <v>31448</v>
      </c>
      <c r="AG2224">
        <v>0</v>
      </c>
      <c r="AH2224" s="2">
        <f t="shared" si="271"/>
        <v>119000.95</v>
      </c>
      <c r="AI2224" s="2">
        <f t="shared" si="266"/>
        <v>0.41754719298245613</v>
      </c>
      <c r="AJ2224">
        <v>119000.95</v>
      </c>
      <c r="AK2224" s="2">
        <f t="shared" si="272"/>
        <v>238001.9</v>
      </c>
    </row>
    <row r="2225" spans="1:37" ht="12.75" customHeight="1">
      <c r="A2225" s="2">
        <v>14</v>
      </c>
      <c r="B2225" s="2">
        <v>15</v>
      </c>
      <c r="C2225" s="2" t="s">
        <v>10</v>
      </c>
      <c r="D2225" t="s">
        <v>1434</v>
      </c>
      <c r="E2225" s="2" t="s">
        <v>1605</v>
      </c>
      <c r="F2225" t="str">
        <f t="shared" si="267"/>
        <v>078GENERAL EXPENSES - OTHER</v>
      </c>
      <c r="G2225" t="str">
        <f t="shared" si="268"/>
        <v>1311CONSUMABLE DOMESTIC ITEMS</v>
      </c>
      <c r="H2225" s="2" t="s">
        <v>1572</v>
      </c>
      <c r="I2225" t="s">
        <v>1326</v>
      </c>
      <c r="J2225" s="2" t="s">
        <v>512</v>
      </c>
      <c r="K2225" s="2" t="s">
        <v>513</v>
      </c>
      <c r="L2225" s="2" t="s">
        <v>395</v>
      </c>
      <c r="M2225" s="2" t="s">
        <v>396</v>
      </c>
      <c r="N2225" s="2" t="s">
        <v>465</v>
      </c>
      <c r="O2225" s="2" t="s">
        <v>466</v>
      </c>
      <c r="P2225" s="2">
        <v>2579</v>
      </c>
      <c r="Q2225" s="2">
        <v>2579</v>
      </c>
      <c r="R2225" s="3">
        <f t="shared" si="269"/>
        <v>2720.8449999999998</v>
      </c>
      <c r="S2225" s="3">
        <f t="shared" si="270"/>
        <v>2865.0497849999997</v>
      </c>
      <c r="T2225" s="2">
        <v>0</v>
      </c>
      <c r="U2225" s="2">
        <v>0</v>
      </c>
      <c r="V2225" s="2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 s="2">
        <f t="shared" si="271"/>
        <v>0</v>
      </c>
      <c r="AI2225" s="2">
        <f t="shared" si="266"/>
        <v>0</v>
      </c>
      <c r="AJ2225">
        <v>0</v>
      </c>
      <c r="AK2225" s="2">
        <f t="shared" si="272"/>
        <v>0</v>
      </c>
    </row>
    <row r="2226" spans="1:37" ht="12.75" customHeight="1">
      <c r="A2226" s="2">
        <v>14</v>
      </c>
      <c r="B2226" s="2">
        <v>15</v>
      </c>
      <c r="C2226" s="2" t="s">
        <v>10</v>
      </c>
      <c r="D2226" t="s">
        <v>1434</v>
      </c>
      <c r="E2226" s="2" t="s">
        <v>1605</v>
      </c>
      <c r="F2226" t="str">
        <f t="shared" si="267"/>
        <v>078GENERAL EXPENSES - OTHER</v>
      </c>
      <c r="G2226" t="str">
        <f t="shared" si="268"/>
        <v>1315DEED NOTICES</v>
      </c>
      <c r="H2226" s="2" t="s">
        <v>1572</v>
      </c>
      <c r="I2226" t="s">
        <v>1326</v>
      </c>
      <c r="J2226" s="2" t="s">
        <v>512</v>
      </c>
      <c r="K2226" s="2" t="s">
        <v>513</v>
      </c>
      <c r="L2226" s="2" t="s">
        <v>395</v>
      </c>
      <c r="M2226" s="2" t="s">
        <v>396</v>
      </c>
      <c r="N2226" s="2" t="s">
        <v>1241</v>
      </c>
      <c r="O2226" s="2" t="s">
        <v>1242</v>
      </c>
      <c r="P2226" s="2">
        <v>16663</v>
      </c>
      <c r="Q2226" s="2">
        <v>16663</v>
      </c>
      <c r="R2226" s="3">
        <f t="shared" si="269"/>
        <v>17579.465</v>
      </c>
      <c r="S2226" s="3">
        <f t="shared" si="270"/>
        <v>18511.176645</v>
      </c>
      <c r="T2226" s="2">
        <v>5319.4800000000005</v>
      </c>
      <c r="U2226" s="2">
        <v>0</v>
      </c>
      <c r="V2226" s="2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1867.75</v>
      </c>
      <c r="AD2226">
        <v>1009.34</v>
      </c>
      <c r="AE2226">
        <v>849.83</v>
      </c>
      <c r="AF2226">
        <v>892.77</v>
      </c>
      <c r="AG2226">
        <v>699.79</v>
      </c>
      <c r="AH2226" s="2">
        <f t="shared" si="271"/>
        <v>5319.4800000000005</v>
      </c>
      <c r="AI2226" s="2">
        <f t="shared" si="266"/>
        <v>0.31923903258716918</v>
      </c>
      <c r="AJ2226">
        <v>5319.48</v>
      </c>
      <c r="AK2226" s="2">
        <f t="shared" si="272"/>
        <v>10638.960000000001</v>
      </c>
    </row>
    <row r="2227" spans="1:37" ht="12.75" customHeight="1">
      <c r="A2227" s="2">
        <v>14</v>
      </c>
      <c r="B2227" s="2">
        <v>15</v>
      </c>
      <c r="C2227" s="2" t="s">
        <v>10</v>
      </c>
      <c r="D2227" t="s">
        <v>1434</v>
      </c>
      <c r="E2227" s="2" t="s">
        <v>1605</v>
      </c>
      <c r="F2227" t="str">
        <f t="shared" si="267"/>
        <v>078GENERAL EXPENSES - OTHER</v>
      </c>
      <c r="G2227" t="str">
        <f t="shared" si="268"/>
        <v>1321ENTERTAINMENT - OFFICIALS</v>
      </c>
      <c r="H2227" s="2" t="s">
        <v>1572</v>
      </c>
      <c r="I2227" t="s">
        <v>1326</v>
      </c>
      <c r="J2227" s="2" t="s">
        <v>512</v>
      </c>
      <c r="K2227" s="2" t="s">
        <v>513</v>
      </c>
      <c r="L2227" s="2" t="s">
        <v>395</v>
      </c>
      <c r="M2227" s="2" t="s">
        <v>396</v>
      </c>
      <c r="N2227" s="2" t="s">
        <v>467</v>
      </c>
      <c r="O2227" s="2" t="s">
        <v>468</v>
      </c>
      <c r="P2227" s="2">
        <v>2000</v>
      </c>
      <c r="Q2227" s="2">
        <v>2000</v>
      </c>
      <c r="R2227" s="3">
        <f t="shared" si="269"/>
        <v>2110</v>
      </c>
      <c r="S2227" s="3">
        <f t="shared" si="270"/>
        <v>2221.83</v>
      </c>
      <c r="T2227" s="2">
        <v>0</v>
      </c>
      <c r="U2227" s="2">
        <v>0</v>
      </c>
      <c r="V2227" s="2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 s="2">
        <f t="shared" si="271"/>
        <v>0</v>
      </c>
      <c r="AI2227" s="2">
        <f t="shared" si="266"/>
        <v>0</v>
      </c>
      <c r="AJ2227">
        <v>0</v>
      </c>
      <c r="AK2227" s="2">
        <f t="shared" si="272"/>
        <v>0</v>
      </c>
    </row>
    <row r="2228" spans="1:37" ht="12.75" customHeight="1">
      <c r="A2228" s="2">
        <v>14</v>
      </c>
      <c r="B2228" s="2">
        <v>15</v>
      </c>
      <c r="C2228" s="2" t="s">
        <v>10</v>
      </c>
      <c r="D2228" t="s">
        <v>1434</v>
      </c>
      <c r="E2228" s="2" t="s">
        <v>1605</v>
      </c>
      <c r="F2228" t="str">
        <f t="shared" si="267"/>
        <v>078GENERAL EXPENSES - OTHER</v>
      </c>
      <c r="G2228" t="str">
        <f t="shared" si="268"/>
        <v>1322ENTERTAINMENT - PUBLIC ENTERTAINMENT</v>
      </c>
      <c r="H2228" s="2" t="s">
        <v>1572</v>
      </c>
      <c r="I2228" t="s">
        <v>1326</v>
      </c>
      <c r="J2228" s="2" t="s">
        <v>512</v>
      </c>
      <c r="K2228" s="2" t="s">
        <v>513</v>
      </c>
      <c r="L2228" s="2" t="s">
        <v>395</v>
      </c>
      <c r="M2228" s="2" t="s">
        <v>396</v>
      </c>
      <c r="N2228" s="2" t="s">
        <v>941</v>
      </c>
      <c r="O2228" s="2" t="s">
        <v>942</v>
      </c>
      <c r="P2228" s="2">
        <v>28500</v>
      </c>
      <c r="Q2228" s="2">
        <v>28500</v>
      </c>
      <c r="R2228" s="3">
        <f t="shared" si="269"/>
        <v>30067.5</v>
      </c>
      <c r="S2228" s="3">
        <f t="shared" si="270"/>
        <v>31661.077499999999</v>
      </c>
      <c r="T2228" s="2">
        <v>0</v>
      </c>
      <c r="U2228" s="2">
        <v>0</v>
      </c>
      <c r="V2228" s="2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 s="2">
        <f t="shared" si="271"/>
        <v>0</v>
      </c>
      <c r="AI2228" s="2">
        <f t="shared" si="266"/>
        <v>0</v>
      </c>
      <c r="AJ2228">
        <v>0</v>
      </c>
      <c r="AK2228" s="2">
        <f t="shared" si="272"/>
        <v>0</v>
      </c>
    </row>
    <row r="2229" spans="1:37" ht="12.75" customHeight="1">
      <c r="A2229" s="2">
        <v>14</v>
      </c>
      <c r="B2229" s="2">
        <v>15</v>
      </c>
      <c r="C2229" s="2" t="s">
        <v>10</v>
      </c>
      <c r="D2229" t="s">
        <v>1434</v>
      </c>
      <c r="E2229" s="2" t="s">
        <v>1605</v>
      </c>
      <c r="F2229" t="str">
        <f t="shared" si="267"/>
        <v>078GENERAL EXPENSES - OTHER</v>
      </c>
      <c r="G2229" t="str">
        <f t="shared" si="268"/>
        <v>1333LEGAL FEES - OTHER</v>
      </c>
      <c r="H2229" s="2" t="s">
        <v>1572</v>
      </c>
      <c r="I2229" t="s">
        <v>1326</v>
      </c>
      <c r="J2229" s="2" t="s">
        <v>512</v>
      </c>
      <c r="K2229" s="2" t="s">
        <v>513</v>
      </c>
      <c r="L2229" s="2" t="s">
        <v>395</v>
      </c>
      <c r="M2229" s="2" t="s">
        <v>396</v>
      </c>
      <c r="N2229" s="2" t="s">
        <v>1245</v>
      </c>
      <c r="O2229" s="2" t="s">
        <v>1246</v>
      </c>
      <c r="P2229" s="2">
        <v>20000</v>
      </c>
      <c r="Q2229" s="2">
        <v>20000</v>
      </c>
      <c r="R2229" s="3">
        <f t="shared" si="269"/>
        <v>21100</v>
      </c>
      <c r="S2229" s="3">
        <f t="shared" si="270"/>
        <v>22218.3</v>
      </c>
      <c r="T2229" s="2">
        <v>4880.7</v>
      </c>
      <c r="U2229" s="2">
        <v>0</v>
      </c>
      <c r="V2229" s="2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4880.7</v>
      </c>
      <c r="AG2229">
        <v>0</v>
      </c>
      <c r="AH2229" s="2">
        <f t="shared" si="271"/>
        <v>4880.7</v>
      </c>
      <c r="AI2229" s="2">
        <f t="shared" si="266"/>
        <v>0.244035</v>
      </c>
      <c r="AJ2229">
        <v>4880.7</v>
      </c>
      <c r="AK2229" s="2">
        <f t="shared" si="272"/>
        <v>9761.4</v>
      </c>
    </row>
    <row r="2230" spans="1:37" ht="12.75" customHeight="1">
      <c r="A2230" s="2">
        <v>14</v>
      </c>
      <c r="B2230" s="2">
        <v>15</v>
      </c>
      <c r="C2230" s="2" t="s">
        <v>10</v>
      </c>
      <c r="D2230" t="s">
        <v>1434</v>
      </c>
      <c r="E2230" s="2" t="s">
        <v>1605</v>
      </c>
      <c r="F2230" t="str">
        <f t="shared" si="267"/>
        <v>078GENERAL EXPENSES - OTHER</v>
      </c>
      <c r="G2230" t="str">
        <f t="shared" si="268"/>
        <v>1340MEMBERSHIP FEES - OTHER</v>
      </c>
      <c r="H2230" s="2" t="s">
        <v>1572</v>
      </c>
      <c r="I2230" t="s">
        <v>1326</v>
      </c>
      <c r="J2230" s="2" t="s">
        <v>512</v>
      </c>
      <c r="K2230" s="2" t="s">
        <v>513</v>
      </c>
      <c r="L2230" s="2" t="s">
        <v>395</v>
      </c>
      <c r="M2230" s="2" t="s">
        <v>396</v>
      </c>
      <c r="N2230" s="2" t="s">
        <v>1237</v>
      </c>
      <c r="O2230" s="2" t="s">
        <v>1238</v>
      </c>
      <c r="P2230" s="2">
        <v>4000</v>
      </c>
      <c r="Q2230" s="2">
        <v>4000</v>
      </c>
      <c r="R2230" s="3">
        <f t="shared" si="269"/>
        <v>4220</v>
      </c>
      <c r="S2230" s="3">
        <f t="shared" si="270"/>
        <v>4443.66</v>
      </c>
      <c r="T2230" s="2">
        <v>2400</v>
      </c>
      <c r="U2230" s="2">
        <v>0</v>
      </c>
      <c r="V2230" s="2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2400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 s="2">
        <f t="shared" si="271"/>
        <v>2400</v>
      </c>
      <c r="AI2230" s="2">
        <f t="shared" si="266"/>
        <v>0.6</v>
      </c>
      <c r="AJ2230">
        <v>2400</v>
      </c>
      <c r="AK2230" s="2">
        <f t="shared" si="272"/>
        <v>4800</v>
      </c>
    </row>
    <row r="2231" spans="1:37" ht="12.75" customHeight="1">
      <c r="A2231" s="2">
        <v>14</v>
      </c>
      <c r="B2231" s="2">
        <v>15</v>
      </c>
      <c r="C2231" s="2" t="s">
        <v>10</v>
      </c>
      <c r="D2231" t="s">
        <v>1434</v>
      </c>
      <c r="E2231" s="2" t="s">
        <v>1605</v>
      </c>
      <c r="F2231" t="str">
        <f t="shared" si="267"/>
        <v>078GENERAL EXPENSES - OTHER</v>
      </c>
      <c r="G2231" t="str">
        <f t="shared" si="268"/>
        <v>1344NON-CAPITAL TOOLS &amp; EQUIPMENT</v>
      </c>
      <c r="H2231" s="2" t="s">
        <v>1572</v>
      </c>
      <c r="I2231" t="s">
        <v>1326</v>
      </c>
      <c r="J2231" s="2" t="s">
        <v>512</v>
      </c>
      <c r="K2231" s="2" t="s">
        <v>513</v>
      </c>
      <c r="L2231" s="2" t="s">
        <v>395</v>
      </c>
      <c r="M2231" s="2" t="s">
        <v>396</v>
      </c>
      <c r="N2231" s="2" t="s">
        <v>469</v>
      </c>
      <c r="O2231" s="2" t="s">
        <v>470</v>
      </c>
      <c r="P2231" s="2">
        <v>5000</v>
      </c>
      <c r="Q2231" s="2">
        <v>5000</v>
      </c>
      <c r="R2231" s="3">
        <f t="shared" si="269"/>
        <v>5275</v>
      </c>
      <c r="S2231" s="3">
        <f t="shared" si="270"/>
        <v>5554.5749999999998</v>
      </c>
      <c r="T2231" s="2">
        <v>0</v>
      </c>
      <c r="U2231" s="2">
        <v>0</v>
      </c>
      <c r="V2231" s="2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 s="2">
        <f t="shared" si="271"/>
        <v>0</v>
      </c>
      <c r="AI2231" s="2">
        <f t="shared" si="266"/>
        <v>0</v>
      </c>
      <c r="AJ2231">
        <v>0</v>
      </c>
      <c r="AK2231" s="2">
        <f t="shared" si="272"/>
        <v>0</v>
      </c>
    </row>
    <row r="2232" spans="1:37" ht="12.75" customHeight="1">
      <c r="A2232" s="2">
        <v>14</v>
      </c>
      <c r="B2232" s="2">
        <v>15</v>
      </c>
      <c r="C2232" s="2" t="s">
        <v>10</v>
      </c>
      <c r="D2232" t="s">
        <v>1434</v>
      </c>
      <c r="E2232" s="2" t="s">
        <v>1605</v>
      </c>
      <c r="F2232" t="str">
        <f t="shared" si="267"/>
        <v>078GENERAL EXPENSES - OTHER</v>
      </c>
      <c r="G2232" t="str">
        <f t="shared" si="268"/>
        <v>1347POSTAGE &amp; COURIER FEES</v>
      </c>
      <c r="H2232" s="2" t="s">
        <v>1572</v>
      </c>
      <c r="I2232" t="s">
        <v>1326</v>
      </c>
      <c r="J2232" s="2" t="s">
        <v>512</v>
      </c>
      <c r="K2232" s="2" t="s">
        <v>513</v>
      </c>
      <c r="L2232" s="2" t="s">
        <v>395</v>
      </c>
      <c r="M2232" s="2" t="s">
        <v>396</v>
      </c>
      <c r="N2232" s="2" t="s">
        <v>471</v>
      </c>
      <c r="O2232" s="2" t="s">
        <v>472</v>
      </c>
      <c r="P2232" s="2">
        <v>1290</v>
      </c>
      <c r="Q2232" s="2">
        <v>1290</v>
      </c>
      <c r="R2232" s="3">
        <f t="shared" si="269"/>
        <v>1360.95</v>
      </c>
      <c r="S2232" s="3">
        <f t="shared" si="270"/>
        <v>1433.08035</v>
      </c>
      <c r="T2232" s="2">
        <v>0</v>
      </c>
      <c r="U2232" s="2">
        <v>0</v>
      </c>
      <c r="V2232" s="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 s="2">
        <f t="shared" si="271"/>
        <v>0</v>
      </c>
      <c r="AI2232" s="2">
        <f t="shared" si="266"/>
        <v>0</v>
      </c>
      <c r="AJ2232">
        <v>0</v>
      </c>
      <c r="AK2232" s="2">
        <f t="shared" si="272"/>
        <v>0</v>
      </c>
    </row>
    <row r="2233" spans="1:37" ht="12.75" customHeight="1">
      <c r="A2233" s="2">
        <v>14</v>
      </c>
      <c r="B2233" s="2">
        <v>15</v>
      </c>
      <c r="C2233" s="2" t="s">
        <v>10</v>
      </c>
      <c r="D2233" t="s">
        <v>1434</v>
      </c>
      <c r="E2233" s="2" t="s">
        <v>1605</v>
      </c>
      <c r="F2233" t="str">
        <f t="shared" si="267"/>
        <v>078GENERAL EXPENSES - OTHER</v>
      </c>
      <c r="G2233" t="str">
        <f t="shared" si="268"/>
        <v>1348PRINTING &amp; STATIONERY</v>
      </c>
      <c r="H2233" s="2" t="s">
        <v>1572</v>
      </c>
      <c r="I2233" t="s">
        <v>1326</v>
      </c>
      <c r="J2233" s="2" t="s">
        <v>512</v>
      </c>
      <c r="K2233" s="2" t="s">
        <v>513</v>
      </c>
      <c r="L2233" s="2" t="s">
        <v>395</v>
      </c>
      <c r="M2233" s="2" t="s">
        <v>396</v>
      </c>
      <c r="N2233" s="2" t="s">
        <v>473</v>
      </c>
      <c r="O2233" s="2" t="s">
        <v>474</v>
      </c>
      <c r="P2233" s="2">
        <v>10000</v>
      </c>
      <c r="Q2233" s="2">
        <v>10000</v>
      </c>
      <c r="R2233" s="3">
        <f t="shared" si="269"/>
        <v>10550</v>
      </c>
      <c r="S2233" s="3">
        <f t="shared" si="270"/>
        <v>11109.15</v>
      </c>
      <c r="T2233" s="2">
        <v>2038.94</v>
      </c>
      <c r="U2233" s="2">
        <v>0</v>
      </c>
      <c r="V2233" s="2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1456.42</v>
      </c>
      <c r="AE2233">
        <v>90.3</v>
      </c>
      <c r="AF2233">
        <v>253.26</v>
      </c>
      <c r="AG2233">
        <v>238.96</v>
      </c>
      <c r="AH2233" s="2">
        <f t="shared" si="271"/>
        <v>2038.94</v>
      </c>
      <c r="AI2233" s="2">
        <f t="shared" si="266"/>
        <v>0.20389399999999999</v>
      </c>
      <c r="AJ2233">
        <v>2038.94</v>
      </c>
      <c r="AK2233" s="2">
        <f t="shared" si="272"/>
        <v>4077.88</v>
      </c>
    </row>
    <row r="2234" spans="1:37" ht="12.75" customHeight="1">
      <c r="A2234" s="2">
        <v>14</v>
      </c>
      <c r="B2234" s="2">
        <v>15</v>
      </c>
      <c r="C2234" s="2" t="s">
        <v>10</v>
      </c>
      <c r="D2234" t="s">
        <v>1434</v>
      </c>
      <c r="E2234" s="2" t="s">
        <v>1605</v>
      </c>
      <c r="F2234" t="str">
        <f t="shared" si="267"/>
        <v>078GENERAL EXPENSES - OTHER</v>
      </c>
      <c r="G2234" t="str">
        <f t="shared" si="268"/>
        <v>1350PROTECTIVE CLOTHING</v>
      </c>
      <c r="H2234" s="2" t="s">
        <v>1572</v>
      </c>
      <c r="I2234" t="s">
        <v>1326</v>
      </c>
      <c r="J2234" s="2" t="s">
        <v>512</v>
      </c>
      <c r="K2234" s="2" t="s">
        <v>513</v>
      </c>
      <c r="L2234" s="2" t="s">
        <v>395</v>
      </c>
      <c r="M2234" s="2" t="s">
        <v>396</v>
      </c>
      <c r="N2234" s="2" t="s">
        <v>475</v>
      </c>
      <c r="O2234" s="2" t="s">
        <v>476</v>
      </c>
      <c r="P2234" s="2">
        <v>6122</v>
      </c>
      <c r="Q2234" s="2">
        <v>6122</v>
      </c>
      <c r="R2234" s="3">
        <f t="shared" si="269"/>
        <v>6458.71</v>
      </c>
      <c r="S2234" s="3">
        <f t="shared" si="270"/>
        <v>6801.0216300000002</v>
      </c>
      <c r="T2234" s="2">
        <v>0</v>
      </c>
      <c r="U2234" s="2">
        <v>0</v>
      </c>
      <c r="V2234" s="2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 s="2">
        <f t="shared" si="271"/>
        <v>0</v>
      </c>
      <c r="AI2234" s="2">
        <f t="shared" si="266"/>
        <v>0</v>
      </c>
      <c r="AJ2234">
        <v>0</v>
      </c>
      <c r="AK2234" s="2">
        <f t="shared" si="272"/>
        <v>0</v>
      </c>
    </row>
    <row r="2235" spans="1:37" ht="12.75" customHeight="1">
      <c r="A2235" s="2">
        <v>14</v>
      </c>
      <c r="B2235" s="2">
        <v>15</v>
      </c>
      <c r="C2235" s="2" t="s">
        <v>10</v>
      </c>
      <c r="D2235" t="s">
        <v>1434</v>
      </c>
      <c r="E2235" s="2" t="s">
        <v>1605</v>
      </c>
      <c r="F2235" t="str">
        <f t="shared" si="267"/>
        <v>078GENERAL EXPENSES - OTHER</v>
      </c>
      <c r="G2235" t="str">
        <f t="shared" si="268"/>
        <v>1363SUBSCRIPTIONS</v>
      </c>
      <c r="H2235" s="2" t="s">
        <v>1572</v>
      </c>
      <c r="I2235" t="s">
        <v>1326</v>
      </c>
      <c r="J2235" s="2" t="s">
        <v>512</v>
      </c>
      <c r="K2235" s="2" t="s">
        <v>513</v>
      </c>
      <c r="L2235" s="2" t="s">
        <v>395</v>
      </c>
      <c r="M2235" s="2" t="s">
        <v>396</v>
      </c>
      <c r="N2235" s="2" t="s">
        <v>1231</v>
      </c>
      <c r="O2235" s="2" t="s">
        <v>1232</v>
      </c>
      <c r="P2235" s="2">
        <v>1395</v>
      </c>
      <c r="Q2235" s="2">
        <v>1395</v>
      </c>
      <c r="R2235" s="3">
        <f t="shared" si="269"/>
        <v>1471.7249999999999</v>
      </c>
      <c r="S2235" s="3">
        <f t="shared" si="270"/>
        <v>1549.7264249999998</v>
      </c>
      <c r="T2235" s="2">
        <v>0</v>
      </c>
      <c r="U2235" s="2">
        <v>0</v>
      </c>
      <c r="V2235" s="2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 s="2">
        <f t="shared" si="271"/>
        <v>0</v>
      </c>
      <c r="AI2235" s="2">
        <f t="shared" si="266"/>
        <v>0</v>
      </c>
      <c r="AJ2235">
        <v>0</v>
      </c>
      <c r="AK2235" s="2">
        <f t="shared" si="272"/>
        <v>0</v>
      </c>
    </row>
    <row r="2236" spans="1:37" ht="12.75" customHeight="1">
      <c r="A2236" s="2">
        <v>14</v>
      </c>
      <c r="B2236" s="2">
        <v>15</v>
      </c>
      <c r="C2236" s="2" t="s">
        <v>10</v>
      </c>
      <c r="D2236" t="s">
        <v>1434</v>
      </c>
      <c r="E2236" s="2" t="s">
        <v>1605</v>
      </c>
      <c r="F2236" t="str">
        <f t="shared" si="267"/>
        <v>078GENERAL EXPENSES - OTHER</v>
      </c>
      <c r="G2236" t="str">
        <f t="shared" si="268"/>
        <v>1364SUBSISTANCE &amp; TRAVELLING EXPENSES</v>
      </c>
      <c r="H2236" s="2" t="s">
        <v>1572</v>
      </c>
      <c r="I2236" t="s">
        <v>1326</v>
      </c>
      <c r="J2236" s="2" t="s">
        <v>512</v>
      </c>
      <c r="K2236" s="2" t="s">
        <v>513</v>
      </c>
      <c r="L2236" s="2" t="s">
        <v>395</v>
      </c>
      <c r="M2236" s="2" t="s">
        <v>396</v>
      </c>
      <c r="N2236" s="2" t="s">
        <v>477</v>
      </c>
      <c r="O2236" s="2" t="s">
        <v>478</v>
      </c>
      <c r="P2236" s="2">
        <v>60000</v>
      </c>
      <c r="Q2236" s="2">
        <v>60000</v>
      </c>
      <c r="R2236" s="3">
        <f t="shared" si="269"/>
        <v>63300</v>
      </c>
      <c r="S2236" s="3">
        <f t="shared" si="270"/>
        <v>66654.899999999994</v>
      </c>
      <c r="T2236" s="2">
        <v>31988.45</v>
      </c>
      <c r="U2236" s="2">
        <v>0</v>
      </c>
      <c r="V2236" s="2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6578.95</v>
      </c>
      <c r="AC2236">
        <v>16994</v>
      </c>
      <c r="AD2236">
        <v>769.2</v>
      </c>
      <c r="AE2236">
        <v>3074</v>
      </c>
      <c r="AF2236">
        <v>4472.3</v>
      </c>
      <c r="AG2236">
        <v>100</v>
      </c>
      <c r="AH2236" s="2">
        <f t="shared" si="271"/>
        <v>31988.45</v>
      </c>
      <c r="AI2236" s="2">
        <f t="shared" si="266"/>
        <v>0.5331408333333334</v>
      </c>
      <c r="AJ2236">
        <v>31988.45</v>
      </c>
      <c r="AK2236" s="2">
        <f t="shared" si="272"/>
        <v>63976.9</v>
      </c>
    </row>
    <row r="2237" spans="1:37" ht="12.75" customHeight="1">
      <c r="A2237" s="2">
        <v>14</v>
      </c>
      <c r="B2237" s="2">
        <v>15</v>
      </c>
      <c r="C2237" s="2" t="s">
        <v>10</v>
      </c>
      <c r="D2237" t="s">
        <v>1434</v>
      </c>
      <c r="E2237" s="2" t="s">
        <v>1605</v>
      </c>
      <c r="F2237" t="str">
        <f t="shared" si="267"/>
        <v>078GENERAL EXPENSES - OTHER</v>
      </c>
      <c r="G2237" t="str">
        <f t="shared" si="268"/>
        <v>1366TELEPHONE</v>
      </c>
      <c r="H2237" s="2" t="s">
        <v>1572</v>
      </c>
      <c r="I2237" t="s">
        <v>1326</v>
      </c>
      <c r="J2237" s="2" t="s">
        <v>512</v>
      </c>
      <c r="K2237" s="2" t="s">
        <v>513</v>
      </c>
      <c r="L2237" s="2" t="s">
        <v>395</v>
      </c>
      <c r="M2237" s="2" t="s">
        <v>396</v>
      </c>
      <c r="N2237" s="2" t="s">
        <v>479</v>
      </c>
      <c r="O2237" s="2" t="s">
        <v>309</v>
      </c>
      <c r="P2237" s="2">
        <v>28285</v>
      </c>
      <c r="Q2237" s="2">
        <f>28285+28285</f>
        <v>56570</v>
      </c>
      <c r="R2237" s="3">
        <f t="shared" si="269"/>
        <v>59681.35</v>
      </c>
      <c r="S2237" s="3">
        <f t="shared" si="270"/>
        <v>62844.46155</v>
      </c>
      <c r="T2237" s="2">
        <v>17361.54</v>
      </c>
      <c r="U2237" s="2">
        <v>0</v>
      </c>
      <c r="V2237" s="2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2786.52</v>
      </c>
      <c r="AC2237">
        <v>2878.5</v>
      </c>
      <c r="AD2237">
        <v>3239.38</v>
      </c>
      <c r="AE2237">
        <v>2603.8000000000002</v>
      </c>
      <c r="AF2237">
        <v>3429.19</v>
      </c>
      <c r="AG2237">
        <v>2424.15</v>
      </c>
      <c r="AH2237" s="2">
        <f t="shared" si="271"/>
        <v>17361.54</v>
      </c>
      <c r="AI2237" s="2">
        <f t="shared" si="266"/>
        <v>0.6138073183666255</v>
      </c>
      <c r="AJ2237">
        <v>17361.54</v>
      </c>
      <c r="AK2237" s="2">
        <f t="shared" si="272"/>
        <v>34723.08</v>
      </c>
    </row>
    <row r="2238" spans="1:37" ht="12.75" customHeight="1">
      <c r="A2238" s="2">
        <v>14</v>
      </c>
      <c r="B2238" s="2">
        <v>15</v>
      </c>
      <c r="C2238" s="2" t="s">
        <v>10</v>
      </c>
      <c r="D2238" t="s">
        <v>1502</v>
      </c>
      <c r="E2238" s="2" t="s">
        <v>1605</v>
      </c>
      <c r="F2238" t="str">
        <f t="shared" si="267"/>
        <v>078GENERAL EXPENSES - OTHER</v>
      </c>
      <c r="G2238" t="str">
        <f t="shared" si="268"/>
        <v>1308CONFERENCE &amp; CONVENTION COST - DOMESTIC</v>
      </c>
      <c r="H2238" s="2" t="s">
        <v>1573</v>
      </c>
      <c r="I2238" t="s">
        <v>1326</v>
      </c>
      <c r="J2238" s="2" t="s">
        <v>1063</v>
      </c>
      <c r="K2238" s="2" t="s">
        <v>1064</v>
      </c>
      <c r="L2238" s="2" t="s">
        <v>395</v>
      </c>
      <c r="M2238" s="2" t="s">
        <v>396</v>
      </c>
      <c r="N2238" s="2" t="s">
        <v>463</v>
      </c>
      <c r="O2238" s="2" t="s">
        <v>464</v>
      </c>
      <c r="P2238" s="2">
        <v>3714</v>
      </c>
      <c r="Q2238" s="2">
        <v>3714</v>
      </c>
      <c r="R2238" s="3">
        <f t="shared" si="269"/>
        <v>3918.27</v>
      </c>
      <c r="S2238" s="3">
        <f t="shared" si="270"/>
        <v>4125.9383099999995</v>
      </c>
      <c r="T2238" s="2">
        <v>0</v>
      </c>
      <c r="U2238" s="2">
        <v>0</v>
      </c>
      <c r="V2238" s="2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 s="2">
        <f t="shared" si="271"/>
        <v>0</v>
      </c>
      <c r="AI2238" s="2">
        <f t="shared" si="266"/>
        <v>0</v>
      </c>
      <c r="AJ2238">
        <v>0</v>
      </c>
      <c r="AK2238" s="2">
        <f t="shared" si="272"/>
        <v>0</v>
      </c>
    </row>
    <row r="2239" spans="1:37" ht="12.75" customHeight="1">
      <c r="A2239" s="2">
        <v>14</v>
      </c>
      <c r="B2239" s="2">
        <v>15</v>
      </c>
      <c r="C2239" s="2" t="s">
        <v>10</v>
      </c>
      <c r="D2239" t="s">
        <v>1502</v>
      </c>
      <c r="E2239" s="2" t="s">
        <v>1605</v>
      </c>
      <c r="F2239" t="str">
        <f t="shared" si="267"/>
        <v>078GENERAL EXPENSES - OTHER</v>
      </c>
      <c r="G2239" t="str">
        <f t="shared" si="268"/>
        <v>1311CONSUMABLE DOMESTIC ITEMS</v>
      </c>
      <c r="H2239" s="2" t="s">
        <v>1573</v>
      </c>
      <c r="I2239" t="s">
        <v>1326</v>
      </c>
      <c r="J2239" s="2" t="s">
        <v>1063</v>
      </c>
      <c r="K2239" s="2" t="s">
        <v>1064</v>
      </c>
      <c r="L2239" s="2" t="s">
        <v>395</v>
      </c>
      <c r="M2239" s="2" t="s">
        <v>396</v>
      </c>
      <c r="N2239" s="2" t="s">
        <v>465</v>
      </c>
      <c r="O2239" s="2" t="s">
        <v>466</v>
      </c>
      <c r="P2239" s="2">
        <v>9000</v>
      </c>
      <c r="Q2239" s="2">
        <v>9000</v>
      </c>
      <c r="R2239" s="3">
        <f t="shared" si="269"/>
        <v>9495</v>
      </c>
      <c r="S2239" s="3">
        <f t="shared" si="270"/>
        <v>9998.2350000000006</v>
      </c>
      <c r="T2239" s="2">
        <v>0</v>
      </c>
      <c r="U2239" s="2">
        <v>0</v>
      </c>
      <c r="V2239" s="2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 s="2">
        <f t="shared" si="271"/>
        <v>0</v>
      </c>
      <c r="AI2239" s="2">
        <f t="shared" si="266"/>
        <v>0</v>
      </c>
      <c r="AJ2239">
        <v>0</v>
      </c>
      <c r="AK2239" s="2">
        <f t="shared" si="272"/>
        <v>0</v>
      </c>
    </row>
    <row r="2240" spans="1:37" ht="12.75" customHeight="1">
      <c r="A2240" s="2">
        <v>14</v>
      </c>
      <c r="B2240" s="2">
        <v>15</v>
      </c>
      <c r="C2240" s="2" t="s">
        <v>10</v>
      </c>
      <c r="D2240" t="s">
        <v>1502</v>
      </c>
      <c r="E2240" s="2" t="s">
        <v>1605</v>
      </c>
      <c r="F2240" t="str">
        <f t="shared" si="267"/>
        <v>078GENERAL EXPENSES - OTHER</v>
      </c>
      <c r="G2240" t="str">
        <f t="shared" si="268"/>
        <v>1347POSTAGE &amp; COURIER FEES</v>
      </c>
      <c r="H2240" s="2" t="s">
        <v>1573</v>
      </c>
      <c r="I2240" t="s">
        <v>1326</v>
      </c>
      <c r="J2240" s="2" t="s">
        <v>1063</v>
      </c>
      <c r="K2240" s="2" t="s">
        <v>1064</v>
      </c>
      <c r="L2240" s="2" t="s">
        <v>395</v>
      </c>
      <c r="M2240" s="2" t="s">
        <v>396</v>
      </c>
      <c r="N2240" s="2" t="s">
        <v>471</v>
      </c>
      <c r="O2240" s="2" t="s">
        <v>472</v>
      </c>
      <c r="P2240" s="2">
        <v>1128</v>
      </c>
      <c r="Q2240" s="2">
        <v>1128</v>
      </c>
      <c r="R2240" s="3">
        <f t="shared" si="269"/>
        <v>1190.04</v>
      </c>
      <c r="S2240" s="3">
        <f t="shared" si="270"/>
        <v>1253.11212</v>
      </c>
      <c r="T2240" s="2">
        <v>0</v>
      </c>
      <c r="U2240" s="2">
        <v>0</v>
      </c>
      <c r="V2240" s="2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 s="2">
        <f t="shared" si="271"/>
        <v>0</v>
      </c>
      <c r="AI2240" s="2">
        <f t="shared" si="266"/>
        <v>0</v>
      </c>
      <c r="AJ2240">
        <v>0</v>
      </c>
      <c r="AK2240" s="2">
        <f t="shared" si="272"/>
        <v>0</v>
      </c>
    </row>
    <row r="2241" spans="1:37" ht="12.75" customHeight="1">
      <c r="A2241" s="2">
        <v>14</v>
      </c>
      <c r="B2241" s="2">
        <v>15</v>
      </c>
      <c r="C2241" s="2" t="s">
        <v>10</v>
      </c>
      <c r="D2241" t="s">
        <v>1502</v>
      </c>
      <c r="E2241" s="2" t="s">
        <v>1605</v>
      </c>
      <c r="F2241" t="str">
        <f t="shared" si="267"/>
        <v>078GENERAL EXPENSES - OTHER</v>
      </c>
      <c r="G2241" t="str">
        <f t="shared" si="268"/>
        <v>1348PRINTING &amp; STATIONERY</v>
      </c>
      <c r="H2241" s="2" t="s">
        <v>1573</v>
      </c>
      <c r="I2241" t="s">
        <v>1326</v>
      </c>
      <c r="J2241" s="2" t="s">
        <v>1063</v>
      </c>
      <c r="K2241" s="2" t="s">
        <v>1064</v>
      </c>
      <c r="L2241" s="2" t="s">
        <v>395</v>
      </c>
      <c r="M2241" s="2" t="s">
        <v>396</v>
      </c>
      <c r="N2241" s="2" t="s">
        <v>473</v>
      </c>
      <c r="O2241" s="2" t="s">
        <v>474</v>
      </c>
      <c r="P2241" s="2">
        <v>3543</v>
      </c>
      <c r="Q2241" s="2">
        <v>3543</v>
      </c>
      <c r="R2241" s="3">
        <f t="shared" si="269"/>
        <v>3737.8649999999998</v>
      </c>
      <c r="S2241" s="3">
        <f t="shared" si="270"/>
        <v>3935.9718449999996</v>
      </c>
      <c r="T2241" s="2">
        <v>349.85</v>
      </c>
      <c r="U2241" s="2">
        <v>0</v>
      </c>
      <c r="V2241" s="2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223.17</v>
      </c>
      <c r="AG2241">
        <v>126.68</v>
      </c>
      <c r="AH2241" s="2">
        <f t="shared" si="271"/>
        <v>349.85</v>
      </c>
      <c r="AI2241" s="2">
        <f t="shared" si="266"/>
        <v>9.8744002257973473E-2</v>
      </c>
      <c r="AJ2241">
        <v>349.85</v>
      </c>
      <c r="AK2241" s="2">
        <f t="shared" si="272"/>
        <v>699.7</v>
      </c>
    </row>
    <row r="2242" spans="1:37" ht="12.75" customHeight="1">
      <c r="A2242" s="2">
        <v>14</v>
      </c>
      <c r="B2242" s="2">
        <v>15</v>
      </c>
      <c r="C2242" s="2" t="s">
        <v>10</v>
      </c>
      <c r="D2242" t="s">
        <v>1502</v>
      </c>
      <c r="E2242" s="2" t="s">
        <v>1605</v>
      </c>
      <c r="F2242" t="str">
        <f t="shared" si="267"/>
        <v>078GENERAL EXPENSES - OTHER</v>
      </c>
      <c r="G2242" t="str">
        <f t="shared" si="268"/>
        <v>1350PROTECTIVE CLOTHING</v>
      </c>
      <c r="H2242" s="2" t="s">
        <v>1573</v>
      </c>
      <c r="I2242" t="s">
        <v>1326</v>
      </c>
      <c r="J2242" s="2" t="s">
        <v>1063</v>
      </c>
      <c r="K2242" s="2" t="s">
        <v>1064</v>
      </c>
      <c r="L2242" s="2" t="s">
        <v>395</v>
      </c>
      <c r="M2242" s="2" t="s">
        <v>396</v>
      </c>
      <c r="N2242" s="2" t="s">
        <v>475</v>
      </c>
      <c r="O2242" s="2" t="s">
        <v>476</v>
      </c>
      <c r="P2242" s="2">
        <v>5240</v>
      </c>
      <c r="Q2242" s="2">
        <v>5240</v>
      </c>
      <c r="R2242" s="3">
        <f t="shared" si="269"/>
        <v>5528.2</v>
      </c>
      <c r="S2242" s="3">
        <f t="shared" si="270"/>
        <v>5821.1945999999998</v>
      </c>
      <c r="T2242" s="2">
        <v>0</v>
      </c>
      <c r="U2242" s="2">
        <v>0</v>
      </c>
      <c r="V2242" s="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 s="2">
        <f t="shared" si="271"/>
        <v>0</v>
      </c>
      <c r="AI2242" s="2">
        <f t="shared" si="266"/>
        <v>0</v>
      </c>
      <c r="AJ2242">
        <v>0</v>
      </c>
      <c r="AK2242" s="2">
        <f t="shared" si="272"/>
        <v>0</v>
      </c>
    </row>
    <row r="2243" spans="1:37" ht="12.75" customHeight="1">
      <c r="A2243" s="2">
        <v>14</v>
      </c>
      <c r="B2243" s="2">
        <v>15</v>
      </c>
      <c r="C2243" s="2" t="s">
        <v>10</v>
      </c>
      <c r="D2243" t="s">
        <v>1502</v>
      </c>
      <c r="E2243" s="2" t="s">
        <v>1605</v>
      </c>
      <c r="F2243" t="str">
        <f t="shared" si="267"/>
        <v>078GENERAL EXPENSES - OTHER</v>
      </c>
      <c r="G2243" t="str">
        <f t="shared" si="268"/>
        <v>1364SUBSISTANCE &amp; TRAVELLING EXPENSES</v>
      </c>
      <c r="H2243" s="2" t="s">
        <v>1573</v>
      </c>
      <c r="I2243" t="s">
        <v>1326</v>
      </c>
      <c r="J2243" s="2" t="s">
        <v>1063</v>
      </c>
      <c r="K2243" s="2" t="s">
        <v>1064</v>
      </c>
      <c r="L2243" s="2" t="s">
        <v>395</v>
      </c>
      <c r="M2243" s="2" t="s">
        <v>396</v>
      </c>
      <c r="N2243" s="2" t="s">
        <v>477</v>
      </c>
      <c r="O2243" s="2" t="s">
        <v>478</v>
      </c>
      <c r="P2243" s="2">
        <v>7428</v>
      </c>
      <c r="Q2243" s="2">
        <v>7428</v>
      </c>
      <c r="R2243" s="3">
        <f t="shared" si="269"/>
        <v>7836.54</v>
      </c>
      <c r="S2243" s="3">
        <f t="shared" si="270"/>
        <v>8251.8766199999991</v>
      </c>
      <c r="T2243" s="2">
        <v>0</v>
      </c>
      <c r="U2243" s="2">
        <v>0</v>
      </c>
      <c r="V2243" s="2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 s="2">
        <f t="shared" si="271"/>
        <v>0</v>
      </c>
      <c r="AI2243" s="2">
        <f t="shared" si="266"/>
        <v>0</v>
      </c>
      <c r="AJ2243">
        <v>0</v>
      </c>
      <c r="AK2243" s="2">
        <f t="shared" si="272"/>
        <v>0</v>
      </c>
    </row>
    <row r="2244" spans="1:37" ht="12.75" customHeight="1">
      <c r="A2244" s="2">
        <v>14</v>
      </c>
      <c r="B2244" s="2">
        <v>15</v>
      </c>
      <c r="C2244" s="2" t="s">
        <v>10</v>
      </c>
      <c r="D2244" t="s">
        <v>1502</v>
      </c>
      <c r="E2244" s="2" t="s">
        <v>1605</v>
      </c>
      <c r="F2244" t="str">
        <f t="shared" si="267"/>
        <v>078GENERAL EXPENSES - OTHER</v>
      </c>
      <c r="G2244" t="str">
        <f t="shared" si="268"/>
        <v>1366TELEPHONE</v>
      </c>
      <c r="H2244" s="2" t="s">
        <v>1573</v>
      </c>
      <c r="I2244" t="s">
        <v>1326</v>
      </c>
      <c r="J2244" s="2" t="s">
        <v>1063</v>
      </c>
      <c r="K2244" s="2" t="s">
        <v>1064</v>
      </c>
      <c r="L2244" s="2" t="s">
        <v>395</v>
      </c>
      <c r="M2244" s="2" t="s">
        <v>396</v>
      </c>
      <c r="N2244" s="2" t="s">
        <v>479</v>
      </c>
      <c r="O2244" s="2" t="s">
        <v>309</v>
      </c>
      <c r="P2244" s="2">
        <v>0</v>
      </c>
      <c r="Q2244" s="2">
        <v>0</v>
      </c>
      <c r="R2244" s="3">
        <f t="shared" si="269"/>
        <v>0</v>
      </c>
      <c r="S2244" s="3">
        <f t="shared" si="270"/>
        <v>0</v>
      </c>
      <c r="T2244" s="2">
        <v>0</v>
      </c>
      <c r="U2244" s="2">
        <v>0</v>
      </c>
      <c r="V2244" s="2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 s="2">
        <f t="shared" si="271"/>
        <v>0</v>
      </c>
      <c r="AI2244" s="2" t="e">
        <f t="shared" si="266"/>
        <v>#DIV/0!</v>
      </c>
      <c r="AJ2244">
        <v>0</v>
      </c>
      <c r="AK2244" s="2">
        <f t="shared" si="272"/>
        <v>0</v>
      </c>
    </row>
    <row r="2245" spans="1:37" ht="12.75" customHeight="1">
      <c r="A2245" s="2">
        <v>14</v>
      </c>
      <c r="B2245" s="2">
        <v>15</v>
      </c>
      <c r="C2245" s="2" t="s">
        <v>10</v>
      </c>
      <c r="D2245" t="s">
        <v>1435</v>
      </c>
      <c r="E2245" s="2" t="s">
        <v>1605</v>
      </c>
      <c r="F2245" t="str">
        <f t="shared" si="267"/>
        <v>078GENERAL EXPENSES - OTHER</v>
      </c>
      <c r="G2245" t="str">
        <f t="shared" si="268"/>
        <v>1308CONFERENCE &amp; CONVENTION COST - DOMESTIC</v>
      </c>
      <c r="H2245" s="2" t="s">
        <v>1573</v>
      </c>
      <c r="I2245" t="s">
        <v>1326</v>
      </c>
      <c r="J2245" s="2" t="s">
        <v>514</v>
      </c>
      <c r="K2245" s="2" t="s">
        <v>518</v>
      </c>
      <c r="L2245" s="2" t="s">
        <v>395</v>
      </c>
      <c r="M2245" s="2" t="s">
        <v>396</v>
      </c>
      <c r="N2245" s="2" t="s">
        <v>463</v>
      </c>
      <c r="O2245" s="2" t="s">
        <v>464</v>
      </c>
      <c r="P2245" s="2">
        <v>1405</v>
      </c>
      <c r="Q2245" s="2">
        <v>1405</v>
      </c>
      <c r="R2245" s="3">
        <f t="shared" si="269"/>
        <v>1482.2750000000001</v>
      </c>
      <c r="S2245" s="3">
        <f t="shared" si="270"/>
        <v>1560.8355750000001</v>
      </c>
      <c r="T2245" s="2">
        <v>0</v>
      </c>
      <c r="U2245" s="2">
        <v>0</v>
      </c>
      <c r="V2245" s="2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 s="2">
        <f t="shared" si="271"/>
        <v>0</v>
      </c>
      <c r="AI2245" s="2">
        <f t="shared" si="266"/>
        <v>0</v>
      </c>
      <c r="AJ2245">
        <v>0</v>
      </c>
      <c r="AK2245" s="2">
        <f t="shared" si="272"/>
        <v>0</v>
      </c>
    </row>
    <row r="2246" spans="1:37" ht="12.75" customHeight="1">
      <c r="A2246" s="2">
        <v>14</v>
      </c>
      <c r="B2246" s="2">
        <v>15</v>
      </c>
      <c r="C2246" s="2" t="s">
        <v>10</v>
      </c>
      <c r="D2246" t="s">
        <v>1435</v>
      </c>
      <c r="E2246" s="2" t="s">
        <v>1605</v>
      </c>
      <c r="F2246" t="str">
        <f t="shared" si="267"/>
        <v>078GENERAL EXPENSES - OTHER</v>
      </c>
      <c r="G2246" t="str">
        <f t="shared" si="268"/>
        <v>1311CONSUMABLE DOMESTIC ITEMS</v>
      </c>
      <c r="H2246" s="2" t="s">
        <v>1573</v>
      </c>
      <c r="I2246" t="s">
        <v>1326</v>
      </c>
      <c r="J2246" s="2" t="s">
        <v>514</v>
      </c>
      <c r="K2246" s="2" t="s">
        <v>518</v>
      </c>
      <c r="L2246" s="2" t="s">
        <v>395</v>
      </c>
      <c r="M2246" s="2" t="s">
        <v>396</v>
      </c>
      <c r="N2246" s="2" t="s">
        <v>465</v>
      </c>
      <c r="O2246" s="2" t="s">
        <v>466</v>
      </c>
      <c r="P2246" s="2">
        <v>6000</v>
      </c>
      <c r="Q2246" s="2">
        <v>6000</v>
      </c>
      <c r="R2246" s="3">
        <f t="shared" si="269"/>
        <v>6330</v>
      </c>
      <c r="S2246" s="3">
        <f t="shared" si="270"/>
        <v>6665.49</v>
      </c>
      <c r="T2246" s="2">
        <v>3113.4</v>
      </c>
      <c r="U2246" s="2">
        <v>0</v>
      </c>
      <c r="V2246" s="2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1916.13</v>
      </c>
      <c r="AD2246">
        <v>0</v>
      </c>
      <c r="AE2246">
        <v>0</v>
      </c>
      <c r="AF2246">
        <v>1197.27</v>
      </c>
      <c r="AG2246">
        <v>0</v>
      </c>
      <c r="AH2246" s="2">
        <f t="shared" si="271"/>
        <v>3113.4</v>
      </c>
      <c r="AI2246" s="2">
        <f t="shared" si="266"/>
        <v>0.51890000000000003</v>
      </c>
      <c r="AJ2246">
        <v>3113.4</v>
      </c>
      <c r="AK2246" s="2">
        <f t="shared" si="272"/>
        <v>6226.8</v>
      </c>
    </row>
    <row r="2247" spans="1:37" ht="12.75" customHeight="1">
      <c r="A2247" s="2">
        <v>14</v>
      </c>
      <c r="B2247" s="2">
        <v>15</v>
      </c>
      <c r="C2247" s="2" t="s">
        <v>10</v>
      </c>
      <c r="D2247" t="s">
        <v>1435</v>
      </c>
      <c r="E2247" s="2" t="s">
        <v>1605</v>
      </c>
      <c r="F2247" t="str">
        <f t="shared" si="267"/>
        <v>078GENERAL EXPENSES - OTHER</v>
      </c>
      <c r="G2247" t="str">
        <f t="shared" si="268"/>
        <v>1344NON-CAPITAL TOOLS &amp; EQUIPMENT</v>
      </c>
      <c r="H2247" s="2" t="s">
        <v>1573</v>
      </c>
      <c r="I2247" t="s">
        <v>1326</v>
      </c>
      <c r="J2247" s="2" t="s">
        <v>514</v>
      </c>
      <c r="K2247" s="2" t="s">
        <v>518</v>
      </c>
      <c r="L2247" s="2" t="s">
        <v>395</v>
      </c>
      <c r="M2247" s="2" t="s">
        <v>396</v>
      </c>
      <c r="N2247" s="2" t="s">
        <v>469</v>
      </c>
      <c r="O2247" s="2" t="s">
        <v>470</v>
      </c>
      <c r="P2247" s="2">
        <v>4738</v>
      </c>
      <c r="Q2247" s="2">
        <v>4738</v>
      </c>
      <c r="R2247" s="3">
        <f t="shared" si="269"/>
        <v>4998.59</v>
      </c>
      <c r="S2247" s="3">
        <f t="shared" si="270"/>
        <v>5263.5152699999999</v>
      </c>
      <c r="T2247" s="2">
        <v>0</v>
      </c>
      <c r="U2247" s="2">
        <v>0</v>
      </c>
      <c r="V2247" s="2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 s="2">
        <f t="shared" si="271"/>
        <v>0</v>
      </c>
      <c r="AI2247" s="2">
        <f t="shared" si="266"/>
        <v>0</v>
      </c>
      <c r="AJ2247">
        <v>0</v>
      </c>
      <c r="AK2247" s="2">
        <f t="shared" si="272"/>
        <v>0</v>
      </c>
    </row>
    <row r="2248" spans="1:37" ht="12.75" customHeight="1">
      <c r="A2248" s="2">
        <v>14</v>
      </c>
      <c r="B2248" s="2">
        <v>15</v>
      </c>
      <c r="C2248" s="2" t="s">
        <v>10</v>
      </c>
      <c r="D2248" t="s">
        <v>1435</v>
      </c>
      <c r="E2248" s="2" t="s">
        <v>1605</v>
      </c>
      <c r="F2248" t="str">
        <f t="shared" si="267"/>
        <v>078GENERAL EXPENSES - OTHER</v>
      </c>
      <c r="G2248" t="str">
        <f t="shared" si="268"/>
        <v>1347POSTAGE &amp; COURIER FEES</v>
      </c>
      <c r="H2248" s="2" t="s">
        <v>1573</v>
      </c>
      <c r="I2248" t="s">
        <v>1326</v>
      </c>
      <c r="J2248" s="2" t="s">
        <v>514</v>
      </c>
      <c r="K2248" s="2" t="s">
        <v>518</v>
      </c>
      <c r="L2248" s="2" t="s">
        <v>395</v>
      </c>
      <c r="M2248" s="2" t="s">
        <v>396</v>
      </c>
      <c r="N2248" s="2" t="s">
        <v>471</v>
      </c>
      <c r="O2248" s="2" t="s">
        <v>472</v>
      </c>
      <c r="P2248" s="2">
        <v>2588</v>
      </c>
      <c r="Q2248" s="2">
        <v>2588</v>
      </c>
      <c r="R2248" s="3">
        <f t="shared" si="269"/>
        <v>2730.34</v>
      </c>
      <c r="S2248" s="3">
        <f t="shared" si="270"/>
        <v>2875.0480200000002</v>
      </c>
      <c r="T2248" s="2">
        <v>0</v>
      </c>
      <c r="U2248" s="2">
        <v>0</v>
      </c>
      <c r="V2248" s="2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 s="2">
        <f t="shared" si="271"/>
        <v>0</v>
      </c>
      <c r="AI2248" s="2">
        <f t="shared" si="266"/>
        <v>0</v>
      </c>
      <c r="AJ2248">
        <v>0</v>
      </c>
      <c r="AK2248" s="2">
        <f t="shared" si="272"/>
        <v>0</v>
      </c>
    </row>
    <row r="2249" spans="1:37" ht="12.75" customHeight="1">
      <c r="A2249" s="2">
        <v>14</v>
      </c>
      <c r="B2249" s="2">
        <v>15</v>
      </c>
      <c r="C2249" s="2" t="s">
        <v>10</v>
      </c>
      <c r="D2249" t="s">
        <v>1435</v>
      </c>
      <c r="E2249" s="2" t="s">
        <v>1605</v>
      </c>
      <c r="F2249" t="str">
        <f t="shared" si="267"/>
        <v>078GENERAL EXPENSES - OTHER</v>
      </c>
      <c r="G2249" t="str">
        <f t="shared" si="268"/>
        <v>1348PRINTING &amp; STATIONERY</v>
      </c>
      <c r="H2249" s="2" t="s">
        <v>1573</v>
      </c>
      <c r="I2249" t="s">
        <v>1326</v>
      </c>
      <c r="J2249" s="2" t="s">
        <v>514</v>
      </c>
      <c r="K2249" s="2" t="s">
        <v>518</v>
      </c>
      <c r="L2249" s="2" t="s">
        <v>395</v>
      </c>
      <c r="M2249" s="2" t="s">
        <v>396</v>
      </c>
      <c r="N2249" s="2" t="s">
        <v>473</v>
      </c>
      <c r="O2249" s="2" t="s">
        <v>474</v>
      </c>
      <c r="P2249" s="2">
        <v>9458</v>
      </c>
      <c r="Q2249" s="2">
        <v>9458</v>
      </c>
      <c r="R2249" s="3">
        <f t="shared" si="269"/>
        <v>9978.19</v>
      </c>
      <c r="S2249" s="3">
        <f t="shared" si="270"/>
        <v>10507.03407</v>
      </c>
      <c r="T2249" s="2">
        <v>3278.8799999999997</v>
      </c>
      <c r="U2249" s="2">
        <v>0</v>
      </c>
      <c r="V2249" s="2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976.81</v>
      </c>
      <c r="AD2249">
        <v>0</v>
      </c>
      <c r="AE2249">
        <v>0</v>
      </c>
      <c r="AF2249">
        <v>1587.01</v>
      </c>
      <c r="AG2249">
        <v>715.06</v>
      </c>
      <c r="AH2249" s="2">
        <f t="shared" si="271"/>
        <v>3278.8799999999997</v>
      </c>
      <c r="AI2249" s="2">
        <f t="shared" si="266"/>
        <v>0.34667794459716639</v>
      </c>
      <c r="AJ2249">
        <v>3278.88</v>
      </c>
      <c r="AK2249" s="2">
        <f t="shared" si="272"/>
        <v>6557.7599999999993</v>
      </c>
    </row>
    <row r="2250" spans="1:37" ht="12.75" customHeight="1">
      <c r="A2250" s="2">
        <v>14</v>
      </c>
      <c r="B2250" s="2">
        <v>15</v>
      </c>
      <c r="C2250" s="2" t="s">
        <v>10</v>
      </c>
      <c r="D2250" t="s">
        <v>1435</v>
      </c>
      <c r="E2250" s="2" t="s">
        <v>1605</v>
      </c>
      <c r="F2250" t="str">
        <f t="shared" si="267"/>
        <v>078GENERAL EXPENSES - OTHER</v>
      </c>
      <c r="G2250" t="str">
        <f t="shared" si="268"/>
        <v>1350PROTECTIVE CLOTHING</v>
      </c>
      <c r="H2250" s="2" t="s">
        <v>1573</v>
      </c>
      <c r="I2250" t="s">
        <v>1326</v>
      </c>
      <c r="J2250" s="2" t="s">
        <v>514</v>
      </c>
      <c r="K2250" s="2" t="s">
        <v>518</v>
      </c>
      <c r="L2250" s="2" t="s">
        <v>395</v>
      </c>
      <c r="M2250" s="2" t="s">
        <v>396</v>
      </c>
      <c r="N2250" s="2" t="s">
        <v>475</v>
      </c>
      <c r="O2250" s="2" t="s">
        <v>476</v>
      </c>
      <c r="P2250" s="2">
        <v>4000</v>
      </c>
      <c r="Q2250" s="2">
        <v>4000</v>
      </c>
      <c r="R2250" s="3">
        <f t="shared" si="269"/>
        <v>4220</v>
      </c>
      <c r="S2250" s="3">
        <f t="shared" si="270"/>
        <v>4443.66</v>
      </c>
      <c r="T2250" s="2">
        <v>0</v>
      </c>
      <c r="U2250" s="2">
        <v>0</v>
      </c>
      <c r="V2250" s="2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 s="2">
        <f t="shared" si="271"/>
        <v>0</v>
      </c>
      <c r="AI2250" s="2">
        <f t="shared" si="266"/>
        <v>0</v>
      </c>
      <c r="AJ2250">
        <v>0</v>
      </c>
      <c r="AK2250" s="2">
        <f t="shared" si="272"/>
        <v>0</v>
      </c>
    </row>
    <row r="2251" spans="1:37" ht="12.75" customHeight="1">
      <c r="A2251" s="2">
        <v>14</v>
      </c>
      <c r="B2251" s="2">
        <v>15</v>
      </c>
      <c r="C2251" s="2" t="s">
        <v>10</v>
      </c>
      <c r="D2251" t="s">
        <v>1435</v>
      </c>
      <c r="E2251" s="2" t="s">
        <v>1605</v>
      </c>
      <c r="F2251" t="str">
        <f t="shared" si="267"/>
        <v>078GENERAL EXPENSES - OTHER</v>
      </c>
      <c r="G2251" t="str">
        <f t="shared" si="268"/>
        <v>1364SUBSISTANCE &amp; TRAVELLING EXPENSES</v>
      </c>
      <c r="H2251" s="2" t="s">
        <v>1573</v>
      </c>
      <c r="I2251" t="s">
        <v>1326</v>
      </c>
      <c r="J2251" s="2" t="s">
        <v>514</v>
      </c>
      <c r="K2251" s="2" t="s">
        <v>518</v>
      </c>
      <c r="L2251" s="2" t="s">
        <v>395</v>
      </c>
      <c r="M2251" s="2" t="s">
        <v>396</v>
      </c>
      <c r="N2251" s="2" t="s">
        <v>477</v>
      </c>
      <c r="O2251" s="2" t="s">
        <v>478</v>
      </c>
      <c r="P2251" s="2">
        <v>5915</v>
      </c>
      <c r="Q2251" s="2">
        <v>5915</v>
      </c>
      <c r="R2251" s="3">
        <f t="shared" si="269"/>
        <v>6240.3249999999998</v>
      </c>
      <c r="S2251" s="3">
        <f t="shared" si="270"/>
        <v>6571.0622249999997</v>
      </c>
      <c r="T2251" s="2">
        <v>0</v>
      </c>
      <c r="U2251" s="2">
        <v>0</v>
      </c>
      <c r="V2251" s="2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 s="2">
        <f t="shared" si="271"/>
        <v>0</v>
      </c>
      <c r="AI2251" s="2">
        <f t="shared" si="266"/>
        <v>0</v>
      </c>
      <c r="AJ2251">
        <v>0</v>
      </c>
      <c r="AK2251" s="2">
        <f t="shared" si="272"/>
        <v>0</v>
      </c>
    </row>
    <row r="2252" spans="1:37" ht="12.75" customHeight="1">
      <c r="A2252" s="2">
        <v>14</v>
      </c>
      <c r="B2252" s="2">
        <v>15</v>
      </c>
      <c r="C2252" s="2" t="s">
        <v>10</v>
      </c>
      <c r="D2252" t="s">
        <v>1435</v>
      </c>
      <c r="E2252" s="2" t="s">
        <v>1605</v>
      </c>
      <c r="F2252" t="str">
        <f t="shared" si="267"/>
        <v>078GENERAL EXPENSES - OTHER</v>
      </c>
      <c r="G2252" t="str">
        <f t="shared" si="268"/>
        <v>1366TELEPHONE</v>
      </c>
      <c r="H2252" s="2" t="s">
        <v>1573</v>
      </c>
      <c r="I2252" t="s">
        <v>1326</v>
      </c>
      <c r="J2252" s="2" t="s">
        <v>514</v>
      </c>
      <c r="K2252" s="2" t="s">
        <v>518</v>
      </c>
      <c r="L2252" s="2" t="s">
        <v>395</v>
      </c>
      <c r="M2252" s="2" t="s">
        <v>396</v>
      </c>
      <c r="N2252" s="2" t="s">
        <v>479</v>
      </c>
      <c r="O2252" s="2" t="s">
        <v>309</v>
      </c>
      <c r="P2252" s="2">
        <v>0</v>
      </c>
      <c r="Q2252" s="2">
        <v>0</v>
      </c>
      <c r="R2252" s="3">
        <f t="shared" si="269"/>
        <v>0</v>
      </c>
      <c r="S2252" s="3">
        <f t="shared" si="270"/>
        <v>0</v>
      </c>
      <c r="T2252" s="2">
        <v>0</v>
      </c>
      <c r="U2252" s="2">
        <v>0</v>
      </c>
      <c r="V2252" s="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 s="2">
        <f t="shared" si="271"/>
        <v>0</v>
      </c>
      <c r="AI2252" s="2" t="e">
        <f t="shared" si="266"/>
        <v>#DIV/0!</v>
      </c>
      <c r="AJ2252">
        <v>0</v>
      </c>
      <c r="AK2252" s="2">
        <f t="shared" si="272"/>
        <v>0</v>
      </c>
    </row>
    <row r="2253" spans="1:37" ht="12.75" customHeight="1">
      <c r="A2253" s="2">
        <v>14</v>
      </c>
      <c r="B2253" s="2">
        <v>15</v>
      </c>
      <c r="C2253" s="2" t="s">
        <v>10</v>
      </c>
      <c r="D2253" t="s">
        <v>1503</v>
      </c>
      <c r="E2253" s="2" t="s">
        <v>1605</v>
      </c>
      <c r="F2253" t="str">
        <f t="shared" si="267"/>
        <v>078GENERAL EXPENSES - OTHER</v>
      </c>
      <c r="G2253" t="str">
        <f t="shared" si="268"/>
        <v>1344NON-CAPITAL TOOLS &amp; EQUIPMENT</v>
      </c>
      <c r="H2253" s="2" t="s">
        <v>1573</v>
      </c>
      <c r="I2253" t="s">
        <v>1326</v>
      </c>
      <c r="J2253" s="2" t="s">
        <v>1065</v>
      </c>
      <c r="K2253" s="2" t="s">
        <v>1066</v>
      </c>
      <c r="L2253" s="2" t="s">
        <v>395</v>
      </c>
      <c r="M2253" s="2" t="s">
        <v>396</v>
      </c>
      <c r="N2253" s="2" t="s">
        <v>469</v>
      </c>
      <c r="O2253" s="2" t="s">
        <v>470</v>
      </c>
      <c r="P2253" s="2">
        <v>3726</v>
      </c>
      <c r="Q2253" s="2">
        <v>3726</v>
      </c>
      <c r="R2253" s="3">
        <f t="shared" si="269"/>
        <v>3930.93</v>
      </c>
      <c r="S2253" s="3">
        <f t="shared" si="270"/>
        <v>4139.2692900000002</v>
      </c>
      <c r="T2253" s="2">
        <v>0</v>
      </c>
      <c r="U2253" s="2">
        <v>0</v>
      </c>
      <c r="V2253" s="2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 s="2">
        <f t="shared" si="271"/>
        <v>0</v>
      </c>
      <c r="AI2253" s="2">
        <f t="shared" si="266"/>
        <v>0</v>
      </c>
      <c r="AJ2253">
        <v>0</v>
      </c>
      <c r="AK2253" s="2">
        <f t="shared" si="272"/>
        <v>0</v>
      </c>
    </row>
    <row r="2254" spans="1:37" ht="12.75" customHeight="1">
      <c r="A2254" s="2">
        <v>14</v>
      </c>
      <c r="B2254" s="2">
        <v>15</v>
      </c>
      <c r="C2254" s="2" t="s">
        <v>10</v>
      </c>
      <c r="D2254" t="s">
        <v>1503</v>
      </c>
      <c r="E2254" s="2" t="s">
        <v>1605</v>
      </c>
      <c r="F2254" t="str">
        <f t="shared" si="267"/>
        <v>078GENERAL EXPENSES - OTHER</v>
      </c>
      <c r="G2254" t="str">
        <f t="shared" si="268"/>
        <v>1348PRINTING &amp; STATIONERY</v>
      </c>
      <c r="H2254" s="2" t="s">
        <v>1573</v>
      </c>
      <c r="I2254" t="s">
        <v>1326</v>
      </c>
      <c r="J2254" s="2" t="s">
        <v>1065</v>
      </c>
      <c r="K2254" s="2" t="s">
        <v>1066</v>
      </c>
      <c r="L2254" s="2" t="s">
        <v>395</v>
      </c>
      <c r="M2254" s="2" t="s">
        <v>396</v>
      </c>
      <c r="N2254" s="2" t="s">
        <v>473</v>
      </c>
      <c r="O2254" s="2" t="s">
        <v>474</v>
      </c>
      <c r="P2254" s="2">
        <v>4703</v>
      </c>
      <c r="Q2254" s="2">
        <v>4703</v>
      </c>
      <c r="R2254" s="3">
        <f t="shared" si="269"/>
        <v>4961.665</v>
      </c>
      <c r="S2254" s="3">
        <f t="shared" si="270"/>
        <v>5224.633245</v>
      </c>
      <c r="T2254" s="2">
        <v>354.38</v>
      </c>
      <c r="U2254" s="2">
        <v>0</v>
      </c>
      <c r="V2254" s="2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142.97</v>
      </c>
      <c r="AG2254">
        <v>211.41</v>
      </c>
      <c r="AH2254" s="2">
        <f t="shared" si="271"/>
        <v>354.38</v>
      </c>
      <c r="AI2254" s="2">
        <f t="shared" si="266"/>
        <v>7.5351903040612372E-2</v>
      </c>
      <c r="AJ2254">
        <v>354.38</v>
      </c>
      <c r="AK2254" s="2">
        <f t="shared" si="272"/>
        <v>708.76</v>
      </c>
    </row>
    <row r="2255" spans="1:37" ht="12.75" customHeight="1">
      <c r="A2255" s="2">
        <v>14</v>
      </c>
      <c r="B2255" s="2">
        <v>15</v>
      </c>
      <c r="C2255" s="2" t="s">
        <v>10</v>
      </c>
      <c r="D2255" t="s">
        <v>1503</v>
      </c>
      <c r="E2255" s="2" t="s">
        <v>1605</v>
      </c>
      <c r="F2255" t="str">
        <f t="shared" si="267"/>
        <v>078GENERAL EXPENSES - OTHER</v>
      </c>
      <c r="G2255" t="str">
        <f t="shared" si="268"/>
        <v>1350PROTECTIVE CLOTHING</v>
      </c>
      <c r="H2255" s="2" t="s">
        <v>1573</v>
      </c>
      <c r="I2255" t="s">
        <v>1326</v>
      </c>
      <c r="J2255" s="2" t="s">
        <v>1065</v>
      </c>
      <c r="K2255" s="2" t="s">
        <v>1066</v>
      </c>
      <c r="L2255" s="2" t="s">
        <v>395</v>
      </c>
      <c r="M2255" s="2" t="s">
        <v>396</v>
      </c>
      <c r="N2255" s="2" t="s">
        <v>475</v>
      </c>
      <c r="O2255" s="2" t="s">
        <v>476</v>
      </c>
      <c r="P2255" s="2">
        <v>6770</v>
      </c>
      <c r="Q2255" s="2">
        <v>6770</v>
      </c>
      <c r="R2255" s="3">
        <f t="shared" si="269"/>
        <v>7142.35</v>
      </c>
      <c r="S2255" s="3">
        <f t="shared" si="270"/>
        <v>7520.89455</v>
      </c>
      <c r="T2255" s="2">
        <v>0</v>
      </c>
      <c r="U2255" s="2">
        <v>0</v>
      </c>
      <c r="V2255" s="2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 s="2">
        <f t="shared" si="271"/>
        <v>0</v>
      </c>
      <c r="AI2255" s="2">
        <f t="shared" si="266"/>
        <v>0</v>
      </c>
      <c r="AJ2255">
        <v>0</v>
      </c>
      <c r="AK2255" s="2">
        <f t="shared" si="272"/>
        <v>0</v>
      </c>
    </row>
    <row r="2256" spans="1:37" ht="12.75" customHeight="1">
      <c r="A2256" s="2">
        <v>14</v>
      </c>
      <c r="B2256" s="2">
        <v>15</v>
      </c>
      <c r="C2256" s="2" t="s">
        <v>10</v>
      </c>
      <c r="D2256" t="s">
        <v>1503</v>
      </c>
      <c r="E2256" s="2" t="s">
        <v>1605</v>
      </c>
      <c r="F2256" t="str">
        <f t="shared" si="267"/>
        <v>078GENERAL EXPENSES - OTHER</v>
      </c>
      <c r="G2256" t="str">
        <f t="shared" si="268"/>
        <v>1366TELEPHONE</v>
      </c>
      <c r="H2256" s="2" t="s">
        <v>1573</v>
      </c>
      <c r="I2256" t="s">
        <v>1326</v>
      </c>
      <c r="J2256" s="2" t="s">
        <v>1065</v>
      </c>
      <c r="K2256" s="2" t="s">
        <v>1066</v>
      </c>
      <c r="L2256" s="2" t="s">
        <v>395</v>
      </c>
      <c r="M2256" s="2" t="s">
        <v>396</v>
      </c>
      <c r="N2256" s="2" t="s">
        <v>479</v>
      </c>
      <c r="O2256" s="2" t="s">
        <v>309</v>
      </c>
      <c r="P2256" s="2">
        <v>0</v>
      </c>
      <c r="Q2256" s="2">
        <v>0</v>
      </c>
      <c r="R2256" s="3">
        <f t="shared" si="269"/>
        <v>0</v>
      </c>
      <c r="S2256" s="3">
        <f t="shared" si="270"/>
        <v>0</v>
      </c>
      <c r="T2256" s="2">
        <v>0</v>
      </c>
      <c r="U2256" s="2">
        <v>0</v>
      </c>
      <c r="V2256" s="2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 s="2">
        <f t="shared" si="271"/>
        <v>0</v>
      </c>
      <c r="AI2256" s="2" t="e">
        <f t="shared" si="266"/>
        <v>#DIV/0!</v>
      </c>
      <c r="AJ2256">
        <v>0</v>
      </c>
      <c r="AK2256" s="2">
        <f t="shared" si="272"/>
        <v>0</v>
      </c>
    </row>
    <row r="2257" spans="1:37" ht="12.75" customHeight="1">
      <c r="A2257" s="2">
        <v>14</v>
      </c>
      <c r="B2257" s="2">
        <v>15</v>
      </c>
      <c r="C2257" s="2" t="s">
        <v>10</v>
      </c>
      <c r="D2257" t="s">
        <v>1436</v>
      </c>
      <c r="E2257" s="2" t="s">
        <v>1606</v>
      </c>
      <c r="F2257" t="str">
        <f t="shared" si="267"/>
        <v>078GENERAL EXPENSES - OTHER</v>
      </c>
      <c r="G2257" t="str">
        <f t="shared" si="268"/>
        <v>1303AUDITORS FEES</v>
      </c>
      <c r="H2257" s="2" t="s">
        <v>1569</v>
      </c>
      <c r="I2257" t="s">
        <v>1326</v>
      </c>
      <c r="J2257" s="2" t="s">
        <v>519</v>
      </c>
      <c r="K2257" s="2" t="s">
        <v>520</v>
      </c>
      <c r="L2257" s="2" t="s">
        <v>395</v>
      </c>
      <c r="M2257" s="2" t="s">
        <v>396</v>
      </c>
      <c r="N2257" s="2" t="s">
        <v>1247</v>
      </c>
      <c r="O2257" s="2" t="s">
        <v>1248</v>
      </c>
      <c r="P2257" s="2">
        <v>2405304</v>
      </c>
      <c r="Q2257" s="2">
        <v>2405304</v>
      </c>
      <c r="R2257" s="3">
        <f t="shared" si="269"/>
        <v>2537595.7200000002</v>
      </c>
      <c r="S2257" s="3">
        <f t="shared" si="270"/>
        <v>2672088.2931600004</v>
      </c>
      <c r="T2257" s="2">
        <v>1064490.8500000001</v>
      </c>
      <c r="U2257" s="2">
        <v>0</v>
      </c>
      <c r="V2257" s="2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311399.06</v>
      </c>
      <c r="AF2257">
        <v>753091.79</v>
      </c>
      <c r="AG2257">
        <v>0</v>
      </c>
      <c r="AH2257" s="2">
        <f t="shared" si="271"/>
        <v>1064490.8500000001</v>
      </c>
      <c r="AI2257" s="2">
        <f t="shared" si="266"/>
        <v>0.44255979701526299</v>
      </c>
      <c r="AJ2257">
        <v>1064490.8500000001</v>
      </c>
      <c r="AK2257" s="2">
        <f t="shared" si="272"/>
        <v>2128981.7000000002</v>
      </c>
    </row>
    <row r="2258" spans="1:37" ht="12.75" customHeight="1">
      <c r="A2258" s="2">
        <v>14</v>
      </c>
      <c r="B2258" s="2">
        <v>15</v>
      </c>
      <c r="C2258" s="2" t="s">
        <v>10</v>
      </c>
      <c r="D2258" t="s">
        <v>1436</v>
      </c>
      <c r="E2258" s="2" t="s">
        <v>1606</v>
      </c>
      <c r="F2258" t="str">
        <f t="shared" si="267"/>
        <v>078GENERAL EXPENSES - OTHER</v>
      </c>
      <c r="G2258" t="str">
        <f t="shared" si="268"/>
        <v>1308CONFERENCE &amp; CONVENTION COST - DOMESTIC</v>
      </c>
      <c r="H2258" s="2" t="s">
        <v>1569</v>
      </c>
      <c r="I2258" t="s">
        <v>1326</v>
      </c>
      <c r="J2258" s="2" t="s">
        <v>519</v>
      </c>
      <c r="K2258" s="2" t="s">
        <v>520</v>
      </c>
      <c r="L2258" s="2" t="s">
        <v>395</v>
      </c>
      <c r="M2258" s="2" t="s">
        <v>396</v>
      </c>
      <c r="N2258" s="2" t="s">
        <v>463</v>
      </c>
      <c r="O2258" s="2" t="s">
        <v>464</v>
      </c>
      <c r="P2258" s="2">
        <v>6288</v>
      </c>
      <c r="Q2258" s="2">
        <v>6288</v>
      </c>
      <c r="R2258" s="3">
        <f t="shared" si="269"/>
        <v>6633.84</v>
      </c>
      <c r="S2258" s="3">
        <f t="shared" si="270"/>
        <v>6985.4335200000005</v>
      </c>
      <c r="T2258" s="2">
        <v>5999</v>
      </c>
      <c r="U2258" s="2">
        <v>0</v>
      </c>
      <c r="V2258" s="2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5999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 s="2">
        <f t="shared" si="271"/>
        <v>5999</v>
      </c>
      <c r="AI2258" s="2">
        <f t="shared" si="266"/>
        <v>0.95403944020356235</v>
      </c>
      <c r="AJ2258">
        <v>5999</v>
      </c>
      <c r="AK2258" s="2">
        <f t="shared" si="272"/>
        <v>11998</v>
      </c>
    </row>
    <row r="2259" spans="1:37" ht="12.75" customHeight="1">
      <c r="A2259" s="2">
        <v>14</v>
      </c>
      <c r="B2259" s="2">
        <v>15</v>
      </c>
      <c r="C2259" s="2" t="s">
        <v>10</v>
      </c>
      <c r="D2259" t="s">
        <v>1436</v>
      </c>
      <c r="E2259" s="2" t="s">
        <v>1606</v>
      </c>
      <c r="F2259" t="str">
        <f t="shared" si="267"/>
        <v>078GENERAL EXPENSES - OTHER</v>
      </c>
      <c r="G2259" t="str">
        <f t="shared" si="268"/>
        <v>1310CONSULTANTS &amp; PROFFESIONAL FEES</v>
      </c>
      <c r="H2259" s="2" t="s">
        <v>1569</v>
      </c>
      <c r="I2259" t="s">
        <v>1326</v>
      </c>
      <c r="J2259" s="2" t="s">
        <v>519</v>
      </c>
      <c r="K2259" s="2" t="s">
        <v>520</v>
      </c>
      <c r="L2259" s="2" t="s">
        <v>395</v>
      </c>
      <c r="M2259" s="2" t="s">
        <v>396</v>
      </c>
      <c r="N2259" s="2" t="s">
        <v>457</v>
      </c>
      <c r="O2259" s="2" t="s">
        <v>458</v>
      </c>
      <c r="P2259" s="2">
        <v>3797000</v>
      </c>
      <c r="Q2259" s="2">
        <f>3797000+1100000+250000</f>
        <v>5147000</v>
      </c>
      <c r="R2259" s="3">
        <f>SUM((Q2259*0.055)+Q2259)+2000000</f>
        <v>7430085</v>
      </c>
      <c r="S2259" s="3">
        <f t="shared" si="270"/>
        <v>7823879.5049999999</v>
      </c>
      <c r="T2259" s="2">
        <v>3397062.8899999997</v>
      </c>
      <c r="U2259" s="2">
        <v>0</v>
      </c>
      <c r="V2259" s="2">
        <v>25877.19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381824.2</v>
      </c>
      <c r="AC2259">
        <v>692604</v>
      </c>
      <c r="AD2259">
        <v>542978.41</v>
      </c>
      <c r="AE2259">
        <v>468513</v>
      </c>
      <c r="AF2259">
        <v>162423.51999999999</v>
      </c>
      <c r="AG2259">
        <v>1148719.76</v>
      </c>
      <c r="AH2259" s="2">
        <f t="shared" si="271"/>
        <v>3397062.8899999997</v>
      </c>
      <c r="AI2259" s="2">
        <f t="shared" si="266"/>
        <v>0.89467023702923354</v>
      </c>
      <c r="AJ2259">
        <v>3422940.08</v>
      </c>
      <c r="AK2259" s="2">
        <f t="shared" si="272"/>
        <v>6794125.7799999993</v>
      </c>
    </row>
    <row r="2260" spans="1:37" ht="12.75" customHeight="1">
      <c r="A2260" s="2">
        <v>14</v>
      </c>
      <c r="B2260" s="2">
        <v>15</v>
      </c>
      <c r="C2260" s="2" t="s">
        <v>10</v>
      </c>
      <c r="D2260" t="s">
        <v>1436</v>
      </c>
      <c r="E2260" s="2" t="s">
        <v>1606</v>
      </c>
      <c r="F2260" t="str">
        <f t="shared" si="267"/>
        <v>078GENERAL EXPENSES - OTHER</v>
      </c>
      <c r="G2260" t="str">
        <f t="shared" si="268"/>
        <v>1311CONSUMABLE DOMESTIC ITEMS</v>
      </c>
      <c r="H2260" s="2" t="s">
        <v>1569</v>
      </c>
      <c r="I2260" t="s">
        <v>1326</v>
      </c>
      <c r="J2260" s="2" t="s">
        <v>519</v>
      </c>
      <c r="K2260" s="2" t="s">
        <v>520</v>
      </c>
      <c r="L2260" s="2" t="s">
        <v>395</v>
      </c>
      <c r="M2260" s="2" t="s">
        <v>396</v>
      </c>
      <c r="N2260" s="2" t="s">
        <v>465</v>
      </c>
      <c r="O2260" s="2" t="s">
        <v>466</v>
      </c>
      <c r="P2260" s="2">
        <v>829</v>
      </c>
      <c r="Q2260" s="2">
        <v>829</v>
      </c>
      <c r="R2260" s="3">
        <f t="shared" si="269"/>
        <v>874.59500000000003</v>
      </c>
      <c r="S2260" s="3">
        <f t="shared" si="270"/>
        <v>920.94853499999999</v>
      </c>
      <c r="T2260" s="2">
        <v>24.82</v>
      </c>
      <c r="U2260" s="2">
        <v>0</v>
      </c>
      <c r="V2260" s="2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24.82</v>
      </c>
      <c r="AD2260">
        <v>0</v>
      </c>
      <c r="AE2260">
        <v>0</v>
      </c>
      <c r="AF2260">
        <v>0</v>
      </c>
      <c r="AG2260">
        <v>0</v>
      </c>
      <c r="AH2260" s="2">
        <f t="shared" si="271"/>
        <v>24.82</v>
      </c>
      <c r="AI2260" s="2">
        <f t="shared" ref="AI2260:AI2323" si="273">AH2260/P2260</f>
        <v>2.9939686369119423E-2</v>
      </c>
      <c r="AJ2260">
        <v>24.82</v>
      </c>
      <c r="AK2260" s="2">
        <f t="shared" si="272"/>
        <v>49.64</v>
      </c>
    </row>
    <row r="2261" spans="1:37" ht="12.75" customHeight="1">
      <c r="A2261" s="2">
        <v>14</v>
      </c>
      <c r="B2261" s="2">
        <v>15</v>
      </c>
      <c r="C2261" s="2" t="s">
        <v>10</v>
      </c>
      <c r="D2261" t="s">
        <v>1436</v>
      </c>
      <c r="E2261" s="2" t="s">
        <v>1606</v>
      </c>
      <c r="F2261" t="str">
        <f t="shared" ref="F2261:F2324" si="274">L2261&amp;M2261</f>
        <v>078GENERAL EXPENSES - OTHER</v>
      </c>
      <c r="G2261" t="str">
        <f t="shared" ref="G2261:G2324" si="275">N2261&amp;O2261</f>
        <v>1321ENTERTAINMENT - OFFICIALS</v>
      </c>
      <c r="H2261" s="2" t="s">
        <v>1569</v>
      </c>
      <c r="I2261" t="s">
        <v>1326</v>
      </c>
      <c r="J2261" s="2" t="s">
        <v>519</v>
      </c>
      <c r="K2261" s="2" t="s">
        <v>520</v>
      </c>
      <c r="L2261" s="2" t="s">
        <v>395</v>
      </c>
      <c r="M2261" s="2" t="s">
        <v>396</v>
      </c>
      <c r="N2261" s="2" t="s">
        <v>467</v>
      </c>
      <c r="O2261" s="2" t="s">
        <v>468</v>
      </c>
      <c r="P2261" s="2">
        <v>2000</v>
      </c>
      <c r="Q2261" s="2">
        <v>2000</v>
      </c>
      <c r="R2261" s="3">
        <f t="shared" ref="R2261:R2324" si="276">SUM((Q2261*0.055)+Q2261)</f>
        <v>2110</v>
      </c>
      <c r="S2261" s="3">
        <f t="shared" ref="S2261:S2324" si="277">SUM((R2261*0.053)+R2261)</f>
        <v>2221.83</v>
      </c>
      <c r="T2261" s="2">
        <v>1853.52</v>
      </c>
      <c r="U2261" s="2">
        <v>0</v>
      </c>
      <c r="V2261" s="2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1000</v>
      </c>
      <c r="AC2261">
        <v>118.23</v>
      </c>
      <c r="AD2261">
        <v>276.3</v>
      </c>
      <c r="AE2261">
        <v>151.93</v>
      </c>
      <c r="AF2261">
        <v>0</v>
      </c>
      <c r="AG2261">
        <v>307.06</v>
      </c>
      <c r="AH2261" s="2">
        <f t="shared" ref="AH2261:AH2324" si="278">SUM(AB2261:AG2261)</f>
        <v>1853.52</v>
      </c>
      <c r="AI2261" s="2">
        <f t="shared" si="273"/>
        <v>0.92676000000000003</v>
      </c>
      <c r="AJ2261">
        <v>1853.52</v>
      </c>
      <c r="AK2261" s="2">
        <f t="shared" ref="AK2261:AK2324" si="279">T2261*2</f>
        <v>3707.04</v>
      </c>
    </row>
    <row r="2262" spans="1:37" ht="12.75" customHeight="1">
      <c r="A2262" s="2">
        <v>14</v>
      </c>
      <c r="B2262" s="2">
        <v>15</v>
      </c>
      <c r="C2262" s="2" t="s">
        <v>10</v>
      </c>
      <c r="D2262" t="s">
        <v>1436</v>
      </c>
      <c r="E2262" s="2" t="s">
        <v>1606</v>
      </c>
      <c r="F2262" t="str">
        <f t="shared" si="274"/>
        <v>078GENERAL EXPENSES - OTHER</v>
      </c>
      <c r="G2262" t="str">
        <f t="shared" si="275"/>
        <v>1327INSURANCE</v>
      </c>
      <c r="H2262" s="2" t="s">
        <v>1569</v>
      </c>
      <c r="I2262" t="s">
        <v>1326</v>
      </c>
      <c r="J2262" s="2" t="s">
        <v>519</v>
      </c>
      <c r="K2262" s="2" t="s">
        <v>520</v>
      </c>
      <c r="L2262" s="2" t="s">
        <v>395</v>
      </c>
      <c r="M2262" s="2" t="s">
        <v>396</v>
      </c>
      <c r="N2262" s="2" t="s">
        <v>1243</v>
      </c>
      <c r="O2262" s="2" t="s">
        <v>1244</v>
      </c>
      <c r="P2262" s="2">
        <v>196815</v>
      </c>
      <c r="Q2262" s="2">
        <v>196815</v>
      </c>
      <c r="R2262" s="3">
        <f t="shared" si="276"/>
        <v>207639.82500000001</v>
      </c>
      <c r="S2262" s="3">
        <f t="shared" si="277"/>
        <v>218644.73572500001</v>
      </c>
      <c r="T2262" s="2">
        <v>0</v>
      </c>
      <c r="U2262" s="2">
        <v>0</v>
      </c>
      <c r="V2262" s="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 s="2">
        <f t="shared" si="278"/>
        <v>0</v>
      </c>
      <c r="AI2262" s="2">
        <f t="shared" si="273"/>
        <v>0</v>
      </c>
      <c r="AJ2262">
        <v>0</v>
      </c>
      <c r="AK2262" s="2">
        <f t="shared" si="279"/>
        <v>0</v>
      </c>
    </row>
    <row r="2263" spans="1:37" ht="12.75" customHeight="1">
      <c r="A2263" s="2">
        <v>14</v>
      </c>
      <c r="B2263" s="2">
        <v>15</v>
      </c>
      <c r="C2263" s="2" t="s">
        <v>10</v>
      </c>
      <c r="D2263" t="s">
        <v>1436</v>
      </c>
      <c r="E2263" s="2" t="s">
        <v>1606</v>
      </c>
      <c r="F2263" t="str">
        <f t="shared" si="274"/>
        <v>078GENERAL EXPENSES - OTHER</v>
      </c>
      <c r="G2263" t="str">
        <f t="shared" si="275"/>
        <v>1344NON-CAPITAL TOOLS &amp; EQUIPMENT</v>
      </c>
      <c r="H2263" s="2" t="s">
        <v>1569</v>
      </c>
      <c r="I2263" t="s">
        <v>1326</v>
      </c>
      <c r="J2263" s="2" t="s">
        <v>519</v>
      </c>
      <c r="K2263" s="2" t="s">
        <v>520</v>
      </c>
      <c r="L2263" s="2" t="s">
        <v>395</v>
      </c>
      <c r="M2263" s="2" t="s">
        <v>396</v>
      </c>
      <c r="N2263" s="2" t="s">
        <v>469</v>
      </c>
      <c r="O2263" s="2" t="s">
        <v>470</v>
      </c>
      <c r="P2263" s="2">
        <v>2366</v>
      </c>
      <c r="Q2263" s="2">
        <v>2366</v>
      </c>
      <c r="R2263" s="3">
        <f t="shared" si="276"/>
        <v>2496.13</v>
      </c>
      <c r="S2263" s="3">
        <f t="shared" si="277"/>
        <v>2628.4248900000002</v>
      </c>
      <c r="T2263" s="2">
        <v>666.68</v>
      </c>
      <c r="U2263" s="2">
        <v>0</v>
      </c>
      <c r="V2263" s="2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666.68</v>
      </c>
      <c r="AH2263" s="2">
        <f t="shared" si="278"/>
        <v>666.68</v>
      </c>
      <c r="AI2263" s="2">
        <f t="shared" si="273"/>
        <v>0.28177514792899405</v>
      </c>
      <c r="AJ2263">
        <v>666.68</v>
      </c>
      <c r="AK2263" s="2">
        <f t="shared" si="279"/>
        <v>1333.36</v>
      </c>
    </row>
    <row r="2264" spans="1:37" ht="12.75" customHeight="1">
      <c r="A2264" s="2">
        <v>14</v>
      </c>
      <c r="B2264" s="2">
        <v>15</v>
      </c>
      <c r="C2264" s="2" t="s">
        <v>10</v>
      </c>
      <c r="D2264" t="s">
        <v>1436</v>
      </c>
      <c r="E2264" s="2" t="s">
        <v>1606</v>
      </c>
      <c r="F2264" t="str">
        <f t="shared" si="274"/>
        <v>078GENERAL EXPENSES - OTHER</v>
      </c>
      <c r="G2264" t="str">
        <f t="shared" si="275"/>
        <v>1347POSTAGE &amp; COURIER FEES</v>
      </c>
      <c r="H2264" s="2" t="s">
        <v>1569</v>
      </c>
      <c r="I2264" t="s">
        <v>1326</v>
      </c>
      <c r="J2264" s="2" t="s">
        <v>519</v>
      </c>
      <c r="K2264" s="2" t="s">
        <v>520</v>
      </c>
      <c r="L2264" s="2" t="s">
        <v>395</v>
      </c>
      <c r="M2264" s="2" t="s">
        <v>396</v>
      </c>
      <c r="N2264" s="2" t="s">
        <v>471</v>
      </c>
      <c r="O2264" s="2" t="s">
        <v>472</v>
      </c>
      <c r="P2264" s="2">
        <v>1775</v>
      </c>
      <c r="Q2264" s="2">
        <v>1775</v>
      </c>
      <c r="R2264" s="3">
        <f t="shared" si="276"/>
        <v>1872.625</v>
      </c>
      <c r="S2264" s="3">
        <f t="shared" si="277"/>
        <v>1971.874125</v>
      </c>
      <c r="T2264" s="2">
        <v>194.37</v>
      </c>
      <c r="U2264" s="2">
        <v>0</v>
      </c>
      <c r="V2264" s="2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194.37</v>
      </c>
      <c r="AE2264">
        <v>0</v>
      </c>
      <c r="AF2264">
        <v>0</v>
      </c>
      <c r="AG2264">
        <v>0</v>
      </c>
      <c r="AH2264" s="2">
        <f t="shared" si="278"/>
        <v>194.37</v>
      </c>
      <c r="AI2264" s="2">
        <f t="shared" si="273"/>
        <v>0.10950422535211268</v>
      </c>
      <c r="AJ2264">
        <v>194.37</v>
      </c>
      <c r="AK2264" s="2">
        <f t="shared" si="279"/>
        <v>388.74</v>
      </c>
    </row>
    <row r="2265" spans="1:37" ht="12.75" customHeight="1">
      <c r="A2265" s="2">
        <v>14</v>
      </c>
      <c r="B2265" s="2">
        <v>15</v>
      </c>
      <c r="C2265" s="2" t="s">
        <v>10</v>
      </c>
      <c r="D2265" t="s">
        <v>1436</v>
      </c>
      <c r="E2265" s="2" t="s">
        <v>1606</v>
      </c>
      <c r="F2265" t="str">
        <f t="shared" si="274"/>
        <v>078GENERAL EXPENSES - OTHER</v>
      </c>
      <c r="G2265" t="str">
        <f t="shared" si="275"/>
        <v>1348PRINTING &amp; STATIONERY</v>
      </c>
      <c r="H2265" s="2" t="s">
        <v>1569</v>
      </c>
      <c r="I2265" t="s">
        <v>1326</v>
      </c>
      <c r="J2265" s="2" t="s">
        <v>519</v>
      </c>
      <c r="K2265" s="2" t="s">
        <v>520</v>
      </c>
      <c r="L2265" s="2" t="s">
        <v>395</v>
      </c>
      <c r="M2265" s="2" t="s">
        <v>396</v>
      </c>
      <c r="N2265" s="2" t="s">
        <v>473</v>
      </c>
      <c r="O2265" s="2" t="s">
        <v>474</v>
      </c>
      <c r="P2265" s="2">
        <v>4732</v>
      </c>
      <c r="Q2265" s="2">
        <v>4732</v>
      </c>
      <c r="R2265" s="3">
        <f t="shared" si="276"/>
        <v>4992.26</v>
      </c>
      <c r="S2265" s="3">
        <f t="shared" si="277"/>
        <v>5256.8497800000005</v>
      </c>
      <c r="T2265" s="2">
        <v>5405.02</v>
      </c>
      <c r="U2265" s="2">
        <v>0</v>
      </c>
      <c r="V2265" s="2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3086.5</v>
      </c>
      <c r="AD2265">
        <v>250.71</v>
      </c>
      <c r="AE2265">
        <v>311.33999999999997</v>
      </c>
      <c r="AF2265">
        <v>387.36</v>
      </c>
      <c r="AG2265">
        <v>1369.11</v>
      </c>
      <c r="AH2265" s="2">
        <f t="shared" si="278"/>
        <v>5405.02</v>
      </c>
      <c r="AI2265" s="2">
        <f t="shared" si="273"/>
        <v>1.1422273879966189</v>
      </c>
      <c r="AJ2265">
        <v>5405.02</v>
      </c>
      <c r="AK2265" s="2">
        <f t="shared" si="279"/>
        <v>10810.04</v>
      </c>
    </row>
    <row r="2266" spans="1:37" ht="12.75" customHeight="1">
      <c r="A2266" s="2">
        <v>14</v>
      </c>
      <c r="B2266" s="2">
        <v>15</v>
      </c>
      <c r="C2266" s="2" t="s">
        <v>10</v>
      </c>
      <c r="D2266" t="s">
        <v>1436</v>
      </c>
      <c r="E2266" s="2" t="s">
        <v>1606</v>
      </c>
      <c r="F2266" t="str">
        <f t="shared" si="274"/>
        <v>078GENERAL EXPENSES - OTHER</v>
      </c>
      <c r="G2266" t="str">
        <f t="shared" si="275"/>
        <v>1363SUBSCRIPTIONS</v>
      </c>
      <c r="H2266" s="2" t="s">
        <v>1569</v>
      </c>
      <c r="I2266" t="s">
        <v>1326</v>
      </c>
      <c r="J2266" s="2" t="s">
        <v>519</v>
      </c>
      <c r="K2266" s="2" t="s">
        <v>520</v>
      </c>
      <c r="L2266" s="2" t="s">
        <v>395</v>
      </c>
      <c r="M2266" s="2" t="s">
        <v>396</v>
      </c>
      <c r="N2266" s="2" t="s">
        <v>1231</v>
      </c>
      <c r="O2266" s="2" t="s">
        <v>1232</v>
      </c>
      <c r="P2266" s="2">
        <v>9366</v>
      </c>
      <c r="Q2266" s="2">
        <v>9366</v>
      </c>
      <c r="R2266" s="3">
        <f t="shared" si="276"/>
        <v>9881.1299999999992</v>
      </c>
      <c r="S2266" s="3">
        <f t="shared" si="277"/>
        <v>10404.829889999999</v>
      </c>
      <c r="T2266" s="2">
        <v>7553.1</v>
      </c>
      <c r="U2266" s="2">
        <v>0</v>
      </c>
      <c r="V2266" s="2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4948.71</v>
      </c>
      <c r="AC2266">
        <v>0</v>
      </c>
      <c r="AD2266">
        <v>0</v>
      </c>
      <c r="AE2266">
        <v>0</v>
      </c>
      <c r="AF2266">
        <v>0</v>
      </c>
      <c r="AG2266">
        <v>2604.39</v>
      </c>
      <c r="AH2266" s="2">
        <f t="shared" si="278"/>
        <v>7553.1</v>
      </c>
      <c r="AI2266" s="2">
        <f t="shared" si="273"/>
        <v>0.80643818065342732</v>
      </c>
      <c r="AJ2266">
        <v>7553.1</v>
      </c>
      <c r="AK2266" s="2">
        <f t="shared" si="279"/>
        <v>15106.2</v>
      </c>
    </row>
    <row r="2267" spans="1:37" ht="12.75" customHeight="1">
      <c r="A2267" s="2">
        <v>14</v>
      </c>
      <c r="B2267" s="2">
        <v>15</v>
      </c>
      <c r="C2267" s="2" t="s">
        <v>10</v>
      </c>
      <c r="D2267" t="s">
        <v>1436</v>
      </c>
      <c r="E2267" s="2" t="s">
        <v>1606</v>
      </c>
      <c r="F2267" t="str">
        <f t="shared" si="274"/>
        <v>078GENERAL EXPENSES - OTHER</v>
      </c>
      <c r="G2267" t="str">
        <f t="shared" si="275"/>
        <v>1364SUBSISTANCE &amp; TRAVELLING EXPENSES</v>
      </c>
      <c r="H2267" s="2" t="s">
        <v>1569</v>
      </c>
      <c r="I2267" t="s">
        <v>1326</v>
      </c>
      <c r="J2267" s="2" t="s">
        <v>519</v>
      </c>
      <c r="K2267" s="2" t="s">
        <v>520</v>
      </c>
      <c r="L2267" s="2" t="s">
        <v>395</v>
      </c>
      <c r="M2267" s="2" t="s">
        <v>396</v>
      </c>
      <c r="N2267" s="2" t="s">
        <v>477</v>
      </c>
      <c r="O2267" s="2" t="s">
        <v>478</v>
      </c>
      <c r="P2267" s="2">
        <v>94323</v>
      </c>
      <c r="Q2267" s="2">
        <v>100000</v>
      </c>
      <c r="R2267" s="3">
        <f t="shared" si="276"/>
        <v>105500</v>
      </c>
      <c r="S2267" s="3">
        <f t="shared" si="277"/>
        <v>111091.5</v>
      </c>
      <c r="T2267" s="2">
        <v>87328.35</v>
      </c>
      <c r="U2267" s="2">
        <v>0</v>
      </c>
      <c r="V2267" s="2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24170.6</v>
      </c>
      <c r="AC2267">
        <v>5322.3</v>
      </c>
      <c r="AD2267">
        <v>34372.400000000001</v>
      </c>
      <c r="AE2267">
        <v>457.7</v>
      </c>
      <c r="AF2267">
        <v>15397.55</v>
      </c>
      <c r="AG2267">
        <v>7607.8</v>
      </c>
      <c r="AH2267" s="2">
        <f t="shared" si="278"/>
        <v>87328.35</v>
      </c>
      <c r="AI2267" s="2">
        <f t="shared" si="273"/>
        <v>0.92584364365001115</v>
      </c>
      <c r="AJ2267">
        <v>87328.35</v>
      </c>
      <c r="AK2267" s="2">
        <f t="shared" si="279"/>
        <v>174656.7</v>
      </c>
    </row>
    <row r="2268" spans="1:37" ht="12.75" customHeight="1">
      <c r="A2268" s="2">
        <v>14</v>
      </c>
      <c r="B2268" s="2">
        <v>15</v>
      </c>
      <c r="C2268" s="2" t="s">
        <v>10</v>
      </c>
      <c r="D2268" t="s">
        <v>1436</v>
      </c>
      <c r="E2268" s="2" t="s">
        <v>1606</v>
      </c>
      <c r="F2268" t="str">
        <f t="shared" si="274"/>
        <v>078GENERAL EXPENSES - OTHER</v>
      </c>
      <c r="G2268" t="str">
        <f t="shared" si="275"/>
        <v>1366TELEPHONE</v>
      </c>
      <c r="H2268" s="2" t="s">
        <v>1569</v>
      </c>
      <c r="I2268" t="s">
        <v>1326</v>
      </c>
      <c r="J2268" s="2" t="s">
        <v>519</v>
      </c>
      <c r="K2268" s="2" t="s">
        <v>520</v>
      </c>
      <c r="L2268" s="2" t="s">
        <v>395</v>
      </c>
      <c r="M2268" s="2" t="s">
        <v>396</v>
      </c>
      <c r="N2268" s="2" t="s">
        <v>479</v>
      </c>
      <c r="O2268" s="2" t="s">
        <v>309</v>
      </c>
      <c r="P2268" s="2">
        <v>30828</v>
      </c>
      <c r="Q2268" s="2">
        <f>30828+25680</f>
        <v>56508</v>
      </c>
      <c r="R2268" s="3">
        <f t="shared" si="276"/>
        <v>59615.94</v>
      </c>
      <c r="S2268" s="3">
        <f t="shared" si="277"/>
        <v>62775.584820000004</v>
      </c>
      <c r="T2268" s="2">
        <v>13667.140000000001</v>
      </c>
      <c r="U2268" s="2">
        <v>0</v>
      </c>
      <c r="V2268" s="2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1416.63</v>
      </c>
      <c r="AC2268">
        <v>1881.29</v>
      </c>
      <c r="AD2268">
        <v>4852.68</v>
      </c>
      <c r="AE2268">
        <v>1399</v>
      </c>
      <c r="AF2268">
        <v>1875.37</v>
      </c>
      <c r="AG2268">
        <v>2242.17</v>
      </c>
      <c r="AH2268" s="2">
        <f t="shared" si="278"/>
        <v>13667.140000000001</v>
      </c>
      <c r="AI2268" s="2">
        <f t="shared" si="273"/>
        <v>0.44333527961593361</v>
      </c>
      <c r="AJ2268">
        <v>13667.14</v>
      </c>
      <c r="AK2268" s="2">
        <f t="shared" si="279"/>
        <v>27334.280000000002</v>
      </c>
    </row>
    <row r="2269" spans="1:37" ht="12.75" customHeight="1">
      <c r="A2269" s="2">
        <v>14</v>
      </c>
      <c r="B2269" s="2">
        <v>15</v>
      </c>
      <c r="C2269" s="2" t="s">
        <v>10</v>
      </c>
      <c r="D2269" t="s">
        <v>1437</v>
      </c>
      <c r="E2269" s="2" t="s">
        <v>1606</v>
      </c>
      <c r="F2269" t="str">
        <f t="shared" si="274"/>
        <v>078GENERAL EXPENSES - OTHER</v>
      </c>
      <c r="G2269" t="str">
        <f t="shared" si="275"/>
        <v>1308CONFERENCE &amp; CONVENTION COST - DOMESTIC</v>
      </c>
      <c r="H2269" s="2" t="s">
        <v>1569</v>
      </c>
      <c r="I2269" t="s">
        <v>1326</v>
      </c>
      <c r="J2269" s="2" t="s">
        <v>527</v>
      </c>
      <c r="K2269" s="2" t="s">
        <v>528</v>
      </c>
      <c r="L2269" s="2" t="s">
        <v>395</v>
      </c>
      <c r="M2269" s="2" t="s">
        <v>396</v>
      </c>
      <c r="N2269" s="2" t="s">
        <v>463</v>
      </c>
      <c r="O2269" s="2" t="s">
        <v>464</v>
      </c>
      <c r="P2269" s="2">
        <v>8288</v>
      </c>
      <c r="Q2269" s="2">
        <v>8288</v>
      </c>
      <c r="R2269" s="3">
        <f t="shared" si="276"/>
        <v>8743.84</v>
      </c>
      <c r="S2269" s="3">
        <f t="shared" si="277"/>
        <v>9207.2635200000004</v>
      </c>
      <c r="T2269" s="2">
        <v>5999</v>
      </c>
      <c r="U2269" s="2">
        <v>0</v>
      </c>
      <c r="V2269" s="2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5999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 s="2">
        <f t="shared" si="278"/>
        <v>5999</v>
      </c>
      <c r="AI2269" s="2">
        <f t="shared" si="273"/>
        <v>0.72381756756756754</v>
      </c>
      <c r="AJ2269">
        <v>5999</v>
      </c>
      <c r="AK2269" s="2">
        <f t="shared" si="279"/>
        <v>11998</v>
      </c>
    </row>
    <row r="2270" spans="1:37" ht="12.75" customHeight="1">
      <c r="A2270" s="2">
        <v>14</v>
      </c>
      <c r="B2270" s="2">
        <v>15</v>
      </c>
      <c r="C2270" s="2" t="s">
        <v>10</v>
      </c>
      <c r="D2270" t="s">
        <v>1437</v>
      </c>
      <c r="E2270" s="2" t="s">
        <v>1606</v>
      </c>
      <c r="F2270" t="str">
        <f t="shared" si="274"/>
        <v>078GENERAL EXPENSES - OTHER</v>
      </c>
      <c r="G2270" t="str">
        <f t="shared" si="275"/>
        <v>1311CONSUMABLE DOMESTIC ITEMS</v>
      </c>
      <c r="H2270" s="2" t="s">
        <v>1569</v>
      </c>
      <c r="I2270" t="s">
        <v>1326</v>
      </c>
      <c r="J2270" s="2" t="s">
        <v>527</v>
      </c>
      <c r="K2270" s="2" t="s">
        <v>528</v>
      </c>
      <c r="L2270" s="2" t="s">
        <v>395</v>
      </c>
      <c r="M2270" s="2" t="s">
        <v>396</v>
      </c>
      <c r="N2270" s="2" t="s">
        <v>465</v>
      </c>
      <c r="O2270" s="2" t="s">
        <v>466</v>
      </c>
      <c r="P2270" s="2">
        <v>592</v>
      </c>
      <c r="Q2270" s="2">
        <v>592</v>
      </c>
      <c r="R2270" s="3">
        <f t="shared" si="276"/>
        <v>624.55999999999995</v>
      </c>
      <c r="S2270" s="3">
        <f t="shared" si="277"/>
        <v>657.66167999999993</v>
      </c>
      <c r="T2270" s="2">
        <v>0</v>
      </c>
      <c r="U2270" s="2">
        <v>0</v>
      </c>
      <c r="V2270" s="2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 s="2">
        <f t="shared" si="278"/>
        <v>0</v>
      </c>
      <c r="AI2270" s="2">
        <f t="shared" si="273"/>
        <v>0</v>
      </c>
      <c r="AJ2270">
        <v>0</v>
      </c>
      <c r="AK2270" s="2">
        <f t="shared" si="279"/>
        <v>0</v>
      </c>
    </row>
    <row r="2271" spans="1:37" ht="12.75" customHeight="1">
      <c r="A2271" s="2">
        <v>14</v>
      </c>
      <c r="B2271" s="2">
        <v>15</v>
      </c>
      <c r="C2271" s="2" t="s">
        <v>10</v>
      </c>
      <c r="D2271" t="s">
        <v>1437</v>
      </c>
      <c r="E2271" s="2" t="s">
        <v>1606</v>
      </c>
      <c r="F2271" t="str">
        <f t="shared" si="274"/>
        <v>078GENERAL EXPENSES - OTHER</v>
      </c>
      <c r="G2271" t="str">
        <f t="shared" si="275"/>
        <v>1321ENTERTAINMENT - OFFICIALS</v>
      </c>
      <c r="H2271" s="2" t="s">
        <v>1569</v>
      </c>
      <c r="I2271" t="s">
        <v>1326</v>
      </c>
      <c r="J2271" s="2" t="s">
        <v>527</v>
      </c>
      <c r="K2271" s="2" t="s">
        <v>528</v>
      </c>
      <c r="L2271" s="2" t="s">
        <v>395</v>
      </c>
      <c r="M2271" s="2" t="s">
        <v>396</v>
      </c>
      <c r="N2271" s="2" t="s">
        <v>467</v>
      </c>
      <c r="O2271" s="2" t="s">
        <v>468</v>
      </c>
      <c r="P2271" s="2">
        <v>2000</v>
      </c>
      <c r="Q2271" s="2">
        <v>2000</v>
      </c>
      <c r="R2271" s="3">
        <f t="shared" si="276"/>
        <v>2110</v>
      </c>
      <c r="S2271" s="3">
        <f t="shared" si="277"/>
        <v>2221.83</v>
      </c>
      <c r="T2271" s="2">
        <v>0</v>
      </c>
      <c r="U2271" s="2">
        <v>0</v>
      </c>
      <c r="V2271" s="2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 s="2">
        <f t="shared" si="278"/>
        <v>0</v>
      </c>
      <c r="AI2271" s="2">
        <f t="shared" si="273"/>
        <v>0</v>
      </c>
      <c r="AJ2271">
        <v>0</v>
      </c>
      <c r="AK2271" s="2">
        <f t="shared" si="279"/>
        <v>0</v>
      </c>
    </row>
    <row r="2272" spans="1:37" ht="12.75" customHeight="1">
      <c r="A2272" s="2">
        <v>14</v>
      </c>
      <c r="B2272" s="2">
        <v>15</v>
      </c>
      <c r="C2272" s="2" t="s">
        <v>10</v>
      </c>
      <c r="D2272" t="s">
        <v>1437</v>
      </c>
      <c r="E2272" s="2" t="s">
        <v>1606</v>
      </c>
      <c r="F2272" t="str">
        <f t="shared" si="274"/>
        <v>078GENERAL EXPENSES - OTHER</v>
      </c>
      <c r="G2272" t="str">
        <f t="shared" si="275"/>
        <v>1329INSURANCE EXCESS PAYMENTS</v>
      </c>
      <c r="H2272" s="2" t="s">
        <v>1569</v>
      </c>
      <c r="I2272" t="s">
        <v>1326</v>
      </c>
      <c r="J2272" s="2" t="s">
        <v>527</v>
      </c>
      <c r="K2272" s="2" t="s">
        <v>528</v>
      </c>
      <c r="L2272" s="2" t="s">
        <v>395</v>
      </c>
      <c r="M2272" s="2" t="s">
        <v>396</v>
      </c>
      <c r="N2272" s="2" t="s">
        <v>1249</v>
      </c>
      <c r="O2272" s="2" t="s">
        <v>1250</v>
      </c>
      <c r="P2272" s="2">
        <v>2000000</v>
      </c>
      <c r="Q2272" s="2">
        <f>2000000+487000+8000</f>
        <v>2495000</v>
      </c>
      <c r="R2272" s="3">
        <f t="shared" si="276"/>
        <v>2632225</v>
      </c>
      <c r="S2272" s="3">
        <f t="shared" si="277"/>
        <v>2771732.9249999998</v>
      </c>
      <c r="T2272" s="2">
        <v>211037.09</v>
      </c>
      <c r="U2272" s="2">
        <v>1364128.78</v>
      </c>
      <c r="V2272" s="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7192.98</v>
      </c>
      <c r="AC2272">
        <v>0</v>
      </c>
      <c r="AD2272">
        <v>0</v>
      </c>
      <c r="AE2272">
        <v>0</v>
      </c>
      <c r="AF2272">
        <v>4385.96</v>
      </c>
      <c r="AG2272">
        <v>199458.15</v>
      </c>
      <c r="AH2272" s="2">
        <f t="shared" si="278"/>
        <v>211037.09</v>
      </c>
      <c r="AI2272" s="2">
        <f t="shared" si="273"/>
        <v>0.10551854499999999</v>
      </c>
      <c r="AJ2272">
        <v>211037.09</v>
      </c>
      <c r="AK2272" s="2">
        <f t="shared" si="279"/>
        <v>422074.18</v>
      </c>
    </row>
    <row r="2273" spans="1:37" ht="12.75" customHeight="1">
      <c r="A2273" s="2">
        <v>14</v>
      </c>
      <c r="B2273" s="2">
        <v>15</v>
      </c>
      <c r="C2273" s="2" t="s">
        <v>10</v>
      </c>
      <c r="D2273" t="s">
        <v>1437</v>
      </c>
      <c r="E2273" s="2" t="s">
        <v>1606</v>
      </c>
      <c r="F2273" t="str">
        <f t="shared" si="274"/>
        <v>078GENERAL EXPENSES - OTHER</v>
      </c>
      <c r="G2273" t="str">
        <f t="shared" si="275"/>
        <v>1330INSURANCE CLAIMS OWN EXPENDITURE</v>
      </c>
      <c r="H2273" s="2" t="s">
        <v>1569</v>
      </c>
      <c r="I2273" t="s">
        <v>1326</v>
      </c>
      <c r="J2273" s="2" t="s">
        <v>527</v>
      </c>
      <c r="K2273" s="2" t="s">
        <v>528</v>
      </c>
      <c r="L2273" s="2" t="s">
        <v>395</v>
      </c>
      <c r="M2273" s="2" t="s">
        <v>396</v>
      </c>
      <c r="N2273" s="2" t="s">
        <v>1251</v>
      </c>
      <c r="O2273" s="2" t="s">
        <v>1252</v>
      </c>
      <c r="P2273" s="2">
        <v>3000000</v>
      </c>
      <c r="Q2273" s="2">
        <v>3000000</v>
      </c>
      <c r="R2273" s="3">
        <f t="shared" si="276"/>
        <v>3165000</v>
      </c>
      <c r="S2273" s="3">
        <f t="shared" si="277"/>
        <v>3332745</v>
      </c>
      <c r="T2273" s="2">
        <v>2859589.02</v>
      </c>
      <c r="U2273" s="2">
        <v>44152</v>
      </c>
      <c r="V2273" s="2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1897641.66</v>
      </c>
      <c r="AC2273">
        <v>535882.51</v>
      </c>
      <c r="AD2273">
        <v>9750</v>
      </c>
      <c r="AE2273">
        <v>414168.85</v>
      </c>
      <c r="AF2273">
        <v>2146</v>
      </c>
      <c r="AG2273">
        <v>0</v>
      </c>
      <c r="AH2273" s="2">
        <f t="shared" si="278"/>
        <v>2859589.02</v>
      </c>
      <c r="AI2273" s="2">
        <f t="shared" si="273"/>
        <v>0.95319633999999998</v>
      </c>
      <c r="AJ2273">
        <v>2859589.02</v>
      </c>
      <c r="AK2273" s="2">
        <f t="shared" si="279"/>
        <v>5719178.04</v>
      </c>
    </row>
    <row r="2274" spans="1:37" ht="12.75" customHeight="1">
      <c r="A2274" s="2">
        <v>14</v>
      </c>
      <c r="B2274" s="2">
        <v>15</v>
      </c>
      <c r="C2274" s="2" t="s">
        <v>10</v>
      </c>
      <c r="D2274" t="s">
        <v>1437</v>
      </c>
      <c r="E2274" s="2" t="s">
        <v>1606</v>
      </c>
      <c r="F2274" t="str">
        <f t="shared" si="274"/>
        <v>078GENERAL EXPENSES - OTHER</v>
      </c>
      <c r="G2274" t="str">
        <f t="shared" si="275"/>
        <v>1344NON-CAPITAL TOOLS &amp; EQUIPMENT</v>
      </c>
      <c r="H2274" s="2" t="s">
        <v>1569</v>
      </c>
      <c r="I2274" t="s">
        <v>1326</v>
      </c>
      <c r="J2274" s="2" t="s">
        <v>527</v>
      </c>
      <c r="K2274" s="2" t="s">
        <v>528</v>
      </c>
      <c r="L2274" s="2" t="s">
        <v>395</v>
      </c>
      <c r="M2274" s="2" t="s">
        <v>396</v>
      </c>
      <c r="N2274" s="2" t="s">
        <v>469</v>
      </c>
      <c r="O2274" s="2" t="s">
        <v>470</v>
      </c>
      <c r="P2274" s="2">
        <v>7384</v>
      </c>
      <c r="Q2274" s="2">
        <v>7384</v>
      </c>
      <c r="R2274" s="3">
        <f t="shared" si="276"/>
        <v>7790.12</v>
      </c>
      <c r="S2274" s="3">
        <f t="shared" si="277"/>
        <v>8202.9963599999992</v>
      </c>
      <c r="T2274" s="2">
        <v>87.68</v>
      </c>
      <c r="U2274" s="2">
        <v>0</v>
      </c>
      <c r="V2274" s="2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87.68</v>
      </c>
      <c r="AF2274">
        <v>0</v>
      </c>
      <c r="AG2274">
        <v>0</v>
      </c>
      <c r="AH2274" s="2">
        <f t="shared" si="278"/>
        <v>87.68</v>
      </c>
      <c r="AI2274" s="2">
        <f t="shared" si="273"/>
        <v>1.1874322860238354E-2</v>
      </c>
      <c r="AJ2274">
        <v>87.68</v>
      </c>
      <c r="AK2274" s="2">
        <f t="shared" si="279"/>
        <v>175.36</v>
      </c>
    </row>
    <row r="2275" spans="1:37" ht="12.75" customHeight="1">
      <c r="A2275" s="2">
        <v>14</v>
      </c>
      <c r="B2275" s="2">
        <v>15</v>
      </c>
      <c r="C2275" s="2" t="s">
        <v>10</v>
      </c>
      <c r="D2275" t="s">
        <v>1437</v>
      </c>
      <c r="E2275" s="2" t="s">
        <v>1606</v>
      </c>
      <c r="F2275" t="str">
        <f t="shared" si="274"/>
        <v>078GENERAL EXPENSES - OTHER</v>
      </c>
      <c r="G2275" t="str">
        <f t="shared" si="275"/>
        <v>1347POSTAGE &amp; COURIER FEES</v>
      </c>
      <c r="H2275" s="2" t="s">
        <v>1569</v>
      </c>
      <c r="I2275" t="s">
        <v>1326</v>
      </c>
      <c r="J2275" s="2" t="s">
        <v>527</v>
      </c>
      <c r="K2275" s="2" t="s">
        <v>528</v>
      </c>
      <c r="L2275" s="2" t="s">
        <v>395</v>
      </c>
      <c r="M2275" s="2" t="s">
        <v>396</v>
      </c>
      <c r="N2275" s="2" t="s">
        <v>471</v>
      </c>
      <c r="O2275" s="2" t="s">
        <v>472</v>
      </c>
      <c r="P2275" s="2">
        <v>1873</v>
      </c>
      <c r="Q2275" s="2">
        <v>1873</v>
      </c>
      <c r="R2275" s="3">
        <f t="shared" si="276"/>
        <v>1976.0150000000001</v>
      </c>
      <c r="S2275" s="3">
        <f t="shared" si="277"/>
        <v>2080.7437950000003</v>
      </c>
      <c r="T2275" s="2">
        <v>144.72</v>
      </c>
      <c r="U2275" s="2">
        <v>0</v>
      </c>
      <c r="V2275" s="2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144.72</v>
      </c>
      <c r="AH2275" s="2">
        <f t="shared" si="278"/>
        <v>144.72</v>
      </c>
      <c r="AI2275" s="2">
        <f t="shared" si="273"/>
        <v>7.7266417512012811E-2</v>
      </c>
      <c r="AJ2275">
        <v>144.72</v>
      </c>
      <c r="AK2275" s="2">
        <f t="shared" si="279"/>
        <v>289.44</v>
      </c>
    </row>
    <row r="2276" spans="1:37" ht="12.75" customHeight="1">
      <c r="A2276" s="2">
        <v>14</v>
      </c>
      <c r="B2276" s="2">
        <v>15</v>
      </c>
      <c r="C2276" s="2" t="s">
        <v>10</v>
      </c>
      <c r="D2276" t="s">
        <v>1437</v>
      </c>
      <c r="E2276" s="2" t="s">
        <v>1606</v>
      </c>
      <c r="F2276" t="str">
        <f t="shared" si="274"/>
        <v>078GENERAL EXPENSES - OTHER</v>
      </c>
      <c r="G2276" t="str">
        <f t="shared" si="275"/>
        <v>1348PRINTING &amp; STATIONERY</v>
      </c>
      <c r="H2276" s="2" t="s">
        <v>1569</v>
      </c>
      <c r="I2276" t="s">
        <v>1326</v>
      </c>
      <c r="J2276" s="2" t="s">
        <v>527</v>
      </c>
      <c r="K2276" s="2" t="s">
        <v>528</v>
      </c>
      <c r="L2276" s="2" t="s">
        <v>395</v>
      </c>
      <c r="M2276" s="2" t="s">
        <v>396</v>
      </c>
      <c r="N2276" s="2" t="s">
        <v>473</v>
      </c>
      <c r="O2276" s="2" t="s">
        <v>474</v>
      </c>
      <c r="P2276" s="2">
        <v>5324</v>
      </c>
      <c r="Q2276" s="2">
        <f>5324+5000</f>
        <v>10324</v>
      </c>
      <c r="R2276" s="3">
        <f t="shared" si="276"/>
        <v>10891.82</v>
      </c>
      <c r="S2276" s="3">
        <f t="shared" si="277"/>
        <v>11469.08646</v>
      </c>
      <c r="T2276" s="2">
        <v>3086.3599999999997</v>
      </c>
      <c r="U2276" s="2">
        <v>0</v>
      </c>
      <c r="V2276" s="2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1654.54</v>
      </c>
      <c r="AD2276">
        <v>106.65</v>
      </c>
      <c r="AE2276">
        <v>549.62</v>
      </c>
      <c r="AF2276">
        <v>149.63999999999999</v>
      </c>
      <c r="AG2276">
        <v>625.91</v>
      </c>
      <c r="AH2276" s="2">
        <f t="shared" si="278"/>
        <v>3086.3599999999997</v>
      </c>
      <c r="AI2276" s="2">
        <f t="shared" si="273"/>
        <v>0.57970698722764835</v>
      </c>
      <c r="AJ2276">
        <v>3086.36</v>
      </c>
      <c r="AK2276" s="2">
        <f t="shared" si="279"/>
        <v>6172.7199999999993</v>
      </c>
    </row>
    <row r="2277" spans="1:37" ht="12.75" customHeight="1">
      <c r="A2277" s="2">
        <v>14</v>
      </c>
      <c r="B2277" s="2">
        <v>15</v>
      </c>
      <c r="C2277" s="2" t="s">
        <v>10</v>
      </c>
      <c r="D2277" t="s">
        <v>1437</v>
      </c>
      <c r="E2277" s="2" t="s">
        <v>1606</v>
      </c>
      <c r="F2277" t="str">
        <f t="shared" si="274"/>
        <v>078GENERAL EXPENSES - OTHER</v>
      </c>
      <c r="G2277" t="str">
        <f t="shared" si="275"/>
        <v>1363SUBSCRIPTIONS</v>
      </c>
      <c r="H2277" s="2" t="s">
        <v>1569</v>
      </c>
      <c r="I2277" t="s">
        <v>1326</v>
      </c>
      <c r="J2277" s="2" t="s">
        <v>527</v>
      </c>
      <c r="K2277" s="2" t="s">
        <v>528</v>
      </c>
      <c r="L2277" s="2" t="s">
        <v>395</v>
      </c>
      <c r="M2277" s="2" t="s">
        <v>396</v>
      </c>
      <c r="N2277" s="2" t="s">
        <v>1231</v>
      </c>
      <c r="O2277" s="2" t="s">
        <v>1232</v>
      </c>
      <c r="P2277" s="2">
        <v>592</v>
      </c>
      <c r="Q2277" s="2">
        <v>592</v>
      </c>
      <c r="R2277" s="3">
        <f t="shared" si="276"/>
        <v>624.55999999999995</v>
      </c>
      <c r="S2277" s="3">
        <f t="shared" si="277"/>
        <v>657.66167999999993</v>
      </c>
      <c r="T2277" s="2">
        <v>0</v>
      </c>
      <c r="U2277" s="2">
        <v>0</v>
      </c>
      <c r="V2277" s="2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 s="2">
        <f t="shared" si="278"/>
        <v>0</v>
      </c>
      <c r="AI2277" s="2">
        <f t="shared" si="273"/>
        <v>0</v>
      </c>
      <c r="AJ2277">
        <v>0</v>
      </c>
      <c r="AK2277" s="2">
        <f t="shared" si="279"/>
        <v>0</v>
      </c>
    </row>
    <row r="2278" spans="1:37" ht="12.75" customHeight="1">
      <c r="A2278" s="2">
        <v>14</v>
      </c>
      <c r="B2278" s="2">
        <v>15</v>
      </c>
      <c r="C2278" s="2" t="s">
        <v>10</v>
      </c>
      <c r="D2278" t="s">
        <v>1437</v>
      </c>
      <c r="E2278" s="2" t="s">
        <v>1606</v>
      </c>
      <c r="F2278" t="str">
        <f t="shared" si="274"/>
        <v>078GENERAL EXPENSES - OTHER</v>
      </c>
      <c r="G2278" t="str">
        <f t="shared" si="275"/>
        <v>1364SUBSISTANCE &amp; TRAVELLING EXPENSES</v>
      </c>
      <c r="H2278" s="2" t="s">
        <v>1569</v>
      </c>
      <c r="I2278" t="s">
        <v>1326</v>
      </c>
      <c r="J2278" s="2" t="s">
        <v>527</v>
      </c>
      <c r="K2278" s="2" t="s">
        <v>528</v>
      </c>
      <c r="L2278" s="2" t="s">
        <v>395</v>
      </c>
      <c r="M2278" s="2" t="s">
        <v>396</v>
      </c>
      <c r="N2278" s="2" t="s">
        <v>477</v>
      </c>
      <c r="O2278" s="2" t="s">
        <v>478</v>
      </c>
      <c r="P2278" s="2">
        <v>50000</v>
      </c>
      <c r="Q2278" s="2">
        <v>60000</v>
      </c>
      <c r="R2278" s="3">
        <f t="shared" si="276"/>
        <v>63300</v>
      </c>
      <c r="S2278" s="3">
        <f t="shared" si="277"/>
        <v>66654.899999999994</v>
      </c>
      <c r="T2278" s="2">
        <v>27873.239999999998</v>
      </c>
      <c r="U2278" s="2">
        <v>0</v>
      </c>
      <c r="V2278" s="2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3196.7</v>
      </c>
      <c r="AC2278">
        <v>5620.5</v>
      </c>
      <c r="AD2278">
        <v>6525.49</v>
      </c>
      <c r="AE2278">
        <v>200</v>
      </c>
      <c r="AF2278">
        <v>4050.18</v>
      </c>
      <c r="AG2278">
        <v>8280.3700000000008</v>
      </c>
      <c r="AH2278" s="2">
        <f t="shared" si="278"/>
        <v>27873.239999999998</v>
      </c>
      <c r="AI2278" s="2">
        <f t="shared" si="273"/>
        <v>0.55746479999999998</v>
      </c>
      <c r="AJ2278">
        <v>27873.24</v>
      </c>
      <c r="AK2278" s="2">
        <f t="shared" si="279"/>
        <v>55746.479999999996</v>
      </c>
    </row>
    <row r="2279" spans="1:37" ht="12.75" customHeight="1">
      <c r="A2279" s="2">
        <v>14</v>
      </c>
      <c r="B2279" s="2">
        <v>15</v>
      </c>
      <c r="C2279" s="2" t="s">
        <v>10</v>
      </c>
      <c r="D2279" t="s">
        <v>1437</v>
      </c>
      <c r="E2279" s="2" t="s">
        <v>1606</v>
      </c>
      <c r="F2279" t="str">
        <f t="shared" si="274"/>
        <v>078GENERAL EXPENSES - OTHER</v>
      </c>
      <c r="G2279" t="str">
        <f t="shared" si="275"/>
        <v>1366TELEPHONE</v>
      </c>
      <c r="H2279" s="2" t="s">
        <v>1569</v>
      </c>
      <c r="I2279" t="s">
        <v>1326</v>
      </c>
      <c r="J2279" s="2" t="s">
        <v>527</v>
      </c>
      <c r="K2279" s="2" t="s">
        <v>528</v>
      </c>
      <c r="L2279" s="2" t="s">
        <v>395</v>
      </c>
      <c r="M2279" s="2" t="s">
        <v>396</v>
      </c>
      <c r="N2279" s="2" t="s">
        <v>479</v>
      </c>
      <c r="O2279" s="2" t="s">
        <v>309</v>
      </c>
      <c r="P2279" s="2">
        <v>17988</v>
      </c>
      <c r="Q2279" s="2">
        <f>17988+17988+4800</f>
        <v>40776</v>
      </c>
      <c r="R2279" s="3">
        <f t="shared" si="276"/>
        <v>43018.68</v>
      </c>
      <c r="S2279" s="3">
        <f t="shared" si="277"/>
        <v>45298.670039999997</v>
      </c>
      <c r="T2279" s="2">
        <v>11619.95</v>
      </c>
      <c r="U2279" s="2">
        <v>0</v>
      </c>
      <c r="V2279" s="2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1583.67</v>
      </c>
      <c r="AC2279">
        <v>2076.6</v>
      </c>
      <c r="AD2279">
        <v>1635.58</v>
      </c>
      <c r="AE2279">
        <v>1687.55</v>
      </c>
      <c r="AF2279">
        <v>2613.35</v>
      </c>
      <c r="AG2279">
        <v>2023.2</v>
      </c>
      <c r="AH2279" s="2">
        <f t="shared" si="278"/>
        <v>11619.95</v>
      </c>
      <c r="AI2279" s="2">
        <f t="shared" si="273"/>
        <v>0.64598343340004449</v>
      </c>
      <c r="AJ2279">
        <v>11619.95</v>
      </c>
      <c r="AK2279" s="2">
        <f t="shared" si="279"/>
        <v>23239.9</v>
      </c>
    </row>
    <row r="2280" spans="1:37" ht="12.75" customHeight="1">
      <c r="A2280" s="2">
        <v>14</v>
      </c>
      <c r="B2280" s="2">
        <v>15</v>
      </c>
      <c r="C2280" s="2" t="s">
        <v>10</v>
      </c>
      <c r="D2280" t="s">
        <v>1438</v>
      </c>
      <c r="E2280" s="2" t="s">
        <v>1606</v>
      </c>
      <c r="F2280" t="str">
        <f t="shared" si="274"/>
        <v>078GENERAL EXPENSES - OTHER</v>
      </c>
      <c r="G2280" t="str">
        <f t="shared" si="275"/>
        <v>1301ADVERTISING - GENERAL</v>
      </c>
      <c r="H2280" s="2" t="s">
        <v>1569</v>
      </c>
      <c r="I2280" t="s">
        <v>1326</v>
      </c>
      <c r="J2280" s="2" t="s">
        <v>533</v>
      </c>
      <c r="K2280" s="2" t="s">
        <v>534</v>
      </c>
      <c r="L2280" s="2" t="s">
        <v>395</v>
      </c>
      <c r="M2280" s="2" t="s">
        <v>396</v>
      </c>
      <c r="N2280" s="2" t="s">
        <v>529</v>
      </c>
      <c r="O2280" s="2" t="s">
        <v>530</v>
      </c>
      <c r="P2280" s="2">
        <v>5017</v>
      </c>
      <c r="Q2280" s="2">
        <v>5017</v>
      </c>
      <c r="R2280" s="3">
        <f t="shared" si="276"/>
        <v>5292.9350000000004</v>
      </c>
      <c r="S2280" s="3">
        <f t="shared" si="277"/>
        <v>5573.4605550000006</v>
      </c>
      <c r="T2280" s="2">
        <v>0</v>
      </c>
      <c r="U2280" s="2">
        <v>0</v>
      </c>
      <c r="V2280" s="2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 s="2">
        <f t="shared" si="278"/>
        <v>0</v>
      </c>
      <c r="AI2280" s="2">
        <f t="shared" si="273"/>
        <v>0</v>
      </c>
      <c r="AJ2280">
        <v>0</v>
      </c>
      <c r="AK2280" s="2">
        <f t="shared" si="279"/>
        <v>0</v>
      </c>
    </row>
    <row r="2281" spans="1:37" ht="12.75" customHeight="1">
      <c r="A2281" s="2">
        <v>14</v>
      </c>
      <c r="B2281" s="2">
        <v>15</v>
      </c>
      <c r="C2281" s="2" t="s">
        <v>10</v>
      </c>
      <c r="D2281" t="s">
        <v>1438</v>
      </c>
      <c r="E2281" s="2" t="s">
        <v>1606</v>
      </c>
      <c r="F2281" t="str">
        <f t="shared" si="274"/>
        <v>078GENERAL EXPENSES - OTHER</v>
      </c>
      <c r="G2281" t="str">
        <f t="shared" si="275"/>
        <v>1308CONFERENCE &amp; CONVENTION COST - DOMESTIC</v>
      </c>
      <c r="H2281" s="2" t="s">
        <v>1569</v>
      </c>
      <c r="I2281" t="s">
        <v>1326</v>
      </c>
      <c r="J2281" s="2" t="s">
        <v>533</v>
      </c>
      <c r="K2281" s="2" t="s">
        <v>534</v>
      </c>
      <c r="L2281" s="2" t="s">
        <v>395</v>
      </c>
      <c r="M2281" s="2" t="s">
        <v>396</v>
      </c>
      <c r="N2281" s="2" t="s">
        <v>463</v>
      </c>
      <c r="O2281" s="2" t="s">
        <v>464</v>
      </c>
      <c r="P2281" s="2">
        <v>10480</v>
      </c>
      <c r="Q2281" s="2">
        <v>10480</v>
      </c>
      <c r="R2281" s="3">
        <f t="shared" si="276"/>
        <v>11056.4</v>
      </c>
      <c r="S2281" s="3">
        <f t="shared" si="277"/>
        <v>11642.3892</v>
      </c>
      <c r="T2281" s="2">
        <v>5999</v>
      </c>
      <c r="U2281" s="2">
        <v>0</v>
      </c>
      <c r="V2281" s="2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5999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 s="2">
        <f t="shared" si="278"/>
        <v>5999</v>
      </c>
      <c r="AI2281" s="2">
        <f t="shared" si="273"/>
        <v>0.57242366412213741</v>
      </c>
      <c r="AJ2281">
        <v>5999</v>
      </c>
      <c r="AK2281" s="2">
        <f t="shared" si="279"/>
        <v>11998</v>
      </c>
    </row>
    <row r="2282" spans="1:37" ht="12.75" customHeight="1">
      <c r="A2282" s="2">
        <v>14</v>
      </c>
      <c r="B2282" s="2">
        <v>15</v>
      </c>
      <c r="C2282" s="2" t="s">
        <v>10</v>
      </c>
      <c r="D2282" t="s">
        <v>1438</v>
      </c>
      <c r="E2282" s="2" t="s">
        <v>1606</v>
      </c>
      <c r="F2282" t="str">
        <f t="shared" si="274"/>
        <v>078GENERAL EXPENSES - OTHER</v>
      </c>
      <c r="G2282" t="str">
        <f t="shared" si="275"/>
        <v>1310CONSULTANTS &amp; PROFFESIONAL FEES</v>
      </c>
      <c r="H2282" s="2" t="s">
        <v>1569</v>
      </c>
      <c r="I2282" t="s">
        <v>1326</v>
      </c>
      <c r="J2282" s="2" t="s">
        <v>533</v>
      </c>
      <c r="K2282" s="2" t="s">
        <v>534</v>
      </c>
      <c r="L2282" s="2" t="s">
        <v>395</v>
      </c>
      <c r="M2282" s="2" t="s">
        <v>396</v>
      </c>
      <c r="N2282" s="2" t="s">
        <v>457</v>
      </c>
      <c r="O2282" s="2" t="s">
        <v>458</v>
      </c>
      <c r="P2282" s="2">
        <v>20000</v>
      </c>
      <c r="Q2282" s="2">
        <v>20000</v>
      </c>
      <c r="R2282" s="3">
        <f t="shared" si="276"/>
        <v>21100</v>
      </c>
      <c r="S2282" s="3">
        <f t="shared" si="277"/>
        <v>22218.3</v>
      </c>
      <c r="T2282" s="2">
        <v>2734.04</v>
      </c>
      <c r="U2282" s="2">
        <v>0</v>
      </c>
      <c r="V2282" s="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2734.04</v>
      </c>
      <c r="AD2282">
        <v>0</v>
      </c>
      <c r="AE2282">
        <v>0</v>
      </c>
      <c r="AF2282">
        <v>0</v>
      </c>
      <c r="AG2282">
        <v>0</v>
      </c>
      <c r="AH2282" s="2">
        <f t="shared" si="278"/>
        <v>2734.04</v>
      </c>
      <c r="AI2282" s="2">
        <f t="shared" si="273"/>
        <v>0.13670199999999999</v>
      </c>
      <c r="AJ2282">
        <v>2734.04</v>
      </c>
      <c r="AK2282" s="2">
        <f t="shared" si="279"/>
        <v>5468.08</v>
      </c>
    </row>
    <row r="2283" spans="1:37" ht="12.75" customHeight="1">
      <c r="A2283" s="2">
        <v>14</v>
      </c>
      <c r="B2283" s="2">
        <v>15</v>
      </c>
      <c r="C2283" s="2" t="s">
        <v>10</v>
      </c>
      <c r="D2283" t="s">
        <v>1438</v>
      </c>
      <c r="E2283" s="2" t="s">
        <v>1606</v>
      </c>
      <c r="F2283" t="str">
        <f t="shared" si="274"/>
        <v>078GENERAL EXPENSES - OTHER</v>
      </c>
      <c r="G2283" t="str">
        <f t="shared" si="275"/>
        <v>1311CONSUMABLE DOMESTIC ITEMS</v>
      </c>
      <c r="H2283" s="2" t="s">
        <v>1569</v>
      </c>
      <c r="I2283" t="s">
        <v>1326</v>
      </c>
      <c r="J2283" s="2" t="s">
        <v>533</v>
      </c>
      <c r="K2283" s="2" t="s">
        <v>534</v>
      </c>
      <c r="L2283" s="2" t="s">
        <v>395</v>
      </c>
      <c r="M2283" s="2" t="s">
        <v>396</v>
      </c>
      <c r="N2283" s="2" t="s">
        <v>465</v>
      </c>
      <c r="O2283" s="2" t="s">
        <v>466</v>
      </c>
      <c r="P2283" s="2">
        <v>4000</v>
      </c>
      <c r="Q2283" s="2">
        <v>4000</v>
      </c>
      <c r="R2283" s="3">
        <f t="shared" si="276"/>
        <v>4220</v>
      </c>
      <c r="S2283" s="3">
        <f t="shared" si="277"/>
        <v>4443.66</v>
      </c>
      <c r="T2283" s="2">
        <v>1035.6100000000001</v>
      </c>
      <c r="U2283" s="2">
        <v>0</v>
      </c>
      <c r="V2283" s="2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729</v>
      </c>
      <c r="AC2283">
        <v>306.61</v>
      </c>
      <c r="AD2283">
        <v>0</v>
      </c>
      <c r="AE2283">
        <v>0</v>
      </c>
      <c r="AF2283">
        <v>0</v>
      </c>
      <c r="AG2283">
        <v>0</v>
      </c>
      <c r="AH2283" s="2">
        <f t="shared" si="278"/>
        <v>1035.6100000000001</v>
      </c>
      <c r="AI2283" s="2">
        <f t="shared" si="273"/>
        <v>0.25890250000000004</v>
      </c>
      <c r="AJ2283">
        <v>1035.6099999999999</v>
      </c>
      <c r="AK2283" s="2">
        <f t="shared" si="279"/>
        <v>2071.2200000000003</v>
      </c>
    </row>
    <row r="2284" spans="1:37" ht="12.75" customHeight="1">
      <c r="A2284" s="2">
        <v>14</v>
      </c>
      <c r="B2284" s="2">
        <v>15</v>
      </c>
      <c r="C2284" s="2" t="s">
        <v>10</v>
      </c>
      <c r="D2284" t="s">
        <v>1438</v>
      </c>
      <c r="E2284" s="2" t="s">
        <v>1606</v>
      </c>
      <c r="F2284" t="str">
        <f t="shared" si="274"/>
        <v>078GENERAL EXPENSES - OTHER</v>
      </c>
      <c r="G2284" t="str">
        <f t="shared" si="275"/>
        <v>1314COST OF SALES - INVESTMENT PROPERTIES</v>
      </c>
      <c r="H2284" s="2" t="s">
        <v>1569</v>
      </c>
      <c r="I2284" t="s">
        <v>1326</v>
      </c>
      <c r="J2284" s="2" t="s">
        <v>533</v>
      </c>
      <c r="K2284" s="2" t="s">
        <v>534</v>
      </c>
      <c r="L2284" s="2" t="s">
        <v>395</v>
      </c>
      <c r="M2284" s="2" t="s">
        <v>396</v>
      </c>
      <c r="N2284" s="2" t="s">
        <v>1253</v>
      </c>
      <c r="O2284" s="2" t="s">
        <v>1254</v>
      </c>
      <c r="P2284" s="2">
        <v>24684</v>
      </c>
      <c r="Q2284" s="2">
        <v>24684</v>
      </c>
      <c r="R2284" s="3">
        <f t="shared" si="276"/>
        <v>26041.62</v>
      </c>
      <c r="S2284" s="3">
        <f t="shared" si="277"/>
        <v>27421.825859999997</v>
      </c>
      <c r="T2284" s="2">
        <v>0</v>
      </c>
      <c r="U2284" s="2">
        <v>0</v>
      </c>
      <c r="V2284" s="2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 s="2">
        <f t="shared" si="278"/>
        <v>0</v>
      </c>
      <c r="AI2284" s="2">
        <f t="shared" si="273"/>
        <v>0</v>
      </c>
      <c r="AJ2284">
        <v>0</v>
      </c>
      <c r="AK2284" s="2">
        <f t="shared" si="279"/>
        <v>0</v>
      </c>
    </row>
    <row r="2285" spans="1:37" ht="12.75" customHeight="1">
      <c r="A2285" s="2">
        <v>14</v>
      </c>
      <c r="B2285" s="2">
        <v>15</v>
      </c>
      <c r="C2285" s="2" t="s">
        <v>10</v>
      </c>
      <c r="D2285" t="s">
        <v>1438</v>
      </c>
      <c r="E2285" s="2" t="s">
        <v>1606</v>
      </c>
      <c r="F2285" t="str">
        <f t="shared" si="274"/>
        <v>078GENERAL EXPENSES - OTHER</v>
      </c>
      <c r="G2285" t="str">
        <f t="shared" si="275"/>
        <v>1315DEED NOTICES</v>
      </c>
      <c r="H2285" s="2" t="s">
        <v>1569</v>
      </c>
      <c r="I2285" t="s">
        <v>1326</v>
      </c>
      <c r="J2285" s="2" t="s">
        <v>533</v>
      </c>
      <c r="K2285" s="2" t="s">
        <v>534</v>
      </c>
      <c r="L2285" s="2" t="s">
        <v>395</v>
      </c>
      <c r="M2285" s="2" t="s">
        <v>396</v>
      </c>
      <c r="N2285" s="2" t="s">
        <v>1241</v>
      </c>
      <c r="O2285" s="2" t="s">
        <v>1242</v>
      </c>
      <c r="P2285" s="2">
        <v>30000</v>
      </c>
      <c r="Q2285" s="2">
        <v>30000</v>
      </c>
      <c r="R2285" s="3">
        <f t="shared" si="276"/>
        <v>31650</v>
      </c>
      <c r="S2285" s="3">
        <f t="shared" si="277"/>
        <v>33327.449999999997</v>
      </c>
      <c r="T2285" s="2">
        <v>10638.96</v>
      </c>
      <c r="U2285" s="2">
        <v>0</v>
      </c>
      <c r="V2285" s="2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3735.5</v>
      </c>
      <c r="AD2285">
        <v>2018.68</v>
      </c>
      <c r="AE2285">
        <v>1699.65</v>
      </c>
      <c r="AF2285">
        <v>1785.55</v>
      </c>
      <c r="AG2285">
        <v>1399.58</v>
      </c>
      <c r="AH2285" s="2">
        <f t="shared" si="278"/>
        <v>10638.96</v>
      </c>
      <c r="AI2285" s="2">
        <f t="shared" si="273"/>
        <v>0.35463199999999995</v>
      </c>
      <c r="AJ2285">
        <v>10638.96</v>
      </c>
      <c r="AK2285" s="2">
        <f t="shared" si="279"/>
        <v>21277.919999999998</v>
      </c>
    </row>
    <row r="2286" spans="1:37" ht="12.75" customHeight="1">
      <c r="A2286" s="2">
        <v>14</v>
      </c>
      <c r="B2286" s="2">
        <v>15</v>
      </c>
      <c r="C2286" s="2" t="s">
        <v>10</v>
      </c>
      <c r="D2286" t="s">
        <v>1438</v>
      </c>
      <c r="E2286" s="2" t="s">
        <v>1606</v>
      </c>
      <c r="F2286" t="str">
        <f t="shared" si="274"/>
        <v>078GENERAL EXPENSES - OTHER</v>
      </c>
      <c r="G2286" t="str">
        <f t="shared" si="275"/>
        <v>1321ENTERTAINMENT - OFFICIALS</v>
      </c>
      <c r="H2286" s="2" t="s">
        <v>1569</v>
      </c>
      <c r="I2286" t="s">
        <v>1326</v>
      </c>
      <c r="J2286" s="2" t="s">
        <v>533</v>
      </c>
      <c r="K2286" s="2" t="s">
        <v>534</v>
      </c>
      <c r="L2286" s="2" t="s">
        <v>395</v>
      </c>
      <c r="M2286" s="2" t="s">
        <v>396</v>
      </c>
      <c r="N2286" s="2" t="s">
        <v>467</v>
      </c>
      <c r="O2286" s="2" t="s">
        <v>468</v>
      </c>
      <c r="P2286" s="2">
        <v>2000</v>
      </c>
      <c r="Q2286" s="2">
        <v>2000</v>
      </c>
      <c r="R2286" s="3">
        <f t="shared" si="276"/>
        <v>2110</v>
      </c>
      <c r="S2286" s="3">
        <f t="shared" si="277"/>
        <v>2221.83</v>
      </c>
      <c r="T2286" s="2">
        <v>1040</v>
      </c>
      <c r="U2286" s="2">
        <v>0</v>
      </c>
      <c r="V2286" s="2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360</v>
      </c>
      <c r="AD2286">
        <v>0</v>
      </c>
      <c r="AE2286">
        <v>680</v>
      </c>
      <c r="AF2286">
        <v>0</v>
      </c>
      <c r="AG2286">
        <v>0</v>
      </c>
      <c r="AH2286" s="2">
        <f t="shared" si="278"/>
        <v>1040</v>
      </c>
      <c r="AI2286" s="2">
        <f t="shared" si="273"/>
        <v>0.52</v>
      </c>
      <c r="AJ2286">
        <v>1040</v>
      </c>
      <c r="AK2286" s="2">
        <f t="shared" si="279"/>
        <v>2080</v>
      </c>
    </row>
    <row r="2287" spans="1:37" ht="12.75" customHeight="1">
      <c r="A2287" s="2">
        <v>14</v>
      </c>
      <c r="B2287" s="2">
        <v>15</v>
      </c>
      <c r="C2287" s="2" t="s">
        <v>10</v>
      </c>
      <c r="D2287" t="s">
        <v>1438</v>
      </c>
      <c r="E2287" s="2" t="s">
        <v>1606</v>
      </c>
      <c r="F2287" t="str">
        <f t="shared" si="274"/>
        <v>078GENERAL EXPENSES - OTHER</v>
      </c>
      <c r="G2287" t="str">
        <f t="shared" si="275"/>
        <v>1333LEGAL FEES - OTHER</v>
      </c>
      <c r="H2287" s="2" t="s">
        <v>1569</v>
      </c>
      <c r="I2287" t="s">
        <v>1326</v>
      </c>
      <c r="J2287" s="2" t="s">
        <v>533</v>
      </c>
      <c r="K2287" s="2" t="s">
        <v>534</v>
      </c>
      <c r="L2287" s="2" t="s">
        <v>395</v>
      </c>
      <c r="M2287" s="2" t="s">
        <v>396</v>
      </c>
      <c r="N2287" s="2" t="s">
        <v>1245</v>
      </c>
      <c r="O2287" s="2" t="s">
        <v>1246</v>
      </c>
      <c r="P2287" s="2">
        <v>32880</v>
      </c>
      <c r="Q2287" s="2">
        <v>32880</v>
      </c>
      <c r="R2287" s="3">
        <f t="shared" si="276"/>
        <v>34688.400000000001</v>
      </c>
      <c r="S2287" s="3">
        <f t="shared" si="277"/>
        <v>36526.885200000004</v>
      </c>
      <c r="T2287" s="2">
        <v>0</v>
      </c>
      <c r="U2287" s="2">
        <v>0</v>
      </c>
      <c r="V2287" s="2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 s="2">
        <f t="shared" si="278"/>
        <v>0</v>
      </c>
      <c r="AI2287" s="2">
        <f t="shared" si="273"/>
        <v>0</v>
      </c>
      <c r="AJ2287">
        <v>0</v>
      </c>
      <c r="AK2287" s="2">
        <f t="shared" si="279"/>
        <v>0</v>
      </c>
    </row>
    <row r="2288" spans="1:37" ht="12.75" customHeight="1">
      <c r="A2288" s="2">
        <v>14</v>
      </c>
      <c r="B2288" s="2">
        <v>15</v>
      </c>
      <c r="C2288" s="2" t="s">
        <v>10</v>
      </c>
      <c r="D2288" t="s">
        <v>1438</v>
      </c>
      <c r="E2288" s="2" t="s">
        <v>1606</v>
      </c>
      <c r="F2288" t="str">
        <f t="shared" si="274"/>
        <v>078GENERAL EXPENSES - OTHER</v>
      </c>
      <c r="G2288" t="str">
        <f t="shared" si="275"/>
        <v>1344NON-CAPITAL TOOLS &amp; EQUIPMENT</v>
      </c>
      <c r="H2288" s="2" t="s">
        <v>1569</v>
      </c>
      <c r="I2288" t="s">
        <v>1326</v>
      </c>
      <c r="J2288" s="2" t="s">
        <v>533</v>
      </c>
      <c r="K2288" s="2" t="s">
        <v>534</v>
      </c>
      <c r="L2288" s="2" t="s">
        <v>395</v>
      </c>
      <c r="M2288" s="2" t="s">
        <v>396</v>
      </c>
      <c r="N2288" s="2" t="s">
        <v>469</v>
      </c>
      <c r="O2288" s="2" t="s">
        <v>470</v>
      </c>
      <c r="P2288" s="2">
        <v>30000</v>
      </c>
      <c r="Q2288" s="2">
        <v>30000</v>
      </c>
      <c r="R2288" s="3">
        <f t="shared" si="276"/>
        <v>31650</v>
      </c>
      <c r="S2288" s="3">
        <f t="shared" si="277"/>
        <v>33327.449999999997</v>
      </c>
      <c r="T2288" s="2">
        <v>1900</v>
      </c>
      <c r="U2288" s="2">
        <v>7700</v>
      </c>
      <c r="V2288" s="2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1900</v>
      </c>
      <c r="AE2288">
        <v>0</v>
      </c>
      <c r="AF2288">
        <v>0</v>
      </c>
      <c r="AG2288">
        <v>0</v>
      </c>
      <c r="AH2288" s="2">
        <f t="shared" si="278"/>
        <v>1900</v>
      </c>
      <c r="AI2288" s="2">
        <f t="shared" si="273"/>
        <v>6.3333333333333339E-2</v>
      </c>
      <c r="AJ2288">
        <v>1900</v>
      </c>
      <c r="AK2288" s="2">
        <f t="shared" si="279"/>
        <v>3800</v>
      </c>
    </row>
    <row r="2289" spans="1:37" ht="12.75" customHeight="1">
      <c r="A2289" s="2">
        <v>14</v>
      </c>
      <c r="B2289" s="2">
        <v>15</v>
      </c>
      <c r="C2289" s="2" t="s">
        <v>10</v>
      </c>
      <c r="D2289" t="s">
        <v>1438</v>
      </c>
      <c r="E2289" s="2" t="s">
        <v>1606</v>
      </c>
      <c r="F2289" t="str">
        <f t="shared" si="274"/>
        <v>078GENERAL EXPENSES - OTHER</v>
      </c>
      <c r="G2289" t="str">
        <f t="shared" si="275"/>
        <v>1347POSTAGE &amp; COURIER FEES</v>
      </c>
      <c r="H2289" s="2" t="s">
        <v>1569</v>
      </c>
      <c r="I2289" t="s">
        <v>1326</v>
      </c>
      <c r="J2289" s="2" t="s">
        <v>533</v>
      </c>
      <c r="K2289" s="2" t="s">
        <v>534</v>
      </c>
      <c r="L2289" s="2" t="s">
        <v>395</v>
      </c>
      <c r="M2289" s="2" t="s">
        <v>396</v>
      </c>
      <c r="N2289" s="2" t="s">
        <v>471</v>
      </c>
      <c r="O2289" s="2" t="s">
        <v>472</v>
      </c>
      <c r="P2289" s="2">
        <v>700000</v>
      </c>
      <c r="Q2289" s="2">
        <v>700000</v>
      </c>
      <c r="R2289" s="3">
        <f t="shared" si="276"/>
        <v>738500</v>
      </c>
      <c r="S2289" s="3">
        <f t="shared" si="277"/>
        <v>777640.5</v>
      </c>
      <c r="T2289" s="2">
        <v>276879.94</v>
      </c>
      <c r="U2289" s="2">
        <v>0</v>
      </c>
      <c r="V2289" s="2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61735.76</v>
      </c>
      <c r="AD2289">
        <v>107132.47</v>
      </c>
      <c r="AE2289">
        <v>0</v>
      </c>
      <c r="AF2289">
        <v>42826.95</v>
      </c>
      <c r="AG2289">
        <v>65184.76</v>
      </c>
      <c r="AH2289" s="2">
        <f t="shared" si="278"/>
        <v>276879.94</v>
      </c>
      <c r="AI2289" s="2">
        <f t="shared" si="273"/>
        <v>0.39554277142857142</v>
      </c>
      <c r="AJ2289">
        <v>276879.94</v>
      </c>
      <c r="AK2289" s="2">
        <f t="shared" si="279"/>
        <v>553759.88</v>
      </c>
    </row>
    <row r="2290" spans="1:37" ht="12.75" customHeight="1">
      <c r="A2290" s="2">
        <v>14</v>
      </c>
      <c r="B2290" s="2">
        <v>15</v>
      </c>
      <c r="C2290" s="2" t="s">
        <v>10</v>
      </c>
      <c r="D2290" t="s">
        <v>1438</v>
      </c>
      <c r="E2290" s="2" t="s">
        <v>1606</v>
      </c>
      <c r="F2290" t="str">
        <f t="shared" si="274"/>
        <v>078GENERAL EXPENSES - OTHER</v>
      </c>
      <c r="G2290" t="str">
        <f t="shared" si="275"/>
        <v>1348PRINTING &amp; STATIONERY</v>
      </c>
      <c r="H2290" s="2" t="s">
        <v>1569</v>
      </c>
      <c r="I2290" t="s">
        <v>1326</v>
      </c>
      <c r="J2290" s="2" t="s">
        <v>533</v>
      </c>
      <c r="K2290" s="2" t="s">
        <v>534</v>
      </c>
      <c r="L2290" s="2" t="s">
        <v>395</v>
      </c>
      <c r="M2290" s="2" t="s">
        <v>396</v>
      </c>
      <c r="N2290" s="2" t="s">
        <v>473</v>
      </c>
      <c r="O2290" s="2" t="s">
        <v>474</v>
      </c>
      <c r="P2290" s="2">
        <v>75988</v>
      </c>
      <c r="Q2290" s="2">
        <v>75988</v>
      </c>
      <c r="R2290" s="3">
        <f t="shared" si="276"/>
        <v>80167.34</v>
      </c>
      <c r="S2290" s="3">
        <f t="shared" si="277"/>
        <v>84416.209019999995</v>
      </c>
      <c r="T2290" s="2">
        <v>22691.559999999998</v>
      </c>
      <c r="U2290" s="2">
        <v>861.6</v>
      </c>
      <c r="V2290" s="2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2335.16</v>
      </c>
      <c r="AC2290">
        <v>8483.84</v>
      </c>
      <c r="AD2290">
        <v>501.97</v>
      </c>
      <c r="AE2290">
        <v>6264.77</v>
      </c>
      <c r="AF2290">
        <v>2676.49</v>
      </c>
      <c r="AG2290">
        <v>2429.33</v>
      </c>
      <c r="AH2290" s="2">
        <f t="shared" si="278"/>
        <v>22691.559999999998</v>
      </c>
      <c r="AI2290" s="2">
        <f t="shared" si="273"/>
        <v>0.29862030846975834</v>
      </c>
      <c r="AJ2290">
        <v>22691.56</v>
      </c>
      <c r="AK2290" s="2">
        <f t="shared" si="279"/>
        <v>45383.119999999995</v>
      </c>
    </row>
    <row r="2291" spans="1:37" ht="12.75" customHeight="1">
      <c r="A2291" s="2">
        <v>14</v>
      </c>
      <c r="B2291" s="2">
        <v>15</v>
      </c>
      <c r="C2291" s="2" t="s">
        <v>10</v>
      </c>
      <c r="D2291" t="s">
        <v>1438</v>
      </c>
      <c r="E2291" s="2" t="s">
        <v>1606</v>
      </c>
      <c r="F2291" t="str">
        <f t="shared" si="274"/>
        <v>078GENERAL EXPENSES - OTHER</v>
      </c>
      <c r="G2291" t="str">
        <f t="shared" si="275"/>
        <v>1350PROTECTIVE CLOTHING</v>
      </c>
      <c r="H2291" s="2" t="s">
        <v>1569</v>
      </c>
      <c r="I2291" t="s">
        <v>1326</v>
      </c>
      <c r="J2291" s="2" t="s">
        <v>533</v>
      </c>
      <c r="K2291" s="2" t="s">
        <v>534</v>
      </c>
      <c r="L2291" s="2" t="s">
        <v>395</v>
      </c>
      <c r="M2291" s="2" t="s">
        <v>396</v>
      </c>
      <c r="N2291" s="2" t="s">
        <v>475</v>
      </c>
      <c r="O2291" s="2" t="s">
        <v>476</v>
      </c>
      <c r="P2291" s="2">
        <v>7620</v>
      </c>
      <c r="Q2291" s="2">
        <v>7620</v>
      </c>
      <c r="R2291" s="3">
        <f t="shared" si="276"/>
        <v>8039.1</v>
      </c>
      <c r="S2291" s="3">
        <f t="shared" si="277"/>
        <v>8465.1723000000002</v>
      </c>
      <c r="T2291" s="2">
        <v>0</v>
      </c>
      <c r="U2291" s="2">
        <v>0</v>
      </c>
      <c r="V2291" s="2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 s="2">
        <f t="shared" si="278"/>
        <v>0</v>
      </c>
      <c r="AI2291" s="2">
        <f t="shared" si="273"/>
        <v>0</v>
      </c>
      <c r="AJ2291">
        <v>0</v>
      </c>
      <c r="AK2291" s="2">
        <f t="shared" si="279"/>
        <v>0</v>
      </c>
    </row>
    <row r="2292" spans="1:37" ht="12.75" customHeight="1">
      <c r="A2292" s="2">
        <v>14</v>
      </c>
      <c r="B2292" s="2">
        <v>15</v>
      </c>
      <c r="C2292" s="2" t="s">
        <v>10</v>
      </c>
      <c r="D2292" t="s">
        <v>1438</v>
      </c>
      <c r="E2292" s="2" t="s">
        <v>1606</v>
      </c>
      <c r="F2292" t="str">
        <f t="shared" si="274"/>
        <v>078GENERAL EXPENSES - OTHER</v>
      </c>
      <c r="G2292" t="str">
        <f t="shared" si="275"/>
        <v>1363SUBSCRIPTIONS</v>
      </c>
      <c r="H2292" s="2" t="s">
        <v>1569</v>
      </c>
      <c r="I2292" t="s">
        <v>1326</v>
      </c>
      <c r="J2292" s="2" t="s">
        <v>533</v>
      </c>
      <c r="K2292" s="2" t="s">
        <v>534</v>
      </c>
      <c r="L2292" s="2" t="s">
        <v>395</v>
      </c>
      <c r="M2292" s="2" t="s">
        <v>396</v>
      </c>
      <c r="N2292" s="2" t="s">
        <v>1231</v>
      </c>
      <c r="O2292" s="2" t="s">
        <v>1232</v>
      </c>
      <c r="P2292" s="2">
        <v>872</v>
      </c>
      <c r="Q2292" s="2">
        <v>872</v>
      </c>
      <c r="R2292" s="3">
        <f t="shared" si="276"/>
        <v>919.96</v>
      </c>
      <c r="S2292" s="3">
        <f t="shared" si="277"/>
        <v>968.71788000000004</v>
      </c>
      <c r="T2292" s="2">
        <v>0</v>
      </c>
      <c r="U2292" s="2">
        <v>0</v>
      </c>
      <c r="V2292" s="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 s="2">
        <f t="shared" si="278"/>
        <v>0</v>
      </c>
      <c r="AI2292" s="2">
        <f t="shared" si="273"/>
        <v>0</v>
      </c>
      <c r="AJ2292">
        <v>0</v>
      </c>
      <c r="AK2292" s="2">
        <f t="shared" si="279"/>
        <v>0</v>
      </c>
    </row>
    <row r="2293" spans="1:37" ht="12.75" customHeight="1">
      <c r="A2293" s="2">
        <v>14</v>
      </c>
      <c r="B2293" s="2">
        <v>15</v>
      </c>
      <c r="C2293" s="2" t="s">
        <v>10</v>
      </c>
      <c r="D2293" t="s">
        <v>1438</v>
      </c>
      <c r="E2293" s="2" t="s">
        <v>1606</v>
      </c>
      <c r="F2293" t="str">
        <f t="shared" si="274"/>
        <v>078GENERAL EXPENSES - OTHER</v>
      </c>
      <c r="G2293" t="str">
        <f t="shared" si="275"/>
        <v>1364SUBSISTANCE &amp; TRAVELLING EXPENSES</v>
      </c>
      <c r="H2293" s="2" t="s">
        <v>1569</v>
      </c>
      <c r="I2293" t="s">
        <v>1326</v>
      </c>
      <c r="J2293" s="2" t="s">
        <v>533</v>
      </c>
      <c r="K2293" s="2" t="s">
        <v>534</v>
      </c>
      <c r="L2293" s="2" t="s">
        <v>395</v>
      </c>
      <c r="M2293" s="2" t="s">
        <v>396</v>
      </c>
      <c r="N2293" s="2" t="s">
        <v>477</v>
      </c>
      <c r="O2293" s="2" t="s">
        <v>478</v>
      </c>
      <c r="P2293" s="2">
        <v>61440</v>
      </c>
      <c r="Q2293" s="2">
        <v>61440</v>
      </c>
      <c r="R2293" s="3">
        <f t="shared" si="276"/>
        <v>64819.199999999997</v>
      </c>
      <c r="S2293" s="3">
        <f t="shared" si="277"/>
        <v>68254.617599999998</v>
      </c>
      <c r="T2293" s="2">
        <v>28559.119999999999</v>
      </c>
      <c r="U2293" s="2">
        <v>0</v>
      </c>
      <c r="V2293" s="2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3400.46</v>
      </c>
      <c r="AC2293">
        <v>6178.96</v>
      </c>
      <c r="AD2293">
        <v>5399.46</v>
      </c>
      <c r="AE2293">
        <v>442.54</v>
      </c>
      <c r="AF2293">
        <v>9850.9</v>
      </c>
      <c r="AG2293">
        <v>3286.8</v>
      </c>
      <c r="AH2293" s="2">
        <f t="shared" si="278"/>
        <v>28559.119999999999</v>
      </c>
      <c r="AI2293" s="2">
        <f t="shared" si="273"/>
        <v>0.4648294270833333</v>
      </c>
      <c r="AJ2293">
        <v>28559.119999999999</v>
      </c>
      <c r="AK2293" s="2">
        <f t="shared" si="279"/>
        <v>57118.239999999998</v>
      </c>
    </row>
    <row r="2294" spans="1:37" ht="12.75" customHeight="1">
      <c r="A2294" s="2">
        <v>14</v>
      </c>
      <c r="B2294" s="2">
        <v>15</v>
      </c>
      <c r="C2294" s="2" t="s">
        <v>10</v>
      </c>
      <c r="D2294" t="s">
        <v>1438</v>
      </c>
      <c r="E2294" s="2" t="s">
        <v>1606</v>
      </c>
      <c r="F2294" t="str">
        <f t="shared" si="274"/>
        <v>078GENERAL EXPENSES - OTHER</v>
      </c>
      <c r="G2294" t="str">
        <f t="shared" si="275"/>
        <v>1366TELEPHONE</v>
      </c>
      <c r="H2294" s="2" t="s">
        <v>1569</v>
      </c>
      <c r="I2294" t="s">
        <v>1326</v>
      </c>
      <c r="J2294" s="2" t="s">
        <v>533</v>
      </c>
      <c r="K2294" s="2" t="s">
        <v>534</v>
      </c>
      <c r="L2294" s="2" t="s">
        <v>395</v>
      </c>
      <c r="M2294" s="2" t="s">
        <v>396</v>
      </c>
      <c r="N2294" s="2" t="s">
        <v>479</v>
      </c>
      <c r="O2294" s="2" t="s">
        <v>309</v>
      </c>
      <c r="P2294" s="2">
        <v>28285</v>
      </c>
      <c r="Q2294" s="2">
        <f>28285+23126</f>
        <v>51411</v>
      </c>
      <c r="R2294" s="3">
        <f t="shared" si="276"/>
        <v>54238.605000000003</v>
      </c>
      <c r="S2294" s="3">
        <f t="shared" si="277"/>
        <v>57113.251065000004</v>
      </c>
      <c r="T2294" s="2">
        <v>18351.61</v>
      </c>
      <c r="U2294" s="2">
        <v>0</v>
      </c>
      <c r="V2294" s="2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2970.26</v>
      </c>
      <c r="AC2294">
        <v>2713.94</v>
      </c>
      <c r="AD2294">
        <v>2400.36</v>
      </c>
      <c r="AE2294">
        <v>3104.94</v>
      </c>
      <c r="AF2294">
        <v>3980.81</v>
      </c>
      <c r="AG2294">
        <v>3181.3</v>
      </c>
      <c r="AH2294" s="2">
        <f t="shared" si="278"/>
        <v>18351.61</v>
      </c>
      <c r="AI2294" s="2">
        <f t="shared" si="273"/>
        <v>0.64881067703729889</v>
      </c>
      <c r="AJ2294">
        <v>18351.61</v>
      </c>
      <c r="AK2294" s="2">
        <f t="shared" si="279"/>
        <v>36703.22</v>
      </c>
    </row>
    <row r="2295" spans="1:37" ht="12.75" customHeight="1">
      <c r="A2295" s="2">
        <v>14</v>
      </c>
      <c r="B2295" s="2">
        <v>15</v>
      </c>
      <c r="C2295" s="2" t="s">
        <v>10</v>
      </c>
      <c r="D2295" t="s">
        <v>1439</v>
      </c>
      <c r="E2295" s="2" t="s">
        <v>1606</v>
      </c>
      <c r="F2295" t="str">
        <f t="shared" si="274"/>
        <v>078GENERAL EXPENSES - OTHER</v>
      </c>
      <c r="G2295" t="str">
        <f t="shared" si="275"/>
        <v>1304AUCTIONEER FEES</v>
      </c>
      <c r="H2295" s="2" t="s">
        <v>1569</v>
      </c>
      <c r="I2295" t="s">
        <v>1326</v>
      </c>
      <c r="J2295" s="2" t="s">
        <v>549</v>
      </c>
      <c r="K2295" s="2" t="s">
        <v>550</v>
      </c>
      <c r="L2295" s="2" t="s">
        <v>395</v>
      </c>
      <c r="M2295" s="2" t="s">
        <v>396</v>
      </c>
      <c r="N2295" s="2" t="s">
        <v>1255</v>
      </c>
      <c r="O2295" s="2" t="s">
        <v>1256</v>
      </c>
      <c r="P2295" s="2">
        <v>11606</v>
      </c>
      <c r="Q2295" s="2">
        <v>11606</v>
      </c>
      <c r="R2295" s="3">
        <f t="shared" si="276"/>
        <v>12244.33</v>
      </c>
      <c r="S2295" s="3">
        <f t="shared" si="277"/>
        <v>12893.279490000001</v>
      </c>
      <c r="T2295" s="2">
        <v>0</v>
      </c>
      <c r="U2295" s="2">
        <v>0</v>
      </c>
      <c r="V2295" s="2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 s="2">
        <f t="shared" si="278"/>
        <v>0</v>
      </c>
      <c r="AI2295" s="2">
        <f t="shared" si="273"/>
        <v>0</v>
      </c>
      <c r="AJ2295">
        <v>0</v>
      </c>
      <c r="AK2295" s="2">
        <f t="shared" si="279"/>
        <v>0</v>
      </c>
    </row>
    <row r="2296" spans="1:37" ht="12.75" customHeight="1">
      <c r="A2296" s="2">
        <v>14</v>
      </c>
      <c r="B2296" s="2">
        <v>15</v>
      </c>
      <c r="C2296" s="2" t="s">
        <v>10</v>
      </c>
      <c r="D2296" t="s">
        <v>1439</v>
      </c>
      <c r="E2296" s="2" t="s">
        <v>1606</v>
      </c>
      <c r="F2296" t="str">
        <f t="shared" si="274"/>
        <v>078GENERAL EXPENSES - OTHER</v>
      </c>
      <c r="G2296" t="str">
        <f t="shared" si="275"/>
        <v>1306BANK ADMINISTRATION FEES &amp; INTEREST ON OVERDRAFT</v>
      </c>
      <c r="H2296" s="2" t="s">
        <v>1569</v>
      </c>
      <c r="I2296" t="s">
        <v>1326</v>
      </c>
      <c r="J2296" s="2" t="s">
        <v>549</v>
      </c>
      <c r="K2296" s="2" t="s">
        <v>550</v>
      </c>
      <c r="L2296" s="2" t="s">
        <v>395</v>
      </c>
      <c r="M2296" s="2" t="s">
        <v>396</v>
      </c>
      <c r="N2296" s="2" t="s">
        <v>1257</v>
      </c>
      <c r="O2296" s="2" t="s">
        <v>1258</v>
      </c>
      <c r="P2296" s="2">
        <v>1200000</v>
      </c>
      <c r="Q2296" s="2">
        <f>1200000+200000</f>
        <v>1400000</v>
      </c>
      <c r="R2296" s="3">
        <f t="shared" si="276"/>
        <v>1477000</v>
      </c>
      <c r="S2296" s="3">
        <f t="shared" si="277"/>
        <v>1555281</v>
      </c>
      <c r="T2296" s="2">
        <v>622607.13</v>
      </c>
      <c r="U2296" s="2">
        <v>0</v>
      </c>
      <c r="V2296" s="2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102485.75</v>
      </c>
      <c r="AC2296">
        <v>105998.55</v>
      </c>
      <c r="AD2296">
        <v>99634.2</v>
      </c>
      <c r="AE2296">
        <v>113918.78</v>
      </c>
      <c r="AF2296">
        <v>105917.89</v>
      </c>
      <c r="AG2296">
        <v>94651.96</v>
      </c>
      <c r="AH2296" s="2">
        <f t="shared" si="278"/>
        <v>622607.13</v>
      </c>
      <c r="AI2296" s="2">
        <f t="shared" si="273"/>
        <v>0.51883927500000004</v>
      </c>
      <c r="AJ2296">
        <v>622607.13</v>
      </c>
      <c r="AK2296" s="2">
        <f t="shared" si="279"/>
        <v>1245214.26</v>
      </c>
    </row>
    <row r="2297" spans="1:37" ht="12.75" customHeight="1">
      <c r="A2297" s="2">
        <v>14</v>
      </c>
      <c r="B2297" s="2">
        <v>15</v>
      </c>
      <c r="C2297" s="2" t="s">
        <v>10</v>
      </c>
      <c r="D2297" t="s">
        <v>1439</v>
      </c>
      <c r="E2297" s="2" t="s">
        <v>1606</v>
      </c>
      <c r="F2297" t="str">
        <f t="shared" si="274"/>
        <v>078GENERAL EXPENSES - OTHER</v>
      </c>
      <c r="G2297" t="str">
        <f t="shared" si="275"/>
        <v>1308CONFERENCE &amp; CONVENTION COST - DOMESTIC</v>
      </c>
      <c r="H2297" s="2" t="s">
        <v>1569</v>
      </c>
      <c r="I2297" t="s">
        <v>1326</v>
      </c>
      <c r="J2297" s="2" t="s">
        <v>549</v>
      </c>
      <c r="K2297" s="2" t="s">
        <v>550</v>
      </c>
      <c r="L2297" s="2" t="s">
        <v>395</v>
      </c>
      <c r="M2297" s="2" t="s">
        <v>396</v>
      </c>
      <c r="N2297" s="2" t="s">
        <v>463</v>
      </c>
      <c r="O2297" s="2" t="s">
        <v>464</v>
      </c>
      <c r="P2297" s="2">
        <v>8500</v>
      </c>
      <c r="Q2297" s="2">
        <v>8500</v>
      </c>
      <c r="R2297" s="3">
        <f t="shared" si="276"/>
        <v>8967.5</v>
      </c>
      <c r="S2297" s="3">
        <f t="shared" si="277"/>
        <v>9442.7775000000001</v>
      </c>
      <c r="T2297" s="2">
        <v>1587.5</v>
      </c>
      <c r="U2297" s="2">
        <v>0</v>
      </c>
      <c r="V2297" s="2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1587.5</v>
      </c>
      <c r="AH2297" s="2">
        <f t="shared" si="278"/>
        <v>1587.5</v>
      </c>
      <c r="AI2297" s="2">
        <f t="shared" si="273"/>
        <v>0.18676470588235294</v>
      </c>
      <c r="AJ2297">
        <v>1587.5</v>
      </c>
      <c r="AK2297" s="2">
        <f t="shared" si="279"/>
        <v>3175</v>
      </c>
    </row>
    <row r="2298" spans="1:37" ht="12.75" customHeight="1">
      <c r="A2298" s="2">
        <v>14</v>
      </c>
      <c r="B2298" s="2">
        <v>15</v>
      </c>
      <c r="C2298" s="2" t="s">
        <v>10</v>
      </c>
      <c r="D2298" t="s">
        <v>1439</v>
      </c>
      <c r="E2298" s="2" t="s">
        <v>1606</v>
      </c>
      <c r="F2298" t="str">
        <f t="shared" si="274"/>
        <v>078GENERAL EXPENSES - OTHER</v>
      </c>
      <c r="G2298" t="str">
        <f t="shared" si="275"/>
        <v>1310CONSULTANTS &amp; PROFFESIONAL FEES</v>
      </c>
      <c r="H2298" s="2" t="s">
        <v>1569</v>
      </c>
      <c r="I2298" t="s">
        <v>1326</v>
      </c>
      <c r="J2298" s="2" t="s">
        <v>549</v>
      </c>
      <c r="K2298" s="2" t="s">
        <v>550</v>
      </c>
      <c r="L2298" s="2" t="s">
        <v>395</v>
      </c>
      <c r="M2298" s="2" t="s">
        <v>396</v>
      </c>
      <c r="N2298" s="2" t="s">
        <v>457</v>
      </c>
      <c r="O2298" s="2" t="s">
        <v>458</v>
      </c>
      <c r="P2298" s="2">
        <v>800</v>
      </c>
      <c r="Q2298" s="2">
        <v>800</v>
      </c>
      <c r="R2298" s="3">
        <f t="shared" si="276"/>
        <v>844</v>
      </c>
      <c r="S2298" s="3">
        <f t="shared" si="277"/>
        <v>888.73199999999997</v>
      </c>
      <c r="T2298" s="2">
        <v>0</v>
      </c>
      <c r="U2298" s="2">
        <v>0</v>
      </c>
      <c r="V2298" s="2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 s="2">
        <f t="shared" si="278"/>
        <v>0</v>
      </c>
      <c r="AI2298" s="2">
        <f t="shared" si="273"/>
        <v>0</v>
      </c>
      <c r="AJ2298">
        <v>0</v>
      </c>
      <c r="AK2298" s="2">
        <f t="shared" si="279"/>
        <v>0</v>
      </c>
    </row>
    <row r="2299" spans="1:37" ht="12.75" customHeight="1">
      <c r="A2299" s="2">
        <v>14</v>
      </c>
      <c r="B2299" s="2">
        <v>15</v>
      </c>
      <c r="C2299" s="2" t="s">
        <v>10</v>
      </c>
      <c r="D2299" t="s">
        <v>1439</v>
      </c>
      <c r="E2299" s="2" t="s">
        <v>1606</v>
      </c>
      <c r="F2299" t="str">
        <f t="shared" si="274"/>
        <v>078GENERAL EXPENSES - OTHER</v>
      </c>
      <c r="G2299" t="str">
        <f t="shared" si="275"/>
        <v>1311CONSUMABLE DOMESTIC ITEMS</v>
      </c>
      <c r="H2299" s="2" t="s">
        <v>1569</v>
      </c>
      <c r="I2299" t="s">
        <v>1326</v>
      </c>
      <c r="J2299" s="2" t="s">
        <v>549</v>
      </c>
      <c r="K2299" s="2" t="s">
        <v>550</v>
      </c>
      <c r="L2299" s="2" t="s">
        <v>395</v>
      </c>
      <c r="M2299" s="2" t="s">
        <v>396</v>
      </c>
      <c r="N2299" s="2" t="s">
        <v>465</v>
      </c>
      <c r="O2299" s="2" t="s">
        <v>466</v>
      </c>
      <c r="P2299" s="2">
        <v>1000</v>
      </c>
      <c r="Q2299" s="2">
        <v>1000</v>
      </c>
      <c r="R2299" s="3">
        <f t="shared" si="276"/>
        <v>1055</v>
      </c>
      <c r="S2299" s="3">
        <f t="shared" si="277"/>
        <v>1110.915</v>
      </c>
      <c r="T2299" s="2">
        <v>0</v>
      </c>
      <c r="U2299" s="2">
        <v>0</v>
      </c>
      <c r="V2299" s="2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 s="2">
        <f t="shared" si="278"/>
        <v>0</v>
      </c>
      <c r="AI2299" s="2">
        <f t="shared" si="273"/>
        <v>0</v>
      </c>
      <c r="AJ2299">
        <v>0</v>
      </c>
      <c r="AK2299" s="2">
        <f t="shared" si="279"/>
        <v>0</v>
      </c>
    </row>
    <row r="2300" spans="1:37" ht="12.75" customHeight="1">
      <c r="A2300" s="2">
        <v>14</v>
      </c>
      <c r="B2300" s="2">
        <v>15</v>
      </c>
      <c r="C2300" s="2" t="s">
        <v>10</v>
      </c>
      <c r="D2300" t="s">
        <v>1439</v>
      </c>
      <c r="E2300" s="2" t="s">
        <v>1606</v>
      </c>
      <c r="F2300" t="str">
        <f t="shared" si="274"/>
        <v>078GENERAL EXPENSES - OTHER</v>
      </c>
      <c r="G2300" t="str">
        <f t="shared" si="275"/>
        <v>1321ENTERTAINMENT - OFFICIALS</v>
      </c>
      <c r="H2300" s="2" t="s">
        <v>1569</v>
      </c>
      <c r="I2300" t="s">
        <v>1326</v>
      </c>
      <c r="J2300" s="2" t="s">
        <v>549</v>
      </c>
      <c r="K2300" s="2" t="s">
        <v>550</v>
      </c>
      <c r="L2300" s="2" t="s">
        <v>395</v>
      </c>
      <c r="M2300" s="2" t="s">
        <v>396</v>
      </c>
      <c r="N2300" s="2" t="s">
        <v>467</v>
      </c>
      <c r="O2300" s="2" t="s">
        <v>468</v>
      </c>
      <c r="P2300" s="2">
        <v>2000</v>
      </c>
      <c r="Q2300" s="2">
        <v>2000</v>
      </c>
      <c r="R2300" s="3">
        <f t="shared" si="276"/>
        <v>2110</v>
      </c>
      <c r="S2300" s="3">
        <f t="shared" si="277"/>
        <v>2221.83</v>
      </c>
      <c r="T2300" s="2">
        <v>173</v>
      </c>
      <c r="U2300" s="2">
        <v>0</v>
      </c>
      <c r="V2300" s="2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173</v>
      </c>
      <c r="AH2300" s="2">
        <f t="shared" si="278"/>
        <v>173</v>
      </c>
      <c r="AI2300" s="2">
        <f t="shared" si="273"/>
        <v>8.6499999999999994E-2</v>
      </c>
      <c r="AJ2300">
        <v>173</v>
      </c>
      <c r="AK2300" s="2">
        <f t="shared" si="279"/>
        <v>346</v>
      </c>
    </row>
    <row r="2301" spans="1:37" ht="12.75" customHeight="1">
      <c r="A2301" s="2">
        <v>14</v>
      </c>
      <c r="B2301" s="2">
        <v>15</v>
      </c>
      <c r="C2301" s="2" t="s">
        <v>10</v>
      </c>
      <c r="D2301" t="s">
        <v>1439</v>
      </c>
      <c r="E2301" s="2" t="s">
        <v>1606</v>
      </c>
      <c r="F2301" t="str">
        <f t="shared" si="274"/>
        <v>078GENERAL EXPENSES - OTHER</v>
      </c>
      <c r="G2301" t="str">
        <f t="shared" si="275"/>
        <v>1344NON-CAPITAL TOOLS &amp; EQUIPMENT</v>
      </c>
      <c r="H2301" s="2" t="s">
        <v>1569</v>
      </c>
      <c r="I2301" t="s">
        <v>1326</v>
      </c>
      <c r="J2301" s="2" t="s">
        <v>549</v>
      </c>
      <c r="K2301" s="2" t="s">
        <v>550</v>
      </c>
      <c r="L2301" s="2" t="s">
        <v>395</v>
      </c>
      <c r="M2301" s="2" t="s">
        <v>396</v>
      </c>
      <c r="N2301" s="2" t="s">
        <v>469</v>
      </c>
      <c r="O2301" s="2" t="s">
        <v>470</v>
      </c>
      <c r="P2301" s="2">
        <v>7600</v>
      </c>
      <c r="Q2301" s="2">
        <v>7600</v>
      </c>
      <c r="R2301" s="3">
        <f t="shared" si="276"/>
        <v>8018</v>
      </c>
      <c r="S2301" s="3">
        <f t="shared" si="277"/>
        <v>8442.9539999999997</v>
      </c>
      <c r="T2301" s="2">
        <v>0</v>
      </c>
      <c r="U2301" s="2">
        <v>0</v>
      </c>
      <c r="V2301" s="2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 s="2">
        <f t="shared" si="278"/>
        <v>0</v>
      </c>
      <c r="AI2301" s="2">
        <f t="shared" si="273"/>
        <v>0</v>
      </c>
      <c r="AJ2301">
        <v>0</v>
      </c>
      <c r="AK2301" s="2">
        <f t="shared" si="279"/>
        <v>0</v>
      </c>
    </row>
    <row r="2302" spans="1:37" ht="12.75" customHeight="1">
      <c r="A2302" s="2">
        <v>14</v>
      </c>
      <c r="B2302" s="2">
        <v>15</v>
      </c>
      <c r="C2302" s="2" t="s">
        <v>10</v>
      </c>
      <c r="D2302" t="s">
        <v>1439</v>
      </c>
      <c r="E2302" s="2" t="s">
        <v>1606</v>
      </c>
      <c r="F2302" t="str">
        <f t="shared" si="274"/>
        <v>078GENERAL EXPENSES - OTHER</v>
      </c>
      <c r="G2302" t="str">
        <f t="shared" si="275"/>
        <v>1348PRINTING &amp; STATIONERY</v>
      </c>
      <c r="H2302" s="2" t="s">
        <v>1569</v>
      </c>
      <c r="I2302" t="s">
        <v>1326</v>
      </c>
      <c r="J2302" s="2" t="s">
        <v>549</v>
      </c>
      <c r="K2302" s="2" t="s">
        <v>550</v>
      </c>
      <c r="L2302" s="2" t="s">
        <v>395</v>
      </c>
      <c r="M2302" s="2" t="s">
        <v>396</v>
      </c>
      <c r="N2302" s="2" t="s">
        <v>473</v>
      </c>
      <c r="O2302" s="2" t="s">
        <v>474</v>
      </c>
      <c r="P2302" s="2">
        <v>20000</v>
      </c>
      <c r="Q2302" s="2">
        <v>20000</v>
      </c>
      <c r="R2302" s="3">
        <f t="shared" si="276"/>
        <v>21100</v>
      </c>
      <c r="S2302" s="3">
        <f t="shared" si="277"/>
        <v>22218.3</v>
      </c>
      <c r="T2302" s="2">
        <v>15759.86</v>
      </c>
      <c r="U2302" s="2">
        <v>0</v>
      </c>
      <c r="V2302" s="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1327.14</v>
      </c>
      <c r="AC2302">
        <v>3909.78</v>
      </c>
      <c r="AD2302">
        <v>0</v>
      </c>
      <c r="AE2302">
        <v>2468.71</v>
      </c>
      <c r="AF2302">
        <v>4402.34</v>
      </c>
      <c r="AG2302">
        <v>3651.89</v>
      </c>
      <c r="AH2302" s="2">
        <f t="shared" si="278"/>
        <v>15759.86</v>
      </c>
      <c r="AI2302" s="2">
        <f t="shared" si="273"/>
        <v>0.78799300000000005</v>
      </c>
      <c r="AJ2302">
        <v>15759.86</v>
      </c>
      <c r="AK2302" s="2">
        <f t="shared" si="279"/>
        <v>31519.72</v>
      </c>
    </row>
    <row r="2303" spans="1:37" ht="12.75" customHeight="1">
      <c r="A2303" s="2">
        <v>14</v>
      </c>
      <c r="B2303" s="2">
        <v>15</v>
      </c>
      <c r="C2303" s="2" t="s">
        <v>10</v>
      </c>
      <c r="D2303" t="s">
        <v>1439</v>
      </c>
      <c r="E2303" s="2" t="s">
        <v>1606</v>
      </c>
      <c r="F2303" t="str">
        <f t="shared" si="274"/>
        <v>078GENERAL EXPENSES - OTHER</v>
      </c>
      <c r="G2303" t="str">
        <f t="shared" si="275"/>
        <v>1350PROTECTIVE CLOTHING</v>
      </c>
      <c r="H2303" s="2" t="s">
        <v>1569</v>
      </c>
      <c r="I2303" t="s">
        <v>1326</v>
      </c>
      <c r="J2303" s="2" t="s">
        <v>549</v>
      </c>
      <c r="K2303" s="2" t="s">
        <v>550</v>
      </c>
      <c r="L2303" s="2" t="s">
        <v>395</v>
      </c>
      <c r="M2303" s="2" t="s">
        <v>396</v>
      </c>
      <c r="N2303" s="2" t="s">
        <v>475</v>
      </c>
      <c r="O2303" s="2" t="s">
        <v>476</v>
      </c>
      <c r="P2303" s="2">
        <v>0</v>
      </c>
      <c r="Q2303" s="2">
        <v>0</v>
      </c>
      <c r="R2303" s="3">
        <f t="shared" si="276"/>
        <v>0</v>
      </c>
      <c r="S2303" s="3">
        <f t="shared" si="277"/>
        <v>0</v>
      </c>
      <c r="T2303" s="2">
        <v>0</v>
      </c>
      <c r="U2303" s="2">
        <v>0</v>
      </c>
      <c r="V2303" s="2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 s="2">
        <f t="shared" si="278"/>
        <v>0</v>
      </c>
      <c r="AI2303" s="2" t="e">
        <f t="shared" si="273"/>
        <v>#DIV/0!</v>
      </c>
      <c r="AJ2303">
        <v>0</v>
      </c>
      <c r="AK2303" s="2">
        <f t="shared" si="279"/>
        <v>0</v>
      </c>
    </row>
    <row r="2304" spans="1:37" ht="12.75" customHeight="1">
      <c r="A2304" s="2">
        <v>14</v>
      </c>
      <c r="B2304" s="2">
        <v>15</v>
      </c>
      <c r="C2304" s="2" t="s">
        <v>10</v>
      </c>
      <c r="D2304" t="s">
        <v>1439</v>
      </c>
      <c r="E2304" s="2" t="s">
        <v>1606</v>
      </c>
      <c r="F2304" t="str">
        <f t="shared" si="274"/>
        <v>078GENERAL EXPENSES - OTHER</v>
      </c>
      <c r="G2304" t="str">
        <f t="shared" si="275"/>
        <v>1363SUBSCRIPTIONS</v>
      </c>
      <c r="H2304" s="2" t="s">
        <v>1569</v>
      </c>
      <c r="I2304" t="s">
        <v>1326</v>
      </c>
      <c r="J2304" s="2" t="s">
        <v>549</v>
      </c>
      <c r="K2304" s="2" t="s">
        <v>550</v>
      </c>
      <c r="L2304" s="2" t="s">
        <v>395</v>
      </c>
      <c r="M2304" s="2" t="s">
        <v>396</v>
      </c>
      <c r="N2304" s="2" t="s">
        <v>1231</v>
      </c>
      <c r="O2304" s="2" t="s">
        <v>1232</v>
      </c>
      <c r="P2304" s="2">
        <v>1572</v>
      </c>
      <c r="Q2304" s="2">
        <v>1572</v>
      </c>
      <c r="R2304" s="3">
        <f t="shared" si="276"/>
        <v>1658.46</v>
      </c>
      <c r="S2304" s="3">
        <f t="shared" si="277"/>
        <v>1746.3583800000001</v>
      </c>
      <c r="T2304" s="2">
        <v>0</v>
      </c>
      <c r="U2304" s="2">
        <v>0</v>
      </c>
      <c r="V2304" s="2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 s="2">
        <f t="shared" si="278"/>
        <v>0</v>
      </c>
      <c r="AI2304" s="2">
        <f t="shared" si="273"/>
        <v>0</v>
      </c>
      <c r="AJ2304">
        <v>0</v>
      </c>
      <c r="AK2304" s="2">
        <f t="shared" si="279"/>
        <v>0</v>
      </c>
    </row>
    <row r="2305" spans="1:37" ht="12.75" customHeight="1">
      <c r="A2305" s="2">
        <v>14</v>
      </c>
      <c r="B2305" s="2">
        <v>15</v>
      </c>
      <c r="C2305" s="2" t="s">
        <v>10</v>
      </c>
      <c r="D2305" t="s">
        <v>1439</v>
      </c>
      <c r="E2305" s="2" t="s">
        <v>1606</v>
      </c>
      <c r="F2305" t="str">
        <f t="shared" si="274"/>
        <v>078GENERAL EXPENSES - OTHER</v>
      </c>
      <c r="G2305" t="str">
        <f t="shared" si="275"/>
        <v>1364SUBSISTANCE &amp; TRAVELLING EXPENSES</v>
      </c>
      <c r="H2305" s="2" t="s">
        <v>1569</v>
      </c>
      <c r="I2305" t="s">
        <v>1326</v>
      </c>
      <c r="J2305" s="2" t="s">
        <v>549</v>
      </c>
      <c r="K2305" s="2" t="s">
        <v>550</v>
      </c>
      <c r="L2305" s="2" t="s">
        <v>395</v>
      </c>
      <c r="M2305" s="2" t="s">
        <v>396</v>
      </c>
      <c r="N2305" s="2" t="s">
        <v>477</v>
      </c>
      <c r="O2305" s="2" t="s">
        <v>478</v>
      </c>
      <c r="P2305" s="2">
        <v>26680</v>
      </c>
      <c r="Q2305" s="2">
        <v>40000</v>
      </c>
      <c r="R2305" s="3">
        <f t="shared" si="276"/>
        <v>42200</v>
      </c>
      <c r="S2305" s="3">
        <f t="shared" si="277"/>
        <v>44436.6</v>
      </c>
      <c r="T2305" s="2">
        <v>23086.95</v>
      </c>
      <c r="U2305" s="2">
        <v>0</v>
      </c>
      <c r="V2305" s="2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791.6</v>
      </c>
      <c r="AC2305">
        <v>0</v>
      </c>
      <c r="AD2305">
        <v>0</v>
      </c>
      <c r="AE2305">
        <v>19078.95</v>
      </c>
      <c r="AF2305">
        <v>1670</v>
      </c>
      <c r="AG2305">
        <v>1546.4</v>
      </c>
      <c r="AH2305" s="2">
        <f t="shared" si="278"/>
        <v>23086.95</v>
      </c>
      <c r="AI2305" s="2">
        <f t="shared" si="273"/>
        <v>0.86532796101949028</v>
      </c>
      <c r="AJ2305">
        <v>23086.95</v>
      </c>
      <c r="AK2305" s="2">
        <f t="shared" si="279"/>
        <v>46173.9</v>
      </c>
    </row>
    <row r="2306" spans="1:37" ht="12.75" customHeight="1">
      <c r="A2306" s="2">
        <v>14</v>
      </c>
      <c r="B2306" s="2">
        <v>15</v>
      </c>
      <c r="C2306" s="2" t="s">
        <v>10</v>
      </c>
      <c r="D2306" t="s">
        <v>1439</v>
      </c>
      <c r="E2306" s="2" t="s">
        <v>1606</v>
      </c>
      <c r="F2306" t="str">
        <f t="shared" si="274"/>
        <v>078GENERAL EXPENSES - OTHER</v>
      </c>
      <c r="G2306" t="str">
        <f t="shared" si="275"/>
        <v>1366TELEPHONE</v>
      </c>
      <c r="H2306" s="2" t="s">
        <v>1569</v>
      </c>
      <c r="I2306" t="s">
        <v>1326</v>
      </c>
      <c r="J2306" s="2" t="s">
        <v>549</v>
      </c>
      <c r="K2306" s="2" t="s">
        <v>550</v>
      </c>
      <c r="L2306" s="2" t="s">
        <v>395</v>
      </c>
      <c r="M2306" s="2" t="s">
        <v>396</v>
      </c>
      <c r="N2306" s="2" t="s">
        <v>479</v>
      </c>
      <c r="O2306" s="2" t="s">
        <v>309</v>
      </c>
      <c r="P2306" s="2">
        <v>23136</v>
      </c>
      <c r="Q2306" s="2">
        <f>23136+28285</f>
        <v>51421</v>
      </c>
      <c r="R2306" s="3">
        <f t="shared" si="276"/>
        <v>54249.154999999999</v>
      </c>
      <c r="S2306" s="3">
        <f t="shared" si="277"/>
        <v>57124.360215000001</v>
      </c>
      <c r="T2306" s="2">
        <v>12017.7</v>
      </c>
      <c r="U2306" s="2">
        <v>0</v>
      </c>
      <c r="V2306" s="2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1750.72</v>
      </c>
      <c r="AC2306">
        <v>2670.92</v>
      </c>
      <c r="AD2306">
        <v>1817.47</v>
      </c>
      <c r="AE2306">
        <v>1400.95</v>
      </c>
      <c r="AF2306">
        <v>2577.31</v>
      </c>
      <c r="AG2306">
        <v>1800.33</v>
      </c>
      <c r="AH2306" s="2">
        <f t="shared" si="278"/>
        <v>12017.7</v>
      </c>
      <c r="AI2306" s="2">
        <f t="shared" si="273"/>
        <v>0.5194372406639004</v>
      </c>
      <c r="AJ2306">
        <v>12017.7</v>
      </c>
      <c r="AK2306" s="2">
        <f t="shared" si="279"/>
        <v>24035.4</v>
      </c>
    </row>
    <row r="2307" spans="1:37" ht="12.75" customHeight="1">
      <c r="A2307" s="2">
        <v>14</v>
      </c>
      <c r="B2307" s="2">
        <v>15</v>
      </c>
      <c r="C2307" s="2" t="s">
        <v>10</v>
      </c>
      <c r="D2307" t="s">
        <v>1440</v>
      </c>
      <c r="E2307" s="2" t="s">
        <v>1606</v>
      </c>
      <c r="F2307" t="str">
        <f t="shared" si="274"/>
        <v>078GENERAL EXPENSES - OTHER</v>
      </c>
      <c r="G2307" t="str">
        <f t="shared" si="275"/>
        <v>1311CONSUMABLE DOMESTIC ITEMS</v>
      </c>
      <c r="H2307" s="2" t="s">
        <v>1569</v>
      </c>
      <c r="I2307" t="s">
        <v>1326</v>
      </c>
      <c r="J2307" s="2" t="s">
        <v>553</v>
      </c>
      <c r="K2307" s="2" t="s">
        <v>554</v>
      </c>
      <c r="L2307" s="2" t="s">
        <v>395</v>
      </c>
      <c r="M2307" s="2" t="s">
        <v>396</v>
      </c>
      <c r="N2307" s="2" t="s">
        <v>465</v>
      </c>
      <c r="O2307" s="2" t="s">
        <v>466</v>
      </c>
      <c r="P2307" s="2">
        <v>10000</v>
      </c>
      <c r="Q2307" s="2">
        <v>10000</v>
      </c>
      <c r="R2307" s="3">
        <f t="shared" si="276"/>
        <v>10550</v>
      </c>
      <c r="S2307" s="3">
        <f t="shared" si="277"/>
        <v>11109.15</v>
      </c>
      <c r="T2307" s="2">
        <v>4438.32</v>
      </c>
      <c r="U2307" s="2">
        <v>0</v>
      </c>
      <c r="V2307" s="2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486.58</v>
      </c>
      <c r="AC2307">
        <v>939.13</v>
      </c>
      <c r="AD2307">
        <v>1338.6</v>
      </c>
      <c r="AE2307">
        <v>279.77</v>
      </c>
      <c r="AF2307">
        <v>517.47</v>
      </c>
      <c r="AG2307">
        <v>876.77</v>
      </c>
      <c r="AH2307" s="2">
        <f t="shared" si="278"/>
        <v>4438.32</v>
      </c>
      <c r="AI2307" s="2">
        <f t="shared" si="273"/>
        <v>0.44383199999999995</v>
      </c>
      <c r="AJ2307">
        <v>4438.32</v>
      </c>
      <c r="AK2307" s="2">
        <f t="shared" si="279"/>
        <v>8876.64</v>
      </c>
    </row>
    <row r="2308" spans="1:37" ht="12.75" customHeight="1">
      <c r="A2308" s="2">
        <v>14</v>
      </c>
      <c r="B2308" s="2">
        <v>15</v>
      </c>
      <c r="C2308" s="2" t="s">
        <v>10</v>
      </c>
      <c r="D2308" t="s">
        <v>1440</v>
      </c>
      <c r="E2308" s="2" t="s">
        <v>1606</v>
      </c>
      <c r="F2308" t="str">
        <f t="shared" si="274"/>
        <v>078GENERAL EXPENSES - OTHER</v>
      </c>
      <c r="G2308" t="str">
        <f t="shared" si="275"/>
        <v>1327INSURANCE</v>
      </c>
      <c r="H2308" s="2" t="s">
        <v>1569</v>
      </c>
      <c r="I2308" t="s">
        <v>1326</v>
      </c>
      <c r="J2308" s="2" t="s">
        <v>553</v>
      </c>
      <c r="K2308" s="2" t="s">
        <v>554</v>
      </c>
      <c r="L2308" s="2" t="s">
        <v>395</v>
      </c>
      <c r="M2308" s="2" t="s">
        <v>396</v>
      </c>
      <c r="N2308" s="2" t="s">
        <v>1243</v>
      </c>
      <c r="O2308" s="2" t="s">
        <v>1244</v>
      </c>
      <c r="P2308" s="2">
        <v>13033</v>
      </c>
      <c r="Q2308" s="2">
        <v>13033</v>
      </c>
      <c r="R2308" s="3">
        <f t="shared" si="276"/>
        <v>13749.815000000001</v>
      </c>
      <c r="S2308" s="3">
        <f t="shared" si="277"/>
        <v>14478.555195000001</v>
      </c>
      <c r="T2308" s="2">
        <v>0</v>
      </c>
      <c r="U2308" s="2">
        <v>0</v>
      </c>
      <c r="V2308" s="2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 s="2">
        <f t="shared" si="278"/>
        <v>0</v>
      </c>
      <c r="AI2308" s="2">
        <f t="shared" si="273"/>
        <v>0</v>
      </c>
      <c r="AJ2308">
        <v>0</v>
      </c>
      <c r="AK2308" s="2">
        <f t="shared" si="279"/>
        <v>0</v>
      </c>
    </row>
    <row r="2309" spans="1:37" ht="12.75" customHeight="1">
      <c r="A2309" s="2">
        <v>14</v>
      </c>
      <c r="B2309" s="2">
        <v>15</v>
      </c>
      <c r="C2309" s="2" t="s">
        <v>10</v>
      </c>
      <c r="D2309" t="s">
        <v>1440</v>
      </c>
      <c r="E2309" s="2" t="s">
        <v>1606</v>
      </c>
      <c r="F2309" t="str">
        <f t="shared" si="274"/>
        <v>078GENERAL EXPENSES - OTHER</v>
      </c>
      <c r="G2309" t="str">
        <f t="shared" si="275"/>
        <v>1336LICENCES &amp; PERMITS - NON VEHICLE</v>
      </c>
      <c r="H2309" s="2" t="s">
        <v>1569</v>
      </c>
      <c r="I2309" t="s">
        <v>1326</v>
      </c>
      <c r="J2309" s="2" t="s">
        <v>553</v>
      </c>
      <c r="K2309" s="2" t="s">
        <v>554</v>
      </c>
      <c r="L2309" s="2" t="s">
        <v>395</v>
      </c>
      <c r="M2309" s="2" t="s">
        <v>396</v>
      </c>
      <c r="N2309" s="2" t="s">
        <v>459</v>
      </c>
      <c r="O2309" s="2" t="s">
        <v>460</v>
      </c>
      <c r="P2309" s="2">
        <v>11</v>
      </c>
      <c r="Q2309" s="2">
        <v>11</v>
      </c>
      <c r="R2309" s="3">
        <f t="shared" si="276"/>
        <v>11.605</v>
      </c>
      <c r="S2309" s="3">
        <f t="shared" si="277"/>
        <v>12.220065</v>
      </c>
      <c r="T2309" s="2">
        <v>0</v>
      </c>
      <c r="U2309" s="2">
        <v>0</v>
      </c>
      <c r="V2309" s="2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 s="2">
        <f t="shared" si="278"/>
        <v>0</v>
      </c>
      <c r="AI2309" s="2">
        <f t="shared" si="273"/>
        <v>0</v>
      </c>
      <c r="AJ2309">
        <v>0</v>
      </c>
      <c r="AK2309" s="2">
        <f t="shared" si="279"/>
        <v>0</v>
      </c>
    </row>
    <row r="2310" spans="1:37" ht="12.75" customHeight="1">
      <c r="A2310" s="2">
        <v>14</v>
      </c>
      <c r="B2310" s="2">
        <v>15</v>
      </c>
      <c r="C2310" s="2" t="s">
        <v>10</v>
      </c>
      <c r="D2310" t="s">
        <v>1440</v>
      </c>
      <c r="E2310" s="2" t="s">
        <v>1606</v>
      </c>
      <c r="F2310" t="str">
        <f t="shared" si="274"/>
        <v>078GENERAL EXPENSES - OTHER</v>
      </c>
      <c r="G2310" t="str">
        <f t="shared" si="275"/>
        <v>1344NON-CAPITAL TOOLS &amp; EQUIPMENT</v>
      </c>
      <c r="H2310" s="2" t="s">
        <v>1569</v>
      </c>
      <c r="I2310" t="s">
        <v>1326</v>
      </c>
      <c r="J2310" s="2" t="s">
        <v>553</v>
      </c>
      <c r="K2310" s="2" t="s">
        <v>554</v>
      </c>
      <c r="L2310" s="2" t="s">
        <v>395</v>
      </c>
      <c r="M2310" s="2" t="s">
        <v>396</v>
      </c>
      <c r="N2310" s="2" t="s">
        <v>469</v>
      </c>
      <c r="O2310" s="2" t="s">
        <v>470</v>
      </c>
      <c r="P2310" s="2">
        <v>15000</v>
      </c>
      <c r="Q2310" s="2">
        <v>15000</v>
      </c>
      <c r="R2310" s="3">
        <f t="shared" si="276"/>
        <v>15825</v>
      </c>
      <c r="S2310" s="3">
        <f t="shared" si="277"/>
        <v>16663.724999999999</v>
      </c>
      <c r="T2310" s="2">
        <v>0</v>
      </c>
      <c r="U2310" s="2">
        <v>0</v>
      </c>
      <c r="V2310" s="2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 s="2">
        <f t="shared" si="278"/>
        <v>0</v>
      </c>
      <c r="AI2310" s="2">
        <f t="shared" si="273"/>
        <v>0</v>
      </c>
      <c r="AJ2310">
        <v>0</v>
      </c>
      <c r="AK2310" s="2">
        <f t="shared" si="279"/>
        <v>0</v>
      </c>
    </row>
    <row r="2311" spans="1:37" ht="12.75" customHeight="1">
      <c r="A2311" s="2">
        <v>14</v>
      </c>
      <c r="B2311" s="2">
        <v>15</v>
      </c>
      <c r="C2311" s="2" t="s">
        <v>10</v>
      </c>
      <c r="D2311" t="s">
        <v>1440</v>
      </c>
      <c r="E2311" s="2" t="s">
        <v>1606</v>
      </c>
      <c r="F2311" t="str">
        <f t="shared" si="274"/>
        <v>078GENERAL EXPENSES - OTHER</v>
      </c>
      <c r="G2311" t="str">
        <f t="shared" si="275"/>
        <v>1347POSTAGE &amp; COURIER FEES</v>
      </c>
      <c r="H2311" s="2" t="s">
        <v>1569</v>
      </c>
      <c r="I2311" t="s">
        <v>1326</v>
      </c>
      <c r="J2311" s="2" t="s">
        <v>553</v>
      </c>
      <c r="K2311" s="2" t="s">
        <v>554</v>
      </c>
      <c r="L2311" s="2" t="s">
        <v>395</v>
      </c>
      <c r="M2311" s="2" t="s">
        <v>396</v>
      </c>
      <c r="N2311" s="2" t="s">
        <v>471</v>
      </c>
      <c r="O2311" s="2" t="s">
        <v>472</v>
      </c>
      <c r="P2311" s="2">
        <v>28798</v>
      </c>
      <c r="Q2311" s="2">
        <v>28798</v>
      </c>
      <c r="R2311" s="3">
        <f t="shared" si="276"/>
        <v>30381.89</v>
      </c>
      <c r="S2311" s="3">
        <f t="shared" si="277"/>
        <v>31992.13017</v>
      </c>
      <c r="T2311" s="2">
        <v>11918.16</v>
      </c>
      <c r="U2311" s="2">
        <v>0</v>
      </c>
      <c r="V2311" s="2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324.22000000000003</v>
      </c>
      <c r="AD2311">
        <v>7318.76</v>
      </c>
      <c r="AE2311">
        <v>2851.01</v>
      </c>
      <c r="AF2311">
        <v>830.63</v>
      </c>
      <c r="AG2311">
        <v>593.54</v>
      </c>
      <c r="AH2311" s="2">
        <f t="shared" si="278"/>
        <v>11918.16</v>
      </c>
      <c r="AI2311" s="2">
        <f t="shared" si="273"/>
        <v>0.41385373984304463</v>
      </c>
      <c r="AJ2311">
        <v>11918.16</v>
      </c>
      <c r="AK2311" s="2">
        <f t="shared" si="279"/>
        <v>23836.32</v>
      </c>
    </row>
    <row r="2312" spans="1:37" ht="12.75" customHeight="1">
      <c r="A2312" s="2">
        <v>14</v>
      </c>
      <c r="B2312" s="2">
        <v>15</v>
      </c>
      <c r="C2312" s="2" t="s">
        <v>10</v>
      </c>
      <c r="D2312" t="s">
        <v>1440</v>
      </c>
      <c r="E2312" s="2" t="s">
        <v>1606</v>
      </c>
      <c r="F2312" t="str">
        <f t="shared" si="274"/>
        <v>078GENERAL EXPENSES - OTHER</v>
      </c>
      <c r="G2312" t="str">
        <f t="shared" si="275"/>
        <v>1348PRINTING &amp; STATIONERY</v>
      </c>
      <c r="H2312" s="2" t="s">
        <v>1569</v>
      </c>
      <c r="I2312" t="s">
        <v>1326</v>
      </c>
      <c r="J2312" s="2" t="s">
        <v>553</v>
      </c>
      <c r="K2312" s="2" t="s">
        <v>554</v>
      </c>
      <c r="L2312" s="2" t="s">
        <v>395</v>
      </c>
      <c r="M2312" s="2" t="s">
        <v>396</v>
      </c>
      <c r="N2312" s="2" t="s">
        <v>473</v>
      </c>
      <c r="O2312" s="2" t="s">
        <v>474</v>
      </c>
      <c r="P2312" s="2">
        <v>40207</v>
      </c>
      <c r="Q2312" s="2">
        <v>40207</v>
      </c>
      <c r="R2312" s="3">
        <f t="shared" si="276"/>
        <v>42418.385000000002</v>
      </c>
      <c r="S2312" s="3">
        <f t="shared" si="277"/>
        <v>44666.559405</v>
      </c>
      <c r="T2312" s="2">
        <v>7420.5</v>
      </c>
      <c r="U2312" s="2">
        <v>0</v>
      </c>
      <c r="V2312" s="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2798.29</v>
      </c>
      <c r="AC2312">
        <v>928.24</v>
      </c>
      <c r="AD2312">
        <v>664.18</v>
      </c>
      <c r="AE2312">
        <v>826.92</v>
      </c>
      <c r="AF2312">
        <v>1536.19</v>
      </c>
      <c r="AG2312">
        <v>666.68</v>
      </c>
      <c r="AH2312" s="2">
        <f t="shared" si="278"/>
        <v>7420.5</v>
      </c>
      <c r="AI2312" s="2">
        <f t="shared" si="273"/>
        <v>0.18455741537543213</v>
      </c>
      <c r="AJ2312">
        <v>7420.5</v>
      </c>
      <c r="AK2312" s="2">
        <f t="shared" si="279"/>
        <v>14841</v>
      </c>
    </row>
    <row r="2313" spans="1:37" ht="12.75" customHeight="1">
      <c r="A2313" s="2">
        <v>14</v>
      </c>
      <c r="B2313" s="2">
        <v>15</v>
      </c>
      <c r="C2313" s="2" t="s">
        <v>10</v>
      </c>
      <c r="D2313" t="s">
        <v>1440</v>
      </c>
      <c r="E2313" s="2" t="s">
        <v>1606</v>
      </c>
      <c r="F2313" t="str">
        <f t="shared" si="274"/>
        <v>078GENERAL EXPENSES - OTHER</v>
      </c>
      <c r="G2313" t="str">
        <f t="shared" si="275"/>
        <v>1350PROTECTIVE CLOTHING</v>
      </c>
      <c r="H2313" s="2" t="s">
        <v>1569</v>
      </c>
      <c r="I2313" t="s">
        <v>1326</v>
      </c>
      <c r="J2313" s="2" t="s">
        <v>553</v>
      </c>
      <c r="K2313" s="2" t="s">
        <v>554</v>
      </c>
      <c r="L2313" s="2" t="s">
        <v>395</v>
      </c>
      <c r="M2313" s="2" t="s">
        <v>396</v>
      </c>
      <c r="N2313" s="2" t="s">
        <v>475</v>
      </c>
      <c r="O2313" s="2" t="s">
        <v>476</v>
      </c>
      <c r="P2313" s="2">
        <v>9460</v>
      </c>
      <c r="Q2313" s="2">
        <v>9460</v>
      </c>
      <c r="R2313" s="3">
        <f t="shared" si="276"/>
        <v>9980.2999999999993</v>
      </c>
      <c r="S2313" s="3">
        <f t="shared" si="277"/>
        <v>10509.2559</v>
      </c>
      <c r="T2313" s="2">
        <v>240.42</v>
      </c>
      <c r="U2313" s="2">
        <v>0</v>
      </c>
      <c r="V2313" s="2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240.42</v>
      </c>
      <c r="AE2313">
        <v>0</v>
      </c>
      <c r="AF2313">
        <v>0</v>
      </c>
      <c r="AG2313">
        <v>0</v>
      </c>
      <c r="AH2313" s="2">
        <f t="shared" si="278"/>
        <v>240.42</v>
      </c>
      <c r="AI2313" s="2">
        <f t="shared" si="273"/>
        <v>2.5414376321353065E-2</v>
      </c>
      <c r="AJ2313">
        <v>240.42</v>
      </c>
      <c r="AK2313" s="2">
        <f t="shared" si="279"/>
        <v>480.84</v>
      </c>
    </row>
    <row r="2314" spans="1:37" ht="12.75" customHeight="1">
      <c r="A2314" s="2">
        <v>14</v>
      </c>
      <c r="B2314" s="2">
        <v>15</v>
      </c>
      <c r="C2314" s="2" t="s">
        <v>10</v>
      </c>
      <c r="D2314" t="s">
        <v>1440</v>
      </c>
      <c r="E2314" s="2" t="s">
        <v>1606</v>
      </c>
      <c r="F2314" t="str">
        <f t="shared" si="274"/>
        <v>078GENERAL EXPENSES - OTHER</v>
      </c>
      <c r="G2314" t="str">
        <f t="shared" si="275"/>
        <v>1364SUBSISTANCE &amp; TRAVELLING EXPENSES</v>
      </c>
      <c r="H2314" s="2" t="s">
        <v>1569</v>
      </c>
      <c r="I2314" t="s">
        <v>1326</v>
      </c>
      <c r="J2314" s="2" t="s">
        <v>553</v>
      </c>
      <c r="K2314" s="2" t="s">
        <v>554</v>
      </c>
      <c r="L2314" s="2" t="s">
        <v>395</v>
      </c>
      <c r="M2314" s="2" t="s">
        <v>396</v>
      </c>
      <c r="N2314" s="2" t="s">
        <v>477</v>
      </c>
      <c r="O2314" s="2" t="s">
        <v>478</v>
      </c>
      <c r="P2314" s="2">
        <v>3000</v>
      </c>
      <c r="Q2314" s="2">
        <v>3000</v>
      </c>
      <c r="R2314" s="3">
        <f t="shared" si="276"/>
        <v>3165</v>
      </c>
      <c r="S2314" s="3">
        <f t="shared" si="277"/>
        <v>3332.7449999999999</v>
      </c>
      <c r="T2314" s="2">
        <v>100</v>
      </c>
      <c r="U2314" s="2">
        <v>0</v>
      </c>
      <c r="V2314" s="2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100</v>
      </c>
      <c r="AH2314" s="2">
        <f t="shared" si="278"/>
        <v>100</v>
      </c>
      <c r="AI2314" s="2">
        <f t="shared" si="273"/>
        <v>3.3333333333333333E-2</v>
      </c>
      <c r="AJ2314">
        <v>100</v>
      </c>
      <c r="AK2314" s="2">
        <f t="shared" si="279"/>
        <v>200</v>
      </c>
    </row>
    <row r="2315" spans="1:37" ht="12.75" customHeight="1">
      <c r="A2315" s="2">
        <v>14</v>
      </c>
      <c r="B2315" s="2">
        <v>15</v>
      </c>
      <c r="C2315" s="2" t="s">
        <v>10</v>
      </c>
      <c r="D2315" t="s">
        <v>1440</v>
      </c>
      <c r="E2315" s="2" t="s">
        <v>1606</v>
      </c>
      <c r="F2315" t="str">
        <f t="shared" si="274"/>
        <v>078GENERAL EXPENSES - OTHER</v>
      </c>
      <c r="G2315" t="str">
        <f t="shared" si="275"/>
        <v>1366TELEPHONE</v>
      </c>
      <c r="H2315" s="2" t="s">
        <v>1569</v>
      </c>
      <c r="I2315" t="s">
        <v>1326</v>
      </c>
      <c r="J2315" s="2" t="s">
        <v>553</v>
      </c>
      <c r="K2315" s="2" t="s">
        <v>554</v>
      </c>
      <c r="L2315" s="2" t="s">
        <v>395</v>
      </c>
      <c r="M2315" s="2" t="s">
        <v>396</v>
      </c>
      <c r="N2315" s="2" t="s">
        <v>479</v>
      </c>
      <c r="O2315" s="2" t="s">
        <v>309</v>
      </c>
      <c r="P2315" s="2">
        <v>5148</v>
      </c>
      <c r="Q2315" s="2">
        <f>5148+5148</f>
        <v>10296</v>
      </c>
      <c r="R2315" s="3">
        <f t="shared" si="276"/>
        <v>10862.28</v>
      </c>
      <c r="S2315" s="3">
        <f t="shared" si="277"/>
        <v>11437.98084</v>
      </c>
      <c r="T2315" s="2">
        <v>2482.1299999999997</v>
      </c>
      <c r="U2315" s="2">
        <v>0</v>
      </c>
      <c r="V2315" s="2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167.04</v>
      </c>
      <c r="AC2315">
        <v>478.36</v>
      </c>
      <c r="AD2315">
        <v>318.39999999999998</v>
      </c>
      <c r="AE2315">
        <v>989.29</v>
      </c>
      <c r="AF2315">
        <v>350.96</v>
      </c>
      <c r="AG2315">
        <v>178.08</v>
      </c>
      <c r="AH2315" s="2">
        <f t="shared" si="278"/>
        <v>2482.1299999999997</v>
      </c>
      <c r="AI2315" s="2">
        <f t="shared" si="273"/>
        <v>0.48215423465423457</v>
      </c>
      <c r="AJ2315">
        <v>2482.13</v>
      </c>
      <c r="AK2315" s="2">
        <f t="shared" si="279"/>
        <v>4964.2599999999993</v>
      </c>
    </row>
    <row r="2316" spans="1:37" ht="12.75" customHeight="1">
      <c r="A2316" s="2">
        <v>14</v>
      </c>
      <c r="B2316" s="2">
        <v>15</v>
      </c>
      <c r="C2316" s="2" t="s">
        <v>10</v>
      </c>
      <c r="D2316" t="s">
        <v>1441</v>
      </c>
      <c r="E2316" s="2" t="s">
        <v>1608</v>
      </c>
      <c r="F2316" t="str">
        <f t="shared" si="274"/>
        <v>078GENERAL EXPENSES - OTHER</v>
      </c>
      <c r="G2316" t="str">
        <f t="shared" si="275"/>
        <v>1311CONSUMABLE DOMESTIC ITEMS</v>
      </c>
      <c r="H2316" s="2" t="s">
        <v>1573</v>
      </c>
      <c r="I2316" t="s">
        <v>1326</v>
      </c>
      <c r="J2316" s="2" t="s">
        <v>555</v>
      </c>
      <c r="K2316" s="2" t="s">
        <v>556</v>
      </c>
      <c r="L2316" s="2" t="s">
        <v>395</v>
      </c>
      <c r="M2316" s="2" t="s">
        <v>396</v>
      </c>
      <c r="N2316" s="2" t="s">
        <v>465</v>
      </c>
      <c r="O2316" s="2" t="s">
        <v>466</v>
      </c>
      <c r="P2316" s="2">
        <v>4964</v>
      </c>
      <c r="Q2316" s="2">
        <v>4964</v>
      </c>
      <c r="R2316" s="3">
        <f t="shared" si="276"/>
        <v>5237.0200000000004</v>
      </c>
      <c r="S2316" s="3">
        <f t="shared" si="277"/>
        <v>5514.5820600000006</v>
      </c>
      <c r="T2316" s="2">
        <v>4346.2700000000004</v>
      </c>
      <c r="U2316" s="2">
        <v>397.5</v>
      </c>
      <c r="V2316" s="2">
        <v>201.6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664.65</v>
      </c>
      <c r="AC2316">
        <v>373.67</v>
      </c>
      <c r="AD2316">
        <v>1417.64</v>
      </c>
      <c r="AE2316">
        <v>652.09</v>
      </c>
      <c r="AF2316">
        <v>1238.22</v>
      </c>
      <c r="AG2316">
        <v>0</v>
      </c>
      <c r="AH2316" s="2">
        <f t="shared" si="278"/>
        <v>4346.2700000000004</v>
      </c>
      <c r="AI2316" s="2">
        <f t="shared" si="273"/>
        <v>0.87555801772763908</v>
      </c>
      <c r="AJ2316">
        <v>4547.87</v>
      </c>
      <c r="AK2316" s="2">
        <f t="shared" si="279"/>
        <v>8692.5400000000009</v>
      </c>
    </row>
    <row r="2317" spans="1:37" ht="12.75" customHeight="1">
      <c r="A2317" s="2">
        <v>14</v>
      </c>
      <c r="B2317" s="2">
        <v>15</v>
      </c>
      <c r="C2317" s="2" t="s">
        <v>10</v>
      </c>
      <c r="D2317" t="s">
        <v>1441</v>
      </c>
      <c r="E2317" s="2" t="s">
        <v>1608</v>
      </c>
      <c r="F2317" t="str">
        <f t="shared" si="274"/>
        <v>078GENERAL EXPENSES - OTHER</v>
      </c>
      <c r="G2317" t="str">
        <f t="shared" si="275"/>
        <v>1321ENTERTAINMENT - OFFICIALS</v>
      </c>
      <c r="H2317" s="2" t="s">
        <v>1573</v>
      </c>
      <c r="I2317" t="s">
        <v>1326</v>
      </c>
      <c r="J2317" s="2" t="s">
        <v>555</v>
      </c>
      <c r="K2317" s="2" t="s">
        <v>556</v>
      </c>
      <c r="L2317" s="2" t="s">
        <v>395</v>
      </c>
      <c r="M2317" s="2" t="s">
        <v>396</v>
      </c>
      <c r="N2317" s="2" t="s">
        <v>467</v>
      </c>
      <c r="O2317" s="2" t="s">
        <v>468</v>
      </c>
      <c r="P2317" s="2">
        <v>2000</v>
      </c>
      <c r="Q2317" s="2">
        <v>2000</v>
      </c>
      <c r="R2317" s="3">
        <f t="shared" si="276"/>
        <v>2110</v>
      </c>
      <c r="S2317" s="3">
        <f t="shared" si="277"/>
        <v>2221.83</v>
      </c>
      <c r="T2317" s="2">
        <v>0</v>
      </c>
      <c r="U2317" s="2">
        <v>0</v>
      </c>
      <c r="V2317" s="2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 s="2">
        <f t="shared" si="278"/>
        <v>0</v>
      </c>
      <c r="AI2317" s="2">
        <f t="shared" si="273"/>
        <v>0</v>
      </c>
      <c r="AJ2317">
        <v>0</v>
      </c>
      <c r="AK2317" s="2">
        <f t="shared" si="279"/>
        <v>0</v>
      </c>
    </row>
    <row r="2318" spans="1:37" ht="12.75" customHeight="1">
      <c r="A2318" s="2">
        <v>14</v>
      </c>
      <c r="B2318" s="2">
        <v>15</v>
      </c>
      <c r="C2318" s="2" t="s">
        <v>10</v>
      </c>
      <c r="D2318" t="s">
        <v>1441</v>
      </c>
      <c r="E2318" s="2" t="s">
        <v>1608</v>
      </c>
      <c r="F2318" t="str">
        <f t="shared" si="274"/>
        <v>078GENERAL EXPENSES - OTHER</v>
      </c>
      <c r="G2318" t="str">
        <f t="shared" si="275"/>
        <v>1325FUEL - VEHICLES</v>
      </c>
      <c r="H2318" s="2" t="s">
        <v>1573</v>
      </c>
      <c r="I2318" t="s">
        <v>1326</v>
      </c>
      <c r="J2318" s="2" t="s">
        <v>555</v>
      </c>
      <c r="K2318" s="2" t="s">
        <v>556</v>
      </c>
      <c r="L2318" s="2" t="s">
        <v>395</v>
      </c>
      <c r="M2318" s="2" t="s">
        <v>396</v>
      </c>
      <c r="N2318" s="2" t="s">
        <v>665</v>
      </c>
      <c r="O2318" s="2" t="s">
        <v>666</v>
      </c>
      <c r="P2318" s="2">
        <v>6816711</v>
      </c>
      <c r="Q2318" s="2">
        <v>7183034</v>
      </c>
      <c r="R2318" s="3">
        <f t="shared" si="276"/>
        <v>7578100.8700000001</v>
      </c>
      <c r="S2318" s="3">
        <f t="shared" si="277"/>
        <v>7979740.2161100004</v>
      </c>
      <c r="T2318" s="2">
        <v>2934856.5500000003</v>
      </c>
      <c r="U2318" s="2">
        <v>0</v>
      </c>
      <c r="V2318" s="2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500525.32</v>
      </c>
      <c r="AC2318">
        <v>396568.39</v>
      </c>
      <c r="AD2318">
        <v>599278.54</v>
      </c>
      <c r="AE2318">
        <v>445951.45</v>
      </c>
      <c r="AF2318">
        <v>482536.94</v>
      </c>
      <c r="AG2318">
        <v>509995.91</v>
      </c>
      <c r="AH2318" s="2">
        <f t="shared" si="278"/>
        <v>2934856.5500000003</v>
      </c>
      <c r="AI2318" s="2">
        <f t="shared" si="273"/>
        <v>0.43053850309922193</v>
      </c>
      <c r="AJ2318">
        <v>2934856.55</v>
      </c>
      <c r="AK2318" s="2">
        <f t="shared" si="279"/>
        <v>5869713.1000000006</v>
      </c>
    </row>
    <row r="2319" spans="1:37" ht="12.75" customHeight="1">
      <c r="A2319" s="2">
        <v>14</v>
      </c>
      <c r="B2319" s="2">
        <v>15</v>
      </c>
      <c r="C2319" s="2" t="s">
        <v>10</v>
      </c>
      <c r="D2319" t="s">
        <v>1441</v>
      </c>
      <c r="E2319" s="2" t="s">
        <v>1608</v>
      </c>
      <c r="F2319" t="str">
        <f t="shared" si="274"/>
        <v>078GENERAL EXPENSES - OTHER</v>
      </c>
      <c r="G2319" t="str">
        <f t="shared" si="275"/>
        <v>1327INSURANCE</v>
      </c>
      <c r="H2319" s="2" t="s">
        <v>1573</v>
      </c>
      <c r="I2319" t="s">
        <v>1326</v>
      </c>
      <c r="J2319" s="2" t="s">
        <v>555</v>
      </c>
      <c r="K2319" s="2" t="s">
        <v>556</v>
      </c>
      <c r="L2319" s="2" t="s">
        <v>395</v>
      </c>
      <c r="M2319" s="2" t="s">
        <v>396</v>
      </c>
      <c r="N2319" s="2" t="s">
        <v>1243</v>
      </c>
      <c r="O2319" s="2" t="s">
        <v>1244</v>
      </c>
      <c r="P2319" s="2">
        <v>817798</v>
      </c>
      <c r="Q2319" s="2">
        <v>1099697</v>
      </c>
      <c r="R2319" s="3">
        <f t="shared" si="276"/>
        <v>1160180.335</v>
      </c>
      <c r="S2319" s="3">
        <f t="shared" si="277"/>
        <v>1221669.8927549999</v>
      </c>
      <c r="T2319" s="2">
        <v>2192.98</v>
      </c>
      <c r="U2319" s="2">
        <v>0</v>
      </c>
      <c r="V2319" s="2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2192.98</v>
      </c>
      <c r="AE2319">
        <v>0</v>
      </c>
      <c r="AF2319">
        <v>0</v>
      </c>
      <c r="AG2319">
        <v>0</v>
      </c>
      <c r="AH2319" s="2">
        <f t="shared" si="278"/>
        <v>2192.98</v>
      </c>
      <c r="AI2319" s="2">
        <f t="shared" si="273"/>
        <v>2.6815668416895126E-3</v>
      </c>
      <c r="AJ2319">
        <v>2192.98</v>
      </c>
      <c r="AK2319" s="2">
        <f t="shared" si="279"/>
        <v>4385.96</v>
      </c>
    </row>
    <row r="2320" spans="1:37" ht="12.75" customHeight="1">
      <c r="A2320" s="2">
        <v>14</v>
      </c>
      <c r="B2320" s="2">
        <v>15</v>
      </c>
      <c r="C2320" s="2" t="s">
        <v>10</v>
      </c>
      <c r="D2320" t="s">
        <v>1441</v>
      </c>
      <c r="E2320" s="2" t="s">
        <v>1608</v>
      </c>
      <c r="F2320" t="str">
        <f t="shared" si="274"/>
        <v>078GENERAL EXPENSES - OTHER</v>
      </c>
      <c r="G2320" t="str">
        <f t="shared" si="275"/>
        <v>1331LEASES - VEHICLES</v>
      </c>
      <c r="H2320" s="2" t="s">
        <v>1573</v>
      </c>
      <c r="I2320" t="s">
        <v>1326</v>
      </c>
      <c r="J2320" s="2" t="s">
        <v>555</v>
      </c>
      <c r="K2320" s="2" t="s">
        <v>556</v>
      </c>
      <c r="L2320" s="2" t="s">
        <v>395</v>
      </c>
      <c r="M2320" s="2" t="s">
        <v>396</v>
      </c>
      <c r="N2320" s="2" t="s">
        <v>1259</v>
      </c>
      <c r="O2320" s="2" t="s">
        <v>1260</v>
      </c>
      <c r="P2320" s="2">
        <v>1300000</v>
      </c>
      <c r="Q2320" s="2">
        <v>1300000</v>
      </c>
      <c r="R2320" s="3">
        <f t="shared" si="276"/>
        <v>1371500</v>
      </c>
      <c r="S2320" s="3">
        <f t="shared" si="277"/>
        <v>1444189.5</v>
      </c>
      <c r="T2320" s="2">
        <v>578156.38</v>
      </c>
      <c r="U2320" s="2">
        <v>0</v>
      </c>
      <c r="V2320" s="2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96233.68</v>
      </c>
      <c r="AC2320">
        <v>96279.1</v>
      </c>
      <c r="AD2320">
        <v>96279.1</v>
      </c>
      <c r="AE2320">
        <v>96542.7</v>
      </c>
      <c r="AF2320">
        <v>96410.9</v>
      </c>
      <c r="AG2320">
        <v>96410.9</v>
      </c>
      <c r="AH2320" s="2">
        <f t="shared" si="278"/>
        <v>578156.38</v>
      </c>
      <c r="AI2320" s="2">
        <f t="shared" si="273"/>
        <v>0.44473567692307692</v>
      </c>
      <c r="AJ2320">
        <v>578156.38</v>
      </c>
      <c r="AK2320" s="2">
        <f t="shared" si="279"/>
        <v>1156312.76</v>
      </c>
    </row>
    <row r="2321" spans="1:37" ht="12.75" customHeight="1">
      <c r="A2321" s="2">
        <v>14</v>
      </c>
      <c r="B2321" s="2">
        <v>15</v>
      </c>
      <c r="C2321" s="2" t="s">
        <v>10</v>
      </c>
      <c r="D2321" t="s">
        <v>1441</v>
      </c>
      <c r="E2321" s="2" t="s">
        <v>1608</v>
      </c>
      <c r="F2321" t="str">
        <f t="shared" si="274"/>
        <v>078GENERAL EXPENSES - OTHER</v>
      </c>
      <c r="G2321" t="str">
        <f t="shared" si="275"/>
        <v>1335LICENCE &amp; REGISTRATION FEES - VEHICLES</v>
      </c>
      <c r="H2321" s="2" t="s">
        <v>1573</v>
      </c>
      <c r="I2321" t="s">
        <v>1326</v>
      </c>
      <c r="J2321" s="2" t="s">
        <v>555</v>
      </c>
      <c r="K2321" s="2" t="s">
        <v>556</v>
      </c>
      <c r="L2321" s="2" t="s">
        <v>395</v>
      </c>
      <c r="M2321" s="2" t="s">
        <v>396</v>
      </c>
      <c r="N2321" s="2" t="s">
        <v>1261</v>
      </c>
      <c r="O2321" s="2" t="s">
        <v>1262</v>
      </c>
      <c r="P2321" s="2">
        <v>303610</v>
      </c>
      <c r="Q2321" s="2">
        <v>324430</v>
      </c>
      <c r="R2321" s="3">
        <f t="shared" si="276"/>
        <v>342273.65</v>
      </c>
      <c r="S2321" s="3">
        <f t="shared" si="277"/>
        <v>360414.15345000004</v>
      </c>
      <c r="T2321" s="2">
        <v>164450.6</v>
      </c>
      <c r="U2321" s="2">
        <v>0</v>
      </c>
      <c r="V2321" s="2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37607.1</v>
      </c>
      <c r="AC2321">
        <v>46296.5</v>
      </c>
      <c r="AD2321">
        <v>3303</v>
      </c>
      <c r="AE2321">
        <v>42618</v>
      </c>
      <c r="AF2321">
        <v>17802</v>
      </c>
      <c r="AG2321">
        <v>16824</v>
      </c>
      <c r="AH2321" s="2">
        <f t="shared" si="278"/>
        <v>164450.6</v>
      </c>
      <c r="AI2321" s="2">
        <f t="shared" si="273"/>
        <v>0.54165080201574389</v>
      </c>
      <c r="AJ2321">
        <v>164450.6</v>
      </c>
      <c r="AK2321" s="2">
        <f t="shared" si="279"/>
        <v>328901.2</v>
      </c>
    </row>
    <row r="2322" spans="1:37" ht="12.75" customHeight="1">
      <c r="A2322" s="2">
        <v>14</v>
      </c>
      <c r="B2322" s="2">
        <v>15</v>
      </c>
      <c r="C2322" s="2" t="s">
        <v>10</v>
      </c>
      <c r="D2322" t="s">
        <v>1441</v>
      </c>
      <c r="E2322" s="2" t="s">
        <v>1608</v>
      </c>
      <c r="F2322" t="str">
        <f t="shared" si="274"/>
        <v>078GENERAL EXPENSES - OTHER</v>
      </c>
      <c r="G2322" t="str">
        <f t="shared" si="275"/>
        <v>1344NON-CAPITAL TOOLS &amp; EQUIPMENT</v>
      </c>
      <c r="H2322" s="2" t="s">
        <v>1573</v>
      </c>
      <c r="I2322" t="s">
        <v>1326</v>
      </c>
      <c r="J2322" s="2" t="s">
        <v>555</v>
      </c>
      <c r="K2322" s="2" t="s">
        <v>556</v>
      </c>
      <c r="L2322" s="2" t="s">
        <v>395</v>
      </c>
      <c r="M2322" s="2" t="s">
        <v>396</v>
      </c>
      <c r="N2322" s="2" t="s">
        <v>469</v>
      </c>
      <c r="O2322" s="2" t="s">
        <v>470</v>
      </c>
      <c r="P2322" s="2">
        <v>24673</v>
      </c>
      <c r="Q2322" s="2">
        <v>24673</v>
      </c>
      <c r="R2322" s="3">
        <f t="shared" si="276"/>
        <v>26030.014999999999</v>
      </c>
      <c r="S2322" s="3">
        <f t="shared" si="277"/>
        <v>27409.605794999999</v>
      </c>
      <c r="T2322" s="2">
        <v>13607.970000000001</v>
      </c>
      <c r="U2322" s="2">
        <v>0</v>
      </c>
      <c r="V2322" s="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275.83999999999997</v>
      </c>
      <c r="AC2322">
        <v>349.48</v>
      </c>
      <c r="AD2322">
        <v>7850.57</v>
      </c>
      <c r="AE2322">
        <v>1774.38</v>
      </c>
      <c r="AF2322">
        <v>2897.7</v>
      </c>
      <c r="AG2322">
        <v>460</v>
      </c>
      <c r="AH2322" s="2">
        <f t="shared" si="278"/>
        <v>13607.970000000001</v>
      </c>
      <c r="AI2322" s="2">
        <f t="shared" si="273"/>
        <v>0.55153284967373251</v>
      </c>
      <c r="AJ2322">
        <v>13607.97</v>
      </c>
      <c r="AK2322" s="2">
        <f t="shared" si="279"/>
        <v>27215.940000000002</v>
      </c>
    </row>
    <row r="2323" spans="1:37" ht="12.75" customHeight="1">
      <c r="A2323" s="2">
        <v>14</v>
      </c>
      <c r="B2323" s="2">
        <v>15</v>
      </c>
      <c r="C2323" s="2" t="s">
        <v>10</v>
      </c>
      <c r="D2323" t="s">
        <v>1441</v>
      </c>
      <c r="E2323" s="2" t="s">
        <v>1608</v>
      </c>
      <c r="F2323" t="str">
        <f t="shared" si="274"/>
        <v>078GENERAL EXPENSES - OTHER</v>
      </c>
      <c r="G2323" t="str">
        <f t="shared" si="275"/>
        <v>1348PRINTING &amp; STATIONERY</v>
      </c>
      <c r="H2323" s="2" t="s">
        <v>1573</v>
      </c>
      <c r="I2323" t="s">
        <v>1326</v>
      </c>
      <c r="J2323" s="2" t="s">
        <v>555</v>
      </c>
      <c r="K2323" s="2" t="s">
        <v>556</v>
      </c>
      <c r="L2323" s="2" t="s">
        <v>395</v>
      </c>
      <c r="M2323" s="2" t="s">
        <v>396</v>
      </c>
      <c r="N2323" s="2" t="s">
        <v>473</v>
      </c>
      <c r="O2323" s="2" t="s">
        <v>474</v>
      </c>
      <c r="P2323" s="2">
        <v>4379</v>
      </c>
      <c r="Q2323" s="2">
        <v>4379</v>
      </c>
      <c r="R2323" s="3">
        <f t="shared" si="276"/>
        <v>4619.8450000000003</v>
      </c>
      <c r="S2323" s="3">
        <f t="shared" si="277"/>
        <v>4864.6967850000001</v>
      </c>
      <c r="T2323" s="2">
        <v>1840.35</v>
      </c>
      <c r="U2323" s="2">
        <v>238.2</v>
      </c>
      <c r="V2323" s="2">
        <v>277.10000000000002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1022.75</v>
      </c>
      <c r="AC2323">
        <v>124.91</v>
      </c>
      <c r="AD2323">
        <v>391.52</v>
      </c>
      <c r="AE2323">
        <v>180.6</v>
      </c>
      <c r="AF2323">
        <v>44.82</v>
      </c>
      <c r="AG2323">
        <v>75.75</v>
      </c>
      <c r="AH2323" s="2">
        <f t="shared" si="278"/>
        <v>1840.35</v>
      </c>
      <c r="AI2323" s="2">
        <f t="shared" si="273"/>
        <v>0.42026718428865034</v>
      </c>
      <c r="AJ2323">
        <v>2117.4499999999998</v>
      </c>
      <c r="AK2323" s="2">
        <f t="shared" si="279"/>
        <v>3680.7</v>
      </c>
    </row>
    <row r="2324" spans="1:37" ht="12.75" customHeight="1">
      <c r="A2324" s="2">
        <v>14</v>
      </c>
      <c r="B2324" s="2">
        <v>15</v>
      </c>
      <c r="C2324" s="2" t="s">
        <v>10</v>
      </c>
      <c r="D2324" t="s">
        <v>1441</v>
      </c>
      <c r="E2324" s="2" t="s">
        <v>1608</v>
      </c>
      <c r="F2324" t="str">
        <f t="shared" si="274"/>
        <v>078GENERAL EXPENSES - OTHER</v>
      </c>
      <c r="G2324" t="str">
        <f t="shared" si="275"/>
        <v>1350PROTECTIVE CLOTHING</v>
      </c>
      <c r="H2324" s="2" t="s">
        <v>1573</v>
      </c>
      <c r="I2324" t="s">
        <v>1326</v>
      </c>
      <c r="J2324" s="2" t="s">
        <v>555</v>
      </c>
      <c r="K2324" s="2" t="s">
        <v>556</v>
      </c>
      <c r="L2324" s="2" t="s">
        <v>395</v>
      </c>
      <c r="M2324" s="2" t="s">
        <v>396</v>
      </c>
      <c r="N2324" s="2" t="s">
        <v>475</v>
      </c>
      <c r="O2324" s="2" t="s">
        <v>476</v>
      </c>
      <c r="P2324" s="2">
        <v>11792</v>
      </c>
      <c r="Q2324" s="2">
        <v>11792</v>
      </c>
      <c r="R2324" s="3">
        <f t="shared" si="276"/>
        <v>12440.56</v>
      </c>
      <c r="S2324" s="3">
        <f t="shared" si="277"/>
        <v>13099.909679999999</v>
      </c>
      <c r="T2324" s="2">
        <v>3350.14</v>
      </c>
      <c r="U2324" s="2">
        <v>0</v>
      </c>
      <c r="V2324" s="2">
        <v>373.67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593.91999999999996</v>
      </c>
      <c r="AC2324">
        <v>240.42</v>
      </c>
      <c r="AD2324">
        <v>1258.8599999999999</v>
      </c>
      <c r="AE2324">
        <v>0</v>
      </c>
      <c r="AF2324">
        <v>1256.94</v>
      </c>
      <c r="AG2324">
        <v>0</v>
      </c>
      <c r="AH2324" s="2">
        <f t="shared" si="278"/>
        <v>3350.14</v>
      </c>
      <c r="AI2324" s="2">
        <f t="shared" ref="AI2324:AI2387" si="280">AH2324/P2324</f>
        <v>0.2841027815468114</v>
      </c>
      <c r="AJ2324">
        <v>3723.81</v>
      </c>
      <c r="AK2324" s="2">
        <f t="shared" si="279"/>
        <v>6700.28</v>
      </c>
    </row>
    <row r="2325" spans="1:37" ht="12.75" customHeight="1">
      <c r="A2325" s="2">
        <v>14</v>
      </c>
      <c r="B2325" s="2">
        <v>15</v>
      </c>
      <c r="C2325" s="2" t="s">
        <v>10</v>
      </c>
      <c r="D2325" t="s">
        <v>1441</v>
      </c>
      <c r="E2325" s="2" t="s">
        <v>1608</v>
      </c>
      <c r="F2325" t="str">
        <f t="shared" ref="F2325:F2388" si="281">L2325&amp;M2325</f>
        <v>078GENERAL EXPENSES - OTHER</v>
      </c>
      <c r="G2325" t="str">
        <f t="shared" ref="G2325:G2388" si="282">N2325&amp;O2325</f>
        <v>1352PUBLIC DRIVERS PERMIT</v>
      </c>
      <c r="H2325" s="2" t="s">
        <v>1573</v>
      </c>
      <c r="I2325" t="s">
        <v>1326</v>
      </c>
      <c r="J2325" s="2" t="s">
        <v>555</v>
      </c>
      <c r="K2325" s="2" t="s">
        <v>556</v>
      </c>
      <c r="L2325" s="2" t="s">
        <v>395</v>
      </c>
      <c r="M2325" s="2" t="s">
        <v>396</v>
      </c>
      <c r="N2325" s="2" t="s">
        <v>1263</v>
      </c>
      <c r="O2325" s="2" t="s">
        <v>1264</v>
      </c>
      <c r="P2325" s="2">
        <v>2320</v>
      </c>
      <c r="Q2325" s="2">
        <v>2320</v>
      </c>
      <c r="R2325" s="3">
        <f t="shared" ref="R2325:R2388" si="283">SUM((Q2325*0.055)+Q2325)</f>
        <v>2447.6</v>
      </c>
      <c r="S2325" s="3">
        <f t="shared" ref="S2325:S2388" si="284">SUM((R2325*0.053)+R2325)</f>
        <v>2577.3227999999999</v>
      </c>
      <c r="T2325" s="2">
        <v>315</v>
      </c>
      <c r="U2325" s="2">
        <v>0</v>
      </c>
      <c r="V2325" s="2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315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 s="2">
        <f t="shared" ref="AH2325:AH2388" si="285">SUM(AB2325:AG2325)</f>
        <v>315</v>
      </c>
      <c r="AI2325" s="2">
        <f t="shared" si="280"/>
        <v>0.13577586206896552</v>
      </c>
      <c r="AJ2325">
        <v>315</v>
      </c>
      <c r="AK2325" s="2">
        <f t="shared" ref="AK2325:AK2388" si="286">T2325*2</f>
        <v>630</v>
      </c>
    </row>
    <row r="2326" spans="1:37" ht="12.75" customHeight="1">
      <c r="A2326" s="2">
        <v>14</v>
      </c>
      <c r="B2326" s="2">
        <v>15</v>
      </c>
      <c r="C2326" s="2" t="s">
        <v>10</v>
      </c>
      <c r="D2326" t="s">
        <v>1441</v>
      </c>
      <c r="E2326" s="2" t="s">
        <v>1608</v>
      </c>
      <c r="F2326" t="str">
        <f t="shared" si="281"/>
        <v>078GENERAL EXPENSES - OTHER</v>
      </c>
      <c r="G2326" t="str">
        <f t="shared" si="282"/>
        <v>1358RENT - REPEATERS</v>
      </c>
      <c r="H2326" s="2" t="s">
        <v>1573</v>
      </c>
      <c r="I2326" t="s">
        <v>1326</v>
      </c>
      <c r="J2326" s="2" t="s">
        <v>555</v>
      </c>
      <c r="K2326" s="2" t="s">
        <v>556</v>
      </c>
      <c r="L2326" s="2" t="s">
        <v>395</v>
      </c>
      <c r="M2326" s="2" t="s">
        <v>396</v>
      </c>
      <c r="N2326" s="2" t="s">
        <v>1265</v>
      </c>
      <c r="O2326" s="2" t="s">
        <v>1266</v>
      </c>
      <c r="P2326" s="2">
        <v>332</v>
      </c>
      <c r="Q2326" s="2">
        <v>332</v>
      </c>
      <c r="R2326" s="3">
        <f t="shared" si="283"/>
        <v>350.26</v>
      </c>
      <c r="S2326" s="3">
        <f t="shared" si="284"/>
        <v>368.82378</v>
      </c>
      <c r="T2326" s="2">
        <v>332</v>
      </c>
      <c r="U2326" s="2">
        <v>0</v>
      </c>
      <c r="V2326" s="2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332</v>
      </c>
      <c r="AF2326">
        <v>0</v>
      </c>
      <c r="AG2326">
        <v>0</v>
      </c>
      <c r="AH2326" s="2">
        <f t="shared" si="285"/>
        <v>332</v>
      </c>
      <c r="AI2326" s="2">
        <f t="shared" si="280"/>
        <v>1</v>
      </c>
      <c r="AJ2326">
        <v>332</v>
      </c>
      <c r="AK2326" s="2">
        <f t="shared" si="286"/>
        <v>664</v>
      </c>
    </row>
    <row r="2327" spans="1:37" ht="12.75" customHeight="1">
      <c r="A2327" s="2">
        <v>14</v>
      </c>
      <c r="B2327" s="2">
        <v>15</v>
      </c>
      <c r="C2327" s="2" t="s">
        <v>10</v>
      </c>
      <c r="D2327" t="s">
        <v>1441</v>
      </c>
      <c r="E2327" s="2" t="s">
        <v>1608</v>
      </c>
      <c r="F2327" t="str">
        <f t="shared" si="281"/>
        <v>078GENERAL EXPENSES - OTHER</v>
      </c>
      <c r="G2327" t="str">
        <f t="shared" si="282"/>
        <v>1364SUBSISTANCE &amp; TRAVELLING EXPENSES</v>
      </c>
      <c r="H2327" s="2" t="s">
        <v>1573</v>
      </c>
      <c r="I2327" t="s">
        <v>1326</v>
      </c>
      <c r="J2327" s="2" t="s">
        <v>555</v>
      </c>
      <c r="K2327" s="2" t="s">
        <v>556</v>
      </c>
      <c r="L2327" s="2" t="s">
        <v>395</v>
      </c>
      <c r="M2327" s="2" t="s">
        <v>396</v>
      </c>
      <c r="N2327" s="2" t="s">
        <v>477</v>
      </c>
      <c r="O2327" s="2" t="s">
        <v>478</v>
      </c>
      <c r="P2327" s="2">
        <v>10044</v>
      </c>
      <c r="Q2327" s="2">
        <v>10044</v>
      </c>
      <c r="R2327" s="3">
        <f t="shared" si="283"/>
        <v>10596.42</v>
      </c>
      <c r="S2327" s="3">
        <f t="shared" si="284"/>
        <v>11158.03026</v>
      </c>
      <c r="T2327" s="2">
        <v>7570.27</v>
      </c>
      <c r="U2327" s="2">
        <v>0</v>
      </c>
      <c r="V2327" s="2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1291.17</v>
      </c>
      <c r="AD2327">
        <v>0</v>
      </c>
      <c r="AE2327">
        <v>0</v>
      </c>
      <c r="AF2327">
        <v>6079.1</v>
      </c>
      <c r="AG2327">
        <v>200</v>
      </c>
      <c r="AH2327" s="2">
        <f t="shared" si="285"/>
        <v>7570.27</v>
      </c>
      <c r="AI2327" s="2">
        <f t="shared" si="280"/>
        <v>0.75371067303863004</v>
      </c>
      <c r="AJ2327">
        <v>7570.27</v>
      </c>
      <c r="AK2327" s="2">
        <f t="shared" si="286"/>
        <v>15140.54</v>
      </c>
    </row>
    <row r="2328" spans="1:37" ht="12.75" customHeight="1">
      <c r="A2328" s="2">
        <v>14</v>
      </c>
      <c r="B2328" s="2">
        <v>15</v>
      </c>
      <c r="C2328" s="2" t="s">
        <v>10</v>
      </c>
      <c r="D2328" t="s">
        <v>1441</v>
      </c>
      <c r="E2328" s="2" t="s">
        <v>1608</v>
      </c>
      <c r="F2328" t="str">
        <f t="shared" si="281"/>
        <v>078GENERAL EXPENSES - OTHER</v>
      </c>
      <c r="G2328" t="str">
        <f t="shared" si="282"/>
        <v>1366TELEPHONE</v>
      </c>
      <c r="H2328" s="2" t="s">
        <v>1573</v>
      </c>
      <c r="I2328" t="s">
        <v>1326</v>
      </c>
      <c r="J2328" s="2" t="s">
        <v>555</v>
      </c>
      <c r="K2328" s="2" t="s">
        <v>556</v>
      </c>
      <c r="L2328" s="2" t="s">
        <v>395</v>
      </c>
      <c r="M2328" s="2" t="s">
        <v>396</v>
      </c>
      <c r="N2328" s="2" t="s">
        <v>479</v>
      </c>
      <c r="O2328" s="2" t="s">
        <v>309</v>
      </c>
      <c r="P2328" s="2">
        <v>5148</v>
      </c>
      <c r="Q2328" s="2">
        <f>5148+5148</f>
        <v>10296</v>
      </c>
      <c r="R2328" s="3">
        <f t="shared" si="283"/>
        <v>10862.28</v>
      </c>
      <c r="S2328" s="3">
        <f t="shared" si="284"/>
        <v>11437.98084</v>
      </c>
      <c r="T2328" s="2">
        <v>3076.1000000000004</v>
      </c>
      <c r="U2328" s="2">
        <v>0</v>
      </c>
      <c r="V2328" s="2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167.04</v>
      </c>
      <c r="AC2328">
        <v>193.37</v>
      </c>
      <c r="AD2328">
        <v>983.8</v>
      </c>
      <c r="AE2328">
        <v>0</v>
      </c>
      <c r="AF2328">
        <v>350.96</v>
      </c>
      <c r="AG2328">
        <v>1380.93</v>
      </c>
      <c r="AH2328" s="2">
        <f t="shared" si="285"/>
        <v>3076.1000000000004</v>
      </c>
      <c r="AI2328" s="2">
        <f t="shared" si="280"/>
        <v>0.59753302253302265</v>
      </c>
      <c r="AJ2328">
        <v>3076.1</v>
      </c>
      <c r="AK2328" s="2">
        <f t="shared" si="286"/>
        <v>6152.2000000000007</v>
      </c>
    </row>
    <row r="2329" spans="1:37" ht="12.75" customHeight="1">
      <c r="A2329" s="2">
        <v>14</v>
      </c>
      <c r="B2329" s="2">
        <v>15</v>
      </c>
      <c r="C2329" s="2" t="s">
        <v>10</v>
      </c>
      <c r="D2329" t="s">
        <v>1442</v>
      </c>
      <c r="E2329" s="2" t="s">
        <v>1607</v>
      </c>
      <c r="F2329" t="str">
        <f t="shared" si="281"/>
        <v>078GENERAL EXPENSES - OTHER</v>
      </c>
      <c r="G2329" t="str">
        <f t="shared" si="282"/>
        <v>1308CONFERENCE &amp; CONVENTION COST - DOMESTIC</v>
      </c>
      <c r="H2329" s="2" t="s">
        <v>1571</v>
      </c>
      <c r="I2329" t="s">
        <v>1326</v>
      </c>
      <c r="J2329" s="2" t="s">
        <v>563</v>
      </c>
      <c r="K2329" s="2" t="s">
        <v>564</v>
      </c>
      <c r="L2329" s="2" t="s">
        <v>395</v>
      </c>
      <c r="M2329" s="2" t="s">
        <v>396</v>
      </c>
      <c r="N2329" s="2" t="s">
        <v>463</v>
      </c>
      <c r="O2329" s="2" t="s">
        <v>464</v>
      </c>
      <c r="P2329" s="2">
        <v>6336</v>
      </c>
      <c r="Q2329" s="2">
        <v>6336</v>
      </c>
      <c r="R2329" s="3">
        <f t="shared" si="283"/>
        <v>6684.48</v>
      </c>
      <c r="S2329" s="3">
        <f t="shared" si="284"/>
        <v>7038.7574399999994</v>
      </c>
      <c r="T2329" s="2">
        <v>0</v>
      </c>
      <c r="U2329" s="2">
        <v>0</v>
      </c>
      <c r="V2329" s="2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 s="2">
        <f t="shared" si="285"/>
        <v>0</v>
      </c>
      <c r="AI2329" s="2">
        <f t="shared" si="280"/>
        <v>0</v>
      </c>
      <c r="AJ2329">
        <v>0</v>
      </c>
      <c r="AK2329" s="2">
        <f t="shared" si="286"/>
        <v>0</v>
      </c>
    </row>
    <row r="2330" spans="1:37" ht="12.75" customHeight="1">
      <c r="A2330" s="2">
        <v>14</v>
      </c>
      <c r="B2330" s="2">
        <v>15</v>
      </c>
      <c r="C2330" s="2" t="s">
        <v>10</v>
      </c>
      <c r="D2330" t="s">
        <v>1442</v>
      </c>
      <c r="E2330" s="2" t="s">
        <v>1607</v>
      </c>
      <c r="F2330" t="str">
        <f t="shared" si="281"/>
        <v>078GENERAL EXPENSES - OTHER</v>
      </c>
      <c r="G2330" t="str">
        <f t="shared" si="282"/>
        <v>1311CONSUMABLE DOMESTIC ITEMS</v>
      </c>
      <c r="H2330" s="2" t="s">
        <v>1571</v>
      </c>
      <c r="I2330" t="s">
        <v>1326</v>
      </c>
      <c r="J2330" s="2" t="s">
        <v>563</v>
      </c>
      <c r="K2330" s="2" t="s">
        <v>564</v>
      </c>
      <c r="L2330" s="2" t="s">
        <v>395</v>
      </c>
      <c r="M2330" s="2" t="s">
        <v>396</v>
      </c>
      <c r="N2330" s="2" t="s">
        <v>465</v>
      </c>
      <c r="O2330" s="2" t="s">
        <v>466</v>
      </c>
      <c r="P2330" s="2">
        <v>3971</v>
      </c>
      <c r="Q2330" s="2">
        <v>3971</v>
      </c>
      <c r="R2330" s="3">
        <f t="shared" si="283"/>
        <v>4189.4049999999997</v>
      </c>
      <c r="S2330" s="3">
        <f t="shared" si="284"/>
        <v>4411.4434649999994</v>
      </c>
      <c r="T2330" s="2">
        <v>0</v>
      </c>
      <c r="U2330" s="2">
        <v>0</v>
      </c>
      <c r="V2330" s="2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 s="2">
        <f t="shared" si="285"/>
        <v>0</v>
      </c>
      <c r="AI2330" s="2">
        <f t="shared" si="280"/>
        <v>0</v>
      </c>
      <c r="AJ2330">
        <v>0</v>
      </c>
      <c r="AK2330" s="2">
        <f t="shared" si="286"/>
        <v>0</v>
      </c>
    </row>
    <row r="2331" spans="1:37" ht="12.75" customHeight="1">
      <c r="A2331" s="2">
        <v>14</v>
      </c>
      <c r="B2331" s="2">
        <v>15</v>
      </c>
      <c r="C2331" s="2" t="s">
        <v>10</v>
      </c>
      <c r="D2331" t="s">
        <v>1442</v>
      </c>
      <c r="E2331" s="2" t="s">
        <v>1607</v>
      </c>
      <c r="F2331" t="str">
        <f t="shared" si="281"/>
        <v>078GENERAL EXPENSES - OTHER</v>
      </c>
      <c r="G2331" t="str">
        <f t="shared" si="282"/>
        <v>1321ENTERTAINMENT - OFFICIALS</v>
      </c>
      <c r="H2331" s="2" t="s">
        <v>1571</v>
      </c>
      <c r="I2331" t="s">
        <v>1326</v>
      </c>
      <c r="J2331" s="2" t="s">
        <v>563</v>
      </c>
      <c r="K2331" s="2" t="s">
        <v>564</v>
      </c>
      <c r="L2331" s="2" t="s">
        <v>395</v>
      </c>
      <c r="M2331" s="2" t="s">
        <v>396</v>
      </c>
      <c r="N2331" s="2" t="s">
        <v>467</v>
      </c>
      <c r="O2331" s="2" t="s">
        <v>468</v>
      </c>
      <c r="P2331" s="2">
        <v>2000</v>
      </c>
      <c r="Q2331" s="2">
        <v>2000</v>
      </c>
      <c r="R2331" s="3">
        <f t="shared" si="283"/>
        <v>2110</v>
      </c>
      <c r="S2331" s="3">
        <f t="shared" si="284"/>
        <v>2221.83</v>
      </c>
      <c r="T2331" s="2">
        <v>0</v>
      </c>
      <c r="U2331" s="2">
        <v>0</v>
      </c>
      <c r="V2331" s="2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 s="2">
        <f t="shared" si="285"/>
        <v>0</v>
      </c>
      <c r="AI2331" s="2">
        <f t="shared" si="280"/>
        <v>0</v>
      </c>
      <c r="AJ2331">
        <v>0</v>
      </c>
      <c r="AK2331" s="2">
        <f t="shared" si="286"/>
        <v>0</v>
      </c>
    </row>
    <row r="2332" spans="1:37" ht="12.75" customHeight="1">
      <c r="A2332" s="2">
        <v>14</v>
      </c>
      <c r="B2332" s="2">
        <v>15</v>
      </c>
      <c r="C2332" s="2" t="s">
        <v>10</v>
      </c>
      <c r="D2332" t="s">
        <v>1442</v>
      </c>
      <c r="E2332" s="2" t="s">
        <v>1607</v>
      </c>
      <c r="F2332" t="str">
        <f t="shared" si="281"/>
        <v>078GENERAL EXPENSES - OTHER</v>
      </c>
      <c r="G2332" t="str">
        <f t="shared" si="282"/>
        <v>1327INSURANCE</v>
      </c>
      <c r="H2332" s="2" t="s">
        <v>1571</v>
      </c>
      <c r="I2332" t="s">
        <v>1326</v>
      </c>
      <c r="J2332" s="2" t="s">
        <v>563</v>
      </c>
      <c r="K2332" s="2" t="s">
        <v>564</v>
      </c>
      <c r="L2332" s="2" t="s">
        <v>395</v>
      </c>
      <c r="M2332" s="2" t="s">
        <v>396</v>
      </c>
      <c r="N2332" s="2" t="s">
        <v>1243</v>
      </c>
      <c r="O2332" s="2" t="s">
        <v>1244</v>
      </c>
      <c r="P2332" s="2">
        <v>197805</v>
      </c>
      <c r="Q2332" s="2">
        <v>197805</v>
      </c>
      <c r="R2332" s="3">
        <f t="shared" si="283"/>
        <v>208684.27499999999</v>
      </c>
      <c r="S2332" s="3">
        <f t="shared" si="284"/>
        <v>219744.54157499998</v>
      </c>
      <c r="T2332" s="2">
        <v>0</v>
      </c>
      <c r="U2332" s="2">
        <v>0</v>
      </c>
      <c r="V2332" s="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 s="2">
        <f t="shared" si="285"/>
        <v>0</v>
      </c>
      <c r="AI2332" s="2">
        <f t="shared" si="280"/>
        <v>0</v>
      </c>
      <c r="AJ2332">
        <v>0</v>
      </c>
      <c r="AK2332" s="2">
        <f t="shared" si="286"/>
        <v>0</v>
      </c>
    </row>
    <row r="2333" spans="1:37" ht="12.75" customHeight="1">
      <c r="A2333" s="2">
        <v>14</v>
      </c>
      <c r="B2333" s="2">
        <v>15</v>
      </c>
      <c r="C2333" s="2" t="s">
        <v>10</v>
      </c>
      <c r="D2333" t="s">
        <v>1442</v>
      </c>
      <c r="E2333" s="2" t="s">
        <v>1607</v>
      </c>
      <c r="F2333" t="str">
        <f t="shared" si="281"/>
        <v>078GENERAL EXPENSES - OTHER</v>
      </c>
      <c r="G2333" t="str">
        <f t="shared" si="282"/>
        <v>1336LICENCES &amp; PERMITS - NON VEHICLE</v>
      </c>
      <c r="H2333" s="2" t="s">
        <v>1571</v>
      </c>
      <c r="I2333" t="s">
        <v>1326</v>
      </c>
      <c r="J2333" s="2" t="s">
        <v>563</v>
      </c>
      <c r="K2333" s="2" t="s">
        <v>564</v>
      </c>
      <c r="L2333" s="2" t="s">
        <v>395</v>
      </c>
      <c r="M2333" s="2" t="s">
        <v>396</v>
      </c>
      <c r="N2333" s="2" t="s">
        <v>459</v>
      </c>
      <c r="O2333" s="2" t="s">
        <v>460</v>
      </c>
      <c r="P2333" s="2">
        <v>419200</v>
      </c>
      <c r="Q2333" s="2">
        <v>419200</v>
      </c>
      <c r="R2333" s="3">
        <f t="shared" si="283"/>
        <v>442256</v>
      </c>
      <c r="S2333" s="3">
        <f t="shared" si="284"/>
        <v>465695.56799999997</v>
      </c>
      <c r="T2333" s="2">
        <v>320707.67</v>
      </c>
      <c r="U2333" s="2">
        <v>0</v>
      </c>
      <c r="V2333" s="2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12320</v>
      </c>
      <c r="AC2333">
        <v>308387.67</v>
      </c>
      <c r="AD2333">
        <v>0</v>
      </c>
      <c r="AE2333">
        <v>0</v>
      </c>
      <c r="AF2333">
        <v>0</v>
      </c>
      <c r="AG2333">
        <v>0</v>
      </c>
      <c r="AH2333" s="2">
        <f t="shared" si="285"/>
        <v>320707.67</v>
      </c>
      <c r="AI2333" s="2">
        <f t="shared" si="280"/>
        <v>0.76504692270992358</v>
      </c>
      <c r="AJ2333">
        <v>320707.67</v>
      </c>
      <c r="AK2333" s="2">
        <f t="shared" si="286"/>
        <v>641415.34</v>
      </c>
    </row>
    <row r="2334" spans="1:37" ht="12.75" customHeight="1">
      <c r="A2334" s="2">
        <v>14</v>
      </c>
      <c r="B2334" s="2">
        <v>15</v>
      </c>
      <c r="C2334" s="2" t="s">
        <v>10</v>
      </c>
      <c r="D2334" t="s">
        <v>1442</v>
      </c>
      <c r="E2334" s="2" t="s">
        <v>1607</v>
      </c>
      <c r="F2334" t="str">
        <f t="shared" si="281"/>
        <v>078GENERAL EXPENSES - OTHER</v>
      </c>
      <c r="G2334" t="str">
        <f t="shared" si="282"/>
        <v>1344NON-CAPITAL TOOLS &amp; EQUIPMENT</v>
      </c>
      <c r="H2334" s="2" t="s">
        <v>1571</v>
      </c>
      <c r="I2334" t="s">
        <v>1326</v>
      </c>
      <c r="J2334" s="2" t="s">
        <v>563</v>
      </c>
      <c r="K2334" s="2" t="s">
        <v>564</v>
      </c>
      <c r="L2334" s="2" t="s">
        <v>395</v>
      </c>
      <c r="M2334" s="2" t="s">
        <v>396</v>
      </c>
      <c r="N2334" s="2" t="s">
        <v>469</v>
      </c>
      <c r="O2334" s="2" t="s">
        <v>470</v>
      </c>
      <c r="P2334" s="2">
        <v>15240</v>
      </c>
      <c r="Q2334" s="2">
        <v>15240</v>
      </c>
      <c r="R2334" s="3">
        <f t="shared" si="283"/>
        <v>16078.2</v>
      </c>
      <c r="S2334" s="3">
        <f t="shared" si="284"/>
        <v>16930.3446</v>
      </c>
      <c r="T2334" s="2">
        <v>1143.6599999999999</v>
      </c>
      <c r="U2334" s="2">
        <v>8033.66</v>
      </c>
      <c r="V2334" s="2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148.86000000000001</v>
      </c>
      <c r="AF2334">
        <v>0</v>
      </c>
      <c r="AG2334">
        <v>994.8</v>
      </c>
      <c r="AH2334" s="2">
        <f t="shared" si="285"/>
        <v>1143.6599999999999</v>
      </c>
      <c r="AI2334" s="2">
        <f t="shared" si="280"/>
        <v>7.5043307086614164E-2</v>
      </c>
      <c r="AJ2334">
        <v>1143.6600000000001</v>
      </c>
      <c r="AK2334" s="2">
        <f t="shared" si="286"/>
        <v>2287.3199999999997</v>
      </c>
    </row>
    <row r="2335" spans="1:37" ht="12.75" customHeight="1">
      <c r="A2335" s="2">
        <v>14</v>
      </c>
      <c r="B2335" s="2">
        <v>15</v>
      </c>
      <c r="C2335" s="2" t="s">
        <v>10</v>
      </c>
      <c r="D2335" t="s">
        <v>1442</v>
      </c>
      <c r="E2335" s="2" t="s">
        <v>1607</v>
      </c>
      <c r="F2335" t="str">
        <f t="shared" si="281"/>
        <v>078GENERAL EXPENSES - OTHER</v>
      </c>
      <c r="G2335" t="str">
        <f t="shared" si="282"/>
        <v>1348PRINTING &amp; STATIONERY</v>
      </c>
      <c r="H2335" s="2" t="s">
        <v>1571</v>
      </c>
      <c r="I2335" t="s">
        <v>1326</v>
      </c>
      <c r="J2335" s="2" t="s">
        <v>563</v>
      </c>
      <c r="K2335" s="2" t="s">
        <v>564</v>
      </c>
      <c r="L2335" s="2" t="s">
        <v>395</v>
      </c>
      <c r="M2335" s="2" t="s">
        <v>396</v>
      </c>
      <c r="N2335" s="2" t="s">
        <v>473</v>
      </c>
      <c r="O2335" s="2" t="s">
        <v>474</v>
      </c>
      <c r="P2335" s="2">
        <v>200000</v>
      </c>
      <c r="Q2335" s="2">
        <v>200000</v>
      </c>
      <c r="R2335" s="3">
        <f t="shared" si="283"/>
        <v>211000</v>
      </c>
      <c r="S2335" s="3">
        <f t="shared" si="284"/>
        <v>222183</v>
      </c>
      <c r="T2335" s="2">
        <v>83124.210000000006</v>
      </c>
      <c r="U2335" s="2">
        <v>35754.42</v>
      </c>
      <c r="V2335" s="2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33717.199999999997</v>
      </c>
      <c r="AC2335">
        <v>5605.51</v>
      </c>
      <c r="AD2335">
        <v>26671.71</v>
      </c>
      <c r="AE2335">
        <v>971.58</v>
      </c>
      <c r="AF2335">
        <v>16070.49</v>
      </c>
      <c r="AG2335">
        <v>87.72</v>
      </c>
      <c r="AH2335" s="2">
        <f t="shared" si="285"/>
        <v>83124.210000000006</v>
      </c>
      <c r="AI2335" s="2">
        <f t="shared" si="280"/>
        <v>0.41562105000000005</v>
      </c>
      <c r="AJ2335">
        <v>83124.210000000006</v>
      </c>
      <c r="AK2335" s="2">
        <f t="shared" si="286"/>
        <v>166248.42000000001</v>
      </c>
    </row>
    <row r="2336" spans="1:37" ht="12.75" customHeight="1">
      <c r="A2336" s="2">
        <v>14</v>
      </c>
      <c r="B2336" s="2">
        <v>15</v>
      </c>
      <c r="C2336" s="2" t="s">
        <v>10</v>
      </c>
      <c r="D2336" t="s">
        <v>1442</v>
      </c>
      <c r="E2336" s="2" t="s">
        <v>1607</v>
      </c>
      <c r="F2336" t="str">
        <f t="shared" si="281"/>
        <v>078GENERAL EXPENSES - OTHER</v>
      </c>
      <c r="G2336" t="str">
        <f t="shared" si="282"/>
        <v>1360RENTAL COMPUTER</v>
      </c>
      <c r="H2336" s="2" t="s">
        <v>1571</v>
      </c>
      <c r="I2336" t="s">
        <v>1326</v>
      </c>
      <c r="J2336" s="2" t="s">
        <v>563</v>
      </c>
      <c r="K2336" s="2" t="s">
        <v>564</v>
      </c>
      <c r="L2336" s="2" t="s">
        <v>395</v>
      </c>
      <c r="M2336" s="2" t="s">
        <v>396</v>
      </c>
      <c r="N2336" s="2" t="s">
        <v>1267</v>
      </c>
      <c r="O2336" s="2" t="s">
        <v>1268</v>
      </c>
      <c r="P2336" s="2">
        <v>2396594</v>
      </c>
      <c r="Q2336" s="2">
        <v>2396594</v>
      </c>
      <c r="R2336" s="3">
        <f t="shared" si="283"/>
        <v>2528406.67</v>
      </c>
      <c r="S2336" s="3">
        <f t="shared" si="284"/>
        <v>2662412.2235099999</v>
      </c>
      <c r="T2336" s="2">
        <v>738664.39999999991</v>
      </c>
      <c r="U2336" s="2">
        <v>0</v>
      </c>
      <c r="V2336" s="2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377250.19</v>
      </c>
      <c r="AD2336">
        <v>83974.42</v>
      </c>
      <c r="AE2336">
        <v>136170.87</v>
      </c>
      <c r="AF2336">
        <v>88971.97</v>
      </c>
      <c r="AG2336">
        <v>52296.95</v>
      </c>
      <c r="AH2336" s="2">
        <f t="shared" si="285"/>
        <v>738664.39999999991</v>
      </c>
      <c r="AI2336" s="2">
        <f t="shared" si="280"/>
        <v>0.3082142407099408</v>
      </c>
      <c r="AJ2336">
        <v>738664.4</v>
      </c>
      <c r="AK2336" s="2">
        <f t="shared" si="286"/>
        <v>1477328.7999999998</v>
      </c>
    </row>
    <row r="2337" spans="1:37" ht="12.75" customHeight="1">
      <c r="A2337" s="2">
        <v>14</v>
      </c>
      <c r="B2337" s="2">
        <v>15</v>
      </c>
      <c r="C2337" s="2" t="s">
        <v>10</v>
      </c>
      <c r="D2337" t="s">
        <v>1442</v>
      </c>
      <c r="E2337" s="2" t="s">
        <v>1607</v>
      </c>
      <c r="F2337" t="str">
        <f t="shared" si="281"/>
        <v>078GENERAL EXPENSES - OTHER</v>
      </c>
      <c r="G2337" t="str">
        <f t="shared" si="282"/>
        <v>1364SUBSISTANCE &amp; TRAVELLING EXPENSES</v>
      </c>
      <c r="H2337" s="2" t="s">
        <v>1571</v>
      </c>
      <c r="I2337" t="s">
        <v>1326</v>
      </c>
      <c r="J2337" s="2" t="s">
        <v>563</v>
      </c>
      <c r="K2337" s="2" t="s">
        <v>564</v>
      </c>
      <c r="L2337" s="2" t="s">
        <v>395</v>
      </c>
      <c r="M2337" s="2" t="s">
        <v>396</v>
      </c>
      <c r="N2337" s="2" t="s">
        <v>477</v>
      </c>
      <c r="O2337" s="2" t="s">
        <v>478</v>
      </c>
      <c r="P2337" s="2">
        <v>44860</v>
      </c>
      <c r="Q2337" s="2">
        <v>44860</v>
      </c>
      <c r="R2337" s="3">
        <f t="shared" si="283"/>
        <v>47327.3</v>
      </c>
      <c r="S2337" s="3">
        <f t="shared" si="284"/>
        <v>49835.6469</v>
      </c>
      <c r="T2337" s="2">
        <v>25525.9</v>
      </c>
      <c r="U2337" s="2">
        <v>0</v>
      </c>
      <c r="V2337" s="2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6440.5</v>
      </c>
      <c r="AC2337">
        <v>0</v>
      </c>
      <c r="AD2337">
        <v>6432.5</v>
      </c>
      <c r="AE2337">
        <v>6547.5</v>
      </c>
      <c r="AF2337">
        <v>5085.3999999999996</v>
      </c>
      <c r="AG2337">
        <v>1020</v>
      </c>
      <c r="AH2337" s="2">
        <f t="shared" si="285"/>
        <v>25525.9</v>
      </c>
      <c r="AI2337" s="2">
        <f t="shared" si="280"/>
        <v>0.5690124832813197</v>
      </c>
      <c r="AJ2337">
        <v>25525.9</v>
      </c>
      <c r="AK2337" s="2">
        <f t="shared" si="286"/>
        <v>51051.8</v>
      </c>
    </row>
    <row r="2338" spans="1:37" ht="12.75" customHeight="1">
      <c r="A2338" s="2">
        <v>14</v>
      </c>
      <c r="B2338" s="2">
        <v>15</v>
      </c>
      <c r="C2338" s="2" t="s">
        <v>10</v>
      </c>
      <c r="D2338" t="s">
        <v>1442</v>
      </c>
      <c r="E2338" s="2" t="s">
        <v>1607</v>
      </c>
      <c r="F2338" t="str">
        <f t="shared" si="281"/>
        <v>078GENERAL EXPENSES - OTHER</v>
      </c>
      <c r="G2338" t="str">
        <f t="shared" si="282"/>
        <v>1366TELEPHONE</v>
      </c>
      <c r="H2338" s="2" t="s">
        <v>1571</v>
      </c>
      <c r="I2338" t="s">
        <v>1326</v>
      </c>
      <c r="J2338" s="2" t="s">
        <v>563</v>
      </c>
      <c r="K2338" s="2" t="s">
        <v>564</v>
      </c>
      <c r="L2338" s="2" t="s">
        <v>395</v>
      </c>
      <c r="M2338" s="2" t="s">
        <v>396</v>
      </c>
      <c r="N2338" s="2" t="s">
        <v>479</v>
      </c>
      <c r="O2338" s="2" t="s">
        <v>309</v>
      </c>
      <c r="P2338" s="2">
        <v>33433</v>
      </c>
      <c r="Q2338" s="2">
        <f>33433+33433</f>
        <v>66866</v>
      </c>
      <c r="R2338" s="3">
        <f t="shared" si="283"/>
        <v>70543.63</v>
      </c>
      <c r="S2338" s="3">
        <f t="shared" si="284"/>
        <v>74282.442390000011</v>
      </c>
      <c r="T2338" s="2">
        <v>22441.420000000002</v>
      </c>
      <c r="U2338" s="2">
        <v>0</v>
      </c>
      <c r="V2338" s="2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2069.15</v>
      </c>
      <c r="AC2338">
        <v>3371.53</v>
      </c>
      <c r="AD2338">
        <v>5750.57</v>
      </c>
      <c r="AE2338">
        <v>3862.15</v>
      </c>
      <c r="AF2338">
        <v>4217.32</v>
      </c>
      <c r="AG2338">
        <v>3170.7</v>
      </c>
      <c r="AH2338" s="2">
        <f t="shared" si="285"/>
        <v>22441.420000000002</v>
      </c>
      <c r="AI2338" s="2">
        <f t="shared" si="280"/>
        <v>0.67123560553943717</v>
      </c>
      <c r="AJ2338">
        <v>22441.42</v>
      </c>
      <c r="AK2338" s="2">
        <f t="shared" si="286"/>
        <v>44882.840000000004</v>
      </c>
    </row>
    <row r="2339" spans="1:37" ht="12.75" customHeight="1">
      <c r="A2339" s="2">
        <v>14</v>
      </c>
      <c r="B2339" s="2">
        <v>15</v>
      </c>
      <c r="C2339" s="2" t="s">
        <v>10</v>
      </c>
      <c r="D2339" t="s">
        <v>1443</v>
      </c>
      <c r="E2339" s="2" t="s">
        <v>1606</v>
      </c>
      <c r="F2339" t="str">
        <f t="shared" si="281"/>
        <v>078GENERAL EXPENSES - OTHER</v>
      </c>
      <c r="G2339" t="str">
        <f t="shared" si="282"/>
        <v>1301ADVERTISING - GENERAL</v>
      </c>
      <c r="H2339" s="2" t="s">
        <v>1569</v>
      </c>
      <c r="I2339" t="s">
        <v>1326</v>
      </c>
      <c r="J2339" s="2" t="s">
        <v>576</v>
      </c>
      <c r="K2339" s="2" t="s">
        <v>577</v>
      </c>
      <c r="L2339" s="2" t="s">
        <v>395</v>
      </c>
      <c r="M2339" s="2" t="s">
        <v>396</v>
      </c>
      <c r="N2339" s="2" t="s">
        <v>529</v>
      </c>
      <c r="O2339" s="2" t="s">
        <v>530</v>
      </c>
      <c r="P2339" s="2">
        <v>320350</v>
      </c>
      <c r="Q2339" s="2">
        <f>320350+200000</f>
        <v>520350</v>
      </c>
      <c r="R2339" s="3">
        <f t="shared" si="283"/>
        <v>548969.25</v>
      </c>
      <c r="S2339" s="3">
        <f t="shared" si="284"/>
        <v>578064.62025000004</v>
      </c>
      <c r="T2339" s="2">
        <v>63528.21</v>
      </c>
      <c r="U2339" s="2">
        <v>18089.32</v>
      </c>
      <c r="V2339" s="2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17281.759999999998</v>
      </c>
      <c r="AC2339">
        <v>10016.799999999999</v>
      </c>
      <c r="AD2339">
        <v>13237.01</v>
      </c>
      <c r="AE2339">
        <v>0</v>
      </c>
      <c r="AF2339">
        <v>22992.639999999999</v>
      </c>
      <c r="AG2339">
        <v>0</v>
      </c>
      <c r="AH2339" s="2">
        <f t="shared" si="285"/>
        <v>63528.21</v>
      </c>
      <c r="AI2339" s="2">
        <f t="shared" si="280"/>
        <v>0.19830875604807241</v>
      </c>
      <c r="AJ2339">
        <v>63528.21</v>
      </c>
      <c r="AK2339" s="2">
        <f t="shared" si="286"/>
        <v>127056.42</v>
      </c>
    </row>
    <row r="2340" spans="1:37" ht="12.75" customHeight="1">
      <c r="A2340" s="2">
        <v>14</v>
      </c>
      <c r="B2340" s="2">
        <v>15</v>
      </c>
      <c r="C2340" s="2" t="s">
        <v>10</v>
      </c>
      <c r="D2340" t="s">
        <v>1443</v>
      </c>
      <c r="E2340" s="2" t="s">
        <v>1606</v>
      </c>
      <c r="F2340" t="str">
        <f t="shared" si="281"/>
        <v>078GENERAL EXPENSES - OTHER</v>
      </c>
      <c r="G2340" t="str">
        <f t="shared" si="282"/>
        <v>1311CONSUMABLE DOMESTIC ITEMS</v>
      </c>
      <c r="H2340" s="2" t="s">
        <v>1569</v>
      </c>
      <c r="I2340" t="s">
        <v>1326</v>
      </c>
      <c r="J2340" s="2" t="s">
        <v>576</v>
      </c>
      <c r="K2340" s="2" t="s">
        <v>577</v>
      </c>
      <c r="L2340" s="2" t="s">
        <v>395</v>
      </c>
      <c r="M2340" s="2" t="s">
        <v>396</v>
      </c>
      <c r="N2340" s="2" t="s">
        <v>465</v>
      </c>
      <c r="O2340" s="2" t="s">
        <v>466</v>
      </c>
      <c r="P2340" s="2">
        <v>500</v>
      </c>
      <c r="Q2340" s="2">
        <v>500</v>
      </c>
      <c r="R2340" s="3">
        <f t="shared" si="283"/>
        <v>527.5</v>
      </c>
      <c r="S2340" s="3">
        <f t="shared" si="284"/>
        <v>555.45749999999998</v>
      </c>
      <c r="T2340" s="2">
        <v>0</v>
      </c>
      <c r="U2340" s="2">
        <v>0</v>
      </c>
      <c r="V2340" s="2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 s="2">
        <f t="shared" si="285"/>
        <v>0</v>
      </c>
      <c r="AI2340" s="2">
        <f t="shared" si="280"/>
        <v>0</v>
      </c>
      <c r="AJ2340">
        <v>0</v>
      </c>
      <c r="AK2340" s="2">
        <f t="shared" si="286"/>
        <v>0</v>
      </c>
    </row>
    <row r="2341" spans="1:37" ht="12.75" customHeight="1">
      <c r="A2341" s="2">
        <v>14</v>
      </c>
      <c r="B2341" s="2">
        <v>15</v>
      </c>
      <c r="C2341" s="2" t="s">
        <v>10</v>
      </c>
      <c r="D2341" t="s">
        <v>1443</v>
      </c>
      <c r="E2341" s="2" t="s">
        <v>1606</v>
      </c>
      <c r="F2341" t="str">
        <f t="shared" si="281"/>
        <v>078GENERAL EXPENSES - OTHER</v>
      </c>
      <c r="G2341" t="str">
        <f t="shared" si="282"/>
        <v>1344NON-CAPITAL TOOLS &amp; EQUIPMENT</v>
      </c>
      <c r="H2341" s="2" t="s">
        <v>1569</v>
      </c>
      <c r="I2341" t="s">
        <v>1326</v>
      </c>
      <c r="J2341" s="2" t="s">
        <v>576</v>
      </c>
      <c r="K2341" s="2" t="s">
        <v>577</v>
      </c>
      <c r="L2341" s="2" t="s">
        <v>395</v>
      </c>
      <c r="M2341" s="2" t="s">
        <v>396</v>
      </c>
      <c r="N2341" s="2" t="s">
        <v>469</v>
      </c>
      <c r="O2341" s="2" t="s">
        <v>470</v>
      </c>
      <c r="P2341" s="2">
        <v>8000</v>
      </c>
      <c r="Q2341" s="2">
        <v>8000</v>
      </c>
      <c r="R2341" s="3">
        <f t="shared" si="283"/>
        <v>8440</v>
      </c>
      <c r="S2341" s="3">
        <f t="shared" si="284"/>
        <v>8887.32</v>
      </c>
      <c r="T2341" s="2">
        <v>1590.3300000000002</v>
      </c>
      <c r="U2341" s="2">
        <v>0</v>
      </c>
      <c r="V2341" s="2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55.7</v>
      </c>
      <c r="AD2341">
        <v>0</v>
      </c>
      <c r="AE2341">
        <v>1534.63</v>
      </c>
      <c r="AF2341">
        <v>0</v>
      </c>
      <c r="AG2341">
        <v>0</v>
      </c>
      <c r="AH2341" s="2">
        <f t="shared" si="285"/>
        <v>1590.3300000000002</v>
      </c>
      <c r="AI2341" s="2">
        <f t="shared" si="280"/>
        <v>0.19879125000000003</v>
      </c>
      <c r="AJ2341">
        <v>1590.33</v>
      </c>
      <c r="AK2341" s="2">
        <f t="shared" si="286"/>
        <v>3180.6600000000003</v>
      </c>
    </row>
    <row r="2342" spans="1:37" ht="12.75" customHeight="1">
      <c r="A2342" s="2">
        <v>14</v>
      </c>
      <c r="B2342" s="2">
        <v>15</v>
      </c>
      <c r="C2342" s="2" t="s">
        <v>10</v>
      </c>
      <c r="D2342" t="s">
        <v>1443</v>
      </c>
      <c r="E2342" s="2" t="s">
        <v>1606</v>
      </c>
      <c r="F2342" t="str">
        <f t="shared" si="281"/>
        <v>078GENERAL EXPENSES - OTHER</v>
      </c>
      <c r="G2342" t="str">
        <f t="shared" si="282"/>
        <v>1347POSTAGE &amp; COURIER FEES</v>
      </c>
      <c r="H2342" s="2" t="s">
        <v>1569</v>
      </c>
      <c r="I2342" t="s">
        <v>1326</v>
      </c>
      <c r="J2342" s="2" t="s">
        <v>576</v>
      </c>
      <c r="K2342" s="2" t="s">
        <v>577</v>
      </c>
      <c r="L2342" s="2" t="s">
        <v>395</v>
      </c>
      <c r="M2342" s="2" t="s">
        <v>396</v>
      </c>
      <c r="N2342" s="2" t="s">
        <v>471</v>
      </c>
      <c r="O2342" s="2" t="s">
        <v>472</v>
      </c>
      <c r="P2342" s="2">
        <v>910</v>
      </c>
      <c r="Q2342" s="2">
        <v>910</v>
      </c>
      <c r="R2342" s="3">
        <f t="shared" si="283"/>
        <v>960.05</v>
      </c>
      <c r="S2342" s="3">
        <f t="shared" si="284"/>
        <v>1010.93265</v>
      </c>
      <c r="T2342" s="2">
        <v>0</v>
      </c>
      <c r="U2342" s="2">
        <v>0</v>
      </c>
      <c r="V2342" s="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 s="2">
        <f t="shared" si="285"/>
        <v>0</v>
      </c>
      <c r="AI2342" s="2">
        <f t="shared" si="280"/>
        <v>0</v>
      </c>
      <c r="AJ2342">
        <v>0</v>
      </c>
      <c r="AK2342" s="2">
        <f t="shared" si="286"/>
        <v>0</v>
      </c>
    </row>
    <row r="2343" spans="1:37" ht="12.75" customHeight="1">
      <c r="A2343" s="2">
        <v>14</v>
      </c>
      <c r="B2343" s="2">
        <v>15</v>
      </c>
      <c r="C2343" s="2" t="s">
        <v>10</v>
      </c>
      <c r="D2343" t="s">
        <v>1443</v>
      </c>
      <c r="E2343" s="2" t="s">
        <v>1606</v>
      </c>
      <c r="F2343" t="str">
        <f t="shared" si="281"/>
        <v>078GENERAL EXPENSES - OTHER</v>
      </c>
      <c r="G2343" t="str">
        <f t="shared" si="282"/>
        <v>1348PRINTING &amp; STATIONERY</v>
      </c>
      <c r="H2343" s="2" t="s">
        <v>1569</v>
      </c>
      <c r="I2343" t="s">
        <v>1326</v>
      </c>
      <c r="J2343" s="2" t="s">
        <v>576</v>
      </c>
      <c r="K2343" s="2" t="s">
        <v>577</v>
      </c>
      <c r="L2343" s="2" t="s">
        <v>395</v>
      </c>
      <c r="M2343" s="2" t="s">
        <v>396</v>
      </c>
      <c r="N2343" s="2" t="s">
        <v>473</v>
      </c>
      <c r="O2343" s="2" t="s">
        <v>474</v>
      </c>
      <c r="P2343" s="2">
        <v>68990</v>
      </c>
      <c r="Q2343" s="2">
        <v>68990</v>
      </c>
      <c r="R2343" s="3">
        <f t="shared" si="283"/>
        <v>72784.45</v>
      </c>
      <c r="S2343" s="3">
        <f t="shared" si="284"/>
        <v>76642.025849999991</v>
      </c>
      <c r="T2343" s="2">
        <v>24354.53</v>
      </c>
      <c r="U2343" s="2">
        <v>0</v>
      </c>
      <c r="V2343" s="2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3065.56</v>
      </c>
      <c r="AC2343">
        <v>3986.1</v>
      </c>
      <c r="AD2343">
        <v>2424.7199999999998</v>
      </c>
      <c r="AE2343">
        <v>4900.83</v>
      </c>
      <c r="AF2343">
        <v>3697.97</v>
      </c>
      <c r="AG2343">
        <v>6279.35</v>
      </c>
      <c r="AH2343" s="2">
        <f t="shared" si="285"/>
        <v>24354.53</v>
      </c>
      <c r="AI2343" s="2">
        <f t="shared" si="280"/>
        <v>0.3530153645455863</v>
      </c>
      <c r="AJ2343">
        <v>24354.53</v>
      </c>
      <c r="AK2343" s="2">
        <f t="shared" si="286"/>
        <v>48709.06</v>
      </c>
    </row>
    <row r="2344" spans="1:37" ht="12.75" customHeight="1">
      <c r="A2344" s="2">
        <v>14</v>
      </c>
      <c r="B2344" s="2">
        <v>15</v>
      </c>
      <c r="C2344" s="2" t="s">
        <v>10</v>
      </c>
      <c r="D2344" t="s">
        <v>1443</v>
      </c>
      <c r="E2344" s="2" t="s">
        <v>1606</v>
      </c>
      <c r="F2344" t="str">
        <f t="shared" si="281"/>
        <v>078GENERAL EXPENSES - OTHER</v>
      </c>
      <c r="G2344" t="str">
        <f t="shared" si="282"/>
        <v>1350PROTECTIVE CLOTHING</v>
      </c>
      <c r="H2344" s="2" t="s">
        <v>1569</v>
      </c>
      <c r="I2344" t="s">
        <v>1326</v>
      </c>
      <c r="J2344" s="2" t="s">
        <v>576</v>
      </c>
      <c r="K2344" s="2" t="s">
        <v>577</v>
      </c>
      <c r="L2344" s="2" t="s">
        <v>395</v>
      </c>
      <c r="M2344" s="2" t="s">
        <v>396</v>
      </c>
      <c r="N2344" s="2" t="s">
        <v>475</v>
      </c>
      <c r="O2344" s="2" t="s">
        <v>476</v>
      </c>
      <c r="P2344" s="2">
        <v>2000</v>
      </c>
      <c r="Q2344" s="2">
        <v>2000</v>
      </c>
      <c r="R2344" s="3">
        <f t="shared" si="283"/>
        <v>2110</v>
      </c>
      <c r="S2344" s="3">
        <f t="shared" si="284"/>
        <v>2221.83</v>
      </c>
      <c r="T2344" s="2">
        <v>1752</v>
      </c>
      <c r="U2344" s="2">
        <v>0</v>
      </c>
      <c r="V2344" s="2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1752</v>
      </c>
      <c r="AF2344">
        <v>0</v>
      </c>
      <c r="AG2344">
        <v>0</v>
      </c>
      <c r="AH2344" s="2">
        <f t="shared" si="285"/>
        <v>1752</v>
      </c>
      <c r="AI2344" s="2">
        <f t="shared" si="280"/>
        <v>0.876</v>
      </c>
      <c r="AJ2344">
        <v>1752</v>
      </c>
      <c r="AK2344" s="2">
        <f t="shared" si="286"/>
        <v>3504</v>
      </c>
    </row>
    <row r="2345" spans="1:37" ht="12.75" customHeight="1">
      <c r="A2345" s="2">
        <v>14</v>
      </c>
      <c r="B2345" s="2">
        <v>15</v>
      </c>
      <c r="C2345" s="2" t="s">
        <v>10</v>
      </c>
      <c r="D2345" t="s">
        <v>1443</v>
      </c>
      <c r="E2345" s="2" t="s">
        <v>1606</v>
      </c>
      <c r="F2345" t="str">
        <f t="shared" si="281"/>
        <v>078GENERAL EXPENSES - OTHER</v>
      </c>
      <c r="G2345" t="str">
        <f t="shared" si="282"/>
        <v>1364SUBSISTANCE &amp; TRAVELLING EXPENSES</v>
      </c>
      <c r="H2345" s="2" t="s">
        <v>1569</v>
      </c>
      <c r="I2345" t="s">
        <v>1326</v>
      </c>
      <c r="J2345" s="2" t="s">
        <v>576</v>
      </c>
      <c r="K2345" s="2" t="s">
        <v>577</v>
      </c>
      <c r="L2345" s="2" t="s">
        <v>395</v>
      </c>
      <c r="M2345" s="2" t="s">
        <v>396</v>
      </c>
      <c r="N2345" s="2" t="s">
        <v>477</v>
      </c>
      <c r="O2345" s="2" t="s">
        <v>478</v>
      </c>
      <c r="P2345" s="2">
        <v>20000</v>
      </c>
      <c r="Q2345" s="2">
        <v>20000</v>
      </c>
      <c r="R2345" s="3">
        <f t="shared" si="283"/>
        <v>21100</v>
      </c>
      <c r="S2345" s="3">
        <f t="shared" si="284"/>
        <v>22218.3</v>
      </c>
      <c r="T2345" s="2">
        <v>15194.86</v>
      </c>
      <c r="U2345" s="2">
        <v>0</v>
      </c>
      <c r="V2345" s="2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14694.86</v>
      </c>
      <c r="AF2345">
        <v>100</v>
      </c>
      <c r="AG2345">
        <v>400</v>
      </c>
      <c r="AH2345" s="2">
        <f t="shared" si="285"/>
        <v>15194.86</v>
      </c>
      <c r="AI2345" s="2">
        <f t="shared" si="280"/>
        <v>0.75974300000000006</v>
      </c>
      <c r="AJ2345">
        <v>15194.86</v>
      </c>
      <c r="AK2345" s="2">
        <f t="shared" si="286"/>
        <v>30389.72</v>
      </c>
    </row>
    <row r="2346" spans="1:37" ht="12.75" customHeight="1">
      <c r="A2346" s="2">
        <v>14</v>
      </c>
      <c r="B2346" s="2">
        <v>15</v>
      </c>
      <c r="C2346" s="2" t="s">
        <v>10</v>
      </c>
      <c r="D2346" t="s">
        <v>1443</v>
      </c>
      <c r="E2346" s="2" t="s">
        <v>1606</v>
      </c>
      <c r="F2346" t="str">
        <f t="shared" si="281"/>
        <v>078GENERAL EXPENSES - OTHER</v>
      </c>
      <c r="G2346" t="str">
        <f t="shared" si="282"/>
        <v>1366TELEPHONE</v>
      </c>
      <c r="H2346" s="2" t="s">
        <v>1569</v>
      </c>
      <c r="I2346" t="s">
        <v>1326</v>
      </c>
      <c r="J2346" s="2" t="s">
        <v>576</v>
      </c>
      <c r="K2346" s="2" t="s">
        <v>577</v>
      </c>
      <c r="L2346" s="2" t="s">
        <v>395</v>
      </c>
      <c r="M2346" s="2" t="s">
        <v>396</v>
      </c>
      <c r="N2346" s="2" t="s">
        <v>479</v>
      </c>
      <c r="O2346" s="2" t="s">
        <v>309</v>
      </c>
      <c r="P2346" s="2">
        <v>17988</v>
      </c>
      <c r="Q2346" s="2">
        <f>17988+12840+4800</f>
        <v>35628</v>
      </c>
      <c r="R2346" s="3">
        <f t="shared" si="283"/>
        <v>37587.54</v>
      </c>
      <c r="S2346" s="3">
        <f t="shared" si="284"/>
        <v>39579.679620000003</v>
      </c>
      <c r="T2346" s="2">
        <v>9743.49</v>
      </c>
      <c r="U2346" s="2">
        <v>0</v>
      </c>
      <c r="V2346" s="2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1583.67</v>
      </c>
      <c r="AC2346">
        <v>1675.65</v>
      </c>
      <c r="AD2346">
        <v>1635.58</v>
      </c>
      <c r="AE2346">
        <v>1000</v>
      </c>
      <c r="AF2346">
        <v>2226.34</v>
      </c>
      <c r="AG2346">
        <v>1622.25</v>
      </c>
      <c r="AH2346" s="2">
        <f t="shared" si="285"/>
        <v>9743.49</v>
      </c>
      <c r="AI2346" s="2">
        <f t="shared" si="280"/>
        <v>0.54166611074049364</v>
      </c>
      <c r="AJ2346">
        <v>9743.49</v>
      </c>
      <c r="AK2346" s="2">
        <f t="shared" si="286"/>
        <v>19486.98</v>
      </c>
    </row>
    <row r="2347" spans="1:37" ht="12.75" customHeight="1">
      <c r="A2347" s="2">
        <v>14</v>
      </c>
      <c r="B2347" s="2">
        <v>15</v>
      </c>
      <c r="C2347" s="2" t="s">
        <v>10</v>
      </c>
      <c r="D2347" t="s">
        <v>1444</v>
      </c>
      <c r="E2347" s="2" t="s">
        <v>1607</v>
      </c>
      <c r="F2347" t="str">
        <f t="shared" si="281"/>
        <v>078GENERAL EXPENSES - OTHER</v>
      </c>
      <c r="G2347" t="str">
        <f t="shared" si="282"/>
        <v>1301ADVERTISING - GENERAL</v>
      </c>
      <c r="H2347" s="2" t="s">
        <v>1570</v>
      </c>
      <c r="I2347" t="s">
        <v>1326</v>
      </c>
      <c r="J2347" s="2" t="s">
        <v>578</v>
      </c>
      <c r="K2347" s="2" t="s">
        <v>579</v>
      </c>
      <c r="L2347" s="2" t="s">
        <v>395</v>
      </c>
      <c r="M2347" s="2" t="s">
        <v>396</v>
      </c>
      <c r="N2347" s="2" t="s">
        <v>529</v>
      </c>
      <c r="O2347" s="2" t="s">
        <v>530</v>
      </c>
      <c r="P2347" s="2">
        <v>6665</v>
      </c>
      <c r="Q2347" s="2">
        <v>6665</v>
      </c>
      <c r="R2347" s="3">
        <f t="shared" si="283"/>
        <v>7031.5749999999998</v>
      </c>
      <c r="S2347" s="3">
        <f t="shared" si="284"/>
        <v>7404.2484749999994</v>
      </c>
      <c r="T2347" s="2">
        <v>0</v>
      </c>
      <c r="U2347" s="2">
        <v>0</v>
      </c>
      <c r="V2347" s="2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 s="2">
        <f t="shared" si="285"/>
        <v>0</v>
      </c>
      <c r="AI2347" s="2">
        <f t="shared" si="280"/>
        <v>0</v>
      </c>
      <c r="AJ2347">
        <v>0</v>
      </c>
      <c r="AK2347" s="2">
        <f t="shared" si="286"/>
        <v>0</v>
      </c>
    </row>
    <row r="2348" spans="1:37" ht="12.75" customHeight="1">
      <c r="A2348" s="2">
        <v>14</v>
      </c>
      <c r="B2348" s="2">
        <v>15</v>
      </c>
      <c r="C2348" s="2" t="s">
        <v>10</v>
      </c>
      <c r="D2348" t="s">
        <v>1444</v>
      </c>
      <c r="E2348" s="2" t="s">
        <v>1607</v>
      </c>
      <c r="F2348" t="str">
        <f t="shared" si="281"/>
        <v>078GENERAL EXPENSES - OTHER</v>
      </c>
      <c r="G2348" t="str">
        <f t="shared" si="282"/>
        <v>1308CONFERENCE &amp; CONVENTION COST - DOMESTIC</v>
      </c>
      <c r="H2348" s="2" t="s">
        <v>1570</v>
      </c>
      <c r="I2348" t="s">
        <v>1326</v>
      </c>
      <c r="J2348" s="2" t="s">
        <v>578</v>
      </c>
      <c r="K2348" s="2" t="s">
        <v>579</v>
      </c>
      <c r="L2348" s="2" t="s">
        <v>395</v>
      </c>
      <c r="M2348" s="2" t="s">
        <v>396</v>
      </c>
      <c r="N2348" s="2" t="s">
        <v>463</v>
      </c>
      <c r="O2348" s="2" t="s">
        <v>464</v>
      </c>
      <c r="P2348" s="2">
        <v>17111</v>
      </c>
      <c r="Q2348" s="2">
        <v>17111</v>
      </c>
      <c r="R2348" s="3">
        <f t="shared" si="283"/>
        <v>18052.105</v>
      </c>
      <c r="S2348" s="3">
        <f t="shared" si="284"/>
        <v>19008.866565</v>
      </c>
      <c r="T2348" s="2">
        <v>16120</v>
      </c>
      <c r="U2348" s="2">
        <v>0</v>
      </c>
      <c r="V2348" s="2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16120</v>
      </c>
      <c r="AE2348">
        <v>0</v>
      </c>
      <c r="AF2348">
        <v>0</v>
      </c>
      <c r="AG2348">
        <v>0</v>
      </c>
      <c r="AH2348" s="2">
        <f t="shared" si="285"/>
        <v>16120</v>
      </c>
      <c r="AI2348" s="2">
        <f t="shared" si="280"/>
        <v>0.94208403950675002</v>
      </c>
      <c r="AJ2348">
        <v>16120</v>
      </c>
      <c r="AK2348" s="2">
        <f t="shared" si="286"/>
        <v>32240</v>
      </c>
    </row>
    <row r="2349" spans="1:37" ht="12.75" customHeight="1">
      <c r="A2349" s="2">
        <v>14</v>
      </c>
      <c r="B2349" s="2">
        <v>15</v>
      </c>
      <c r="C2349" s="2" t="s">
        <v>10</v>
      </c>
      <c r="D2349" t="s">
        <v>1444</v>
      </c>
      <c r="E2349" s="2" t="s">
        <v>1607</v>
      </c>
      <c r="F2349" t="str">
        <f t="shared" si="281"/>
        <v>078GENERAL EXPENSES - OTHER</v>
      </c>
      <c r="G2349" t="str">
        <f t="shared" si="282"/>
        <v>1311CONSUMABLE DOMESTIC ITEMS</v>
      </c>
      <c r="H2349" s="2" t="s">
        <v>1570</v>
      </c>
      <c r="I2349" t="s">
        <v>1326</v>
      </c>
      <c r="J2349" s="2" t="s">
        <v>578</v>
      </c>
      <c r="K2349" s="2" t="s">
        <v>579</v>
      </c>
      <c r="L2349" s="2" t="s">
        <v>395</v>
      </c>
      <c r="M2349" s="2" t="s">
        <v>396</v>
      </c>
      <c r="N2349" s="2" t="s">
        <v>465</v>
      </c>
      <c r="O2349" s="2" t="s">
        <v>466</v>
      </c>
      <c r="P2349" s="2">
        <v>40000</v>
      </c>
      <c r="Q2349" s="2">
        <v>40000</v>
      </c>
      <c r="R2349" s="3">
        <f t="shared" si="283"/>
        <v>42200</v>
      </c>
      <c r="S2349" s="3">
        <f t="shared" si="284"/>
        <v>44436.6</v>
      </c>
      <c r="T2349" s="2">
        <v>36979.42</v>
      </c>
      <c r="U2349" s="2">
        <v>1403.5</v>
      </c>
      <c r="V2349" s="2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10851.49</v>
      </c>
      <c r="AE2349">
        <v>9723.8700000000008</v>
      </c>
      <c r="AF2349">
        <v>7105.1</v>
      </c>
      <c r="AG2349">
        <v>9298.9599999999991</v>
      </c>
      <c r="AH2349" s="2">
        <f t="shared" si="285"/>
        <v>36979.42</v>
      </c>
      <c r="AI2349" s="2">
        <f t="shared" si="280"/>
        <v>0.92448549999999996</v>
      </c>
      <c r="AJ2349">
        <v>36979.42</v>
      </c>
      <c r="AK2349" s="2">
        <f t="shared" si="286"/>
        <v>73958.84</v>
      </c>
    </row>
    <row r="2350" spans="1:37" ht="12.75" customHeight="1">
      <c r="A2350" s="2">
        <v>14</v>
      </c>
      <c r="B2350" s="2">
        <v>15</v>
      </c>
      <c r="C2350" s="2" t="s">
        <v>10</v>
      </c>
      <c r="D2350" t="s">
        <v>1444</v>
      </c>
      <c r="E2350" s="2" t="s">
        <v>1607</v>
      </c>
      <c r="F2350" t="str">
        <f t="shared" si="281"/>
        <v>078GENERAL EXPENSES - OTHER</v>
      </c>
      <c r="G2350" t="str">
        <f t="shared" si="282"/>
        <v>1321ENTERTAINMENT - OFFICIALS</v>
      </c>
      <c r="H2350" s="2" t="s">
        <v>1570</v>
      </c>
      <c r="I2350" t="s">
        <v>1326</v>
      </c>
      <c r="J2350" s="2" t="s">
        <v>578</v>
      </c>
      <c r="K2350" s="2" t="s">
        <v>579</v>
      </c>
      <c r="L2350" s="2" t="s">
        <v>395</v>
      </c>
      <c r="M2350" s="2" t="s">
        <v>396</v>
      </c>
      <c r="N2350" s="2" t="s">
        <v>467</v>
      </c>
      <c r="O2350" s="2" t="s">
        <v>468</v>
      </c>
      <c r="P2350" s="2">
        <v>2000</v>
      </c>
      <c r="Q2350" s="2">
        <v>2000</v>
      </c>
      <c r="R2350" s="3">
        <f t="shared" si="283"/>
        <v>2110</v>
      </c>
      <c r="S2350" s="3">
        <f t="shared" si="284"/>
        <v>2221.83</v>
      </c>
      <c r="T2350" s="2">
        <v>276.3</v>
      </c>
      <c r="U2350" s="2">
        <v>0</v>
      </c>
      <c r="V2350" s="2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276.3</v>
      </c>
      <c r="AE2350">
        <v>0</v>
      </c>
      <c r="AF2350">
        <v>0</v>
      </c>
      <c r="AG2350">
        <v>0</v>
      </c>
      <c r="AH2350" s="2">
        <f t="shared" si="285"/>
        <v>276.3</v>
      </c>
      <c r="AI2350" s="2">
        <f t="shared" si="280"/>
        <v>0.13815</v>
      </c>
      <c r="AJ2350">
        <v>276.3</v>
      </c>
      <c r="AK2350" s="2">
        <f t="shared" si="286"/>
        <v>552.6</v>
      </c>
    </row>
    <row r="2351" spans="1:37" ht="12.75" customHeight="1">
      <c r="A2351" s="2">
        <v>14</v>
      </c>
      <c r="B2351" s="2">
        <v>15</v>
      </c>
      <c r="C2351" s="2" t="s">
        <v>10</v>
      </c>
      <c r="D2351" t="s">
        <v>1444</v>
      </c>
      <c r="E2351" s="2" t="s">
        <v>1607</v>
      </c>
      <c r="F2351" t="str">
        <f t="shared" si="281"/>
        <v>078GENERAL EXPENSES - OTHER</v>
      </c>
      <c r="G2351" t="str">
        <f t="shared" si="282"/>
        <v>1327INSURANCE</v>
      </c>
      <c r="H2351" s="2" t="s">
        <v>1570</v>
      </c>
      <c r="I2351" t="s">
        <v>1326</v>
      </c>
      <c r="J2351" s="2" t="s">
        <v>578</v>
      </c>
      <c r="K2351" s="2" t="s">
        <v>579</v>
      </c>
      <c r="L2351" s="2" t="s">
        <v>395</v>
      </c>
      <c r="M2351" s="2" t="s">
        <v>396</v>
      </c>
      <c r="N2351" s="2" t="s">
        <v>1243</v>
      </c>
      <c r="O2351" s="2" t="s">
        <v>1244</v>
      </c>
      <c r="P2351" s="2">
        <v>144746</v>
      </c>
      <c r="Q2351" s="2">
        <v>144746</v>
      </c>
      <c r="R2351" s="3">
        <f t="shared" si="283"/>
        <v>152707.03</v>
      </c>
      <c r="S2351" s="3">
        <f t="shared" si="284"/>
        <v>160800.50258999999</v>
      </c>
      <c r="T2351" s="2">
        <v>0</v>
      </c>
      <c r="U2351" s="2">
        <v>0</v>
      </c>
      <c r="V2351" s="2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 s="2">
        <f t="shared" si="285"/>
        <v>0</v>
      </c>
      <c r="AI2351" s="2">
        <f t="shared" si="280"/>
        <v>0</v>
      </c>
      <c r="AJ2351">
        <v>0</v>
      </c>
      <c r="AK2351" s="2">
        <f t="shared" si="286"/>
        <v>0</v>
      </c>
    </row>
    <row r="2352" spans="1:37" ht="12.75" customHeight="1">
      <c r="A2352" s="2">
        <v>14</v>
      </c>
      <c r="B2352" s="2">
        <v>15</v>
      </c>
      <c r="C2352" s="2" t="s">
        <v>10</v>
      </c>
      <c r="D2352" t="s">
        <v>1444</v>
      </c>
      <c r="E2352" s="2" t="s">
        <v>1607</v>
      </c>
      <c r="F2352" t="str">
        <f t="shared" si="281"/>
        <v>078GENERAL EXPENSES - OTHER</v>
      </c>
      <c r="G2352" t="str">
        <f t="shared" si="282"/>
        <v>1332LEASES - PHOTOCOPIERS</v>
      </c>
      <c r="H2352" s="2" t="s">
        <v>1570</v>
      </c>
      <c r="I2352" t="s">
        <v>1326</v>
      </c>
      <c r="J2352" s="2" t="s">
        <v>578</v>
      </c>
      <c r="K2352" s="2" t="s">
        <v>579</v>
      </c>
      <c r="L2352" s="2" t="s">
        <v>395</v>
      </c>
      <c r="M2352" s="2" t="s">
        <v>396</v>
      </c>
      <c r="N2352" s="2" t="s">
        <v>567</v>
      </c>
      <c r="O2352" s="2" t="s">
        <v>568</v>
      </c>
      <c r="P2352" s="2">
        <v>0</v>
      </c>
      <c r="Q2352" s="2">
        <v>0</v>
      </c>
      <c r="R2352" s="3">
        <f t="shared" si="283"/>
        <v>0</v>
      </c>
      <c r="S2352" s="3">
        <f t="shared" si="284"/>
        <v>0</v>
      </c>
      <c r="T2352" s="2">
        <v>0</v>
      </c>
      <c r="U2352" s="2">
        <v>0</v>
      </c>
      <c r="V2352" s="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 s="2">
        <f t="shared" si="285"/>
        <v>0</v>
      </c>
      <c r="AI2352" s="2" t="e">
        <f t="shared" si="280"/>
        <v>#DIV/0!</v>
      </c>
      <c r="AJ2352">
        <v>0</v>
      </c>
      <c r="AK2352" s="2">
        <f t="shared" si="286"/>
        <v>0</v>
      </c>
    </row>
    <row r="2353" spans="1:37" ht="12.75" customHeight="1">
      <c r="A2353" s="2">
        <v>14</v>
      </c>
      <c r="B2353" s="2">
        <v>15</v>
      </c>
      <c r="C2353" s="2" t="s">
        <v>10</v>
      </c>
      <c r="D2353" t="s">
        <v>1444</v>
      </c>
      <c r="E2353" s="2" t="s">
        <v>1607</v>
      </c>
      <c r="F2353" t="str">
        <f t="shared" si="281"/>
        <v>078GENERAL EXPENSES - OTHER</v>
      </c>
      <c r="G2353" t="str">
        <f t="shared" si="282"/>
        <v>1336LICENCES &amp; PERMITS - NON VEHICLE</v>
      </c>
      <c r="H2353" s="2" t="s">
        <v>1570</v>
      </c>
      <c r="I2353" t="s">
        <v>1326</v>
      </c>
      <c r="J2353" s="2" t="s">
        <v>578</v>
      </c>
      <c r="K2353" s="2" t="s">
        <v>579</v>
      </c>
      <c r="L2353" s="2" t="s">
        <v>395</v>
      </c>
      <c r="M2353" s="2" t="s">
        <v>396</v>
      </c>
      <c r="N2353" s="2" t="s">
        <v>459</v>
      </c>
      <c r="O2353" s="2" t="s">
        <v>460</v>
      </c>
      <c r="P2353" s="2">
        <v>278</v>
      </c>
      <c r="Q2353" s="2">
        <v>278</v>
      </c>
      <c r="R2353" s="3">
        <f t="shared" si="283"/>
        <v>293.29000000000002</v>
      </c>
      <c r="S2353" s="3">
        <f t="shared" si="284"/>
        <v>308.83437000000004</v>
      </c>
      <c r="T2353" s="2">
        <v>0</v>
      </c>
      <c r="U2353" s="2">
        <v>0</v>
      </c>
      <c r="V2353" s="2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 s="2">
        <f t="shared" si="285"/>
        <v>0</v>
      </c>
      <c r="AI2353" s="2">
        <f t="shared" si="280"/>
        <v>0</v>
      </c>
      <c r="AJ2353">
        <v>0</v>
      </c>
      <c r="AK2353" s="2">
        <f t="shared" si="286"/>
        <v>0</v>
      </c>
    </row>
    <row r="2354" spans="1:37" ht="12.75" customHeight="1">
      <c r="A2354" s="2">
        <v>14</v>
      </c>
      <c r="B2354" s="2">
        <v>15</v>
      </c>
      <c r="C2354" s="2" t="s">
        <v>10</v>
      </c>
      <c r="D2354" t="s">
        <v>1444</v>
      </c>
      <c r="E2354" s="2" t="s">
        <v>1607</v>
      </c>
      <c r="F2354" t="str">
        <f t="shared" si="281"/>
        <v>078GENERAL EXPENSES - OTHER</v>
      </c>
      <c r="G2354" t="str">
        <f t="shared" si="282"/>
        <v>1344NON-CAPITAL TOOLS &amp; EQUIPMENT</v>
      </c>
      <c r="H2354" s="2" t="s">
        <v>1570</v>
      </c>
      <c r="I2354" t="s">
        <v>1326</v>
      </c>
      <c r="J2354" s="2" t="s">
        <v>578</v>
      </c>
      <c r="K2354" s="2" t="s">
        <v>579</v>
      </c>
      <c r="L2354" s="2" t="s">
        <v>395</v>
      </c>
      <c r="M2354" s="2" t="s">
        <v>396</v>
      </c>
      <c r="N2354" s="2" t="s">
        <v>469</v>
      </c>
      <c r="O2354" s="2" t="s">
        <v>470</v>
      </c>
      <c r="P2354" s="2">
        <v>5554</v>
      </c>
      <c r="Q2354" s="2">
        <v>5554</v>
      </c>
      <c r="R2354" s="3">
        <f t="shared" si="283"/>
        <v>5859.47</v>
      </c>
      <c r="S2354" s="3">
        <f t="shared" si="284"/>
        <v>6170.0219100000004</v>
      </c>
      <c r="T2354" s="2">
        <v>0</v>
      </c>
      <c r="U2354" s="2">
        <v>0</v>
      </c>
      <c r="V2354" s="2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 s="2">
        <f t="shared" si="285"/>
        <v>0</v>
      </c>
      <c r="AI2354" s="2">
        <f t="shared" si="280"/>
        <v>0</v>
      </c>
      <c r="AJ2354">
        <v>0</v>
      </c>
      <c r="AK2354" s="2">
        <f t="shared" si="286"/>
        <v>0</v>
      </c>
    </row>
    <row r="2355" spans="1:37" ht="12.75" customHeight="1">
      <c r="A2355" s="2">
        <v>14</v>
      </c>
      <c r="B2355" s="2">
        <v>15</v>
      </c>
      <c r="C2355" s="2" t="s">
        <v>10</v>
      </c>
      <c r="D2355" t="s">
        <v>1444</v>
      </c>
      <c r="E2355" s="2" t="s">
        <v>1607</v>
      </c>
      <c r="F2355" t="str">
        <f t="shared" si="281"/>
        <v>078GENERAL EXPENSES - OTHER</v>
      </c>
      <c r="G2355" t="str">
        <f t="shared" si="282"/>
        <v>1347POSTAGE &amp; COURIER FEES</v>
      </c>
      <c r="H2355" s="2" t="s">
        <v>1570</v>
      </c>
      <c r="I2355" t="s">
        <v>1326</v>
      </c>
      <c r="J2355" s="2" t="s">
        <v>578</v>
      </c>
      <c r="K2355" s="2" t="s">
        <v>579</v>
      </c>
      <c r="L2355" s="2" t="s">
        <v>395</v>
      </c>
      <c r="M2355" s="2" t="s">
        <v>396</v>
      </c>
      <c r="N2355" s="2" t="s">
        <v>471</v>
      </c>
      <c r="O2355" s="2" t="s">
        <v>472</v>
      </c>
      <c r="P2355" s="2">
        <v>1183</v>
      </c>
      <c r="Q2355" s="2">
        <v>1183</v>
      </c>
      <c r="R2355" s="3">
        <f t="shared" si="283"/>
        <v>1248.0650000000001</v>
      </c>
      <c r="S2355" s="3">
        <f t="shared" si="284"/>
        <v>1314.2124450000001</v>
      </c>
      <c r="T2355" s="2">
        <v>0</v>
      </c>
      <c r="U2355" s="2">
        <v>0</v>
      </c>
      <c r="V2355" s="2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 s="2">
        <f t="shared" si="285"/>
        <v>0</v>
      </c>
      <c r="AI2355" s="2">
        <f t="shared" si="280"/>
        <v>0</v>
      </c>
      <c r="AJ2355">
        <v>0</v>
      </c>
      <c r="AK2355" s="2">
        <f t="shared" si="286"/>
        <v>0</v>
      </c>
    </row>
    <row r="2356" spans="1:37" ht="12.75" customHeight="1">
      <c r="A2356" s="2">
        <v>14</v>
      </c>
      <c r="B2356" s="2">
        <v>15</v>
      </c>
      <c r="C2356" s="2" t="s">
        <v>10</v>
      </c>
      <c r="D2356" t="s">
        <v>1444</v>
      </c>
      <c r="E2356" s="2" t="s">
        <v>1607</v>
      </c>
      <c r="F2356" t="str">
        <f t="shared" si="281"/>
        <v>078GENERAL EXPENSES - OTHER</v>
      </c>
      <c r="G2356" t="str">
        <f t="shared" si="282"/>
        <v>1348PRINTING &amp; STATIONERY</v>
      </c>
      <c r="H2356" s="2" t="s">
        <v>1570</v>
      </c>
      <c r="I2356" t="s">
        <v>1326</v>
      </c>
      <c r="J2356" s="2" t="s">
        <v>578</v>
      </c>
      <c r="K2356" s="2" t="s">
        <v>579</v>
      </c>
      <c r="L2356" s="2" t="s">
        <v>395</v>
      </c>
      <c r="M2356" s="2" t="s">
        <v>396</v>
      </c>
      <c r="N2356" s="2" t="s">
        <v>473</v>
      </c>
      <c r="O2356" s="2" t="s">
        <v>474</v>
      </c>
      <c r="P2356" s="2">
        <v>99273</v>
      </c>
      <c r="Q2356" s="2">
        <v>99273</v>
      </c>
      <c r="R2356" s="3">
        <f t="shared" si="283"/>
        <v>104733.015</v>
      </c>
      <c r="S2356" s="3">
        <f t="shared" si="284"/>
        <v>110283.864795</v>
      </c>
      <c r="T2356" s="2">
        <v>101622.32</v>
      </c>
      <c r="U2356" s="2">
        <v>13156.75</v>
      </c>
      <c r="V2356" s="2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3351.01</v>
      </c>
      <c r="AC2356">
        <v>12504.58</v>
      </c>
      <c r="AD2356">
        <v>12948.37</v>
      </c>
      <c r="AE2356">
        <v>29238.92</v>
      </c>
      <c r="AF2356">
        <v>15186.76</v>
      </c>
      <c r="AG2356">
        <v>28392.68</v>
      </c>
      <c r="AH2356" s="2">
        <f t="shared" si="285"/>
        <v>101622.32</v>
      </c>
      <c r="AI2356" s="2">
        <f t="shared" si="280"/>
        <v>1.0236652463408984</v>
      </c>
      <c r="AJ2356">
        <v>101622.32</v>
      </c>
      <c r="AK2356" s="2">
        <f t="shared" si="286"/>
        <v>203244.64</v>
      </c>
    </row>
    <row r="2357" spans="1:37" ht="12.75" customHeight="1">
      <c r="A2357" s="2">
        <v>14</v>
      </c>
      <c r="B2357" s="2">
        <v>15</v>
      </c>
      <c r="C2357" s="2" t="s">
        <v>10</v>
      </c>
      <c r="D2357" t="s">
        <v>1444</v>
      </c>
      <c r="E2357" s="2" t="s">
        <v>1607</v>
      </c>
      <c r="F2357" t="str">
        <f t="shared" si="281"/>
        <v>078GENERAL EXPENSES - OTHER</v>
      </c>
      <c r="G2357" t="str">
        <f t="shared" si="282"/>
        <v>1350PROTECTIVE CLOTHING</v>
      </c>
      <c r="H2357" s="2" t="s">
        <v>1570</v>
      </c>
      <c r="I2357" t="s">
        <v>1326</v>
      </c>
      <c r="J2357" s="2" t="s">
        <v>578</v>
      </c>
      <c r="K2357" s="2" t="s">
        <v>579</v>
      </c>
      <c r="L2357" s="2" t="s">
        <v>395</v>
      </c>
      <c r="M2357" s="2" t="s">
        <v>396</v>
      </c>
      <c r="N2357" s="2" t="s">
        <v>475</v>
      </c>
      <c r="O2357" s="2" t="s">
        <v>476</v>
      </c>
      <c r="P2357" s="2">
        <v>14969</v>
      </c>
      <c r="Q2357" s="2">
        <v>14969</v>
      </c>
      <c r="R2357" s="3">
        <f t="shared" si="283"/>
        <v>15792.295</v>
      </c>
      <c r="S2357" s="3">
        <f t="shared" si="284"/>
        <v>16629.286635</v>
      </c>
      <c r="T2357" s="2">
        <v>311.18</v>
      </c>
      <c r="U2357" s="2">
        <v>0</v>
      </c>
      <c r="V2357" s="2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311.18</v>
      </c>
      <c r="AG2357">
        <v>0</v>
      </c>
      <c r="AH2357" s="2">
        <f t="shared" si="285"/>
        <v>311.18</v>
      </c>
      <c r="AI2357" s="2">
        <f t="shared" si="280"/>
        <v>2.0788295811343442E-2</v>
      </c>
      <c r="AJ2357">
        <v>311.18</v>
      </c>
      <c r="AK2357" s="2">
        <f t="shared" si="286"/>
        <v>622.36</v>
      </c>
    </row>
    <row r="2358" spans="1:37" ht="12.75" customHeight="1">
      <c r="A2358" s="2">
        <v>14</v>
      </c>
      <c r="B2358" s="2">
        <v>15</v>
      </c>
      <c r="C2358" s="2" t="s">
        <v>10</v>
      </c>
      <c r="D2358" t="s">
        <v>1444</v>
      </c>
      <c r="E2358" s="2" t="s">
        <v>1607</v>
      </c>
      <c r="F2358" t="str">
        <f t="shared" si="281"/>
        <v>078GENERAL EXPENSES - OTHER</v>
      </c>
      <c r="G2358" t="str">
        <f t="shared" si="282"/>
        <v>1359RENT - TELEPHONE EXCHANGE</v>
      </c>
      <c r="H2358" s="2" t="s">
        <v>1570</v>
      </c>
      <c r="I2358" t="s">
        <v>1326</v>
      </c>
      <c r="J2358" s="2" t="s">
        <v>578</v>
      </c>
      <c r="K2358" s="2" t="s">
        <v>579</v>
      </c>
      <c r="L2358" s="2" t="s">
        <v>395</v>
      </c>
      <c r="M2358" s="2" t="s">
        <v>396</v>
      </c>
      <c r="N2358" s="2" t="s">
        <v>569</v>
      </c>
      <c r="O2358" s="2" t="s">
        <v>570</v>
      </c>
      <c r="P2358" s="2">
        <v>0</v>
      </c>
      <c r="Q2358" s="2">
        <v>0</v>
      </c>
      <c r="R2358" s="3">
        <f t="shared" si="283"/>
        <v>0</v>
      </c>
      <c r="S2358" s="3">
        <f t="shared" si="284"/>
        <v>0</v>
      </c>
      <c r="T2358" s="2">
        <v>0</v>
      </c>
      <c r="U2358" s="2">
        <v>0</v>
      </c>
      <c r="V2358" s="2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 s="2">
        <f t="shared" si="285"/>
        <v>0</v>
      </c>
      <c r="AI2358" s="2" t="e">
        <f t="shared" si="280"/>
        <v>#DIV/0!</v>
      </c>
      <c r="AJ2358">
        <v>0</v>
      </c>
      <c r="AK2358" s="2">
        <f t="shared" si="286"/>
        <v>0</v>
      </c>
    </row>
    <row r="2359" spans="1:37" ht="12.75" customHeight="1">
      <c r="A2359" s="2">
        <v>14</v>
      </c>
      <c r="B2359" s="2">
        <v>15</v>
      </c>
      <c r="C2359" s="2" t="s">
        <v>10</v>
      </c>
      <c r="D2359" t="s">
        <v>1444</v>
      </c>
      <c r="E2359" s="2" t="s">
        <v>1607</v>
      </c>
      <c r="F2359" t="str">
        <f t="shared" si="281"/>
        <v>078GENERAL EXPENSES - OTHER</v>
      </c>
      <c r="G2359" t="str">
        <f t="shared" si="282"/>
        <v>1364SUBSISTANCE &amp; TRAVELLING EXPENSES</v>
      </c>
      <c r="H2359" s="2" t="s">
        <v>1570</v>
      </c>
      <c r="I2359" t="s">
        <v>1326</v>
      </c>
      <c r="J2359" s="2" t="s">
        <v>578</v>
      </c>
      <c r="K2359" s="2" t="s">
        <v>579</v>
      </c>
      <c r="L2359" s="2" t="s">
        <v>395</v>
      </c>
      <c r="M2359" s="2" t="s">
        <v>396</v>
      </c>
      <c r="N2359" s="2" t="s">
        <v>477</v>
      </c>
      <c r="O2359" s="2" t="s">
        <v>478</v>
      </c>
      <c r="P2359" s="2">
        <v>9400</v>
      </c>
      <c r="Q2359" s="2">
        <v>9400</v>
      </c>
      <c r="R2359" s="3">
        <f t="shared" si="283"/>
        <v>9917</v>
      </c>
      <c r="S2359" s="3">
        <f t="shared" si="284"/>
        <v>10442.601000000001</v>
      </c>
      <c r="T2359" s="2">
        <v>4758.1899999999996</v>
      </c>
      <c r="U2359" s="2">
        <v>0</v>
      </c>
      <c r="V2359" s="2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4758.1899999999996</v>
      </c>
      <c r="AG2359">
        <v>0</v>
      </c>
      <c r="AH2359" s="2">
        <f t="shared" si="285"/>
        <v>4758.1899999999996</v>
      </c>
      <c r="AI2359" s="2">
        <f t="shared" si="280"/>
        <v>0.50619042553191484</v>
      </c>
      <c r="AJ2359">
        <v>4758.1899999999996</v>
      </c>
      <c r="AK2359" s="2">
        <f t="shared" si="286"/>
        <v>9516.3799999999992</v>
      </c>
    </row>
    <row r="2360" spans="1:37" ht="12.75" customHeight="1">
      <c r="A2360" s="2">
        <v>14</v>
      </c>
      <c r="B2360" s="2">
        <v>15</v>
      </c>
      <c r="C2360" s="2" t="s">
        <v>10</v>
      </c>
      <c r="D2360" t="s">
        <v>1444</v>
      </c>
      <c r="E2360" s="2" t="s">
        <v>1607</v>
      </c>
      <c r="F2360" t="str">
        <f t="shared" si="281"/>
        <v>078GENERAL EXPENSES - OTHER</v>
      </c>
      <c r="G2360" t="str">
        <f t="shared" si="282"/>
        <v>1366TELEPHONE</v>
      </c>
      <c r="H2360" s="2" t="s">
        <v>1570</v>
      </c>
      <c r="I2360" t="s">
        <v>1326</v>
      </c>
      <c r="J2360" s="2" t="s">
        <v>578</v>
      </c>
      <c r="K2360" s="2" t="s">
        <v>579</v>
      </c>
      <c r="L2360" s="2" t="s">
        <v>395</v>
      </c>
      <c r="M2360" s="2" t="s">
        <v>396</v>
      </c>
      <c r="N2360" s="2" t="s">
        <v>479</v>
      </c>
      <c r="O2360" s="2" t="s">
        <v>309</v>
      </c>
      <c r="P2360" s="2">
        <v>30828</v>
      </c>
      <c r="Q2360" s="2">
        <f>30828+17988</f>
        <v>48816</v>
      </c>
      <c r="R2360" s="3">
        <f t="shared" si="283"/>
        <v>51500.88</v>
      </c>
      <c r="S2360" s="3">
        <f t="shared" si="284"/>
        <v>54230.426639999998</v>
      </c>
      <c r="T2360" s="2">
        <v>18429.879999999997</v>
      </c>
      <c r="U2360" s="2">
        <v>0</v>
      </c>
      <c r="V2360" s="2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2401.25</v>
      </c>
      <c r="AC2360">
        <v>2959.84</v>
      </c>
      <c r="AD2360">
        <v>4494.96</v>
      </c>
      <c r="AE2360">
        <v>2603.8000000000002</v>
      </c>
      <c r="AF2360">
        <v>3502.66</v>
      </c>
      <c r="AG2360">
        <v>2467.37</v>
      </c>
      <c r="AH2360" s="2">
        <f t="shared" si="285"/>
        <v>18429.879999999997</v>
      </c>
      <c r="AI2360" s="2">
        <f t="shared" si="280"/>
        <v>0.59782924613987276</v>
      </c>
      <c r="AJ2360">
        <v>18429.88</v>
      </c>
      <c r="AK2360" s="2">
        <f t="shared" si="286"/>
        <v>36859.759999999995</v>
      </c>
    </row>
    <row r="2361" spans="1:37" ht="12.75" customHeight="1">
      <c r="A2361" s="2">
        <v>14</v>
      </c>
      <c r="B2361" s="2">
        <v>15</v>
      </c>
      <c r="C2361" s="2" t="s">
        <v>10</v>
      </c>
      <c r="D2361" t="s">
        <v>1445</v>
      </c>
      <c r="E2361" s="2" t="s">
        <v>1607</v>
      </c>
      <c r="F2361" t="str">
        <f t="shared" si="281"/>
        <v>078GENERAL EXPENSES - OTHER</v>
      </c>
      <c r="G2361" t="str">
        <f t="shared" si="282"/>
        <v>1302ADVERTISING - RECRUITMENT</v>
      </c>
      <c r="H2361" s="2" t="s">
        <v>1570</v>
      </c>
      <c r="I2361" t="s">
        <v>1326</v>
      </c>
      <c r="J2361" s="2" t="s">
        <v>436</v>
      </c>
      <c r="K2361" s="2" t="s">
        <v>580</v>
      </c>
      <c r="L2361" s="2" t="s">
        <v>395</v>
      </c>
      <c r="M2361" s="2" t="s">
        <v>396</v>
      </c>
      <c r="N2361" s="2" t="s">
        <v>1269</v>
      </c>
      <c r="O2361" s="2" t="s">
        <v>1270</v>
      </c>
      <c r="P2361" s="2">
        <v>165760</v>
      </c>
      <c r="Q2361" s="2">
        <v>165760</v>
      </c>
      <c r="R2361" s="3">
        <f t="shared" si="283"/>
        <v>174876.79999999999</v>
      </c>
      <c r="S2361" s="3">
        <f t="shared" si="284"/>
        <v>184145.27039999998</v>
      </c>
      <c r="T2361" s="2">
        <v>49579.28</v>
      </c>
      <c r="U2361" s="2">
        <v>0</v>
      </c>
      <c r="V2361" s="2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6620</v>
      </c>
      <c r="AC2361">
        <v>0</v>
      </c>
      <c r="AD2361">
        <v>2120</v>
      </c>
      <c r="AE2361">
        <v>0</v>
      </c>
      <c r="AF2361">
        <v>40839.279999999999</v>
      </c>
      <c r="AG2361">
        <v>0</v>
      </c>
      <c r="AH2361" s="2">
        <f t="shared" si="285"/>
        <v>49579.28</v>
      </c>
      <c r="AI2361" s="2">
        <f t="shared" si="280"/>
        <v>0.2991027992277992</v>
      </c>
      <c r="AJ2361">
        <v>49579.28</v>
      </c>
      <c r="AK2361" s="2">
        <f t="shared" si="286"/>
        <v>99158.56</v>
      </c>
    </row>
    <row r="2362" spans="1:37" ht="12.75" customHeight="1">
      <c r="A2362" s="2">
        <v>14</v>
      </c>
      <c r="B2362" s="2">
        <v>15</v>
      </c>
      <c r="C2362" s="2" t="s">
        <v>10</v>
      </c>
      <c r="D2362" t="s">
        <v>1445</v>
      </c>
      <c r="E2362" s="2" t="s">
        <v>1607</v>
      </c>
      <c r="F2362" t="str">
        <f t="shared" si="281"/>
        <v>078GENERAL EXPENSES - OTHER</v>
      </c>
      <c r="G2362" t="str">
        <f t="shared" si="282"/>
        <v>1308CONFERENCE &amp; CONVENTION COST - DOMESTIC</v>
      </c>
      <c r="H2362" s="2" t="s">
        <v>1570</v>
      </c>
      <c r="I2362" t="s">
        <v>1326</v>
      </c>
      <c r="J2362" s="2" t="s">
        <v>436</v>
      </c>
      <c r="K2362" s="2" t="s">
        <v>580</v>
      </c>
      <c r="L2362" s="2" t="s">
        <v>395</v>
      </c>
      <c r="M2362" s="2" t="s">
        <v>396</v>
      </c>
      <c r="N2362" s="2" t="s">
        <v>463</v>
      </c>
      <c r="O2362" s="2" t="s">
        <v>464</v>
      </c>
      <c r="P2362" s="2">
        <v>27085</v>
      </c>
      <c r="Q2362" s="2">
        <v>27085</v>
      </c>
      <c r="R2362" s="3">
        <f t="shared" si="283"/>
        <v>28574.674999999999</v>
      </c>
      <c r="S2362" s="3">
        <f t="shared" si="284"/>
        <v>30089.132774999998</v>
      </c>
      <c r="T2362" s="2">
        <v>27085</v>
      </c>
      <c r="U2362" s="2">
        <v>0</v>
      </c>
      <c r="V2362" s="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10585</v>
      </c>
      <c r="AE2362">
        <v>16500</v>
      </c>
      <c r="AF2362">
        <v>0</v>
      </c>
      <c r="AG2362">
        <v>0</v>
      </c>
      <c r="AH2362" s="2">
        <f t="shared" si="285"/>
        <v>27085</v>
      </c>
      <c r="AI2362" s="2">
        <f t="shared" si="280"/>
        <v>1</v>
      </c>
      <c r="AJ2362">
        <v>27085</v>
      </c>
      <c r="AK2362" s="2">
        <f t="shared" si="286"/>
        <v>54170</v>
      </c>
    </row>
    <row r="2363" spans="1:37" ht="12.75" customHeight="1">
      <c r="A2363" s="2">
        <v>14</v>
      </c>
      <c r="B2363" s="2">
        <v>15</v>
      </c>
      <c r="C2363" s="2" t="s">
        <v>10</v>
      </c>
      <c r="D2363" t="s">
        <v>1445</v>
      </c>
      <c r="E2363" s="2" t="s">
        <v>1607</v>
      </c>
      <c r="F2363" t="str">
        <f t="shared" si="281"/>
        <v>078GENERAL EXPENSES - OTHER</v>
      </c>
      <c r="G2363" t="str">
        <f t="shared" si="282"/>
        <v>1310CONSULTANTS &amp; PROFFESIONAL FEES</v>
      </c>
      <c r="H2363" s="2" t="s">
        <v>1570</v>
      </c>
      <c r="I2363" t="s">
        <v>1326</v>
      </c>
      <c r="J2363" s="2" t="s">
        <v>436</v>
      </c>
      <c r="K2363" s="2" t="s">
        <v>580</v>
      </c>
      <c r="L2363" s="2" t="s">
        <v>395</v>
      </c>
      <c r="M2363" s="2" t="s">
        <v>396</v>
      </c>
      <c r="N2363" s="2" t="s">
        <v>457</v>
      </c>
      <c r="O2363" s="2" t="s">
        <v>458</v>
      </c>
      <c r="P2363" s="2">
        <v>29534</v>
      </c>
      <c r="Q2363" s="2">
        <v>29534</v>
      </c>
      <c r="R2363" s="3">
        <f t="shared" si="283"/>
        <v>31158.37</v>
      </c>
      <c r="S2363" s="3">
        <f t="shared" si="284"/>
        <v>32809.763610000002</v>
      </c>
      <c r="T2363" s="2">
        <v>2900</v>
      </c>
      <c r="U2363" s="2">
        <v>0</v>
      </c>
      <c r="V2363" s="2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450</v>
      </c>
      <c r="AD2363">
        <v>1476</v>
      </c>
      <c r="AE2363">
        <v>869</v>
      </c>
      <c r="AF2363">
        <v>0</v>
      </c>
      <c r="AG2363">
        <v>105</v>
      </c>
      <c r="AH2363" s="2">
        <f t="shared" si="285"/>
        <v>2900</v>
      </c>
      <c r="AI2363" s="2">
        <f t="shared" si="280"/>
        <v>9.8191914403738062E-2</v>
      </c>
      <c r="AJ2363">
        <v>2900</v>
      </c>
      <c r="AK2363" s="2">
        <f t="shared" si="286"/>
        <v>5800</v>
      </c>
    </row>
    <row r="2364" spans="1:37" ht="12.75" customHeight="1">
      <c r="A2364" s="2">
        <v>14</v>
      </c>
      <c r="B2364" s="2">
        <v>15</v>
      </c>
      <c r="C2364" s="2" t="s">
        <v>10</v>
      </c>
      <c r="D2364" t="s">
        <v>1445</v>
      </c>
      <c r="E2364" s="2" t="s">
        <v>1607</v>
      </c>
      <c r="F2364" t="str">
        <f t="shared" si="281"/>
        <v>078GENERAL EXPENSES - OTHER</v>
      </c>
      <c r="G2364" t="str">
        <f t="shared" si="282"/>
        <v>1321ENTERTAINMENT - OFFICIALS</v>
      </c>
      <c r="H2364" s="2" t="s">
        <v>1570</v>
      </c>
      <c r="I2364" t="s">
        <v>1326</v>
      </c>
      <c r="J2364" s="2" t="s">
        <v>436</v>
      </c>
      <c r="K2364" s="2" t="s">
        <v>580</v>
      </c>
      <c r="L2364" s="2" t="s">
        <v>395</v>
      </c>
      <c r="M2364" s="2" t="s">
        <v>396</v>
      </c>
      <c r="N2364" s="2" t="s">
        <v>467</v>
      </c>
      <c r="O2364" s="2" t="s">
        <v>468</v>
      </c>
      <c r="P2364" s="2">
        <v>2000</v>
      </c>
      <c r="Q2364" s="2">
        <v>2000</v>
      </c>
      <c r="R2364" s="3">
        <f t="shared" si="283"/>
        <v>2110</v>
      </c>
      <c r="S2364" s="3">
        <f t="shared" si="284"/>
        <v>2221.83</v>
      </c>
      <c r="T2364" s="2">
        <v>1948</v>
      </c>
      <c r="U2364" s="2">
        <v>0</v>
      </c>
      <c r="V2364" s="2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239</v>
      </c>
      <c r="AC2364">
        <v>0</v>
      </c>
      <c r="AD2364">
        <v>0</v>
      </c>
      <c r="AE2364">
        <v>1709</v>
      </c>
      <c r="AF2364">
        <v>0</v>
      </c>
      <c r="AG2364">
        <v>0</v>
      </c>
      <c r="AH2364" s="2">
        <f t="shared" si="285"/>
        <v>1948</v>
      </c>
      <c r="AI2364" s="2">
        <f t="shared" si="280"/>
        <v>0.97399999999999998</v>
      </c>
      <c r="AJ2364">
        <v>1948</v>
      </c>
      <c r="AK2364" s="2">
        <f t="shared" si="286"/>
        <v>3896</v>
      </c>
    </row>
    <row r="2365" spans="1:37" ht="12.75" customHeight="1">
      <c r="A2365" s="2">
        <v>14</v>
      </c>
      <c r="B2365" s="2">
        <v>15</v>
      </c>
      <c r="C2365" s="2" t="s">
        <v>10</v>
      </c>
      <c r="D2365" t="s">
        <v>1445</v>
      </c>
      <c r="E2365" s="2" t="s">
        <v>1607</v>
      </c>
      <c r="F2365" t="str">
        <f t="shared" si="281"/>
        <v>078GENERAL EXPENSES - OTHER</v>
      </c>
      <c r="G2365" t="str">
        <f t="shared" si="282"/>
        <v>1327INSURANCE</v>
      </c>
      <c r="H2365" s="2" t="s">
        <v>1570</v>
      </c>
      <c r="I2365" t="s">
        <v>1326</v>
      </c>
      <c r="J2365" s="2" t="s">
        <v>436</v>
      </c>
      <c r="K2365" s="2" t="s">
        <v>580</v>
      </c>
      <c r="L2365" s="2" t="s">
        <v>395</v>
      </c>
      <c r="M2365" s="2" t="s">
        <v>396</v>
      </c>
      <c r="N2365" s="2" t="s">
        <v>1243</v>
      </c>
      <c r="O2365" s="2" t="s">
        <v>1244</v>
      </c>
      <c r="P2365" s="2">
        <v>198318</v>
      </c>
      <c r="Q2365" s="2">
        <v>198318</v>
      </c>
      <c r="R2365" s="3">
        <f t="shared" si="283"/>
        <v>209225.49</v>
      </c>
      <c r="S2365" s="3">
        <f t="shared" si="284"/>
        <v>220314.44097</v>
      </c>
      <c r="T2365" s="2">
        <v>0</v>
      </c>
      <c r="U2365" s="2">
        <v>0</v>
      </c>
      <c r="V2365" s="2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 s="2">
        <f t="shared" si="285"/>
        <v>0</v>
      </c>
      <c r="AI2365" s="2">
        <f t="shared" si="280"/>
        <v>0</v>
      </c>
      <c r="AJ2365">
        <v>0</v>
      </c>
      <c r="AK2365" s="2">
        <f t="shared" si="286"/>
        <v>0</v>
      </c>
    </row>
    <row r="2366" spans="1:37" ht="12.75" customHeight="1">
      <c r="A2366" s="2">
        <v>14</v>
      </c>
      <c r="B2366" s="2">
        <v>15</v>
      </c>
      <c r="C2366" s="2" t="s">
        <v>10</v>
      </c>
      <c r="D2366" t="s">
        <v>1445</v>
      </c>
      <c r="E2366" s="2" t="s">
        <v>1607</v>
      </c>
      <c r="F2366" t="str">
        <f t="shared" si="281"/>
        <v>078GENERAL EXPENSES - OTHER</v>
      </c>
      <c r="G2366" t="str">
        <f t="shared" si="282"/>
        <v>1337LONG SERVICE AWARDS</v>
      </c>
      <c r="H2366" s="2" t="s">
        <v>1570</v>
      </c>
      <c r="I2366" t="s">
        <v>1326</v>
      </c>
      <c r="J2366" s="2" t="s">
        <v>436</v>
      </c>
      <c r="K2366" s="2" t="s">
        <v>580</v>
      </c>
      <c r="L2366" s="2" t="s">
        <v>395</v>
      </c>
      <c r="M2366" s="2" t="s">
        <v>396</v>
      </c>
      <c r="N2366" s="2" t="s">
        <v>1271</v>
      </c>
      <c r="O2366" s="2" t="s">
        <v>889</v>
      </c>
      <c r="P2366" s="2">
        <v>13093</v>
      </c>
      <c r="Q2366" s="2">
        <v>13093</v>
      </c>
      <c r="R2366" s="3">
        <f t="shared" si="283"/>
        <v>13813.115</v>
      </c>
      <c r="S2366" s="3">
        <f t="shared" si="284"/>
        <v>14545.210095</v>
      </c>
      <c r="T2366" s="2">
        <v>8000</v>
      </c>
      <c r="U2366" s="2">
        <v>0</v>
      </c>
      <c r="V2366" s="2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8000</v>
      </c>
      <c r="AE2366">
        <v>0</v>
      </c>
      <c r="AF2366">
        <v>0</v>
      </c>
      <c r="AG2366">
        <v>0</v>
      </c>
      <c r="AH2366" s="2">
        <f t="shared" si="285"/>
        <v>8000</v>
      </c>
      <c r="AI2366" s="2">
        <f t="shared" si="280"/>
        <v>0.6110135186741007</v>
      </c>
      <c r="AJ2366">
        <v>8000</v>
      </c>
      <c r="AK2366" s="2">
        <f t="shared" si="286"/>
        <v>16000</v>
      </c>
    </row>
    <row r="2367" spans="1:37" ht="12.75" customHeight="1">
      <c r="A2367" s="2">
        <v>14</v>
      </c>
      <c r="B2367" s="2">
        <v>15</v>
      </c>
      <c r="C2367" s="2" t="s">
        <v>10</v>
      </c>
      <c r="D2367" t="s">
        <v>1445</v>
      </c>
      <c r="E2367" s="2" t="s">
        <v>1607</v>
      </c>
      <c r="F2367" t="str">
        <f t="shared" si="281"/>
        <v>078GENERAL EXPENSES - OTHER</v>
      </c>
      <c r="G2367" t="str">
        <f t="shared" si="282"/>
        <v>1344NON-CAPITAL TOOLS &amp; EQUIPMENT</v>
      </c>
      <c r="H2367" s="2" t="s">
        <v>1570</v>
      </c>
      <c r="I2367" t="s">
        <v>1326</v>
      </c>
      <c r="J2367" s="2" t="s">
        <v>436</v>
      </c>
      <c r="K2367" s="2" t="s">
        <v>580</v>
      </c>
      <c r="L2367" s="2" t="s">
        <v>395</v>
      </c>
      <c r="M2367" s="2" t="s">
        <v>396</v>
      </c>
      <c r="N2367" s="2" t="s">
        <v>469</v>
      </c>
      <c r="O2367" s="2" t="s">
        <v>470</v>
      </c>
      <c r="P2367" s="2">
        <v>8580</v>
      </c>
      <c r="Q2367" s="2">
        <v>8580</v>
      </c>
      <c r="R2367" s="3">
        <f t="shared" si="283"/>
        <v>9051.9</v>
      </c>
      <c r="S2367" s="3">
        <f t="shared" si="284"/>
        <v>9531.6507000000001</v>
      </c>
      <c r="T2367" s="2">
        <v>96.48</v>
      </c>
      <c r="U2367" s="2">
        <v>0</v>
      </c>
      <c r="V2367" s="2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96.48</v>
      </c>
      <c r="AD2367">
        <v>0</v>
      </c>
      <c r="AE2367">
        <v>0</v>
      </c>
      <c r="AF2367">
        <v>0</v>
      </c>
      <c r="AG2367">
        <v>0</v>
      </c>
      <c r="AH2367" s="2">
        <f t="shared" si="285"/>
        <v>96.48</v>
      </c>
      <c r="AI2367" s="2">
        <f t="shared" si="280"/>
        <v>1.1244755244755246E-2</v>
      </c>
      <c r="AJ2367">
        <v>96.48</v>
      </c>
      <c r="AK2367" s="2">
        <f t="shared" si="286"/>
        <v>192.96</v>
      </c>
    </row>
    <row r="2368" spans="1:37" ht="12.75" customHeight="1">
      <c r="A2368" s="2">
        <v>14</v>
      </c>
      <c r="B2368" s="2">
        <v>15</v>
      </c>
      <c r="C2368" s="2" t="s">
        <v>10</v>
      </c>
      <c r="D2368" t="s">
        <v>1445</v>
      </c>
      <c r="E2368" s="2" t="s">
        <v>1607</v>
      </c>
      <c r="F2368" t="str">
        <f t="shared" si="281"/>
        <v>078GENERAL EXPENSES - OTHER</v>
      </c>
      <c r="G2368" t="str">
        <f t="shared" si="282"/>
        <v>1347POSTAGE &amp; COURIER FEES</v>
      </c>
      <c r="H2368" s="2" t="s">
        <v>1570</v>
      </c>
      <c r="I2368" t="s">
        <v>1326</v>
      </c>
      <c r="J2368" s="2" t="s">
        <v>436</v>
      </c>
      <c r="K2368" s="2" t="s">
        <v>580</v>
      </c>
      <c r="L2368" s="2" t="s">
        <v>395</v>
      </c>
      <c r="M2368" s="2" t="s">
        <v>396</v>
      </c>
      <c r="N2368" s="2" t="s">
        <v>471</v>
      </c>
      <c r="O2368" s="2" t="s">
        <v>472</v>
      </c>
      <c r="P2368" s="2">
        <v>4716</v>
      </c>
      <c r="Q2368" s="2">
        <v>4716</v>
      </c>
      <c r="R2368" s="3">
        <f t="shared" si="283"/>
        <v>4975.38</v>
      </c>
      <c r="S2368" s="3">
        <f t="shared" si="284"/>
        <v>5239.0751399999999</v>
      </c>
      <c r="T2368" s="2">
        <v>289.44</v>
      </c>
      <c r="U2368" s="2">
        <v>0</v>
      </c>
      <c r="V2368" s="2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144.72</v>
      </c>
      <c r="AD2368">
        <v>144.72</v>
      </c>
      <c r="AE2368">
        <v>0</v>
      </c>
      <c r="AF2368">
        <v>0</v>
      </c>
      <c r="AG2368">
        <v>0</v>
      </c>
      <c r="AH2368" s="2">
        <f t="shared" si="285"/>
        <v>289.44</v>
      </c>
      <c r="AI2368" s="2">
        <f t="shared" si="280"/>
        <v>6.1374045801526715E-2</v>
      </c>
      <c r="AJ2368">
        <v>289.44</v>
      </c>
      <c r="AK2368" s="2">
        <f t="shared" si="286"/>
        <v>578.88</v>
      </c>
    </row>
    <row r="2369" spans="1:37" ht="12.75" customHeight="1">
      <c r="A2369" s="2">
        <v>14</v>
      </c>
      <c r="B2369" s="2">
        <v>15</v>
      </c>
      <c r="C2369" s="2" t="s">
        <v>10</v>
      </c>
      <c r="D2369" t="s">
        <v>1445</v>
      </c>
      <c r="E2369" s="2" t="s">
        <v>1607</v>
      </c>
      <c r="F2369" t="str">
        <f t="shared" si="281"/>
        <v>078GENERAL EXPENSES - OTHER</v>
      </c>
      <c r="G2369" t="str">
        <f t="shared" si="282"/>
        <v>1348PRINTING &amp; STATIONERY</v>
      </c>
      <c r="H2369" s="2" t="s">
        <v>1570</v>
      </c>
      <c r="I2369" t="s">
        <v>1326</v>
      </c>
      <c r="J2369" s="2" t="s">
        <v>436</v>
      </c>
      <c r="K2369" s="2" t="s">
        <v>580</v>
      </c>
      <c r="L2369" s="2" t="s">
        <v>395</v>
      </c>
      <c r="M2369" s="2" t="s">
        <v>396</v>
      </c>
      <c r="N2369" s="2" t="s">
        <v>473</v>
      </c>
      <c r="O2369" s="2" t="s">
        <v>474</v>
      </c>
      <c r="P2369" s="2">
        <v>33926</v>
      </c>
      <c r="Q2369" s="2">
        <v>33926</v>
      </c>
      <c r="R2369" s="3">
        <f t="shared" si="283"/>
        <v>35791.93</v>
      </c>
      <c r="S2369" s="3">
        <f t="shared" si="284"/>
        <v>37688.902289999998</v>
      </c>
      <c r="T2369" s="2">
        <v>19787.609999999997</v>
      </c>
      <c r="U2369" s="2">
        <v>885.86</v>
      </c>
      <c r="V2369" s="2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5418.36</v>
      </c>
      <c r="AC2369">
        <v>1081.92</v>
      </c>
      <c r="AD2369">
        <v>1065.3800000000001</v>
      </c>
      <c r="AE2369">
        <v>1978.28</v>
      </c>
      <c r="AF2369">
        <v>8316.23</v>
      </c>
      <c r="AG2369">
        <v>1927.44</v>
      </c>
      <c r="AH2369" s="2">
        <f t="shared" si="285"/>
        <v>19787.609999999997</v>
      </c>
      <c r="AI2369" s="2">
        <f t="shared" si="280"/>
        <v>0.58325797323586626</v>
      </c>
      <c r="AJ2369">
        <v>19787.61</v>
      </c>
      <c r="AK2369" s="2">
        <f t="shared" si="286"/>
        <v>39575.219999999994</v>
      </c>
    </row>
    <row r="2370" spans="1:37" ht="12.75" customHeight="1">
      <c r="A2370" s="2">
        <v>14</v>
      </c>
      <c r="B2370" s="2">
        <v>15</v>
      </c>
      <c r="C2370" s="2" t="s">
        <v>10</v>
      </c>
      <c r="D2370" t="s">
        <v>1445</v>
      </c>
      <c r="E2370" s="2" t="s">
        <v>1607</v>
      </c>
      <c r="F2370" t="str">
        <f t="shared" si="281"/>
        <v>078GENERAL EXPENSES - OTHER</v>
      </c>
      <c r="G2370" t="str">
        <f t="shared" si="282"/>
        <v>1350PROTECTIVE CLOTHING</v>
      </c>
      <c r="H2370" s="2" t="s">
        <v>1570</v>
      </c>
      <c r="I2370" t="s">
        <v>1326</v>
      </c>
      <c r="J2370" s="2" t="s">
        <v>436</v>
      </c>
      <c r="K2370" s="2" t="s">
        <v>580</v>
      </c>
      <c r="L2370" s="2" t="s">
        <v>395</v>
      </c>
      <c r="M2370" s="2" t="s">
        <v>396</v>
      </c>
      <c r="N2370" s="2" t="s">
        <v>475</v>
      </c>
      <c r="O2370" s="2" t="s">
        <v>476</v>
      </c>
      <c r="P2370" s="2">
        <v>1000</v>
      </c>
      <c r="Q2370" s="2">
        <v>1000</v>
      </c>
      <c r="R2370" s="3">
        <f t="shared" si="283"/>
        <v>1055</v>
      </c>
      <c r="S2370" s="3">
        <f t="shared" si="284"/>
        <v>1110.915</v>
      </c>
      <c r="T2370" s="2">
        <v>0</v>
      </c>
      <c r="U2370" s="2">
        <v>0</v>
      </c>
      <c r="V2370" s="2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 s="2">
        <f t="shared" si="285"/>
        <v>0</v>
      </c>
      <c r="AI2370" s="2">
        <f t="shared" si="280"/>
        <v>0</v>
      </c>
      <c r="AJ2370">
        <v>0</v>
      </c>
      <c r="AK2370" s="2">
        <f t="shared" si="286"/>
        <v>0</v>
      </c>
    </row>
    <row r="2371" spans="1:37" ht="12.75" customHeight="1">
      <c r="A2371" s="2">
        <v>14</v>
      </c>
      <c r="B2371" s="2">
        <v>15</v>
      </c>
      <c r="C2371" s="2" t="s">
        <v>10</v>
      </c>
      <c r="D2371" t="s">
        <v>1445</v>
      </c>
      <c r="E2371" s="2" t="s">
        <v>1607</v>
      </c>
      <c r="F2371" t="str">
        <f t="shared" si="281"/>
        <v>078GENERAL EXPENSES - OTHER</v>
      </c>
      <c r="G2371" t="str">
        <f t="shared" si="282"/>
        <v>1363SUBSCRIPTIONS</v>
      </c>
      <c r="H2371" s="2" t="s">
        <v>1570</v>
      </c>
      <c r="I2371" t="s">
        <v>1326</v>
      </c>
      <c r="J2371" s="2" t="s">
        <v>436</v>
      </c>
      <c r="K2371" s="2" t="s">
        <v>580</v>
      </c>
      <c r="L2371" s="2" t="s">
        <v>395</v>
      </c>
      <c r="M2371" s="2" t="s">
        <v>396</v>
      </c>
      <c r="N2371" s="2" t="s">
        <v>1231</v>
      </c>
      <c r="O2371" s="2" t="s">
        <v>1232</v>
      </c>
      <c r="P2371" s="2">
        <v>4219</v>
      </c>
      <c r="Q2371" s="2">
        <v>4219</v>
      </c>
      <c r="R2371" s="3">
        <f t="shared" si="283"/>
        <v>4451.0450000000001</v>
      </c>
      <c r="S2371" s="3">
        <f t="shared" si="284"/>
        <v>4686.9503850000001</v>
      </c>
      <c r="T2371" s="2">
        <v>2975.4</v>
      </c>
      <c r="U2371" s="2">
        <v>0</v>
      </c>
      <c r="V2371" s="2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2975.4</v>
      </c>
      <c r="AD2371">
        <v>0</v>
      </c>
      <c r="AE2371">
        <v>0</v>
      </c>
      <c r="AF2371">
        <v>0</v>
      </c>
      <c r="AG2371">
        <v>0</v>
      </c>
      <c r="AH2371" s="2">
        <f t="shared" si="285"/>
        <v>2975.4</v>
      </c>
      <c r="AI2371" s="2">
        <f t="shared" si="280"/>
        <v>0.70523820810618632</v>
      </c>
      <c r="AJ2371">
        <v>2975.4</v>
      </c>
      <c r="AK2371" s="2">
        <f t="shared" si="286"/>
        <v>5950.8</v>
      </c>
    </row>
    <row r="2372" spans="1:37" ht="12.75" customHeight="1">
      <c r="A2372" s="2">
        <v>14</v>
      </c>
      <c r="B2372" s="2">
        <v>15</v>
      </c>
      <c r="C2372" s="2" t="s">
        <v>10</v>
      </c>
      <c r="D2372" t="s">
        <v>1445</v>
      </c>
      <c r="E2372" s="2" t="s">
        <v>1607</v>
      </c>
      <c r="F2372" t="str">
        <f t="shared" si="281"/>
        <v>078GENERAL EXPENSES - OTHER</v>
      </c>
      <c r="G2372" t="str">
        <f t="shared" si="282"/>
        <v>1364SUBSISTANCE &amp; TRAVELLING EXPENSES</v>
      </c>
      <c r="H2372" s="2" t="s">
        <v>1570</v>
      </c>
      <c r="I2372" t="s">
        <v>1326</v>
      </c>
      <c r="J2372" s="2" t="s">
        <v>436</v>
      </c>
      <c r="K2372" s="2" t="s">
        <v>580</v>
      </c>
      <c r="L2372" s="2" t="s">
        <v>395</v>
      </c>
      <c r="M2372" s="2" t="s">
        <v>396</v>
      </c>
      <c r="N2372" s="2" t="s">
        <v>477</v>
      </c>
      <c r="O2372" s="2" t="s">
        <v>478</v>
      </c>
      <c r="P2372" s="2">
        <v>110000</v>
      </c>
      <c r="Q2372" s="2">
        <v>110000</v>
      </c>
      <c r="R2372" s="3">
        <f t="shared" si="283"/>
        <v>116050</v>
      </c>
      <c r="S2372" s="3">
        <f t="shared" si="284"/>
        <v>122200.65</v>
      </c>
      <c r="T2372" s="2">
        <v>91905.73000000001</v>
      </c>
      <c r="U2372" s="2">
        <v>0</v>
      </c>
      <c r="V2372" s="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7600.82</v>
      </c>
      <c r="AC2372">
        <v>23470.55</v>
      </c>
      <c r="AD2372">
        <v>13330.21</v>
      </c>
      <c r="AE2372">
        <v>37013.03</v>
      </c>
      <c r="AF2372">
        <v>8348.18</v>
      </c>
      <c r="AG2372">
        <v>2142.94</v>
      </c>
      <c r="AH2372" s="2">
        <f t="shared" si="285"/>
        <v>91905.73000000001</v>
      </c>
      <c r="AI2372" s="2">
        <f t="shared" si="280"/>
        <v>0.83550663636363642</v>
      </c>
      <c r="AJ2372">
        <v>91905.73</v>
      </c>
      <c r="AK2372" s="2">
        <f t="shared" si="286"/>
        <v>183811.46000000002</v>
      </c>
    </row>
    <row r="2373" spans="1:37" ht="12.75" customHeight="1">
      <c r="A2373" s="2">
        <v>14</v>
      </c>
      <c r="B2373" s="2">
        <v>15</v>
      </c>
      <c r="C2373" s="2" t="s">
        <v>10</v>
      </c>
      <c r="D2373" t="s">
        <v>1445</v>
      </c>
      <c r="E2373" s="2" t="s">
        <v>1607</v>
      </c>
      <c r="F2373" t="str">
        <f t="shared" si="281"/>
        <v>078GENERAL EXPENSES - OTHER</v>
      </c>
      <c r="G2373" t="str">
        <f t="shared" si="282"/>
        <v>1366TELEPHONE</v>
      </c>
      <c r="H2373" s="2" t="s">
        <v>1570</v>
      </c>
      <c r="I2373" t="s">
        <v>1326</v>
      </c>
      <c r="J2373" s="2" t="s">
        <v>436</v>
      </c>
      <c r="K2373" s="2" t="s">
        <v>580</v>
      </c>
      <c r="L2373" s="2" t="s">
        <v>395</v>
      </c>
      <c r="M2373" s="2" t="s">
        <v>396</v>
      </c>
      <c r="N2373" s="2" t="s">
        <v>479</v>
      </c>
      <c r="O2373" s="2" t="s">
        <v>309</v>
      </c>
      <c r="P2373" s="2">
        <v>17988</v>
      </c>
      <c r="Q2373" s="2">
        <f>17988+23136</f>
        <v>41124</v>
      </c>
      <c r="R2373" s="3">
        <f t="shared" si="283"/>
        <v>43385.82</v>
      </c>
      <c r="S2373" s="3">
        <f t="shared" si="284"/>
        <v>45685.268459999999</v>
      </c>
      <c r="T2373" s="2">
        <v>12149.189999999999</v>
      </c>
      <c r="U2373" s="2">
        <v>0</v>
      </c>
      <c r="V2373" s="2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2385.5700000000002</v>
      </c>
      <c r="AC2373">
        <v>2076.6</v>
      </c>
      <c r="AD2373">
        <v>2036.53</v>
      </c>
      <c r="AE2373">
        <v>1400.95</v>
      </c>
      <c r="AF2373">
        <v>2627.29</v>
      </c>
      <c r="AG2373">
        <v>1622.25</v>
      </c>
      <c r="AH2373" s="2">
        <f t="shared" si="285"/>
        <v>12149.189999999999</v>
      </c>
      <c r="AI2373" s="2">
        <f t="shared" si="280"/>
        <v>0.67540527018011998</v>
      </c>
      <c r="AJ2373">
        <v>12149.19</v>
      </c>
      <c r="AK2373" s="2">
        <f t="shared" si="286"/>
        <v>24298.379999999997</v>
      </c>
    </row>
    <row r="2374" spans="1:37" ht="12.75" customHeight="1">
      <c r="A2374" s="2">
        <v>14</v>
      </c>
      <c r="B2374" s="2">
        <v>15</v>
      </c>
      <c r="C2374" s="2" t="s">
        <v>10</v>
      </c>
      <c r="D2374" t="s">
        <v>1445</v>
      </c>
      <c r="E2374" s="2" t="s">
        <v>1607</v>
      </c>
      <c r="F2374" t="str">
        <f t="shared" si="281"/>
        <v>078GENERAL EXPENSES - OTHER</v>
      </c>
      <c r="G2374" t="str">
        <f t="shared" si="282"/>
        <v>1368TRAINING COSTS</v>
      </c>
      <c r="H2374" s="2" t="s">
        <v>1570</v>
      </c>
      <c r="I2374" t="s">
        <v>1326</v>
      </c>
      <c r="J2374" s="2" t="s">
        <v>436</v>
      </c>
      <c r="K2374" s="2" t="s">
        <v>580</v>
      </c>
      <c r="L2374" s="2" t="s">
        <v>395</v>
      </c>
      <c r="M2374" s="2" t="s">
        <v>396</v>
      </c>
      <c r="N2374" s="2" t="s">
        <v>397</v>
      </c>
      <c r="O2374" s="2" t="s">
        <v>398</v>
      </c>
      <c r="P2374" s="2">
        <v>1239225</v>
      </c>
      <c r="Q2374" s="2">
        <f>1239225+500000</f>
        <v>1739225</v>
      </c>
      <c r="R2374" s="3">
        <f t="shared" si="283"/>
        <v>1834882.375</v>
      </c>
      <c r="S2374" s="3">
        <f t="shared" si="284"/>
        <v>1932131.140875</v>
      </c>
      <c r="T2374" s="2">
        <v>595830.67000000004</v>
      </c>
      <c r="U2374" s="2">
        <v>457697</v>
      </c>
      <c r="V2374" s="2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164827.89000000001</v>
      </c>
      <c r="AC2374">
        <v>285432.76</v>
      </c>
      <c r="AD2374">
        <v>113827.02</v>
      </c>
      <c r="AE2374">
        <v>-20300</v>
      </c>
      <c r="AF2374">
        <v>38493</v>
      </c>
      <c r="AG2374">
        <v>13550</v>
      </c>
      <c r="AH2374" s="2">
        <f t="shared" si="285"/>
        <v>595830.67000000004</v>
      </c>
      <c r="AI2374" s="2">
        <f t="shared" si="280"/>
        <v>0.48080911053279268</v>
      </c>
      <c r="AJ2374">
        <v>595830.67000000004</v>
      </c>
      <c r="AK2374" s="2">
        <f t="shared" si="286"/>
        <v>1191661.3400000001</v>
      </c>
    </row>
    <row r="2375" spans="1:37" ht="12.75" customHeight="1">
      <c r="A2375" s="2">
        <v>14</v>
      </c>
      <c r="B2375" s="2">
        <v>15</v>
      </c>
      <c r="C2375" s="2" t="s">
        <v>10</v>
      </c>
      <c r="D2375" t="s">
        <v>1445</v>
      </c>
      <c r="E2375" s="2" t="s">
        <v>1607</v>
      </c>
      <c r="F2375" t="str">
        <f t="shared" si="281"/>
        <v>078GENERAL EXPENSES - OTHER</v>
      </c>
      <c r="G2375" t="str">
        <f t="shared" si="282"/>
        <v>1369TASK JOB EVALUATION(REGION 2)</v>
      </c>
      <c r="H2375" s="2" t="s">
        <v>1570</v>
      </c>
      <c r="I2375" t="s">
        <v>1326</v>
      </c>
      <c r="J2375" s="2" t="s">
        <v>436</v>
      </c>
      <c r="K2375" s="2" t="s">
        <v>580</v>
      </c>
      <c r="L2375" s="2" t="s">
        <v>395</v>
      </c>
      <c r="M2375" s="2" t="s">
        <v>396</v>
      </c>
      <c r="N2375" s="2" t="s">
        <v>1272</v>
      </c>
      <c r="O2375" s="2" t="s">
        <v>1273</v>
      </c>
      <c r="P2375" s="2">
        <v>10480</v>
      </c>
      <c r="Q2375" s="2">
        <v>10480</v>
      </c>
      <c r="R2375" s="3">
        <f t="shared" si="283"/>
        <v>11056.4</v>
      </c>
      <c r="S2375" s="3">
        <f t="shared" si="284"/>
        <v>11642.3892</v>
      </c>
      <c r="T2375" s="2">
        <v>0</v>
      </c>
      <c r="U2375" s="2">
        <v>0</v>
      </c>
      <c r="V2375" s="2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 s="2">
        <f t="shared" si="285"/>
        <v>0</v>
      </c>
      <c r="AI2375" s="2">
        <f t="shared" si="280"/>
        <v>0</v>
      </c>
      <c r="AJ2375">
        <v>0</v>
      </c>
      <c r="AK2375" s="2">
        <f t="shared" si="286"/>
        <v>0</v>
      </c>
    </row>
    <row r="2376" spans="1:37" ht="12.75" customHeight="1">
      <c r="A2376" s="2">
        <v>14</v>
      </c>
      <c r="B2376" s="2">
        <v>15</v>
      </c>
      <c r="C2376" s="2" t="s">
        <v>10</v>
      </c>
      <c r="D2376" t="s">
        <v>1446</v>
      </c>
      <c r="E2376" s="2" t="s">
        <v>1607</v>
      </c>
      <c r="F2376" t="str">
        <f t="shared" si="281"/>
        <v>078GENERAL EXPENSES - OTHER</v>
      </c>
      <c r="G2376" t="str">
        <f t="shared" si="282"/>
        <v>1308CONFERENCE &amp; CONVENTION COST - DOMESTIC</v>
      </c>
      <c r="H2376" s="2" t="s">
        <v>1573</v>
      </c>
      <c r="I2376" t="s">
        <v>1326</v>
      </c>
      <c r="J2376" s="2" t="s">
        <v>581</v>
      </c>
      <c r="K2376" s="2" t="s">
        <v>582</v>
      </c>
      <c r="L2376" s="2" t="s">
        <v>395</v>
      </c>
      <c r="M2376" s="2" t="s">
        <v>396</v>
      </c>
      <c r="N2376" s="2" t="s">
        <v>463</v>
      </c>
      <c r="O2376" s="2" t="s">
        <v>464</v>
      </c>
      <c r="P2376" s="2">
        <v>1863</v>
      </c>
      <c r="Q2376" s="2">
        <v>1863</v>
      </c>
      <c r="R2376" s="3">
        <f t="shared" si="283"/>
        <v>1965.4649999999999</v>
      </c>
      <c r="S2376" s="3">
        <f t="shared" si="284"/>
        <v>2069.6346450000001</v>
      </c>
      <c r="T2376" s="2">
        <v>50</v>
      </c>
      <c r="U2376" s="2">
        <v>0</v>
      </c>
      <c r="V2376" s="2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50</v>
      </c>
      <c r="AF2376">
        <v>0</v>
      </c>
      <c r="AG2376">
        <v>0</v>
      </c>
      <c r="AH2376" s="2">
        <f t="shared" si="285"/>
        <v>50</v>
      </c>
      <c r="AI2376" s="2">
        <f t="shared" si="280"/>
        <v>2.6838432635534086E-2</v>
      </c>
      <c r="AJ2376">
        <v>50</v>
      </c>
      <c r="AK2376" s="2">
        <f t="shared" si="286"/>
        <v>100</v>
      </c>
    </row>
    <row r="2377" spans="1:37" ht="12.75" customHeight="1">
      <c r="A2377" s="2">
        <v>14</v>
      </c>
      <c r="B2377" s="2">
        <v>15</v>
      </c>
      <c r="C2377" s="2" t="s">
        <v>10</v>
      </c>
      <c r="D2377" t="s">
        <v>1446</v>
      </c>
      <c r="E2377" s="2" t="s">
        <v>1607</v>
      </c>
      <c r="F2377" t="str">
        <f t="shared" si="281"/>
        <v>078GENERAL EXPENSES - OTHER</v>
      </c>
      <c r="G2377" t="str">
        <f t="shared" si="282"/>
        <v>1310CONSULTANTS &amp; PROFFESIONAL FEES</v>
      </c>
      <c r="H2377" s="2" t="s">
        <v>1573</v>
      </c>
      <c r="I2377" t="s">
        <v>1326</v>
      </c>
      <c r="J2377" s="2" t="s">
        <v>581</v>
      </c>
      <c r="K2377" s="2" t="s">
        <v>582</v>
      </c>
      <c r="L2377" s="2" t="s">
        <v>395</v>
      </c>
      <c r="M2377" s="2" t="s">
        <v>396</v>
      </c>
      <c r="N2377" s="2" t="s">
        <v>457</v>
      </c>
      <c r="O2377" s="2" t="s">
        <v>458</v>
      </c>
      <c r="P2377" s="2">
        <v>1183</v>
      </c>
      <c r="Q2377" s="2">
        <v>1183</v>
      </c>
      <c r="R2377" s="3">
        <f t="shared" si="283"/>
        <v>1248.0650000000001</v>
      </c>
      <c r="S2377" s="3">
        <f t="shared" si="284"/>
        <v>1314.2124450000001</v>
      </c>
      <c r="T2377" s="2">
        <v>0</v>
      </c>
      <c r="U2377" s="2">
        <v>0</v>
      </c>
      <c r="V2377" s="2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 s="2">
        <f t="shared" si="285"/>
        <v>0</v>
      </c>
      <c r="AI2377" s="2">
        <f t="shared" si="280"/>
        <v>0</v>
      </c>
      <c r="AJ2377">
        <v>0</v>
      </c>
      <c r="AK2377" s="2">
        <f t="shared" si="286"/>
        <v>0</v>
      </c>
    </row>
    <row r="2378" spans="1:37" ht="12.75" customHeight="1">
      <c r="A2378" s="2">
        <v>14</v>
      </c>
      <c r="B2378" s="2">
        <v>15</v>
      </c>
      <c r="C2378" s="2" t="s">
        <v>10</v>
      </c>
      <c r="D2378" t="s">
        <v>1446</v>
      </c>
      <c r="E2378" s="2" t="s">
        <v>1607</v>
      </c>
      <c r="F2378" t="str">
        <f t="shared" si="281"/>
        <v>078GENERAL EXPENSES - OTHER</v>
      </c>
      <c r="G2378" t="str">
        <f t="shared" si="282"/>
        <v>1311CONSUMABLE DOMESTIC ITEMS</v>
      </c>
      <c r="H2378" s="2" t="s">
        <v>1573</v>
      </c>
      <c r="I2378" t="s">
        <v>1326</v>
      </c>
      <c r="J2378" s="2" t="s">
        <v>581</v>
      </c>
      <c r="K2378" s="2" t="s">
        <v>582</v>
      </c>
      <c r="L2378" s="2" t="s">
        <v>395</v>
      </c>
      <c r="M2378" s="2" t="s">
        <v>396</v>
      </c>
      <c r="N2378" s="2" t="s">
        <v>465</v>
      </c>
      <c r="O2378" s="2" t="s">
        <v>466</v>
      </c>
      <c r="P2378" s="2">
        <v>63</v>
      </c>
      <c r="Q2378" s="2">
        <v>63</v>
      </c>
      <c r="R2378" s="3">
        <f t="shared" si="283"/>
        <v>66.465000000000003</v>
      </c>
      <c r="S2378" s="3">
        <f t="shared" si="284"/>
        <v>69.987645000000001</v>
      </c>
      <c r="T2378" s="2">
        <v>0</v>
      </c>
      <c r="U2378" s="2">
        <v>0</v>
      </c>
      <c r="V2378" s="2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 s="2">
        <f t="shared" si="285"/>
        <v>0</v>
      </c>
      <c r="AI2378" s="2">
        <f t="shared" si="280"/>
        <v>0</v>
      </c>
      <c r="AJ2378">
        <v>0</v>
      </c>
      <c r="AK2378" s="2">
        <f t="shared" si="286"/>
        <v>0</v>
      </c>
    </row>
    <row r="2379" spans="1:37" ht="12.75" customHeight="1">
      <c r="A2379" s="2">
        <v>14</v>
      </c>
      <c r="B2379" s="2">
        <v>15</v>
      </c>
      <c r="C2379" s="2" t="s">
        <v>10</v>
      </c>
      <c r="D2379" t="s">
        <v>1446</v>
      </c>
      <c r="E2379" s="2" t="s">
        <v>1607</v>
      </c>
      <c r="F2379" t="str">
        <f t="shared" si="281"/>
        <v>078GENERAL EXPENSES - OTHER</v>
      </c>
      <c r="G2379" t="str">
        <f t="shared" si="282"/>
        <v>1324EMPLOYEE ASSISTANCE PROGRAMME</v>
      </c>
      <c r="H2379" s="2" t="s">
        <v>1573</v>
      </c>
      <c r="I2379" t="s">
        <v>1326</v>
      </c>
      <c r="J2379" s="2" t="s">
        <v>581</v>
      </c>
      <c r="K2379" s="2" t="s">
        <v>582</v>
      </c>
      <c r="L2379" s="2" t="s">
        <v>395</v>
      </c>
      <c r="M2379" s="2" t="s">
        <v>396</v>
      </c>
      <c r="N2379" s="2" t="s">
        <v>1274</v>
      </c>
      <c r="O2379" s="2" t="s">
        <v>1275</v>
      </c>
      <c r="P2379" s="2">
        <v>44788</v>
      </c>
      <c r="Q2379" s="2">
        <f>44788+60000</f>
        <v>104788</v>
      </c>
      <c r="R2379" s="3">
        <f t="shared" si="283"/>
        <v>110551.34</v>
      </c>
      <c r="S2379" s="3">
        <f t="shared" si="284"/>
        <v>116410.56101999999</v>
      </c>
      <c r="T2379" s="2">
        <v>27706.309999999998</v>
      </c>
      <c r="U2379" s="2">
        <v>0</v>
      </c>
      <c r="V2379" s="2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2300</v>
      </c>
      <c r="AC2379">
        <v>4086.06</v>
      </c>
      <c r="AD2379">
        <v>403.25</v>
      </c>
      <c r="AE2379">
        <v>876.2</v>
      </c>
      <c r="AF2379">
        <v>2620</v>
      </c>
      <c r="AG2379">
        <v>17420.8</v>
      </c>
      <c r="AH2379" s="2">
        <f t="shared" si="285"/>
        <v>27706.309999999998</v>
      </c>
      <c r="AI2379" s="2">
        <f t="shared" si="280"/>
        <v>0.61861011878181649</v>
      </c>
      <c r="AJ2379">
        <v>27706.31</v>
      </c>
      <c r="AK2379" s="2">
        <f t="shared" si="286"/>
        <v>55412.619999999995</v>
      </c>
    </row>
    <row r="2380" spans="1:37" ht="12.75" customHeight="1">
      <c r="A2380" s="2">
        <v>14</v>
      </c>
      <c r="B2380" s="2">
        <v>15</v>
      </c>
      <c r="C2380" s="2" t="s">
        <v>10</v>
      </c>
      <c r="D2380" t="s">
        <v>1446</v>
      </c>
      <c r="E2380" s="2" t="s">
        <v>1607</v>
      </c>
      <c r="F2380" t="str">
        <f t="shared" si="281"/>
        <v>078GENERAL EXPENSES - OTHER</v>
      </c>
      <c r="G2380" t="str">
        <f t="shared" si="282"/>
        <v>1344NON-CAPITAL TOOLS &amp; EQUIPMENT</v>
      </c>
      <c r="H2380" s="2" t="s">
        <v>1573</v>
      </c>
      <c r="I2380" t="s">
        <v>1326</v>
      </c>
      <c r="J2380" s="2" t="s">
        <v>581</v>
      </c>
      <c r="K2380" s="2" t="s">
        <v>582</v>
      </c>
      <c r="L2380" s="2" t="s">
        <v>395</v>
      </c>
      <c r="M2380" s="2" t="s">
        <v>396</v>
      </c>
      <c r="N2380" s="2" t="s">
        <v>469</v>
      </c>
      <c r="O2380" s="2" t="s">
        <v>470</v>
      </c>
      <c r="P2380" s="2">
        <v>2285</v>
      </c>
      <c r="Q2380" s="2">
        <v>2285</v>
      </c>
      <c r="R2380" s="3">
        <f t="shared" si="283"/>
        <v>2410.6750000000002</v>
      </c>
      <c r="S2380" s="3">
        <f t="shared" si="284"/>
        <v>2538.440775</v>
      </c>
      <c r="T2380" s="2">
        <v>1980.75</v>
      </c>
      <c r="U2380" s="2">
        <v>0</v>
      </c>
      <c r="V2380" s="2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1980.75</v>
      </c>
      <c r="AD2380">
        <v>0</v>
      </c>
      <c r="AE2380">
        <v>0</v>
      </c>
      <c r="AF2380">
        <v>0</v>
      </c>
      <c r="AG2380">
        <v>0</v>
      </c>
      <c r="AH2380" s="2">
        <f t="shared" si="285"/>
        <v>1980.75</v>
      </c>
      <c r="AI2380" s="2">
        <f t="shared" si="280"/>
        <v>0.86684901531728664</v>
      </c>
      <c r="AJ2380">
        <v>1980.75</v>
      </c>
      <c r="AK2380" s="2">
        <f t="shared" si="286"/>
        <v>3961.5</v>
      </c>
    </row>
    <row r="2381" spans="1:37" ht="12.75" customHeight="1">
      <c r="A2381" s="2">
        <v>14</v>
      </c>
      <c r="B2381" s="2">
        <v>15</v>
      </c>
      <c r="C2381" s="2" t="s">
        <v>10</v>
      </c>
      <c r="D2381" t="s">
        <v>1446</v>
      </c>
      <c r="E2381" s="2" t="s">
        <v>1607</v>
      </c>
      <c r="F2381" t="str">
        <f t="shared" si="281"/>
        <v>078GENERAL EXPENSES - OTHER</v>
      </c>
      <c r="G2381" t="str">
        <f t="shared" si="282"/>
        <v>1347POSTAGE &amp; COURIER FEES</v>
      </c>
      <c r="H2381" s="2" t="s">
        <v>1573</v>
      </c>
      <c r="I2381" t="s">
        <v>1326</v>
      </c>
      <c r="J2381" s="2" t="s">
        <v>581</v>
      </c>
      <c r="K2381" s="2" t="s">
        <v>582</v>
      </c>
      <c r="L2381" s="2" t="s">
        <v>395</v>
      </c>
      <c r="M2381" s="2" t="s">
        <v>396</v>
      </c>
      <c r="N2381" s="2" t="s">
        <v>471</v>
      </c>
      <c r="O2381" s="2" t="s">
        <v>472</v>
      </c>
      <c r="P2381" s="2">
        <v>427</v>
      </c>
      <c r="Q2381" s="2">
        <v>427</v>
      </c>
      <c r="R2381" s="3">
        <f t="shared" si="283"/>
        <v>450.48500000000001</v>
      </c>
      <c r="S2381" s="3">
        <f t="shared" si="284"/>
        <v>474.360705</v>
      </c>
      <c r="T2381" s="2">
        <v>0</v>
      </c>
      <c r="U2381" s="2">
        <v>0</v>
      </c>
      <c r="V2381" s="2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 s="2">
        <f t="shared" si="285"/>
        <v>0</v>
      </c>
      <c r="AI2381" s="2">
        <f t="shared" si="280"/>
        <v>0</v>
      </c>
      <c r="AJ2381">
        <v>0</v>
      </c>
      <c r="AK2381" s="2">
        <f t="shared" si="286"/>
        <v>0</v>
      </c>
    </row>
    <row r="2382" spans="1:37" ht="12.75" customHeight="1">
      <c r="A2382" s="2">
        <v>14</v>
      </c>
      <c r="B2382" s="2">
        <v>15</v>
      </c>
      <c r="C2382" s="2" t="s">
        <v>10</v>
      </c>
      <c r="D2382" t="s">
        <v>1446</v>
      </c>
      <c r="E2382" s="2" t="s">
        <v>1607</v>
      </c>
      <c r="F2382" t="str">
        <f t="shared" si="281"/>
        <v>078GENERAL EXPENSES - OTHER</v>
      </c>
      <c r="G2382" t="str">
        <f t="shared" si="282"/>
        <v>1348PRINTING &amp; STATIONERY</v>
      </c>
      <c r="H2382" s="2" t="s">
        <v>1573</v>
      </c>
      <c r="I2382" t="s">
        <v>1326</v>
      </c>
      <c r="J2382" s="2" t="s">
        <v>581</v>
      </c>
      <c r="K2382" s="2" t="s">
        <v>582</v>
      </c>
      <c r="L2382" s="2" t="s">
        <v>395</v>
      </c>
      <c r="M2382" s="2" t="s">
        <v>396</v>
      </c>
      <c r="N2382" s="2" t="s">
        <v>473</v>
      </c>
      <c r="O2382" s="2" t="s">
        <v>474</v>
      </c>
      <c r="P2382" s="2">
        <v>884</v>
      </c>
      <c r="Q2382" s="2">
        <v>884</v>
      </c>
      <c r="R2382" s="3">
        <f t="shared" si="283"/>
        <v>932.62</v>
      </c>
      <c r="S2382" s="3">
        <f t="shared" si="284"/>
        <v>982.04885999999999</v>
      </c>
      <c r="T2382" s="2">
        <v>0</v>
      </c>
      <c r="U2382" s="2">
        <v>0</v>
      </c>
      <c r="V2382" s="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 s="2">
        <f t="shared" si="285"/>
        <v>0</v>
      </c>
      <c r="AI2382" s="2">
        <f t="shared" si="280"/>
        <v>0</v>
      </c>
      <c r="AJ2382">
        <v>0</v>
      </c>
      <c r="AK2382" s="2">
        <f t="shared" si="286"/>
        <v>0</v>
      </c>
    </row>
    <row r="2383" spans="1:37" ht="12.75" customHeight="1">
      <c r="A2383" s="2">
        <v>14</v>
      </c>
      <c r="B2383" s="2">
        <v>15</v>
      </c>
      <c r="C2383" s="2" t="s">
        <v>10</v>
      </c>
      <c r="D2383" t="s">
        <v>1446</v>
      </c>
      <c r="E2383" s="2" t="s">
        <v>1607</v>
      </c>
      <c r="F2383" t="str">
        <f t="shared" si="281"/>
        <v>078GENERAL EXPENSES - OTHER</v>
      </c>
      <c r="G2383" t="str">
        <f t="shared" si="282"/>
        <v>1364SUBSISTANCE &amp; TRAVELLING EXPENSES</v>
      </c>
      <c r="H2383" s="2" t="s">
        <v>1573</v>
      </c>
      <c r="I2383" t="s">
        <v>1326</v>
      </c>
      <c r="J2383" s="2" t="s">
        <v>581</v>
      </c>
      <c r="K2383" s="2" t="s">
        <v>582</v>
      </c>
      <c r="L2383" s="2" t="s">
        <v>395</v>
      </c>
      <c r="M2383" s="2" t="s">
        <v>396</v>
      </c>
      <c r="N2383" s="2" t="s">
        <v>477</v>
      </c>
      <c r="O2383" s="2" t="s">
        <v>478</v>
      </c>
      <c r="P2383" s="2">
        <v>26835</v>
      </c>
      <c r="Q2383" s="2">
        <v>26835</v>
      </c>
      <c r="R2383" s="3">
        <f t="shared" si="283"/>
        <v>28310.924999999999</v>
      </c>
      <c r="S2383" s="3">
        <f t="shared" si="284"/>
        <v>29811.404025</v>
      </c>
      <c r="T2383" s="2">
        <v>26598.5</v>
      </c>
      <c r="U2383" s="2">
        <v>0</v>
      </c>
      <c r="V2383" s="2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2508.6</v>
      </c>
      <c r="AC2383">
        <v>4736.6000000000004</v>
      </c>
      <c r="AD2383">
        <v>8949.11</v>
      </c>
      <c r="AE2383">
        <v>4371.07</v>
      </c>
      <c r="AF2383">
        <v>5733.12</v>
      </c>
      <c r="AG2383">
        <v>300</v>
      </c>
      <c r="AH2383" s="2">
        <f t="shared" si="285"/>
        <v>26598.5</v>
      </c>
      <c r="AI2383" s="2">
        <f t="shared" si="280"/>
        <v>0.99118688280231038</v>
      </c>
      <c r="AJ2383">
        <v>26598.5</v>
      </c>
      <c r="AK2383" s="2">
        <f t="shared" si="286"/>
        <v>53197</v>
      </c>
    </row>
    <row r="2384" spans="1:37" ht="12.75" customHeight="1">
      <c r="A2384" s="2">
        <v>14</v>
      </c>
      <c r="B2384" s="2">
        <v>15</v>
      </c>
      <c r="C2384" s="2" t="s">
        <v>10</v>
      </c>
      <c r="D2384" t="s">
        <v>1446</v>
      </c>
      <c r="E2384" s="2" t="s">
        <v>1607</v>
      </c>
      <c r="F2384" t="str">
        <f t="shared" si="281"/>
        <v>078GENERAL EXPENSES - OTHER</v>
      </c>
      <c r="G2384" t="str">
        <f t="shared" si="282"/>
        <v>1366TELEPHONE</v>
      </c>
      <c r="H2384" s="2" t="s">
        <v>1573</v>
      </c>
      <c r="I2384" t="s">
        <v>1326</v>
      </c>
      <c r="J2384" s="2" t="s">
        <v>581</v>
      </c>
      <c r="K2384" s="2" t="s">
        <v>582</v>
      </c>
      <c r="L2384" s="2" t="s">
        <v>395</v>
      </c>
      <c r="M2384" s="2" t="s">
        <v>396</v>
      </c>
      <c r="N2384" s="2" t="s">
        <v>479</v>
      </c>
      <c r="O2384" s="2" t="s">
        <v>309</v>
      </c>
      <c r="P2384" s="2">
        <v>0</v>
      </c>
      <c r="Q2384" s="2">
        <v>0</v>
      </c>
      <c r="R2384" s="3">
        <f t="shared" si="283"/>
        <v>0</v>
      </c>
      <c r="S2384" s="3">
        <f t="shared" si="284"/>
        <v>0</v>
      </c>
      <c r="T2384" s="2">
        <v>0</v>
      </c>
      <c r="U2384" s="2">
        <v>0</v>
      </c>
      <c r="V2384" s="2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 s="2">
        <f t="shared" si="285"/>
        <v>0</v>
      </c>
      <c r="AI2384" s="2" t="e">
        <f t="shared" si="280"/>
        <v>#DIV/0!</v>
      </c>
      <c r="AJ2384">
        <v>0</v>
      </c>
      <c r="AK2384" s="2">
        <f t="shared" si="286"/>
        <v>0</v>
      </c>
    </row>
    <row r="2385" spans="1:37" ht="12.75" customHeight="1">
      <c r="A2385" s="2">
        <v>14</v>
      </c>
      <c r="B2385" s="2">
        <v>15</v>
      </c>
      <c r="C2385" s="2" t="s">
        <v>10</v>
      </c>
      <c r="D2385" t="s">
        <v>1446</v>
      </c>
      <c r="E2385" s="2" t="s">
        <v>1607</v>
      </c>
      <c r="F2385" t="str">
        <f t="shared" si="281"/>
        <v>078GENERAL EXPENSES - OTHER</v>
      </c>
      <c r="G2385" t="str">
        <f t="shared" si="282"/>
        <v>1367TESTING OF SAMPLES</v>
      </c>
      <c r="H2385" s="2" t="s">
        <v>1573</v>
      </c>
      <c r="I2385" t="s">
        <v>1326</v>
      </c>
      <c r="J2385" s="2" t="s">
        <v>581</v>
      </c>
      <c r="K2385" s="2" t="s">
        <v>582</v>
      </c>
      <c r="L2385" s="2" t="s">
        <v>395</v>
      </c>
      <c r="M2385" s="2" t="s">
        <v>396</v>
      </c>
      <c r="N2385" s="2" t="s">
        <v>1276</v>
      </c>
      <c r="O2385" s="2" t="s">
        <v>1277</v>
      </c>
      <c r="P2385" s="2">
        <v>813</v>
      </c>
      <c r="Q2385" s="2">
        <v>813</v>
      </c>
      <c r="R2385" s="3">
        <f t="shared" si="283"/>
        <v>857.71500000000003</v>
      </c>
      <c r="S2385" s="3">
        <f t="shared" si="284"/>
        <v>903.17389500000002</v>
      </c>
      <c r="T2385" s="2">
        <v>0</v>
      </c>
      <c r="U2385" s="2">
        <v>0</v>
      </c>
      <c r="V2385" s="2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 s="2">
        <f t="shared" si="285"/>
        <v>0</v>
      </c>
      <c r="AI2385" s="2">
        <f t="shared" si="280"/>
        <v>0</v>
      </c>
      <c r="AJ2385">
        <v>0</v>
      </c>
      <c r="AK2385" s="2">
        <f t="shared" si="286"/>
        <v>0</v>
      </c>
    </row>
    <row r="2386" spans="1:37" ht="12.75" customHeight="1">
      <c r="A2386" s="2">
        <v>14</v>
      </c>
      <c r="B2386" s="2">
        <v>15</v>
      </c>
      <c r="C2386" s="2" t="s">
        <v>10</v>
      </c>
      <c r="D2386" t="s">
        <v>1447</v>
      </c>
      <c r="E2386" s="2" t="s">
        <v>1607</v>
      </c>
      <c r="F2386" t="str">
        <f t="shared" si="281"/>
        <v>078GENERAL EXPENSES - OTHER</v>
      </c>
      <c r="G2386" t="str">
        <f t="shared" si="282"/>
        <v>1301ADVERTISING - GENERAL</v>
      </c>
      <c r="H2386" s="2" t="s">
        <v>1573</v>
      </c>
      <c r="I2386" t="s">
        <v>1326</v>
      </c>
      <c r="J2386" s="2" t="s">
        <v>585</v>
      </c>
      <c r="K2386" s="2" t="s">
        <v>586</v>
      </c>
      <c r="L2386" s="2" t="s">
        <v>395</v>
      </c>
      <c r="M2386" s="2" t="s">
        <v>396</v>
      </c>
      <c r="N2386" s="2" t="s">
        <v>529</v>
      </c>
      <c r="O2386" s="2" t="s">
        <v>530</v>
      </c>
      <c r="P2386" s="2">
        <v>1059</v>
      </c>
      <c r="Q2386" s="2">
        <v>1059</v>
      </c>
      <c r="R2386" s="3">
        <f t="shared" si="283"/>
        <v>1117.2449999999999</v>
      </c>
      <c r="S2386" s="3">
        <f t="shared" si="284"/>
        <v>1176.458985</v>
      </c>
      <c r="T2386" s="2">
        <v>0</v>
      </c>
      <c r="U2386" s="2">
        <v>0</v>
      </c>
      <c r="V2386" s="2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 s="2">
        <f t="shared" si="285"/>
        <v>0</v>
      </c>
      <c r="AI2386" s="2">
        <f t="shared" si="280"/>
        <v>0</v>
      </c>
      <c r="AJ2386">
        <v>0</v>
      </c>
      <c r="AK2386" s="2">
        <f t="shared" si="286"/>
        <v>0</v>
      </c>
    </row>
    <row r="2387" spans="1:37" ht="12.75" customHeight="1">
      <c r="A2387" s="2">
        <v>14</v>
      </c>
      <c r="B2387" s="2">
        <v>15</v>
      </c>
      <c r="C2387" s="2" t="s">
        <v>10</v>
      </c>
      <c r="D2387" t="s">
        <v>1447</v>
      </c>
      <c r="E2387" s="2" t="s">
        <v>1607</v>
      </c>
      <c r="F2387" t="str">
        <f t="shared" si="281"/>
        <v>078GENERAL EXPENSES - OTHER</v>
      </c>
      <c r="G2387" t="str">
        <f t="shared" si="282"/>
        <v>1308CONFERENCE &amp; CONVENTION COST - DOMESTIC</v>
      </c>
      <c r="H2387" s="2" t="s">
        <v>1573</v>
      </c>
      <c r="I2387" t="s">
        <v>1326</v>
      </c>
      <c r="J2387" s="2" t="s">
        <v>585</v>
      </c>
      <c r="K2387" s="2" t="s">
        <v>586</v>
      </c>
      <c r="L2387" s="2" t="s">
        <v>395</v>
      </c>
      <c r="M2387" s="2" t="s">
        <v>396</v>
      </c>
      <c r="N2387" s="2" t="s">
        <v>463</v>
      </c>
      <c r="O2387" s="2" t="s">
        <v>464</v>
      </c>
      <c r="P2387" s="2">
        <v>1093</v>
      </c>
      <c r="Q2387" s="2">
        <v>1093</v>
      </c>
      <c r="R2387" s="3">
        <f t="shared" si="283"/>
        <v>1153.115</v>
      </c>
      <c r="S2387" s="3">
        <f t="shared" si="284"/>
        <v>1214.2300949999999</v>
      </c>
      <c r="T2387" s="2">
        <v>250</v>
      </c>
      <c r="U2387" s="2">
        <v>0</v>
      </c>
      <c r="V2387" s="2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250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 s="2">
        <f t="shared" si="285"/>
        <v>250</v>
      </c>
      <c r="AI2387" s="2">
        <f t="shared" si="280"/>
        <v>0.22872827081427263</v>
      </c>
      <c r="AJ2387">
        <v>250</v>
      </c>
      <c r="AK2387" s="2">
        <f t="shared" si="286"/>
        <v>500</v>
      </c>
    </row>
    <row r="2388" spans="1:37" ht="12.75" customHeight="1">
      <c r="A2388" s="2">
        <v>14</v>
      </c>
      <c r="B2388" s="2">
        <v>15</v>
      </c>
      <c r="C2388" s="2" t="s">
        <v>10</v>
      </c>
      <c r="D2388" t="s">
        <v>1447</v>
      </c>
      <c r="E2388" s="2" t="s">
        <v>1607</v>
      </c>
      <c r="F2388" t="str">
        <f t="shared" si="281"/>
        <v>078GENERAL EXPENSES - OTHER</v>
      </c>
      <c r="G2388" t="str">
        <f t="shared" si="282"/>
        <v>1310CONSULTANTS &amp; PROFFESIONAL FEES</v>
      </c>
      <c r="H2388" s="2" t="s">
        <v>1573</v>
      </c>
      <c r="I2388" t="s">
        <v>1326</v>
      </c>
      <c r="J2388" s="2" t="s">
        <v>585</v>
      </c>
      <c r="K2388" s="2" t="s">
        <v>586</v>
      </c>
      <c r="L2388" s="2" t="s">
        <v>395</v>
      </c>
      <c r="M2388" s="2" t="s">
        <v>396</v>
      </c>
      <c r="N2388" s="2" t="s">
        <v>457</v>
      </c>
      <c r="O2388" s="2" t="s">
        <v>458</v>
      </c>
      <c r="P2388" s="2">
        <v>48</v>
      </c>
      <c r="Q2388" s="2">
        <v>48</v>
      </c>
      <c r="R2388" s="3">
        <f t="shared" si="283"/>
        <v>50.64</v>
      </c>
      <c r="S2388" s="3">
        <f t="shared" si="284"/>
        <v>53.323920000000001</v>
      </c>
      <c r="T2388" s="2">
        <v>0</v>
      </c>
      <c r="U2388" s="2">
        <v>0</v>
      </c>
      <c r="V2388" s="2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 s="2">
        <f t="shared" si="285"/>
        <v>0</v>
      </c>
      <c r="AI2388" s="2">
        <f t="shared" ref="AI2388:AI2451" si="287">AH2388/P2388</f>
        <v>0</v>
      </c>
      <c r="AJ2388">
        <v>0</v>
      </c>
      <c r="AK2388" s="2">
        <f t="shared" si="286"/>
        <v>0</v>
      </c>
    </row>
    <row r="2389" spans="1:37" ht="12.75" customHeight="1">
      <c r="A2389" s="2">
        <v>14</v>
      </c>
      <c r="B2389" s="2">
        <v>15</v>
      </c>
      <c r="C2389" s="2" t="s">
        <v>10</v>
      </c>
      <c r="D2389" t="s">
        <v>1447</v>
      </c>
      <c r="E2389" s="2" t="s">
        <v>1607</v>
      </c>
      <c r="F2389" t="str">
        <f t="shared" ref="F2389:F2452" si="288">L2389&amp;M2389</f>
        <v>078GENERAL EXPENSES - OTHER</v>
      </c>
      <c r="G2389" t="str">
        <f t="shared" ref="G2389:G2452" si="289">N2389&amp;O2389</f>
        <v>1321ENTERTAINMENT - OFFICIALS</v>
      </c>
      <c r="H2389" s="2" t="s">
        <v>1573</v>
      </c>
      <c r="I2389" t="s">
        <v>1326</v>
      </c>
      <c r="J2389" s="2" t="s">
        <v>585</v>
      </c>
      <c r="K2389" s="2" t="s">
        <v>586</v>
      </c>
      <c r="L2389" s="2" t="s">
        <v>395</v>
      </c>
      <c r="M2389" s="2" t="s">
        <v>396</v>
      </c>
      <c r="N2389" s="2" t="s">
        <v>467</v>
      </c>
      <c r="O2389" s="2" t="s">
        <v>468</v>
      </c>
      <c r="P2389" s="2">
        <v>2000</v>
      </c>
      <c r="Q2389" s="2">
        <v>2000</v>
      </c>
      <c r="R2389" s="3">
        <f t="shared" ref="R2389:R2452" si="290">SUM((Q2389*0.055)+Q2389)</f>
        <v>2110</v>
      </c>
      <c r="S2389" s="3">
        <f t="shared" ref="S2389:S2452" si="291">SUM((R2389*0.053)+R2389)</f>
        <v>2221.83</v>
      </c>
      <c r="T2389" s="2">
        <v>472.2</v>
      </c>
      <c r="U2389" s="2">
        <v>0</v>
      </c>
      <c r="V2389" s="2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85</v>
      </c>
      <c r="AF2389">
        <v>0</v>
      </c>
      <c r="AG2389">
        <v>387.2</v>
      </c>
      <c r="AH2389" s="2">
        <f t="shared" ref="AH2389:AH2452" si="292">SUM(AB2389:AG2389)</f>
        <v>472.2</v>
      </c>
      <c r="AI2389" s="2">
        <f t="shared" si="287"/>
        <v>0.2361</v>
      </c>
      <c r="AJ2389">
        <v>472.2</v>
      </c>
      <c r="AK2389" s="2">
        <f t="shared" ref="AK2389:AK2452" si="293">T2389*2</f>
        <v>944.4</v>
      </c>
    </row>
    <row r="2390" spans="1:37" ht="12.75" customHeight="1">
      <c r="A2390" s="2">
        <v>14</v>
      </c>
      <c r="B2390" s="2">
        <v>15</v>
      </c>
      <c r="C2390" s="2" t="s">
        <v>10</v>
      </c>
      <c r="D2390" t="s">
        <v>1447</v>
      </c>
      <c r="E2390" s="2" t="s">
        <v>1607</v>
      </c>
      <c r="F2390" t="str">
        <f t="shared" si="288"/>
        <v>078GENERAL EXPENSES - OTHER</v>
      </c>
      <c r="G2390" t="str">
        <f t="shared" si="289"/>
        <v>1327INSURANCE</v>
      </c>
      <c r="H2390" s="2" t="s">
        <v>1573</v>
      </c>
      <c r="I2390" t="s">
        <v>1326</v>
      </c>
      <c r="J2390" s="2" t="s">
        <v>585</v>
      </c>
      <c r="K2390" s="2" t="s">
        <v>586</v>
      </c>
      <c r="L2390" s="2" t="s">
        <v>395</v>
      </c>
      <c r="M2390" s="2" t="s">
        <v>396</v>
      </c>
      <c r="N2390" s="2" t="s">
        <v>1243</v>
      </c>
      <c r="O2390" s="2" t="s">
        <v>1244</v>
      </c>
      <c r="P2390" s="2">
        <v>54732</v>
      </c>
      <c r="Q2390" s="2">
        <v>54732</v>
      </c>
      <c r="R2390" s="3">
        <f t="shared" si="290"/>
        <v>57742.26</v>
      </c>
      <c r="S2390" s="3">
        <f t="shared" si="291"/>
        <v>60802.599780000004</v>
      </c>
      <c r="T2390" s="2">
        <v>0</v>
      </c>
      <c r="U2390" s="2">
        <v>0</v>
      </c>
      <c r="V2390" s="2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 s="2">
        <f t="shared" si="292"/>
        <v>0</v>
      </c>
      <c r="AI2390" s="2">
        <f t="shared" si="287"/>
        <v>0</v>
      </c>
      <c r="AJ2390">
        <v>0</v>
      </c>
      <c r="AK2390" s="2">
        <f t="shared" si="293"/>
        <v>0</v>
      </c>
    </row>
    <row r="2391" spans="1:37" ht="12.75" customHeight="1">
      <c r="A2391" s="2">
        <v>14</v>
      </c>
      <c r="B2391" s="2">
        <v>15</v>
      </c>
      <c r="C2391" s="2" t="s">
        <v>10</v>
      </c>
      <c r="D2391" t="s">
        <v>1447</v>
      </c>
      <c r="E2391" s="2" t="s">
        <v>1607</v>
      </c>
      <c r="F2391" t="str">
        <f t="shared" si="288"/>
        <v>078GENERAL EXPENSES - OTHER</v>
      </c>
      <c r="G2391" t="str">
        <f t="shared" si="289"/>
        <v>1344NON-CAPITAL TOOLS &amp; EQUIPMENT</v>
      </c>
      <c r="H2391" s="2" t="s">
        <v>1573</v>
      </c>
      <c r="I2391" t="s">
        <v>1326</v>
      </c>
      <c r="J2391" s="2" t="s">
        <v>585</v>
      </c>
      <c r="K2391" s="2" t="s">
        <v>586</v>
      </c>
      <c r="L2391" s="2" t="s">
        <v>395</v>
      </c>
      <c r="M2391" s="2" t="s">
        <v>396</v>
      </c>
      <c r="N2391" s="2" t="s">
        <v>469</v>
      </c>
      <c r="O2391" s="2" t="s">
        <v>470</v>
      </c>
      <c r="P2391" s="2">
        <v>50104</v>
      </c>
      <c r="Q2391" s="2">
        <v>50104</v>
      </c>
      <c r="R2391" s="3">
        <f t="shared" si="290"/>
        <v>52859.72</v>
      </c>
      <c r="S2391" s="3">
        <f t="shared" si="291"/>
        <v>55661.285159999999</v>
      </c>
      <c r="T2391" s="2">
        <v>9590.9700000000012</v>
      </c>
      <c r="U2391" s="2">
        <v>0</v>
      </c>
      <c r="V2391" s="2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1308.95</v>
      </c>
      <c r="AD2391">
        <v>0</v>
      </c>
      <c r="AE2391">
        <v>6456.8</v>
      </c>
      <c r="AF2391">
        <v>92.81</v>
      </c>
      <c r="AG2391">
        <v>1732.41</v>
      </c>
      <c r="AH2391" s="2">
        <f t="shared" si="292"/>
        <v>9590.9700000000012</v>
      </c>
      <c r="AI2391" s="2">
        <f t="shared" si="287"/>
        <v>0.19142124381286926</v>
      </c>
      <c r="AJ2391">
        <v>9590.9699999999993</v>
      </c>
      <c r="AK2391" s="2">
        <f t="shared" si="293"/>
        <v>19181.940000000002</v>
      </c>
    </row>
    <row r="2392" spans="1:37" ht="12.75" customHeight="1">
      <c r="A2392" s="2">
        <v>14</v>
      </c>
      <c r="B2392" s="2">
        <v>15</v>
      </c>
      <c r="C2392" s="2" t="s">
        <v>10</v>
      </c>
      <c r="D2392" t="s">
        <v>1447</v>
      </c>
      <c r="E2392" s="2" t="s">
        <v>1607</v>
      </c>
      <c r="F2392" t="str">
        <f t="shared" si="288"/>
        <v>078GENERAL EXPENSES - OTHER</v>
      </c>
      <c r="G2392" t="str">
        <f t="shared" si="289"/>
        <v>1347POSTAGE &amp; COURIER FEES</v>
      </c>
      <c r="H2392" s="2" t="s">
        <v>1573</v>
      </c>
      <c r="I2392" t="s">
        <v>1326</v>
      </c>
      <c r="J2392" s="2" t="s">
        <v>585</v>
      </c>
      <c r="K2392" s="2" t="s">
        <v>586</v>
      </c>
      <c r="L2392" s="2" t="s">
        <v>395</v>
      </c>
      <c r="M2392" s="2" t="s">
        <v>396</v>
      </c>
      <c r="N2392" s="2" t="s">
        <v>471</v>
      </c>
      <c r="O2392" s="2" t="s">
        <v>472</v>
      </c>
      <c r="P2392" s="2">
        <v>231725</v>
      </c>
      <c r="Q2392" s="2">
        <v>231725</v>
      </c>
      <c r="R2392" s="3">
        <f t="shared" si="290"/>
        <v>244469.875</v>
      </c>
      <c r="S2392" s="3">
        <f t="shared" si="291"/>
        <v>257426.77837499999</v>
      </c>
      <c r="T2392" s="2">
        <v>36742.060000000005</v>
      </c>
      <c r="U2392" s="2">
        <v>0</v>
      </c>
      <c r="V2392" s="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1877.47</v>
      </c>
      <c r="AC2392">
        <v>3737.4</v>
      </c>
      <c r="AD2392">
        <v>2149.1799999999998</v>
      </c>
      <c r="AE2392">
        <v>1675.28</v>
      </c>
      <c r="AF2392">
        <v>12962.36</v>
      </c>
      <c r="AG2392">
        <v>14340.37</v>
      </c>
      <c r="AH2392" s="2">
        <f t="shared" si="292"/>
        <v>36742.060000000005</v>
      </c>
      <c r="AI2392" s="2">
        <f t="shared" si="287"/>
        <v>0.15855889524220523</v>
      </c>
      <c r="AJ2392">
        <v>36742.06</v>
      </c>
      <c r="AK2392" s="2">
        <f t="shared" si="293"/>
        <v>73484.12000000001</v>
      </c>
    </row>
    <row r="2393" spans="1:37" ht="12.75" customHeight="1">
      <c r="A2393" s="2">
        <v>14</v>
      </c>
      <c r="B2393" s="2">
        <v>15</v>
      </c>
      <c r="C2393" s="2" t="s">
        <v>10</v>
      </c>
      <c r="D2393" t="s">
        <v>1447</v>
      </c>
      <c r="E2393" s="2" t="s">
        <v>1607</v>
      </c>
      <c r="F2393" t="str">
        <f t="shared" si="288"/>
        <v>078GENERAL EXPENSES - OTHER</v>
      </c>
      <c r="G2393" t="str">
        <f t="shared" si="289"/>
        <v>1348PRINTING &amp; STATIONERY</v>
      </c>
      <c r="H2393" s="2" t="s">
        <v>1573</v>
      </c>
      <c r="I2393" t="s">
        <v>1326</v>
      </c>
      <c r="J2393" s="2" t="s">
        <v>585</v>
      </c>
      <c r="K2393" s="2" t="s">
        <v>586</v>
      </c>
      <c r="L2393" s="2" t="s">
        <v>395</v>
      </c>
      <c r="M2393" s="2" t="s">
        <v>396</v>
      </c>
      <c r="N2393" s="2" t="s">
        <v>473</v>
      </c>
      <c r="O2393" s="2" t="s">
        <v>474</v>
      </c>
      <c r="P2393" s="2">
        <v>29609</v>
      </c>
      <c r="Q2393" s="2">
        <f>29609+3223</f>
        <v>32832</v>
      </c>
      <c r="R2393" s="3">
        <f t="shared" si="290"/>
        <v>34637.760000000002</v>
      </c>
      <c r="S2393" s="3">
        <f t="shared" si="291"/>
        <v>36473.561280000002</v>
      </c>
      <c r="T2393" s="2">
        <v>30882.379999999997</v>
      </c>
      <c r="U2393" s="2">
        <v>0</v>
      </c>
      <c r="V2393" s="2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28403.82</v>
      </c>
      <c r="AC2393">
        <v>-130.06</v>
      </c>
      <c r="AD2393">
        <v>273.77999999999997</v>
      </c>
      <c r="AE2393">
        <v>0</v>
      </c>
      <c r="AF2393">
        <v>0</v>
      </c>
      <c r="AG2393">
        <v>2334.84</v>
      </c>
      <c r="AH2393" s="2">
        <f t="shared" si="292"/>
        <v>30882.379999999997</v>
      </c>
      <c r="AI2393" s="2">
        <f t="shared" si="287"/>
        <v>1.0430065182883581</v>
      </c>
      <c r="AJ2393">
        <v>30882.38</v>
      </c>
      <c r="AK2393" s="2">
        <f t="shared" si="293"/>
        <v>61764.759999999995</v>
      </c>
    </row>
    <row r="2394" spans="1:37" ht="12.75" customHeight="1">
      <c r="A2394" s="2">
        <v>14</v>
      </c>
      <c r="B2394" s="2">
        <v>15</v>
      </c>
      <c r="C2394" s="2" t="s">
        <v>10</v>
      </c>
      <c r="D2394" t="s">
        <v>1447</v>
      </c>
      <c r="E2394" s="2" t="s">
        <v>1607</v>
      </c>
      <c r="F2394" t="str">
        <f t="shared" si="288"/>
        <v>078GENERAL EXPENSES - OTHER</v>
      </c>
      <c r="G2394" t="str">
        <f t="shared" si="289"/>
        <v>1364SUBSISTANCE &amp; TRAVELLING EXPENSES</v>
      </c>
      <c r="H2394" s="2" t="s">
        <v>1573</v>
      </c>
      <c r="I2394" t="s">
        <v>1326</v>
      </c>
      <c r="J2394" s="2" t="s">
        <v>585</v>
      </c>
      <c r="K2394" s="2" t="s">
        <v>586</v>
      </c>
      <c r="L2394" s="2" t="s">
        <v>395</v>
      </c>
      <c r="M2394" s="2" t="s">
        <v>396</v>
      </c>
      <c r="N2394" s="2" t="s">
        <v>477</v>
      </c>
      <c r="O2394" s="2" t="s">
        <v>478</v>
      </c>
      <c r="P2394" s="2">
        <v>163415</v>
      </c>
      <c r="Q2394" s="2">
        <v>163415</v>
      </c>
      <c r="R2394" s="3">
        <f t="shared" si="290"/>
        <v>172402.82500000001</v>
      </c>
      <c r="S2394" s="3">
        <f t="shared" si="291"/>
        <v>181540.17472500002</v>
      </c>
      <c r="T2394" s="2">
        <v>68545.200000000012</v>
      </c>
      <c r="U2394" s="2">
        <v>0</v>
      </c>
      <c r="V2394" s="2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12842.18</v>
      </c>
      <c r="AC2394">
        <v>4290.0200000000004</v>
      </c>
      <c r="AD2394">
        <v>23274.29</v>
      </c>
      <c r="AE2394">
        <v>13587.26</v>
      </c>
      <c r="AF2394">
        <v>9421.25</v>
      </c>
      <c r="AG2394">
        <v>5130.2</v>
      </c>
      <c r="AH2394" s="2">
        <f t="shared" si="292"/>
        <v>68545.200000000012</v>
      </c>
      <c r="AI2394" s="2">
        <f t="shared" si="287"/>
        <v>0.41945476241471108</v>
      </c>
      <c r="AJ2394">
        <v>68545.2</v>
      </c>
      <c r="AK2394" s="2">
        <f t="shared" si="293"/>
        <v>137090.40000000002</v>
      </c>
    </row>
    <row r="2395" spans="1:37" ht="12.75" customHeight="1">
      <c r="A2395" s="2">
        <v>14</v>
      </c>
      <c r="B2395" s="2">
        <v>15</v>
      </c>
      <c r="C2395" s="2" t="s">
        <v>10</v>
      </c>
      <c r="D2395" t="s">
        <v>1447</v>
      </c>
      <c r="E2395" s="2" t="s">
        <v>1607</v>
      </c>
      <c r="F2395" t="str">
        <f t="shared" si="288"/>
        <v>078GENERAL EXPENSES - OTHER</v>
      </c>
      <c r="G2395" t="str">
        <f t="shared" si="289"/>
        <v>1366TELEPHONE</v>
      </c>
      <c r="H2395" s="2" t="s">
        <v>1573</v>
      </c>
      <c r="I2395" t="s">
        <v>1326</v>
      </c>
      <c r="J2395" s="2" t="s">
        <v>585</v>
      </c>
      <c r="K2395" s="2" t="s">
        <v>586</v>
      </c>
      <c r="L2395" s="2" t="s">
        <v>395</v>
      </c>
      <c r="M2395" s="2" t="s">
        <v>396</v>
      </c>
      <c r="N2395" s="2" t="s">
        <v>479</v>
      </c>
      <c r="O2395" s="2" t="s">
        <v>309</v>
      </c>
      <c r="P2395" s="2">
        <v>23136</v>
      </c>
      <c r="Q2395" s="2">
        <f>23136+23136</f>
        <v>46272</v>
      </c>
      <c r="R2395" s="3">
        <f t="shared" si="290"/>
        <v>48816.959999999999</v>
      </c>
      <c r="S2395" s="3">
        <f t="shared" si="291"/>
        <v>51404.258880000001</v>
      </c>
      <c r="T2395" s="2">
        <v>7071.3499999999995</v>
      </c>
      <c r="U2395" s="2">
        <v>0</v>
      </c>
      <c r="V2395" s="2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1167.04</v>
      </c>
      <c r="AC2395">
        <v>1193.3699999999999</v>
      </c>
      <c r="AD2395">
        <v>1181.9000000000001</v>
      </c>
      <c r="AE2395">
        <v>1000</v>
      </c>
      <c r="AF2395">
        <v>1350.96</v>
      </c>
      <c r="AG2395">
        <v>1178.08</v>
      </c>
      <c r="AH2395" s="2">
        <f t="shared" si="292"/>
        <v>7071.3499999999995</v>
      </c>
      <c r="AI2395" s="2">
        <f t="shared" si="287"/>
        <v>0.30564272130013831</v>
      </c>
      <c r="AJ2395">
        <v>7071.35</v>
      </c>
      <c r="AK2395" s="2">
        <f t="shared" si="293"/>
        <v>14142.699999999999</v>
      </c>
    </row>
    <row r="2396" spans="1:37" ht="12.75" customHeight="1">
      <c r="A2396" s="2">
        <v>14</v>
      </c>
      <c r="B2396" s="2">
        <v>15</v>
      </c>
      <c r="C2396" s="2" t="s">
        <v>10</v>
      </c>
      <c r="D2396" t="s">
        <v>1448</v>
      </c>
      <c r="E2396" s="2" t="s">
        <v>1607</v>
      </c>
      <c r="F2396" t="str">
        <f t="shared" si="288"/>
        <v>078GENERAL EXPENSES - OTHER</v>
      </c>
      <c r="G2396" t="str">
        <f t="shared" si="289"/>
        <v>1308CONFERENCE &amp; CONVENTION COST - DOMESTIC</v>
      </c>
      <c r="H2396" s="2" t="s">
        <v>1567</v>
      </c>
      <c r="I2396" t="s">
        <v>1326</v>
      </c>
      <c r="J2396" s="2" t="s">
        <v>587</v>
      </c>
      <c r="K2396" s="2" t="s">
        <v>588</v>
      </c>
      <c r="L2396" s="2" t="s">
        <v>395</v>
      </c>
      <c r="M2396" s="2" t="s">
        <v>396</v>
      </c>
      <c r="N2396" s="2" t="s">
        <v>463</v>
      </c>
      <c r="O2396" s="2" t="s">
        <v>464</v>
      </c>
      <c r="P2396" s="2">
        <v>40663</v>
      </c>
      <c r="Q2396" s="2">
        <v>40663</v>
      </c>
      <c r="R2396" s="3">
        <f t="shared" si="290"/>
        <v>42899.464999999997</v>
      </c>
      <c r="S2396" s="3">
        <f t="shared" si="291"/>
        <v>45173.136644999999</v>
      </c>
      <c r="T2396" s="2">
        <v>19942.650000000001</v>
      </c>
      <c r="U2396" s="2">
        <v>0</v>
      </c>
      <c r="V2396" s="2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3596.49</v>
      </c>
      <c r="AC2396">
        <v>10078.950000000001</v>
      </c>
      <c r="AD2396">
        <v>3885.96</v>
      </c>
      <c r="AE2396">
        <v>0</v>
      </c>
      <c r="AF2396">
        <v>0</v>
      </c>
      <c r="AG2396">
        <v>2381.25</v>
      </c>
      <c r="AH2396" s="2">
        <f t="shared" si="292"/>
        <v>19942.650000000001</v>
      </c>
      <c r="AI2396" s="2">
        <f t="shared" si="287"/>
        <v>0.49043725253916343</v>
      </c>
      <c r="AJ2396">
        <v>19942.650000000001</v>
      </c>
      <c r="AK2396" s="2">
        <f t="shared" si="293"/>
        <v>39885.300000000003</v>
      </c>
    </row>
    <row r="2397" spans="1:37" ht="12.75" customHeight="1">
      <c r="A2397" s="2">
        <v>14</v>
      </c>
      <c r="B2397" s="2">
        <v>15</v>
      </c>
      <c r="C2397" s="2" t="s">
        <v>10</v>
      </c>
      <c r="D2397" t="s">
        <v>1448</v>
      </c>
      <c r="E2397" s="2" t="s">
        <v>1607</v>
      </c>
      <c r="F2397" t="str">
        <f t="shared" si="288"/>
        <v>078GENERAL EXPENSES - OTHER</v>
      </c>
      <c r="G2397" t="str">
        <f t="shared" si="289"/>
        <v>1309CONFERENCE &amp; CONVENTION COST - INTERNATIONAL</v>
      </c>
      <c r="H2397" s="2" t="s">
        <v>1567</v>
      </c>
      <c r="I2397" t="s">
        <v>1326</v>
      </c>
      <c r="J2397" s="2" t="s">
        <v>587</v>
      </c>
      <c r="K2397" s="2" t="s">
        <v>588</v>
      </c>
      <c r="L2397" s="2" t="s">
        <v>395</v>
      </c>
      <c r="M2397" s="2" t="s">
        <v>396</v>
      </c>
      <c r="N2397" s="2" t="s">
        <v>1235</v>
      </c>
      <c r="O2397" s="2" t="s">
        <v>1236</v>
      </c>
      <c r="P2397" s="2">
        <v>26000</v>
      </c>
      <c r="Q2397" s="2">
        <v>26000</v>
      </c>
      <c r="R2397" s="3">
        <f t="shared" si="290"/>
        <v>27430</v>
      </c>
      <c r="S2397" s="3">
        <f t="shared" si="291"/>
        <v>28883.79</v>
      </c>
      <c r="T2397" s="2">
        <v>0</v>
      </c>
      <c r="U2397" s="2">
        <v>0</v>
      </c>
      <c r="V2397" s="2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 s="2">
        <f t="shared" si="292"/>
        <v>0</v>
      </c>
      <c r="AI2397" s="2">
        <f t="shared" si="287"/>
        <v>0</v>
      </c>
      <c r="AJ2397">
        <v>0</v>
      </c>
      <c r="AK2397" s="2">
        <f t="shared" si="293"/>
        <v>0</v>
      </c>
    </row>
    <row r="2398" spans="1:37" ht="12.75" customHeight="1">
      <c r="A2398" s="2">
        <v>14</v>
      </c>
      <c r="B2398" s="2">
        <v>15</v>
      </c>
      <c r="C2398" s="2" t="s">
        <v>10</v>
      </c>
      <c r="D2398" t="s">
        <v>1448</v>
      </c>
      <c r="E2398" s="2" t="s">
        <v>1607</v>
      </c>
      <c r="F2398" t="str">
        <f t="shared" si="288"/>
        <v>078GENERAL EXPENSES - OTHER</v>
      </c>
      <c r="G2398" t="str">
        <f t="shared" si="289"/>
        <v>1310CONSULTANTS &amp; PROFFESIONAL FEES</v>
      </c>
      <c r="H2398" s="2" t="s">
        <v>1567</v>
      </c>
      <c r="I2398" t="s">
        <v>1326</v>
      </c>
      <c r="J2398" s="2" t="s">
        <v>587</v>
      </c>
      <c r="K2398" s="2" t="s">
        <v>588</v>
      </c>
      <c r="L2398" s="2" t="s">
        <v>395</v>
      </c>
      <c r="M2398" s="2" t="s">
        <v>396</v>
      </c>
      <c r="N2398" s="2" t="s">
        <v>457</v>
      </c>
      <c r="O2398" s="2" t="s">
        <v>458</v>
      </c>
      <c r="P2398" s="2">
        <v>2318</v>
      </c>
      <c r="Q2398" s="2">
        <v>2318</v>
      </c>
      <c r="R2398" s="3">
        <f t="shared" si="290"/>
        <v>2445.4899999999998</v>
      </c>
      <c r="S2398" s="3">
        <f t="shared" si="291"/>
        <v>2575.10097</v>
      </c>
      <c r="T2398" s="2">
        <v>0</v>
      </c>
      <c r="U2398" s="2">
        <v>0</v>
      </c>
      <c r="V2398" s="2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 s="2">
        <f t="shared" si="292"/>
        <v>0</v>
      </c>
      <c r="AI2398" s="2">
        <f t="shared" si="287"/>
        <v>0</v>
      </c>
      <c r="AJ2398">
        <v>0</v>
      </c>
      <c r="AK2398" s="2">
        <f t="shared" si="293"/>
        <v>0</v>
      </c>
    </row>
    <row r="2399" spans="1:37" ht="12.75" customHeight="1">
      <c r="A2399" s="2">
        <v>14</v>
      </c>
      <c r="B2399" s="2">
        <v>15</v>
      </c>
      <c r="C2399" s="2" t="s">
        <v>10</v>
      </c>
      <c r="D2399" t="s">
        <v>1448</v>
      </c>
      <c r="E2399" s="2" t="s">
        <v>1607</v>
      </c>
      <c r="F2399" t="str">
        <f t="shared" si="288"/>
        <v>078GENERAL EXPENSES - OTHER</v>
      </c>
      <c r="G2399" t="str">
        <f t="shared" si="289"/>
        <v>1311CONSUMABLE DOMESTIC ITEMS</v>
      </c>
      <c r="H2399" s="2" t="s">
        <v>1567</v>
      </c>
      <c r="I2399" t="s">
        <v>1326</v>
      </c>
      <c r="J2399" s="2" t="s">
        <v>587</v>
      </c>
      <c r="K2399" s="2" t="s">
        <v>588</v>
      </c>
      <c r="L2399" s="2" t="s">
        <v>395</v>
      </c>
      <c r="M2399" s="2" t="s">
        <v>396</v>
      </c>
      <c r="N2399" s="2" t="s">
        <v>465</v>
      </c>
      <c r="O2399" s="2" t="s">
        <v>466</v>
      </c>
      <c r="P2399" s="2">
        <v>941</v>
      </c>
      <c r="Q2399" s="2">
        <v>941</v>
      </c>
      <c r="R2399" s="3">
        <f t="shared" si="290"/>
        <v>992.755</v>
      </c>
      <c r="S2399" s="3">
        <f t="shared" si="291"/>
        <v>1045.3710149999999</v>
      </c>
      <c r="T2399" s="2">
        <v>0</v>
      </c>
      <c r="U2399" s="2">
        <v>0</v>
      </c>
      <c r="V2399" s="2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 s="2">
        <f t="shared" si="292"/>
        <v>0</v>
      </c>
      <c r="AI2399" s="2">
        <f t="shared" si="287"/>
        <v>0</v>
      </c>
      <c r="AJ2399">
        <v>0</v>
      </c>
      <c r="AK2399" s="2">
        <f t="shared" si="293"/>
        <v>0</v>
      </c>
    </row>
    <row r="2400" spans="1:37" ht="12.75" customHeight="1">
      <c r="A2400" s="2">
        <v>14</v>
      </c>
      <c r="B2400" s="2">
        <v>15</v>
      </c>
      <c r="C2400" s="2" t="s">
        <v>10</v>
      </c>
      <c r="D2400" t="s">
        <v>1448</v>
      </c>
      <c r="E2400" s="2" t="s">
        <v>1607</v>
      </c>
      <c r="F2400" t="str">
        <f t="shared" si="288"/>
        <v>078GENERAL EXPENSES - OTHER</v>
      </c>
      <c r="G2400" t="str">
        <f t="shared" si="289"/>
        <v>1312COUNCIL PHOTOGRAPHY &amp; ART WORK</v>
      </c>
      <c r="H2400" s="2" t="s">
        <v>1567</v>
      </c>
      <c r="I2400" t="s">
        <v>1326</v>
      </c>
      <c r="J2400" s="2" t="s">
        <v>587</v>
      </c>
      <c r="K2400" s="2" t="s">
        <v>588</v>
      </c>
      <c r="L2400" s="2" t="s">
        <v>395</v>
      </c>
      <c r="M2400" s="2" t="s">
        <v>396</v>
      </c>
      <c r="N2400" s="2" t="s">
        <v>1227</v>
      </c>
      <c r="O2400" s="2" t="s">
        <v>1228</v>
      </c>
      <c r="P2400" s="2">
        <v>863</v>
      </c>
      <c r="Q2400" s="2">
        <v>863</v>
      </c>
      <c r="R2400" s="3">
        <f t="shared" si="290"/>
        <v>910.46500000000003</v>
      </c>
      <c r="S2400" s="3">
        <f t="shared" si="291"/>
        <v>958.71964500000001</v>
      </c>
      <c r="T2400" s="2">
        <v>0</v>
      </c>
      <c r="U2400" s="2">
        <v>0</v>
      </c>
      <c r="V2400" s="2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 s="2">
        <f t="shared" si="292"/>
        <v>0</v>
      </c>
      <c r="AI2400" s="2">
        <f t="shared" si="287"/>
        <v>0</v>
      </c>
      <c r="AJ2400">
        <v>0</v>
      </c>
      <c r="AK2400" s="2">
        <f t="shared" si="293"/>
        <v>0</v>
      </c>
    </row>
    <row r="2401" spans="1:37" ht="12.75" customHeight="1">
      <c r="A2401" s="2">
        <v>14</v>
      </c>
      <c r="B2401" s="2">
        <v>15</v>
      </c>
      <c r="C2401" s="2" t="s">
        <v>10</v>
      </c>
      <c r="D2401" t="s">
        <v>1448</v>
      </c>
      <c r="E2401" s="2" t="s">
        <v>1607</v>
      </c>
      <c r="F2401" t="str">
        <f t="shared" si="288"/>
        <v>078GENERAL EXPENSES - OTHER</v>
      </c>
      <c r="G2401" t="str">
        <f t="shared" si="289"/>
        <v>1319ELECTION COSTS</v>
      </c>
      <c r="H2401" s="2" t="s">
        <v>1567</v>
      </c>
      <c r="I2401" t="s">
        <v>1326</v>
      </c>
      <c r="J2401" s="2" t="s">
        <v>587</v>
      </c>
      <c r="K2401" s="2" t="s">
        <v>588</v>
      </c>
      <c r="L2401" s="2" t="s">
        <v>395</v>
      </c>
      <c r="M2401" s="2" t="s">
        <v>396</v>
      </c>
      <c r="N2401" s="2" t="s">
        <v>1278</v>
      </c>
      <c r="O2401" s="2" t="s">
        <v>1279</v>
      </c>
      <c r="P2401" s="2">
        <v>3195</v>
      </c>
      <c r="Q2401" s="2">
        <v>3195</v>
      </c>
      <c r="R2401" s="3">
        <f t="shared" si="290"/>
        <v>3370.7249999999999</v>
      </c>
      <c r="S2401" s="3">
        <f t="shared" si="291"/>
        <v>3549.3734249999998</v>
      </c>
      <c r="T2401" s="2">
        <v>0</v>
      </c>
      <c r="U2401" s="2">
        <v>0</v>
      </c>
      <c r="V2401" s="2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 s="2">
        <f t="shared" si="292"/>
        <v>0</v>
      </c>
      <c r="AI2401" s="2">
        <f t="shared" si="287"/>
        <v>0</v>
      </c>
      <c r="AJ2401">
        <v>0</v>
      </c>
      <c r="AK2401" s="2">
        <f t="shared" si="293"/>
        <v>0</v>
      </c>
    </row>
    <row r="2402" spans="1:37" ht="12.75" customHeight="1">
      <c r="A2402" s="2">
        <v>14</v>
      </c>
      <c r="B2402" s="2">
        <v>15</v>
      </c>
      <c r="C2402" s="2" t="s">
        <v>10</v>
      </c>
      <c r="D2402" t="s">
        <v>1448</v>
      </c>
      <c r="E2402" s="2" t="s">
        <v>1607</v>
      </c>
      <c r="F2402" t="str">
        <f t="shared" si="288"/>
        <v>078GENERAL EXPENSES - OTHER</v>
      </c>
      <c r="G2402" t="str">
        <f t="shared" si="289"/>
        <v>1320ENTERTAINMENT - EXECUTIVE COMMITTEE</v>
      </c>
      <c r="H2402" s="2" t="s">
        <v>1567</v>
      </c>
      <c r="I2402" t="s">
        <v>1326</v>
      </c>
      <c r="J2402" s="2" t="s">
        <v>587</v>
      </c>
      <c r="K2402" s="2" t="s">
        <v>588</v>
      </c>
      <c r="L2402" s="2" t="s">
        <v>395</v>
      </c>
      <c r="M2402" s="2" t="s">
        <v>396</v>
      </c>
      <c r="N2402" s="2" t="s">
        <v>1280</v>
      </c>
      <c r="O2402" s="2" t="s">
        <v>1281</v>
      </c>
      <c r="P2402" s="2">
        <v>14316</v>
      </c>
      <c r="Q2402" s="2">
        <v>14316</v>
      </c>
      <c r="R2402" s="3">
        <f t="shared" si="290"/>
        <v>15103.38</v>
      </c>
      <c r="S2402" s="3">
        <f t="shared" si="291"/>
        <v>15903.859139999999</v>
      </c>
      <c r="T2402" s="2">
        <v>5716.7199999999993</v>
      </c>
      <c r="U2402" s="2">
        <v>0</v>
      </c>
      <c r="V2402" s="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589.72</v>
      </c>
      <c r="AD2402">
        <v>4000</v>
      </c>
      <c r="AE2402">
        <v>582.52</v>
      </c>
      <c r="AF2402">
        <v>494.5</v>
      </c>
      <c r="AG2402">
        <v>49.98</v>
      </c>
      <c r="AH2402" s="2">
        <f t="shared" si="292"/>
        <v>5716.7199999999993</v>
      </c>
      <c r="AI2402" s="2">
        <f t="shared" si="287"/>
        <v>0.39932383347303713</v>
      </c>
      <c r="AJ2402">
        <v>5716.72</v>
      </c>
      <c r="AK2402" s="2">
        <f t="shared" si="293"/>
        <v>11433.439999999999</v>
      </c>
    </row>
    <row r="2403" spans="1:37" ht="12.75" customHeight="1">
      <c r="A2403" s="2">
        <v>14</v>
      </c>
      <c r="B2403" s="2">
        <v>15</v>
      </c>
      <c r="C2403" s="2" t="s">
        <v>10</v>
      </c>
      <c r="D2403" t="s">
        <v>1448</v>
      </c>
      <c r="E2403" s="2" t="s">
        <v>1607</v>
      </c>
      <c r="F2403" t="str">
        <f t="shared" si="288"/>
        <v>078GENERAL EXPENSES - OTHER</v>
      </c>
      <c r="G2403" t="str">
        <f t="shared" si="289"/>
        <v>1322ENTERTAINMENT - PUBLIC ENTERTAINMENT</v>
      </c>
      <c r="H2403" s="2" t="s">
        <v>1567</v>
      </c>
      <c r="I2403" t="s">
        <v>1326</v>
      </c>
      <c r="J2403" s="2" t="s">
        <v>587</v>
      </c>
      <c r="K2403" s="2" t="s">
        <v>588</v>
      </c>
      <c r="L2403" s="2" t="s">
        <v>395</v>
      </c>
      <c r="M2403" s="2" t="s">
        <v>396</v>
      </c>
      <c r="N2403" s="2" t="s">
        <v>941</v>
      </c>
      <c r="O2403" s="2" t="s">
        <v>942</v>
      </c>
      <c r="P2403" s="2">
        <v>292000</v>
      </c>
      <c r="Q2403" s="2">
        <v>292000</v>
      </c>
      <c r="R2403" s="3">
        <f t="shared" si="290"/>
        <v>308060</v>
      </c>
      <c r="S2403" s="3">
        <f t="shared" si="291"/>
        <v>324387.18</v>
      </c>
      <c r="T2403" s="2">
        <v>97634.83</v>
      </c>
      <c r="U2403" s="2">
        <v>100000</v>
      </c>
      <c r="V2403" s="2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9037.5</v>
      </c>
      <c r="AC2403">
        <v>19092.8</v>
      </c>
      <c r="AD2403">
        <v>8900</v>
      </c>
      <c r="AE2403">
        <v>5600</v>
      </c>
      <c r="AF2403">
        <v>54462</v>
      </c>
      <c r="AG2403">
        <v>542.53</v>
      </c>
      <c r="AH2403" s="2">
        <f t="shared" si="292"/>
        <v>97634.83</v>
      </c>
      <c r="AI2403" s="2">
        <f t="shared" si="287"/>
        <v>0.33436585616438358</v>
      </c>
      <c r="AJ2403">
        <v>97634.83</v>
      </c>
      <c r="AK2403" s="2">
        <f t="shared" si="293"/>
        <v>195269.66</v>
      </c>
    </row>
    <row r="2404" spans="1:37" ht="12.75" customHeight="1">
      <c r="A2404" s="2">
        <v>14</v>
      </c>
      <c r="B2404" s="2">
        <v>15</v>
      </c>
      <c r="C2404" s="2" t="s">
        <v>10</v>
      </c>
      <c r="D2404" t="s">
        <v>1448</v>
      </c>
      <c r="E2404" s="2" t="s">
        <v>1607</v>
      </c>
      <c r="F2404" t="str">
        <f t="shared" si="288"/>
        <v>078GENERAL EXPENSES - OTHER</v>
      </c>
      <c r="G2404" t="str">
        <f t="shared" si="289"/>
        <v>1327INSURANCE</v>
      </c>
      <c r="H2404" s="2" t="s">
        <v>1567</v>
      </c>
      <c r="I2404" t="s">
        <v>1326</v>
      </c>
      <c r="J2404" s="2" t="s">
        <v>587</v>
      </c>
      <c r="K2404" s="2" t="s">
        <v>588</v>
      </c>
      <c r="L2404" s="2" t="s">
        <v>395</v>
      </c>
      <c r="M2404" s="2" t="s">
        <v>396</v>
      </c>
      <c r="N2404" s="2" t="s">
        <v>1243</v>
      </c>
      <c r="O2404" s="2" t="s">
        <v>1244</v>
      </c>
      <c r="P2404" s="2">
        <v>28255</v>
      </c>
      <c r="Q2404" s="2">
        <v>28255</v>
      </c>
      <c r="R2404" s="3">
        <f t="shared" si="290"/>
        <v>29809.025000000001</v>
      </c>
      <c r="S2404" s="3">
        <f t="shared" si="291"/>
        <v>31388.903325000003</v>
      </c>
      <c r="T2404" s="2">
        <v>0</v>
      </c>
      <c r="U2404" s="2">
        <v>0</v>
      </c>
      <c r="V2404" s="2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 s="2">
        <f t="shared" si="292"/>
        <v>0</v>
      </c>
      <c r="AI2404" s="2">
        <f t="shared" si="287"/>
        <v>0</v>
      </c>
      <c r="AJ2404">
        <v>0</v>
      </c>
      <c r="AK2404" s="2">
        <f t="shared" si="293"/>
        <v>0</v>
      </c>
    </row>
    <row r="2405" spans="1:37" ht="12.75" customHeight="1">
      <c r="A2405" s="2">
        <v>14</v>
      </c>
      <c r="B2405" s="2">
        <v>15</v>
      </c>
      <c r="C2405" s="2" t="s">
        <v>10</v>
      </c>
      <c r="D2405" t="s">
        <v>1448</v>
      </c>
      <c r="E2405" s="2" t="s">
        <v>1607</v>
      </c>
      <c r="F2405" t="str">
        <f t="shared" si="288"/>
        <v>078GENERAL EXPENSES - OTHER</v>
      </c>
      <c r="G2405" t="str">
        <f t="shared" si="289"/>
        <v>1328GIFTS AND REWARDS</v>
      </c>
      <c r="H2405" s="2" t="s">
        <v>1567</v>
      </c>
      <c r="I2405" t="s">
        <v>1326</v>
      </c>
      <c r="J2405" s="2" t="s">
        <v>587</v>
      </c>
      <c r="K2405" s="2" t="s">
        <v>588</v>
      </c>
      <c r="L2405" s="2" t="s">
        <v>395</v>
      </c>
      <c r="M2405" s="2" t="s">
        <v>396</v>
      </c>
      <c r="N2405" s="2" t="s">
        <v>1282</v>
      </c>
      <c r="O2405" s="2" t="s">
        <v>1283</v>
      </c>
      <c r="P2405" s="2">
        <v>10480</v>
      </c>
      <c r="Q2405" s="2">
        <v>10480</v>
      </c>
      <c r="R2405" s="3">
        <f t="shared" si="290"/>
        <v>11056.4</v>
      </c>
      <c r="S2405" s="3">
        <f t="shared" si="291"/>
        <v>11642.3892</v>
      </c>
      <c r="T2405" s="2">
        <v>0</v>
      </c>
      <c r="U2405" s="2">
        <v>0</v>
      </c>
      <c r="V2405" s="2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 s="2">
        <f t="shared" si="292"/>
        <v>0</v>
      </c>
      <c r="AI2405" s="2">
        <f t="shared" si="287"/>
        <v>0</v>
      </c>
      <c r="AJ2405">
        <v>0</v>
      </c>
      <c r="AK2405" s="2">
        <f t="shared" si="293"/>
        <v>0</v>
      </c>
    </row>
    <row r="2406" spans="1:37" ht="12.75" customHeight="1">
      <c r="A2406" s="2">
        <v>14</v>
      </c>
      <c r="B2406" s="2">
        <v>15</v>
      </c>
      <c r="C2406" s="2" t="s">
        <v>10</v>
      </c>
      <c r="D2406" t="s">
        <v>1448</v>
      </c>
      <c r="E2406" s="2" t="s">
        <v>1607</v>
      </c>
      <c r="F2406" t="str">
        <f t="shared" si="288"/>
        <v>078GENERAL EXPENSES - OTHER</v>
      </c>
      <c r="G2406" t="str">
        <f t="shared" si="289"/>
        <v>1336LICENCES &amp; PERMITS - NON VEHICLE</v>
      </c>
      <c r="H2406" s="2" t="s">
        <v>1567</v>
      </c>
      <c r="I2406" t="s">
        <v>1326</v>
      </c>
      <c r="J2406" s="2" t="s">
        <v>587</v>
      </c>
      <c r="K2406" s="2" t="s">
        <v>588</v>
      </c>
      <c r="L2406" s="2" t="s">
        <v>395</v>
      </c>
      <c r="M2406" s="2" t="s">
        <v>396</v>
      </c>
      <c r="N2406" s="2" t="s">
        <v>459</v>
      </c>
      <c r="O2406" s="2" t="s">
        <v>460</v>
      </c>
      <c r="P2406" s="2">
        <v>3124</v>
      </c>
      <c r="Q2406" s="2">
        <v>3124</v>
      </c>
      <c r="R2406" s="3">
        <f t="shared" si="290"/>
        <v>3295.82</v>
      </c>
      <c r="S2406" s="3">
        <f t="shared" si="291"/>
        <v>3470.4984600000003</v>
      </c>
      <c r="T2406" s="2">
        <v>1360</v>
      </c>
      <c r="U2406" s="2">
        <v>0</v>
      </c>
      <c r="V2406" s="2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1360</v>
      </c>
      <c r="AH2406" s="2">
        <f t="shared" si="292"/>
        <v>1360</v>
      </c>
      <c r="AI2406" s="2">
        <f t="shared" si="287"/>
        <v>0.4353393085787452</v>
      </c>
      <c r="AJ2406">
        <v>1360</v>
      </c>
      <c r="AK2406" s="2">
        <f t="shared" si="293"/>
        <v>2720</v>
      </c>
    </row>
    <row r="2407" spans="1:37" ht="12.75" customHeight="1">
      <c r="A2407" s="2">
        <v>14</v>
      </c>
      <c r="B2407" s="2">
        <v>15</v>
      </c>
      <c r="C2407" s="2" t="s">
        <v>10</v>
      </c>
      <c r="D2407" t="s">
        <v>1448</v>
      </c>
      <c r="E2407" s="2" t="s">
        <v>1607</v>
      </c>
      <c r="F2407" t="str">
        <f t="shared" si="288"/>
        <v>078GENERAL EXPENSES - OTHER</v>
      </c>
      <c r="G2407" t="str">
        <f t="shared" si="289"/>
        <v>1341MEMBERSHIP FEES - SALGA</v>
      </c>
      <c r="H2407" s="2" t="s">
        <v>1567</v>
      </c>
      <c r="I2407" t="s">
        <v>1326</v>
      </c>
      <c r="J2407" s="2" t="s">
        <v>587</v>
      </c>
      <c r="K2407" s="2" t="s">
        <v>588</v>
      </c>
      <c r="L2407" s="2" t="s">
        <v>395</v>
      </c>
      <c r="M2407" s="2" t="s">
        <v>396</v>
      </c>
      <c r="N2407" s="2" t="s">
        <v>707</v>
      </c>
      <c r="O2407" s="2" t="s">
        <v>708</v>
      </c>
      <c r="P2407" s="2">
        <v>195475</v>
      </c>
      <c r="Q2407" s="2">
        <f>32680+194318</f>
        <v>226998</v>
      </c>
      <c r="R2407" s="3">
        <f t="shared" si="290"/>
        <v>239482.89</v>
      </c>
      <c r="S2407" s="3">
        <f t="shared" si="291"/>
        <v>252175.48317000002</v>
      </c>
      <c r="T2407" s="2">
        <v>0</v>
      </c>
      <c r="U2407" s="2">
        <v>0</v>
      </c>
      <c r="V2407" s="2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 s="2">
        <f t="shared" si="292"/>
        <v>0</v>
      </c>
      <c r="AI2407" s="2">
        <f t="shared" si="287"/>
        <v>0</v>
      </c>
      <c r="AJ2407">
        <v>0</v>
      </c>
      <c r="AK2407" s="2">
        <f t="shared" si="293"/>
        <v>0</v>
      </c>
    </row>
    <row r="2408" spans="1:37" ht="12.75" customHeight="1">
      <c r="A2408" s="2">
        <v>14</v>
      </c>
      <c r="B2408" s="2">
        <v>15</v>
      </c>
      <c r="C2408" s="2" t="s">
        <v>10</v>
      </c>
      <c r="D2408" t="s">
        <v>1448</v>
      </c>
      <c r="E2408" s="2" t="s">
        <v>1607</v>
      </c>
      <c r="F2408" t="str">
        <f t="shared" si="288"/>
        <v>078GENERAL EXPENSES - OTHER</v>
      </c>
      <c r="G2408" t="str">
        <f t="shared" si="289"/>
        <v>1344NON-CAPITAL TOOLS &amp; EQUIPMENT</v>
      </c>
      <c r="H2408" s="2" t="s">
        <v>1567</v>
      </c>
      <c r="I2408" t="s">
        <v>1326</v>
      </c>
      <c r="J2408" s="2" t="s">
        <v>587</v>
      </c>
      <c r="K2408" s="2" t="s">
        <v>588</v>
      </c>
      <c r="L2408" s="2" t="s">
        <v>395</v>
      </c>
      <c r="M2408" s="2" t="s">
        <v>396</v>
      </c>
      <c r="N2408" s="2" t="s">
        <v>469</v>
      </c>
      <c r="O2408" s="2" t="s">
        <v>470</v>
      </c>
      <c r="P2408" s="2">
        <v>4866</v>
      </c>
      <c r="Q2408" s="2">
        <v>4866</v>
      </c>
      <c r="R2408" s="3">
        <f t="shared" si="290"/>
        <v>5133.63</v>
      </c>
      <c r="S2408" s="3">
        <f t="shared" si="291"/>
        <v>5405.7123899999997</v>
      </c>
      <c r="T2408" s="2">
        <v>35.090000000000003</v>
      </c>
      <c r="U2408" s="2">
        <v>0</v>
      </c>
      <c r="V2408" s="2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35.090000000000003</v>
      </c>
      <c r="AG2408">
        <v>0</v>
      </c>
      <c r="AH2408" s="2">
        <f t="shared" si="292"/>
        <v>35.090000000000003</v>
      </c>
      <c r="AI2408" s="2">
        <f t="shared" si="287"/>
        <v>7.2112618166872179E-3</v>
      </c>
      <c r="AJ2408">
        <v>35.090000000000003</v>
      </c>
      <c r="AK2408" s="2">
        <f t="shared" si="293"/>
        <v>70.180000000000007</v>
      </c>
    </row>
    <row r="2409" spans="1:37" ht="12.75" customHeight="1">
      <c r="A2409" s="2">
        <v>14</v>
      </c>
      <c r="B2409" s="2">
        <v>15</v>
      </c>
      <c r="C2409" s="2" t="s">
        <v>10</v>
      </c>
      <c r="D2409" t="s">
        <v>1448</v>
      </c>
      <c r="E2409" s="2" t="s">
        <v>1607</v>
      </c>
      <c r="F2409" t="str">
        <f t="shared" si="288"/>
        <v>078GENERAL EXPENSES - OTHER</v>
      </c>
      <c r="G2409" t="str">
        <f t="shared" si="289"/>
        <v>1348PRINTING &amp; STATIONERY</v>
      </c>
      <c r="H2409" s="2" t="s">
        <v>1567</v>
      </c>
      <c r="I2409" t="s">
        <v>1326</v>
      </c>
      <c r="J2409" s="2" t="s">
        <v>587</v>
      </c>
      <c r="K2409" s="2" t="s">
        <v>588</v>
      </c>
      <c r="L2409" s="2" t="s">
        <v>395</v>
      </c>
      <c r="M2409" s="2" t="s">
        <v>396</v>
      </c>
      <c r="N2409" s="2" t="s">
        <v>473</v>
      </c>
      <c r="O2409" s="2" t="s">
        <v>474</v>
      </c>
      <c r="P2409" s="2">
        <v>42496</v>
      </c>
      <c r="Q2409" s="2">
        <v>42496</v>
      </c>
      <c r="R2409" s="3">
        <f t="shared" si="290"/>
        <v>44833.279999999999</v>
      </c>
      <c r="S2409" s="3">
        <f t="shared" si="291"/>
        <v>47209.44384</v>
      </c>
      <c r="T2409" s="2">
        <v>14932.68</v>
      </c>
      <c r="U2409" s="2">
        <v>0</v>
      </c>
      <c r="V2409" s="2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741.79</v>
      </c>
      <c r="AD2409">
        <v>0</v>
      </c>
      <c r="AE2409">
        <v>677.64</v>
      </c>
      <c r="AF2409">
        <v>11112.04</v>
      </c>
      <c r="AG2409">
        <v>2401.21</v>
      </c>
      <c r="AH2409" s="2">
        <f t="shared" si="292"/>
        <v>14932.68</v>
      </c>
      <c r="AI2409" s="2">
        <f t="shared" si="287"/>
        <v>0.35139024849397593</v>
      </c>
      <c r="AJ2409">
        <v>14932.68</v>
      </c>
      <c r="AK2409" s="2">
        <f t="shared" si="293"/>
        <v>29865.360000000001</v>
      </c>
    </row>
    <row r="2410" spans="1:37" ht="12.75" customHeight="1">
      <c r="A2410" s="2">
        <v>14</v>
      </c>
      <c r="B2410" s="2">
        <v>15</v>
      </c>
      <c r="C2410" s="2" t="s">
        <v>10</v>
      </c>
      <c r="D2410" t="s">
        <v>1448</v>
      </c>
      <c r="E2410" s="2" t="s">
        <v>1607</v>
      </c>
      <c r="F2410" t="str">
        <f t="shared" si="288"/>
        <v>078GENERAL EXPENSES - OTHER</v>
      </c>
      <c r="G2410" t="str">
        <f t="shared" si="289"/>
        <v>1355RECOGNITION DAY</v>
      </c>
      <c r="H2410" s="2" t="s">
        <v>1567</v>
      </c>
      <c r="I2410" t="s">
        <v>1326</v>
      </c>
      <c r="J2410" s="2" t="s">
        <v>587</v>
      </c>
      <c r="K2410" s="2" t="s">
        <v>588</v>
      </c>
      <c r="L2410" s="2" t="s">
        <v>395</v>
      </c>
      <c r="M2410" s="2" t="s">
        <v>396</v>
      </c>
      <c r="N2410" s="2" t="s">
        <v>1239</v>
      </c>
      <c r="O2410" s="2" t="s">
        <v>1240</v>
      </c>
      <c r="P2410" s="2">
        <v>27772</v>
      </c>
      <c r="Q2410" s="2">
        <v>27772</v>
      </c>
      <c r="R2410" s="3">
        <f t="shared" si="290"/>
        <v>29299.46</v>
      </c>
      <c r="S2410" s="3">
        <f t="shared" si="291"/>
        <v>30852.33138</v>
      </c>
      <c r="T2410" s="2">
        <v>0</v>
      </c>
      <c r="U2410" s="2">
        <v>0</v>
      </c>
      <c r="V2410" s="2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 s="2">
        <f t="shared" si="292"/>
        <v>0</v>
      </c>
      <c r="AI2410" s="2">
        <f t="shared" si="287"/>
        <v>0</v>
      </c>
      <c r="AJ2410">
        <v>0</v>
      </c>
      <c r="AK2410" s="2">
        <f t="shared" si="293"/>
        <v>0</v>
      </c>
    </row>
    <row r="2411" spans="1:37" ht="12.75" customHeight="1">
      <c r="A2411" s="2">
        <v>14</v>
      </c>
      <c r="B2411" s="2">
        <v>15</v>
      </c>
      <c r="C2411" s="2" t="s">
        <v>10</v>
      </c>
      <c r="D2411" t="s">
        <v>1448</v>
      </c>
      <c r="E2411" s="2" t="s">
        <v>1607</v>
      </c>
      <c r="F2411" t="str">
        <f t="shared" si="288"/>
        <v>078GENERAL EXPENSES - OTHER</v>
      </c>
      <c r="G2411" t="str">
        <f t="shared" si="289"/>
        <v>1363SUBSCRIPTIONS</v>
      </c>
      <c r="H2411" s="2" t="s">
        <v>1567</v>
      </c>
      <c r="I2411" t="s">
        <v>1326</v>
      </c>
      <c r="J2411" s="2" t="s">
        <v>587</v>
      </c>
      <c r="K2411" s="2" t="s">
        <v>588</v>
      </c>
      <c r="L2411" s="2" t="s">
        <v>395</v>
      </c>
      <c r="M2411" s="2" t="s">
        <v>396</v>
      </c>
      <c r="N2411" s="2" t="s">
        <v>1231</v>
      </c>
      <c r="O2411" s="2" t="s">
        <v>1232</v>
      </c>
      <c r="P2411" s="2">
        <v>42310</v>
      </c>
      <c r="Q2411" s="2">
        <v>42310</v>
      </c>
      <c r="R2411" s="3">
        <f t="shared" si="290"/>
        <v>44637.05</v>
      </c>
      <c r="S2411" s="3">
        <f t="shared" si="291"/>
        <v>47002.813650000004</v>
      </c>
      <c r="T2411" s="2">
        <v>39305</v>
      </c>
      <c r="U2411" s="2">
        <v>0</v>
      </c>
      <c r="V2411" s="2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39305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 s="2">
        <f t="shared" si="292"/>
        <v>39305</v>
      </c>
      <c r="AI2411" s="2">
        <f t="shared" si="287"/>
        <v>0.928976601276294</v>
      </c>
      <c r="AJ2411">
        <v>39305</v>
      </c>
      <c r="AK2411" s="2">
        <f t="shared" si="293"/>
        <v>78610</v>
      </c>
    </row>
    <row r="2412" spans="1:37" ht="12.75" customHeight="1">
      <c r="A2412" s="2">
        <v>14</v>
      </c>
      <c r="B2412" s="2">
        <v>15</v>
      </c>
      <c r="C2412" s="2" t="s">
        <v>10</v>
      </c>
      <c r="D2412" t="s">
        <v>1448</v>
      </c>
      <c r="E2412" s="2" t="s">
        <v>1607</v>
      </c>
      <c r="F2412" t="str">
        <f t="shared" si="288"/>
        <v>078GENERAL EXPENSES - OTHER</v>
      </c>
      <c r="G2412" t="str">
        <f t="shared" si="289"/>
        <v>1364SUBSISTANCE &amp; TRAVELLING EXPENSES</v>
      </c>
      <c r="H2412" s="2" t="s">
        <v>1567</v>
      </c>
      <c r="I2412" t="s">
        <v>1326</v>
      </c>
      <c r="J2412" s="2" t="s">
        <v>587</v>
      </c>
      <c r="K2412" s="2" t="s">
        <v>588</v>
      </c>
      <c r="L2412" s="2" t="s">
        <v>395</v>
      </c>
      <c r="M2412" s="2" t="s">
        <v>396</v>
      </c>
      <c r="N2412" s="2" t="s">
        <v>477</v>
      </c>
      <c r="O2412" s="2" t="s">
        <v>478</v>
      </c>
      <c r="P2412" s="2">
        <v>500000</v>
      </c>
      <c r="Q2412" s="2">
        <f>500000+100000</f>
        <v>600000</v>
      </c>
      <c r="R2412" s="3">
        <f t="shared" si="290"/>
        <v>633000</v>
      </c>
      <c r="S2412" s="3">
        <f t="shared" si="291"/>
        <v>666549</v>
      </c>
      <c r="T2412" s="2">
        <v>499984.55000000005</v>
      </c>
      <c r="U2412" s="2">
        <v>0</v>
      </c>
      <c r="V2412" s="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15414.25</v>
      </c>
      <c r="AC2412">
        <v>87735.58</v>
      </c>
      <c r="AD2412">
        <v>172319.12</v>
      </c>
      <c r="AE2412">
        <v>120070.39</v>
      </c>
      <c r="AF2412">
        <v>69407.13</v>
      </c>
      <c r="AG2412">
        <v>35038.080000000002</v>
      </c>
      <c r="AH2412" s="2">
        <f t="shared" si="292"/>
        <v>499984.55000000005</v>
      </c>
      <c r="AI2412" s="2">
        <f t="shared" si="287"/>
        <v>0.99996910000000006</v>
      </c>
      <c r="AJ2412">
        <v>499984.55</v>
      </c>
      <c r="AK2412" s="2">
        <f t="shared" si="293"/>
        <v>999969.10000000009</v>
      </c>
    </row>
    <row r="2413" spans="1:37" ht="12.75" customHeight="1">
      <c r="A2413" s="2">
        <v>14</v>
      </c>
      <c r="B2413" s="2">
        <v>15</v>
      </c>
      <c r="C2413" s="2" t="s">
        <v>10</v>
      </c>
      <c r="D2413" t="s">
        <v>1448</v>
      </c>
      <c r="E2413" s="2" t="s">
        <v>1607</v>
      </c>
      <c r="F2413" t="str">
        <f t="shared" si="288"/>
        <v>078GENERAL EXPENSES - OTHER</v>
      </c>
      <c r="G2413" t="str">
        <f t="shared" si="289"/>
        <v>1366TELEPHONE</v>
      </c>
      <c r="H2413" s="2" t="s">
        <v>1567</v>
      </c>
      <c r="I2413" t="s">
        <v>1326</v>
      </c>
      <c r="J2413" s="2" t="s">
        <v>587</v>
      </c>
      <c r="K2413" s="2" t="s">
        <v>588</v>
      </c>
      <c r="L2413" s="2" t="s">
        <v>395</v>
      </c>
      <c r="M2413" s="2" t="s">
        <v>396</v>
      </c>
      <c r="N2413" s="2" t="s">
        <v>479</v>
      </c>
      <c r="O2413" s="2" t="s">
        <v>309</v>
      </c>
      <c r="P2413" s="2">
        <v>10296</v>
      </c>
      <c r="Q2413" s="2">
        <f>10296+23136</f>
        <v>33432</v>
      </c>
      <c r="R2413" s="3">
        <f t="shared" si="290"/>
        <v>35270.76</v>
      </c>
      <c r="S2413" s="3">
        <f t="shared" si="291"/>
        <v>37140.110280000001</v>
      </c>
      <c r="T2413" s="2">
        <v>4913.5</v>
      </c>
      <c r="U2413" s="2">
        <v>0</v>
      </c>
      <c r="V2413" s="2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735.03</v>
      </c>
      <c r="AC2413">
        <v>787.68</v>
      </c>
      <c r="AD2413">
        <v>752.79</v>
      </c>
      <c r="AE2413">
        <v>389</v>
      </c>
      <c r="AF2413">
        <v>701.94</v>
      </c>
      <c r="AG2413">
        <v>1547.06</v>
      </c>
      <c r="AH2413" s="2">
        <f t="shared" si="292"/>
        <v>4913.5</v>
      </c>
      <c r="AI2413" s="2">
        <f t="shared" si="287"/>
        <v>0.47722416472416473</v>
      </c>
      <c r="AJ2413">
        <v>4913.5</v>
      </c>
      <c r="AK2413" s="2">
        <f t="shared" si="293"/>
        <v>9827</v>
      </c>
    </row>
    <row r="2414" spans="1:37" ht="12.75" customHeight="1">
      <c r="A2414" s="2">
        <v>14</v>
      </c>
      <c r="B2414" s="2">
        <v>15</v>
      </c>
      <c r="C2414" s="2" t="s">
        <v>10</v>
      </c>
      <c r="D2414" t="s">
        <v>1448</v>
      </c>
      <c r="E2414" s="2" t="s">
        <v>1607</v>
      </c>
      <c r="F2414" t="str">
        <f t="shared" si="288"/>
        <v>078GENERAL EXPENSES - OTHER</v>
      </c>
      <c r="G2414" t="str">
        <f t="shared" si="289"/>
        <v>1371WATER RIGHTS PUSELA</v>
      </c>
      <c r="H2414" s="2" t="s">
        <v>1567</v>
      </c>
      <c r="I2414" t="s">
        <v>1326</v>
      </c>
      <c r="J2414" s="2" t="s">
        <v>587</v>
      </c>
      <c r="K2414" s="2" t="s">
        <v>588</v>
      </c>
      <c r="L2414" s="2" t="s">
        <v>395</v>
      </c>
      <c r="M2414" s="2" t="s">
        <v>396</v>
      </c>
      <c r="N2414" s="2" t="s">
        <v>1284</v>
      </c>
      <c r="O2414" s="2" t="s">
        <v>1285</v>
      </c>
      <c r="P2414" s="2">
        <v>11831</v>
      </c>
      <c r="Q2414" s="2">
        <v>11831</v>
      </c>
      <c r="R2414" s="3">
        <f t="shared" si="290"/>
        <v>12481.705</v>
      </c>
      <c r="S2414" s="3">
        <f t="shared" si="291"/>
        <v>13143.235365</v>
      </c>
      <c r="T2414" s="2">
        <v>0</v>
      </c>
      <c r="U2414" s="2">
        <v>0</v>
      </c>
      <c r="V2414" s="2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 s="2">
        <f t="shared" si="292"/>
        <v>0</v>
      </c>
      <c r="AI2414" s="2">
        <f t="shared" si="287"/>
        <v>0</v>
      </c>
      <c r="AJ2414">
        <v>0</v>
      </c>
      <c r="AK2414" s="2">
        <f t="shared" si="293"/>
        <v>0</v>
      </c>
    </row>
    <row r="2415" spans="1:37" ht="12.75" customHeight="1">
      <c r="A2415" s="2">
        <v>14</v>
      </c>
      <c r="B2415" s="2">
        <v>15</v>
      </c>
      <c r="C2415" s="2" t="s">
        <v>10</v>
      </c>
      <c r="D2415" t="s">
        <v>1449</v>
      </c>
      <c r="E2415" s="2" t="s">
        <v>1607</v>
      </c>
      <c r="F2415" t="str">
        <f t="shared" si="288"/>
        <v>078GENERAL EXPENSES - OTHER</v>
      </c>
      <c r="G2415" t="str">
        <f t="shared" si="289"/>
        <v>1301ADVERTISING - GENERAL</v>
      </c>
      <c r="H2415" s="2" t="s">
        <v>1573</v>
      </c>
      <c r="I2415" t="s">
        <v>1326</v>
      </c>
      <c r="J2415" s="2" t="s">
        <v>591</v>
      </c>
      <c r="K2415" s="2" t="s">
        <v>592</v>
      </c>
      <c r="L2415" s="2" t="s">
        <v>395</v>
      </c>
      <c r="M2415" s="2" t="s">
        <v>396</v>
      </c>
      <c r="N2415" s="2" t="s">
        <v>529</v>
      </c>
      <c r="O2415" s="2" t="s">
        <v>530</v>
      </c>
      <c r="P2415" s="2">
        <v>1576</v>
      </c>
      <c r="Q2415" s="2">
        <v>1576</v>
      </c>
      <c r="R2415" s="3">
        <f t="shared" si="290"/>
        <v>1662.68</v>
      </c>
      <c r="S2415" s="3">
        <f t="shared" si="291"/>
        <v>1750.80204</v>
      </c>
      <c r="T2415" s="2">
        <v>0</v>
      </c>
      <c r="U2415" s="2">
        <v>0</v>
      </c>
      <c r="V2415" s="2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 s="2">
        <f t="shared" si="292"/>
        <v>0</v>
      </c>
      <c r="AI2415" s="2">
        <f t="shared" si="287"/>
        <v>0</v>
      </c>
      <c r="AJ2415">
        <v>0</v>
      </c>
      <c r="AK2415" s="2">
        <f t="shared" si="293"/>
        <v>0</v>
      </c>
    </row>
    <row r="2416" spans="1:37" ht="12.75" customHeight="1">
      <c r="A2416" s="2">
        <v>14</v>
      </c>
      <c r="B2416" s="2">
        <v>15</v>
      </c>
      <c r="C2416" s="2" t="s">
        <v>10</v>
      </c>
      <c r="D2416" t="s">
        <v>1449</v>
      </c>
      <c r="E2416" s="2" t="s">
        <v>1607</v>
      </c>
      <c r="F2416" t="str">
        <f t="shared" si="288"/>
        <v>078GENERAL EXPENSES - OTHER</v>
      </c>
      <c r="G2416" t="str">
        <f t="shared" si="289"/>
        <v>1308CONFERENCE &amp; CONVENTION COST - DOMESTIC</v>
      </c>
      <c r="H2416" s="2" t="s">
        <v>1573</v>
      </c>
      <c r="I2416" t="s">
        <v>1326</v>
      </c>
      <c r="J2416" s="2" t="s">
        <v>591</v>
      </c>
      <c r="K2416" s="2" t="s">
        <v>592</v>
      </c>
      <c r="L2416" s="2" t="s">
        <v>395</v>
      </c>
      <c r="M2416" s="2" t="s">
        <v>396</v>
      </c>
      <c r="N2416" s="2" t="s">
        <v>463</v>
      </c>
      <c r="O2416" s="2" t="s">
        <v>464</v>
      </c>
      <c r="P2416" s="2">
        <v>111</v>
      </c>
      <c r="Q2416" s="2">
        <v>111</v>
      </c>
      <c r="R2416" s="3">
        <f t="shared" si="290"/>
        <v>117.105</v>
      </c>
      <c r="S2416" s="3">
        <f t="shared" si="291"/>
        <v>123.311565</v>
      </c>
      <c r="T2416" s="2">
        <v>0</v>
      </c>
      <c r="U2416" s="2">
        <v>0</v>
      </c>
      <c r="V2416" s="2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 s="2">
        <f t="shared" si="292"/>
        <v>0</v>
      </c>
      <c r="AI2416" s="2">
        <f t="shared" si="287"/>
        <v>0</v>
      </c>
      <c r="AJ2416">
        <v>0</v>
      </c>
      <c r="AK2416" s="2">
        <f t="shared" si="293"/>
        <v>0</v>
      </c>
    </row>
    <row r="2417" spans="1:37" ht="12.75" customHeight="1">
      <c r="A2417" s="2">
        <v>14</v>
      </c>
      <c r="B2417" s="2">
        <v>15</v>
      </c>
      <c r="C2417" s="2" t="s">
        <v>10</v>
      </c>
      <c r="D2417" t="s">
        <v>1449</v>
      </c>
      <c r="E2417" s="2" t="s">
        <v>1607</v>
      </c>
      <c r="F2417" t="str">
        <f t="shared" si="288"/>
        <v>078GENERAL EXPENSES - OTHER</v>
      </c>
      <c r="G2417" t="str">
        <f t="shared" si="289"/>
        <v>1310CONSULTANTS &amp; PROFFESIONAL FEES</v>
      </c>
      <c r="H2417" s="2" t="s">
        <v>1573</v>
      </c>
      <c r="I2417" t="s">
        <v>1326</v>
      </c>
      <c r="J2417" s="2" t="s">
        <v>591</v>
      </c>
      <c r="K2417" s="2" t="s">
        <v>592</v>
      </c>
      <c r="L2417" s="2" t="s">
        <v>395</v>
      </c>
      <c r="M2417" s="2" t="s">
        <v>396</v>
      </c>
      <c r="N2417" s="2" t="s">
        <v>457</v>
      </c>
      <c r="O2417" s="2" t="s">
        <v>458</v>
      </c>
      <c r="P2417" s="2">
        <v>376</v>
      </c>
      <c r="Q2417" s="2">
        <v>376</v>
      </c>
      <c r="R2417" s="3">
        <f t="shared" si="290"/>
        <v>396.68</v>
      </c>
      <c r="S2417" s="3">
        <f t="shared" si="291"/>
        <v>417.70404000000002</v>
      </c>
      <c r="T2417" s="2">
        <v>0</v>
      </c>
      <c r="U2417" s="2">
        <v>0</v>
      </c>
      <c r="V2417" s="2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 s="2">
        <f t="shared" si="292"/>
        <v>0</v>
      </c>
      <c r="AI2417" s="2">
        <f t="shared" si="287"/>
        <v>0</v>
      </c>
      <c r="AJ2417">
        <v>0</v>
      </c>
      <c r="AK2417" s="2">
        <f t="shared" si="293"/>
        <v>0</v>
      </c>
    </row>
    <row r="2418" spans="1:37" ht="12.75" customHeight="1">
      <c r="A2418" s="2">
        <v>14</v>
      </c>
      <c r="B2418" s="2">
        <v>15</v>
      </c>
      <c r="C2418" s="2" t="s">
        <v>10</v>
      </c>
      <c r="D2418" t="s">
        <v>1449</v>
      </c>
      <c r="E2418" s="2" t="s">
        <v>1607</v>
      </c>
      <c r="F2418" t="str">
        <f t="shared" si="288"/>
        <v>078GENERAL EXPENSES - OTHER</v>
      </c>
      <c r="G2418" t="str">
        <f t="shared" si="289"/>
        <v>1321ENTERTAINMENT - OFFICIALS</v>
      </c>
      <c r="H2418" s="2" t="s">
        <v>1573</v>
      </c>
      <c r="I2418" t="s">
        <v>1326</v>
      </c>
      <c r="J2418" s="2" t="s">
        <v>591</v>
      </c>
      <c r="K2418" s="2" t="s">
        <v>592</v>
      </c>
      <c r="L2418" s="2" t="s">
        <v>395</v>
      </c>
      <c r="M2418" s="2" t="s">
        <v>396</v>
      </c>
      <c r="N2418" s="2" t="s">
        <v>467</v>
      </c>
      <c r="O2418" s="2" t="s">
        <v>468</v>
      </c>
      <c r="P2418" s="2">
        <v>2000</v>
      </c>
      <c r="Q2418" s="2">
        <v>2000</v>
      </c>
      <c r="R2418" s="3">
        <f t="shared" si="290"/>
        <v>2110</v>
      </c>
      <c r="S2418" s="3">
        <f t="shared" si="291"/>
        <v>2221.83</v>
      </c>
      <c r="T2418" s="2">
        <v>0</v>
      </c>
      <c r="U2418" s="2">
        <v>0</v>
      </c>
      <c r="V2418" s="2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 s="2">
        <f t="shared" si="292"/>
        <v>0</v>
      </c>
      <c r="AI2418" s="2">
        <f t="shared" si="287"/>
        <v>0</v>
      </c>
      <c r="AJ2418">
        <v>0</v>
      </c>
      <c r="AK2418" s="2">
        <f t="shared" si="293"/>
        <v>0</v>
      </c>
    </row>
    <row r="2419" spans="1:37" ht="12.75" customHeight="1">
      <c r="A2419" s="2">
        <v>14</v>
      </c>
      <c r="B2419" s="2">
        <v>15</v>
      </c>
      <c r="C2419" s="2" t="s">
        <v>10</v>
      </c>
      <c r="D2419" t="s">
        <v>1449</v>
      </c>
      <c r="E2419" s="2" t="s">
        <v>1607</v>
      </c>
      <c r="F2419" t="str">
        <f t="shared" si="288"/>
        <v>078GENERAL EXPENSES - OTHER</v>
      </c>
      <c r="G2419" t="str">
        <f t="shared" si="289"/>
        <v>1327INSURANCE</v>
      </c>
      <c r="H2419" s="2" t="s">
        <v>1573</v>
      </c>
      <c r="I2419" t="s">
        <v>1326</v>
      </c>
      <c r="J2419" s="2" t="s">
        <v>591</v>
      </c>
      <c r="K2419" s="2" t="s">
        <v>592</v>
      </c>
      <c r="L2419" s="2" t="s">
        <v>395</v>
      </c>
      <c r="M2419" s="2" t="s">
        <v>396</v>
      </c>
      <c r="N2419" s="2" t="s">
        <v>1243</v>
      </c>
      <c r="O2419" s="2" t="s">
        <v>1244</v>
      </c>
      <c r="P2419" s="2">
        <v>243392</v>
      </c>
      <c r="Q2419" s="2">
        <v>243392</v>
      </c>
      <c r="R2419" s="3">
        <f t="shared" si="290"/>
        <v>256778.56</v>
      </c>
      <c r="S2419" s="3">
        <f t="shared" si="291"/>
        <v>270387.82367999997</v>
      </c>
      <c r="T2419" s="2">
        <v>0</v>
      </c>
      <c r="U2419" s="2">
        <v>0</v>
      </c>
      <c r="V2419" s="2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 s="2">
        <f t="shared" si="292"/>
        <v>0</v>
      </c>
      <c r="AI2419" s="2">
        <f t="shared" si="287"/>
        <v>0</v>
      </c>
      <c r="AJ2419">
        <v>0</v>
      </c>
      <c r="AK2419" s="2">
        <f t="shared" si="293"/>
        <v>0</v>
      </c>
    </row>
    <row r="2420" spans="1:37" ht="12.75" customHeight="1">
      <c r="A2420" s="2">
        <v>14</v>
      </c>
      <c r="B2420" s="2">
        <v>15</v>
      </c>
      <c r="C2420" s="2" t="s">
        <v>10</v>
      </c>
      <c r="D2420" t="s">
        <v>1449</v>
      </c>
      <c r="E2420" s="2" t="s">
        <v>1607</v>
      </c>
      <c r="F2420" t="str">
        <f t="shared" si="288"/>
        <v>078GENERAL EXPENSES - OTHER</v>
      </c>
      <c r="G2420" t="str">
        <f t="shared" si="289"/>
        <v>1333LEGAL FEES - OTHER</v>
      </c>
      <c r="H2420" s="2" t="s">
        <v>1573</v>
      </c>
      <c r="I2420" t="s">
        <v>1326</v>
      </c>
      <c r="J2420" s="2" t="s">
        <v>591</v>
      </c>
      <c r="K2420" s="2" t="s">
        <v>592</v>
      </c>
      <c r="L2420" s="2" t="s">
        <v>395</v>
      </c>
      <c r="M2420" s="2" t="s">
        <v>396</v>
      </c>
      <c r="N2420" s="2" t="s">
        <v>1245</v>
      </c>
      <c r="O2420" s="2" t="s">
        <v>1246</v>
      </c>
      <c r="P2420" s="2">
        <v>6290678</v>
      </c>
      <c r="Q2420" s="2">
        <f>6290678+2636777+72545</f>
        <v>9000000</v>
      </c>
      <c r="R2420" s="3">
        <f t="shared" si="290"/>
        <v>9495000</v>
      </c>
      <c r="S2420" s="3">
        <f t="shared" si="291"/>
        <v>9998235</v>
      </c>
      <c r="T2420" s="2">
        <v>8604487.9800000004</v>
      </c>
      <c r="U2420" s="2">
        <v>0</v>
      </c>
      <c r="V2420" s="2">
        <v>219000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4536979.93</v>
      </c>
      <c r="AC2420">
        <v>1062585.8999999999</v>
      </c>
      <c r="AD2420">
        <v>181939.24</v>
      </c>
      <c r="AE2420">
        <v>213000</v>
      </c>
      <c r="AF2420">
        <v>240879.28</v>
      </c>
      <c r="AG2420">
        <v>2369103.63</v>
      </c>
      <c r="AH2420" s="2">
        <f t="shared" si="292"/>
        <v>8604487.9800000004</v>
      </c>
      <c r="AI2420" s="2">
        <f t="shared" si="287"/>
        <v>1.3678156758301729</v>
      </c>
      <c r="AJ2420">
        <v>8823487.9800000004</v>
      </c>
      <c r="AK2420" s="2">
        <f t="shared" si="293"/>
        <v>17208975.960000001</v>
      </c>
    </row>
    <row r="2421" spans="1:37" ht="12.75" customHeight="1">
      <c r="A2421" s="2">
        <v>14</v>
      </c>
      <c r="B2421" s="2">
        <v>15</v>
      </c>
      <c r="C2421" s="2" t="s">
        <v>10</v>
      </c>
      <c r="D2421" t="s">
        <v>1449</v>
      </c>
      <c r="E2421" s="2" t="s">
        <v>1607</v>
      </c>
      <c r="F2421" t="str">
        <f t="shared" si="288"/>
        <v>078GENERAL EXPENSES - OTHER</v>
      </c>
      <c r="G2421" t="str">
        <f t="shared" si="289"/>
        <v>1344NON-CAPITAL TOOLS &amp; EQUIPMENT</v>
      </c>
      <c r="H2421" s="2" t="s">
        <v>1573</v>
      </c>
      <c r="I2421" t="s">
        <v>1326</v>
      </c>
      <c r="J2421" s="2" t="s">
        <v>591</v>
      </c>
      <c r="K2421" s="2" t="s">
        <v>592</v>
      </c>
      <c r="L2421" s="2" t="s">
        <v>395</v>
      </c>
      <c r="M2421" s="2" t="s">
        <v>396</v>
      </c>
      <c r="N2421" s="2" t="s">
        <v>469</v>
      </c>
      <c r="O2421" s="2" t="s">
        <v>470</v>
      </c>
      <c r="P2421" s="2">
        <v>5713</v>
      </c>
      <c r="Q2421" s="2">
        <v>5713</v>
      </c>
      <c r="R2421" s="3">
        <f t="shared" si="290"/>
        <v>6027.2150000000001</v>
      </c>
      <c r="S2421" s="3">
        <f t="shared" si="291"/>
        <v>6346.6573950000002</v>
      </c>
      <c r="T2421" s="2">
        <v>0</v>
      </c>
      <c r="U2421" s="2">
        <v>0</v>
      </c>
      <c r="V2421" s="2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 s="2">
        <f t="shared" si="292"/>
        <v>0</v>
      </c>
      <c r="AI2421" s="2">
        <f t="shared" si="287"/>
        <v>0</v>
      </c>
      <c r="AJ2421">
        <v>0</v>
      </c>
      <c r="AK2421" s="2">
        <f t="shared" si="293"/>
        <v>0</v>
      </c>
    </row>
    <row r="2422" spans="1:37" ht="12.75" customHeight="1">
      <c r="A2422" s="2">
        <v>14</v>
      </c>
      <c r="B2422" s="2">
        <v>15</v>
      </c>
      <c r="C2422" s="2" t="s">
        <v>10</v>
      </c>
      <c r="D2422" t="s">
        <v>1449</v>
      </c>
      <c r="E2422" s="2" t="s">
        <v>1607</v>
      </c>
      <c r="F2422" t="str">
        <f t="shared" si="288"/>
        <v>078GENERAL EXPENSES - OTHER</v>
      </c>
      <c r="G2422" t="str">
        <f t="shared" si="289"/>
        <v>1347POSTAGE &amp; COURIER FEES</v>
      </c>
      <c r="H2422" s="2" t="s">
        <v>1573</v>
      </c>
      <c r="I2422" t="s">
        <v>1326</v>
      </c>
      <c r="J2422" s="2" t="s">
        <v>591</v>
      </c>
      <c r="K2422" s="2" t="s">
        <v>592</v>
      </c>
      <c r="L2422" s="2" t="s">
        <v>395</v>
      </c>
      <c r="M2422" s="2" t="s">
        <v>396</v>
      </c>
      <c r="N2422" s="2" t="s">
        <v>471</v>
      </c>
      <c r="O2422" s="2" t="s">
        <v>472</v>
      </c>
      <c r="P2422" s="2">
        <v>0</v>
      </c>
      <c r="Q2422" s="2">
        <v>0</v>
      </c>
      <c r="R2422" s="3">
        <f t="shared" si="290"/>
        <v>0</v>
      </c>
      <c r="S2422" s="3">
        <f t="shared" si="291"/>
        <v>0</v>
      </c>
      <c r="T2422" s="2">
        <v>0</v>
      </c>
      <c r="U2422" s="2">
        <v>0</v>
      </c>
      <c r="V2422" s="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 s="2">
        <f t="shared" si="292"/>
        <v>0</v>
      </c>
      <c r="AI2422" s="2" t="e">
        <f t="shared" si="287"/>
        <v>#DIV/0!</v>
      </c>
      <c r="AJ2422">
        <v>0</v>
      </c>
      <c r="AK2422" s="2">
        <f t="shared" si="293"/>
        <v>0</v>
      </c>
    </row>
    <row r="2423" spans="1:37" ht="12.75" customHeight="1">
      <c r="A2423" s="2">
        <v>14</v>
      </c>
      <c r="B2423" s="2">
        <v>15</v>
      </c>
      <c r="C2423" s="2" t="s">
        <v>10</v>
      </c>
      <c r="D2423" t="s">
        <v>1449</v>
      </c>
      <c r="E2423" s="2" t="s">
        <v>1607</v>
      </c>
      <c r="F2423" t="str">
        <f t="shared" si="288"/>
        <v>078GENERAL EXPENSES - OTHER</v>
      </c>
      <c r="G2423" t="str">
        <f t="shared" si="289"/>
        <v>1348PRINTING &amp; STATIONERY</v>
      </c>
      <c r="H2423" s="2" t="s">
        <v>1573</v>
      </c>
      <c r="I2423" t="s">
        <v>1326</v>
      </c>
      <c r="J2423" s="2" t="s">
        <v>591</v>
      </c>
      <c r="K2423" s="2" t="s">
        <v>592</v>
      </c>
      <c r="L2423" s="2" t="s">
        <v>395</v>
      </c>
      <c r="M2423" s="2" t="s">
        <v>396</v>
      </c>
      <c r="N2423" s="2" t="s">
        <v>473</v>
      </c>
      <c r="O2423" s="2" t="s">
        <v>474</v>
      </c>
      <c r="P2423" s="2">
        <v>15240</v>
      </c>
      <c r="Q2423" s="2">
        <v>15240</v>
      </c>
      <c r="R2423" s="3">
        <f t="shared" si="290"/>
        <v>16078.2</v>
      </c>
      <c r="S2423" s="3">
        <f t="shared" si="291"/>
        <v>16930.3446</v>
      </c>
      <c r="T2423" s="2">
        <v>1192.5</v>
      </c>
      <c r="U2423" s="2">
        <v>0</v>
      </c>
      <c r="V2423" s="2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1192.5</v>
      </c>
      <c r="AE2423">
        <v>0</v>
      </c>
      <c r="AF2423">
        <v>0</v>
      </c>
      <c r="AG2423">
        <v>0</v>
      </c>
      <c r="AH2423" s="2">
        <f t="shared" si="292"/>
        <v>1192.5</v>
      </c>
      <c r="AI2423" s="2">
        <f t="shared" si="287"/>
        <v>7.8248031496062992E-2</v>
      </c>
      <c r="AJ2423">
        <v>1192.5</v>
      </c>
      <c r="AK2423" s="2">
        <f t="shared" si="293"/>
        <v>2385</v>
      </c>
    </row>
    <row r="2424" spans="1:37" ht="12.75" customHeight="1">
      <c r="A2424" s="2">
        <v>14</v>
      </c>
      <c r="B2424" s="2">
        <v>15</v>
      </c>
      <c r="C2424" s="2" t="s">
        <v>10</v>
      </c>
      <c r="D2424" t="s">
        <v>1449</v>
      </c>
      <c r="E2424" s="2" t="s">
        <v>1607</v>
      </c>
      <c r="F2424" t="str">
        <f t="shared" si="288"/>
        <v>078GENERAL EXPENSES - OTHER</v>
      </c>
      <c r="G2424" t="str">
        <f t="shared" si="289"/>
        <v>1363SUBSCRIPTIONS</v>
      </c>
      <c r="H2424" s="2" t="s">
        <v>1573</v>
      </c>
      <c r="I2424" t="s">
        <v>1326</v>
      </c>
      <c r="J2424" s="2" t="s">
        <v>591</v>
      </c>
      <c r="K2424" s="2" t="s">
        <v>592</v>
      </c>
      <c r="L2424" s="2" t="s">
        <v>395</v>
      </c>
      <c r="M2424" s="2" t="s">
        <v>396</v>
      </c>
      <c r="N2424" s="2" t="s">
        <v>1231</v>
      </c>
      <c r="O2424" s="2" t="s">
        <v>1232</v>
      </c>
      <c r="P2424" s="2">
        <v>3179</v>
      </c>
      <c r="Q2424" s="2">
        <v>3179</v>
      </c>
      <c r="R2424" s="3">
        <f t="shared" si="290"/>
        <v>3353.8449999999998</v>
      </c>
      <c r="S2424" s="3">
        <f t="shared" si="291"/>
        <v>3531.5987849999997</v>
      </c>
      <c r="T2424" s="2">
        <v>0</v>
      </c>
      <c r="U2424" s="2">
        <v>0</v>
      </c>
      <c r="V2424" s="2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 s="2">
        <f t="shared" si="292"/>
        <v>0</v>
      </c>
      <c r="AI2424" s="2">
        <f t="shared" si="287"/>
        <v>0</v>
      </c>
      <c r="AJ2424">
        <v>0</v>
      </c>
      <c r="AK2424" s="2">
        <f t="shared" si="293"/>
        <v>0</v>
      </c>
    </row>
    <row r="2425" spans="1:37" ht="12.75" customHeight="1">
      <c r="A2425" s="2">
        <v>14</v>
      </c>
      <c r="B2425" s="2">
        <v>15</v>
      </c>
      <c r="C2425" s="2" t="s">
        <v>10</v>
      </c>
      <c r="D2425" t="s">
        <v>1449</v>
      </c>
      <c r="E2425" s="2" t="s">
        <v>1607</v>
      </c>
      <c r="F2425" t="str">
        <f t="shared" si="288"/>
        <v>078GENERAL EXPENSES - OTHER</v>
      </c>
      <c r="G2425" t="str">
        <f t="shared" si="289"/>
        <v>1364SUBSISTANCE &amp; TRAVELLING EXPENSES</v>
      </c>
      <c r="H2425" s="2" t="s">
        <v>1573</v>
      </c>
      <c r="I2425" t="s">
        <v>1326</v>
      </c>
      <c r="J2425" s="2" t="s">
        <v>591</v>
      </c>
      <c r="K2425" s="2" t="s">
        <v>592</v>
      </c>
      <c r="L2425" s="2" t="s">
        <v>395</v>
      </c>
      <c r="M2425" s="2" t="s">
        <v>396</v>
      </c>
      <c r="N2425" s="2" t="s">
        <v>477</v>
      </c>
      <c r="O2425" s="2" t="s">
        <v>478</v>
      </c>
      <c r="P2425" s="2">
        <v>103500</v>
      </c>
      <c r="Q2425" s="2">
        <v>103500</v>
      </c>
      <c r="R2425" s="3">
        <f t="shared" si="290"/>
        <v>109192.5</v>
      </c>
      <c r="S2425" s="3">
        <f t="shared" si="291"/>
        <v>114979.7025</v>
      </c>
      <c r="T2425" s="2">
        <v>22301.96</v>
      </c>
      <c r="U2425" s="2">
        <v>0</v>
      </c>
      <c r="V2425" s="2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8259.2000000000007</v>
      </c>
      <c r="AC2425">
        <v>600</v>
      </c>
      <c r="AD2425">
        <v>6312.2</v>
      </c>
      <c r="AE2425">
        <v>2180.8000000000002</v>
      </c>
      <c r="AF2425">
        <v>4949.76</v>
      </c>
      <c r="AG2425">
        <v>0</v>
      </c>
      <c r="AH2425" s="2">
        <f t="shared" si="292"/>
        <v>22301.96</v>
      </c>
      <c r="AI2425" s="2">
        <f t="shared" si="287"/>
        <v>0.21547787439613525</v>
      </c>
      <c r="AJ2425">
        <v>22301.96</v>
      </c>
      <c r="AK2425" s="2">
        <f t="shared" si="293"/>
        <v>44603.92</v>
      </c>
    </row>
    <row r="2426" spans="1:37" ht="12.75" customHeight="1">
      <c r="A2426" s="2">
        <v>14</v>
      </c>
      <c r="B2426" s="2">
        <v>15</v>
      </c>
      <c r="C2426" s="2" t="s">
        <v>10</v>
      </c>
      <c r="D2426" t="s">
        <v>1449</v>
      </c>
      <c r="E2426" s="2" t="s">
        <v>1607</v>
      </c>
      <c r="F2426" t="str">
        <f t="shared" si="288"/>
        <v>078GENERAL EXPENSES - OTHER</v>
      </c>
      <c r="G2426" t="str">
        <f t="shared" si="289"/>
        <v>1366TELEPHONE</v>
      </c>
      <c r="H2426" s="2" t="s">
        <v>1573</v>
      </c>
      <c r="I2426" t="s">
        <v>1326</v>
      </c>
      <c r="J2426" s="2" t="s">
        <v>591</v>
      </c>
      <c r="K2426" s="2" t="s">
        <v>592</v>
      </c>
      <c r="L2426" s="2" t="s">
        <v>395</v>
      </c>
      <c r="M2426" s="2" t="s">
        <v>396</v>
      </c>
      <c r="N2426" s="2" t="s">
        <v>479</v>
      </c>
      <c r="O2426" s="2" t="s">
        <v>309</v>
      </c>
      <c r="P2426" s="2">
        <v>17988</v>
      </c>
      <c r="Q2426" s="2">
        <f>17988+17988</f>
        <v>35976</v>
      </c>
      <c r="R2426" s="3">
        <f t="shared" si="290"/>
        <v>37954.68</v>
      </c>
      <c r="S2426" s="3">
        <f t="shared" si="291"/>
        <v>39966.278039999997</v>
      </c>
      <c r="T2426" s="2">
        <v>11077.84</v>
      </c>
      <c r="U2426" s="2">
        <v>0</v>
      </c>
      <c r="V2426" s="2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1817.58</v>
      </c>
      <c r="AC2426">
        <v>1883.24</v>
      </c>
      <c r="AD2426">
        <v>1854.63</v>
      </c>
      <c r="AE2426">
        <v>1400.95</v>
      </c>
      <c r="AF2426">
        <v>2276.3200000000002</v>
      </c>
      <c r="AG2426">
        <v>1845.12</v>
      </c>
      <c r="AH2426" s="2">
        <f t="shared" si="292"/>
        <v>11077.84</v>
      </c>
      <c r="AI2426" s="2">
        <f t="shared" si="287"/>
        <v>0.61584611963531244</v>
      </c>
      <c r="AJ2426">
        <v>11077.84</v>
      </c>
      <c r="AK2426" s="2">
        <f t="shared" si="293"/>
        <v>22155.68</v>
      </c>
    </row>
    <row r="2427" spans="1:37" ht="12.75" customHeight="1">
      <c r="A2427" s="2">
        <v>14</v>
      </c>
      <c r="B2427" s="2">
        <v>15</v>
      </c>
      <c r="C2427" s="2" t="s">
        <v>10</v>
      </c>
      <c r="D2427" t="s">
        <v>1450</v>
      </c>
      <c r="E2427" s="2" t="s">
        <v>1608</v>
      </c>
      <c r="F2427" t="str">
        <f t="shared" si="288"/>
        <v>078GENERAL EXPENSES - OTHER</v>
      </c>
      <c r="G2427" t="str">
        <f t="shared" si="289"/>
        <v>1308CONFERENCE &amp; CONVENTION COST - DOMESTIC</v>
      </c>
      <c r="H2427" s="2" t="s">
        <v>1582</v>
      </c>
      <c r="I2427" t="s">
        <v>1326</v>
      </c>
      <c r="J2427" s="2" t="s">
        <v>593</v>
      </c>
      <c r="K2427" s="2" t="s">
        <v>594</v>
      </c>
      <c r="L2427" s="2" t="s">
        <v>395</v>
      </c>
      <c r="M2427" s="2" t="s">
        <v>396</v>
      </c>
      <c r="N2427" s="2" t="s">
        <v>463</v>
      </c>
      <c r="O2427" s="2" t="s">
        <v>464</v>
      </c>
      <c r="P2427" s="2">
        <v>2609</v>
      </c>
      <c r="Q2427" s="2">
        <v>2609</v>
      </c>
      <c r="R2427" s="3">
        <f t="shared" si="290"/>
        <v>2752.4949999999999</v>
      </c>
      <c r="S2427" s="3">
        <f t="shared" si="291"/>
        <v>2898.3772349999999</v>
      </c>
      <c r="T2427" s="2">
        <v>0</v>
      </c>
      <c r="U2427" s="2">
        <v>0</v>
      </c>
      <c r="V2427" s="2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 s="2">
        <f t="shared" si="292"/>
        <v>0</v>
      </c>
      <c r="AI2427" s="2">
        <f t="shared" si="287"/>
        <v>0</v>
      </c>
      <c r="AJ2427">
        <v>0</v>
      </c>
      <c r="AK2427" s="2">
        <f t="shared" si="293"/>
        <v>0</v>
      </c>
    </row>
    <row r="2428" spans="1:37" ht="12.75" customHeight="1">
      <c r="A2428" s="2">
        <v>14</v>
      </c>
      <c r="B2428" s="2">
        <v>15</v>
      </c>
      <c r="C2428" s="2" t="s">
        <v>10</v>
      </c>
      <c r="D2428" t="s">
        <v>1450</v>
      </c>
      <c r="E2428" s="2" t="s">
        <v>1608</v>
      </c>
      <c r="F2428" t="str">
        <f t="shared" si="288"/>
        <v>078GENERAL EXPENSES - OTHER</v>
      </c>
      <c r="G2428" t="str">
        <f t="shared" si="289"/>
        <v>1321ENTERTAINMENT - OFFICIALS</v>
      </c>
      <c r="H2428" s="2" t="s">
        <v>1582</v>
      </c>
      <c r="I2428" t="s">
        <v>1326</v>
      </c>
      <c r="J2428" s="2" t="s">
        <v>593</v>
      </c>
      <c r="K2428" s="2" t="s">
        <v>594</v>
      </c>
      <c r="L2428" s="2" t="s">
        <v>395</v>
      </c>
      <c r="M2428" s="2" t="s">
        <v>396</v>
      </c>
      <c r="N2428" s="2" t="s">
        <v>467</v>
      </c>
      <c r="O2428" s="2" t="s">
        <v>468</v>
      </c>
      <c r="P2428" s="2">
        <v>2000</v>
      </c>
      <c r="Q2428" s="2">
        <v>2000</v>
      </c>
      <c r="R2428" s="3">
        <f t="shared" si="290"/>
        <v>2110</v>
      </c>
      <c r="S2428" s="3">
        <f t="shared" si="291"/>
        <v>2221.83</v>
      </c>
      <c r="T2428" s="2">
        <v>276.3</v>
      </c>
      <c r="U2428" s="2">
        <v>0</v>
      </c>
      <c r="V2428" s="2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276.3</v>
      </c>
      <c r="AE2428">
        <v>0</v>
      </c>
      <c r="AF2428">
        <v>0</v>
      </c>
      <c r="AG2428">
        <v>0</v>
      </c>
      <c r="AH2428" s="2">
        <f t="shared" si="292"/>
        <v>276.3</v>
      </c>
      <c r="AI2428" s="2">
        <f t="shared" si="287"/>
        <v>0.13815</v>
      </c>
      <c r="AJ2428">
        <v>276.3</v>
      </c>
      <c r="AK2428" s="2">
        <f t="shared" si="293"/>
        <v>552.6</v>
      </c>
    </row>
    <row r="2429" spans="1:37" ht="12.75" customHeight="1">
      <c r="A2429" s="2">
        <v>14</v>
      </c>
      <c r="B2429" s="2">
        <v>15</v>
      </c>
      <c r="C2429" s="2" t="s">
        <v>10</v>
      </c>
      <c r="D2429" t="s">
        <v>1450</v>
      </c>
      <c r="E2429" s="2" t="s">
        <v>1608</v>
      </c>
      <c r="F2429" t="str">
        <f t="shared" si="288"/>
        <v>078GENERAL EXPENSES - OTHER</v>
      </c>
      <c r="G2429" t="str">
        <f t="shared" si="289"/>
        <v>1327INSURANCE</v>
      </c>
      <c r="H2429" s="2" t="s">
        <v>1582</v>
      </c>
      <c r="I2429" t="s">
        <v>1326</v>
      </c>
      <c r="J2429" s="2" t="s">
        <v>593</v>
      </c>
      <c r="K2429" s="2" t="s">
        <v>594</v>
      </c>
      <c r="L2429" s="2" t="s">
        <v>395</v>
      </c>
      <c r="M2429" s="2" t="s">
        <v>396</v>
      </c>
      <c r="N2429" s="2" t="s">
        <v>1243</v>
      </c>
      <c r="O2429" s="2" t="s">
        <v>1244</v>
      </c>
      <c r="P2429" s="2">
        <v>172636</v>
      </c>
      <c r="Q2429" s="2">
        <v>172636</v>
      </c>
      <c r="R2429" s="3">
        <f t="shared" si="290"/>
        <v>182130.98</v>
      </c>
      <c r="S2429" s="3">
        <f t="shared" si="291"/>
        <v>191783.92194</v>
      </c>
      <c r="T2429" s="2">
        <v>0</v>
      </c>
      <c r="U2429" s="2">
        <v>0</v>
      </c>
      <c r="V2429" s="2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 s="2">
        <f t="shared" si="292"/>
        <v>0</v>
      </c>
      <c r="AI2429" s="2">
        <f t="shared" si="287"/>
        <v>0</v>
      </c>
      <c r="AJ2429">
        <v>0</v>
      </c>
      <c r="AK2429" s="2">
        <f t="shared" si="293"/>
        <v>0</v>
      </c>
    </row>
    <row r="2430" spans="1:37" ht="12.75" customHeight="1">
      <c r="A2430" s="2">
        <v>14</v>
      </c>
      <c r="B2430" s="2">
        <v>15</v>
      </c>
      <c r="C2430" s="2" t="s">
        <v>10</v>
      </c>
      <c r="D2430" t="s">
        <v>1450</v>
      </c>
      <c r="E2430" s="2" t="s">
        <v>1608</v>
      </c>
      <c r="F2430" t="str">
        <f t="shared" si="288"/>
        <v>078GENERAL EXPENSES - OTHER</v>
      </c>
      <c r="G2430" t="str">
        <f t="shared" si="289"/>
        <v>1336LICENCES &amp; PERMITS - NON VEHICLE</v>
      </c>
      <c r="H2430" s="2" t="s">
        <v>1582</v>
      </c>
      <c r="I2430" t="s">
        <v>1326</v>
      </c>
      <c r="J2430" s="2" t="s">
        <v>593</v>
      </c>
      <c r="K2430" s="2" t="s">
        <v>594</v>
      </c>
      <c r="L2430" s="2" t="s">
        <v>395</v>
      </c>
      <c r="M2430" s="2" t="s">
        <v>396</v>
      </c>
      <c r="N2430" s="2" t="s">
        <v>459</v>
      </c>
      <c r="O2430" s="2" t="s">
        <v>460</v>
      </c>
      <c r="P2430" s="2">
        <v>301</v>
      </c>
      <c r="Q2430" s="2">
        <v>301</v>
      </c>
      <c r="R2430" s="3">
        <f t="shared" si="290"/>
        <v>317.55500000000001</v>
      </c>
      <c r="S2430" s="3">
        <f t="shared" si="291"/>
        <v>334.38541500000002</v>
      </c>
      <c r="T2430" s="2">
        <v>0</v>
      </c>
      <c r="U2430" s="2">
        <v>0</v>
      </c>
      <c r="V2430" s="2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 s="2">
        <f t="shared" si="292"/>
        <v>0</v>
      </c>
      <c r="AI2430" s="2">
        <f t="shared" si="287"/>
        <v>0</v>
      </c>
      <c r="AJ2430">
        <v>0</v>
      </c>
      <c r="AK2430" s="2">
        <f t="shared" si="293"/>
        <v>0</v>
      </c>
    </row>
    <row r="2431" spans="1:37" ht="12.75" customHeight="1">
      <c r="A2431" s="2">
        <v>14</v>
      </c>
      <c r="B2431" s="2">
        <v>15</v>
      </c>
      <c r="C2431" s="2" t="s">
        <v>10</v>
      </c>
      <c r="D2431" t="s">
        <v>1450</v>
      </c>
      <c r="E2431" s="2" t="s">
        <v>1608</v>
      </c>
      <c r="F2431" t="str">
        <f t="shared" si="288"/>
        <v>078GENERAL EXPENSES - OTHER</v>
      </c>
      <c r="G2431" t="str">
        <f t="shared" si="289"/>
        <v>1344NON-CAPITAL TOOLS &amp; EQUIPMENT</v>
      </c>
      <c r="H2431" s="2" t="s">
        <v>1582</v>
      </c>
      <c r="I2431" t="s">
        <v>1326</v>
      </c>
      <c r="J2431" s="2" t="s">
        <v>593</v>
      </c>
      <c r="K2431" s="2" t="s">
        <v>594</v>
      </c>
      <c r="L2431" s="2" t="s">
        <v>395</v>
      </c>
      <c r="M2431" s="2" t="s">
        <v>396</v>
      </c>
      <c r="N2431" s="2" t="s">
        <v>469</v>
      </c>
      <c r="O2431" s="2" t="s">
        <v>470</v>
      </c>
      <c r="P2431" s="2">
        <v>6183</v>
      </c>
      <c r="Q2431" s="2">
        <v>6183</v>
      </c>
      <c r="R2431" s="3">
        <f t="shared" si="290"/>
        <v>6523.0649999999996</v>
      </c>
      <c r="S2431" s="3">
        <f t="shared" si="291"/>
        <v>6868.7874449999999</v>
      </c>
      <c r="T2431" s="2">
        <v>5933</v>
      </c>
      <c r="U2431" s="2">
        <v>0</v>
      </c>
      <c r="V2431" s="2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4569</v>
      </c>
      <c r="AE2431">
        <v>0</v>
      </c>
      <c r="AF2431">
        <v>1364</v>
      </c>
      <c r="AG2431">
        <v>0</v>
      </c>
      <c r="AH2431" s="2">
        <f t="shared" si="292"/>
        <v>5933</v>
      </c>
      <c r="AI2431" s="2">
        <f t="shared" si="287"/>
        <v>0.95956655345301634</v>
      </c>
      <c r="AJ2431">
        <v>5933</v>
      </c>
      <c r="AK2431" s="2">
        <f t="shared" si="293"/>
        <v>11866</v>
      </c>
    </row>
    <row r="2432" spans="1:37" ht="12.75" customHeight="1">
      <c r="A2432" s="2">
        <v>14</v>
      </c>
      <c r="B2432" s="2">
        <v>15</v>
      </c>
      <c r="C2432" s="2" t="s">
        <v>10</v>
      </c>
      <c r="D2432" t="s">
        <v>1450</v>
      </c>
      <c r="E2432" s="2" t="s">
        <v>1608</v>
      </c>
      <c r="F2432" t="str">
        <f t="shared" si="288"/>
        <v>078GENERAL EXPENSES - OTHER</v>
      </c>
      <c r="G2432" t="str">
        <f t="shared" si="289"/>
        <v>1348PRINTING &amp; STATIONERY</v>
      </c>
      <c r="H2432" s="2" t="s">
        <v>1582</v>
      </c>
      <c r="I2432" t="s">
        <v>1326</v>
      </c>
      <c r="J2432" s="2" t="s">
        <v>593</v>
      </c>
      <c r="K2432" s="2" t="s">
        <v>594</v>
      </c>
      <c r="L2432" s="2" t="s">
        <v>395</v>
      </c>
      <c r="M2432" s="2" t="s">
        <v>396</v>
      </c>
      <c r="N2432" s="2" t="s">
        <v>473</v>
      </c>
      <c r="O2432" s="2" t="s">
        <v>474</v>
      </c>
      <c r="P2432" s="2">
        <v>51854</v>
      </c>
      <c r="Q2432" s="2">
        <v>51854</v>
      </c>
      <c r="R2432" s="3">
        <f t="shared" si="290"/>
        <v>54705.97</v>
      </c>
      <c r="S2432" s="3">
        <f t="shared" si="291"/>
        <v>57605.386409999999</v>
      </c>
      <c r="T2432" s="2">
        <v>10501.28</v>
      </c>
      <c r="U2432" s="2">
        <v>0</v>
      </c>
      <c r="V2432" s="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3290.74</v>
      </c>
      <c r="AD2432">
        <v>0</v>
      </c>
      <c r="AE2432">
        <v>3436.93</v>
      </c>
      <c r="AF2432">
        <v>2412.58</v>
      </c>
      <c r="AG2432">
        <v>1361.03</v>
      </c>
      <c r="AH2432" s="2">
        <f t="shared" si="292"/>
        <v>10501.28</v>
      </c>
      <c r="AI2432" s="2">
        <f t="shared" si="287"/>
        <v>0.20251629575346167</v>
      </c>
      <c r="AJ2432">
        <v>10501.28</v>
      </c>
      <c r="AK2432" s="2">
        <f t="shared" si="293"/>
        <v>21002.560000000001</v>
      </c>
    </row>
    <row r="2433" spans="1:37" ht="12.75" customHeight="1">
      <c r="A2433" s="2">
        <v>14</v>
      </c>
      <c r="B2433" s="2">
        <v>15</v>
      </c>
      <c r="C2433" s="2" t="s">
        <v>10</v>
      </c>
      <c r="D2433" t="s">
        <v>1450</v>
      </c>
      <c r="E2433" s="2" t="s">
        <v>1608</v>
      </c>
      <c r="F2433" t="str">
        <f t="shared" si="288"/>
        <v>078GENERAL EXPENSES - OTHER</v>
      </c>
      <c r="G2433" t="str">
        <f t="shared" si="289"/>
        <v>1363SUBSCRIPTIONS</v>
      </c>
      <c r="H2433" s="2" t="s">
        <v>1582</v>
      </c>
      <c r="I2433" t="s">
        <v>1326</v>
      </c>
      <c r="J2433" s="2" t="s">
        <v>593</v>
      </c>
      <c r="K2433" s="2" t="s">
        <v>594</v>
      </c>
      <c r="L2433" s="2" t="s">
        <v>395</v>
      </c>
      <c r="M2433" s="2" t="s">
        <v>396</v>
      </c>
      <c r="N2433" s="2" t="s">
        <v>1231</v>
      </c>
      <c r="O2433" s="2" t="s">
        <v>1232</v>
      </c>
      <c r="P2433" s="2">
        <v>201</v>
      </c>
      <c r="Q2433" s="2">
        <v>201</v>
      </c>
      <c r="R2433" s="3">
        <f t="shared" si="290"/>
        <v>212.05500000000001</v>
      </c>
      <c r="S2433" s="3">
        <f t="shared" si="291"/>
        <v>223.293915</v>
      </c>
      <c r="T2433" s="2">
        <v>0</v>
      </c>
      <c r="U2433" s="2">
        <v>0</v>
      </c>
      <c r="V2433" s="2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 s="2">
        <f t="shared" si="292"/>
        <v>0</v>
      </c>
      <c r="AI2433" s="2">
        <f t="shared" si="287"/>
        <v>0</v>
      </c>
      <c r="AJ2433">
        <v>0</v>
      </c>
      <c r="AK2433" s="2">
        <f t="shared" si="293"/>
        <v>0</v>
      </c>
    </row>
    <row r="2434" spans="1:37" ht="12.75" customHeight="1">
      <c r="A2434" s="2">
        <v>14</v>
      </c>
      <c r="B2434" s="2">
        <v>15</v>
      </c>
      <c r="C2434" s="2" t="s">
        <v>10</v>
      </c>
      <c r="D2434" t="s">
        <v>1450</v>
      </c>
      <c r="E2434" s="2" t="s">
        <v>1608</v>
      </c>
      <c r="F2434" t="str">
        <f t="shared" si="288"/>
        <v>078GENERAL EXPENSES - OTHER</v>
      </c>
      <c r="G2434" t="str">
        <f t="shared" si="289"/>
        <v>1364SUBSISTANCE &amp; TRAVELLING EXPENSES</v>
      </c>
      <c r="H2434" s="2" t="s">
        <v>1582</v>
      </c>
      <c r="I2434" t="s">
        <v>1326</v>
      </c>
      <c r="J2434" s="2" t="s">
        <v>593</v>
      </c>
      <c r="K2434" s="2" t="s">
        <v>594</v>
      </c>
      <c r="L2434" s="2" t="s">
        <v>395</v>
      </c>
      <c r="M2434" s="2" t="s">
        <v>396</v>
      </c>
      <c r="N2434" s="2" t="s">
        <v>477</v>
      </c>
      <c r="O2434" s="2" t="s">
        <v>478</v>
      </c>
      <c r="P2434" s="2">
        <v>43516</v>
      </c>
      <c r="Q2434" s="2">
        <v>43516</v>
      </c>
      <c r="R2434" s="3">
        <f t="shared" si="290"/>
        <v>45909.38</v>
      </c>
      <c r="S2434" s="3">
        <f t="shared" si="291"/>
        <v>48342.577139999994</v>
      </c>
      <c r="T2434" s="2">
        <v>42458.87</v>
      </c>
      <c r="U2434" s="2">
        <v>0</v>
      </c>
      <c r="V2434" s="2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14282.4</v>
      </c>
      <c r="AC2434">
        <v>8709.85</v>
      </c>
      <c r="AD2434">
        <v>12435.8</v>
      </c>
      <c r="AE2434">
        <v>7030.82</v>
      </c>
      <c r="AF2434">
        <v>0</v>
      </c>
      <c r="AG2434">
        <v>0</v>
      </c>
      <c r="AH2434" s="2">
        <f t="shared" si="292"/>
        <v>42458.87</v>
      </c>
      <c r="AI2434" s="2">
        <f t="shared" si="287"/>
        <v>0.97570709624046337</v>
      </c>
      <c r="AJ2434">
        <v>42458.87</v>
      </c>
      <c r="AK2434" s="2">
        <f t="shared" si="293"/>
        <v>84917.74</v>
      </c>
    </row>
    <row r="2435" spans="1:37" ht="12.75" customHeight="1">
      <c r="A2435" s="2">
        <v>14</v>
      </c>
      <c r="B2435" s="2">
        <v>15</v>
      </c>
      <c r="C2435" s="2" t="s">
        <v>10</v>
      </c>
      <c r="D2435" t="s">
        <v>1450</v>
      </c>
      <c r="E2435" s="2" t="s">
        <v>1608</v>
      </c>
      <c r="F2435" t="str">
        <f t="shared" si="288"/>
        <v>078GENERAL EXPENSES - OTHER</v>
      </c>
      <c r="G2435" t="str">
        <f t="shared" si="289"/>
        <v>1366TELEPHONE</v>
      </c>
      <c r="H2435" s="2" t="s">
        <v>1582</v>
      </c>
      <c r="I2435" t="s">
        <v>1326</v>
      </c>
      <c r="J2435" s="2" t="s">
        <v>593</v>
      </c>
      <c r="K2435" s="2" t="s">
        <v>594</v>
      </c>
      <c r="L2435" s="2" t="s">
        <v>395</v>
      </c>
      <c r="M2435" s="2" t="s">
        <v>396</v>
      </c>
      <c r="N2435" s="2" t="s">
        <v>479</v>
      </c>
      <c r="O2435" s="2" t="s">
        <v>309</v>
      </c>
      <c r="P2435" s="2">
        <v>17988</v>
      </c>
      <c r="Q2435" s="2">
        <f>17988+17988</f>
        <v>35976</v>
      </c>
      <c r="R2435" s="3">
        <f t="shared" si="290"/>
        <v>37954.68</v>
      </c>
      <c r="S2435" s="3">
        <f t="shared" si="291"/>
        <v>39966.278039999997</v>
      </c>
      <c r="T2435" s="2">
        <v>11347.29</v>
      </c>
      <c r="U2435" s="2">
        <v>0</v>
      </c>
      <c r="V2435" s="2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1583.67</v>
      </c>
      <c r="AC2435">
        <v>2076.6</v>
      </c>
      <c r="AD2435">
        <v>2036.53</v>
      </c>
      <c r="AE2435">
        <v>1801.9</v>
      </c>
      <c r="AF2435">
        <v>2226.34</v>
      </c>
      <c r="AG2435">
        <v>1622.25</v>
      </c>
      <c r="AH2435" s="2">
        <f t="shared" si="292"/>
        <v>11347.29</v>
      </c>
      <c r="AI2435" s="2">
        <f t="shared" si="287"/>
        <v>0.63082555036691135</v>
      </c>
      <c r="AJ2435">
        <v>11347.29</v>
      </c>
      <c r="AK2435" s="2">
        <f t="shared" si="293"/>
        <v>22694.58</v>
      </c>
    </row>
    <row r="2436" spans="1:37" ht="12.75" customHeight="1">
      <c r="A2436" s="2">
        <v>14</v>
      </c>
      <c r="B2436" s="2">
        <v>15</v>
      </c>
      <c r="C2436" s="2" t="s">
        <v>10</v>
      </c>
      <c r="D2436" t="s">
        <v>1451</v>
      </c>
      <c r="E2436" s="2" t="s">
        <v>1608</v>
      </c>
      <c r="F2436" t="str">
        <f t="shared" si="288"/>
        <v>078GENERAL EXPENSES - OTHER</v>
      </c>
      <c r="G2436" t="str">
        <f t="shared" si="289"/>
        <v>1308CONFERENCE &amp; CONVENTION COST - DOMESTIC</v>
      </c>
      <c r="H2436" s="2" t="s">
        <v>1582</v>
      </c>
      <c r="I2436" t="s">
        <v>1326</v>
      </c>
      <c r="J2436" s="2" t="s">
        <v>595</v>
      </c>
      <c r="K2436" s="2" t="s">
        <v>596</v>
      </c>
      <c r="L2436" s="2" t="s">
        <v>395</v>
      </c>
      <c r="M2436" s="2" t="s">
        <v>396</v>
      </c>
      <c r="N2436" s="2" t="s">
        <v>463</v>
      </c>
      <c r="O2436" s="2" t="s">
        <v>464</v>
      </c>
      <c r="P2436" s="2">
        <v>1065</v>
      </c>
      <c r="Q2436" s="2">
        <v>1065</v>
      </c>
      <c r="R2436" s="3">
        <f t="shared" si="290"/>
        <v>1123.575</v>
      </c>
      <c r="S2436" s="3">
        <f t="shared" si="291"/>
        <v>1183.1244750000001</v>
      </c>
      <c r="T2436" s="2">
        <v>0</v>
      </c>
      <c r="U2436" s="2">
        <v>0</v>
      </c>
      <c r="V2436" s="2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 s="2">
        <f t="shared" si="292"/>
        <v>0</v>
      </c>
      <c r="AI2436" s="2">
        <f t="shared" si="287"/>
        <v>0</v>
      </c>
      <c r="AJ2436">
        <v>0</v>
      </c>
      <c r="AK2436" s="2">
        <f t="shared" si="293"/>
        <v>0</v>
      </c>
    </row>
    <row r="2437" spans="1:37" ht="12.75" customHeight="1">
      <c r="A2437" s="2">
        <v>14</v>
      </c>
      <c r="B2437" s="2">
        <v>15</v>
      </c>
      <c r="C2437" s="2" t="s">
        <v>10</v>
      </c>
      <c r="D2437" t="s">
        <v>1451</v>
      </c>
      <c r="E2437" s="2" t="s">
        <v>1608</v>
      </c>
      <c r="F2437" t="str">
        <f t="shared" si="288"/>
        <v>078GENERAL EXPENSES - OTHER</v>
      </c>
      <c r="G2437" t="str">
        <f t="shared" si="289"/>
        <v>1310CONSULTANTS &amp; PROFFESIONAL FEES</v>
      </c>
      <c r="H2437" s="2" t="s">
        <v>1582</v>
      </c>
      <c r="I2437" t="s">
        <v>1326</v>
      </c>
      <c r="J2437" s="2" t="s">
        <v>595</v>
      </c>
      <c r="K2437" s="2" t="s">
        <v>596</v>
      </c>
      <c r="L2437" s="2" t="s">
        <v>395</v>
      </c>
      <c r="M2437" s="2" t="s">
        <v>396</v>
      </c>
      <c r="N2437" s="2" t="s">
        <v>457</v>
      </c>
      <c r="O2437" s="2" t="s">
        <v>458</v>
      </c>
      <c r="P2437" s="2">
        <v>50000</v>
      </c>
      <c r="Q2437" s="2">
        <v>50000</v>
      </c>
      <c r="R2437" s="3">
        <f t="shared" si="290"/>
        <v>52750</v>
      </c>
      <c r="S2437" s="3">
        <f t="shared" si="291"/>
        <v>55545.75</v>
      </c>
      <c r="T2437" s="2">
        <v>0</v>
      </c>
      <c r="U2437" s="2">
        <v>0</v>
      </c>
      <c r="V2437" s="2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 s="2">
        <f t="shared" si="292"/>
        <v>0</v>
      </c>
      <c r="AI2437" s="2">
        <f t="shared" si="287"/>
        <v>0</v>
      </c>
      <c r="AJ2437">
        <v>0</v>
      </c>
      <c r="AK2437" s="2">
        <f t="shared" si="293"/>
        <v>0</v>
      </c>
    </row>
    <row r="2438" spans="1:37" ht="12.75" customHeight="1">
      <c r="A2438" s="2">
        <v>14</v>
      </c>
      <c r="B2438" s="2">
        <v>15</v>
      </c>
      <c r="C2438" s="2" t="s">
        <v>10</v>
      </c>
      <c r="D2438" t="s">
        <v>1451</v>
      </c>
      <c r="E2438" s="2" t="s">
        <v>1608</v>
      </c>
      <c r="F2438" t="str">
        <f t="shared" si="288"/>
        <v>078GENERAL EXPENSES - OTHER</v>
      </c>
      <c r="G2438" t="str">
        <f t="shared" si="289"/>
        <v>1311CONSUMABLE DOMESTIC ITEMS</v>
      </c>
      <c r="H2438" s="2" t="s">
        <v>1582</v>
      </c>
      <c r="I2438" t="s">
        <v>1326</v>
      </c>
      <c r="J2438" s="2" t="s">
        <v>595</v>
      </c>
      <c r="K2438" s="2" t="s">
        <v>596</v>
      </c>
      <c r="L2438" s="2" t="s">
        <v>395</v>
      </c>
      <c r="M2438" s="2" t="s">
        <v>396</v>
      </c>
      <c r="N2438" s="2" t="s">
        <v>465</v>
      </c>
      <c r="O2438" s="2" t="s">
        <v>466</v>
      </c>
      <c r="P2438" s="2">
        <v>50000</v>
      </c>
      <c r="Q2438" s="2">
        <v>50000</v>
      </c>
      <c r="R2438" s="3">
        <f t="shared" si="290"/>
        <v>52750</v>
      </c>
      <c r="S2438" s="3">
        <f t="shared" si="291"/>
        <v>55545.75</v>
      </c>
      <c r="T2438" s="2">
        <v>27836.639999999999</v>
      </c>
      <c r="U2438" s="2">
        <v>0</v>
      </c>
      <c r="V2438" s="2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4323.1099999999997</v>
      </c>
      <c r="AC2438">
        <v>3171.18</v>
      </c>
      <c r="AD2438">
        <v>5900.26</v>
      </c>
      <c r="AE2438">
        <v>4065.15</v>
      </c>
      <c r="AF2438">
        <v>5653.07</v>
      </c>
      <c r="AG2438">
        <v>4723.87</v>
      </c>
      <c r="AH2438" s="2">
        <f t="shared" si="292"/>
        <v>27836.639999999999</v>
      </c>
      <c r="AI2438" s="2">
        <f t="shared" si="287"/>
        <v>0.55673280000000003</v>
      </c>
      <c r="AJ2438">
        <v>27836.639999999999</v>
      </c>
      <c r="AK2438" s="2">
        <f t="shared" si="293"/>
        <v>55673.279999999999</v>
      </c>
    </row>
    <row r="2439" spans="1:37" ht="12.75" customHeight="1">
      <c r="A2439" s="2">
        <v>14</v>
      </c>
      <c r="B2439" s="2">
        <v>15</v>
      </c>
      <c r="C2439" s="2" t="s">
        <v>10</v>
      </c>
      <c r="D2439" t="s">
        <v>1451</v>
      </c>
      <c r="E2439" s="2" t="s">
        <v>1608</v>
      </c>
      <c r="F2439" t="str">
        <f t="shared" si="288"/>
        <v>078GENERAL EXPENSES - OTHER</v>
      </c>
      <c r="G2439" t="str">
        <f t="shared" si="289"/>
        <v>1312COUNCIL PHOTOGRAPHY &amp; ART WORK</v>
      </c>
      <c r="H2439" s="2" t="s">
        <v>1582</v>
      </c>
      <c r="I2439" t="s">
        <v>1326</v>
      </c>
      <c r="J2439" s="2" t="s">
        <v>595</v>
      </c>
      <c r="K2439" s="2" t="s">
        <v>596</v>
      </c>
      <c r="L2439" s="2" t="s">
        <v>395</v>
      </c>
      <c r="M2439" s="2" t="s">
        <v>396</v>
      </c>
      <c r="N2439" s="2" t="s">
        <v>1227</v>
      </c>
      <c r="O2439" s="2" t="s">
        <v>1228</v>
      </c>
      <c r="P2439" s="2">
        <v>16240</v>
      </c>
      <c r="Q2439" s="2">
        <v>16240</v>
      </c>
      <c r="R2439" s="3">
        <f t="shared" si="290"/>
        <v>17133.2</v>
      </c>
      <c r="S2439" s="3">
        <f t="shared" si="291"/>
        <v>18041.259600000001</v>
      </c>
      <c r="T2439" s="2">
        <v>0</v>
      </c>
      <c r="U2439" s="2">
        <v>0</v>
      </c>
      <c r="V2439" s="2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 s="2">
        <f t="shared" si="292"/>
        <v>0</v>
      </c>
      <c r="AI2439" s="2">
        <f t="shared" si="287"/>
        <v>0</v>
      </c>
      <c r="AJ2439">
        <v>0</v>
      </c>
      <c r="AK2439" s="2">
        <f t="shared" si="293"/>
        <v>0</v>
      </c>
    </row>
    <row r="2440" spans="1:37" ht="12.75" customHeight="1">
      <c r="A2440" s="2">
        <v>14</v>
      </c>
      <c r="B2440" s="2">
        <v>15</v>
      </c>
      <c r="C2440" s="2" t="s">
        <v>10</v>
      </c>
      <c r="D2440" t="s">
        <v>1451</v>
      </c>
      <c r="E2440" s="2" t="s">
        <v>1608</v>
      </c>
      <c r="F2440" t="str">
        <f t="shared" si="288"/>
        <v>078GENERAL EXPENSES - OTHER</v>
      </c>
      <c r="G2440" t="str">
        <f t="shared" si="289"/>
        <v>1321ENTERTAINMENT - OFFICIALS</v>
      </c>
      <c r="H2440" s="2" t="s">
        <v>1582</v>
      </c>
      <c r="I2440" t="s">
        <v>1326</v>
      </c>
      <c r="J2440" s="2" t="s">
        <v>595</v>
      </c>
      <c r="K2440" s="2" t="s">
        <v>596</v>
      </c>
      <c r="L2440" s="2" t="s">
        <v>395</v>
      </c>
      <c r="M2440" s="2" t="s">
        <v>396</v>
      </c>
      <c r="N2440" s="2" t="s">
        <v>467</v>
      </c>
      <c r="O2440" s="2" t="s">
        <v>468</v>
      </c>
      <c r="P2440" s="2">
        <v>2000</v>
      </c>
      <c r="Q2440" s="2">
        <v>2000</v>
      </c>
      <c r="R2440" s="3">
        <f t="shared" si="290"/>
        <v>2110</v>
      </c>
      <c r="S2440" s="3">
        <f t="shared" si="291"/>
        <v>2221.83</v>
      </c>
      <c r="T2440" s="2">
        <v>0</v>
      </c>
      <c r="U2440" s="2">
        <v>0</v>
      </c>
      <c r="V2440" s="2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 s="2">
        <f t="shared" si="292"/>
        <v>0</v>
      </c>
      <c r="AI2440" s="2">
        <f t="shared" si="287"/>
        <v>0</v>
      </c>
      <c r="AJ2440">
        <v>0</v>
      </c>
      <c r="AK2440" s="2">
        <f t="shared" si="293"/>
        <v>0</v>
      </c>
    </row>
    <row r="2441" spans="1:37" ht="12.75" customHeight="1">
      <c r="A2441" s="2">
        <v>14</v>
      </c>
      <c r="B2441" s="2">
        <v>15</v>
      </c>
      <c r="C2441" s="2" t="s">
        <v>10</v>
      </c>
      <c r="D2441" t="s">
        <v>1451</v>
      </c>
      <c r="E2441" s="2" t="s">
        <v>1608</v>
      </c>
      <c r="F2441" t="str">
        <f t="shared" si="288"/>
        <v>078GENERAL EXPENSES - OTHER</v>
      </c>
      <c r="G2441" t="str">
        <f t="shared" si="289"/>
        <v>1325FUEL - VEHICLES</v>
      </c>
      <c r="H2441" s="2" t="s">
        <v>1582</v>
      </c>
      <c r="I2441" t="s">
        <v>1326</v>
      </c>
      <c r="J2441" s="2" t="s">
        <v>595</v>
      </c>
      <c r="K2441" s="2" t="s">
        <v>596</v>
      </c>
      <c r="L2441" s="2" t="s">
        <v>395</v>
      </c>
      <c r="M2441" s="2" t="s">
        <v>396</v>
      </c>
      <c r="N2441" s="2" t="s">
        <v>665</v>
      </c>
      <c r="O2441" s="2" t="s">
        <v>666</v>
      </c>
      <c r="P2441" s="2">
        <v>48938</v>
      </c>
      <c r="Q2441" s="2">
        <v>48938</v>
      </c>
      <c r="R2441" s="3">
        <f t="shared" si="290"/>
        <v>51629.59</v>
      </c>
      <c r="S2441" s="3">
        <f t="shared" si="291"/>
        <v>54365.958269999996</v>
      </c>
      <c r="T2441" s="2">
        <v>47173.97</v>
      </c>
      <c r="U2441" s="2">
        <v>0</v>
      </c>
      <c r="V2441" s="2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20294.759999999998</v>
      </c>
      <c r="AE2441">
        <v>6889.88</v>
      </c>
      <c r="AF2441">
        <v>0</v>
      </c>
      <c r="AG2441">
        <v>19989.330000000002</v>
      </c>
      <c r="AH2441" s="2">
        <f t="shared" si="292"/>
        <v>47173.97</v>
      </c>
      <c r="AI2441" s="2">
        <f t="shared" si="287"/>
        <v>0.9639537782500307</v>
      </c>
      <c r="AJ2441">
        <v>47173.97</v>
      </c>
      <c r="AK2441" s="2">
        <f t="shared" si="293"/>
        <v>94347.94</v>
      </c>
    </row>
    <row r="2442" spans="1:37" ht="12.75" customHeight="1">
      <c r="A2442" s="2">
        <v>14</v>
      </c>
      <c r="B2442" s="2">
        <v>15</v>
      </c>
      <c r="C2442" s="2" t="s">
        <v>10</v>
      </c>
      <c r="D2442" t="s">
        <v>1451</v>
      </c>
      <c r="E2442" s="2" t="s">
        <v>1608</v>
      </c>
      <c r="F2442" t="str">
        <f t="shared" si="288"/>
        <v>078GENERAL EXPENSES - OTHER</v>
      </c>
      <c r="G2442" t="str">
        <f t="shared" si="289"/>
        <v>1327INSURANCE</v>
      </c>
      <c r="H2442" s="2" t="s">
        <v>1582</v>
      </c>
      <c r="I2442" t="s">
        <v>1326</v>
      </c>
      <c r="J2442" s="2" t="s">
        <v>595</v>
      </c>
      <c r="K2442" s="2" t="s">
        <v>596</v>
      </c>
      <c r="L2442" s="2" t="s">
        <v>395</v>
      </c>
      <c r="M2442" s="2" t="s">
        <v>396</v>
      </c>
      <c r="N2442" s="2" t="s">
        <v>1243</v>
      </c>
      <c r="O2442" s="2" t="s">
        <v>1244</v>
      </c>
      <c r="P2442" s="2">
        <v>12020</v>
      </c>
      <c r="Q2442" s="2">
        <v>12020</v>
      </c>
      <c r="R2442" s="3">
        <f t="shared" si="290"/>
        <v>12681.1</v>
      </c>
      <c r="S2442" s="3">
        <f t="shared" si="291"/>
        <v>13353.1983</v>
      </c>
      <c r="T2442" s="2">
        <v>0</v>
      </c>
      <c r="U2442" s="2">
        <v>0</v>
      </c>
      <c r="V2442" s="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 s="2">
        <f t="shared" si="292"/>
        <v>0</v>
      </c>
      <c r="AI2442" s="2">
        <f t="shared" si="287"/>
        <v>0</v>
      </c>
      <c r="AJ2442">
        <v>0</v>
      </c>
      <c r="AK2442" s="2">
        <f t="shared" si="293"/>
        <v>0</v>
      </c>
    </row>
    <row r="2443" spans="1:37" ht="12.75" customHeight="1">
      <c r="A2443" s="2">
        <v>14</v>
      </c>
      <c r="B2443" s="2">
        <v>15</v>
      </c>
      <c r="C2443" s="2" t="s">
        <v>10</v>
      </c>
      <c r="D2443" t="s">
        <v>1451</v>
      </c>
      <c r="E2443" s="2" t="s">
        <v>1608</v>
      </c>
      <c r="F2443" t="str">
        <f t="shared" si="288"/>
        <v>078GENERAL EXPENSES - OTHER</v>
      </c>
      <c r="G2443" t="str">
        <f t="shared" si="289"/>
        <v>1336LICENCES &amp; PERMITS - NON VEHICLE</v>
      </c>
      <c r="H2443" s="2" t="s">
        <v>1582</v>
      </c>
      <c r="I2443" t="s">
        <v>1326</v>
      </c>
      <c r="J2443" s="2" t="s">
        <v>595</v>
      </c>
      <c r="K2443" s="2" t="s">
        <v>596</v>
      </c>
      <c r="L2443" s="2" t="s">
        <v>395</v>
      </c>
      <c r="M2443" s="2" t="s">
        <v>396</v>
      </c>
      <c r="N2443" s="2" t="s">
        <v>459</v>
      </c>
      <c r="O2443" s="2" t="s">
        <v>460</v>
      </c>
      <c r="P2443" s="2">
        <v>6009</v>
      </c>
      <c r="Q2443" s="2">
        <v>6009</v>
      </c>
      <c r="R2443" s="3">
        <f t="shared" si="290"/>
        <v>6339.4949999999999</v>
      </c>
      <c r="S2443" s="3">
        <f t="shared" si="291"/>
        <v>6675.4882349999998</v>
      </c>
      <c r="T2443" s="2">
        <v>1200</v>
      </c>
      <c r="U2443" s="2">
        <v>0</v>
      </c>
      <c r="V2443" s="2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1200</v>
      </c>
      <c r="AF2443">
        <v>0</v>
      </c>
      <c r="AG2443">
        <v>0</v>
      </c>
      <c r="AH2443" s="2">
        <f t="shared" si="292"/>
        <v>1200</v>
      </c>
      <c r="AI2443" s="2">
        <f t="shared" si="287"/>
        <v>0.19970044932601097</v>
      </c>
      <c r="AJ2443">
        <v>1200</v>
      </c>
      <c r="AK2443" s="2">
        <f t="shared" si="293"/>
        <v>2400</v>
      </c>
    </row>
    <row r="2444" spans="1:37" ht="12.75" customHeight="1">
      <c r="A2444" s="2">
        <v>14</v>
      </c>
      <c r="B2444" s="2">
        <v>15</v>
      </c>
      <c r="C2444" s="2" t="s">
        <v>10</v>
      </c>
      <c r="D2444" t="s">
        <v>1451</v>
      </c>
      <c r="E2444" s="2" t="s">
        <v>1608</v>
      </c>
      <c r="F2444" t="str">
        <f t="shared" si="288"/>
        <v>078GENERAL EXPENSES - OTHER</v>
      </c>
      <c r="G2444" t="str">
        <f t="shared" si="289"/>
        <v>1344NON-CAPITAL TOOLS &amp; EQUIPMENT</v>
      </c>
      <c r="H2444" s="2" t="s">
        <v>1582</v>
      </c>
      <c r="I2444" t="s">
        <v>1326</v>
      </c>
      <c r="J2444" s="2" t="s">
        <v>595</v>
      </c>
      <c r="K2444" s="2" t="s">
        <v>596</v>
      </c>
      <c r="L2444" s="2" t="s">
        <v>395</v>
      </c>
      <c r="M2444" s="2" t="s">
        <v>396</v>
      </c>
      <c r="N2444" s="2" t="s">
        <v>469</v>
      </c>
      <c r="O2444" s="2" t="s">
        <v>470</v>
      </c>
      <c r="P2444" s="2">
        <v>30000</v>
      </c>
      <c r="Q2444" s="2">
        <v>30000</v>
      </c>
      <c r="R2444" s="3">
        <f t="shared" si="290"/>
        <v>31650</v>
      </c>
      <c r="S2444" s="3">
        <f t="shared" si="291"/>
        <v>33327.449999999997</v>
      </c>
      <c r="T2444" s="2">
        <v>7490.18</v>
      </c>
      <c r="U2444" s="2">
        <v>0</v>
      </c>
      <c r="V2444" s="2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769.92</v>
      </c>
      <c r="AD2444">
        <v>769.92</v>
      </c>
      <c r="AE2444">
        <v>1223.95</v>
      </c>
      <c r="AF2444">
        <v>1879.25</v>
      </c>
      <c r="AG2444">
        <v>2847.14</v>
      </c>
      <c r="AH2444" s="2">
        <f t="shared" si="292"/>
        <v>7490.18</v>
      </c>
      <c r="AI2444" s="2">
        <f t="shared" si="287"/>
        <v>0.24967266666666668</v>
      </c>
      <c r="AJ2444">
        <v>7490.18</v>
      </c>
      <c r="AK2444" s="2">
        <f t="shared" si="293"/>
        <v>14980.36</v>
      </c>
    </row>
    <row r="2445" spans="1:37" ht="12.75" customHeight="1">
      <c r="A2445" s="2">
        <v>14</v>
      </c>
      <c r="B2445" s="2">
        <v>15</v>
      </c>
      <c r="C2445" s="2" t="s">
        <v>10</v>
      </c>
      <c r="D2445" t="s">
        <v>1451</v>
      </c>
      <c r="E2445" s="2" t="s">
        <v>1608</v>
      </c>
      <c r="F2445" t="str">
        <f t="shared" si="288"/>
        <v>078GENERAL EXPENSES - OTHER</v>
      </c>
      <c r="G2445" t="str">
        <f t="shared" si="289"/>
        <v>1348PRINTING &amp; STATIONERY</v>
      </c>
      <c r="H2445" s="2" t="s">
        <v>1582</v>
      </c>
      <c r="I2445" t="s">
        <v>1326</v>
      </c>
      <c r="J2445" s="2" t="s">
        <v>595</v>
      </c>
      <c r="K2445" s="2" t="s">
        <v>596</v>
      </c>
      <c r="L2445" s="2" t="s">
        <v>395</v>
      </c>
      <c r="M2445" s="2" t="s">
        <v>396</v>
      </c>
      <c r="N2445" s="2" t="s">
        <v>473</v>
      </c>
      <c r="O2445" s="2" t="s">
        <v>474</v>
      </c>
      <c r="P2445" s="2">
        <v>22954</v>
      </c>
      <c r="Q2445" s="2">
        <v>22954</v>
      </c>
      <c r="R2445" s="3">
        <f t="shared" si="290"/>
        <v>24216.47</v>
      </c>
      <c r="S2445" s="3">
        <f t="shared" si="291"/>
        <v>25499.942910000002</v>
      </c>
      <c r="T2445" s="2">
        <v>1695.26</v>
      </c>
      <c r="U2445" s="2">
        <v>0</v>
      </c>
      <c r="V2445" s="2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1103.42</v>
      </c>
      <c r="AC2445">
        <v>0</v>
      </c>
      <c r="AD2445">
        <v>73.099999999999994</v>
      </c>
      <c r="AE2445">
        <v>256.05</v>
      </c>
      <c r="AF2445">
        <v>262.69</v>
      </c>
      <c r="AG2445">
        <v>0</v>
      </c>
      <c r="AH2445" s="2">
        <f t="shared" si="292"/>
        <v>1695.26</v>
      </c>
      <c r="AI2445" s="2">
        <f t="shared" si="287"/>
        <v>7.3854665853446022E-2</v>
      </c>
      <c r="AJ2445">
        <v>1695.26</v>
      </c>
      <c r="AK2445" s="2">
        <f t="shared" si="293"/>
        <v>3390.52</v>
      </c>
    </row>
    <row r="2446" spans="1:37" ht="12.75" customHeight="1">
      <c r="A2446" s="2">
        <v>14</v>
      </c>
      <c r="B2446" s="2">
        <v>15</v>
      </c>
      <c r="C2446" s="2" t="s">
        <v>10</v>
      </c>
      <c r="D2446" t="s">
        <v>1451</v>
      </c>
      <c r="E2446" s="2" t="s">
        <v>1608</v>
      </c>
      <c r="F2446" t="str">
        <f t="shared" si="288"/>
        <v>078GENERAL EXPENSES - OTHER</v>
      </c>
      <c r="G2446" t="str">
        <f t="shared" si="289"/>
        <v>1350PROTECTIVE CLOTHING</v>
      </c>
      <c r="H2446" s="2" t="s">
        <v>1582</v>
      </c>
      <c r="I2446" t="s">
        <v>1326</v>
      </c>
      <c r="J2446" s="2" t="s">
        <v>595</v>
      </c>
      <c r="K2446" s="2" t="s">
        <v>596</v>
      </c>
      <c r="L2446" s="2" t="s">
        <v>395</v>
      </c>
      <c r="M2446" s="2" t="s">
        <v>396</v>
      </c>
      <c r="N2446" s="2" t="s">
        <v>475</v>
      </c>
      <c r="O2446" s="2" t="s">
        <v>476</v>
      </c>
      <c r="P2446" s="2">
        <v>70000</v>
      </c>
      <c r="Q2446" s="2">
        <v>70000</v>
      </c>
      <c r="R2446" s="3">
        <f t="shared" si="290"/>
        <v>73850</v>
      </c>
      <c r="S2446" s="3">
        <f t="shared" si="291"/>
        <v>77764.05</v>
      </c>
      <c r="T2446" s="2">
        <v>11173.11</v>
      </c>
      <c r="U2446" s="2">
        <v>236.5</v>
      </c>
      <c r="V2446" s="2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908.61</v>
      </c>
      <c r="AC2446">
        <v>240.42</v>
      </c>
      <c r="AD2446">
        <v>6473.22</v>
      </c>
      <c r="AE2446">
        <v>3550.86</v>
      </c>
      <c r="AF2446">
        <v>0</v>
      </c>
      <c r="AG2446">
        <v>0</v>
      </c>
      <c r="AH2446" s="2">
        <f t="shared" si="292"/>
        <v>11173.11</v>
      </c>
      <c r="AI2446" s="2">
        <f t="shared" si="287"/>
        <v>0.15961585714285714</v>
      </c>
      <c r="AJ2446">
        <v>11173.11</v>
      </c>
      <c r="AK2446" s="2">
        <f t="shared" si="293"/>
        <v>22346.22</v>
      </c>
    </row>
    <row r="2447" spans="1:37" ht="12.75" customHeight="1">
      <c r="A2447" s="2">
        <v>14</v>
      </c>
      <c r="B2447" s="2">
        <v>15</v>
      </c>
      <c r="C2447" s="2" t="s">
        <v>10</v>
      </c>
      <c r="D2447" t="s">
        <v>1451</v>
      </c>
      <c r="E2447" s="2" t="s">
        <v>1608</v>
      </c>
      <c r="F2447" t="str">
        <f t="shared" si="288"/>
        <v>078GENERAL EXPENSES - OTHER</v>
      </c>
      <c r="G2447" t="str">
        <f t="shared" si="289"/>
        <v>1352PUBLIC DRIVERS PERMIT</v>
      </c>
      <c r="H2447" s="2" t="s">
        <v>1582</v>
      </c>
      <c r="I2447" t="s">
        <v>1326</v>
      </c>
      <c r="J2447" s="2" t="s">
        <v>595</v>
      </c>
      <c r="K2447" s="2" t="s">
        <v>596</v>
      </c>
      <c r="L2447" s="2" t="s">
        <v>395</v>
      </c>
      <c r="M2447" s="2" t="s">
        <v>396</v>
      </c>
      <c r="N2447" s="2" t="s">
        <v>1263</v>
      </c>
      <c r="O2447" s="2" t="s">
        <v>1264</v>
      </c>
      <c r="P2447" s="2">
        <v>14468</v>
      </c>
      <c r="Q2447" s="2">
        <v>14468</v>
      </c>
      <c r="R2447" s="3">
        <f t="shared" si="290"/>
        <v>15263.74</v>
      </c>
      <c r="S2447" s="3">
        <f t="shared" si="291"/>
        <v>16072.718219999999</v>
      </c>
      <c r="T2447" s="2">
        <v>3825</v>
      </c>
      <c r="U2447" s="2">
        <v>0</v>
      </c>
      <c r="V2447" s="2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400</v>
      </c>
      <c r="AC2447">
        <v>70</v>
      </c>
      <c r="AD2447">
        <v>1355</v>
      </c>
      <c r="AE2447">
        <v>0</v>
      </c>
      <c r="AF2447">
        <v>2000</v>
      </c>
      <c r="AG2447">
        <v>0</v>
      </c>
      <c r="AH2447" s="2">
        <f t="shared" si="292"/>
        <v>3825</v>
      </c>
      <c r="AI2447" s="2">
        <f t="shared" si="287"/>
        <v>0.26437655515620678</v>
      </c>
      <c r="AJ2447">
        <v>3825</v>
      </c>
      <c r="AK2447" s="2">
        <f t="shared" si="293"/>
        <v>7650</v>
      </c>
    </row>
    <row r="2448" spans="1:37" ht="12.75" customHeight="1">
      <c r="A2448" s="2">
        <v>14</v>
      </c>
      <c r="B2448" s="2">
        <v>15</v>
      </c>
      <c r="C2448" s="2" t="s">
        <v>10</v>
      </c>
      <c r="D2448" t="s">
        <v>1451</v>
      </c>
      <c r="E2448" s="2" t="s">
        <v>1608</v>
      </c>
      <c r="F2448" t="str">
        <f t="shared" si="288"/>
        <v>078GENERAL EXPENSES - OTHER</v>
      </c>
      <c r="G2448" t="str">
        <f t="shared" si="289"/>
        <v>1363SUBSCRIPTIONS</v>
      </c>
      <c r="H2448" s="2" t="s">
        <v>1582</v>
      </c>
      <c r="I2448" t="s">
        <v>1326</v>
      </c>
      <c r="J2448" s="2" t="s">
        <v>595</v>
      </c>
      <c r="K2448" s="2" t="s">
        <v>596</v>
      </c>
      <c r="L2448" s="2" t="s">
        <v>395</v>
      </c>
      <c r="M2448" s="2" t="s">
        <v>396</v>
      </c>
      <c r="N2448" s="2" t="s">
        <v>1231</v>
      </c>
      <c r="O2448" s="2" t="s">
        <v>1232</v>
      </c>
      <c r="P2448" s="2">
        <v>1510</v>
      </c>
      <c r="Q2448" s="2">
        <v>1510</v>
      </c>
      <c r="R2448" s="3">
        <f t="shared" si="290"/>
        <v>1593.05</v>
      </c>
      <c r="S2448" s="3">
        <f t="shared" si="291"/>
        <v>1677.4816499999999</v>
      </c>
      <c r="T2448" s="2">
        <v>0</v>
      </c>
      <c r="U2448" s="2">
        <v>0</v>
      </c>
      <c r="V2448" s="2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 s="2">
        <f t="shared" si="292"/>
        <v>0</v>
      </c>
      <c r="AI2448" s="2">
        <f t="shared" si="287"/>
        <v>0</v>
      </c>
      <c r="AJ2448">
        <v>0</v>
      </c>
      <c r="AK2448" s="2">
        <f t="shared" si="293"/>
        <v>0</v>
      </c>
    </row>
    <row r="2449" spans="1:37" ht="12.75" customHeight="1">
      <c r="A2449" s="2">
        <v>14</v>
      </c>
      <c r="B2449" s="2">
        <v>15</v>
      </c>
      <c r="C2449" s="2" t="s">
        <v>10</v>
      </c>
      <c r="D2449" t="s">
        <v>1451</v>
      </c>
      <c r="E2449" s="2" t="s">
        <v>1608</v>
      </c>
      <c r="F2449" t="str">
        <f t="shared" si="288"/>
        <v>078GENERAL EXPENSES - OTHER</v>
      </c>
      <c r="G2449" t="str">
        <f t="shared" si="289"/>
        <v>1364SUBSISTANCE &amp; TRAVELLING EXPENSES</v>
      </c>
      <c r="H2449" s="2" t="s">
        <v>1582</v>
      </c>
      <c r="I2449" t="s">
        <v>1326</v>
      </c>
      <c r="J2449" s="2" t="s">
        <v>595</v>
      </c>
      <c r="K2449" s="2" t="s">
        <v>596</v>
      </c>
      <c r="L2449" s="2" t="s">
        <v>395</v>
      </c>
      <c r="M2449" s="2" t="s">
        <v>396</v>
      </c>
      <c r="N2449" s="2" t="s">
        <v>477</v>
      </c>
      <c r="O2449" s="2" t="s">
        <v>478</v>
      </c>
      <c r="P2449" s="2">
        <v>22885</v>
      </c>
      <c r="Q2449" s="2">
        <v>22885</v>
      </c>
      <c r="R2449" s="3">
        <f t="shared" si="290"/>
        <v>24143.674999999999</v>
      </c>
      <c r="S2449" s="3">
        <f t="shared" si="291"/>
        <v>25423.289774999997</v>
      </c>
      <c r="T2449" s="2">
        <v>12335.1</v>
      </c>
      <c r="U2449" s="2">
        <v>0</v>
      </c>
      <c r="V2449" s="2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2272</v>
      </c>
      <c r="AE2449">
        <v>2271</v>
      </c>
      <c r="AF2449">
        <v>6879.1</v>
      </c>
      <c r="AG2449">
        <v>913</v>
      </c>
      <c r="AH2449" s="2">
        <f t="shared" si="292"/>
        <v>12335.1</v>
      </c>
      <c r="AI2449" s="2">
        <f t="shared" si="287"/>
        <v>0.53900371422329041</v>
      </c>
      <c r="AJ2449">
        <v>12335.1</v>
      </c>
      <c r="AK2449" s="2">
        <f t="shared" si="293"/>
        <v>24670.2</v>
      </c>
    </row>
    <row r="2450" spans="1:37" ht="12.75" customHeight="1">
      <c r="A2450" s="2">
        <v>14</v>
      </c>
      <c r="B2450" s="2">
        <v>15</v>
      </c>
      <c r="C2450" s="2" t="s">
        <v>10</v>
      </c>
      <c r="D2450" t="s">
        <v>1451</v>
      </c>
      <c r="E2450" s="2" t="s">
        <v>1608</v>
      </c>
      <c r="F2450" t="str">
        <f t="shared" si="288"/>
        <v>078GENERAL EXPENSES - OTHER</v>
      </c>
      <c r="G2450" t="str">
        <f t="shared" si="289"/>
        <v>1366TELEPHONE</v>
      </c>
      <c r="H2450" s="2" t="s">
        <v>1582</v>
      </c>
      <c r="I2450" t="s">
        <v>1326</v>
      </c>
      <c r="J2450" s="2" t="s">
        <v>595</v>
      </c>
      <c r="K2450" s="2" t="s">
        <v>596</v>
      </c>
      <c r="L2450" s="2" t="s">
        <v>395</v>
      </c>
      <c r="M2450" s="2" t="s">
        <v>396</v>
      </c>
      <c r="N2450" s="2" t="s">
        <v>479</v>
      </c>
      <c r="O2450" s="2" t="s">
        <v>309</v>
      </c>
      <c r="P2450" s="2">
        <v>43729</v>
      </c>
      <c r="Q2450" s="2">
        <f>43729+28285</f>
        <v>72014</v>
      </c>
      <c r="R2450" s="3">
        <f t="shared" si="290"/>
        <v>75974.77</v>
      </c>
      <c r="S2450" s="3">
        <f t="shared" si="291"/>
        <v>80001.432809999998</v>
      </c>
      <c r="T2450" s="2">
        <v>23319.760000000002</v>
      </c>
      <c r="U2450" s="2">
        <v>0</v>
      </c>
      <c r="V2450" s="2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3612.03</v>
      </c>
      <c r="AC2450">
        <v>3444.41</v>
      </c>
      <c r="AD2450">
        <v>4556.62</v>
      </c>
      <c r="AE2450">
        <v>2366.42</v>
      </c>
      <c r="AF2450">
        <v>5363.51</v>
      </c>
      <c r="AG2450">
        <v>3976.77</v>
      </c>
      <c r="AH2450" s="2">
        <f t="shared" si="292"/>
        <v>23319.760000000002</v>
      </c>
      <c r="AI2450" s="2">
        <f t="shared" si="287"/>
        <v>0.53327905966292399</v>
      </c>
      <c r="AJ2450">
        <v>23319.759999999998</v>
      </c>
      <c r="AK2450" s="2">
        <f t="shared" si="293"/>
        <v>46639.520000000004</v>
      </c>
    </row>
    <row r="2451" spans="1:37" ht="12.75" customHeight="1">
      <c r="A2451" s="2">
        <v>14</v>
      </c>
      <c r="B2451" s="2">
        <v>15</v>
      </c>
      <c r="C2451" s="2" t="s">
        <v>10</v>
      </c>
      <c r="D2451" t="s">
        <v>1452</v>
      </c>
      <c r="E2451" s="2" t="s">
        <v>1608</v>
      </c>
      <c r="F2451" t="str">
        <f t="shared" si="288"/>
        <v>078GENERAL EXPENSES - OTHER</v>
      </c>
      <c r="G2451" t="str">
        <f t="shared" si="289"/>
        <v>1308CONFERENCE &amp; CONVENTION COST - DOMESTIC</v>
      </c>
      <c r="H2451" s="2" t="s">
        <v>1578</v>
      </c>
      <c r="I2451" t="s">
        <v>1326</v>
      </c>
      <c r="J2451" s="2" t="s">
        <v>610</v>
      </c>
      <c r="K2451" s="2" t="s">
        <v>611</v>
      </c>
      <c r="L2451" s="2" t="s">
        <v>395</v>
      </c>
      <c r="M2451" s="2" t="s">
        <v>396</v>
      </c>
      <c r="N2451" s="2" t="s">
        <v>463</v>
      </c>
      <c r="O2451" s="2" t="s">
        <v>464</v>
      </c>
      <c r="P2451" s="2">
        <v>12427</v>
      </c>
      <c r="Q2451" s="2">
        <v>12427</v>
      </c>
      <c r="R2451" s="3">
        <f t="shared" si="290"/>
        <v>13110.485000000001</v>
      </c>
      <c r="S2451" s="3">
        <f t="shared" si="291"/>
        <v>13805.340705000001</v>
      </c>
      <c r="T2451" s="2">
        <v>6578.95</v>
      </c>
      <c r="U2451" s="2">
        <v>0</v>
      </c>
      <c r="V2451" s="2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6578.95</v>
      </c>
      <c r="AE2451">
        <v>0</v>
      </c>
      <c r="AF2451">
        <v>0</v>
      </c>
      <c r="AG2451">
        <v>0</v>
      </c>
      <c r="AH2451" s="2">
        <f t="shared" si="292"/>
        <v>6578.95</v>
      </c>
      <c r="AI2451" s="2">
        <f t="shared" si="287"/>
        <v>0.52940774120865852</v>
      </c>
      <c r="AJ2451">
        <v>6578.95</v>
      </c>
      <c r="AK2451" s="2">
        <f t="shared" si="293"/>
        <v>13157.9</v>
      </c>
    </row>
    <row r="2452" spans="1:37" ht="12.75" customHeight="1">
      <c r="A2452" s="2">
        <v>14</v>
      </c>
      <c r="B2452" s="2">
        <v>15</v>
      </c>
      <c r="C2452" s="2" t="s">
        <v>10</v>
      </c>
      <c r="D2452" t="s">
        <v>1452</v>
      </c>
      <c r="E2452" s="2" t="s">
        <v>1608</v>
      </c>
      <c r="F2452" t="str">
        <f t="shared" si="288"/>
        <v>078GENERAL EXPENSES - OTHER</v>
      </c>
      <c r="G2452" t="str">
        <f t="shared" si="289"/>
        <v>1310CONSULTANTS &amp; PROFFESIONAL FEES</v>
      </c>
      <c r="H2452" s="2" t="s">
        <v>1578</v>
      </c>
      <c r="I2452" t="s">
        <v>1326</v>
      </c>
      <c r="J2452" s="2" t="s">
        <v>610</v>
      </c>
      <c r="K2452" s="2" t="s">
        <v>611</v>
      </c>
      <c r="L2452" s="2" t="s">
        <v>395</v>
      </c>
      <c r="M2452" s="2" t="s">
        <v>396</v>
      </c>
      <c r="N2452" s="2" t="s">
        <v>457</v>
      </c>
      <c r="O2452" s="2" t="s">
        <v>458</v>
      </c>
      <c r="P2452" s="2">
        <v>5000</v>
      </c>
      <c r="Q2452" s="2">
        <v>5000</v>
      </c>
      <c r="R2452" s="3">
        <f t="shared" si="290"/>
        <v>5275</v>
      </c>
      <c r="S2452" s="3">
        <f t="shared" si="291"/>
        <v>5554.5749999999998</v>
      </c>
      <c r="T2452" s="2">
        <v>0</v>
      </c>
      <c r="U2452" s="2">
        <v>0</v>
      </c>
      <c r="V2452" s="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 s="2">
        <f t="shared" si="292"/>
        <v>0</v>
      </c>
      <c r="AI2452" s="2">
        <f t="shared" ref="AI2452:AI2515" si="294">AH2452/P2452</f>
        <v>0</v>
      </c>
      <c r="AJ2452">
        <v>0</v>
      </c>
      <c r="AK2452" s="2">
        <f t="shared" si="293"/>
        <v>0</v>
      </c>
    </row>
    <row r="2453" spans="1:37" ht="12.75" customHeight="1">
      <c r="A2453" s="2">
        <v>14</v>
      </c>
      <c r="B2453" s="2">
        <v>15</v>
      </c>
      <c r="C2453" s="2" t="s">
        <v>10</v>
      </c>
      <c r="D2453" t="s">
        <v>1452</v>
      </c>
      <c r="E2453" s="2" t="s">
        <v>1608</v>
      </c>
      <c r="F2453" t="str">
        <f t="shared" ref="F2453:F2516" si="295">L2453&amp;M2453</f>
        <v>078GENERAL EXPENSES - OTHER</v>
      </c>
      <c r="G2453" t="str">
        <f t="shared" ref="G2453:G2516" si="296">N2453&amp;O2453</f>
        <v>1311CONSUMABLE DOMESTIC ITEMS</v>
      </c>
      <c r="H2453" s="2" t="s">
        <v>1578</v>
      </c>
      <c r="I2453" t="s">
        <v>1326</v>
      </c>
      <c r="J2453" s="2" t="s">
        <v>610</v>
      </c>
      <c r="K2453" s="2" t="s">
        <v>611</v>
      </c>
      <c r="L2453" s="2" t="s">
        <v>395</v>
      </c>
      <c r="M2453" s="2" t="s">
        <v>396</v>
      </c>
      <c r="N2453" s="2" t="s">
        <v>465</v>
      </c>
      <c r="O2453" s="2" t="s">
        <v>466</v>
      </c>
      <c r="P2453" s="2">
        <v>10317</v>
      </c>
      <c r="Q2453" s="2">
        <v>10317</v>
      </c>
      <c r="R2453" s="3">
        <f t="shared" ref="R2453:R2516" si="297">SUM((Q2453*0.055)+Q2453)</f>
        <v>10884.434999999999</v>
      </c>
      <c r="S2453" s="3">
        <f t="shared" ref="S2453:S2516" si="298">SUM((R2453*0.053)+R2453)</f>
        <v>11461.310055</v>
      </c>
      <c r="T2453" s="2">
        <v>8369.1</v>
      </c>
      <c r="U2453" s="2">
        <v>0</v>
      </c>
      <c r="V2453" s="2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4095.83</v>
      </c>
      <c r="AC2453">
        <v>1037.3499999999999</v>
      </c>
      <c r="AD2453">
        <v>188.1</v>
      </c>
      <c r="AE2453">
        <v>2013.01</v>
      </c>
      <c r="AF2453">
        <v>0</v>
      </c>
      <c r="AG2453">
        <v>1034.81</v>
      </c>
      <c r="AH2453" s="2">
        <f t="shared" ref="AH2453:AH2516" si="299">SUM(AB2453:AG2453)</f>
        <v>8369.1</v>
      </c>
      <c r="AI2453" s="2">
        <f t="shared" si="294"/>
        <v>0.81119511485897067</v>
      </c>
      <c r="AJ2453">
        <v>8369.1</v>
      </c>
      <c r="AK2453" s="2">
        <f t="shared" ref="AK2453:AK2516" si="300">T2453*2</f>
        <v>16738.2</v>
      </c>
    </row>
    <row r="2454" spans="1:37" ht="12.75" customHeight="1">
      <c r="A2454" s="2">
        <v>14</v>
      </c>
      <c r="B2454" s="2">
        <v>15</v>
      </c>
      <c r="C2454" s="2" t="s">
        <v>10</v>
      </c>
      <c r="D2454" t="s">
        <v>1452</v>
      </c>
      <c r="E2454" s="2" t="s">
        <v>1608</v>
      </c>
      <c r="F2454" t="str">
        <f t="shared" si="295"/>
        <v>078GENERAL EXPENSES - OTHER</v>
      </c>
      <c r="G2454" t="str">
        <f t="shared" si="296"/>
        <v>1321ENTERTAINMENT - OFFICIALS</v>
      </c>
      <c r="H2454" s="2" t="s">
        <v>1578</v>
      </c>
      <c r="I2454" t="s">
        <v>1326</v>
      </c>
      <c r="J2454" s="2" t="s">
        <v>610</v>
      </c>
      <c r="K2454" s="2" t="s">
        <v>611</v>
      </c>
      <c r="L2454" s="2" t="s">
        <v>395</v>
      </c>
      <c r="M2454" s="2" t="s">
        <v>396</v>
      </c>
      <c r="N2454" s="2" t="s">
        <v>467</v>
      </c>
      <c r="O2454" s="2" t="s">
        <v>468</v>
      </c>
      <c r="P2454" s="2">
        <v>2000</v>
      </c>
      <c r="Q2454" s="2">
        <v>2000</v>
      </c>
      <c r="R2454" s="3">
        <f t="shared" si="297"/>
        <v>2110</v>
      </c>
      <c r="S2454" s="3">
        <f t="shared" si="298"/>
        <v>2221.83</v>
      </c>
      <c r="T2454" s="2">
        <v>0</v>
      </c>
      <c r="U2454" s="2">
        <v>0</v>
      </c>
      <c r="V2454" s="2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 s="2">
        <f t="shared" si="299"/>
        <v>0</v>
      </c>
      <c r="AI2454" s="2">
        <f t="shared" si="294"/>
        <v>0</v>
      </c>
      <c r="AJ2454">
        <v>0</v>
      </c>
      <c r="AK2454" s="2">
        <f t="shared" si="300"/>
        <v>0</v>
      </c>
    </row>
    <row r="2455" spans="1:37" ht="12.75" customHeight="1">
      <c r="A2455" s="2">
        <v>14</v>
      </c>
      <c r="B2455" s="2">
        <v>15</v>
      </c>
      <c r="C2455" s="2" t="s">
        <v>10</v>
      </c>
      <c r="D2455" t="s">
        <v>1452</v>
      </c>
      <c r="E2455" s="2" t="s">
        <v>1608</v>
      </c>
      <c r="F2455" t="str">
        <f t="shared" si="295"/>
        <v>078GENERAL EXPENSES - OTHER</v>
      </c>
      <c r="G2455" t="str">
        <f t="shared" si="296"/>
        <v>1323ELECTRICITY - ESKOM</v>
      </c>
      <c r="H2455" s="2" t="s">
        <v>1578</v>
      </c>
      <c r="I2455" t="s">
        <v>1326</v>
      </c>
      <c r="J2455" s="2" t="s">
        <v>610</v>
      </c>
      <c r="K2455" s="2" t="s">
        <v>611</v>
      </c>
      <c r="L2455" s="2" t="s">
        <v>395</v>
      </c>
      <c r="M2455" s="2" t="s">
        <v>396</v>
      </c>
      <c r="N2455" s="2" t="s">
        <v>1286</v>
      </c>
      <c r="O2455" s="2" t="s">
        <v>1287</v>
      </c>
      <c r="P2455" s="2">
        <v>260000</v>
      </c>
      <c r="Q2455" s="2">
        <v>500000</v>
      </c>
      <c r="R2455" s="3">
        <f t="shared" si="297"/>
        <v>527500</v>
      </c>
      <c r="S2455" s="3">
        <f t="shared" si="298"/>
        <v>555457.5</v>
      </c>
      <c r="T2455" s="2">
        <v>160000</v>
      </c>
      <c r="U2455" s="2">
        <v>0</v>
      </c>
      <c r="V2455" s="2">
        <v>13111.97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10466.549999999999</v>
      </c>
      <c r="AC2455">
        <v>2606.73</v>
      </c>
      <c r="AD2455">
        <v>18794.62</v>
      </c>
      <c r="AE2455">
        <v>20602.28</v>
      </c>
      <c r="AF2455">
        <v>74168.28</v>
      </c>
      <c r="AG2455">
        <v>33361.54</v>
      </c>
      <c r="AH2455" s="2">
        <f t="shared" si="299"/>
        <v>160000</v>
      </c>
      <c r="AI2455" s="2">
        <f t="shared" si="294"/>
        <v>0.61538461538461542</v>
      </c>
      <c r="AJ2455">
        <v>173111.97</v>
      </c>
      <c r="AK2455" s="2">
        <f t="shared" si="300"/>
        <v>320000</v>
      </c>
    </row>
    <row r="2456" spans="1:37" ht="12.75" customHeight="1">
      <c r="A2456" s="2">
        <v>14</v>
      </c>
      <c r="B2456" s="2">
        <v>15</v>
      </c>
      <c r="C2456" s="2" t="s">
        <v>10</v>
      </c>
      <c r="D2456" t="s">
        <v>1452</v>
      </c>
      <c r="E2456" s="2" t="s">
        <v>1608</v>
      </c>
      <c r="F2456" t="str">
        <f t="shared" si="295"/>
        <v>078GENERAL EXPENSES - OTHER</v>
      </c>
      <c r="G2456" t="str">
        <f t="shared" si="296"/>
        <v>1327INSURANCE</v>
      </c>
      <c r="H2456" s="2" t="s">
        <v>1578</v>
      </c>
      <c r="I2456" t="s">
        <v>1326</v>
      </c>
      <c r="J2456" s="2" t="s">
        <v>610</v>
      </c>
      <c r="K2456" s="2" t="s">
        <v>611</v>
      </c>
      <c r="L2456" s="2" t="s">
        <v>395</v>
      </c>
      <c r="M2456" s="2" t="s">
        <v>396</v>
      </c>
      <c r="N2456" s="2" t="s">
        <v>1243</v>
      </c>
      <c r="O2456" s="2" t="s">
        <v>1244</v>
      </c>
      <c r="P2456" s="2">
        <v>281569</v>
      </c>
      <c r="Q2456" s="2">
        <v>281569</v>
      </c>
      <c r="R2456" s="3">
        <f t="shared" si="297"/>
        <v>297055.29499999998</v>
      </c>
      <c r="S2456" s="3">
        <f t="shared" si="298"/>
        <v>312799.22563499998</v>
      </c>
      <c r="T2456" s="2">
        <v>0</v>
      </c>
      <c r="U2456" s="2">
        <v>0</v>
      </c>
      <c r="V2456" s="2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 s="2">
        <f t="shared" si="299"/>
        <v>0</v>
      </c>
      <c r="AI2456" s="2">
        <f t="shared" si="294"/>
        <v>0</v>
      </c>
      <c r="AJ2456">
        <v>0</v>
      </c>
      <c r="AK2456" s="2">
        <f t="shared" si="300"/>
        <v>0</v>
      </c>
    </row>
    <row r="2457" spans="1:37" ht="12.75" customHeight="1">
      <c r="A2457" s="2">
        <v>14</v>
      </c>
      <c r="B2457" s="2">
        <v>15</v>
      </c>
      <c r="C2457" s="2" t="s">
        <v>10</v>
      </c>
      <c r="D2457" t="s">
        <v>1452</v>
      </c>
      <c r="E2457" s="2" t="s">
        <v>1608</v>
      </c>
      <c r="F2457" t="str">
        <f t="shared" si="295"/>
        <v>078GENERAL EXPENSES - OTHER</v>
      </c>
      <c r="G2457" t="str">
        <f t="shared" si="296"/>
        <v>1336LICENCES &amp; PERMITS - NON VEHICLE</v>
      </c>
      <c r="H2457" s="2" t="s">
        <v>1578</v>
      </c>
      <c r="I2457" t="s">
        <v>1326</v>
      </c>
      <c r="J2457" s="2" t="s">
        <v>610</v>
      </c>
      <c r="K2457" s="2" t="s">
        <v>611</v>
      </c>
      <c r="L2457" s="2" t="s">
        <v>395</v>
      </c>
      <c r="M2457" s="2" t="s">
        <v>396</v>
      </c>
      <c r="N2457" s="2" t="s">
        <v>459</v>
      </c>
      <c r="O2457" s="2" t="s">
        <v>460</v>
      </c>
      <c r="P2457" s="2">
        <v>5552</v>
      </c>
      <c r="Q2457" s="2">
        <v>5552</v>
      </c>
      <c r="R2457" s="3">
        <f t="shared" si="297"/>
        <v>5857.36</v>
      </c>
      <c r="S2457" s="3">
        <f t="shared" si="298"/>
        <v>6167.80008</v>
      </c>
      <c r="T2457" s="2">
        <v>90</v>
      </c>
      <c r="U2457" s="2">
        <v>0</v>
      </c>
      <c r="V2457" s="2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90</v>
      </c>
      <c r="AH2457" s="2">
        <f t="shared" si="299"/>
        <v>90</v>
      </c>
      <c r="AI2457" s="2">
        <f t="shared" si="294"/>
        <v>1.6210374639769452E-2</v>
      </c>
      <c r="AJ2457">
        <v>90</v>
      </c>
      <c r="AK2457" s="2">
        <f t="shared" si="300"/>
        <v>180</v>
      </c>
    </row>
    <row r="2458" spans="1:37" ht="12.75" customHeight="1">
      <c r="A2458" s="2">
        <v>14</v>
      </c>
      <c r="B2458" s="2">
        <v>15</v>
      </c>
      <c r="C2458" s="2" t="s">
        <v>10</v>
      </c>
      <c r="D2458" t="s">
        <v>1452</v>
      </c>
      <c r="E2458" s="2" t="s">
        <v>1608</v>
      </c>
      <c r="F2458" t="str">
        <f t="shared" si="295"/>
        <v>078GENERAL EXPENSES - OTHER</v>
      </c>
      <c r="G2458" t="str">
        <f t="shared" si="296"/>
        <v>1340MEMBERSHIP FEES - OTHER</v>
      </c>
      <c r="H2458" s="2" t="s">
        <v>1578</v>
      </c>
      <c r="I2458" t="s">
        <v>1326</v>
      </c>
      <c r="J2458" s="2" t="s">
        <v>610</v>
      </c>
      <c r="K2458" s="2" t="s">
        <v>611</v>
      </c>
      <c r="L2458" s="2" t="s">
        <v>395</v>
      </c>
      <c r="M2458" s="2" t="s">
        <v>396</v>
      </c>
      <c r="N2458" s="2" t="s">
        <v>1237</v>
      </c>
      <c r="O2458" s="2" t="s">
        <v>1238</v>
      </c>
      <c r="P2458" s="2">
        <v>802</v>
      </c>
      <c r="Q2458" s="2">
        <v>802</v>
      </c>
      <c r="R2458" s="3">
        <f t="shared" si="297"/>
        <v>846.11</v>
      </c>
      <c r="S2458" s="3">
        <f t="shared" si="298"/>
        <v>890.95383000000004</v>
      </c>
      <c r="T2458" s="2">
        <v>0</v>
      </c>
      <c r="U2458" s="2">
        <v>0</v>
      </c>
      <c r="V2458" s="2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 s="2">
        <f t="shared" si="299"/>
        <v>0</v>
      </c>
      <c r="AI2458" s="2">
        <f t="shared" si="294"/>
        <v>0</v>
      </c>
      <c r="AJ2458">
        <v>0</v>
      </c>
      <c r="AK2458" s="2">
        <f t="shared" si="300"/>
        <v>0</v>
      </c>
    </row>
    <row r="2459" spans="1:37" ht="12.75" customHeight="1">
      <c r="A2459" s="2">
        <v>14</v>
      </c>
      <c r="B2459" s="2">
        <v>15</v>
      </c>
      <c r="C2459" s="2" t="s">
        <v>10</v>
      </c>
      <c r="D2459" t="s">
        <v>1452</v>
      </c>
      <c r="E2459" s="2" t="s">
        <v>1608</v>
      </c>
      <c r="F2459" t="str">
        <f t="shared" si="295"/>
        <v>078GENERAL EXPENSES - OTHER</v>
      </c>
      <c r="G2459" t="str">
        <f t="shared" si="296"/>
        <v>1344NON-CAPITAL TOOLS &amp; EQUIPMENT</v>
      </c>
      <c r="H2459" s="2" t="s">
        <v>1578</v>
      </c>
      <c r="I2459" t="s">
        <v>1326</v>
      </c>
      <c r="J2459" s="2" t="s">
        <v>610</v>
      </c>
      <c r="K2459" s="2" t="s">
        <v>611</v>
      </c>
      <c r="L2459" s="2" t="s">
        <v>395</v>
      </c>
      <c r="M2459" s="2" t="s">
        <v>396</v>
      </c>
      <c r="N2459" s="2" t="s">
        <v>469</v>
      </c>
      <c r="O2459" s="2" t="s">
        <v>470</v>
      </c>
      <c r="P2459" s="2">
        <v>23662</v>
      </c>
      <c r="Q2459" s="2">
        <v>23662</v>
      </c>
      <c r="R2459" s="3">
        <f t="shared" si="297"/>
        <v>24963.41</v>
      </c>
      <c r="S2459" s="3">
        <f t="shared" si="298"/>
        <v>26286.470730000001</v>
      </c>
      <c r="T2459" s="2">
        <v>266.43</v>
      </c>
      <c r="U2459" s="2">
        <v>0</v>
      </c>
      <c r="V2459" s="2">
        <v>126.32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189.93</v>
      </c>
      <c r="AF2459">
        <v>76.5</v>
      </c>
      <c r="AG2459">
        <v>0</v>
      </c>
      <c r="AH2459" s="2">
        <f t="shared" si="299"/>
        <v>266.43</v>
      </c>
      <c r="AI2459" s="2">
        <f t="shared" si="294"/>
        <v>1.1259825881159665E-2</v>
      </c>
      <c r="AJ2459">
        <v>392.75</v>
      </c>
      <c r="AK2459" s="2">
        <f t="shared" si="300"/>
        <v>532.86</v>
      </c>
    </row>
    <row r="2460" spans="1:37" ht="12.75" customHeight="1">
      <c r="A2460" s="2">
        <v>14</v>
      </c>
      <c r="B2460" s="2">
        <v>15</v>
      </c>
      <c r="C2460" s="2" t="s">
        <v>10</v>
      </c>
      <c r="D2460" t="s">
        <v>1452</v>
      </c>
      <c r="E2460" s="2" t="s">
        <v>1608</v>
      </c>
      <c r="F2460" t="str">
        <f t="shared" si="295"/>
        <v>078GENERAL EXPENSES - OTHER</v>
      </c>
      <c r="G2460" t="str">
        <f t="shared" si="296"/>
        <v>1347POSTAGE &amp; COURIER FEES</v>
      </c>
      <c r="H2460" s="2" t="s">
        <v>1578</v>
      </c>
      <c r="I2460" t="s">
        <v>1326</v>
      </c>
      <c r="J2460" s="2" t="s">
        <v>610</v>
      </c>
      <c r="K2460" s="2" t="s">
        <v>611</v>
      </c>
      <c r="L2460" s="2" t="s">
        <v>395</v>
      </c>
      <c r="M2460" s="2" t="s">
        <v>396</v>
      </c>
      <c r="N2460" s="2" t="s">
        <v>471</v>
      </c>
      <c r="O2460" s="2" t="s">
        <v>472</v>
      </c>
      <c r="P2460" s="2">
        <v>110</v>
      </c>
      <c r="Q2460" s="2">
        <v>110</v>
      </c>
      <c r="R2460" s="3">
        <f t="shared" si="297"/>
        <v>116.05</v>
      </c>
      <c r="S2460" s="3">
        <f t="shared" si="298"/>
        <v>122.20065</v>
      </c>
      <c r="T2460" s="2">
        <v>0</v>
      </c>
      <c r="U2460" s="2">
        <v>0</v>
      </c>
      <c r="V2460" s="2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 s="2">
        <f t="shared" si="299"/>
        <v>0</v>
      </c>
      <c r="AI2460" s="2">
        <f t="shared" si="294"/>
        <v>0</v>
      </c>
      <c r="AJ2460">
        <v>0</v>
      </c>
      <c r="AK2460" s="2">
        <f t="shared" si="300"/>
        <v>0</v>
      </c>
    </row>
    <row r="2461" spans="1:37" ht="12.75" customHeight="1">
      <c r="A2461" s="2">
        <v>14</v>
      </c>
      <c r="B2461" s="2">
        <v>15</v>
      </c>
      <c r="C2461" s="2" t="s">
        <v>10</v>
      </c>
      <c r="D2461" t="s">
        <v>1452</v>
      </c>
      <c r="E2461" s="2" t="s">
        <v>1608</v>
      </c>
      <c r="F2461" t="str">
        <f t="shared" si="295"/>
        <v>078GENERAL EXPENSES - OTHER</v>
      </c>
      <c r="G2461" t="str">
        <f t="shared" si="296"/>
        <v>1348PRINTING &amp; STATIONERY</v>
      </c>
      <c r="H2461" s="2" t="s">
        <v>1578</v>
      </c>
      <c r="I2461" t="s">
        <v>1326</v>
      </c>
      <c r="J2461" s="2" t="s">
        <v>610</v>
      </c>
      <c r="K2461" s="2" t="s">
        <v>611</v>
      </c>
      <c r="L2461" s="2" t="s">
        <v>395</v>
      </c>
      <c r="M2461" s="2" t="s">
        <v>396</v>
      </c>
      <c r="N2461" s="2" t="s">
        <v>473</v>
      </c>
      <c r="O2461" s="2" t="s">
        <v>474</v>
      </c>
      <c r="P2461" s="2">
        <v>9465</v>
      </c>
      <c r="Q2461" s="2">
        <v>9465</v>
      </c>
      <c r="R2461" s="3">
        <f t="shared" si="297"/>
        <v>9985.5750000000007</v>
      </c>
      <c r="S2461" s="3">
        <f t="shared" si="298"/>
        <v>10514.810475</v>
      </c>
      <c r="T2461" s="2">
        <v>2354.58</v>
      </c>
      <c r="U2461" s="2">
        <v>0</v>
      </c>
      <c r="V2461" s="2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132.96</v>
      </c>
      <c r="AC2461">
        <v>741</v>
      </c>
      <c r="AD2461">
        <v>124.2</v>
      </c>
      <c r="AE2461">
        <v>1356.42</v>
      </c>
      <c r="AF2461">
        <v>0</v>
      </c>
      <c r="AG2461">
        <v>0</v>
      </c>
      <c r="AH2461" s="2">
        <f t="shared" si="299"/>
        <v>2354.58</v>
      </c>
      <c r="AI2461" s="2">
        <f t="shared" si="294"/>
        <v>0.24876703645007922</v>
      </c>
      <c r="AJ2461">
        <v>2354.58</v>
      </c>
      <c r="AK2461" s="2">
        <f t="shared" si="300"/>
        <v>4709.16</v>
      </c>
    </row>
    <row r="2462" spans="1:37" ht="12.75" customHeight="1">
      <c r="A2462" s="2">
        <v>14</v>
      </c>
      <c r="B2462" s="2">
        <v>15</v>
      </c>
      <c r="C2462" s="2" t="s">
        <v>10</v>
      </c>
      <c r="D2462" t="s">
        <v>1452</v>
      </c>
      <c r="E2462" s="2" t="s">
        <v>1608</v>
      </c>
      <c r="F2462" t="str">
        <f t="shared" si="295"/>
        <v>078GENERAL EXPENSES - OTHER</v>
      </c>
      <c r="G2462" t="str">
        <f t="shared" si="296"/>
        <v>1350PROTECTIVE CLOTHING</v>
      </c>
      <c r="H2462" s="2" t="s">
        <v>1578</v>
      </c>
      <c r="I2462" t="s">
        <v>1326</v>
      </c>
      <c r="J2462" s="2" t="s">
        <v>610</v>
      </c>
      <c r="K2462" s="2" t="s">
        <v>611</v>
      </c>
      <c r="L2462" s="2" t="s">
        <v>395</v>
      </c>
      <c r="M2462" s="2" t="s">
        <v>396</v>
      </c>
      <c r="N2462" s="2" t="s">
        <v>475</v>
      </c>
      <c r="O2462" s="2" t="s">
        <v>476</v>
      </c>
      <c r="P2462" s="2">
        <v>24490</v>
      </c>
      <c r="Q2462" s="2">
        <v>24490</v>
      </c>
      <c r="R2462" s="3">
        <f t="shared" si="297"/>
        <v>25836.95</v>
      </c>
      <c r="S2462" s="3">
        <f t="shared" si="298"/>
        <v>27206.308349999999</v>
      </c>
      <c r="T2462" s="2">
        <v>3239.9100000000003</v>
      </c>
      <c r="U2462" s="2">
        <v>0</v>
      </c>
      <c r="V2462" s="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983.54</v>
      </c>
      <c r="AC2462">
        <v>403.22</v>
      </c>
      <c r="AD2462">
        <v>1811.75</v>
      </c>
      <c r="AE2462">
        <v>0</v>
      </c>
      <c r="AF2462">
        <v>0</v>
      </c>
      <c r="AG2462">
        <v>41.4</v>
      </c>
      <c r="AH2462" s="2">
        <f t="shared" si="299"/>
        <v>3239.9100000000003</v>
      </c>
      <c r="AI2462" s="2">
        <f t="shared" si="294"/>
        <v>0.13229522253981219</v>
      </c>
      <c r="AJ2462">
        <v>3239.91</v>
      </c>
      <c r="AK2462" s="2">
        <f t="shared" si="300"/>
        <v>6479.8200000000006</v>
      </c>
    </row>
    <row r="2463" spans="1:37" ht="12.75" customHeight="1">
      <c r="A2463" s="2">
        <v>14</v>
      </c>
      <c r="B2463" s="2">
        <v>15</v>
      </c>
      <c r="C2463" s="2" t="s">
        <v>10</v>
      </c>
      <c r="D2463" t="s">
        <v>1452</v>
      </c>
      <c r="E2463" s="2" t="s">
        <v>1608</v>
      </c>
      <c r="F2463" t="str">
        <f t="shared" si="295"/>
        <v>078GENERAL EXPENSES - OTHER</v>
      </c>
      <c r="G2463" t="str">
        <f t="shared" si="296"/>
        <v>1363SUBSCRIPTIONS</v>
      </c>
      <c r="H2463" s="2" t="s">
        <v>1578</v>
      </c>
      <c r="I2463" t="s">
        <v>1326</v>
      </c>
      <c r="J2463" s="2" t="s">
        <v>610</v>
      </c>
      <c r="K2463" s="2" t="s">
        <v>611</v>
      </c>
      <c r="L2463" s="2" t="s">
        <v>395</v>
      </c>
      <c r="M2463" s="2" t="s">
        <v>396</v>
      </c>
      <c r="N2463" s="2" t="s">
        <v>1231</v>
      </c>
      <c r="O2463" s="2" t="s">
        <v>1232</v>
      </c>
      <c r="P2463" s="2">
        <v>5581</v>
      </c>
      <c r="Q2463" s="2">
        <v>5581</v>
      </c>
      <c r="R2463" s="3">
        <f t="shared" si="297"/>
        <v>5887.9549999999999</v>
      </c>
      <c r="S2463" s="3">
        <f t="shared" si="298"/>
        <v>6200.0166149999995</v>
      </c>
      <c r="T2463" s="2">
        <v>0</v>
      </c>
      <c r="U2463" s="2">
        <v>0</v>
      </c>
      <c r="V2463" s="2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 s="2">
        <f t="shared" si="299"/>
        <v>0</v>
      </c>
      <c r="AI2463" s="2">
        <f t="shared" si="294"/>
        <v>0</v>
      </c>
      <c r="AJ2463">
        <v>0</v>
      </c>
      <c r="AK2463" s="2">
        <f t="shared" si="300"/>
        <v>0</v>
      </c>
    </row>
    <row r="2464" spans="1:37" ht="12.75" customHeight="1">
      <c r="A2464" s="2">
        <v>14</v>
      </c>
      <c r="B2464" s="2">
        <v>15</v>
      </c>
      <c r="C2464" s="2" t="s">
        <v>10</v>
      </c>
      <c r="D2464" t="s">
        <v>1452</v>
      </c>
      <c r="E2464" s="2" t="s">
        <v>1608</v>
      </c>
      <c r="F2464" t="str">
        <f t="shared" si="295"/>
        <v>078GENERAL EXPENSES - OTHER</v>
      </c>
      <c r="G2464" t="str">
        <f t="shared" si="296"/>
        <v>1364SUBSISTANCE &amp; TRAVELLING EXPENSES</v>
      </c>
      <c r="H2464" s="2" t="s">
        <v>1578</v>
      </c>
      <c r="I2464" t="s">
        <v>1326</v>
      </c>
      <c r="J2464" s="2" t="s">
        <v>610</v>
      </c>
      <c r="K2464" s="2" t="s">
        <v>611</v>
      </c>
      <c r="L2464" s="2" t="s">
        <v>395</v>
      </c>
      <c r="M2464" s="2" t="s">
        <v>396</v>
      </c>
      <c r="N2464" s="2" t="s">
        <v>477</v>
      </c>
      <c r="O2464" s="2" t="s">
        <v>478</v>
      </c>
      <c r="P2464" s="2">
        <v>55000</v>
      </c>
      <c r="Q2464" s="2">
        <v>55000</v>
      </c>
      <c r="R2464" s="3">
        <f t="shared" si="297"/>
        <v>58025</v>
      </c>
      <c r="S2464" s="3">
        <f t="shared" si="298"/>
        <v>61100.324999999997</v>
      </c>
      <c r="T2464" s="2">
        <v>30907.25</v>
      </c>
      <c r="U2464" s="2">
        <v>0</v>
      </c>
      <c r="V2464" s="2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15430.35</v>
      </c>
      <c r="AD2464">
        <v>15476.9</v>
      </c>
      <c r="AE2464">
        <v>0</v>
      </c>
      <c r="AF2464">
        <v>0</v>
      </c>
      <c r="AG2464">
        <v>0</v>
      </c>
      <c r="AH2464" s="2">
        <f t="shared" si="299"/>
        <v>30907.25</v>
      </c>
      <c r="AI2464" s="2">
        <f t="shared" si="294"/>
        <v>0.56194999999999995</v>
      </c>
      <c r="AJ2464">
        <v>30907.25</v>
      </c>
      <c r="AK2464" s="2">
        <f t="shared" si="300"/>
        <v>61814.5</v>
      </c>
    </row>
    <row r="2465" spans="1:37" ht="12.75" customHeight="1">
      <c r="A2465" s="2">
        <v>14</v>
      </c>
      <c r="B2465" s="2">
        <v>15</v>
      </c>
      <c r="C2465" s="2" t="s">
        <v>10</v>
      </c>
      <c r="D2465" t="s">
        <v>1452</v>
      </c>
      <c r="E2465" s="2" t="s">
        <v>1608</v>
      </c>
      <c r="F2465" t="str">
        <f t="shared" si="295"/>
        <v>078GENERAL EXPENSES - OTHER</v>
      </c>
      <c r="G2465" t="str">
        <f t="shared" si="296"/>
        <v>1366TELEPHONE</v>
      </c>
      <c r="H2465" s="2" t="s">
        <v>1578</v>
      </c>
      <c r="I2465" t="s">
        <v>1326</v>
      </c>
      <c r="J2465" s="2" t="s">
        <v>610</v>
      </c>
      <c r="K2465" s="2" t="s">
        <v>611</v>
      </c>
      <c r="L2465" s="2" t="s">
        <v>395</v>
      </c>
      <c r="M2465" s="2" t="s">
        <v>396</v>
      </c>
      <c r="N2465" s="2" t="s">
        <v>479</v>
      </c>
      <c r="O2465" s="2" t="s">
        <v>309</v>
      </c>
      <c r="P2465" s="2">
        <v>38581</v>
      </c>
      <c r="Q2465" s="2">
        <f>38581+33433</f>
        <v>72014</v>
      </c>
      <c r="R2465" s="3">
        <f t="shared" si="297"/>
        <v>75974.77</v>
      </c>
      <c r="S2465" s="3">
        <f t="shared" si="298"/>
        <v>80001.432809999998</v>
      </c>
      <c r="T2465" s="2">
        <v>21848.049999999996</v>
      </c>
      <c r="U2465" s="2">
        <v>0</v>
      </c>
      <c r="V2465" s="2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3346.13</v>
      </c>
      <c r="AC2465">
        <v>4052.95</v>
      </c>
      <c r="AD2465">
        <v>3128.2</v>
      </c>
      <c r="AE2465">
        <v>2549.23</v>
      </c>
      <c r="AF2465">
        <v>5635.03</v>
      </c>
      <c r="AG2465">
        <v>3136.51</v>
      </c>
      <c r="AH2465" s="2">
        <f t="shared" si="299"/>
        <v>21848.049999999996</v>
      </c>
      <c r="AI2465" s="2">
        <f t="shared" si="294"/>
        <v>0.56629040201135261</v>
      </c>
      <c r="AJ2465">
        <v>21848.05</v>
      </c>
      <c r="AK2465" s="2">
        <f t="shared" si="300"/>
        <v>43696.099999999991</v>
      </c>
    </row>
    <row r="2466" spans="1:37" ht="12.75" customHeight="1">
      <c r="A2466" s="2">
        <v>14</v>
      </c>
      <c r="B2466" s="2">
        <v>15</v>
      </c>
      <c r="C2466" s="2" t="s">
        <v>10</v>
      </c>
      <c r="D2466" t="s">
        <v>1453</v>
      </c>
      <c r="E2466" s="2" t="s">
        <v>1609</v>
      </c>
      <c r="F2466" t="str">
        <f t="shared" si="295"/>
        <v>078GENERAL EXPENSES - OTHER</v>
      </c>
      <c r="G2466" t="str">
        <f t="shared" si="296"/>
        <v>1308CONFERENCE &amp; CONVENTION COST - DOMESTIC</v>
      </c>
      <c r="H2466" s="2" t="s">
        <v>1575</v>
      </c>
      <c r="I2466" t="s">
        <v>1326</v>
      </c>
      <c r="J2466" s="2" t="s">
        <v>623</v>
      </c>
      <c r="K2466" s="2" t="s">
        <v>624</v>
      </c>
      <c r="L2466" s="2" t="s">
        <v>395</v>
      </c>
      <c r="M2466" s="2" t="s">
        <v>396</v>
      </c>
      <c r="N2466" s="2" t="s">
        <v>463</v>
      </c>
      <c r="O2466" s="2" t="s">
        <v>464</v>
      </c>
      <c r="P2466" s="2">
        <v>20000</v>
      </c>
      <c r="Q2466" s="2">
        <v>20000</v>
      </c>
      <c r="R2466" s="3">
        <f t="shared" si="297"/>
        <v>21100</v>
      </c>
      <c r="S2466" s="3">
        <f t="shared" si="298"/>
        <v>22218.3</v>
      </c>
      <c r="T2466" s="2">
        <v>0</v>
      </c>
      <c r="U2466" s="2">
        <v>0</v>
      </c>
      <c r="V2466" s="2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 s="2">
        <f t="shared" si="299"/>
        <v>0</v>
      </c>
      <c r="AI2466" s="2">
        <f t="shared" si="294"/>
        <v>0</v>
      </c>
      <c r="AJ2466">
        <v>0</v>
      </c>
      <c r="AK2466" s="2">
        <f t="shared" si="300"/>
        <v>0</v>
      </c>
    </row>
    <row r="2467" spans="1:37" ht="12.75" customHeight="1">
      <c r="A2467" s="2">
        <v>14</v>
      </c>
      <c r="B2467" s="2">
        <v>15</v>
      </c>
      <c r="C2467" s="2" t="s">
        <v>10</v>
      </c>
      <c r="D2467" t="s">
        <v>1453</v>
      </c>
      <c r="E2467" s="2" t="s">
        <v>1609</v>
      </c>
      <c r="F2467" t="str">
        <f t="shared" si="295"/>
        <v>078GENERAL EXPENSES - OTHER</v>
      </c>
      <c r="G2467" t="str">
        <f t="shared" si="296"/>
        <v>1311CONSUMABLE DOMESTIC ITEMS</v>
      </c>
      <c r="H2467" s="2" t="s">
        <v>1575</v>
      </c>
      <c r="I2467" t="s">
        <v>1326</v>
      </c>
      <c r="J2467" s="2" t="s">
        <v>623</v>
      </c>
      <c r="K2467" s="2" t="s">
        <v>624</v>
      </c>
      <c r="L2467" s="2" t="s">
        <v>395</v>
      </c>
      <c r="M2467" s="2" t="s">
        <v>396</v>
      </c>
      <c r="N2467" s="2" t="s">
        <v>465</v>
      </c>
      <c r="O2467" s="2" t="s">
        <v>466</v>
      </c>
      <c r="P2467" s="2">
        <v>133842</v>
      </c>
      <c r="Q2467" s="2">
        <v>133842</v>
      </c>
      <c r="R2467" s="3">
        <f t="shared" si="297"/>
        <v>141203.31</v>
      </c>
      <c r="S2467" s="3">
        <f t="shared" si="298"/>
        <v>148687.08543000001</v>
      </c>
      <c r="T2467" s="2">
        <v>75028.5</v>
      </c>
      <c r="U2467" s="2">
        <v>0</v>
      </c>
      <c r="V2467" s="2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10188.32</v>
      </c>
      <c r="AC2467">
        <v>16990.759999999998</v>
      </c>
      <c r="AD2467">
        <v>15547.41</v>
      </c>
      <c r="AE2467">
        <v>16149.91</v>
      </c>
      <c r="AF2467">
        <v>4859.01</v>
      </c>
      <c r="AG2467">
        <v>11293.09</v>
      </c>
      <c r="AH2467" s="2">
        <f t="shared" si="299"/>
        <v>75028.5</v>
      </c>
      <c r="AI2467" s="2">
        <f t="shared" si="294"/>
        <v>0.56057515578069661</v>
      </c>
      <c r="AJ2467">
        <v>75028.5</v>
      </c>
      <c r="AK2467" s="2">
        <f t="shared" si="300"/>
        <v>150057</v>
      </c>
    </row>
    <row r="2468" spans="1:37" ht="12.75" customHeight="1">
      <c r="A2468" s="2">
        <v>14</v>
      </c>
      <c r="B2468" s="2">
        <v>15</v>
      </c>
      <c r="C2468" s="2" t="s">
        <v>10</v>
      </c>
      <c r="D2468" t="s">
        <v>1453</v>
      </c>
      <c r="E2468" s="2" t="s">
        <v>1609</v>
      </c>
      <c r="F2468" t="str">
        <f t="shared" si="295"/>
        <v>078GENERAL EXPENSES - OTHER</v>
      </c>
      <c r="G2468" t="str">
        <f t="shared" si="296"/>
        <v>1321ENTERTAINMENT - OFFICIALS</v>
      </c>
      <c r="H2468" s="2" t="s">
        <v>1575</v>
      </c>
      <c r="I2468" t="s">
        <v>1326</v>
      </c>
      <c r="J2468" s="2" t="s">
        <v>623</v>
      </c>
      <c r="K2468" s="2" t="s">
        <v>624</v>
      </c>
      <c r="L2468" s="2" t="s">
        <v>395</v>
      </c>
      <c r="M2468" s="2" t="s">
        <v>396</v>
      </c>
      <c r="N2468" s="2" t="s">
        <v>467</v>
      </c>
      <c r="O2468" s="2" t="s">
        <v>468</v>
      </c>
      <c r="P2468" s="2">
        <v>2000</v>
      </c>
      <c r="Q2468" s="2">
        <v>2000</v>
      </c>
      <c r="R2468" s="3">
        <f t="shared" si="297"/>
        <v>2110</v>
      </c>
      <c r="S2468" s="3">
        <f t="shared" si="298"/>
        <v>2221.83</v>
      </c>
      <c r="T2468" s="2">
        <v>0</v>
      </c>
      <c r="U2468" s="2">
        <v>0</v>
      </c>
      <c r="V2468" s="2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 s="2">
        <f t="shared" si="299"/>
        <v>0</v>
      </c>
      <c r="AI2468" s="2">
        <f t="shared" si="294"/>
        <v>0</v>
      </c>
      <c r="AJ2468">
        <v>0</v>
      </c>
      <c r="AK2468" s="2">
        <f t="shared" si="300"/>
        <v>0</v>
      </c>
    </row>
    <row r="2469" spans="1:37" ht="12.75" customHeight="1">
      <c r="A2469" s="2">
        <v>14</v>
      </c>
      <c r="B2469" s="2">
        <v>15</v>
      </c>
      <c r="C2469" s="2" t="s">
        <v>10</v>
      </c>
      <c r="D2469" t="s">
        <v>1453</v>
      </c>
      <c r="E2469" s="2" t="s">
        <v>1609</v>
      </c>
      <c r="F2469" t="str">
        <f t="shared" si="295"/>
        <v>078GENERAL EXPENSES - OTHER</v>
      </c>
      <c r="G2469" t="str">
        <f t="shared" si="296"/>
        <v>1323ELECTRICITY - ESKOM</v>
      </c>
      <c r="H2469" s="2" t="s">
        <v>1575</v>
      </c>
      <c r="I2469" t="s">
        <v>1326</v>
      </c>
      <c r="J2469" s="2" t="s">
        <v>623</v>
      </c>
      <c r="K2469" s="2" t="s">
        <v>624</v>
      </c>
      <c r="L2469" s="2" t="s">
        <v>395</v>
      </c>
      <c r="M2469" s="2" t="s">
        <v>396</v>
      </c>
      <c r="N2469" s="2" t="s">
        <v>1286</v>
      </c>
      <c r="O2469" s="2" t="s">
        <v>1287</v>
      </c>
      <c r="P2469" s="2">
        <v>7323</v>
      </c>
      <c r="Q2469" s="2">
        <v>15000</v>
      </c>
      <c r="R2469" s="3">
        <f t="shared" si="297"/>
        <v>15825</v>
      </c>
      <c r="S2469" s="3">
        <f t="shared" si="298"/>
        <v>16663.724999999999</v>
      </c>
      <c r="T2469" s="2">
        <v>6773.13</v>
      </c>
      <c r="U2469" s="2">
        <v>0</v>
      </c>
      <c r="V2469" s="2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1447.25</v>
      </c>
      <c r="AC2469">
        <v>0</v>
      </c>
      <c r="AD2469">
        <v>0</v>
      </c>
      <c r="AE2469">
        <v>3415.51</v>
      </c>
      <c r="AF2469">
        <v>0</v>
      </c>
      <c r="AG2469">
        <v>1910.37</v>
      </c>
      <c r="AH2469" s="2">
        <f t="shared" si="299"/>
        <v>6773.13</v>
      </c>
      <c r="AI2469" s="2">
        <f t="shared" si="294"/>
        <v>0.92491192134371158</v>
      </c>
      <c r="AJ2469">
        <v>6773.13</v>
      </c>
      <c r="AK2469" s="2">
        <f t="shared" si="300"/>
        <v>13546.26</v>
      </c>
    </row>
    <row r="2470" spans="1:37" ht="12.75" customHeight="1">
      <c r="A2470" s="2">
        <v>14</v>
      </c>
      <c r="B2470" s="2">
        <v>15</v>
      </c>
      <c r="C2470" s="2" t="s">
        <v>10</v>
      </c>
      <c r="D2470" t="s">
        <v>1453</v>
      </c>
      <c r="E2470" s="2" t="s">
        <v>1609</v>
      </c>
      <c r="F2470" t="str">
        <f t="shared" si="295"/>
        <v>078GENERAL EXPENSES - OTHER</v>
      </c>
      <c r="G2470" t="str">
        <f t="shared" si="296"/>
        <v>1325FUEL - VEHICLES</v>
      </c>
      <c r="H2470" s="2" t="s">
        <v>1575</v>
      </c>
      <c r="I2470" t="s">
        <v>1326</v>
      </c>
      <c r="J2470" s="2" t="s">
        <v>623</v>
      </c>
      <c r="K2470" s="2" t="s">
        <v>624</v>
      </c>
      <c r="L2470" s="2" t="s">
        <v>395</v>
      </c>
      <c r="M2470" s="2" t="s">
        <v>396</v>
      </c>
      <c r="N2470" s="2" t="s">
        <v>665</v>
      </c>
      <c r="O2470" s="2" t="s">
        <v>666</v>
      </c>
      <c r="P2470" s="2">
        <v>206330</v>
      </c>
      <c r="Q2470" s="2">
        <v>206330</v>
      </c>
      <c r="R2470" s="3">
        <f t="shared" si="297"/>
        <v>217678.15</v>
      </c>
      <c r="S2470" s="3">
        <f t="shared" si="298"/>
        <v>229215.09195</v>
      </c>
      <c r="T2470" s="2">
        <v>84895.25</v>
      </c>
      <c r="U2470" s="2">
        <v>0</v>
      </c>
      <c r="V2470" s="2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29336.080000000002</v>
      </c>
      <c r="AE2470">
        <v>13124.05</v>
      </c>
      <c r="AF2470">
        <v>0</v>
      </c>
      <c r="AG2470">
        <v>42435.12</v>
      </c>
      <c r="AH2470" s="2">
        <f t="shared" si="299"/>
        <v>84895.25</v>
      </c>
      <c r="AI2470" s="2">
        <f t="shared" si="294"/>
        <v>0.41145373915572142</v>
      </c>
      <c r="AJ2470">
        <v>84895.25</v>
      </c>
      <c r="AK2470" s="2">
        <f t="shared" si="300"/>
        <v>169790.5</v>
      </c>
    </row>
    <row r="2471" spans="1:37" ht="12.75" customHeight="1">
      <c r="A2471" s="2">
        <v>14</v>
      </c>
      <c r="B2471" s="2">
        <v>15</v>
      </c>
      <c r="C2471" s="2" t="s">
        <v>10</v>
      </c>
      <c r="D2471" t="s">
        <v>1453</v>
      </c>
      <c r="E2471" s="2" t="s">
        <v>1609</v>
      </c>
      <c r="F2471" t="str">
        <f t="shared" si="295"/>
        <v>078GENERAL EXPENSES - OTHER</v>
      </c>
      <c r="G2471" t="str">
        <f t="shared" si="296"/>
        <v>1327INSURANCE</v>
      </c>
      <c r="H2471" s="2" t="s">
        <v>1575</v>
      </c>
      <c r="I2471" t="s">
        <v>1326</v>
      </c>
      <c r="J2471" s="2" t="s">
        <v>623</v>
      </c>
      <c r="K2471" s="2" t="s">
        <v>624</v>
      </c>
      <c r="L2471" s="2" t="s">
        <v>395</v>
      </c>
      <c r="M2471" s="2" t="s">
        <v>396</v>
      </c>
      <c r="N2471" s="2" t="s">
        <v>1243</v>
      </c>
      <c r="O2471" s="2" t="s">
        <v>1244</v>
      </c>
      <c r="P2471" s="2">
        <v>183281</v>
      </c>
      <c r="Q2471" s="2">
        <v>183281</v>
      </c>
      <c r="R2471" s="3">
        <f t="shared" si="297"/>
        <v>193361.45499999999</v>
      </c>
      <c r="S2471" s="3">
        <f t="shared" si="298"/>
        <v>203609.612115</v>
      </c>
      <c r="T2471" s="2">
        <v>2192.98</v>
      </c>
      <c r="U2471" s="2">
        <v>0</v>
      </c>
      <c r="V2471" s="2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2192.98</v>
      </c>
      <c r="AD2471">
        <v>0</v>
      </c>
      <c r="AE2471">
        <v>0</v>
      </c>
      <c r="AF2471">
        <v>0</v>
      </c>
      <c r="AG2471">
        <v>0</v>
      </c>
      <c r="AH2471" s="2">
        <f t="shared" si="299"/>
        <v>2192.98</v>
      </c>
      <c r="AI2471" s="2">
        <f t="shared" si="294"/>
        <v>1.1965124590110269E-2</v>
      </c>
      <c r="AJ2471">
        <v>2192.98</v>
      </c>
      <c r="AK2471" s="2">
        <f t="shared" si="300"/>
        <v>4385.96</v>
      </c>
    </row>
    <row r="2472" spans="1:37" ht="12.75" customHeight="1">
      <c r="A2472" s="2">
        <v>14</v>
      </c>
      <c r="B2472" s="2">
        <v>15</v>
      </c>
      <c r="C2472" s="2" t="s">
        <v>10</v>
      </c>
      <c r="D2472" t="s">
        <v>1453</v>
      </c>
      <c r="E2472" s="2" t="s">
        <v>1609</v>
      </c>
      <c r="F2472" t="str">
        <f t="shared" si="295"/>
        <v>078GENERAL EXPENSES - OTHER</v>
      </c>
      <c r="G2472" t="str">
        <f t="shared" si="296"/>
        <v>1336LICENCES &amp; PERMITS - NON VEHICLE</v>
      </c>
      <c r="H2472" s="2" t="s">
        <v>1575</v>
      </c>
      <c r="I2472" t="s">
        <v>1326</v>
      </c>
      <c r="J2472" s="2" t="s">
        <v>623</v>
      </c>
      <c r="K2472" s="2" t="s">
        <v>624</v>
      </c>
      <c r="L2472" s="2" t="s">
        <v>395</v>
      </c>
      <c r="M2472" s="2" t="s">
        <v>396</v>
      </c>
      <c r="N2472" s="2" t="s">
        <v>459</v>
      </c>
      <c r="O2472" s="2" t="s">
        <v>460</v>
      </c>
      <c r="P2472" s="2">
        <v>2644</v>
      </c>
      <c r="Q2472" s="2">
        <v>2644</v>
      </c>
      <c r="R2472" s="3">
        <f t="shared" si="297"/>
        <v>2789.42</v>
      </c>
      <c r="S2472" s="3">
        <f t="shared" si="298"/>
        <v>2937.2592600000003</v>
      </c>
      <c r="T2472" s="2">
        <v>1200</v>
      </c>
      <c r="U2472" s="2">
        <v>0</v>
      </c>
      <c r="V2472" s="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800</v>
      </c>
      <c r="AF2472">
        <v>800</v>
      </c>
      <c r="AG2472">
        <v>-400</v>
      </c>
      <c r="AH2472" s="2">
        <f t="shared" si="299"/>
        <v>1200</v>
      </c>
      <c r="AI2472" s="2">
        <f t="shared" si="294"/>
        <v>0.45385779122541603</v>
      </c>
      <c r="AJ2472">
        <v>1200</v>
      </c>
      <c r="AK2472" s="2">
        <f t="shared" si="300"/>
        <v>2400</v>
      </c>
    </row>
    <row r="2473" spans="1:37" ht="12.75" customHeight="1">
      <c r="A2473" s="2">
        <v>14</v>
      </c>
      <c r="B2473" s="2">
        <v>15</v>
      </c>
      <c r="C2473" s="2" t="s">
        <v>10</v>
      </c>
      <c r="D2473" t="s">
        <v>1453</v>
      </c>
      <c r="E2473" s="2" t="s">
        <v>1609</v>
      </c>
      <c r="F2473" t="str">
        <f t="shared" si="295"/>
        <v>078GENERAL EXPENSES - OTHER</v>
      </c>
      <c r="G2473" t="str">
        <f t="shared" si="296"/>
        <v>1344NON-CAPITAL TOOLS &amp; EQUIPMENT</v>
      </c>
      <c r="H2473" s="2" t="s">
        <v>1575</v>
      </c>
      <c r="I2473" t="s">
        <v>1326</v>
      </c>
      <c r="J2473" s="2" t="s">
        <v>623</v>
      </c>
      <c r="K2473" s="2" t="s">
        <v>624</v>
      </c>
      <c r="L2473" s="2" t="s">
        <v>395</v>
      </c>
      <c r="M2473" s="2" t="s">
        <v>396</v>
      </c>
      <c r="N2473" s="2" t="s">
        <v>469</v>
      </c>
      <c r="O2473" s="2" t="s">
        <v>470</v>
      </c>
      <c r="P2473" s="2">
        <v>38000</v>
      </c>
      <c r="Q2473" s="2">
        <v>38000</v>
      </c>
      <c r="R2473" s="3">
        <f t="shared" si="297"/>
        <v>40090</v>
      </c>
      <c r="S2473" s="3">
        <f t="shared" si="298"/>
        <v>42214.77</v>
      </c>
      <c r="T2473" s="2">
        <v>9844.6</v>
      </c>
      <c r="U2473" s="2">
        <v>0</v>
      </c>
      <c r="V2473" s="2">
        <v>389.22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2929.18</v>
      </c>
      <c r="AC2473">
        <v>2086.21</v>
      </c>
      <c r="AD2473">
        <v>413.39</v>
      </c>
      <c r="AE2473">
        <v>2310.04</v>
      </c>
      <c r="AF2473">
        <v>1948.63</v>
      </c>
      <c r="AG2473">
        <v>157.15</v>
      </c>
      <c r="AH2473" s="2">
        <f t="shared" si="299"/>
        <v>9844.6</v>
      </c>
      <c r="AI2473" s="2">
        <f t="shared" si="294"/>
        <v>0.25906842105263161</v>
      </c>
      <c r="AJ2473">
        <v>10233.82</v>
      </c>
      <c r="AK2473" s="2">
        <f t="shared" si="300"/>
        <v>19689.2</v>
      </c>
    </row>
    <row r="2474" spans="1:37" ht="12.75" customHeight="1">
      <c r="A2474" s="2">
        <v>14</v>
      </c>
      <c r="B2474" s="2">
        <v>15</v>
      </c>
      <c r="C2474" s="2" t="s">
        <v>10</v>
      </c>
      <c r="D2474" t="s">
        <v>1453</v>
      </c>
      <c r="E2474" s="2" t="s">
        <v>1609</v>
      </c>
      <c r="F2474" t="str">
        <f t="shared" si="295"/>
        <v>078GENERAL EXPENSES - OTHER</v>
      </c>
      <c r="G2474" t="str">
        <f t="shared" si="296"/>
        <v>1348PRINTING &amp; STATIONERY</v>
      </c>
      <c r="H2474" s="2" t="s">
        <v>1575</v>
      </c>
      <c r="I2474" t="s">
        <v>1326</v>
      </c>
      <c r="J2474" s="2" t="s">
        <v>623</v>
      </c>
      <c r="K2474" s="2" t="s">
        <v>624</v>
      </c>
      <c r="L2474" s="2" t="s">
        <v>395</v>
      </c>
      <c r="M2474" s="2" t="s">
        <v>396</v>
      </c>
      <c r="N2474" s="2" t="s">
        <v>473</v>
      </c>
      <c r="O2474" s="2" t="s">
        <v>474</v>
      </c>
      <c r="P2474" s="2">
        <v>7726</v>
      </c>
      <c r="Q2474" s="2">
        <v>7726</v>
      </c>
      <c r="R2474" s="3">
        <f t="shared" si="297"/>
        <v>8150.93</v>
      </c>
      <c r="S2474" s="3">
        <f t="shared" si="298"/>
        <v>8582.92929</v>
      </c>
      <c r="T2474" s="2">
        <v>4585.2700000000004</v>
      </c>
      <c r="U2474" s="2">
        <v>0</v>
      </c>
      <c r="V2474" s="2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87.77</v>
      </c>
      <c r="AC2474">
        <v>94.17</v>
      </c>
      <c r="AD2474">
        <v>1913.95</v>
      </c>
      <c r="AE2474">
        <v>971.61</v>
      </c>
      <c r="AF2474">
        <v>262.25</v>
      </c>
      <c r="AG2474">
        <v>1255.52</v>
      </c>
      <c r="AH2474" s="2">
        <f t="shared" si="299"/>
        <v>4585.2700000000004</v>
      </c>
      <c r="AI2474" s="2">
        <f t="shared" si="294"/>
        <v>0.59348563292777634</v>
      </c>
      <c r="AJ2474">
        <v>4585.2700000000004</v>
      </c>
      <c r="AK2474" s="2">
        <f t="shared" si="300"/>
        <v>9170.5400000000009</v>
      </c>
    </row>
    <row r="2475" spans="1:37" ht="12.75" customHeight="1">
      <c r="A2475" s="2">
        <v>14</v>
      </c>
      <c r="B2475" s="2">
        <v>15</v>
      </c>
      <c r="C2475" s="2" t="s">
        <v>10</v>
      </c>
      <c r="D2475" t="s">
        <v>1453</v>
      </c>
      <c r="E2475" s="2" t="s">
        <v>1609</v>
      </c>
      <c r="F2475" t="str">
        <f t="shared" si="295"/>
        <v>078GENERAL EXPENSES - OTHER</v>
      </c>
      <c r="G2475" t="str">
        <f t="shared" si="296"/>
        <v>1350PROTECTIVE CLOTHING</v>
      </c>
      <c r="H2475" s="2" t="s">
        <v>1575</v>
      </c>
      <c r="I2475" t="s">
        <v>1326</v>
      </c>
      <c r="J2475" s="2" t="s">
        <v>623</v>
      </c>
      <c r="K2475" s="2" t="s">
        <v>624</v>
      </c>
      <c r="L2475" s="2" t="s">
        <v>395</v>
      </c>
      <c r="M2475" s="2" t="s">
        <v>396</v>
      </c>
      <c r="N2475" s="2" t="s">
        <v>475</v>
      </c>
      <c r="O2475" s="2" t="s">
        <v>476</v>
      </c>
      <c r="P2475" s="2">
        <v>90000</v>
      </c>
      <c r="Q2475" s="2">
        <v>90000</v>
      </c>
      <c r="R2475" s="3">
        <f t="shared" si="297"/>
        <v>94950</v>
      </c>
      <c r="S2475" s="3">
        <f t="shared" si="298"/>
        <v>99982.35</v>
      </c>
      <c r="T2475" s="2">
        <v>13194.869999999999</v>
      </c>
      <c r="U2475" s="2">
        <v>0</v>
      </c>
      <c r="V2475" s="2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3668.82</v>
      </c>
      <c r="AC2475">
        <v>3403.67</v>
      </c>
      <c r="AD2475">
        <v>2296.66</v>
      </c>
      <c r="AE2475">
        <v>1240.56</v>
      </c>
      <c r="AF2475">
        <v>1765.03</v>
      </c>
      <c r="AG2475">
        <v>820.13</v>
      </c>
      <c r="AH2475" s="2">
        <f t="shared" si="299"/>
        <v>13194.869999999999</v>
      </c>
      <c r="AI2475" s="2">
        <f t="shared" si="294"/>
        <v>0.14660966666666667</v>
      </c>
      <c r="AJ2475">
        <v>13194.87</v>
      </c>
      <c r="AK2475" s="2">
        <f t="shared" si="300"/>
        <v>26389.739999999998</v>
      </c>
    </row>
    <row r="2476" spans="1:37" ht="12.75" customHeight="1">
      <c r="A2476" s="2">
        <v>14</v>
      </c>
      <c r="B2476" s="2">
        <v>15</v>
      </c>
      <c r="C2476" s="2" t="s">
        <v>10</v>
      </c>
      <c r="D2476" t="s">
        <v>1453</v>
      </c>
      <c r="E2476" s="2" t="s">
        <v>1609</v>
      </c>
      <c r="F2476" t="str">
        <f t="shared" si="295"/>
        <v>078GENERAL EXPENSES - OTHER</v>
      </c>
      <c r="G2476" t="str">
        <f t="shared" si="296"/>
        <v>1363SUBSCRIPTIONS</v>
      </c>
      <c r="H2476" s="2" t="s">
        <v>1575</v>
      </c>
      <c r="I2476" t="s">
        <v>1326</v>
      </c>
      <c r="J2476" s="2" t="s">
        <v>623</v>
      </c>
      <c r="K2476" s="2" t="s">
        <v>624</v>
      </c>
      <c r="L2476" s="2" t="s">
        <v>395</v>
      </c>
      <c r="M2476" s="2" t="s">
        <v>396</v>
      </c>
      <c r="N2476" s="2" t="s">
        <v>1231</v>
      </c>
      <c r="O2476" s="2" t="s">
        <v>1232</v>
      </c>
      <c r="P2476" s="2">
        <v>564</v>
      </c>
      <c r="Q2476" s="2">
        <v>564</v>
      </c>
      <c r="R2476" s="3">
        <f t="shared" si="297"/>
        <v>595.02</v>
      </c>
      <c r="S2476" s="3">
        <f t="shared" si="298"/>
        <v>626.55606</v>
      </c>
      <c r="T2476" s="2">
        <v>0</v>
      </c>
      <c r="U2476" s="2">
        <v>0</v>
      </c>
      <c r="V2476" s="2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 s="2">
        <f t="shared" si="299"/>
        <v>0</v>
      </c>
      <c r="AI2476" s="2">
        <f t="shared" si="294"/>
        <v>0</v>
      </c>
      <c r="AJ2476">
        <v>0</v>
      </c>
      <c r="AK2476" s="2">
        <f t="shared" si="300"/>
        <v>0</v>
      </c>
    </row>
    <row r="2477" spans="1:37" ht="12.75" customHeight="1">
      <c r="A2477" s="2">
        <v>14</v>
      </c>
      <c r="B2477" s="2">
        <v>15</v>
      </c>
      <c r="C2477" s="2" t="s">
        <v>10</v>
      </c>
      <c r="D2477" t="s">
        <v>1453</v>
      </c>
      <c r="E2477" s="2" t="s">
        <v>1609</v>
      </c>
      <c r="F2477" t="str">
        <f t="shared" si="295"/>
        <v>078GENERAL EXPENSES - OTHER</v>
      </c>
      <c r="G2477" t="str">
        <f t="shared" si="296"/>
        <v>1364SUBSISTANCE &amp; TRAVELLING EXPENSES</v>
      </c>
      <c r="H2477" s="2" t="s">
        <v>1575</v>
      </c>
      <c r="I2477" t="s">
        <v>1326</v>
      </c>
      <c r="J2477" s="2" t="s">
        <v>623</v>
      </c>
      <c r="K2477" s="2" t="s">
        <v>624</v>
      </c>
      <c r="L2477" s="2" t="s">
        <v>395</v>
      </c>
      <c r="M2477" s="2" t="s">
        <v>396</v>
      </c>
      <c r="N2477" s="2" t="s">
        <v>477</v>
      </c>
      <c r="O2477" s="2" t="s">
        <v>478</v>
      </c>
      <c r="P2477" s="2">
        <v>30000</v>
      </c>
      <c r="Q2477" s="2">
        <v>30000</v>
      </c>
      <c r="R2477" s="3">
        <f t="shared" si="297"/>
        <v>31650</v>
      </c>
      <c r="S2477" s="3">
        <f t="shared" si="298"/>
        <v>33327.449999999997</v>
      </c>
      <c r="T2477" s="2">
        <v>8055.8799999999992</v>
      </c>
      <c r="U2477" s="2">
        <v>0</v>
      </c>
      <c r="V2477" s="2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1707.26</v>
      </c>
      <c r="AC2477">
        <v>932.4</v>
      </c>
      <c r="AD2477">
        <v>1872</v>
      </c>
      <c r="AE2477">
        <v>0</v>
      </c>
      <c r="AF2477">
        <v>2944.22</v>
      </c>
      <c r="AG2477">
        <v>600</v>
      </c>
      <c r="AH2477" s="2">
        <f t="shared" si="299"/>
        <v>8055.8799999999992</v>
      </c>
      <c r="AI2477" s="2">
        <f t="shared" si="294"/>
        <v>0.26852933333333329</v>
      </c>
      <c r="AJ2477">
        <v>8055.88</v>
      </c>
      <c r="AK2477" s="2">
        <f t="shared" si="300"/>
        <v>16111.759999999998</v>
      </c>
    </row>
    <row r="2478" spans="1:37" ht="12.75" customHeight="1">
      <c r="A2478" s="2">
        <v>14</v>
      </c>
      <c r="B2478" s="2">
        <v>15</v>
      </c>
      <c r="C2478" s="2" t="s">
        <v>10</v>
      </c>
      <c r="D2478" t="s">
        <v>1453</v>
      </c>
      <c r="E2478" s="2" t="s">
        <v>1609</v>
      </c>
      <c r="F2478" t="str">
        <f t="shared" si="295"/>
        <v>078GENERAL EXPENSES - OTHER</v>
      </c>
      <c r="G2478" t="str">
        <f t="shared" si="296"/>
        <v>1366TELEPHONE</v>
      </c>
      <c r="H2478" s="2" t="s">
        <v>1575</v>
      </c>
      <c r="I2478" t="s">
        <v>1326</v>
      </c>
      <c r="J2478" s="2" t="s">
        <v>623</v>
      </c>
      <c r="K2478" s="2" t="s">
        <v>624</v>
      </c>
      <c r="L2478" s="2" t="s">
        <v>395</v>
      </c>
      <c r="M2478" s="2" t="s">
        <v>396</v>
      </c>
      <c r="N2478" s="2" t="s">
        <v>479</v>
      </c>
      <c r="O2478" s="2" t="s">
        <v>309</v>
      </c>
      <c r="P2478" s="2">
        <v>23136</v>
      </c>
      <c r="Q2478" s="2">
        <f>23136+23136</f>
        <v>46272</v>
      </c>
      <c r="R2478" s="3">
        <f t="shared" si="297"/>
        <v>48816.959999999999</v>
      </c>
      <c r="S2478" s="3">
        <f t="shared" si="298"/>
        <v>51404.258880000001</v>
      </c>
      <c r="T2478" s="2">
        <v>13586.94</v>
      </c>
      <c r="U2478" s="2">
        <v>0</v>
      </c>
      <c r="V2478" s="2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1883.86</v>
      </c>
      <c r="AC2478">
        <v>1935.43</v>
      </c>
      <c r="AD2478">
        <v>1887.96</v>
      </c>
      <c r="AE2478">
        <v>1000</v>
      </c>
      <c r="AF2478">
        <v>5345.41</v>
      </c>
      <c r="AG2478">
        <v>1534.28</v>
      </c>
      <c r="AH2478" s="2">
        <f t="shared" si="299"/>
        <v>13586.94</v>
      </c>
      <c r="AI2478" s="2">
        <f t="shared" si="294"/>
        <v>0.58726400414937763</v>
      </c>
      <c r="AJ2478">
        <v>13586.94</v>
      </c>
      <c r="AK2478" s="2">
        <f t="shared" si="300"/>
        <v>27173.88</v>
      </c>
    </row>
    <row r="2479" spans="1:37" ht="12.75" customHeight="1">
      <c r="A2479" s="2">
        <v>14</v>
      </c>
      <c r="B2479" s="2">
        <v>15</v>
      </c>
      <c r="C2479" s="2" t="s">
        <v>10</v>
      </c>
      <c r="D2479" t="s">
        <v>1453</v>
      </c>
      <c r="E2479" s="2" t="s">
        <v>1609</v>
      </c>
      <c r="F2479" t="str">
        <f t="shared" si="295"/>
        <v>078GENERAL EXPENSES - OTHER</v>
      </c>
      <c r="G2479" t="str">
        <f t="shared" si="296"/>
        <v>1377CULTURAL DAY</v>
      </c>
      <c r="H2479" s="2" t="s">
        <v>1575</v>
      </c>
      <c r="I2479" t="s">
        <v>1326</v>
      </c>
      <c r="J2479" s="2" t="s">
        <v>623</v>
      </c>
      <c r="K2479" s="2" t="s">
        <v>624</v>
      </c>
      <c r="L2479" s="2" t="s">
        <v>395</v>
      </c>
      <c r="M2479" s="2" t="s">
        <v>396</v>
      </c>
      <c r="N2479" s="2" t="s">
        <v>1288</v>
      </c>
      <c r="O2479" s="2" t="s">
        <v>1289</v>
      </c>
      <c r="P2479" s="2">
        <v>1486000</v>
      </c>
      <c r="Q2479" s="2">
        <v>1486000</v>
      </c>
      <c r="R2479" s="3">
        <f t="shared" si="297"/>
        <v>1567730</v>
      </c>
      <c r="S2479" s="3">
        <f t="shared" si="298"/>
        <v>1650819.69</v>
      </c>
      <c r="T2479" s="2">
        <v>724971.5</v>
      </c>
      <c r="U2479" s="2">
        <v>0</v>
      </c>
      <c r="V2479" s="2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7531.79</v>
      </c>
      <c r="AC2479">
        <v>26758.18</v>
      </c>
      <c r="AD2479">
        <v>579639.67000000004</v>
      </c>
      <c r="AE2479">
        <v>29175.87</v>
      </c>
      <c r="AF2479">
        <v>0</v>
      </c>
      <c r="AG2479">
        <v>81865.990000000005</v>
      </c>
      <c r="AH2479" s="2">
        <f t="shared" si="299"/>
        <v>724971.5</v>
      </c>
      <c r="AI2479" s="2">
        <f t="shared" si="294"/>
        <v>0.4878677658142665</v>
      </c>
      <c r="AJ2479">
        <v>724971.5</v>
      </c>
      <c r="AK2479" s="2">
        <f t="shared" si="300"/>
        <v>1449943</v>
      </c>
    </row>
    <row r="2480" spans="1:37" ht="12.75" customHeight="1">
      <c r="A2480" s="2">
        <v>14</v>
      </c>
      <c r="B2480" s="2">
        <v>15</v>
      </c>
      <c r="C2480" s="2" t="s">
        <v>10</v>
      </c>
      <c r="D2480" t="s">
        <v>1454</v>
      </c>
      <c r="E2480" s="2" t="s">
        <v>1609</v>
      </c>
      <c r="F2480" t="str">
        <f t="shared" si="295"/>
        <v>078GENERAL EXPENSES - OTHER</v>
      </c>
      <c r="G2480" t="str">
        <f t="shared" si="296"/>
        <v>1308CONFERENCE &amp; CONVENTION COST - DOMESTIC</v>
      </c>
      <c r="H2480" s="2" t="s">
        <v>1586</v>
      </c>
      <c r="I2480" t="s">
        <v>1326</v>
      </c>
      <c r="J2480" s="2" t="s">
        <v>639</v>
      </c>
      <c r="K2480" s="2" t="s">
        <v>640</v>
      </c>
      <c r="L2480" s="2" t="s">
        <v>395</v>
      </c>
      <c r="M2480" s="2" t="s">
        <v>396</v>
      </c>
      <c r="N2480" s="2" t="s">
        <v>463</v>
      </c>
      <c r="O2480" s="2" t="s">
        <v>464</v>
      </c>
      <c r="P2480" s="2">
        <v>4732</v>
      </c>
      <c r="Q2480" s="2">
        <v>4732</v>
      </c>
      <c r="R2480" s="3">
        <f t="shared" si="297"/>
        <v>4992.26</v>
      </c>
      <c r="S2480" s="3">
        <f t="shared" si="298"/>
        <v>5256.8497800000005</v>
      </c>
      <c r="T2480" s="2">
        <v>0</v>
      </c>
      <c r="U2480" s="2">
        <v>0</v>
      </c>
      <c r="V2480" s="2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 s="2">
        <f t="shared" si="299"/>
        <v>0</v>
      </c>
      <c r="AI2480" s="2">
        <f t="shared" si="294"/>
        <v>0</v>
      </c>
      <c r="AJ2480">
        <v>0</v>
      </c>
      <c r="AK2480" s="2">
        <f t="shared" si="300"/>
        <v>0</v>
      </c>
    </row>
    <row r="2481" spans="1:37" ht="12.75" customHeight="1">
      <c r="A2481" s="2">
        <v>14</v>
      </c>
      <c r="B2481" s="2">
        <v>15</v>
      </c>
      <c r="C2481" s="2" t="s">
        <v>10</v>
      </c>
      <c r="D2481" t="s">
        <v>1454</v>
      </c>
      <c r="E2481" s="2" t="s">
        <v>1609</v>
      </c>
      <c r="F2481" t="str">
        <f t="shared" si="295"/>
        <v>078GENERAL EXPENSES - OTHER</v>
      </c>
      <c r="G2481" t="str">
        <f t="shared" si="296"/>
        <v>1321ENTERTAINMENT - OFFICIALS</v>
      </c>
      <c r="H2481" s="2" t="s">
        <v>1586</v>
      </c>
      <c r="I2481" t="s">
        <v>1326</v>
      </c>
      <c r="J2481" s="2" t="s">
        <v>639</v>
      </c>
      <c r="K2481" s="2" t="s">
        <v>640</v>
      </c>
      <c r="L2481" s="2" t="s">
        <v>395</v>
      </c>
      <c r="M2481" s="2" t="s">
        <v>396</v>
      </c>
      <c r="N2481" s="2" t="s">
        <v>467</v>
      </c>
      <c r="O2481" s="2" t="s">
        <v>468</v>
      </c>
      <c r="P2481" s="2">
        <v>0</v>
      </c>
      <c r="Q2481" s="2">
        <v>0</v>
      </c>
      <c r="R2481" s="3">
        <f t="shared" si="297"/>
        <v>0</v>
      </c>
      <c r="S2481" s="3">
        <f t="shared" si="298"/>
        <v>0</v>
      </c>
      <c r="T2481" s="2">
        <v>0</v>
      </c>
      <c r="U2481" s="2">
        <v>0</v>
      </c>
      <c r="V2481" s="2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 s="2">
        <f t="shared" si="299"/>
        <v>0</v>
      </c>
      <c r="AI2481" s="2" t="e">
        <f t="shared" si="294"/>
        <v>#DIV/0!</v>
      </c>
      <c r="AJ2481">
        <v>0</v>
      </c>
      <c r="AK2481" s="2">
        <f t="shared" si="300"/>
        <v>0</v>
      </c>
    </row>
    <row r="2482" spans="1:37" ht="12.75" customHeight="1">
      <c r="A2482" s="2">
        <v>14</v>
      </c>
      <c r="B2482" s="2">
        <v>15</v>
      </c>
      <c r="C2482" s="2" t="s">
        <v>10</v>
      </c>
      <c r="D2482" t="s">
        <v>1454</v>
      </c>
      <c r="E2482" s="2" t="s">
        <v>1609</v>
      </c>
      <c r="F2482" t="str">
        <f t="shared" si="295"/>
        <v>078GENERAL EXPENSES - OTHER</v>
      </c>
      <c r="G2482" t="str">
        <f t="shared" si="296"/>
        <v>1348PRINTING &amp; STATIONERY</v>
      </c>
      <c r="H2482" s="2" t="s">
        <v>1586</v>
      </c>
      <c r="I2482" t="s">
        <v>1326</v>
      </c>
      <c r="J2482" s="2" t="s">
        <v>639</v>
      </c>
      <c r="K2482" s="2" t="s">
        <v>640</v>
      </c>
      <c r="L2482" s="2" t="s">
        <v>395</v>
      </c>
      <c r="M2482" s="2" t="s">
        <v>396</v>
      </c>
      <c r="N2482" s="2" t="s">
        <v>473</v>
      </c>
      <c r="O2482" s="2" t="s">
        <v>474</v>
      </c>
      <c r="P2482" s="2">
        <v>6665</v>
      </c>
      <c r="Q2482" s="2">
        <v>6665</v>
      </c>
      <c r="R2482" s="3">
        <f t="shared" si="297"/>
        <v>7031.5749999999998</v>
      </c>
      <c r="S2482" s="3">
        <f t="shared" si="298"/>
        <v>7404.2484749999994</v>
      </c>
      <c r="T2482" s="2">
        <v>6909.9999999999991</v>
      </c>
      <c r="U2482" s="2">
        <v>0</v>
      </c>
      <c r="V2482" s="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2117.52</v>
      </c>
      <c r="AC2482">
        <v>0</v>
      </c>
      <c r="AD2482">
        <v>0</v>
      </c>
      <c r="AE2482">
        <v>0</v>
      </c>
      <c r="AF2482">
        <v>4310.4399999999996</v>
      </c>
      <c r="AG2482">
        <v>482.04</v>
      </c>
      <c r="AH2482" s="2">
        <f t="shared" si="299"/>
        <v>6909.9999999999991</v>
      </c>
      <c r="AI2482" s="2">
        <f t="shared" si="294"/>
        <v>1.0367591897974493</v>
      </c>
      <c r="AJ2482">
        <v>6910</v>
      </c>
      <c r="AK2482" s="2">
        <f t="shared" si="300"/>
        <v>13819.999999999998</v>
      </c>
    </row>
    <row r="2483" spans="1:37" ht="12.75" customHeight="1">
      <c r="A2483" s="2">
        <v>14</v>
      </c>
      <c r="B2483" s="2">
        <v>15</v>
      </c>
      <c r="C2483" s="2" t="s">
        <v>10</v>
      </c>
      <c r="D2483" t="s">
        <v>1454</v>
      </c>
      <c r="E2483" s="2" t="s">
        <v>1609</v>
      </c>
      <c r="F2483" t="str">
        <f t="shared" si="295"/>
        <v>078GENERAL EXPENSES - OTHER</v>
      </c>
      <c r="G2483" t="str">
        <f t="shared" si="296"/>
        <v>1363SUBSCRIPTIONS</v>
      </c>
      <c r="H2483" s="2" t="s">
        <v>1586</v>
      </c>
      <c r="I2483" t="s">
        <v>1326</v>
      </c>
      <c r="J2483" s="2" t="s">
        <v>639</v>
      </c>
      <c r="K2483" s="2" t="s">
        <v>640</v>
      </c>
      <c r="L2483" s="2" t="s">
        <v>395</v>
      </c>
      <c r="M2483" s="2" t="s">
        <v>396</v>
      </c>
      <c r="N2483" s="2" t="s">
        <v>1231</v>
      </c>
      <c r="O2483" s="2" t="s">
        <v>1232</v>
      </c>
      <c r="P2483" s="2">
        <v>1183</v>
      </c>
      <c r="Q2483" s="2">
        <v>1183</v>
      </c>
      <c r="R2483" s="3">
        <f t="shared" si="297"/>
        <v>1248.0650000000001</v>
      </c>
      <c r="S2483" s="3">
        <f t="shared" si="298"/>
        <v>1314.2124450000001</v>
      </c>
      <c r="T2483" s="2">
        <v>0</v>
      </c>
      <c r="U2483" s="2">
        <v>0</v>
      </c>
      <c r="V2483" s="2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 s="2">
        <f t="shared" si="299"/>
        <v>0</v>
      </c>
      <c r="AI2483" s="2">
        <f t="shared" si="294"/>
        <v>0</v>
      </c>
      <c r="AJ2483">
        <v>0</v>
      </c>
      <c r="AK2483" s="2">
        <f t="shared" si="300"/>
        <v>0</v>
      </c>
    </row>
    <row r="2484" spans="1:37" ht="12.75" customHeight="1">
      <c r="A2484" s="2">
        <v>14</v>
      </c>
      <c r="B2484" s="2">
        <v>15</v>
      </c>
      <c r="C2484" s="2" t="s">
        <v>10</v>
      </c>
      <c r="D2484" t="s">
        <v>1454</v>
      </c>
      <c r="E2484" s="2" t="s">
        <v>1609</v>
      </c>
      <c r="F2484" t="str">
        <f t="shared" si="295"/>
        <v>078GENERAL EXPENSES - OTHER</v>
      </c>
      <c r="G2484" t="str">
        <f t="shared" si="296"/>
        <v>1364SUBSISTANCE &amp; TRAVELLING EXPENSES</v>
      </c>
      <c r="H2484" s="2" t="s">
        <v>1586</v>
      </c>
      <c r="I2484" t="s">
        <v>1326</v>
      </c>
      <c r="J2484" s="2" t="s">
        <v>639</v>
      </c>
      <c r="K2484" s="2" t="s">
        <v>640</v>
      </c>
      <c r="L2484" s="2" t="s">
        <v>395</v>
      </c>
      <c r="M2484" s="2" t="s">
        <v>396</v>
      </c>
      <c r="N2484" s="2" t="s">
        <v>477</v>
      </c>
      <c r="O2484" s="2" t="s">
        <v>478</v>
      </c>
      <c r="P2484" s="2">
        <v>7917</v>
      </c>
      <c r="Q2484" s="2">
        <v>7917</v>
      </c>
      <c r="R2484" s="3">
        <f t="shared" si="297"/>
        <v>8352.4349999999995</v>
      </c>
      <c r="S2484" s="3">
        <f t="shared" si="298"/>
        <v>8795.114055</v>
      </c>
      <c r="T2484" s="2">
        <v>0</v>
      </c>
      <c r="U2484" s="2">
        <v>0</v>
      </c>
      <c r="V2484" s="2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 s="2">
        <f t="shared" si="299"/>
        <v>0</v>
      </c>
      <c r="AI2484" s="2">
        <f t="shared" si="294"/>
        <v>0</v>
      </c>
      <c r="AJ2484">
        <v>0</v>
      </c>
      <c r="AK2484" s="2">
        <f t="shared" si="300"/>
        <v>0</v>
      </c>
    </row>
    <row r="2485" spans="1:37" ht="12.75" customHeight="1">
      <c r="A2485" s="2">
        <v>14</v>
      </c>
      <c r="B2485" s="2">
        <v>15</v>
      </c>
      <c r="C2485" s="2" t="s">
        <v>10</v>
      </c>
      <c r="D2485" t="s">
        <v>1454</v>
      </c>
      <c r="E2485" s="2" t="s">
        <v>1609</v>
      </c>
      <c r="F2485" t="str">
        <f t="shared" si="295"/>
        <v>078GENERAL EXPENSES - OTHER</v>
      </c>
      <c r="G2485" t="str">
        <f t="shared" si="296"/>
        <v>1366TELEPHONE</v>
      </c>
      <c r="H2485" s="2" t="s">
        <v>1586</v>
      </c>
      <c r="I2485" t="s">
        <v>1326</v>
      </c>
      <c r="J2485" s="2" t="s">
        <v>639</v>
      </c>
      <c r="K2485" s="2" t="s">
        <v>640</v>
      </c>
      <c r="L2485" s="2" t="s">
        <v>395</v>
      </c>
      <c r="M2485" s="2" t="s">
        <v>396</v>
      </c>
      <c r="N2485" s="2" t="s">
        <v>479</v>
      </c>
      <c r="O2485" s="2" t="s">
        <v>309</v>
      </c>
      <c r="P2485" s="2">
        <v>0</v>
      </c>
      <c r="Q2485" s="2">
        <v>0</v>
      </c>
      <c r="R2485" s="3">
        <f t="shared" si="297"/>
        <v>0</v>
      </c>
      <c r="S2485" s="3">
        <f t="shared" si="298"/>
        <v>0</v>
      </c>
      <c r="T2485" s="2">
        <v>0</v>
      </c>
      <c r="U2485" s="2">
        <v>0</v>
      </c>
      <c r="V2485" s="2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 s="2">
        <f t="shared" si="299"/>
        <v>0</v>
      </c>
      <c r="AI2485" s="2" t="e">
        <f t="shared" si="294"/>
        <v>#DIV/0!</v>
      </c>
      <c r="AJ2485">
        <v>0</v>
      </c>
      <c r="AK2485" s="2">
        <f t="shared" si="300"/>
        <v>0</v>
      </c>
    </row>
    <row r="2486" spans="1:37" ht="12.75" customHeight="1">
      <c r="A2486" s="2">
        <v>14</v>
      </c>
      <c r="B2486" s="2">
        <v>15</v>
      </c>
      <c r="C2486" s="2" t="s">
        <v>10</v>
      </c>
      <c r="D2486" t="s">
        <v>1455</v>
      </c>
      <c r="E2486" s="2" t="s">
        <v>1609</v>
      </c>
      <c r="F2486" t="str">
        <f t="shared" si="295"/>
        <v>078GENERAL EXPENSES - OTHER</v>
      </c>
      <c r="G2486" t="str">
        <f t="shared" si="296"/>
        <v>1308CONFERENCE &amp; CONVENTION COST - DOMESTIC</v>
      </c>
      <c r="H2486" s="2" t="s">
        <v>1574</v>
      </c>
      <c r="I2486" t="s">
        <v>1326</v>
      </c>
      <c r="J2486" s="2" t="s">
        <v>641</v>
      </c>
      <c r="K2486" s="2" t="s">
        <v>642</v>
      </c>
      <c r="L2486" s="2" t="s">
        <v>395</v>
      </c>
      <c r="M2486" s="2" t="s">
        <v>396</v>
      </c>
      <c r="N2486" s="2" t="s">
        <v>463</v>
      </c>
      <c r="O2486" s="2" t="s">
        <v>464</v>
      </c>
      <c r="P2486" s="2">
        <v>7000</v>
      </c>
      <c r="Q2486" s="2">
        <v>7000</v>
      </c>
      <c r="R2486" s="3">
        <f t="shared" si="297"/>
        <v>7385</v>
      </c>
      <c r="S2486" s="3">
        <f t="shared" si="298"/>
        <v>7776.4049999999997</v>
      </c>
      <c r="T2486" s="2">
        <v>6166.67</v>
      </c>
      <c r="U2486" s="2">
        <v>0</v>
      </c>
      <c r="V2486" s="2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6166.67</v>
      </c>
      <c r="AE2486">
        <v>0</v>
      </c>
      <c r="AF2486">
        <v>0</v>
      </c>
      <c r="AG2486">
        <v>0</v>
      </c>
      <c r="AH2486" s="2">
        <f t="shared" si="299"/>
        <v>6166.67</v>
      </c>
      <c r="AI2486" s="2">
        <f t="shared" si="294"/>
        <v>0.8809528571428572</v>
      </c>
      <c r="AJ2486">
        <v>6166.67</v>
      </c>
      <c r="AK2486" s="2">
        <f t="shared" si="300"/>
        <v>12333.34</v>
      </c>
    </row>
    <row r="2487" spans="1:37" ht="12.75" customHeight="1">
      <c r="A2487" s="2">
        <v>14</v>
      </c>
      <c r="B2487" s="2">
        <v>15</v>
      </c>
      <c r="C2487" s="2" t="s">
        <v>10</v>
      </c>
      <c r="D2487" t="s">
        <v>1455</v>
      </c>
      <c r="E2487" s="2" t="s">
        <v>1609</v>
      </c>
      <c r="F2487" t="str">
        <f t="shared" si="295"/>
        <v>078GENERAL EXPENSES - OTHER</v>
      </c>
      <c r="G2487" t="str">
        <f t="shared" si="296"/>
        <v>1311CONSUMABLE DOMESTIC ITEMS</v>
      </c>
      <c r="H2487" s="2" t="s">
        <v>1574</v>
      </c>
      <c r="I2487" t="s">
        <v>1326</v>
      </c>
      <c r="J2487" s="2" t="s">
        <v>641</v>
      </c>
      <c r="K2487" s="2" t="s">
        <v>642</v>
      </c>
      <c r="L2487" s="2" t="s">
        <v>395</v>
      </c>
      <c r="M2487" s="2" t="s">
        <v>396</v>
      </c>
      <c r="N2487" s="2" t="s">
        <v>465</v>
      </c>
      <c r="O2487" s="2" t="s">
        <v>466</v>
      </c>
      <c r="P2487" s="2">
        <v>15000</v>
      </c>
      <c r="Q2487" s="2">
        <v>15000</v>
      </c>
      <c r="R2487" s="3">
        <f t="shared" si="297"/>
        <v>15825</v>
      </c>
      <c r="S2487" s="3">
        <f t="shared" si="298"/>
        <v>16663.724999999999</v>
      </c>
      <c r="T2487" s="2">
        <v>3908.36</v>
      </c>
      <c r="U2487" s="2">
        <v>0</v>
      </c>
      <c r="V2487" s="2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1676.65</v>
      </c>
      <c r="AC2487">
        <v>644.95000000000005</v>
      </c>
      <c r="AD2487">
        <v>118.91</v>
      </c>
      <c r="AE2487">
        <v>667.41</v>
      </c>
      <c r="AF2487">
        <v>0</v>
      </c>
      <c r="AG2487">
        <v>800.44</v>
      </c>
      <c r="AH2487" s="2">
        <f t="shared" si="299"/>
        <v>3908.36</v>
      </c>
      <c r="AI2487" s="2">
        <f t="shared" si="294"/>
        <v>0.26055733333333336</v>
      </c>
      <c r="AJ2487">
        <v>3908.36</v>
      </c>
      <c r="AK2487" s="2">
        <f t="shared" si="300"/>
        <v>7816.72</v>
      </c>
    </row>
    <row r="2488" spans="1:37" ht="12.75" customHeight="1">
      <c r="A2488" s="2">
        <v>14</v>
      </c>
      <c r="B2488" s="2">
        <v>15</v>
      </c>
      <c r="C2488" s="2" t="s">
        <v>10</v>
      </c>
      <c r="D2488" t="s">
        <v>1455</v>
      </c>
      <c r="E2488" s="2" t="s">
        <v>1609</v>
      </c>
      <c r="F2488" t="str">
        <f t="shared" si="295"/>
        <v>078GENERAL EXPENSES - OTHER</v>
      </c>
      <c r="G2488" t="str">
        <f t="shared" si="296"/>
        <v>1321ENTERTAINMENT - OFFICIALS</v>
      </c>
      <c r="H2488" s="2" t="s">
        <v>1574</v>
      </c>
      <c r="I2488" t="s">
        <v>1326</v>
      </c>
      <c r="J2488" s="2" t="s">
        <v>641</v>
      </c>
      <c r="K2488" s="2" t="s">
        <v>642</v>
      </c>
      <c r="L2488" s="2" t="s">
        <v>395</v>
      </c>
      <c r="M2488" s="2" t="s">
        <v>396</v>
      </c>
      <c r="N2488" s="2" t="s">
        <v>467</v>
      </c>
      <c r="O2488" s="2" t="s">
        <v>468</v>
      </c>
      <c r="P2488" s="2">
        <v>2000</v>
      </c>
      <c r="Q2488" s="2">
        <v>2000</v>
      </c>
      <c r="R2488" s="3">
        <f t="shared" si="297"/>
        <v>2110</v>
      </c>
      <c r="S2488" s="3">
        <f t="shared" si="298"/>
        <v>2221.83</v>
      </c>
      <c r="T2488" s="2">
        <v>194.8</v>
      </c>
      <c r="U2488" s="2">
        <v>0</v>
      </c>
      <c r="V2488" s="2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194.8</v>
      </c>
      <c r="AF2488">
        <v>0</v>
      </c>
      <c r="AG2488">
        <v>0</v>
      </c>
      <c r="AH2488" s="2">
        <f t="shared" si="299"/>
        <v>194.8</v>
      </c>
      <c r="AI2488" s="2">
        <f t="shared" si="294"/>
        <v>9.74E-2</v>
      </c>
      <c r="AJ2488">
        <v>194.8</v>
      </c>
      <c r="AK2488" s="2">
        <f t="shared" si="300"/>
        <v>389.6</v>
      </c>
    </row>
    <row r="2489" spans="1:37" ht="12.75" customHeight="1">
      <c r="A2489" s="2">
        <v>14</v>
      </c>
      <c r="B2489" s="2">
        <v>15</v>
      </c>
      <c r="C2489" s="2" t="s">
        <v>10</v>
      </c>
      <c r="D2489" t="s">
        <v>1455</v>
      </c>
      <c r="E2489" s="2" t="s">
        <v>1609</v>
      </c>
      <c r="F2489" t="str">
        <f t="shared" si="295"/>
        <v>078GENERAL EXPENSES - OTHER</v>
      </c>
      <c r="G2489" t="str">
        <f t="shared" si="296"/>
        <v>1327INSURANCE</v>
      </c>
      <c r="H2489" s="2" t="s">
        <v>1574</v>
      </c>
      <c r="I2489" t="s">
        <v>1326</v>
      </c>
      <c r="J2489" s="2" t="s">
        <v>641</v>
      </c>
      <c r="K2489" s="2" t="s">
        <v>642</v>
      </c>
      <c r="L2489" s="2" t="s">
        <v>395</v>
      </c>
      <c r="M2489" s="2" t="s">
        <v>396</v>
      </c>
      <c r="N2489" s="2" t="s">
        <v>1243</v>
      </c>
      <c r="O2489" s="2" t="s">
        <v>1244</v>
      </c>
      <c r="P2489" s="2">
        <v>29839</v>
      </c>
      <c r="Q2489" s="2">
        <v>29839</v>
      </c>
      <c r="R2489" s="3">
        <f t="shared" si="297"/>
        <v>31480.145</v>
      </c>
      <c r="S2489" s="3">
        <f t="shared" si="298"/>
        <v>33148.592685000003</v>
      </c>
      <c r="T2489" s="2">
        <v>0</v>
      </c>
      <c r="U2489" s="2">
        <v>0</v>
      </c>
      <c r="V2489" s="2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 s="2">
        <f t="shared" si="299"/>
        <v>0</v>
      </c>
      <c r="AI2489" s="2">
        <f t="shared" si="294"/>
        <v>0</v>
      </c>
      <c r="AJ2489">
        <v>0</v>
      </c>
      <c r="AK2489" s="2">
        <f t="shared" si="300"/>
        <v>0</v>
      </c>
    </row>
    <row r="2490" spans="1:37" ht="12.75" customHeight="1">
      <c r="A2490" s="2">
        <v>14</v>
      </c>
      <c r="B2490" s="2">
        <v>15</v>
      </c>
      <c r="C2490" s="2" t="s">
        <v>10</v>
      </c>
      <c r="D2490" t="s">
        <v>1455</v>
      </c>
      <c r="E2490" s="2" t="s">
        <v>1609</v>
      </c>
      <c r="F2490" t="str">
        <f t="shared" si="295"/>
        <v>078GENERAL EXPENSES - OTHER</v>
      </c>
      <c r="G2490" t="str">
        <f t="shared" si="296"/>
        <v>1334LIBRARY SPECIAL ACTIVITIES</v>
      </c>
      <c r="H2490" s="2" t="s">
        <v>1574</v>
      </c>
      <c r="I2490" t="s">
        <v>1326</v>
      </c>
      <c r="J2490" s="2" t="s">
        <v>641</v>
      </c>
      <c r="K2490" s="2" t="s">
        <v>642</v>
      </c>
      <c r="L2490" s="2" t="s">
        <v>395</v>
      </c>
      <c r="M2490" s="2" t="s">
        <v>396</v>
      </c>
      <c r="N2490" s="2" t="s">
        <v>1290</v>
      </c>
      <c r="O2490" s="2" t="s">
        <v>1291</v>
      </c>
      <c r="P2490" s="2">
        <v>13000</v>
      </c>
      <c r="Q2490" s="2">
        <v>13000</v>
      </c>
      <c r="R2490" s="3">
        <f t="shared" si="297"/>
        <v>13715</v>
      </c>
      <c r="S2490" s="3">
        <f t="shared" si="298"/>
        <v>14441.895</v>
      </c>
      <c r="T2490" s="2">
        <v>488.24</v>
      </c>
      <c r="U2490" s="2">
        <v>0</v>
      </c>
      <c r="V2490" s="2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488.24</v>
      </c>
      <c r="AF2490">
        <v>0</v>
      </c>
      <c r="AG2490">
        <v>0</v>
      </c>
      <c r="AH2490" s="2">
        <f t="shared" si="299"/>
        <v>488.24</v>
      </c>
      <c r="AI2490" s="2">
        <f t="shared" si="294"/>
        <v>3.7556923076923078E-2</v>
      </c>
      <c r="AJ2490">
        <v>488.24</v>
      </c>
      <c r="AK2490" s="2">
        <f t="shared" si="300"/>
        <v>976.48</v>
      </c>
    </row>
    <row r="2491" spans="1:37" ht="12.75" customHeight="1">
      <c r="A2491" s="2">
        <v>14</v>
      </c>
      <c r="B2491" s="2">
        <v>15</v>
      </c>
      <c r="C2491" s="2" t="s">
        <v>10</v>
      </c>
      <c r="D2491" t="s">
        <v>1455</v>
      </c>
      <c r="E2491" s="2" t="s">
        <v>1609</v>
      </c>
      <c r="F2491" t="str">
        <f t="shared" si="295"/>
        <v>078GENERAL EXPENSES - OTHER</v>
      </c>
      <c r="G2491" t="str">
        <f t="shared" si="296"/>
        <v>1340MEMBERSHIP FEES - OTHER</v>
      </c>
      <c r="H2491" s="2" t="s">
        <v>1574</v>
      </c>
      <c r="I2491" t="s">
        <v>1326</v>
      </c>
      <c r="J2491" s="2" t="s">
        <v>641</v>
      </c>
      <c r="K2491" s="2" t="s">
        <v>642</v>
      </c>
      <c r="L2491" s="2" t="s">
        <v>395</v>
      </c>
      <c r="M2491" s="2" t="s">
        <v>396</v>
      </c>
      <c r="N2491" s="2" t="s">
        <v>1237</v>
      </c>
      <c r="O2491" s="2" t="s">
        <v>1238</v>
      </c>
      <c r="P2491" s="2">
        <v>600</v>
      </c>
      <c r="Q2491" s="2">
        <v>600</v>
      </c>
      <c r="R2491" s="3">
        <f t="shared" si="297"/>
        <v>633</v>
      </c>
      <c r="S2491" s="3">
        <f t="shared" si="298"/>
        <v>666.54899999999998</v>
      </c>
      <c r="T2491" s="2">
        <v>0</v>
      </c>
      <c r="U2491" s="2">
        <v>0</v>
      </c>
      <c r="V2491" s="2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 s="2">
        <f t="shared" si="299"/>
        <v>0</v>
      </c>
      <c r="AI2491" s="2">
        <f t="shared" si="294"/>
        <v>0</v>
      </c>
      <c r="AJ2491">
        <v>0</v>
      </c>
      <c r="AK2491" s="2">
        <f t="shared" si="300"/>
        <v>0</v>
      </c>
    </row>
    <row r="2492" spans="1:37" ht="12.75" customHeight="1">
      <c r="A2492" s="2">
        <v>14</v>
      </c>
      <c r="B2492" s="2">
        <v>15</v>
      </c>
      <c r="C2492" s="2" t="s">
        <v>10</v>
      </c>
      <c r="D2492" t="s">
        <v>1455</v>
      </c>
      <c r="E2492" s="2" t="s">
        <v>1609</v>
      </c>
      <c r="F2492" t="str">
        <f t="shared" si="295"/>
        <v>078GENERAL EXPENSES - OTHER</v>
      </c>
      <c r="G2492" t="str">
        <f t="shared" si="296"/>
        <v>1343NEW &amp; LOST BOOKS</v>
      </c>
      <c r="H2492" s="2" t="s">
        <v>1574</v>
      </c>
      <c r="I2492" t="s">
        <v>1326</v>
      </c>
      <c r="J2492" s="2" t="s">
        <v>641</v>
      </c>
      <c r="K2492" s="2" t="s">
        <v>642</v>
      </c>
      <c r="L2492" s="2" t="s">
        <v>395</v>
      </c>
      <c r="M2492" s="2" t="s">
        <v>396</v>
      </c>
      <c r="N2492" s="2" t="s">
        <v>1292</v>
      </c>
      <c r="O2492" s="2" t="s">
        <v>1293</v>
      </c>
      <c r="P2492" s="2">
        <v>110985</v>
      </c>
      <c r="Q2492" s="2">
        <v>110985</v>
      </c>
      <c r="R2492" s="3">
        <f t="shared" si="297"/>
        <v>117089.175</v>
      </c>
      <c r="S2492" s="3">
        <f t="shared" si="298"/>
        <v>123294.901275</v>
      </c>
      <c r="T2492" s="2">
        <v>9997.5299999999988</v>
      </c>
      <c r="U2492" s="2">
        <v>0</v>
      </c>
      <c r="V2492" s="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7997.53</v>
      </c>
      <c r="AC2492">
        <v>2198.16</v>
      </c>
      <c r="AD2492">
        <v>0</v>
      </c>
      <c r="AE2492">
        <v>0</v>
      </c>
      <c r="AF2492">
        <v>-198.16</v>
      </c>
      <c r="AG2492">
        <v>0</v>
      </c>
      <c r="AH2492" s="2">
        <f t="shared" si="299"/>
        <v>9997.5299999999988</v>
      </c>
      <c r="AI2492" s="2">
        <f t="shared" si="294"/>
        <v>9.0080010812271918E-2</v>
      </c>
      <c r="AJ2492">
        <v>9997.5300000000007</v>
      </c>
      <c r="AK2492" s="2">
        <f t="shared" si="300"/>
        <v>19995.059999999998</v>
      </c>
    </row>
    <row r="2493" spans="1:37" ht="12.75" customHeight="1">
      <c r="A2493" s="2">
        <v>14</v>
      </c>
      <c r="B2493" s="2">
        <v>15</v>
      </c>
      <c r="C2493" s="2" t="s">
        <v>10</v>
      </c>
      <c r="D2493" t="s">
        <v>1455</v>
      </c>
      <c r="E2493" s="2" t="s">
        <v>1609</v>
      </c>
      <c r="F2493" t="str">
        <f t="shared" si="295"/>
        <v>078GENERAL EXPENSES - OTHER</v>
      </c>
      <c r="G2493" t="str">
        <f t="shared" si="296"/>
        <v>1344NON-CAPITAL TOOLS &amp; EQUIPMENT</v>
      </c>
      <c r="H2493" s="2" t="s">
        <v>1574</v>
      </c>
      <c r="I2493" t="s">
        <v>1326</v>
      </c>
      <c r="J2493" s="2" t="s">
        <v>641</v>
      </c>
      <c r="K2493" s="2" t="s">
        <v>642</v>
      </c>
      <c r="L2493" s="2" t="s">
        <v>395</v>
      </c>
      <c r="M2493" s="2" t="s">
        <v>396</v>
      </c>
      <c r="N2493" s="2" t="s">
        <v>469</v>
      </c>
      <c r="O2493" s="2" t="s">
        <v>470</v>
      </c>
      <c r="P2493" s="2">
        <v>25000</v>
      </c>
      <c r="Q2493" s="2">
        <v>25000</v>
      </c>
      <c r="R2493" s="3">
        <f t="shared" si="297"/>
        <v>26375</v>
      </c>
      <c r="S2493" s="3">
        <f t="shared" si="298"/>
        <v>27772.875</v>
      </c>
      <c r="T2493" s="2">
        <v>5776.19</v>
      </c>
      <c r="U2493" s="2">
        <v>2965.77</v>
      </c>
      <c r="V2493" s="2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4741.57</v>
      </c>
      <c r="AG2493">
        <v>1034.6199999999999</v>
      </c>
      <c r="AH2493" s="2">
        <f t="shared" si="299"/>
        <v>5776.19</v>
      </c>
      <c r="AI2493" s="2">
        <f t="shared" si="294"/>
        <v>0.23104759999999999</v>
      </c>
      <c r="AJ2493">
        <v>5776.19</v>
      </c>
      <c r="AK2493" s="2">
        <f t="shared" si="300"/>
        <v>11552.38</v>
      </c>
    </row>
    <row r="2494" spans="1:37" ht="12.75" customHeight="1">
      <c r="A2494" s="2">
        <v>14</v>
      </c>
      <c r="B2494" s="2">
        <v>15</v>
      </c>
      <c r="C2494" s="2" t="s">
        <v>10</v>
      </c>
      <c r="D2494" t="s">
        <v>1455</v>
      </c>
      <c r="E2494" s="2" t="s">
        <v>1609</v>
      </c>
      <c r="F2494" t="str">
        <f t="shared" si="295"/>
        <v>078GENERAL EXPENSES - OTHER</v>
      </c>
      <c r="G2494" t="str">
        <f t="shared" si="296"/>
        <v>1348PRINTING &amp; STATIONERY</v>
      </c>
      <c r="H2494" s="2" t="s">
        <v>1574</v>
      </c>
      <c r="I2494" t="s">
        <v>1326</v>
      </c>
      <c r="J2494" s="2" t="s">
        <v>641</v>
      </c>
      <c r="K2494" s="2" t="s">
        <v>642</v>
      </c>
      <c r="L2494" s="2" t="s">
        <v>395</v>
      </c>
      <c r="M2494" s="2" t="s">
        <v>396</v>
      </c>
      <c r="N2494" s="2" t="s">
        <v>473</v>
      </c>
      <c r="O2494" s="2" t="s">
        <v>474</v>
      </c>
      <c r="P2494" s="2">
        <v>56021</v>
      </c>
      <c r="Q2494" s="2">
        <v>56021</v>
      </c>
      <c r="R2494" s="3">
        <f t="shared" si="297"/>
        <v>59102.154999999999</v>
      </c>
      <c r="S2494" s="3">
        <f t="shared" si="298"/>
        <v>62234.569214999996</v>
      </c>
      <c r="T2494" s="2">
        <v>17461.12</v>
      </c>
      <c r="U2494" s="2">
        <v>60.16</v>
      </c>
      <c r="V2494" s="2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1545.92</v>
      </c>
      <c r="AC2494">
        <v>650.98</v>
      </c>
      <c r="AD2494">
        <v>4455</v>
      </c>
      <c r="AE2494">
        <v>319.16000000000003</v>
      </c>
      <c r="AF2494">
        <v>10137.07</v>
      </c>
      <c r="AG2494">
        <v>352.99</v>
      </c>
      <c r="AH2494" s="2">
        <f t="shared" si="299"/>
        <v>17461.12</v>
      </c>
      <c r="AI2494" s="2">
        <f t="shared" si="294"/>
        <v>0.311688830974099</v>
      </c>
      <c r="AJ2494">
        <v>17461.12</v>
      </c>
      <c r="AK2494" s="2">
        <f t="shared" si="300"/>
        <v>34922.239999999998</v>
      </c>
    </row>
    <row r="2495" spans="1:37" ht="12.75" customHeight="1">
      <c r="A2495" s="2">
        <v>14</v>
      </c>
      <c r="B2495" s="2">
        <v>15</v>
      </c>
      <c r="C2495" s="2" t="s">
        <v>10</v>
      </c>
      <c r="D2495" t="s">
        <v>1455</v>
      </c>
      <c r="E2495" s="2" t="s">
        <v>1609</v>
      </c>
      <c r="F2495" t="str">
        <f t="shared" si="295"/>
        <v>078GENERAL EXPENSES - OTHER</v>
      </c>
      <c r="G2495" t="str">
        <f t="shared" si="296"/>
        <v>1350PROTECTIVE CLOTHING</v>
      </c>
      <c r="H2495" s="2" t="s">
        <v>1574</v>
      </c>
      <c r="I2495" t="s">
        <v>1326</v>
      </c>
      <c r="J2495" s="2" t="s">
        <v>641</v>
      </c>
      <c r="K2495" s="2" t="s">
        <v>642</v>
      </c>
      <c r="L2495" s="2" t="s">
        <v>395</v>
      </c>
      <c r="M2495" s="2" t="s">
        <v>396</v>
      </c>
      <c r="N2495" s="2" t="s">
        <v>475</v>
      </c>
      <c r="O2495" s="2" t="s">
        <v>476</v>
      </c>
      <c r="P2495" s="2">
        <v>2161</v>
      </c>
      <c r="Q2495" s="2">
        <v>2161</v>
      </c>
      <c r="R2495" s="3">
        <f t="shared" si="297"/>
        <v>2279.855</v>
      </c>
      <c r="S2495" s="3">
        <f t="shared" si="298"/>
        <v>2400.6873150000001</v>
      </c>
      <c r="T2495" s="2">
        <v>0</v>
      </c>
      <c r="U2495" s="2">
        <v>0</v>
      </c>
      <c r="V2495" s="2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 s="2">
        <f t="shared" si="299"/>
        <v>0</v>
      </c>
      <c r="AI2495" s="2">
        <f t="shared" si="294"/>
        <v>0</v>
      </c>
      <c r="AJ2495">
        <v>0</v>
      </c>
      <c r="AK2495" s="2">
        <f t="shared" si="300"/>
        <v>0</v>
      </c>
    </row>
    <row r="2496" spans="1:37" ht="12.75" customHeight="1">
      <c r="A2496" s="2">
        <v>14</v>
      </c>
      <c r="B2496" s="2">
        <v>15</v>
      </c>
      <c r="C2496" s="2" t="s">
        <v>10</v>
      </c>
      <c r="D2496" t="s">
        <v>1455</v>
      </c>
      <c r="E2496" s="2" t="s">
        <v>1609</v>
      </c>
      <c r="F2496" t="str">
        <f t="shared" si="295"/>
        <v>078GENERAL EXPENSES - OTHER</v>
      </c>
      <c r="G2496" t="str">
        <f t="shared" si="296"/>
        <v>1363SUBSCRIPTIONS</v>
      </c>
      <c r="H2496" s="2" t="s">
        <v>1574</v>
      </c>
      <c r="I2496" t="s">
        <v>1326</v>
      </c>
      <c r="J2496" s="2" t="s">
        <v>641</v>
      </c>
      <c r="K2496" s="2" t="s">
        <v>642</v>
      </c>
      <c r="L2496" s="2" t="s">
        <v>395</v>
      </c>
      <c r="M2496" s="2" t="s">
        <v>396</v>
      </c>
      <c r="N2496" s="2" t="s">
        <v>1231</v>
      </c>
      <c r="O2496" s="2" t="s">
        <v>1232</v>
      </c>
      <c r="P2496" s="2">
        <v>32051</v>
      </c>
      <c r="Q2496" s="2">
        <v>32051</v>
      </c>
      <c r="R2496" s="3">
        <f t="shared" si="297"/>
        <v>33813.805</v>
      </c>
      <c r="S2496" s="3">
        <f t="shared" si="298"/>
        <v>35605.936665000001</v>
      </c>
      <c r="T2496" s="2">
        <v>4711.2</v>
      </c>
      <c r="U2496" s="2">
        <v>0</v>
      </c>
      <c r="V2496" s="2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576.5</v>
      </c>
      <c r="AD2496">
        <v>525.5</v>
      </c>
      <c r="AE2496">
        <v>2505.5</v>
      </c>
      <c r="AF2496">
        <v>675.7</v>
      </c>
      <c r="AG2496">
        <v>428</v>
      </c>
      <c r="AH2496" s="2">
        <f t="shared" si="299"/>
        <v>4711.2</v>
      </c>
      <c r="AI2496" s="2">
        <f t="shared" si="294"/>
        <v>0.14699073351845496</v>
      </c>
      <c r="AJ2496">
        <v>4711.2</v>
      </c>
      <c r="AK2496" s="2">
        <f t="shared" si="300"/>
        <v>9422.4</v>
      </c>
    </row>
    <row r="2497" spans="1:37" ht="12.75" customHeight="1">
      <c r="A2497" s="2">
        <v>14</v>
      </c>
      <c r="B2497" s="2">
        <v>15</v>
      </c>
      <c r="C2497" s="2" t="s">
        <v>10</v>
      </c>
      <c r="D2497" t="s">
        <v>1455</v>
      </c>
      <c r="E2497" s="2" t="s">
        <v>1609</v>
      </c>
      <c r="F2497" t="str">
        <f t="shared" si="295"/>
        <v>078GENERAL EXPENSES - OTHER</v>
      </c>
      <c r="G2497" t="str">
        <f t="shared" si="296"/>
        <v>1364SUBSISTANCE &amp; TRAVELLING EXPENSES</v>
      </c>
      <c r="H2497" s="2" t="s">
        <v>1574</v>
      </c>
      <c r="I2497" t="s">
        <v>1326</v>
      </c>
      <c r="J2497" s="2" t="s">
        <v>641</v>
      </c>
      <c r="K2497" s="2" t="s">
        <v>642</v>
      </c>
      <c r="L2497" s="2" t="s">
        <v>395</v>
      </c>
      <c r="M2497" s="2" t="s">
        <v>396</v>
      </c>
      <c r="N2497" s="2" t="s">
        <v>477</v>
      </c>
      <c r="O2497" s="2" t="s">
        <v>478</v>
      </c>
      <c r="P2497" s="2">
        <v>50000</v>
      </c>
      <c r="Q2497" s="2">
        <v>50000</v>
      </c>
      <c r="R2497" s="3">
        <f t="shared" si="297"/>
        <v>52750</v>
      </c>
      <c r="S2497" s="3">
        <f t="shared" si="298"/>
        <v>55545.75</v>
      </c>
      <c r="T2497" s="2">
        <v>10764.75</v>
      </c>
      <c r="U2497" s="2">
        <v>0</v>
      </c>
      <c r="V2497" s="2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10764.75</v>
      </c>
      <c r="AE2497">
        <v>0</v>
      </c>
      <c r="AF2497">
        <v>0</v>
      </c>
      <c r="AG2497">
        <v>0</v>
      </c>
      <c r="AH2497" s="2">
        <f t="shared" si="299"/>
        <v>10764.75</v>
      </c>
      <c r="AI2497" s="2">
        <f t="shared" si="294"/>
        <v>0.21529499999999999</v>
      </c>
      <c r="AJ2497">
        <v>10764.75</v>
      </c>
      <c r="AK2497" s="2">
        <f t="shared" si="300"/>
        <v>21529.5</v>
      </c>
    </row>
    <row r="2498" spans="1:37" ht="12.75" customHeight="1">
      <c r="A2498" s="2">
        <v>14</v>
      </c>
      <c r="B2498" s="2">
        <v>15</v>
      </c>
      <c r="C2498" s="2" t="s">
        <v>10</v>
      </c>
      <c r="D2498" t="s">
        <v>1455</v>
      </c>
      <c r="E2498" s="2" t="s">
        <v>1609</v>
      </c>
      <c r="F2498" t="str">
        <f t="shared" si="295"/>
        <v>078GENERAL EXPENSES - OTHER</v>
      </c>
      <c r="G2498" t="str">
        <f t="shared" si="296"/>
        <v>1366TELEPHONE</v>
      </c>
      <c r="H2498" s="2" t="s">
        <v>1574</v>
      </c>
      <c r="I2498" t="s">
        <v>1326</v>
      </c>
      <c r="J2498" s="2" t="s">
        <v>641</v>
      </c>
      <c r="K2498" s="2" t="s">
        <v>642</v>
      </c>
      <c r="L2498" s="2" t="s">
        <v>395</v>
      </c>
      <c r="M2498" s="2" t="s">
        <v>396</v>
      </c>
      <c r="N2498" s="2" t="s">
        <v>479</v>
      </c>
      <c r="O2498" s="2" t="s">
        <v>309</v>
      </c>
      <c r="P2498" s="2">
        <v>22840</v>
      </c>
      <c r="Q2498" s="2">
        <f>22840+17988</f>
        <v>40828</v>
      </c>
      <c r="R2498" s="3">
        <f t="shared" si="297"/>
        <v>43073.54</v>
      </c>
      <c r="S2498" s="3">
        <f t="shared" si="298"/>
        <v>45356.437620000004</v>
      </c>
      <c r="T2498" s="2">
        <v>11953.25</v>
      </c>
      <c r="U2498" s="2">
        <v>0</v>
      </c>
      <c r="V2498" s="2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1741.11</v>
      </c>
      <c r="AC2498">
        <v>1857.9</v>
      </c>
      <c r="AD2498">
        <v>2107.02</v>
      </c>
      <c r="AE2498">
        <v>1300</v>
      </c>
      <c r="AF2498">
        <v>2857.13</v>
      </c>
      <c r="AG2498">
        <v>2090.09</v>
      </c>
      <c r="AH2498" s="2">
        <f t="shared" si="299"/>
        <v>11953.25</v>
      </c>
      <c r="AI2498" s="2">
        <f t="shared" si="294"/>
        <v>0.52334719789842377</v>
      </c>
      <c r="AJ2498">
        <v>11953.25</v>
      </c>
      <c r="AK2498" s="2">
        <f t="shared" si="300"/>
        <v>23906.5</v>
      </c>
    </row>
    <row r="2499" spans="1:37" ht="12.75" customHeight="1">
      <c r="A2499" s="2">
        <v>14</v>
      </c>
      <c r="B2499" s="2">
        <v>15</v>
      </c>
      <c r="C2499" s="2" t="s">
        <v>10</v>
      </c>
      <c r="D2499" t="s">
        <v>1456</v>
      </c>
      <c r="E2499" s="2" t="s">
        <v>1609</v>
      </c>
      <c r="F2499" t="str">
        <f t="shared" si="295"/>
        <v>078GENERAL EXPENSES - OTHER</v>
      </c>
      <c r="G2499" t="str">
        <f t="shared" si="296"/>
        <v>1301ADVERTISING - GENERAL</v>
      </c>
      <c r="H2499" s="2" t="s">
        <v>1586</v>
      </c>
      <c r="I2499" t="s">
        <v>1326</v>
      </c>
      <c r="J2499" s="2" t="s">
        <v>649</v>
      </c>
      <c r="K2499" s="2" t="s">
        <v>650</v>
      </c>
      <c r="L2499" s="2" t="s">
        <v>395</v>
      </c>
      <c r="M2499" s="2" t="s">
        <v>396</v>
      </c>
      <c r="N2499" s="2" t="s">
        <v>529</v>
      </c>
      <c r="O2499" s="2" t="s">
        <v>530</v>
      </c>
      <c r="P2499" s="2">
        <v>3298</v>
      </c>
      <c r="Q2499" s="2">
        <v>3298</v>
      </c>
      <c r="R2499" s="3">
        <f t="shared" si="297"/>
        <v>3479.39</v>
      </c>
      <c r="S2499" s="3">
        <f t="shared" si="298"/>
        <v>3663.7976699999999</v>
      </c>
      <c r="T2499" s="2">
        <v>0</v>
      </c>
      <c r="U2499" s="2">
        <v>0</v>
      </c>
      <c r="V2499" s="2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 s="2">
        <f t="shared" si="299"/>
        <v>0</v>
      </c>
      <c r="AI2499" s="2">
        <f t="shared" si="294"/>
        <v>0</v>
      </c>
      <c r="AJ2499">
        <v>0</v>
      </c>
      <c r="AK2499" s="2">
        <f t="shared" si="300"/>
        <v>0</v>
      </c>
    </row>
    <row r="2500" spans="1:37" ht="12.75" customHeight="1">
      <c r="A2500" s="2">
        <v>14</v>
      </c>
      <c r="B2500" s="2">
        <v>15</v>
      </c>
      <c r="C2500" s="2" t="s">
        <v>10</v>
      </c>
      <c r="D2500" t="s">
        <v>1456</v>
      </c>
      <c r="E2500" s="2" t="s">
        <v>1609</v>
      </c>
      <c r="F2500" t="str">
        <f t="shared" si="295"/>
        <v>078GENERAL EXPENSES - OTHER</v>
      </c>
      <c r="G2500" t="str">
        <f t="shared" si="296"/>
        <v>1308CONFERENCE &amp; CONVENTION COST - DOMESTIC</v>
      </c>
      <c r="H2500" s="2" t="s">
        <v>1586</v>
      </c>
      <c r="I2500" t="s">
        <v>1326</v>
      </c>
      <c r="J2500" s="2" t="s">
        <v>649</v>
      </c>
      <c r="K2500" s="2" t="s">
        <v>650</v>
      </c>
      <c r="L2500" s="2" t="s">
        <v>395</v>
      </c>
      <c r="M2500" s="2" t="s">
        <v>396</v>
      </c>
      <c r="N2500" s="2" t="s">
        <v>463</v>
      </c>
      <c r="O2500" s="2" t="s">
        <v>464</v>
      </c>
      <c r="P2500" s="2">
        <v>4709</v>
      </c>
      <c r="Q2500" s="2">
        <v>4709</v>
      </c>
      <c r="R2500" s="3">
        <f t="shared" si="297"/>
        <v>4967.9949999999999</v>
      </c>
      <c r="S2500" s="3">
        <f t="shared" si="298"/>
        <v>5231.2987350000003</v>
      </c>
      <c r="T2500" s="2">
        <v>50</v>
      </c>
      <c r="U2500" s="2">
        <v>0</v>
      </c>
      <c r="V2500" s="2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50</v>
      </c>
      <c r="AD2500">
        <v>0</v>
      </c>
      <c r="AE2500">
        <v>0</v>
      </c>
      <c r="AF2500">
        <v>0</v>
      </c>
      <c r="AG2500">
        <v>0</v>
      </c>
      <c r="AH2500" s="2">
        <f t="shared" si="299"/>
        <v>50</v>
      </c>
      <c r="AI2500" s="2">
        <f t="shared" si="294"/>
        <v>1.0617965597791464E-2</v>
      </c>
      <c r="AJ2500">
        <v>50</v>
      </c>
      <c r="AK2500" s="2">
        <f t="shared" si="300"/>
        <v>100</v>
      </c>
    </row>
    <row r="2501" spans="1:37" ht="12.75" customHeight="1">
      <c r="A2501" s="2">
        <v>14</v>
      </c>
      <c r="B2501" s="2">
        <v>15</v>
      </c>
      <c r="C2501" s="2" t="s">
        <v>10</v>
      </c>
      <c r="D2501" t="s">
        <v>1456</v>
      </c>
      <c r="E2501" s="2" t="s">
        <v>1609</v>
      </c>
      <c r="F2501" t="str">
        <f t="shared" si="295"/>
        <v>078GENERAL EXPENSES - OTHER</v>
      </c>
      <c r="G2501" t="str">
        <f t="shared" si="296"/>
        <v>1310CONSULTANTS &amp; PROFFESIONAL FEES</v>
      </c>
      <c r="H2501" s="2" t="s">
        <v>1586</v>
      </c>
      <c r="I2501" t="s">
        <v>1326</v>
      </c>
      <c r="J2501" s="2" t="s">
        <v>649</v>
      </c>
      <c r="K2501" s="2" t="s">
        <v>650</v>
      </c>
      <c r="L2501" s="2" t="s">
        <v>395</v>
      </c>
      <c r="M2501" s="2" t="s">
        <v>396</v>
      </c>
      <c r="N2501" s="2" t="s">
        <v>457</v>
      </c>
      <c r="O2501" s="2" t="s">
        <v>458</v>
      </c>
      <c r="P2501" s="2">
        <v>12099</v>
      </c>
      <c r="Q2501" s="2">
        <v>12099</v>
      </c>
      <c r="R2501" s="3">
        <f t="shared" si="297"/>
        <v>12764.445</v>
      </c>
      <c r="S2501" s="3">
        <f t="shared" si="298"/>
        <v>13440.960584999999</v>
      </c>
      <c r="T2501" s="2">
        <v>0</v>
      </c>
      <c r="U2501" s="2">
        <v>0</v>
      </c>
      <c r="V2501" s="2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 s="2">
        <f t="shared" si="299"/>
        <v>0</v>
      </c>
      <c r="AI2501" s="2">
        <f t="shared" si="294"/>
        <v>0</v>
      </c>
      <c r="AJ2501">
        <v>0</v>
      </c>
      <c r="AK2501" s="2">
        <f t="shared" si="300"/>
        <v>0</v>
      </c>
    </row>
    <row r="2502" spans="1:37" ht="12.75" customHeight="1">
      <c r="A2502" s="2">
        <v>14</v>
      </c>
      <c r="B2502" s="2">
        <v>15</v>
      </c>
      <c r="C2502" s="2" t="s">
        <v>10</v>
      </c>
      <c r="D2502" t="s">
        <v>1456</v>
      </c>
      <c r="E2502" s="2" t="s">
        <v>1609</v>
      </c>
      <c r="F2502" t="str">
        <f t="shared" si="295"/>
        <v>078GENERAL EXPENSES - OTHER</v>
      </c>
      <c r="G2502" t="str">
        <f t="shared" si="296"/>
        <v>1311CONSUMABLE DOMESTIC ITEMS</v>
      </c>
      <c r="H2502" s="2" t="s">
        <v>1586</v>
      </c>
      <c r="I2502" t="s">
        <v>1326</v>
      </c>
      <c r="J2502" s="2" t="s">
        <v>649</v>
      </c>
      <c r="K2502" s="2" t="s">
        <v>650</v>
      </c>
      <c r="L2502" s="2" t="s">
        <v>395</v>
      </c>
      <c r="M2502" s="2" t="s">
        <v>396</v>
      </c>
      <c r="N2502" s="2" t="s">
        <v>465</v>
      </c>
      <c r="O2502" s="2" t="s">
        <v>466</v>
      </c>
      <c r="P2502" s="2">
        <v>5767</v>
      </c>
      <c r="Q2502" s="2">
        <v>5767</v>
      </c>
      <c r="R2502" s="3">
        <f t="shared" si="297"/>
        <v>6084.1850000000004</v>
      </c>
      <c r="S2502" s="3">
        <f t="shared" si="298"/>
        <v>6406.6468050000003</v>
      </c>
      <c r="T2502" s="2">
        <v>3105.4799999999996</v>
      </c>
      <c r="U2502" s="2">
        <v>0</v>
      </c>
      <c r="V2502" s="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2316.31</v>
      </c>
      <c r="AC2502">
        <v>54.7</v>
      </c>
      <c r="AD2502">
        <v>734.47</v>
      </c>
      <c r="AE2502">
        <v>0</v>
      </c>
      <c r="AF2502">
        <v>0</v>
      </c>
      <c r="AG2502">
        <v>0</v>
      </c>
      <c r="AH2502" s="2">
        <f t="shared" si="299"/>
        <v>3105.4799999999996</v>
      </c>
      <c r="AI2502" s="2">
        <f t="shared" si="294"/>
        <v>0.53849141668111666</v>
      </c>
      <c r="AJ2502">
        <v>3105.48</v>
      </c>
      <c r="AK2502" s="2">
        <f t="shared" si="300"/>
        <v>6210.9599999999991</v>
      </c>
    </row>
    <row r="2503" spans="1:37" ht="12.75" customHeight="1">
      <c r="A2503" s="2">
        <v>14</v>
      </c>
      <c r="B2503" s="2">
        <v>15</v>
      </c>
      <c r="C2503" s="2" t="s">
        <v>10</v>
      </c>
      <c r="D2503" t="s">
        <v>1456</v>
      </c>
      <c r="E2503" s="2" t="s">
        <v>1609</v>
      </c>
      <c r="F2503" t="str">
        <f t="shared" si="295"/>
        <v>078GENERAL EXPENSES - OTHER</v>
      </c>
      <c r="G2503" t="str">
        <f t="shared" si="296"/>
        <v>1321ENTERTAINMENT - OFFICIALS</v>
      </c>
      <c r="H2503" s="2" t="s">
        <v>1586</v>
      </c>
      <c r="I2503" t="s">
        <v>1326</v>
      </c>
      <c r="J2503" s="2" t="s">
        <v>649</v>
      </c>
      <c r="K2503" s="2" t="s">
        <v>650</v>
      </c>
      <c r="L2503" s="2" t="s">
        <v>395</v>
      </c>
      <c r="M2503" s="2" t="s">
        <v>396</v>
      </c>
      <c r="N2503" s="2" t="s">
        <v>467</v>
      </c>
      <c r="O2503" s="2" t="s">
        <v>468</v>
      </c>
      <c r="P2503" s="2">
        <v>2000</v>
      </c>
      <c r="Q2503" s="2">
        <v>2000</v>
      </c>
      <c r="R2503" s="3">
        <f t="shared" si="297"/>
        <v>2110</v>
      </c>
      <c r="S2503" s="3">
        <f t="shared" si="298"/>
        <v>2221.83</v>
      </c>
      <c r="T2503" s="2">
        <v>1244.5</v>
      </c>
      <c r="U2503" s="2">
        <v>0</v>
      </c>
      <c r="V2503" s="2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1244.5</v>
      </c>
      <c r="AG2503">
        <v>0</v>
      </c>
      <c r="AH2503" s="2">
        <f t="shared" si="299"/>
        <v>1244.5</v>
      </c>
      <c r="AI2503" s="2">
        <f t="shared" si="294"/>
        <v>0.62224999999999997</v>
      </c>
      <c r="AJ2503">
        <v>1244.5</v>
      </c>
      <c r="AK2503" s="2">
        <f t="shared" si="300"/>
        <v>2489</v>
      </c>
    </row>
    <row r="2504" spans="1:37" ht="12.75" customHeight="1">
      <c r="A2504" s="2">
        <v>14</v>
      </c>
      <c r="B2504" s="2">
        <v>15</v>
      </c>
      <c r="C2504" s="2" t="s">
        <v>10</v>
      </c>
      <c r="D2504" t="s">
        <v>1456</v>
      </c>
      <c r="E2504" s="2" t="s">
        <v>1609</v>
      </c>
      <c r="F2504" t="str">
        <f t="shared" si="295"/>
        <v>078GENERAL EXPENSES - OTHER</v>
      </c>
      <c r="G2504" t="str">
        <f t="shared" si="296"/>
        <v>1332LEASES - PHOTOCOPIERS</v>
      </c>
      <c r="H2504" s="2" t="s">
        <v>1586</v>
      </c>
      <c r="I2504" t="s">
        <v>1326</v>
      </c>
      <c r="J2504" s="2" t="s">
        <v>649</v>
      </c>
      <c r="K2504" s="2" t="s">
        <v>650</v>
      </c>
      <c r="L2504" s="2" t="s">
        <v>395</v>
      </c>
      <c r="M2504" s="2" t="s">
        <v>396</v>
      </c>
      <c r="N2504" s="2" t="s">
        <v>567</v>
      </c>
      <c r="O2504" s="2" t="s">
        <v>568</v>
      </c>
      <c r="P2504" s="2">
        <v>3598</v>
      </c>
      <c r="Q2504" s="2">
        <v>3598</v>
      </c>
      <c r="R2504" s="3">
        <f t="shared" si="297"/>
        <v>3795.89</v>
      </c>
      <c r="S2504" s="3">
        <f t="shared" si="298"/>
        <v>3997.0721699999999</v>
      </c>
      <c r="T2504" s="2">
        <v>0</v>
      </c>
      <c r="U2504" s="2">
        <v>0</v>
      </c>
      <c r="V2504" s="2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 s="2">
        <f t="shared" si="299"/>
        <v>0</v>
      </c>
      <c r="AI2504" s="2">
        <f t="shared" si="294"/>
        <v>0</v>
      </c>
      <c r="AJ2504">
        <v>0</v>
      </c>
      <c r="AK2504" s="2">
        <f t="shared" si="300"/>
        <v>0</v>
      </c>
    </row>
    <row r="2505" spans="1:37" ht="12.75" customHeight="1">
      <c r="A2505" s="2">
        <v>14</v>
      </c>
      <c r="B2505" s="2">
        <v>15</v>
      </c>
      <c r="C2505" s="2" t="s">
        <v>10</v>
      </c>
      <c r="D2505" t="s">
        <v>1456</v>
      </c>
      <c r="E2505" s="2" t="s">
        <v>1609</v>
      </c>
      <c r="F2505" t="str">
        <f t="shared" si="295"/>
        <v>078GENERAL EXPENSES - OTHER</v>
      </c>
      <c r="G2505" t="str">
        <f t="shared" si="296"/>
        <v>1336LICENCES &amp; PERMITS - NON VEHICLE</v>
      </c>
      <c r="H2505" s="2" t="s">
        <v>1586</v>
      </c>
      <c r="I2505" t="s">
        <v>1326</v>
      </c>
      <c r="J2505" s="2" t="s">
        <v>649</v>
      </c>
      <c r="K2505" s="2" t="s">
        <v>650</v>
      </c>
      <c r="L2505" s="2" t="s">
        <v>395</v>
      </c>
      <c r="M2505" s="2" t="s">
        <v>396</v>
      </c>
      <c r="N2505" s="2" t="s">
        <v>459</v>
      </c>
      <c r="O2505" s="2" t="s">
        <v>460</v>
      </c>
      <c r="P2505" s="2">
        <v>1125</v>
      </c>
      <c r="Q2505" s="2">
        <v>1125</v>
      </c>
      <c r="R2505" s="3">
        <f t="shared" si="297"/>
        <v>1186.875</v>
      </c>
      <c r="S2505" s="3">
        <f t="shared" si="298"/>
        <v>1249.7793750000001</v>
      </c>
      <c r="T2505" s="2">
        <v>816</v>
      </c>
      <c r="U2505" s="2">
        <v>0</v>
      </c>
      <c r="V2505" s="2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816</v>
      </c>
      <c r="AF2505">
        <v>0</v>
      </c>
      <c r="AG2505">
        <v>0</v>
      </c>
      <c r="AH2505" s="2">
        <f t="shared" si="299"/>
        <v>816</v>
      </c>
      <c r="AI2505" s="2">
        <f t="shared" si="294"/>
        <v>0.72533333333333339</v>
      </c>
      <c r="AJ2505">
        <v>816</v>
      </c>
      <c r="AK2505" s="2">
        <f t="shared" si="300"/>
        <v>1632</v>
      </c>
    </row>
    <row r="2506" spans="1:37" ht="12.75" customHeight="1">
      <c r="A2506" s="2">
        <v>14</v>
      </c>
      <c r="B2506" s="2">
        <v>15</v>
      </c>
      <c r="C2506" s="2" t="s">
        <v>10</v>
      </c>
      <c r="D2506" t="s">
        <v>1456</v>
      </c>
      <c r="E2506" s="2" t="s">
        <v>1609</v>
      </c>
      <c r="F2506" t="str">
        <f t="shared" si="295"/>
        <v>078GENERAL EXPENSES - OTHER</v>
      </c>
      <c r="G2506" t="str">
        <f t="shared" si="296"/>
        <v>1340MEMBERSHIP FEES - OTHER</v>
      </c>
      <c r="H2506" s="2" t="s">
        <v>1586</v>
      </c>
      <c r="I2506" t="s">
        <v>1326</v>
      </c>
      <c r="J2506" s="2" t="s">
        <v>649</v>
      </c>
      <c r="K2506" s="2" t="s">
        <v>650</v>
      </c>
      <c r="L2506" s="2" t="s">
        <v>395</v>
      </c>
      <c r="M2506" s="2" t="s">
        <v>396</v>
      </c>
      <c r="N2506" s="2" t="s">
        <v>1237</v>
      </c>
      <c r="O2506" s="2" t="s">
        <v>1238</v>
      </c>
      <c r="P2506" s="2">
        <v>2358</v>
      </c>
      <c r="Q2506" s="2">
        <v>2358</v>
      </c>
      <c r="R2506" s="3">
        <f t="shared" si="297"/>
        <v>2487.69</v>
      </c>
      <c r="S2506" s="3">
        <f t="shared" si="298"/>
        <v>2619.53757</v>
      </c>
      <c r="T2506" s="2">
        <v>964.91</v>
      </c>
      <c r="U2506" s="2">
        <v>0</v>
      </c>
      <c r="V2506" s="2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964.91</v>
      </c>
      <c r="AD2506">
        <v>0</v>
      </c>
      <c r="AE2506">
        <v>0</v>
      </c>
      <c r="AF2506">
        <v>0</v>
      </c>
      <c r="AG2506">
        <v>0</v>
      </c>
      <c r="AH2506" s="2">
        <f t="shared" si="299"/>
        <v>964.91</v>
      </c>
      <c r="AI2506" s="2">
        <f t="shared" si="294"/>
        <v>0.40920695504664967</v>
      </c>
      <c r="AJ2506">
        <v>964.91</v>
      </c>
      <c r="AK2506" s="2">
        <f t="shared" si="300"/>
        <v>1929.82</v>
      </c>
    </row>
    <row r="2507" spans="1:37" ht="12.75" customHeight="1">
      <c r="A2507" s="2">
        <v>14</v>
      </c>
      <c r="B2507" s="2">
        <v>15</v>
      </c>
      <c r="C2507" s="2" t="s">
        <v>10</v>
      </c>
      <c r="D2507" t="s">
        <v>1456</v>
      </c>
      <c r="E2507" s="2" t="s">
        <v>1609</v>
      </c>
      <c r="F2507" t="str">
        <f t="shared" si="295"/>
        <v>078GENERAL EXPENSES - OTHER</v>
      </c>
      <c r="G2507" t="str">
        <f t="shared" si="296"/>
        <v>1344NON-CAPITAL TOOLS &amp; EQUIPMENT</v>
      </c>
      <c r="H2507" s="2" t="s">
        <v>1586</v>
      </c>
      <c r="I2507" t="s">
        <v>1326</v>
      </c>
      <c r="J2507" s="2" t="s">
        <v>649</v>
      </c>
      <c r="K2507" s="2" t="s">
        <v>650</v>
      </c>
      <c r="L2507" s="2" t="s">
        <v>395</v>
      </c>
      <c r="M2507" s="2" t="s">
        <v>396</v>
      </c>
      <c r="N2507" s="2" t="s">
        <v>469</v>
      </c>
      <c r="O2507" s="2" t="s">
        <v>470</v>
      </c>
      <c r="P2507" s="2">
        <v>13000</v>
      </c>
      <c r="Q2507" s="2">
        <v>13000</v>
      </c>
      <c r="R2507" s="3">
        <f t="shared" si="297"/>
        <v>13715</v>
      </c>
      <c r="S2507" s="3">
        <f t="shared" si="298"/>
        <v>14441.895</v>
      </c>
      <c r="T2507" s="2">
        <v>0</v>
      </c>
      <c r="U2507" s="2">
        <v>0</v>
      </c>
      <c r="V2507" s="2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 s="2">
        <f t="shared" si="299"/>
        <v>0</v>
      </c>
      <c r="AI2507" s="2">
        <f t="shared" si="294"/>
        <v>0</v>
      </c>
      <c r="AJ2507">
        <v>0</v>
      </c>
      <c r="AK2507" s="2">
        <f t="shared" si="300"/>
        <v>0</v>
      </c>
    </row>
    <row r="2508" spans="1:37" ht="12.75" customHeight="1">
      <c r="A2508" s="2">
        <v>14</v>
      </c>
      <c r="B2508" s="2">
        <v>15</v>
      </c>
      <c r="C2508" s="2" t="s">
        <v>10</v>
      </c>
      <c r="D2508" t="s">
        <v>1456</v>
      </c>
      <c r="E2508" s="2" t="s">
        <v>1609</v>
      </c>
      <c r="F2508" t="str">
        <f t="shared" si="295"/>
        <v>078GENERAL EXPENSES - OTHER</v>
      </c>
      <c r="G2508" t="str">
        <f t="shared" si="296"/>
        <v>1347POSTAGE &amp; COURIER FEES</v>
      </c>
      <c r="H2508" s="2" t="s">
        <v>1586</v>
      </c>
      <c r="I2508" t="s">
        <v>1326</v>
      </c>
      <c r="J2508" s="2" t="s">
        <v>649</v>
      </c>
      <c r="K2508" s="2" t="s">
        <v>650</v>
      </c>
      <c r="L2508" s="2" t="s">
        <v>395</v>
      </c>
      <c r="M2508" s="2" t="s">
        <v>396</v>
      </c>
      <c r="N2508" s="2" t="s">
        <v>471</v>
      </c>
      <c r="O2508" s="2" t="s">
        <v>472</v>
      </c>
      <c r="P2508" s="2">
        <v>1334</v>
      </c>
      <c r="Q2508" s="2">
        <v>1334</v>
      </c>
      <c r="R2508" s="3">
        <f t="shared" si="297"/>
        <v>1407.37</v>
      </c>
      <c r="S2508" s="3">
        <f t="shared" si="298"/>
        <v>1481.9606099999999</v>
      </c>
      <c r="T2508" s="2">
        <v>0</v>
      </c>
      <c r="U2508" s="2">
        <v>0</v>
      </c>
      <c r="V2508" s="2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 s="2">
        <f t="shared" si="299"/>
        <v>0</v>
      </c>
      <c r="AI2508" s="2">
        <f t="shared" si="294"/>
        <v>0</v>
      </c>
      <c r="AJ2508">
        <v>0</v>
      </c>
      <c r="AK2508" s="2">
        <f t="shared" si="300"/>
        <v>0</v>
      </c>
    </row>
    <row r="2509" spans="1:37" ht="12.75" customHeight="1">
      <c r="A2509" s="2">
        <v>14</v>
      </c>
      <c r="B2509" s="2">
        <v>15</v>
      </c>
      <c r="C2509" s="2" t="s">
        <v>10</v>
      </c>
      <c r="D2509" t="s">
        <v>1456</v>
      </c>
      <c r="E2509" s="2" t="s">
        <v>1609</v>
      </c>
      <c r="F2509" t="str">
        <f t="shared" si="295"/>
        <v>078GENERAL EXPENSES - OTHER</v>
      </c>
      <c r="G2509" t="str">
        <f t="shared" si="296"/>
        <v>1348PRINTING &amp; STATIONERY</v>
      </c>
      <c r="H2509" s="2" t="s">
        <v>1586</v>
      </c>
      <c r="I2509" t="s">
        <v>1326</v>
      </c>
      <c r="J2509" s="2" t="s">
        <v>649</v>
      </c>
      <c r="K2509" s="2" t="s">
        <v>650</v>
      </c>
      <c r="L2509" s="2" t="s">
        <v>395</v>
      </c>
      <c r="M2509" s="2" t="s">
        <v>396</v>
      </c>
      <c r="N2509" s="2" t="s">
        <v>473</v>
      </c>
      <c r="O2509" s="2" t="s">
        <v>474</v>
      </c>
      <c r="P2509" s="2">
        <v>5000</v>
      </c>
      <c r="Q2509" s="2">
        <v>5000</v>
      </c>
      <c r="R2509" s="3">
        <f t="shared" si="297"/>
        <v>5275</v>
      </c>
      <c r="S2509" s="3">
        <f t="shared" si="298"/>
        <v>5554.5749999999998</v>
      </c>
      <c r="T2509" s="2">
        <v>4208.1099999999997</v>
      </c>
      <c r="U2509" s="2">
        <v>0</v>
      </c>
      <c r="V2509" s="2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740.93</v>
      </c>
      <c r="AD2509">
        <v>2209.2800000000002</v>
      </c>
      <c r="AE2509">
        <v>707.49</v>
      </c>
      <c r="AF2509">
        <v>321.41000000000003</v>
      </c>
      <c r="AG2509">
        <v>229</v>
      </c>
      <c r="AH2509" s="2">
        <f t="shared" si="299"/>
        <v>4208.1099999999997</v>
      </c>
      <c r="AI2509" s="2">
        <f t="shared" si="294"/>
        <v>0.84162199999999998</v>
      </c>
      <c r="AJ2509">
        <v>4208.1099999999997</v>
      </c>
      <c r="AK2509" s="2">
        <f t="shared" si="300"/>
        <v>8416.2199999999993</v>
      </c>
    </row>
    <row r="2510" spans="1:37" ht="12.75" customHeight="1">
      <c r="A2510" s="2">
        <v>14</v>
      </c>
      <c r="B2510" s="2">
        <v>15</v>
      </c>
      <c r="C2510" s="2" t="s">
        <v>10</v>
      </c>
      <c r="D2510" t="s">
        <v>1456</v>
      </c>
      <c r="E2510" s="2" t="s">
        <v>1609</v>
      </c>
      <c r="F2510" t="str">
        <f t="shared" si="295"/>
        <v>078GENERAL EXPENSES - OTHER</v>
      </c>
      <c r="G2510" t="str">
        <f t="shared" si="296"/>
        <v>1350PROTECTIVE CLOTHING</v>
      </c>
      <c r="H2510" s="2" t="s">
        <v>1586</v>
      </c>
      <c r="I2510" t="s">
        <v>1326</v>
      </c>
      <c r="J2510" s="2" t="s">
        <v>649</v>
      </c>
      <c r="K2510" s="2" t="s">
        <v>650</v>
      </c>
      <c r="L2510" s="2" t="s">
        <v>395</v>
      </c>
      <c r="M2510" s="2" t="s">
        <v>396</v>
      </c>
      <c r="N2510" s="2" t="s">
        <v>475</v>
      </c>
      <c r="O2510" s="2" t="s">
        <v>476</v>
      </c>
      <c r="P2510" s="2">
        <v>48125</v>
      </c>
      <c r="Q2510" s="2">
        <v>48125</v>
      </c>
      <c r="R2510" s="3">
        <f t="shared" si="297"/>
        <v>50771.875</v>
      </c>
      <c r="S2510" s="3">
        <f t="shared" si="298"/>
        <v>53462.784375000003</v>
      </c>
      <c r="T2510" s="2">
        <v>5563.26</v>
      </c>
      <c r="U2510" s="2">
        <v>0</v>
      </c>
      <c r="V2510" s="2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3434.76</v>
      </c>
      <c r="AC2510">
        <v>2128.5</v>
      </c>
      <c r="AD2510">
        <v>0</v>
      </c>
      <c r="AE2510">
        <v>0</v>
      </c>
      <c r="AF2510">
        <v>0</v>
      </c>
      <c r="AG2510">
        <v>0</v>
      </c>
      <c r="AH2510" s="2">
        <f t="shared" si="299"/>
        <v>5563.26</v>
      </c>
      <c r="AI2510" s="2">
        <f t="shared" si="294"/>
        <v>0.1156002077922078</v>
      </c>
      <c r="AJ2510">
        <v>5563.26</v>
      </c>
      <c r="AK2510" s="2">
        <f t="shared" si="300"/>
        <v>11126.52</v>
      </c>
    </row>
    <row r="2511" spans="1:37" ht="12.75" customHeight="1">
      <c r="A2511" s="2">
        <v>14</v>
      </c>
      <c r="B2511" s="2">
        <v>15</v>
      </c>
      <c r="C2511" s="2" t="s">
        <v>10</v>
      </c>
      <c r="D2511" t="s">
        <v>1456</v>
      </c>
      <c r="E2511" s="2" t="s">
        <v>1609</v>
      </c>
      <c r="F2511" t="str">
        <f t="shared" si="295"/>
        <v>078GENERAL EXPENSES - OTHER</v>
      </c>
      <c r="G2511" t="str">
        <f t="shared" si="296"/>
        <v>1352PUBLIC DRIVERS PERMIT</v>
      </c>
      <c r="H2511" s="2" t="s">
        <v>1586</v>
      </c>
      <c r="I2511" t="s">
        <v>1326</v>
      </c>
      <c r="J2511" s="2" t="s">
        <v>649</v>
      </c>
      <c r="K2511" s="2" t="s">
        <v>650</v>
      </c>
      <c r="L2511" s="2" t="s">
        <v>395</v>
      </c>
      <c r="M2511" s="2" t="s">
        <v>396</v>
      </c>
      <c r="N2511" s="2" t="s">
        <v>1263</v>
      </c>
      <c r="O2511" s="2" t="s">
        <v>1264</v>
      </c>
      <c r="P2511" s="2">
        <v>6195</v>
      </c>
      <c r="Q2511" s="2">
        <v>6195</v>
      </c>
      <c r="R2511" s="3">
        <f t="shared" si="297"/>
        <v>6535.7250000000004</v>
      </c>
      <c r="S2511" s="3">
        <f t="shared" si="298"/>
        <v>6882.1184250000006</v>
      </c>
      <c r="T2511" s="2">
        <v>450</v>
      </c>
      <c r="U2511" s="2">
        <v>0</v>
      </c>
      <c r="V2511" s="2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450</v>
      </c>
      <c r="AE2511">
        <v>0</v>
      </c>
      <c r="AF2511">
        <v>0</v>
      </c>
      <c r="AG2511">
        <v>0</v>
      </c>
      <c r="AH2511" s="2">
        <f t="shared" si="299"/>
        <v>450</v>
      </c>
      <c r="AI2511" s="2">
        <f t="shared" si="294"/>
        <v>7.2639225181598058E-2</v>
      </c>
      <c r="AJ2511">
        <v>450</v>
      </c>
      <c r="AK2511" s="2">
        <f t="shared" si="300"/>
        <v>900</v>
      </c>
    </row>
    <row r="2512" spans="1:37" ht="12.75" customHeight="1">
      <c r="A2512" s="2">
        <v>14</v>
      </c>
      <c r="B2512" s="2">
        <v>15</v>
      </c>
      <c r="C2512" s="2" t="s">
        <v>10</v>
      </c>
      <c r="D2512" t="s">
        <v>1456</v>
      </c>
      <c r="E2512" s="2" t="s">
        <v>1609</v>
      </c>
      <c r="F2512" t="str">
        <f t="shared" si="295"/>
        <v>078GENERAL EXPENSES - OTHER</v>
      </c>
      <c r="G2512" t="str">
        <f t="shared" si="296"/>
        <v>1363SUBSCRIPTIONS</v>
      </c>
      <c r="H2512" s="2" t="s">
        <v>1586</v>
      </c>
      <c r="I2512" t="s">
        <v>1326</v>
      </c>
      <c r="J2512" s="2" t="s">
        <v>649</v>
      </c>
      <c r="K2512" s="2" t="s">
        <v>650</v>
      </c>
      <c r="L2512" s="2" t="s">
        <v>395</v>
      </c>
      <c r="M2512" s="2" t="s">
        <v>396</v>
      </c>
      <c r="N2512" s="2" t="s">
        <v>1231</v>
      </c>
      <c r="O2512" s="2" t="s">
        <v>1232</v>
      </c>
      <c r="P2512" s="2">
        <v>412</v>
      </c>
      <c r="Q2512" s="2">
        <v>412</v>
      </c>
      <c r="R2512" s="3">
        <f t="shared" si="297"/>
        <v>434.66</v>
      </c>
      <c r="S2512" s="3">
        <f t="shared" si="298"/>
        <v>457.69698000000005</v>
      </c>
      <c r="T2512" s="2">
        <v>350.88</v>
      </c>
      <c r="U2512" s="2">
        <v>0</v>
      </c>
      <c r="V2512" s="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350.88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 s="2">
        <f t="shared" si="299"/>
        <v>350.88</v>
      </c>
      <c r="AI2512" s="2">
        <f t="shared" si="294"/>
        <v>0.85165048543689315</v>
      </c>
      <c r="AJ2512">
        <v>350.88</v>
      </c>
      <c r="AK2512" s="2">
        <f t="shared" si="300"/>
        <v>701.76</v>
      </c>
    </row>
    <row r="2513" spans="1:37" ht="12.75" customHeight="1">
      <c r="A2513" s="2">
        <v>14</v>
      </c>
      <c r="B2513" s="2">
        <v>15</v>
      </c>
      <c r="C2513" s="2" t="s">
        <v>10</v>
      </c>
      <c r="D2513" t="s">
        <v>1456</v>
      </c>
      <c r="E2513" s="2" t="s">
        <v>1609</v>
      </c>
      <c r="F2513" t="str">
        <f t="shared" si="295"/>
        <v>078GENERAL EXPENSES - OTHER</v>
      </c>
      <c r="G2513" t="str">
        <f t="shared" si="296"/>
        <v>1364SUBSISTANCE &amp; TRAVELLING EXPENSES</v>
      </c>
      <c r="H2513" s="2" t="s">
        <v>1586</v>
      </c>
      <c r="I2513" t="s">
        <v>1326</v>
      </c>
      <c r="J2513" s="2" t="s">
        <v>649</v>
      </c>
      <c r="K2513" s="2" t="s">
        <v>650</v>
      </c>
      <c r="L2513" s="2" t="s">
        <v>395</v>
      </c>
      <c r="M2513" s="2" t="s">
        <v>396</v>
      </c>
      <c r="N2513" s="2" t="s">
        <v>477</v>
      </c>
      <c r="O2513" s="2" t="s">
        <v>478</v>
      </c>
      <c r="P2513" s="2">
        <v>16000</v>
      </c>
      <c r="Q2513" s="2">
        <v>16000</v>
      </c>
      <c r="R2513" s="3">
        <f t="shared" si="297"/>
        <v>16880</v>
      </c>
      <c r="S2513" s="3">
        <f t="shared" si="298"/>
        <v>17774.64</v>
      </c>
      <c r="T2513" s="2">
        <v>12969.69</v>
      </c>
      <c r="U2513" s="2">
        <v>0</v>
      </c>
      <c r="V2513" s="2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3074.49</v>
      </c>
      <c r="AC2513">
        <v>6297.9</v>
      </c>
      <c r="AD2513">
        <v>2840.7</v>
      </c>
      <c r="AE2513">
        <v>756.6</v>
      </c>
      <c r="AF2513">
        <v>0</v>
      </c>
      <c r="AG2513">
        <v>0</v>
      </c>
      <c r="AH2513" s="2">
        <f t="shared" si="299"/>
        <v>12969.69</v>
      </c>
      <c r="AI2513" s="2">
        <f t="shared" si="294"/>
        <v>0.810605625</v>
      </c>
      <c r="AJ2513">
        <v>12969.69</v>
      </c>
      <c r="AK2513" s="2">
        <f t="shared" si="300"/>
        <v>25939.38</v>
      </c>
    </row>
    <row r="2514" spans="1:37" ht="12.75" customHeight="1">
      <c r="A2514" s="2">
        <v>14</v>
      </c>
      <c r="B2514" s="2">
        <v>15</v>
      </c>
      <c r="C2514" s="2" t="s">
        <v>10</v>
      </c>
      <c r="D2514" t="s">
        <v>1456</v>
      </c>
      <c r="E2514" s="2" t="s">
        <v>1609</v>
      </c>
      <c r="F2514" t="str">
        <f t="shared" si="295"/>
        <v>078GENERAL EXPENSES - OTHER</v>
      </c>
      <c r="G2514" t="str">
        <f t="shared" si="296"/>
        <v>1366TELEPHONE</v>
      </c>
      <c r="H2514" s="2" t="s">
        <v>1586</v>
      </c>
      <c r="I2514" t="s">
        <v>1326</v>
      </c>
      <c r="J2514" s="2" t="s">
        <v>649</v>
      </c>
      <c r="K2514" s="2" t="s">
        <v>650</v>
      </c>
      <c r="L2514" s="2" t="s">
        <v>395</v>
      </c>
      <c r="M2514" s="2" t="s">
        <v>396</v>
      </c>
      <c r="N2514" s="2" t="s">
        <v>479</v>
      </c>
      <c r="O2514" s="2" t="s">
        <v>309</v>
      </c>
      <c r="P2514" s="2">
        <v>33433</v>
      </c>
      <c r="Q2514" s="2">
        <f>33433+23136</f>
        <v>56569</v>
      </c>
      <c r="R2514" s="3">
        <f t="shared" si="297"/>
        <v>59680.294999999998</v>
      </c>
      <c r="S2514" s="3">
        <f t="shared" si="298"/>
        <v>62843.350634999995</v>
      </c>
      <c r="T2514" s="2">
        <v>17769.16</v>
      </c>
      <c r="U2514" s="2">
        <v>0</v>
      </c>
      <c r="V2514" s="2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2886.73</v>
      </c>
      <c r="AC2514">
        <v>3057.68</v>
      </c>
      <c r="AD2514">
        <v>2983.2</v>
      </c>
      <c r="AE2514">
        <v>1801.9</v>
      </c>
      <c r="AF2514">
        <v>4081.22</v>
      </c>
      <c r="AG2514">
        <v>2958.43</v>
      </c>
      <c r="AH2514" s="2">
        <f t="shared" si="299"/>
        <v>17769.16</v>
      </c>
      <c r="AI2514" s="2">
        <f t="shared" si="294"/>
        <v>0.53148565788293001</v>
      </c>
      <c r="AJ2514">
        <v>17769.16</v>
      </c>
      <c r="AK2514" s="2">
        <f t="shared" si="300"/>
        <v>35538.32</v>
      </c>
    </row>
    <row r="2515" spans="1:37" ht="12.75" customHeight="1">
      <c r="A2515" s="2">
        <v>14</v>
      </c>
      <c r="B2515" s="2">
        <v>15</v>
      </c>
      <c r="C2515" s="2" t="s">
        <v>10</v>
      </c>
      <c r="D2515" t="s">
        <v>1456</v>
      </c>
      <c r="E2515" s="2" t="s">
        <v>1609</v>
      </c>
      <c r="F2515" t="str">
        <f t="shared" si="295"/>
        <v>078GENERAL EXPENSES - OTHER</v>
      </c>
      <c r="G2515" t="str">
        <f t="shared" si="296"/>
        <v>1367TESTING OF SAMPLES</v>
      </c>
      <c r="H2515" s="2" t="s">
        <v>1586</v>
      </c>
      <c r="I2515" t="s">
        <v>1326</v>
      </c>
      <c r="J2515" s="2" t="s">
        <v>649</v>
      </c>
      <c r="K2515" s="2" t="s">
        <v>650</v>
      </c>
      <c r="L2515" s="2" t="s">
        <v>395</v>
      </c>
      <c r="M2515" s="2" t="s">
        <v>396</v>
      </c>
      <c r="N2515" s="2" t="s">
        <v>1276</v>
      </c>
      <c r="O2515" s="2" t="s">
        <v>1277</v>
      </c>
      <c r="P2515" s="2">
        <v>28822</v>
      </c>
      <c r="Q2515" s="2">
        <v>28822</v>
      </c>
      <c r="R2515" s="3">
        <f t="shared" si="297"/>
        <v>30407.21</v>
      </c>
      <c r="S2515" s="3">
        <f t="shared" si="298"/>
        <v>32018.792129999998</v>
      </c>
      <c r="T2515" s="2">
        <v>16358.64</v>
      </c>
      <c r="U2515" s="2">
        <v>0</v>
      </c>
      <c r="V2515" s="2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16358.64</v>
      </c>
      <c r="AG2515">
        <v>0</v>
      </c>
      <c r="AH2515" s="2">
        <f t="shared" si="299"/>
        <v>16358.64</v>
      </c>
      <c r="AI2515" s="2">
        <f t="shared" si="294"/>
        <v>0.56757476927347161</v>
      </c>
      <c r="AJ2515">
        <v>16358.64</v>
      </c>
      <c r="AK2515" s="2">
        <f t="shared" si="300"/>
        <v>32717.279999999999</v>
      </c>
    </row>
    <row r="2516" spans="1:37" ht="12.75" customHeight="1">
      <c r="A2516" s="2">
        <v>14</v>
      </c>
      <c r="B2516" s="2">
        <v>15</v>
      </c>
      <c r="C2516" s="2" t="s">
        <v>10</v>
      </c>
      <c r="D2516" t="s">
        <v>1457</v>
      </c>
      <c r="E2516" s="2" t="s">
        <v>1609</v>
      </c>
      <c r="F2516" t="str">
        <f t="shared" si="295"/>
        <v>078GENERAL EXPENSES - OTHER</v>
      </c>
      <c r="G2516" t="str">
        <f t="shared" si="296"/>
        <v>1301ADVERTISING - GENERAL</v>
      </c>
      <c r="H2516" s="2" t="s">
        <v>1586</v>
      </c>
      <c r="I2516" t="s">
        <v>1326</v>
      </c>
      <c r="J2516" s="2" t="s">
        <v>653</v>
      </c>
      <c r="K2516" s="2" t="s">
        <v>654</v>
      </c>
      <c r="L2516" s="2" t="s">
        <v>395</v>
      </c>
      <c r="M2516" s="2" t="s">
        <v>396</v>
      </c>
      <c r="N2516" s="2" t="s">
        <v>529</v>
      </c>
      <c r="O2516" s="2" t="s">
        <v>530</v>
      </c>
      <c r="P2516" s="2">
        <v>3432</v>
      </c>
      <c r="Q2516" s="2">
        <v>3432</v>
      </c>
      <c r="R2516" s="3">
        <f t="shared" si="297"/>
        <v>3620.76</v>
      </c>
      <c r="S2516" s="3">
        <f t="shared" si="298"/>
        <v>3812.6602800000001</v>
      </c>
      <c r="T2516" s="2">
        <v>0</v>
      </c>
      <c r="U2516" s="2">
        <v>0</v>
      </c>
      <c r="V2516" s="2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 s="2">
        <f t="shared" si="299"/>
        <v>0</v>
      </c>
      <c r="AI2516" s="2">
        <f t="shared" ref="AI2516:AI2579" si="301">AH2516/P2516</f>
        <v>0</v>
      </c>
      <c r="AJ2516">
        <v>0</v>
      </c>
      <c r="AK2516" s="2">
        <f t="shared" si="300"/>
        <v>0</v>
      </c>
    </row>
    <row r="2517" spans="1:37" ht="12.75" customHeight="1">
      <c r="A2517" s="2">
        <v>14</v>
      </c>
      <c r="B2517" s="2">
        <v>15</v>
      </c>
      <c r="C2517" s="2" t="s">
        <v>10</v>
      </c>
      <c r="D2517" t="s">
        <v>1457</v>
      </c>
      <c r="E2517" s="2" t="s">
        <v>1609</v>
      </c>
      <c r="F2517" t="str">
        <f t="shared" ref="F2517:F2580" si="302">L2517&amp;M2517</f>
        <v>078GENERAL EXPENSES - OTHER</v>
      </c>
      <c r="G2517" t="str">
        <f t="shared" ref="G2517:G2580" si="303">N2517&amp;O2517</f>
        <v>1308CONFERENCE &amp; CONVENTION COST - DOMESTIC</v>
      </c>
      <c r="H2517" s="2" t="s">
        <v>1586</v>
      </c>
      <c r="I2517" t="s">
        <v>1326</v>
      </c>
      <c r="J2517" s="2" t="s">
        <v>653</v>
      </c>
      <c r="K2517" s="2" t="s">
        <v>654</v>
      </c>
      <c r="L2517" s="2" t="s">
        <v>395</v>
      </c>
      <c r="M2517" s="2" t="s">
        <v>396</v>
      </c>
      <c r="N2517" s="2" t="s">
        <v>463</v>
      </c>
      <c r="O2517" s="2" t="s">
        <v>464</v>
      </c>
      <c r="P2517" s="2">
        <v>4084</v>
      </c>
      <c r="Q2517" s="2">
        <v>4084</v>
      </c>
      <c r="R2517" s="3">
        <f t="shared" ref="R2517:R2580" si="304">SUM((Q2517*0.055)+Q2517)</f>
        <v>4308.62</v>
      </c>
      <c r="S2517" s="3">
        <f t="shared" ref="S2517:S2580" si="305">SUM((R2517*0.053)+R2517)</f>
        <v>4536.9768599999998</v>
      </c>
      <c r="T2517" s="2">
        <v>0</v>
      </c>
      <c r="U2517" s="2">
        <v>0</v>
      </c>
      <c r="V2517" s="2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 s="2">
        <f t="shared" ref="AH2517:AH2580" si="306">SUM(AB2517:AG2517)</f>
        <v>0</v>
      </c>
      <c r="AI2517" s="2">
        <f t="shared" si="301"/>
        <v>0</v>
      </c>
      <c r="AJ2517">
        <v>0</v>
      </c>
      <c r="AK2517" s="2">
        <f t="shared" ref="AK2517:AK2580" si="307">T2517*2</f>
        <v>0</v>
      </c>
    </row>
    <row r="2518" spans="1:37" ht="12.75" customHeight="1">
      <c r="A2518" s="2">
        <v>14</v>
      </c>
      <c r="B2518" s="2">
        <v>15</v>
      </c>
      <c r="C2518" s="2" t="s">
        <v>10</v>
      </c>
      <c r="D2518" t="s">
        <v>1457</v>
      </c>
      <c r="E2518" s="2" t="s">
        <v>1609</v>
      </c>
      <c r="F2518" t="str">
        <f t="shared" si="302"/>
        <v>078GENERAL EXPENSES - OTHER</v>
      </c>
      <c r="G2518" t="str">
        <f t="shared" si="303"/>
        <v>1311CONSUMABLE DOMESTIC ITEMS</v>
      </c>
      <c r="H2518" s="2" t="s">
        <v>1586</v>
      </c>
      <c r="I2518" t="s">
        <v>1326</v>
      </c>
      <c r="J2518" s="2" t="s">
        <v>653</v>
      </c>
      <c r="K2518" s="2" t="s">
        <v>654</v>
      </c>
      <c r="L2518" s="2" t="s">
        <v>395</v>
      </c>
      <c r="M2518" s="2" t="s">
        <v>396</v>
      </c>
      <c r="N2518" s="2" t="s">
        <v>465</v>
      </c>
      <c r="O2518" s="2" t="s">
        <v>466</v>
      </c>
      <c r="P2518" s="2">
        <v>6408</v>
      </c>
      <c r="Q2518" s="2">
        <v>6408</v>
      </c>
      <c r="R2518" s="3">
        <f t="shared" si="304"/>
        <v>6760.44</v>
      </c>
      <c r="S2518" s="3">
        <f t="shared" si="305"/>
        <v>7118.7433199999996</v>
      </c>
      <c r="T2518" s="2">
        <v>6179.18</v>
      </c>
      <c r="U2518" s="2">
        <v>0</v>
      </c>
      <c r="V2518" s="2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3173.93</v>
      </c>
      <c r="AC2518">
        <v>1973.67</v>
      </c>
      <c r="AD2518">
        <v>1031.58</v>
      </c>
      <c r="AE2518">
        <v>0</v>
      </c>
      <c r="AF2518">
        <v>0</v>
      </c>
      <c r="AG2518">
        <v>0</v>
      </c>
      <c r="AH2518" s="2">
        <f t="shared" si="306"/>
        <v>6179.18</v>
      </c>
      <c r="AI2518" s="2">
        <f t="shared" si="301"/>
        <v>0.96429151061173535</v>
      </c>
      <c r="AJ2518">
        <v>6179.18</v>
      </c>
      <c r="AK2518" s="2">
        <f t="shared" si="307"/>
        <v>12358.36</v>
      </c>
    </row>
    <row r="2519" spans="1:37" ht="12.75" customHeight="1">
      <c r="A2519" s="2">
        <v>14</v>
      </c>
      <c r="B2519" s="2">
        <v>15</v>
      </c>
      <c r="C2519" s="2" t="s">
        <v>10</v>
      </c>
      <c r="D2519" t="s">
        <v>1457</v>
      </c>
      <c r="E2519" s="2" t="s">
        <v>1609</v>
      </c>
      <c r="F2519" t="str">
        <f t="shared" si="302"/>
        <v>078GENERAL EXPENSES - OTHER</v>
      </c>
      <c r="G2519" t="str">
        <f t="shared" si="303"/>
        <v>1327INSURANCE</v>
      </c>
      <c r="H2519" s="2" t="s">
        <v>1586</v>
      </c>
      <c r="I2519" t="s">
        <v>1326</v>
      </c>
      <c r="J2519" s="2" t="s">
        <v>653</v>
      </c>
      <c r="K2519" s="2" t="s">
        <v>654</v>
      </c>
      <c r="L2519" s="2" t="s">
        <v>395</v>
      </c>
      <c r="M2519" s="2" t="s">
        <v>396</v>
      </c>
      <c r="N2519" s="2" t="s">
        <v>1243</v>
      </c>
      <c r="O2519" s="2" t="s">
        <v>1244</v>
      </c>
      <c r="P2519" s="2">
        <v>161279</v>
      </c>
      <c r="Q2519" s="2">
        <v>161279</v>
      </c>
      <c r="R2519" s="3">
        <f t="shared" si="304"/>
        <v>170149.345</v>
      </c>
      <c r="S2519" s="3">
        <f t="shared" si="305"/>
        <v>179167.260285</v>
      </c>
      <c r="T2519" s="2">
        <v>0</v>
      </c>
      <c r="U2519" s="2">
        <v>0</v>
      </c>
      <c r="V2519" s="2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 s="2">
        <f t="shared" si="306"/>
        <v>0</v>
      </c>
      <c r="AI2519" s="2">
        <f t="shared" si="301"/>
        <v>0</v>
      </c>
      <c r="AJ2519">
        <v>0</v>
      </c>
      <c r="AK2519" s="2">
        <f t="shared" si="307"/>
        <v>0</v>
      </c>
    </row>
    <row r="2520" spans="1:37" ht="12.75" customHeight="1">
      <c r="A2520" s="2">
        <v>14</v>
      </c>
      <c r="B2520" s="2">
        <v>15</v>
      </c>
      <c r="C2520" s="2" t="s">
        <v>10</v>
      </c>
      <c r="D2520" t="s">
        <v>1457</v>
      </c>
      <c r="E2520" s="2" t="s">
        <v>1609</v>
      </c>
      <c r="F2520" t="str">
        <f t="shared" si="302"/>
        <v>078GENERAL EXPENSES - OTHER</v>
      </c>
      <c r="G2520" t="str">
        <f t="shared" si="303"/>
        <v>1332LEASES - PHOTOCOPIERS</v>
      </c>
      <c r="H2520" s="2" t="s">
        <v>1586</v>
      </c>
      <c r="I2520" t="s">
        <v>1326</v>
      </c>
      <c r="J2520" s="2" t="s">
        <v>653</v>
      </c>
      <c r="K2520" s="2" t="s">
        <v>654</v>
      </c>
      <c r="L2520" s="2" t="s">
        <v>395</v>
      </c>
      <c r="M2520" s="2" t="s">
        <v>396</v>
      </c>
      <c r="N2520" s="2" t="s">
        <v>567</v>
      </c>
      <c r="O2520" s="2" t="s">
        <v>568</v>
      </c>
      <c r="P2520" s="2">
        <v>3598</v>
      </c>
      <c r="Q2520" s="2">
        <v>3598</v>
      </c>
      <c r="R2520" s="3">
        <f t="shared" si="304"/>
        <v>3795.89</v>
      </c>
      <c r="S2520" s="3">
        <f t="shared" si="305"/>
        <v>3997.0721699999999</v>
      </c>
      <c r="T2520" s="2">
        <v>0</v>
      </c>
      <c r="U2520" s="2">
        <v>0</v>
      </c>
      <c r="V2520" s="2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 s="2">
        <f t="shared" si="306"/>
        <v>0</v>
      </c>
      <c r="AI2520" s="2">
        <f t="shared" si="301"/>
        <v>0</v>
      </c>
      <c r="AJ2520">
        <v>0</v>
      </c>
      <c r="AK2520" s="2">
        <f t="shared" si="307"/>
        <v>0</v>
      </c>
    </row>
    <row r="2521" spans="1:37" ht="12.75" customHeight="1">
      <c r="A2521" s="2">
        <v>14</v>
      </c>
      <c r="B2521" s="2">
        <v>15</v>
      </c>
      <c r="C2521" s="2" t="s">
        <v>10</v>
      </c>
      <c r="D2521" t="s">
        <v>1457</v>
      </c>
      <c r="E2521" s="2" t="s">
        <v>1609</v>
      </c>
      <c r="F2521" t="str">
        <f t="shared" si="302"/>
        <v>078GENERAL EXPENSES - OTHER</v>
      </c>
      <c r="G2521" t="str">
        <f t="shared" si="303"/>
        <v>1336LICENCES &amp; PERMITS - NON VEHICLE</v>
      </c>
      <c r="H2521" s="2" t="s">
        <v>1586</v>
      </c>
      <c r="I2521" t="s">
        <v>1326</v>
      </c>
      <c r="J2521" s="2" t="s">
        <v>653</v>
      </c>
      <c r="K2521" s="2" t="s">
        <v>654</v>
      </c>
      <c r="L2521" s="2" t="s">
        <v>395</v>
      </c>
      <c r="M2521" s="2" t="s">
        <v>396</v>
      </c>
      <c r="N2521" s="2" t="s">
        <v>459</v>
      </c>
      <c r="O2521" s="2" t="s">
        <v>460</v>
      </c>
      <c r="P2521" s="2">
        <v>673</v>
      </c>
      <c r="Q2521" s="2">
        <v>673</v>
      </c>
      <c r="R2521" s="3">
        <f t="shared" si="304"/>
        <v>710.01499999999999</v>
      </c>
      <c r="S2521" s="3">
        <f t="shared" si="305"/>
        <v>747.64579500000002</v>
      </c>
      <c r="T2521" s="2">
        <v>0</v>
      </c>
      <c r="U2521" s="2">
        <v>0</v>
      </c>
      <c r="V2521" s="2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 s="2">
        <f t="shared" si="306"/>
        <v>0</v>
      </c>
      <c r="AI2521" s="2">
        <f t="shared" si="301"/>
        <v>0</v>
      </c>
      <c r="AJ2521">
        <v>0</v>
      </c>
      <c r="AK2521" s="2">
        <f t="shared" si="307"/>
        <v>0</v>
      </c>
    </row>
    <row r="2522" spans="1:37" ht="12.75" customHeight="1">
      <c r="A2522" s="2">
        <v>14</v>
      </c>
      <c r="B2522" s="2">
        <v>15</v>
      </c>
      <c r="C2522" s="2" t="s">
        <v>10</v>
      </c>
      <c r="D2522" t="s">
        <v>1457</v>
      </c>
      <c r="E2522" s="2" t="s">
        <v>1609</v>
      </c>
      <c r="F2522" t="str">
        <f t="shared" si="302"/>
        <v>078GENERAL EXPENSES - OTHER</v>
      </c>
      <c r="G2522" t="str">
        <f t="shared" si="303"/>
        <v>1340MEMBERSHIP FEES - OTHER</v>
      </c>
      <c r="H2522" s="2" t="s">
        <v>1586</v>
      </c>
      <c r="I2522" t="s">
        <v>1326</v>
      </c>
      <c r="J2522" s="2" t="s">
        <v>653</v>
      </c>
      <c r="K2522" s="2" t="s">
        <v>654</v>
      </c>
      <c r="L2522" s="2" t="s">
        <v>395</v>
      </c>
      <c r="M2522" s="2" t="s">
        <v>396</v>
      </c>
      <c r="N2522" s="2" t="s">
        <v>1237</v>
      </c>
      <c r="O2522" s="2" t="s">
        <v>1238</v>
      </c>
      <c r="P2522" s="2">
        <v>2358</v>
      </c>
      <c r="Q2522" s="2">
        <v>2358</v>
      </c>
      <c r="R2522" s="3">
        <f t="shared" si="304"/>
        <v>2487.69</v>
      </c>
      <c r="S2522" s="3">
        <f t="shared" si="305"/>
        <v>2619.53757</v>
      </c>
      <c r="T2522" s="2">
        <v>0</v>
      </c>
      <c r="U2522" s="2">
        <v>0</v>
      </c>
      <c r="V2522" s="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 s="2">
        <f t="shared" si="306"/>
        <v>0</v>
      </c>
      <c r="AI2522" s="2">
        <f t="shared" si="301"/>
        <v>0</v>
      </c>
      <c r="AJ2522">
        <v>0</v>
      </c>
      <c r="AK2522" s="2">
        <f t="shared" si="307"/>
        <v>0</v>
      </c>
    </row>
    <row r="2523" spans="1:37" ht="12.75" customHeight="1">
      <c r="A2523" s="2">
        <v>14</v>
      </c>
      <c r="B2523" s="2">
        <v>15</v>
      </c>
      <c r="C2523" s="2" t="s">
        <v>10</v>
      </c>
      <c r="D2523" t="s">
        <v>1457</v>
      </c>
      <c r="E2523" s="2" t="s">
        <v>1609</v>
      </c>
      <c r="F2523" t="str">
        <f t="shared" si="302"/>
        <v>078GENERAL EXPENSES - OTHER</v>
      </c>
      <c r="G2523" t="str">
        <f t="shared" si="303"/>
        <v>1344NON-CAPITAL TOOLS &amp; EQUIPMENT</v>
      </c>
      <c r="H2523" s="2" t="s">
        <v>1586</v>
      </c>
      <c r="I2523" t="s">
        <v>1326</v>
      </c>
      <c r="J2523" s="2" t="s">
        <v>653</v>
      </c>
      <c r="K2523" s="2" t="s">
        <v>654</v>
      </c>
      <c r="L2523" s="2" t="s">
        <v>395</v>
      </c>
      <c r="M2523" s="2" t="s">
        <v>396</v>
      </c>
      <c r="N2523" s="2" t="s">
        <v>469</v>
      </c>
      <c r="O2523" s="2" t="s">
        <v>470</v>
      </c>
      <c r="P2523" s="2">
        <v>77108</v>
      </c>
      <c r="Q2523" s="2">
        <v>77108</v>
      </c>
      <c r="R2523" s="3">
        <f t="shared" si="304"/>
        <v>81348.94</v>
      </c>
      <c r="S2523" s="3">
        <f t="shared" si="305"/>
        <v>85660.433820000006</v>
      </c>
      <c r="T2523" s="2">
        <v>4188.3599999999997</v>
      </c>
      <c r="U2523" s="2">
        <v>0</v>
      </c>
      <c r="V2523" s="2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1254.0899999999999</v>
      </c>
      <c r="AD2523">
        <v>0</v>
      </c>
      <c r="AE2523">
        <v>1953.65</v>
      </c>
      <c r="AF2523">
        <v>980.62</v>
      </c>
      <c r="AG2523">
        <v>0</v>
      </c>
      <c r="AH2523" s="2">
        <f t="shared" si="306"/>
        <v>4188.3599999999997</v>
      </c>
      <c r="AI2523" s="2">
        <f t="shared" si="301"/>
        <v>5.4318099289308495E-2</v>
      </c>
      <c r="AJ2523">
        <v>4188.3599999999997</v>
      </c>
      <c r="AK2523" s="2">
        <f t="shared" si="307"/>
        <v>8376.7199999999993</v>
      </c>
    </row>
    <row r="2524" spans="1:37" ht="12.75" customHeight="1">
      <c r="A2524" s="2">
        <v>14</v>
      </c>
      <c r="B2524" s="2">
        <v>15</v>
      </c>
      <c r="C2524" s="2" t="s">
        <v>10</v>
      </c>
      <c r="D2524" t="s">
        <v>1457</v>
      </c>
      <c r="E2524" s="2" t="s">
        <v>1609</v>
      </c>
      <c r="F2524" t="str">
        <f t="shared" si="302"/>
        <v>078GENERAL EXPENSES - OTHER</v>
      </c>
      <c r="G2524" t="str">
        <f t="shared" si="303"/>
        <v>1347POSTAGE &amp; COURIER FEES</v>
      </c>
      <c r="H2524" s="2" t="s">
        <v>1586</v>
      </c>
      <c r="I2524" t="s">
        <v>1326</v>
      </c>
      <c r="J2524" s="2" t="s">
        <v>653</v>
      </c>
      <c r="K2524" s="2" t="s">
        <v>654</v>
      </c>
      <c r="L2524" s="2" t="s">
        <v>395</v>
      </c>
      <c r="M2524" s="2" t="s">
        <v>396</v>
      </c>
      <c r="N2524" s="2" t="s">
        <v>471</v>
      </c>
      <c r="O2524" s="2" t="s">
        <v>472</v>
      </c>
      <c r="P2524" s="2">
        <v>1348</v>
      </c>
      <c r="Q2524" s="2">
        <v>1348</v>
      </c>
      <c r="R2524" s="3">
        <f t="shared" si="304"/>
        <v>1422.14</v>
      </c>
      <c r="S2524" s="3">
        <f t="shared" si="305"/>
        <v>1497.5134200000002</v>
      </c>
      <c r="T2524" s="2">
        <v>0</v>
      </c>
      <c r="U2524" s="2">
        <v>0</v>
      </c>
      <c r="V2524" s="2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 s="2">
        <f t="shared" si="306"/>
        <v>0</v>
      </c>
      <c r="AI2524" s="2">
        <f t="shared" si="301"/>
        <v>0</v>
      </c>
      <c r="AJ2524">
        <v>0</v>
      </c>
      <c r="AK2524" s="2">
        <f t="shared" si="307"/>
        <v>0</v>
      </c>
    </row>
    <row r="2525" spans="1:37" ht="12.75" customHeight="1">
      <c r="A2525" s="2">
        <v>14</v>
      </c>
      <c r="B2525" s="2">
        <v>15</v>
      </c>
      <c r="C2525" s="2" t="s">
        <v>10</v>
      </c>
      <c r="D2525" t="s">
        <v>1457</v>
      </c>
      <c r="E2525" s="2" t="s">
        <v>1609</v>
      </c>
      <c r="F2525" t="str">
        <f t="shared" si="302"/>
        <v>078GENERAL EXPENSES - OTHER</v>
      </c>
      <c r="G2525" t="str">
        <f t="shared" si="303"/>
        <v>1348PRINTING &amp; STATIONERY</v>
      </c>
      <c r="H2525" s="2" t="s">
        <v>1586</v>
      </c>
      <c r="I2525" t="s">
        <v>1326</v>
      </c>
      <c r="J2525" s="2" t="s">
        <v>653</v>
      </c>
      <c r="K2525" s="2" t="s">
        <v>654</v>
      </c>
      <c r="L2525" s="2" t="s">
        <v>395</v>
      </c>
      <c r="M2525" s="2" t="s">
        <v>396</v>
      </c>
      <c r="N2525" s="2" t="s">
        <v>473</v>
      </c>
      <c r="O2525" s="2" t="s">
        <v>474</v>
      </c>
      <c r="P2525" s="2">
        <v>3783</v>
      </c>
      <c r="Q2525" s="2">
        <v>3783</v>
      </c>
      <c r="R2525" s="3">
        <f t="shared" si="304"/>
        <v>3991.0650000000001</v>
      </c>
      <c r="S2525" s="3">
        <f t="shared" si="305"/>
        <v>4202.591445</v>
      </c>
      <c r="T2525" s="2">
        <v>785.59999999999991</v>
      </c>
      <c r="U2525" s="2">
        <v>0</v>
      </c>
      <c r="V2525" s="2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288</v>
      </c>
      <c r="AF2525">
        <v>256.58</v>
      </c>
      <c r="AG2525">
        <v>241.02</v>
      </c>
      <c r="AH2525" s="2">
        <f t="shared" si="306"/>
        <v>785.59999999999991</v>
      </c>
      <c r="AI2525" s="2">
        <f t="shared" si="301"/>
        <v>0.20766587364525507</v>
      </c>
      <c r="AJ2525">
        <v>785.6</v>
      </c>
      <c r="AK2525" s="2">
        <f t="shared" si="307"/>
        <v>1571.1999999999998</v>
      </c>
    </row>
    <row r="2526" spans="1:37" ht="12.75" customHeight="1">
      <c r="A2526" s="2">
        <v>14</v>
      </c>
      <c r="B2526" s="2">
        <v>15</v>
      </c>
      <c r="C2526" s="2" t="s">
        <v>10</v>
      </c>
      <c r="D2526" t="s">
        <v>1457</v>
      </c>
      <c r="E2526" s="2" t="s">
        <v>1609</v>
      </c>
      <c r="F2526" t="str">
        <f t="shared" si="302"/>
        <v>078GENERAL EXPENSES - OTHER</v>
      </c>
      <c r="G2526" t="str">
        <f t="shared" si="303"/>
        <v>1350PROTECTIVE CLOTHING</v>
      </c>
      <c r="H2526" s="2" t="s">
        <v>1586</v>
      </c>
      <c r="I2526" t="s">
        <v>1326</v>
      </c>
      <c r="J2526" s="2" t="s">
        <v>653</v>
      </c>
      <c r="K2526" s="2" t="s">
        <v>654</v>
      </c>
      <c r="L2526" s="2" t="s">
        <v>395</v>
      </c>
      <c r="M2526" s="2" t="s">
        <v>396</v>
      </c>
      <c r="N2526" s="2" t="s">
        <v>475</v>
      </c>
      <c r="O2526" s="2" t="s">
        <v>476</v>
      </c>
      <c r="P2526" s="2">
        <v>73835</v>
      </c>
      <c r="Q2526" s="2">
        <v>73835</v>
      </c>
      <c r="R2526" s="3">
        <f t="shared" si="304"/>
        <v>77895.925000000003</v>
      </c>
      <c r="S2526" s="3">
        <f t="shared" si="305"/>
        <v>82024.409025000001</v>
      </c>
      <c r="T2526" s="2">
        <v>7429.0599999999995</v>
      </c>
      <c r="U2526" s="2">
        <v>0</v>
      </c>
      <c r="V2526" s="2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2942.49</v>
      </c>
      <c r="AC2526">
        <v>3140.23</v>
      </c>
      <c r="AD2526">
        <v>395.47</v>
      </c>
      <c r="AE2526">
        <v>0</v>
      </c>
      <c r="AF2526">
        <v>950.87</v>
      </c>
      <c r="AG2526">
        <v>0</v>
      </c>
      <c r="AH2526" s="2">
        <f t="shared" si="306"/>
        <v>7429.0599999999995</v>
      </c>
      <c r="AI2526" s="2">
        <f t="shared" si="301"/>
        <v>0.10061705153382541</v>
      </c>
      <c r="AJ2526">
        <v>7429.06</v>
      </c>
      <c r="AK2526" s="2">
        <f t="shared" si="307"/>
        <v>14858.119999999999</v>
      </c>
    </row>
    <row r="2527" spans="1:37" ht="12.75" customHeight="1">
      <c r="A2527" s="2">
        <v>14</v>
      </c>
      <c r="B2527" s="2">
        <v>15</v>
      </c>
      <c r="C2527" s="2" t="s">
        <v>10</v>
      </c>
      <c r="D2527" t="s">
        <v>1457</v>
      </c>
      <c r="E2527" s="2" t="s">
        <v>1609</v>
      </c>
      <c r="F2527" t="str">
        <f t="shared" si="302"/>
        <v>078GENERAL EXPENSES - OTHER</v>
      </c>
      <c r="G2527" t="str">
        <f t="shared" si="303"/>
        <v>1352PUBLIC DRIVERS PERMIT</v>
      </c>
      <c r="H2527" s="2" t="s">
        <v>1586</v>
      </c>
      <c r="I2527" t="s">
        <v>1326</v>
      </c>
      <c r="J2527" s="2" t="s">
        <v>653</v>
      </c>
      <c r="K2527" s="2" t="s">
        <v>654</v>
      </c>
      <c r="L2527" s="2" t="s">
        <v>395</v>
      </c>
      <c r="M2527" s="2" t="s">
        <v>396</v>
      </c>
      <c r="N2527" s="2" t="s">
        <v>1263</v>
      </c>
      <c r="O2527" s="2" t="s">
        <v>1264</v>
      </c>
      <c r="P2527" s="2">
        <v>4425</v>
      </c>
      <c r="Q2527" s="2">
        <v>4425</v>
      </c>
      <c r="R2527" s="3">
        <f t="shared" si="304"/>
        <v>4668.375</v>
      </c>
      <c r="S2527" s="3">
        <f t="shared" si="305"/>
        <v>4915.7988750000004</v>
      </c>
      <c r="T2527" s="2">
        <v>1635</v>
      </c>
      <c r="U2527" s="2">
        <v>0</v>
      </c>
      <c r="V2527" s="2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400</v>
      </c>
      <c r="AC2527">
        <v>170</v>
      </c>
      <c r="AD2527">
        <v>0</v>
      </c>
      <c r="AE2527">
        <v>0</v>
      </c>
      <c r="AF2527">
        <v>665</v>
      </c>
      <c r="AG2527">
        <v>400</v>
      </c>
      <c r="AH2527" s="2">
        <f t="shared" si="306"/>
        <v>1635</v>
      </c>
      <c r="AI2527" s="2">
        <f t="shared" si="301"/>
        <v>0.36949152542372882</v>
      </c>
      <c r="AJ2527">
        <v>1635</v>
      </c>
      <c r="AK2527" s="2">
        <f t="shared" si="307"/>
        <v>3270</v>
      </c>
    </row>
    <row r="2528" spans="1:37" ht="12.75" customHeight="1">
      <c r="A2528" s="2">
        <v>14</v>
      </c>
      <c r="B2528" s="2">
        <v>15</v>
      </c>
      <c r="C2528" s="2" t="s">
        <v>10</v>
      </c>
      <c r="D2528" t="s">
        <v>1457</v>
      </c>
      <c r="E2528" s="2" t="s">
        <v>1609</v>
      </c>
      <c r="F2528" t="str">
        <f t="shared" si="302"/>
        <v>078GENERAL EXPENSES - OTHER</v>
      </c>
      <c r="G2528" t="str">
        <f t="shared" si="303"/>
        <v>1363SUBSCRIPTIONS</v>
      </c>
      <c r="H2528" s="2" t="s">
        <v>1586</v>
      </c>
      <c r="I2528" t="s">
        <v>1326</v>
      </c>
      <c r="J2528" s="2" t="s">
        <v>653</v>
      </c>
      <c r="K2528" s="2" t="s">
        <v>654</v>
      </c>
      <c r="L2528" s="2" t="s">
        <v>395</v>
      </c>
      <c r="M2528" s="2" t="s">
        <v>396</v>
      </c>
      <c r="N2528" s="2" t="s">
        <v>1231</v>
      </c>
      <c r="O2528" s="2" t="s">
        <v>1232</v>
      </c>
      <c r="P2528" s="2">
        <v>432</v>
      </c>
      <c r="Q2528" s="2">
        <v>432</v>
      </c>
      <c r="R2528" s="3">
        <f t="shared" si="304"/>
        <v>455.76</v>
      </c>
      <c r="S2528" s="3">
        <f t="shared" si="305"/>
        <v>479.91528</v>
      </c>
      <c r="T2528" s="2">
        <v>0</v>
      </c>
      <c r="U2528" s="2">
        <v>0</v>
      </c>
      <c r="V2528" s="2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 s="2">
        <f t="shared" si="306"/>
        <v>0</v>
      </c>
      <c r="AI2528" s="2">
        <f t="shared" si="301"/>
        <v>0</v>
      </c>
      <c r="AJ2528">
        <v>0</v>
      </c>
      <c r="AK2528" s="2">
        <f t="shared" si="307"/>
        <v>0</v>
      </c>
    </row>
    <row r="2529" spans="1:37" ht="12.75" customHeight="1">
      <c r="A2529" s="2">
        <v>14</v>
      </c>
      <c r="B2529" s="2">
        <v>15</v>
      </c>
      <c r="C2529" s="2" t="s">
        <v>10</v>
      </c>
      <c r="D2529" t="s">
        <v>1457</v>
      </c>
      <c r="E2529" s="2" t="s">
        <v>1609</v>
      </c>
      <c r="F2529" t="str">
        <f t="shared" si="302"/>
        <v>078GENERAL EXPENSES - OTHER</v>
      </c>
      <c r="G2529" t="str">
        <f t="shared" si="303"/>
        <v>1364SUBSISTANCE &amp; TRAVELLING EXPENSES</v>
      </c>
      <c r="H2529" s="2" t="s">
        <v>1586</v>
      </c>
      <c r="I2529" t="s">
        <v>1326</v>
      </c>
      <c r="J2529" s="2" t="s">
        <v>653</v>
      </c>
      <c r="K2529" s="2" t="s">
        <v>654</v>
      </c>
      <c r="L2529" s="2" t="s">
        <v>395</v>
      </c>
      <c r="M2529" s="2" t="s">
        <v>396</v>
      </c>
      <c r="N2529" s="2" t="s">
        <v>477</v>
      </c>
      <c r="O2529" s="2" t="s">
        <v>478</v>
      </c>
      <c r="P2529" s="2">
        <v>13724</v>
      </c>
      <c r="Q2529" s="2">
        <v>13724</v>
      </c>
      <c r="R2529" s="3">
        <f t="shared" si="304"/>
        <v>14478.82</v>
      </c>
      <c r="S2529" s="3">
        <f t="shared" si="305"/>
        <v>15246.197459999999</v>
      </c>
      <c r="T2529" s="2">
        <v>13724</v>
      </c>
      <c r="U2529" s="2">
        <v>0</v>
      </c>
      <c r="V2529" s="2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13724</v>
      </c>
      <c r="AE2529">
        <v>0</v>
      </c>
      <c r="AF2529">
        <v>0</v>
      </c>
      <c r="AG2529">
        <v>0</v>
      </c>
      <c r="AH2529" s="2">
        <f t="shared" si="306"/>
        <v>13724</v>
      </c>
      <c r="AI2529" s="2">
        <f t="shared" si="301"/>
        <v>1</v>
      </c>
      <c r="AJ2529">
        <v>13724</v>
      </c>
      <c r="AK2529" s="2">
        <f t="shared" si="307"/>
        <v>27448</v>
      </c>
    </row>
    <row r="2530" spans="1:37" ht="12.75" customHeight="1">
      <c r="A2530" s="2">
        <v>14</v>
      </c>
      <c r="B2530" s="2">
        <v>15</v>
      </c>
      <c r="C2530" s="2" t="s">
        <v>10</v>
      </c>
      <c r="D2530" t="s">
        <v>1457</v>
      </c>
      <c r="E2530" s="2" t="s">
        <v>1609</v>
      </c>
      <c r="F2530" t="str">
        <f t="shared" si="302"/>
        <v>078GENERAL EXPENSES - OTHER</v>
      </c>
      <c r="G2530" t="str">
        <f t="shared" si="303"/>
        <v>1366TELEPHONE</v>
      </c>
      <c r="H2530" s="2" t="s">
        <v>1586</v>
      </c>
      <c r="I2530" t="s">
        <v>1326</v>
      </c>
      <c r="J2530" s="2" t="s">
        <v>653</v>
      </c>
      <c r="K2530" s="2" t="s">
        <v>654</v>
      </c>
      <c r="L2530" s="2" t="s">
        <v>395</v>
      </c>
      <c r="M2530" s="2" t="s">
        <v>396</v>
      </c>
      <c r="N2530" s="2" t="s">
        <v>479</v>
      </c>
      <c r="O2530" s="2" t="s">
        <v>309</v>
      </c>
      <c r="P2530" s="2">
        <v>0</v>
      </c>
      <c r="Q2530" s="2">
        <v>0</v>
      </c>
      <c r="R2530" s="3">
        <f t="shared" si="304"/>
        <v>0</v>
      </c>
      <c r="S2530" s="3">
        <f t="shared" si="305"/>
        <v>0</v>
      </c>
      <c r="T2530" s="2">
        <v>0</v>
      </c>
      <c r="U2530" s="2">
        <v>0</v>
      </c>
      <c r="V2530" s="2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 s="2">
        <f t="shared" si="306"/>
        <v>0</v>
      </c>
      <c r="AI2530" s="2" t="e">
        <f t="shared" si="301"/>
        <v>#DIV/0!</v>
      </c>
      <c r="AJ2530">
        <v>0</v>
      </c>
      <c r="AK2530" s="2">
        <f t="shared" si="307"/>
        <v>0</v>
      </c>
    </row>
    <row r="2531" spans="1:37" ht="12.75" customHeight="1">
      <c r="A2531" s="2">
        <v>14</v>
      </c>
      <c r="B2531" s="2">
        <v>15</v>
      </c>
      <c r="C2531" s="2" t="s">
        <v>10</v>
      </c>
      <c r="D2531" t="s">
        <v>1458</v>
      </c>
      <c r="E2531" s="2" t="s">
        <v>1609</v>
      </c>
      <c r="F2531" t="str">
        <f t="shared" si="302"/>
        <v>078GENERAL EXPENSES - OTHER</v>
      </c>
      <c r="G2531" t="str">
        <f t="shared" si="303"/>
        <v>1311CONSUMABLE DOMESTIC ITEMS</v>
      </c>
      <c r="H2531" s="2" t="s">
        <v>1585</v>
      </c>
      <c r="I2531" t="s">
        <v>1326</v>
      </c>
      <c r="J2531" s="2" t="s">
        <v>655</v>
      </c>
      <c r="K2531" s="2" t="s">
        <v>656</v>
      </c>
      <c r="L2531" s="2" t="s">
        <v>395</v>
      </c>
      <c r="M2531" s="2" t="s">
        <v>396</v>
      </c>
      <c r="N2531" s="2" t="s">
        <v>465</v>
      </c>
      <c r="O2531" s="2" t="s">
        <v>466</v>
      </c>
      <c r="P2531" s="2">
        <v>178572</v>
      </c>
      <c r="Q2531" s="2">
        <v>178572</v>
      </c>
      <c r="R2531" s="3">
        <f t="shared" si="304"/>
        <v>188393.46</v>
      </c>
      <c r="S2531" s="3">
        <f t="shared" si="305"/>
        <v>198378.31337999998</v>
      </c>
      <c r="T2531" s="2">
        <v>156891.94</v>
      </c>
      <c r="U2531" s="2">
        <v>0</v>
      </c>
      <c r="V2531" s="2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10066.61</v>
      </c>
      <c r="AC2531">
        <v>18897.419999999998</v>
      </c>
      <c r="AD2531">
        <v>34360.06</v>
      </c>
      <c r="AE2531">
        <v>35864.78</v>
      </c>
      <c r="AF2531">
        <v>30043.15</v>
      </c>
      <c r="AG2531">
        <v>27659.919999999998</v>
      </c>
      <c r="AH2531" s="2">
        <f t="shared" si="306"/>
        <v>156891.94</v>
      </c>
      <c r="AI2531" s="2">
        <f t="shared" si="301"/>
        <v>0.87859205250543204</v>
      </c>
      <c r="AJ2531">
        <v>156891.94</v>
      </c>
      <c r="AK2531" s="2">
        <f t="shared" si="307"/>
        <v>313783.88</v>
      </c>
    </row>
    <row r="2532" spans="1:37" ht="12.75" customHeight="1">
      <c r="A2532" s="2">
        <v>14</v>
      </c>
      <c r="B2532" s="2">
        <v>15</v>
      </c>
      <c r="C2532" s="2" t="s">
        <v>10</v>
      </c>
      <c r="D2532" t="s">
        <v>1458</v>
      </c>
      <c r="E2532" s="2" t="s">
        <v>1609</v>
      </c>
      <c r="F2532" t="str">
        <f t="shared" si="302"/>
        <v>078GENERAL EXPENSES - OTHER</v>
      </c>
      <c r="G2532" t="str">
        <f t="shared" si="303"/>
        <v>1344NON-CAPITAL TOOLS &amp; EQUIPMENT</v>
      </c>
      <c r="H2532" s="2" t="s">
        <v>1585</v>
      </c>
      <c r="I2532" t="s">
        <v>1326</v>
      </c>
      <c r="J2532" s="2" t="s">
        <v>655</v>
      </c>
      <c r="K2532" s="2" t="s">
        <v>656</v>
      </c>
      <c r="L2532" s="2" t="s">
        <v>395</v>
      </c>
      <c r="M2532" s="2" t="s">
        <v>396</v>
      </c>
      <c r="N2532" s="2" t="s">
        <v>469</v>
      </c>
      <c r="O2532" s="2" t="s">
        <v>470</v>
      </c>
      <c r="P2532" s="2">
        <v>22750</v>
      </c>
      <c r="Q2532" s="2">
        <v>22750</v>
      </c>
      <c r="R2532" s="3">
        <f t="shared" si="304"/>
        <v>24001.25</v>
      </c>
      <c r="S2532" s="3">
        <f t="shared" si="305"/>
        <v>25273.31625</v>
      </c>
      <c r="T2532" s="2">
        <v>1633.06</v>
      </c>
      <c r="U2532" s="2">
        <v>0</v>
      </c>
      <c r="V2532" s="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72.67</v>
      </c>
      <c r="AC2532">
        <v>0</v>
      </c>
      <c r="AD2532">
        <v>0</v>
      </c>
      <c r="AE2532">
        <v>316.7</v>
      </c>
      <c r="AF2532">
        <v>1243.69</v>
      </c>
      <c r="AG2532">
        <v>0</v>
      </c>
      <c r="AH2532" s="2">
        <f t="shared" si="306"/>
        <v>1633.06</v>
      </c>
      <c r="AI2532" s="2">
        <f t="shared" si="301"/>
        <v>7.1782857142857134E-2</v>
      </c>
      <c r="AJ2532">
        <v>1633.06</v>
      </c>
      <c r="AK2532" s="2">
        <f t="shared" si="307"/>
        <v>3266.12</v>
      </c>
    </row>
    <row r="2533" spans="1:37" ht="12.75" customHeight="1">
      <c r="A2533" s="2">
        <v>14</v>
      </c>
      <c r="B2533" s="2">
        <v>15</v>
      </c>
      <c r="C2533" s="2" t="s">
        <v>10</v>
      </c>
      <c r="D2533" t="s">
        <v>1458</v>
      </c>
      <c r="E2533" s="2" t="s">
        <v>1609</v>
      </c>
      <c r="F2533" t="str">
        <f t="shared" si="302"/>
        <v>078GENERAL EXPENSES - OTHER</v>
      </c>
      <c r="G2533" t="str">
        <f t="shared" si="303"/>
        <v>1348PRINTING &amp; STATIONERY</v>
      </c>
      <c r="H2533" s="2" t="s">
        <v>1585</v>
      </c>
      <c r="I2533" t="s">
        <v>1326</v>
      </c>
      <c r="J2533" s="2" t="s">
        <v>655</v>
      </c>
      <c r="K2533" s="2" t="s">
        <v>656</v>
      </c>
      <c r="L2533" s="2" t="s">
        <v>395</v>
      </c>
      <c r="M2533" s="2" t="s">
        <v>396</v>
      </c>
      <c r="N2533" s="2" t="s">
        <v>473</v>
      </c>
      <c r="O2533" s="2" t="s">
        <v>474</v>
      </c>
      <c r="P2533" s="2">
        <v>27450</v>
      </c>
      <c r="Q2533" s="2">
        <v>27450</v>
      </c>
      <c r="R2533" s="3">
        <f t="shared" si="304"/>
        <v>28959.75</v>
      </c>
      <c r="S2533" s="3">
        <f t="shared" si="305"/>
        <v>30494.616750000001</v>
      </c>
      <c r="T2533" s="2">
        <v>1666.67</v>
      </c>
      <c r="U2533" s="2">
        <v>0</v>
      </c>
      <c r="V2533" s="2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1666.67</v>
      </c>
      <c r="AG2533">
        <v>0</v>
      </c>
      <c r="AH2533" s="2">
        <f t="shared" si="306"/>
        <v>1666.67</v>
      </c>
      <c r="AI2533" s="2">
        <f t="shared" si="301"/>
        <v>6.0716575591985428E-2</v>
      </c>
      <c r="AJ2533">
        <v>1666.67</v>
      </c>
      <c r="AK2533" s="2">
        <f t="shared" si="307"/>
        <v>3333.34</v>
      </c>
    </row>
    <row r="2534" spans="1:37" ht="12.75" customHeight="1">
      <c r="A2534" s="2">
        <v>14</v>
      </c>
      <c r="B2534" s="2">
        <v>15</v>
      </c>
      <c r="C2534" s="2" t="s">
        <v>10</v>
      </c>
      <c r="D2534" t="s">
        <v>1458</v>
      </c>
      <c r="E2534" s="2" t="s">
        <v>1609</v>
      </c>
      <c r="F2534" t="str">
        <f t="shared" si="302"/>
        <v>078GENERAL EXPENSES - OTHER</v>
      </c>
      <c r="G2534" t="str">
        <f t="shared" si="303"/>
        <v>1350PROTECTIVE CLOTHING</v>
      </c>
      <c r="H2534" s="2" t="s">
        <v>1585</v>
      </c>
      <c r="I2534" t="s">
        <v>1326</v>
      </c>
      <c r="J2534" s="2" t="s">
        <v>655</v>
      </c>
      <c r="K2534" s="2" t="s">
        <v>656</v>
      </c>
      <c r="L2534" s="2" t="s">
        <v>395</v>
      </c>
      <c r="M2534" s="2" t="s">
        <v>396</v>
      </c>
      <c r="N2534" s="2" t="s">
        <v>475</v>
      </c>
      <c r="O2534" s="2" t="s">
        <v>476</v>
      </c>
      <c r="P2534" s="2">
        <v>50570</v>
      </c>
      <c r="Q2534" s="2">
        <v>50570</v>
      </c>
      <c r="R2534" s="3">
        <f t="shared" si="304"/>
        <v>53351.35</v>
      </c>
      <c r="S2534" s="3">
        <f t="shared" si="305"/>
        <v>56178.971550000002</v>
      </c>
      <c r="T2534" s="2">
        <v>7444.81</v>
      </c>
      <c r="U2534" s="2">
        <v>0</v>
      </c>
      <c r="V2534" s="2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5018.72</v>
      </c>
      <c r="AC2534">
        <v>1832.88</v>
      </c>
      <c r="AD2534">
        <v>0</v>
      </c>
      <c r="AE2534">
        <v>0</v>
      </c>
      <c r="AF2534">
        <v>593.21</v>
      </c>
      <c r="AG2534">
        <v>0</v>
      </c>
      <c r="AH2534" s="2">
        <f t="shared" si="306"/>
        <v>7444.81</v>
      </c>
      <c r="AI2534" s="2">
        <f t="shared" si="301"/>
        <v>0.14721791576033222</v>
      </c>
      <c r="AJ2534">
        <v>7444.81</v>
      </c>
      <c r="AK2534" s="2">
        <f t="shared" si="307"/>
        <v>14889.62</v>
      </c>
    </row>
    <row r="2535" spans="1:37" ht="12.75" customHeight="1">
      <c r="A2535" s="2">
        <v>14</v>
      </c>
      <c r="B2535" s="2">
        <v>15</v>
      </c>
      <c r="C2535" s="2" t="s">
        <v>10</v>
      </c>
      <c r="D2535" t="s">
        <v>1458</v>
      </c>
      <c r="E2535" s="2" t="s">
        <v>1609</v>
      </c>
      <c r="F2535" t="str">
        <f t="shared" si="302"/>
        <v>078GENERAL EXPENSES - OTHER</v>
      </c>
      <c r="G2535" t="str">
        <f t="shared" si="303"/>
        <v>1352PUBLIC DRIVERS PERMIT</v>
      </c>
      <c r="H2535" s="2" t="s">
        <v>1585</v>
      </c>
      <c r="I2535" t="s">
        <v>1326</v>
      </c>
      <c r="J2535" s="2" t="s">
        <v>655</v>
      </c>
      <c r="K2535" s="2" t="s">
        <v>656</v>
      </c>
      <c r="L2535" s="2" t="s">
        <v>395</v>
      </c>
      <c r="M2535" s="2" t="s">
        <v>396</v>
      </c>
      <c r="N2535" s="2" t="s">
        <v>1263</v>
      </c>
      <c r="O2535" s="2" t="s">
        <v>1264</v>
      </c>
      <c r="P2535" s="2">
        <v>1770</v>
      </c>
      <c r="Q2535" s="2">
        <v>1770</v>
      </c>
      <c r="R2535" s="3">
        <f t="shared" si="304"/>
        <v>1867.35</v>
      </c>
      <c r="S2535" s="3">
        <f t="shared" si="305"/>
        <v>1966.3195499999999</v>
      </c>
      <c r="T2535" s="2">
        <v>0</v>
      </c>
      <c r="U2535" s="2">
        <v>0</v>
      </c>
      <c r="V2535" s="2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 s="2">
        <f t="shared" si="306"/>
        <v>0</v>
      </c>
      <c r="AI2535" s="2">
        <f t="shared" si="301"/>
        <v>0</v>
      </c>
      <c r="AJ2535">
        <v>0</v>
      </c>
      <c r="AK2535" s="2">
        <f t="shared" si="307"/>
        <v>0</v>
      </c>
    </row>
    <row r="2536" spans="1:37" ht="12.75" customHeight="1">
      <c r="A2536" s="2">
        <v>14</v>
      </c>
      <c r="B2536" s="2">
        <v>15</v>
      </c>
      <c r="C2536" s="2" t="s">
        <v>10</v>
      </c>
      <c r="D2536" t="s">
        <v>1458</v>
      </c>
      <c r="E2536" s="2" t="s">
        <v>1609</v>
      </c>
      <c r="F2536" t="str">
        <f t="shared" si="302"/>
        <v>078GENERAL EXPENSES - OTHER</v>
      </c>
      <c r="G2536" t="str">
        <f t="shared" si="303"/>
        <v>1364SUBSISTANCE &amp; TRAVELLING EXPENSES</v>
      </c>
      <c r="H2536" s="2" t="s">
        <v>1585</v>
      </c>
      <c r="I2536" t="s">
        <v>1326</v>
      </c>
      <c r="J2536" s="2" t="s">
        <v>655</v>
      </c>
      <c r="K2536" s="2" t="s">
        <v>656</v>
      </c>
      <c r="L2536" s="2" t="s">
        <v>395</v>
      </c>
      <c r="M2536" s="2" t="s">
        <v>396</v>
      </c>
      <c r="N2536" s="2" t="s">
        <v>477</v>
      </c>
      <c r="O2536" s="2" t="s">
        <v>478</v>
      </c>
      <c r="P2536" s="2">
        <v>1458</v>
      </c>
      <c r="Q2536" s="2">
        <v>1458</v>
      </c>
      <c r="R2536" s="3">
        <f t="shared" si="304"/>
        <v>1538.19</v>
      </c>
      <c r="S2536" s="3">
        <f t="shared" si="305"/>
        <v>1619.71407</v>
      </c>
      <c r="T2536" s="2">
        <v>0</v>
      </c>
      <c r="U2536" s="2">
        <v>0</v>
      </c>
      <c r="V2536" s="2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 s="2">
        <f t="shared" si="306"/>
        <v>0</v>
      </c>
      <c r="AI2536" s="2">
        <f t="shared" si="301"/>
        <v>0</v>
      </c>
      <c r="AJ2536">
        <v>0</v>
      </c>
      <c r="AK2536" s="2">
        <f t="shared" si="307"/>
        <v>0</v>
      </c>
    </row>
    <row r="2537" spans="1:37" ht="12.75" customHeight="1">
      <c r="A2537" s="2">
        <v>14</v>
      </c>
      <c r="B2537" s="2">
        <v>15</v>
      </c>
      <c r="C2537" s="2" t="s">
        <v>10</v>
      </c>
      <c r="D2537" t="s">
        <v>1458</v>
      </c>
      <c r="E2537" s="2" t="s">
        <v>1609</v>
      </c>
      <c r="F2537" t="str">
        <f t="shared" si="302"/>
        <v>078GENERAL EXPENSES - OTHER</v>
      </c>
      <c r="G2537" t="str">
        <f t="shared" si="303"/>
        <v>1366TELEPHONE</v>
      </c>
      <c r="H2537" s="2" t="s">
        <v>1585</v>
      </c>
      <c r="I2537" t="s">
        <v>1326</v>
      </c>
      <c r="J2537" s="2" t="s">
        <v>655</v>
      </c>
      <c r="K2537" s="2" t="s">
        <v>656</v>
      </c>
      <c r="L2537" s="2" t="s">
        <v>395</v>
      </c>
      <c r="M2537" s="2" t="s">
        <v>396</v>
      </c>
      <c r="N2537" s="2" t="s">
        <v>479</v>
      </c>
      <c r="O2537" s="2" t="s">
        <v>309</v>
      </c>
      <c r="P2537" s="2">
        <v>0</v>
      </c>
      <c r="Q2537" s="2">
        <v>0</v>
      </c>
      <c r="R2537" s="3">
        <f t="shared" si="304"/>
        <v>0</v>
      </c>
      <c r="S2537" s="3">
        <f t="shared" si="305"/>
        <v>0</v>
      </c>
      <c r="T2537" s="2">
        <v>0</v>
      </c>
      <c r="U2537" s="2">
        <v>0</v>
      </c>
      <c r="V2537" s="2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 s="2">
        <f t="shared" si="306"/>
        <v>0</v>
      </c>
      <c r="AI2537" s="2" t="e">
        <f t="shared" si="301"/>
        <v>#DIV/0!</v>
      </c>
      <c r="AJ2537">
        <v>0</v>
      </c>
      <c r="AK2537" s="2">
        <f t="shared" si="307"/>
        <v>0</v>
      </c>
    </row>
    <row r="2538" spans="1:37" ht="12.75" customHeight="1">
      <c r="A2538" s="2">
        <v>14</v>
      </c>
      <c r="B2538" s="2">
        <v>15</v>
      </c>
      <c r="C2538" s="2" t="s">
        <v>10</v>
      </c>
      <c r="D2538" t="s">
        <v>1459</v>
      </c>
      <c r="E2538" s="2" t="s">
        <v>1609</v>
      </c>
      <c r="F2538" t="str">
        <f t="shared" si="302"/>
        <v>078GENERAL EXPENSES - OTHER</v>
      </c>
      <c r="G2538" t="str">
        <f t="shared" si="303"/>
        <v>1308CONFERENCE &amp; CONVENTION COST - DOMESTIC</v>
      </c>
      <c r="H2538" s="2" t="s">
        <v>1583</v>
      </c>
      <c r="I2538" t="s">
        <v>1326</v>
      </c>
      <c r="J2538" s="2" t="s">
        <v>657</v>
      </c>
      <c r="K2538" s="2" t="s">
        <v>658</v>
      </c>
      <c r="L2538" s="2" t="s">
        <v>395</v>
      </c>
      <c r="M2538" s="2" t="s">
        <v>396</v>
      </c>
      <c r="N2538" s="2" t="s">
        <v>463</v>
      </c>
      <c r="O2538" s="2" t="s">
        <v>464</v>
      </c>
      <c r="P2538" s="2">
        <v>4732</v>
      </c>
      <c r="Q2538" s="2">
        <v>4732</v>
      </c>
      <c r="R2538" s="3">
        <f t="shared" si="304"/>
        <v>4992.26</v>
      </c>
      <c r="S2538" s="3">
        <f t="shared" si="305"/>
        <v>5256.8497800000005</v>
      </c>
      <c r="T2538" s="2">
        <v>0</v>
      </c>
      <c r="U2538" s="2">
        <v>0</v>
      </c>
      <c r="V2538" s="2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 s="2">
        <f t="shared" si="306"/>
        <v>0</v>
      </c>
      <c r="AI2538" s="2">
        <f t="shared" si="301"/>
        <v>0</v>
      </c>
      <c r="AJ2538">
        <v>0</v>
      </c>
      <c r="AK2538" s="2">
        <f t="shared" si="307"/>
        <v>0</v>
      </c>
    </row>
    <row r="2539" spans="1:37" ht="12.75" customHeight="1">
      <c r="A2539" s="2">
        <v>14</v>
      </c>
      <c r="B2539" s="2">
        <v>15</v>
      </c>
      <c r="C2539" s="2" t="s">
        <v>10</v>
      </c>
      <c r="D2539" t="s">
        <v>1459</v>
      </c>
      <c r="E2539" s="2" t="s">
        <v>1609</v>
      </c>
      <c r="F2539" t="str">
        <f t="shared" si="302"/>
        <v>078GENERAL EXPENSES - OTHER</v>
      </c>
      <c r="G2539" t="str">
        <f t="shared" si="303"/>
        <v>1321ENTERTAINMENT - OFFICIALS</v>
      </c>
      <c r="H2539" s="2" t="s">
        <v>1583</v>
      </c>
      <c r="I2539" t="s">
        <v>1326</v>
      </c>
      <c r="J2539" s="2" t="s">
        <v>657</v>
      </c>
      <c r="K2539" s="2" t="s">
        <v>658</v>
      </c>
      <c r="L2539" s="2" t="s">
        <v>395</v>
      </c>
      <c r="M2539" s="2" t="s">
        <v>396</v>
      </c>
      <c r="N2539" s="2" t="s">
        <v>467</v>
      </c>
      <c r="O2539" s="2" t="s">
        <v>468</v>
      </c>
      <c r="P2539" s="2">
        <v>2000</v>
      </c>
      <c r="Q2539" s="2">
        <v>2000</v>
      </c>
      <c r="R2539" s="3">
        <f t="shared" si="304"/>
        <v>2110</v>
      </c>
      <c r="S2539" s="3">
        <f t="shared" si="305"/>
        <v>2221.83</v>
      </c>
      <c r="T2539" s="2">
        <v>1608.9</v>
      </c>
      <c r="U2539" s="2">
        <v>0</v>
      </c>
      <c r="V2539" s="2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404</v>
      </c>
      <c r="AC2539">
        <v>0</v>
      </c>
      <c r="AD2539">
        <v>0</v>
      </c>
      <c r="AE2539">
        <v>1204.9000000000001</v>
      </c>
      <c r="AF2539">
        <v>0</v>
      </c>
      <c r="AG2539">
        <v>0</v>
      </c>
      <c r="AH2539" s="2">
        <f t="shared" si="306"/>
        <v>1608.9</v>
      </c>
      <c r="AI2539" s="2">
        <f t="shared" si="301"/>
        <v>0.80445</v>
      </c>
      <c r="AJ2539">
        <v>1608.9</v>
      </c>
      <c r="AK2539" s="2">
        <f t="shared" si="307"/>
        <v>3217.8</v>
      </c>
    </row>
    <row r="2540" spans="1:37" ht="12.75" customHeight="1">
      <c r="A2540" s="2">
        <v>14</v>
      </c>
      <c r="B2540" s="2">
        <v>15</v>
      </c>
      <c r="C2540" s="2" t="s">
        <v>10</v>
      </c>
      <c r="D2540" t="s">
        <v>1459</v>
      </c>
      <c r="E2540" s="2" t="s">
        <v>1609</v>
      </c>
      <c r="F2540" t="str">
        <f t="shared" si="302"/>
        <v>078GENERAL EXPENSES - OTHER</v>
      </c>
      <c r="G2540" t="str">
        <f t="shared" si="303"/>
        <v>1348PRINTING &amp; STATIONERY</v>
      </c>
      <c r="H2540" s="2" t="s">
        <v>1583</v>
      </c>
      <c r="I2540" t="s">
        <v>1326</v>
      </c>
      <c r="J2540" s="2" t="s">
        <v>657</v>
      </c>
      <c r="K2540" s="2" t="s">
        <v>658</v>
      </c>
      <c r="L2540" s="2" t="s">
        <v>395</v>
      </c>
      <c r="M2540" s="2" t="s">
        <v>396</v>
      </c>
      <c r="N2540" s="2" t="s">
        <v>473</v>
      </c>
      <c r="O2540" s="2" t="s">
        <v>474</v>
      </c>
      <c r="P2540" s="2">
        <v>6665</v>
      </c>
      <c r="Q2540" s="2">
        <v>6665</v>
      </c>
      <c r="R2540" s="3">
        <f t="shared" si="304"/>
        <v>7031.5749999999998</v>
      </c>
      <c r="S2540" s="3">
        <f t="shared" si="305"/>
        <v>7404.2484749999994</v>
      </c>
      <c r="T2540" s="2">
        <v>1136.8699999999999</v>
      </c>
      <c r="U2540" s="2">
        <v>50.3</v>
      </c>
      <c r="V2540" s="2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1136.8699999999999</v>
      </c>
      <c r="AE2540">
        <v>0</v>
      </c>
      <c r="AF2540">
        <v>0</v>
      </c>
      <c r="AG2540">
        <v>0</v>
      </c>
      <c r="AH2540" s="2">
        <f t="shared" si="306"/>
        <v>1136.8699999999999</v>
      </c>
      <c r="AI2540" s="2">
        <f t="shared" si="301"/>
        <v>0.17057314328582143</v>
      </c>
      <c r="AJ2540">
        <v>1136.8699999999999</v>
      </c>
      <c r="AK2540" s="2">
        <f t="shared" si="307"/>
        <v>2273.7399999999998</v>
      </c>
    </row>
    <row r="2541" spans="1:37" ht="12.75" customHeight="1">
      <c r="A2541" s="2">
        <v>14</v>
      </c>
      <c r="B2541" s="2">
        <v>15</v>
      </c>
      <c r="C2541" s="2" t="s">
        <v>10</v>
      </c>
      <c r="D2541" t="s">
        <v>1459</v>
      </c>
      <c r="E2541" s="2" t="s">
        <v>1609</v>
      </c>
      <c r="F2541" t="str">
        <f t="shared" si="302"/>
        <v>078GENERAL EXPENSES - OTHER</v>
      </c>
      <c r="G2541" t="str">
        <f t="shared" si="303"/>
        <v>1363SUBSCRIPTIONS</v>
      </c>
      <c r="H2541" s="2" t="s">
        <v>1583</v>
      </c>
      <c r="I2541" t="s">
        <v>1326</v>
      </c>
      <c r="J2541" s="2" t="s">
        <v>657</v>
      </c>
      <c r="K2541" s="2" t="s">
        <v>658</v>
      </c>
      <c r="L2541" s="2" t="s">
        <v>395</v>
      </c>
      <c r="M2541" s="2" t="s">
        <v>396</v>
      </c>
      <c r="N2541" s="2" t="s">
        <v>1231</v>
      </c>
      <c r="O2541" s="2" t="s">
        <v>1232</v>
      </c>
      <c r="P2541" s="2">
        <v>1183</v>
      </c>
      <c r="Q2541" s="2">
        <v>1183</v>
      </c>
      <c r="R2541" s="3">
        <f t="shared" si="304"/>
        <v>1248.0650000000001</v>
      </c>
      <c r="S2541" s="3">
        <f t="shared" si="305"/>
        <v>1314.2124450000001</v>
      </c>
      <c r="T2541" s="2">
        <v>0</v>
      </c>
      <c r="U2541" s="2">
        <v>0</v>
      </c>
      <c r="V2541" s="2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 s="2">
        <f t="shared" si="306"/>
        <v>0</v>
      </c>
      <c r="AI2541" s="2">
        <f t="shared" si="301"/>
        <v>0</v>
      </c>
      <c r="AJ2541">
        <v>0</v>
      </c>
      <c r="AK2541" s="2">
        <f t="shared" si="307"/>
        <v>0</v>
      </c>
    </row>
    <row r="2542" spans="1:37" ht="12.75" customHeight="1">
      <c r="A2542" s="2">
        <v>14</v>
      </c>
      <c r="B2542" s="2">
        <v>15</v>
      </c>
      <c r="C2542" s="2" t="s">
        <v>10</v>
      </c>
      <c r="D2542" t="s">
        <v>1459</v>
      </c>
      <c r="E2542" s="2" t="s">
        <v>1609</v>
      </c>
      <c r="F2542" t="str">
        <f t="shared" si="302"/>
        <v>078GENERAL EXPENSES - OTHER</v>
      </c>
      <c r="G2542" t="str">
        <f t="shared" si="303"/>
        <v>1364SUBSISTANCE &amp; TRAVELLING EXPENSES</v>
      </c>
      <c r="H2542" s="2" t="s">
        <v>1583</v>
      </c>
      <c r="I2542" t="s">
        <v>1326</v>
      </c>
      <c r="J2542" s="2" t="s">
        <v>657</v>
      </c>
      <c r="K2542" s="2" t="s">
        <v>658</v>
      </c>
      <c r="L2542" s="2" t="s">
        <v>395</v>
      </c>
      <c r="M2542" s="2" t="s">
        <v>396</v>
      </c>
      <c r="N2542" s="2" t="s">
        <v>477</v>
      </c>
      <c r="O2542" s="2" t="s">
        <v>478</v>
      </c>
      <c r="P2542" s="2">
        <v>37917</v>
      </c>
      <c r="Q2542" s="2">
        <v>37917</v>
      </c>
      <c r="R2542" s="3">
        <f t="shared" si="304"/>
        <v>40002.434999999998</v>
      </c>
      <c r="S2542" s="3">
        <f t="shared" si="305"/>
        <v>42122.564054999995</v>
      </c>
      <c r="T2542" s="2">
        <v>1327.66</v>
      </c>
      <c r="U2542" s="2">
        <v>0</v>
      </c>
      <c r="V2542" s="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1327.66</v>
      </c>
      <c r="AH2542" s="2">
        <f t="shared" si="306"/>
        <v>1327.66</v>
      </c>
      <c r="AI2542" s="2">
        <f t="shared" si="301"/>
        <v>3.5014900967903578E-2</v>
      </c>
      <c r="AJ2542">
        <v>1327.66</v>
      </c>
      <c r="AK2542" s="2">
        <f t="shared" si="307"/>
        <v>2655.32</v>
      </c>
    </row>
    <row r="2543" spans="1:37" ht="12.75" customHeight="1">
      <c r="A2543" s="2">
        <v>14</v>
      </c>
      <c r="B2543" s="2">
        <v>15</v>
      </c>
      <c r="C2543" s="2" t="s">
        <v>10</v>
      </c>
      <c r="D2543" t="s">
        <v>1459</v>
      </c>
      <c r="E2543" s="2" t="s">
        <v>1609</v>
      </c>
      <c r="F2543" t="str">
        <f t="shared" si="302"/>
        <v>078GENERAL EXPENSES - OTHER</v>
      </c>
      <c r="G2543" t="str">
        <f t="shared" si="303"/>
        <v>1366TELEPHONE</v>
      </c>
      <c r="H2543" s="2" t="s">
        <v>1583</v>
      </c>
      <c r="I2543" t="s">
        <v>1326</v>
      </c>
      <c r="J2543" s="2" t="s">
        <v>657</v>
      </c>
      <c r="K2543" s="2" t="s">
        <v>658</v>
      </c>
      <c r="L2543" s="2" t="s">
        <v>395</v>
      </c>
      <c r="M2543" s="2" t="s">
        <v>396</v>
      </c>
      <c r="N2543" s="2" t="s">
        <v>479</v>
      </c>
      <c r="O2543" s="2" t="s">
        <v>309</v>
      </c>
      <c r="P2543" s="2">
        <v>17988</v>
      </c>
      <c r="Q2543" s="2">
        <f>17988+17988</f>
        <v>35976</v>
      </c>
      <c r="R2543" s="3">
        <f t="shared" si="304"/>
        <v>37954.68</v>
      </c>
      <c r="S2543" s="3">
        <f t="shared" si="305"/>
        <v>39966.278039999997</v>
      </c>
      <c r="T2543" s="2">
        <v>11748.24</v>
      </c>
      <c r="U2543" s="2">
        <v>0</v>
      </c>
      <c r="V2543" s="2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1984.62</v>
      </c>
      <c r="AC2543">
        <v>2076.6</v>
      </c>
      <c r="AD2543">
        <v>2036.53</v>
      </c>
      <c r="AE2543">
        <v>1000</v>
      </c>
      <c r="AF2543">
        <v>3028.24</v>
      </c>
      <c r="AG2543">
        <v>1622.25</v>
      </c>
      <c r="AH2543" s="2">
        <f t="shared" si="306"/>
        <v>11748.24</v>
      </c>
      <c r="AI2543" s="2">
        <f t="shared" si="301"/>
        <v>0.65311541027351572</v>
      </c>
      <c r="AJ2543">
        <v>11748.24</v>
      </c>
      <c r="AK2543" s="2">
        <f t="shared" si="307"/>
        <v>23496.48</v>
      </c>
    </row>
    <row r="2544" spans="1:37" ht="12.75" customHeight="1">
      <c r="A2544" s="2">
        <v>14</v>
      </c>
      <c r="B2544" s="2">
        <v>15</v>
      </c>
      <c r="C2544" s="2" t="s">
        <v>10</v>
      </c>
      <c r="D2544" t="s">
        <v>1460</v>
      </c>
      <c r="E2544" s="2" t="s">
        <v>1609</v>
      </c>
      <c r="F2544" t="str">
        <f t="shared" si="302"/>
        <v>078GENERAL EXPENSES - OTHER</v>
      </c>
      <c r="G2544" t="str">
        <f t="shared" si="303"/>
        <v>1308CONFERENCE &amp; CONVENTION COST - DOMESTIC</v>
      </c>
      <c r="H2544" s="2" t="s">
        <v>1583</v>
      </c>
      <c r="I2544" t="s">
        <v>1326</v>
      </c>
      <c r="J2544" s="2" t="s">
        <v>659</v>
      </c>
      <c r="K2544" s="2" t="s">
        <v>660</v>
      </c>
      <c r="L2544" s="2" t="s">
        <v>395</v>
      </c>
      <c r="M2544" s="2" t="s">
        <v>396</v>
      </c>
      <c r="N2544" s="2" t="s">
        <v>463</v>
      </c>
      <c r="O2544" s="2" t="s">
        <v>464</v>
      </c>
      <c r="P2544" s="2">
        <v>5625</v>
      </c>
      <c r="Q2544" s="2">
        <v>5625</v>
      </c>
      <c r="R2544" s="3">
        <f t="shared" si="304"/>
        <v>5934.375</v>
      </c>
      <c r="S2544" s="3">
        <f t="shared" si="305"/>
        <v>6248.8968750000004</v>
      </c>
      <c r="T2544" s="2">
        <v>0</v>
      </c>
      <c r="U2544" s="2">
        <v>0</v>
      </c>
      <c r="V2544" s="2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 s="2">
        <f t="shared" si="306"/>
        <v>0</v>
      </c>
      <c r="AI2544" s="2">
        <f t="shared" si="301"/>
        <v>0</v>
      </c>
      <c r="AJ2544">
        <v>0</v>
      </c>
      <c r="AK2544" s="2">
        <f t="shared" si="307"/>
        <v>0</v>
      </c>
    </row>
    <row r="2545" spans="1:37" ht="12.75" customHeight="1">
      <c r="A2545" s="2">
        <v>14</v>
      </c>
      <c r="B2545" s="2">
        <v>15</v>
      </c>
      <c r="C2545" s="2" t="s">
        <v>10</v>
      </c>
      <c r="D2545" t="s">
        <v>1460</v>
      </c>
      <c r="E2545" s="2" t="s">
        <v>1609</v>
      </c>
      <c r="F2545" t="str">
        <f t="shared" si="302"/>
        <v>078GENERAL EXPENSES - OTHER</v>
      </c>
      <c r="G2545" t="str">
        <f t="shared" si="303"/>
        <v>1311CONSUMABLE DOMESTIC ITEMS</v>
      </c>
      <c r="H2545" s="2" t="s">
        <v>1583</v>
      </c>
      <c r="I2545" t="s">
        <v>1326</v>
      </c>
      <c r="J2545" s="2" t="s">
        <v>659</v>
      </c>
      <c r="K2545" s="2" t="s">
        <v>660</v>
      </c>
      <c r="L2545" s="2" t="s">
        <v>395</v>
      </c>
      <c r="M2545" s="2" t="s">
        <v>396</v>
      </c>
      <c r="N2545" s="2" t="s">
        <v>465</v>
      </c>
      <c r="O2545" s="2" t="s">
        <v>466</v>
      </c>
      <c r="P2545" s="2">
        <v>10417</v>
      </c>
      <c r="Q2545" s="2">
        <v>10417</v>
      </c>
      <c r="R2545" s="3">
        <f t="shared" si="304"/>
        <v>10989.934999999999</v>
      </c>
      <c r="S2545" s="3">
        <f t="shared" si="305"/>
        <v>11572.401555</v>
      </c>
      <c r="T2545" s="2">
        <v>5342.87</v>
      </c>
      <c r="U2545" s="2">
        <v>0</v>
      </c>
      <c r="V2545" s="2">
        <v>298.37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559.83000000000004</v>
      </c>
      <c r="AC2545">
        <v>1080.76</v>
      </c>
      <c r="AD2545">
        <v>2760.63</v>
      </c>
      <c r="AE2545">
        <v>0</v>
      </c>
      <c r="AF2545">
        <v>0</v>
      </c>
      <c r="AG2545">
        <v>941.65</v>
      </c>
      <c r="AH2545" s="2">
        <f t="shared" si="306"/>
        <v>5342.87</v>
      </c>
      <c r="AI2545" s="2">
        <f t="shared" si="301"/>
        <v>0.51289910722856868</v>
      </c>
      <c r="AJ2545">
        <v>5641.24</v>
      </c>
      <c r="AK2545" s="2">
        <f t="shared" si="307"/>
        <v>10685.74</v>
      </c>
    </row>
    <row r="2546" spans="1:37" ht="12.75" customHeight="1">
      <c r="A2546" s="2">
        <v>14</v>
      </c>
      <c r="B2546" s="2">
        <v>15</v>
      </c>
      <c r="C2546" s="2" t="s">
        <v>10</v>
      </c>
      <c r="D2546" t="s">
        <v>1460</v>
      </c>
      <c r="E2546" s="2" t="s">
        <v>1609</v>
      </c>
      <c r="F2546" t="str">
        <f t="shared" si="302"/>
        <v>078GENERAL EXPENSES - OTHER</v>
      </c>
      <c r="G2546" t="str">
        <f t="shared" si="303"/>
        <v>1321ENTERTAINMENT - OFFICIALS</v>
      </c>
      <c r="H2546" s="2" t="s">
        <v>1583</v>
      </c>
      <c r="I2546" t="s">
        <v>1326</v>
      </c>
      <c r="J2546" s="2" t="s">
        <v>659</v>
      </c>
      <c r="K2546" s="2" t="s">
        <v>660</v>
      </c>
      <c r="L2546" s="2" t="s">
        <v>395</v>
      </c>
      <c r="M2546" s="2" t="s">
        <v>396</v>
      </c>
      <c r="N2546" s="2" t="s">
        <v>467</v>
      </c>
      <c r="O2546" s="2" t="s">
        <v>468</v>
      </c>
      <c r="P2546" s="2">
        <v>4400</v>
      </c>
      <c r="Q2546" s="2">
        <v>4400</v>
      </c>
      <c r="R2546" s="3">
        <f t="shared" si="304"/>
        <v>4642</v>
      </c>
      <c r="S2546" s="3">
        <f t="shared" si="305"/>
        <v>4888.0259999999998</v>
      </c>
      <c r="T2546" s="2">
        <v>4400</v>
      </c>
      <c r="U2546" s="2">
        <v>0</v>
      </c>
      <c r="V2546" s="2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4400</v>
      </c>
      <c r="AD2546">
        <v>0</v>
      </c>
      <c r="AE2546">
        <v>0</v>
      </c>
      <c r="AF2546">
        <v>0</v>
      </c>
      <c r="AG2546">
        <v>0</v>
      </c>
      <c r="AH2546" s="2">
        <f t="shared" si="306"/>
        <v>4400</v>
      </c>
      <c r="AI2546" s="2">
        <f t="shared" si="301"/>
        <v>1</v>
      </c>
      <c r="AJ2546">
        <v>4400</v>
      </c>
      <c r="AK2546" s="2">
        <f t="shared" si="307"/>
        <v>8800</v>
      </c>
    </row>
    <row r="2547" spans="1:37" ht="12.75" customHeight="1">
      <c r="A2547" s="2">
        <v>14</v>
      </c>
      <c r="B2547" s="2">
        <v>15</v>
      </c>
      <c r="C2547" s="2" t="s">
        <v>10</v>
      </c>
      <c r="D2547" t="s">
        <v>1460</v>
      </c>
      <c r="E2547" s="2" t="s">
        <v>1609</v>
      </c>
      <c r="F2547" t="str">
        <f t="shared" si="302"/>
        <v>078GENERAL EXPENSES - OTHER</v>
      </c>
      <c r="G2547" t="str">
        <f t="shared" si="303"/>
        <v>1327INSURANCE</v>
      </c>
      <c r="H2547" s="2" t="s">
        <v>1583</v>
      </c>
      <c r="I2547" t="s">
        <v>1326</v>
      </c>
      <c r="J2547" s="2" t="s">
        <v>659</v>
      </c>
      <c r="K2547" s="2" t="s">
        <v>660</v>
      </c>
      <c r="L2547" s="2" t="s">
        <v>395</v>
      </c>
      <c r="M2547" s="2" t="s">
        <v>396</v>
      </c>
      <c r="N2547" s="2" t="s">
        <v>1243</v>
      </c>
      <c r="O2547" s="2" t="s">
        <v>1244</v>
      </c>
      <c r="P2547" s="2">
        <v>128250</v>
      </c>
      <c r="Q2547" s="2">
        <v>128250</v>
      </c>
      <c r="R2547" s="3">
        <f t="shared" si="304"/>
        <v>135303.75</v>
      </c>
      <c r="S2547" s="3">
        <f t="shared" si="305"/>
        <v>142474.84875</v>
      </c>
      <c r="T2547" s="2">
        <v>0</v>
      </c>
      <c r="U2547" s="2">
        <v>0</v>
      </c>
      <c r="V2547" s="2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 s="2">
        <f t="shared" si="306"/>
        <v>0</v>
      </c>
      <c r="AI2547" s="2">
        <f t="shared" si="301"/>
        <v>0</v>
      </c>
      <c r="AJ2547">
        <v>0</v>
      </c>
      <c r="AK2547" s="2">
        <f t="shared" si="307"/>
        <v>0</v>
      </c>
    </row>
    <row r="2548" spans="1:37" ht="12.75" customHeight="1">
      <c r="A2548" s="2">
        <v>14</v>
      </c>
      <c r="B2548" s="2">
        <v>15</v>
      </c>
      <c r="C2548" s="2" t="s">
        <v>10</v>
      </c>
      <c r="D2548" t="s">
        <v>1460</v>
      </c>
      <c r="E2548" s="2" t="s">
        <v>1609</v>
      </c>
      <c r="F2548" t="str">
        <f t="shared" si="302"/>
        <v>078GENERAL EXPENSES - OTHER</v>
      </c>
      <c r="G2548" t="str">
        <f t="shared" si="303"/>
        <v>1336LICENCES &amp; PERMITS - NON VEHICLE</v>
      </c>
      <c r="H2548" s="2" t="s">
        <v>1583</v>
      </c>
      <c r="I2548" t="s">
        <v>1326</v>
      </c>
      <c r="J2548" s="2" t="s">
        <v>659</v>
      </c>
      <c r="K2548" s="2" t="s">
        <v>660</v>
      </c>
      <c r="L2548" s="2" t="s">
        <v>395</v>
      </c>
      <c r="M2548" s="2" t="s">
        <v>396</v>
      </c>
      <c r="N2548" s="2" t="s">
        <v>459</v>
      </c>
      <c r="O2548" s="2" t="s">
        <v>460</v>
      </c>
      <c r="P2548" s="2">
        <v>6800</v>
      </c>
      <c r="Q2548" s="2">
        <v>6800</v>
      </c>
      <c r="R2548" s="3">
        <f t="shared" si="304"/>
        <v>7174</v>
      </c>
      <c r="S2548" s="3">
        <f t="shared" si="305"/>
        <v>7554.2219999999998</v>
      </c>
      <c r="T2548" s="2">
        <v>1562.54</v>
      </c>
      <c r="U2548" s="2">
        <v>0</v>
      </c>
      <c r="V2548" s="2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315</v>
      </c>
      <c r="AD2548">
        <v>932.54</v>
      </c>
      <c r="AE2548">
        <v>0</v>
      </c>
      <c r="AF2548">
        <v>0</v>
      </c>
      <c r="AG2548">
        <v>315</v>
      </c>
      <c r="AH2548" s="2">
        <f t="shared" si="306"/>
        <v>1562.54</v>
      </c>
      <c r="AI2548" s="2">
        <f t="shared" si="301"/>
        <v>0.22978529411764706</v>
      </c>
      <c r="AJ2548">
        <v>1562.54</v>
      </c>
      <c r="AK2548" s="2">
        <f t="shared" si="307"/>
        <v>3125.08</v>
      </c>
    </row>
    <row r="2549" spans="1:37" ht="12.75" customHeight="1">
      <c r="A2549" s="2">
        <v>14</v>
      </c>
      <c r="B2549" s="2">
        <v>15</v>
      </c>
      <c r="C2549" s="2" t="s">
        <v>10</v>
      </c>
      <c r="D2549" t="s">
        <v>1460</v>
      </c>
      <c r="E2549" s="2" t="s">
        <v>1609</v>
      </c>
      <c r="F2549" t="str">
        <f t="shared" si="302"/>
        <v>078GENERAL EXPENSES - OTHER</v>
      </c>
      <c r="G2549" t="str">
        <f t="shared" si="303"/>
        <v>1344NON-CAPITAL TOOLS &amp; EQUIPMENT</v>
      </c>
      <c r="H2549" s="2" t="s">
        <v>1583</v>
      </c>
      <c r="I2549" t="s">
        <v>1326</v>
      </c>
      <c r="J2549" s="2" t="s">
        <v>659</v>
      </c>
      <c r="K2549" s="2" t="s">
        <v>660</v>
      </c>
      <c r="L2549" s="2" t="s">
        <v>395</v>
      </c>
      <c r="M2549" s="2" t="s">
        <v>396</v>
      </c>
      <c r="N2549" s="2" t="s">
        <v>469</v>
      </c>
      <c r="O2549" s="2" t="s">
        <v>470</v>
      </c>
      <c r="P2549" s="2">
        <v>19666</v>
      </c>
      <c r="Q2549" s="2">
        <v>19666</v>
      </c>
      <c r="R2549" s="3">
        <f t="shared" si="304"/>
        <v>20747.63</v>
      </c>
      <c r="S2549" s="3">
        <f t="shared" si="305"/>
        <v>21847.254390000002</v>
      </c>
      <c r="T2549" s="2">
        <v>3129.51</v>
      </c>
      <c r="U2549" s="2">
        <v>0</v>
      </c>
      <c r="V2549" s="2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106.2</v>
      </c>
      <c r="AC2549">
        <v>867.71</v>
      </c>
      <c r="AD2549">
        <v>22.57</v>
      </c>
      <c r="AE2549">
        <v>657</v>
      </c>
      <c r="AF2549">
        <v>1300</v>
      </c>
      <c r="AG2549">
        <v>176.03</v>
      </c>
      <c r="AH2549" s="2">
        <f t="shared" si="306"/>
        <v>3129.51</v>
      </c>
      <c r="AI2549" s="2">
        <f t="shared" si="301"/>
        <v>0.15913302145835453</v>
      </c>
      <c r="AJ2549">
        <v>3129.51</v>
      </c>
      <c r="AK2549" s="2">
        <f t="shared" si="307"/>
        <v>6259.02</v>
      </c>
    </row>
    <row r="2550" spans="1:37" ht="12.75" customHeight="1">
      <c r="A2550" s="2">
        <v>14</v>
      </c>
      <c r="B2550" s="2">
        <v>15</v>
      </c>
      <c r="C2550" s="2" t="s">
        <v>10</v>
      </c>
      <c r="D2550" t="s">
        <v>1460</v>
      </c>
      <c r="E2550" s="2" t="s">
        <v>1609</v>
      </c>
      <c r="F2550" t="str">
        <f t="shared" si="302"/>
        <v>078GENERAL EXPENSES - OTHER</v>
      </c>
      <c r="G2550" t="str">
        <f t="shared" si="303"/>
        <v>1347POSTAGE &amp; COURIER FEES</v>
      </c>
      <c r="H2550" s="2" t="s">
        <v>1583</v>
      </c>
      <c r="I2550" t="s">
        <v>1326</v>
      </c>
      <c r="J2550" s="2" t="s">
        <v>659</v>
      </c>
      <c r="K2550" s="2" t="s">
        <v>660</v>
      </c>
      <c r="L2550" s="2" t="s">
        <v>395</v>
      </c>
      <c r="M2550" s="2" t="s">
        <v>396</v>
      </c>
      <c r="N2550" s="2" t="s">
        <v>471</v>
      </c>
      <c r="O2550" s="2" t="s">
        <v>472</v>
      </c>
      <c r="P2550" s="2">
        <v>31205</v>
      </c>
      <c r="Q2550" s="2">
        <v>31205</v>
      </c>
      <c r="R2550" s="3">
        <f t="shared" si="304"/>
        <v>32921.275000000001</v>
      </c>
      <c r="S2550" s="3">
        <f t="shared" si="305"/>
        <v>34666.102575000004</v>
      </c>
      <c r="T2550" s="2">
        <v>6758.2400000000007</v>
      </c>
      <c r="U2550" s="2">
        <v>0</v>
      </c>
      <c r="V2550" s="2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1135.42</v>
      </c>
      <c r="AD2550">
        <v>1273.22</v>
      </c>
      <c r="AE2550">
        <v>596.45000000000005</v>
      </c>
      <c r="AF2550">
        <v>2539.1</v>
      </c>
      <c r="AG2550">
        <v>1214.05</v>
      </c>
      <c r="AH2550" s="2">
        <f t="shared" si="306"/>
        <v>6758.2400000000007</v>
      </c>
      <c r="AI2550" s="2">
        <f t="shared" si="301"/>
        <v>0.216575548790258</v>
      </c>
      <c r="AJ2550">
        <v>6758.24</v>
      </c>
      <c r="AK2550" s="2">
        <f t="shared" si="307"/>
        <v>13516.480000000001</v>
      </c>
    </row>
    <row r="2551" spans="1:37" ht="12.75" customHeight="1">
      <c r="A2551" s="2">
        <v>14</v>
      </c>
      <c r="B2551" s="2">
        <v>15</v>
      </c>
      <c r="C2551" s="2" t="s">
        <v>10</v>
      </c>
      <c r="D2551" t="s">
        <v>1460</v>
      </c>
      <c r="E2551" s="2" t="s">
        <v>1609</v>
      </c>
      <c r="F2551" t="str">
        <f t="shared" si="302"/>
        <v>078GENERAL EXPENSES - OTHER</v>
      </c>
      <c r="G2551" t="str">
        <f t="shared" si="303"/>
        <v>1348PRINTING &amp; STATIONERY</v>
      </c>
      <c r="H2551" s="2" t="s">
        <v>1583</v>
      </c>
      <c r="I2551" t="s">
        <v>1326</v>
      </c>
      <c r="J2551" s="2" t="s">
        <v>659</v>
      </c>
      <c r="K2551" s="2" t="s">
        <v>660</v>
      </c>
      <c r="L2551" s="2" t="s">
        <v>395</v>
      </c>
      <c r="M2551" s="2" t="s">
        <v>396</v>
      </c>
      <c r="N2551" s="2" t="s">
        <v>473</v>
      </c>
      <c r="O2551" s="2" t="s">
        <v>474</v>
      </c>
      <c r="P2551" s="2">
        <v>84088</v>
      </c>
      <c r="Q2551" s="2">
        <v>84088</v>
      </c>
      <c r="R2551" s="3">
        <f t="shared" si="304"/>
        <v>88712.84</v>
      </c>
      <c r="S2551" s="3">
        <f t="shared" si="305"/>
        <v>93414.620519999997</v>
      </c>
      <c r="T2551" s="2">
        <v>47974.55</v>
      </c>
      <c r="U2551" s="2">
        <v>3360.32</v>
      </c>
      <c r="V2551" s="2">
        <v>72.89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10196.620000000001</v>
      </c>
      <c r="AC2551">
        <v>12824.28</v>
      </c>
      <c r="AD2551">
        <v>6422.13</v>
      </c>
      <c r="AE2551">
        <v>4197.1400000000003</v>
      </c>
      <c r="AF2551">
        <v>9302.2999999999993</v>
      </c>
      <c r="AG2551">
        <v>5032.08</v>
      </c>
      <c r="AH2551" s="2">
        <f t="shared" si="306"/>
        <v>47974.55</v>
      </c>
      <c r="AI2551" s="2">
        <f t="shared" si="301"/>
        <v>0.57052789934354486</v>
      </c>
      <c r="AJ2551">
        <v>48047.44</v>
      </c>
      <c r="AK2551" s="2">
        <f t="shared" si="307"/>
        <v>95949.1</v>
      </c>
    </row>
    <row r="2552" spans="1:37" ht="12.75" customHeight="1">
      <c r="A2552" s="2">
        <v>14</v>
      </c>
      <c r="B2552" s="2">
        <v>15</v>
      </c>
      <c r="C2552" s="2" t="s">
        <v>10</v>
      </c>
      <c r="D2552" t="s">
        <v>1460</v>
      </c>
      <c r="E2552" s="2" t="s">
        <v>1609</v>
      </c>
      <c r="F2552" t="str">
        <f t="shared" si="302"/>
        <v>078GENERAL EXPENSES - OTHER</v>
      </c>
      <c r="G2552" t="str">
        <f t="shared" si="303"/>
        <v>1349PRODIBA SHARE - DRIVERS LICENCE FEE</v>
      </c>
      <c r="H2552" s="2" t="s">
        <v>1583</v>
      </c>
      <c r="I2552" t="s">
        <v>1326</v>
      </c>
      <c r="J2552" s="2" t="s">
        <v>659</v>
      </c>
      <c r="K2552" s="2" t="s">
        <v>660</v>
      </c>
      <c r="L2552" s="2" t="s">
        <v>395</v>
      </c>
      <c r="M2552" s="2" t="s">
        <v>396</v>
      </c>
      <c r="N2552" s="2" t="s">
        <v>1294</v>
      </c>
      <c r="O2552" s="2" t="s">
        <v>1295</v>
      </c>
      <c r="P2552" s="2">
        <v>170000</v>
      </c>
      <c r="Q2552" s="2">
        <v>170000</v>
      </c>
      <c r="R2552" s="3">
        <f t="shared" si="304"/>
        <v>179350</v>
      </c>
      <c r="S2552" s="3">
        <f t="shared" si="305"/>
        <v>188855.55</v>
      </c>
      <c r="T2552" s="2">
        <v>0</v>
      </c>
      <c r="U2552" s="2">
        <v>0</v>
      </c>
      <c r="V2552" s="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 s="2">
        <f t="shared" si="306"/>
        <v>0</v>
      </c>
      <c r="AI2552" s="2">
        <f t="shared" si="301"/>
        <v>0</v>
      </c>
      <c r="AJ2552">
        <v>0</v>
      </c>
      <c r="AK2552" s="2">
        <f t="shared" si="307"/>
        <v>0</v>
      </c>
    </row>
    <row r="2553" spans="1:37" ht="12.75" customHeight="1">
      <c r="A2553" s="2">
        <v>14</v>
      </c>
      <c r="B2553" s="2">
        <v>15</v>
      </c>
      <c r="C2553" s="2" t="s">
        <v>10</v>
      </c>
      <c r="D2553" t="s">
        <v>1460</v>
      </c>
      <c r="E2553" s="2" t="s">
        <v>1609</v>
      </c>
      <c r="F2553" t="str">
        <f t="shared" si="302"/>
        <v>078GENERAL EXPENSES - OTHER</v>
      </c>
      <c r="G2553" t="str">
        <f t="shared" si="303"/>
        <v>1350PROTECTIVE CLOTHING</v>
      </c>
      <c r="H2553" s="2" t="s">
        <v>1583</v>
      </c>
      <c r="I2553" t="s">
        <v>1326</v>
      </c>
      <c r="J2553" s="2" t="s">
        <v>659</v>
      </c>
      <c r="K2553" s="2" t="s">
        <v>660</v>
      </c>
      <c r="L2553" s="2" t="s">
        <v>395</v>
      </c>
      <c r="M2553" s="2" t="s">
        <v>396</v>
      </c>
      <c r="N2553" s="2" t="s">
        <v>475</v>
      </c>
      <c r="O2553" s="2" t="s">
        <v>476</v>
      </c>
      <c r="P2553" s="2">
        <v>9474</v>
      </c>
      <c r="Q2553" s="2">
        <v>9474</v>
      </c>
      <c r="R2553" s="3">
        <f t="shared" si="304"/>
        <v>9995.07</v>
      </c>
      <c r="S2553" s="3">
        <f t="shared" si="305"/>
        <v>10524.808709999999</v>
      </c>
      <c r="T2553" s="2">
        <v>1735.85</v>
      </c>
      <c r="U2553" s="2">
        <v>0</v>
      </c>
      <c r="V2553" s="2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1735.85</v>
      </c>
      <c r="AH2553" s="2">
        <f t="shared" si="306"/>
        <v>1735.85</v>
      </c>
      <c r="AI2553" s="2">
        <f t="shared" si="301"/>
        <v>0.1832225036943213</v>
      </c>
      <c r="AJ2553">
        <v>1735.85</v>
      </c>
      <c r="AK2553" s="2">
        <f t="shared" si="307"/>
        <v>3471.7</v>
      </c>
    </row>
    <row r="2554" spans="1:37" ht="12.75" customHeight="1">
      <c r="A2554" s="2">
        <v>14</v>
      </c>
      <c r="B2554" s="2">
        <v>15</v>
      </c>
      <c r="C2554" s="2" t="s">
        <v>10</v>
      </c>
      <c r="D2554" t="s">
        <v>1460</v>
      </c>
      <c r="E2554" s="2" t="s">
        <v>1609</v>
      </c>
      <c r="F2554" t="str">
        <f t="shared" si="302"/>
        <v>078GENERAL EXPENSES - OTHER</v>
      </c>
      <c r="G2554" t="str">
        <f t="shared" si="303"/>
        <v>1351PROVINCIAL SHARE - VEHICLE LICENCE FEE</v>
      </c>
      <c r="H2554" s="2" t="s">
        <v>1583</v>
      </c>
      <c r="I2554" t="s">
        <v>1326</v>
      </c>
      <c r="J2554" s="2" t="s">
        <v>659</v>
      </c>
      <c r="K2554" s="2" t="s">
        <v>660</v>
      </c>
      <c r="L2554" s="2" t="s">
        <v>395</v>
      </c>
      <c r="M2554" s="2" t="s">
        <v>396</v>
      </c>
      <c r="N2554" s="2" t="s">
        <v>1296</v>
      </c>
      <c r="O2554" s="2" t="s">
        <v>1297</v>
      </c>
      <c r="P2554" s="2">
        <v>21682000</v>
      </c>
      <c r="Q2554" s="2">
        <v>21682000</v>
      </c>
      <c r="R2554" s="3">
        <f t="shared" si="304"/>
        <v>22874510</v>
      </c>
      <c r="S2554" s="3">
        <f t="shared" si="305"/>
        <v>24086859.030000001</v>
      </c>
      <c r="T2554" s="2">
        <v>13662098.43</v>
      </c>
      <c r="U2554" s="2">
        <v>0</v>
      </c>
      <c r="V2554" s="2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3072380.31</v>
      </c>
      <c r="AD2554">
        <v>2606824.7999999998</v>
      </c>
      <c r="AE2554">
        <v>2512490.5499999998</v>
      </c>
      <c r="AF2554">
        <v>3029241.37</v>
      </c>
      <c r="AG2554">
        <v>2441161.4</v>
      </c>
      <c r="AH2554" s="2">
        <f t="shared" si="306"/>
        <v>13662098.43</v>
      </c>
      <c r="AI2554" s="2">
        <f t="shared" si="301"/>
        <v>0.63011246333364079</v>
      </c>
      <c r="AJ2554">
        <v>13662098.43</v>
      </c>
      <c r="AK2554" s="2">
        <f t="shared" si="307"/>
        <v>27324196.859999999</v>
      </c>
    </row>
    <row r="2555" spans="1:37" ht="12.75" customHeight="1">
      <c r="A2555" s="2">
        <v>14</v>
      </c>
      <c r="B2555" s="2">
        <v>15</v>
      </c>
      <c r="C2555" s="2" t="s">
        <v>10</v>
      </c>
      <c r="D2555" t="s">
        <v>1460</v>
      </c>
      <c r="E2555" s="2" t="s">
        <v>1609</v>
      </c>
      <c r="F2555" t="str">
        <f t="shared" si="302"/>
        <v>078GENERAL EXPENSES - OTHER</v>
      </c>
      <c r="G2555" t="str">
        <f t="shared" si="303"/>
        <v>1357RENT - PROVINCIAL LICENCE TERMINAL</v>
      </c>
      <c r="H2555" s="2" t="s">
        <v>1583</v>
      </c>
      <c r="I2555" t="s">
        <v>1326</v>
      </c>
      <c r="J2555" s="2" t="s">
        <v>659</v>
      </c>
      <c r="K2555" s="2" t="s">
        <v>660</v>
      </c>
      <c r="L2555" s="2" t="s">
        <v>395</v>
      </c>
      <c r="M2555" s="2" t="s">
        <v>396</v>
      </c>
      <c r="N2555" s="2" t="s">
        <v>1298</v>
      </c>
      <c r="O2555" s="2" t="s">
        <v>1299</v>
      </c>
      <c r="P2555" s="2">
        <v>672800</v>
      </c>
      <c r="Q2555" s="2">
        <v>672800</v>
      </c>
      <c r="R2555" s="3">
        <f t="shared" si="304"/>
        <v>709804</v>
      </c>
      <c r="S2555" s="3">
        <f t="shared" si="305"/>
        <v>747423.61199999996</v>
      </c>
      <c r="T2555" s="2">
        <v>0</v>
      </c>
      <c r="U2555" s="2">
        <v>0</v>
      </c>
      <c r="V2555" s="2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 s="2">
        <f t="shared" si="306"/>
        <v>0</v>
      </c>
      <c r="AI2555" s="2">
        <f t="shared" si="301"/>
        <v>0</v>
      </c>
      <c r="AJ2555">
        <v>0</v>
      </c>
      <c r="AK2555" s="2">
        <f t="shared" si="307"/>
        <v>0</v>
      </c>
    </row>
    <row r="2556" spans="1:37" ht="12.75" customHeight="1">
      <c r="A2556" s="2">
        <v>14</v>
      </c>
      <c r="B2556" s="2">
        <v>15</v>
      </c>
      <c r="C2556" s="2" t="s">
        <v>10</v>
      </c>
      <c r="D2556" t="s">
        <v>1460</v>
      </c>
      <c r="E2556" s="2" t="s">
        <v>1609</v>
      </c>
      <c r="F2556" t="str">
        <f t="shared" si="302"/>
        <v>078GENERAL EXPENSES - OTHER</v>
      </c>
      <c r="G2556" t="str">
        <f t="shared" si="303"/>
        <v>1363SUBSCRIPTIONS</v>
      </c>
      <c r="H2556" s="2" t="s">
        <v>1583</v>
      </c>
      <c r="I2556" t="s">
        <v>1326</v>
      </c>
      <c r="J2556" s="2" t="s">
        <v>659</v>
      </c>
      <c r="K2556" s="2" t="s">
        <v>660</v>
      </c>
      <c r="L2556" s="2" t="s">
        <v>395</v>
      </c>
      <c r="M2556" s="2" t="s">
        <v>396</v>
      </c>
      <c r="N2556" s="2" t="s">
        <v>1231</v>
      </c>
      <c r="O2556" s="2" t="s">
        <v>1232</v>
      </c>
      <c r="P2556" s="2">
        <v>8333</v>
      </c>
      <c r="Q2556" s="2">
        <v>8333</v>
      </c>
      <c r="R2556" s="3">
        <f t="shared" si="304"/>
        <v>8791.3150000000005</v>
      </c>
      <c r="S2556" s="3">
        <f t="shared" si="305"/>
        <v>9257.2546949999996</v>
      </c>
      <c r="T2556" s="2">
        <v>1128.4000000000001</v>
      </c>
      <c r="U2556" s="2">
        <v>0</v>
      </c>
      <c r="V2556" s="2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1128.4000000000001</v>
      </c>
      <c r="AG2556">
        <v>0</v>
      </c>
      <c r="AH2556" s="2">
        <f t="shared" si="306"/>
        <v>1128.4000000000001</v>
      </c>
      <c r="AI2556" s="2">
        <f t="shared" si="301"/>
        <v>0.13541341653666147</v>
      </c>
      <c r="AJ2556">
        <v>1128.4000000000001</v>
      </c>
      <c r="AK2556" s="2">
        <f t="shared" si="307"/>
        <v>2256.8000000000002</v>
      </c>
    </row>
    <row r="2557" spans="1:37" ht="12.75" customHeight="1">
      <c r="A2557" s="2">
        <v>14</v>
      </c>
      <c r="B2557" s="2">
        <v>15</v>
      </c>
      <c r="C2557" s="2" t="s">
        <v>10</v>
      </c>
      <c r="D2557" t="s">
        <v>1460</v>
      </c>
      <c r="E2557" s="2" t="s">
        <v>1609</v>
      </c>
      <c r="F2557" t="str">
        <f t="shared" si="302"/>
        <v>078GENERAL EXPENSES - OTHER</v>
      </c>
      <c r="G2557" t="str">
        <f t="shared" si="303"/>
        <v>1364SUBSISTANCE &amp; TRAVELLING EXPENSES</v>
      </c>
      <c r="H2557" s="2" t="s">
        <v>1583</v>
      </c>
      <c r="I2557" t="s">
        <v>1326</v>
      </c>
      <c r="J2557" s="2" t="s">
        <v>659</v>
      </c>
      <c r="K2557" s="2" t="s">
        <v>660</v>
      </c>
      <c r="L2557" s="2" t="s">
        <v>395</v>
      </c>
      <c r="M2557" s="2" t="s">
        <v>396</v>
      </c>
      <c r="N2557" s="2" t="s">
        <v>477</v>
      </c>
      <c r="O2557" s="2" t="s">
        <v>478</v>
      </c>
      <c r="P2557" s="2">
        <v>51666</v>
      </c>
      <c r="Q2557" s="2">
        <v>51666</v>
      </c>
      <c r="R2557" s="3">
        <f t="shared" si="304"/>
        <v>54507.63</v>
      </c>
      <c r="S2557" s="3">
        <f t="shared" si="305"/>
        <v>57396.534390000001</v>
      </c>
      <c r="T2557" s="2">
        <v>17933.36</v>
      </c>
      <c r="U2557" s="2">
        <v>0</v>
      </c>
      <c r="V2557" s="2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2059.48</v>
      </c>
      <c r="AC2557">
        <v>6967.06</v>
      </c>
      <c r="AD2557">
        <v>968</v>
      </c>
      <c r="AE2557">
        <v>1697</v>
      </c>
      <c r="AF2557">
        <v>3530.8</v>
      </c>
      <c r="AG2557">
        <v>2711.02</v>
      </c>
      <c r="AH2557" s="2">
        <f t="shared" si="306"/>
        <v>17933.36</v>
      </c>
      <c r="AI2557" s="2">
        <f t="shared" si="301"/>
        <v>0.34710176905508461</v>
      </c>
      <c r="AJ2557">
        <v>17933.36</v>
      </c>
      <c r="AK2557" s="2">
        <f t="shared" si="307"/>
        <v>35866.720000000001</v>
      </c>
    </row>
    <row r="2558" spans="1:37" ht="12.75" customHeight="1">
      <c r="A2558" s="2">
        <v>14</v>
      </c>
      <c r="B2558" s="2">
        <v>15</v>
      </c>
      <c r="C2558" s="2" t="s">
        <v>10</v>
      </c>
      <c r="D2558" t="s">
        <v>1460</v>
      </c>
      <c r="E2558" s="2" t="s">
        <v>1609</v>
      </c>
      <c r="F2558" t="str">
        <f t="shared" si="302"/>
        <v>078GENERAL EXPENSES - OTHER</v>
      </c>
      <c r="G2558" t="str">
        <f t="shared" si="303"/>
        <v>1366TELEPHONE</v>
      </c>
      <c r="H2558" s="2" t="s">
        <v>1583</v>
      </c>
      <c r="I2558" t="s">
        <v>1326</v>
      </c>
      <c r="J2558" s="2" t="s">
        <v>659</v>
      </c>
      <c r="K2558" s="2" t="s">
        <v>660</v>
      </c>
      <c r="L2558" s="2" t="s">
        <v>395</v>
      </c>
      <c r="M2558" s="2" t="s">
        <v>396</v>
      </c>
      <c r="N2558" s="2" t="s">
        <v>479</v>
      </c>
      <c r="O2558" s="2" t="s">
        <v>309</v>
      </c>
      <c r="P2558" s="2">
        <v>17988</v>
      </c>
      <c r="Q2558" s="2">
        <f>17988+17988</f>
        <v>35976</v>
      </c>
      <c r="R2558" s="3">
        <f t="shared" si="304"/>
        <v>37954.68</v>
      </c>
      <c r="S2558" s="3">
        <f t="shared" si="305"/>
        <v>39966.278039999997</v>
      </c>
      <c r="T2558" s="2">
        <v>12007.039999999999</v>
      </c>
      <c r="U2558" s="2">
        <v>0</v>
      </c>
      <c r="V2558" s="2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1583.67</v>
      </c>
      <c r="AC2558">
        <v>2477.5500000000002</v>
      </c>
      <c r="AD2558">
        <v>1635.58</v>
      </c>
      <c r="AE2558">
        <v>1400.95</v>
      </c>
      <c r="AF2558">
        <v>2798.97</v>
      </c>
      <c r="AG2558">
        <v>2110.3200000000002</v>
      </c>
      <c r="AH2558" s="2">
        <f t="shared" si="306"/>
        <v>12007.039999999999</v>
      </c>
      <c r="AI2558" s="2">
        <f t="shared" si="301"/>
        <v>0.66750277963086502</v>
      </c>
      <c r="AJ2558">
        <v>12007.04</v>
      </c>
      <c r="AK2558" s="2">
        <f t="shared" si="307"/>
        <v>24014.079999999998</v>
      </c>
    </row>
    <row r="2559" spans="1:37" ht="12.75" customHeight="1">
      <c r="A2559" s="2">
        <v>14</v>
      </c>
      <c r="B2559" s="2">
        <v>15</v>
      </c>
      <c r="C2559" s="2" t="s">
        <v>10</v>
      </c>
      <c r="D2559" t="s">
        <v>1461</v>
      </c>
      <c r="E2559" s="2" t="s">
        <v>1609</v>
      </c>
      <c r="F2559" t="str">
        <f t="shared" si="302"/>
        <v>078GENERAL EXPENSES - OTHER</v>
      </c>
      <c r="G2559" t="str">
        <f t="shared" si="303"/>
        <v>1308CONFERENCE &amp; CONVENTION COST - DOMESTIC</v>
      </c>
      <c r="H2559" s="2" t="s">
        <v>1576</v>
      </c>
      <c r="I2559" t="s">
        <v>1326</v>
      </c>
      <c r="J2559" s="2" t="s">
        <v>663</v>
      </c>
      <c r="K2559" s="2" t="s">
        <v>664</v>
      </c>
      <c r="L2559" s="2" t="s">
        <v>395</v>
      </c>
      <c r="M2559" s="2" t="s">
        <v>396</v>
      </c>
      <c r="N2559" s="2" t="s">
        <v>463</v>
      </c>
      <c r="O2559" s="2" t="s">
        <v>464</v>
      </c>
      <c r="P2559" s="2">
        <v>8611</v>
      </c>
      <c r="Q2559" s="2">
        <v>8611</v>
      </c>
      <c r="R2559" s="3">
        <f t="shared" si="304"/>
        <v>9084.6049999999996</v>
      </c>
      <c r="S2559" s="3">
        <f t="shared" si="305"/>
        <v>9566.0890650000001</v>
      </c>
      <c r="T2559" s="2">
        <v>4000</v>
      </c>
      <c r="U2559" s="2">
        <v>0</v>
      </c>
      <c r="V2559" s="2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4000</v>
      </c>
      <c r="AD2559">
        <v>0</v>
      </c>
      <c r="AE2559">
        <v>0</v>
      </c>
      <c r="AF2559">
        <v>0</v>
      </c>
      <c r="AG2559">
        <v>0</v>
      </c>
      <c r="AH2559" s="2">
        <f t="shared" si="306"/>
        <v>4000</v>
      </c>
      <c r="AI2559" s="2">
        <f t="shared" si="301"/>
        <v>0.46452212286610151</v>
      </c>
      <c r="AJ2559">
        <v>4000</v>
      </c>
      <c r="AK2559" s="2">
        <f t="shared" si="307"/>
        <v>8000</v>
      </c>
    </row>
    <row r="2560" spans="1:37" ht="12.75" customHeight="1">
      <c r="A2560" s="2">
        <v>14</v>
      </c>
      <c r="B2560" s="2">
        <v>15</v>
      </c>
      <c r="C2560" s="2" t="s">
        <v>10</v>
      </c>
      <c r="D2560" t="s">
        <v>1461</v>
      </c>
      <c r="E2560" s="2" t="s">
        <v>1609</v>
      </c>
      <c r="F2560" t="str">
        <f t="shared" si="302"/>
        <v>078GENERAL EXPENSES - OTHER</v>
      </c>
      <c r="G2560" t="str">
        <f t="shared" si="303"/>
        <v>1311CONSUMABLE DOMESTIC ITEMS</v>
      </c>
      <c r="H2560" s="2" t="s">
        <v>1576</v>
      </c>
      <c r="I2560" t="s">
        <v>1326</v>
      </c>
      <c r="J2560" s="2" t="s">
        <v>663</v>
      </c>
      <c r="K2560" s="2" t="s">
        <v>664</v>
      </c>
      <c r="L2560" s="2" t="s">
        <v>395</v>
      </c>
      <c r="M2560" s="2" t="s">
        <v>396</v>
      </c>
      <c r="N2560" s="2" t="s">
        <v>465</v>
      </c>
      <c r="O2560" s="2" t="s">
        <v>466</v>
      </c>
      <c r="P2560" s="2">
        <v>8481</v>
      </c>
      <c r="Q2560" s="2">
        <v>8481</v>
      </c>
      <c r="R2560" s="3">
        <f t="shared" si="304"/>
        <v>8947.4549999999999</v>
      </c>
      <c r="S2560" s="3">
        <f t="shared" si="305"/>
        <v>9421.6701150000008</v>
      </c>
      <c r="T2560" s="2">
        <v>1706.33</v>
      </c>
      <c r="U2560" s="2">
        <v>0</v>
      </c>
      <c r="V2560" s="2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509.02</v>
      </c>
      <c r="AC2560">
        <v>0</v>
      </c>
      <c r="AD2560">
        <v>334.06</v>
      </c>
      <c r="AE2560">
        <v>863.25</v>
      </c>
      <c r="AF2560">
        <v>0</v>
      </c>
      <c r="AG2560">
        <v>0</v>
      </c>
      <c r="AH2560" s="2">
        <f t="shared" si="306"/>
        <v>1706.33</v>
      </c>
      <c r="AI2560" s="2">
        <f t="shared" si="301"/>
        <v>0.20119443461855913</v>
      </c>
      <c r="AJ2560">
        <v>1706.33</v>
      </c>
      <c r="AK2560" s="2">
        <f t="shared" si="307"/>
        <v>3412.66</v>
      </c>
    </row>
    <row r="2561" spans="1:37" ht="12.75" customHeight="1">
      <c r="A2561" s="2">
        <v>14</v>
      </c>
      <c r="B2561" s="2">
        <v>15</v>
      </c>
      <c r="C2561" s="2" t="s">
        <v>10</v>
      </c>
      <c r="D2561" t="s">
        <v>1461</v>
      </c>
      <c r="E2561" s="2" t="s">
        <v>1609</v>
      </c>
      <c r="F2561" t="str">
        <f t="shared" si="302"/>
        <v>078GENERAL EXPENSES - OTHER</v>
      </c>
      <c r="G2561" t="str">
        <f t="shared" si="303"/>
        <v>1315DEED NOTICES</v>
      </c>
      <c r="H2561" s="2" t="s">
        <v>1576</v>
      </c>
      <c r="I2561" t="s">
        <v>1326</v>
      </c>
      <c r="J2561" s="2" t="s">
        <v>663</v>
      </c>
      <c r="K2561" s="2" t="s">
        <v>664</v>
      </c>
      <c r="L2561" s="2" t="s">
        <v>395</v>
      </c>
      <c r="M2561" s="2" t="s">
        <v>396</v>
      </c>
      <c r="N2561" s="2" t="s">
        <v>1241</v>
      </c>
      <c r="O2561" s="2" t="s">
        <v>1242</v>
      </c>
      <c r="P2561" s="2">
        <v>500</v>
      </c>
      <c r="Q2561" s="2">
        <v>500</v>
      </c>
      <c r="R2561" s="3">
        <f t="shared" si="304"/>
        <v>527.5</v>
      </c>
      <c r="S2561" s="3">
        <f t="shared" si="305"/>
        <v>555.45749999999998</v>
      </c>
      <c r="T2561" s="2">
        <v>0</v>
      </c>
      <c r="U2561" s="2">
        <v>0</v>
      </c>
      <c r="V2561" s="2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 s="2">
        <f t="shared" si="306"/>
        <v>0</v>
      </c>
      <c r="AI2561" s="2">
        <f t="shared" si="301"/>
        <v>0</v>
      </c>
      <c r="AJ2561">
        <v>0</v>
      </c>
      <c r="AK2561" s="2">
        <f t="shared" si="307"/>
        <v>0</v>
      </c>
    </row>
    <row r="2562" spans="1:37" ht="12.75" customHeight="1">
      <c r="A2562" s="2">
        <v>14</v>
      </c>
      <c r="B2562" s="2">
        <v>15</v>
      </c>
      <c r="C2562" s="2" t="s">
        <v>10</v>
      </c>
      <c r="D2562" t="s">
        <v>1461</v>
      </c>
      <c r="E2562" s="2" t="s">
        <v>1609</v>
      </c>
      <c r="F2562" t="str">
        <f t="shared" si="302"/>
        <v>078GENERAL EXPENSES - OTHER</v>
      </c>
      <c r="G2562" t="str">
        <f t="shared" si="303"/>
        <v>1321ENTERTAINMENT - OFFICIALS</v>
      </c>
      <c r="H2562" s="2" t="s">
        <v>1576</v>
      </c>
      <c r="I2562" t="s">
        <v>1326</v>
      </c>
      <c r="J2562" s="2" t="s">
        <v>663</v>
      </c>
      <c r="K2562" s="2" t="s">
        <v>664</v>
      </c>
      <c r="L2562" s="2" t="s">
        <v>395</v>
      </c>
      <c r="M2562" s="2" t="s">
        <v>396</v>
      </c>
      <c r="N2562" s="2" t="s">
        <v>467</v>
      </c>
      <c r="O2562" s="2" t="s">
        <v>468</v>
      </c>
      <c r="P2562" s="2">
        <v>2000</v>
      </c>
      <c r="Q2562" s="2">
        <v>2000</v>
      </c>
      <c r="R2562" s="3">
        <f t="shared" si="304"/>
        <v>2110</v>
      </c>
      <c r="S2562" s="3">
        <f t="shared" si="305"/>
        <v>2221.83</v>
      </c>
      <c r="T2562" s="2">
        <v>387.6</v>
      </c>
      <c r="U2562" s="2">
        <v>0</v>
      </c>
      <c r="V2562" s="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387.6</v>
      </c>
      <c r="AD2562">
        <v>0</v>
      </c>
      <c r="AE2562">
        <v>0</v>
      </c>
      <c r="AF2562">
        <v>0</v>
      </c>
      <c r="AG2562">
        <v>0</v>
      </c>
      <c r="AH2562" s="2">
        <f t="shared" si="306"/>
        <v>387.6</v>
      </c>
      <c r="AI2562" s="2">
        <f t="shared" si="301"/>
        <v>0.1938</v>
      </c>
      <c r="AJ2562">
        <v>387.6</v>
      </c>
      <c r="AK2562" s="2">
        <f t="shared" si="307"/>
        <v>775.2</v>
      </c>
    </row>
    <row r="2563" spans="1:37" ht="12.75" customHeight="1">
      <c r="A2563" s="2">
        <v>14</v>
      </c>
      <c r="B2563" s="2">
        <v>15</v>
      </c>
      <c r="C2563" s="2" t="s">
        <v>10</v>
      </c>
      <c r="D2563" t="s">
        <v>1461</v>
      </c>
      <c r="E2563" s="2" t="s">
        <v>1609</v>
      </c>
      <c r="F2563" t="str">
        <f t="shared" si="302"/>
        <v>078GENERAL EXPENSES - OTHER</v>
      </c>
      <c r="G2563" t="str">
        <f t="shared" si="303"/>
        <v>1322ENTERTAINMENT - PUBLIC ENTERTAINMENT</v>
      </c>
      <c r="H2563" s="2" t="s">
        <v>1576</v>
      </c>
      <c r="I2563" t="s">
        <v>1326</v>
      </c>
      <c r="J2563" s="2" t="s">
        <v>663</v>
      </c>
      <c r="K2563" s="2" t="s">
        <v>664</v>
      </c>
      <c r="L2563" s="2" t="s">
        <v>395</v>
      </c>
      <c r="M2563" s="2" t="s">
        <v>396</v>
      </c>
      <c r="N2563" s="2" t="s">
        <v>941</v>
      </c>
      <c r="O2563" s="2" t="s">
        <v>942</v>
      </c>
      <c r="P2563" s="2">
        <v>59167</v>
      </c>
      <c r="Q2563" s="2">
        <v>59167</v>
      </c>
      <c r="R2563" s="3">
        <f t="shared" si="304"/>
        <v>62421.184999999998</v>
      </c>
      <c r="S2563" s="3">
        <f t="shared" si="305"/>
        <v>65729.507805000001</v>
      </c>
      <c r="T2563" s="2">
        <v>27718.62</v>
      </c>
      <c r="U2563" s="2">
        <v>0</v>
      </c>
      <c r="V2563" s="2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10489</v>
      </c>
      <c r="AC2563">
        <v>5812.08</v>
      </c>
      <c r="AD2563">
        <v>0</v>
      </c>
      <c r="AE2563">
        <v>7017.54</v>
      </c>
      <c r="AF2563">
        <v>4400</v>
      </c>
      <c r="AG2563">
        <v>0</v>
      </c>
      <c r="AH2563" s="2">
        <f t="shared" si="306"/>
        <v>27718.62</v>
      </c>
      <c r="AI2563" s="2">
        <f t="shared" si="301"/>
        <v>0.46848107897983671</v>
      </c>
      <c r="AJ2563">
        <v>27718.62</v>
      </c>
      <c r="AK2563" s="2">
        <f t="shared" si="307"/>
        <v>55437.24</v>
      </c>
    </row>
    <row r="2564" spans="1:37" ht="12.75" customHeight="1">
      <c r="A2564" s="2">
        <v>14</v>
      </c>
      <c r="B2564" s="2">
        <v>15</v>
      </c>
      <c r="C2564" s="2" t="s">
        <v>10</v>
      </c>
      <c r="D2564" t="s">
        <v>1461</v>
      </c>
      <c r="E2564" s="2" t="s">
        <v>1609</v>
      </c>
      <c r="F2564" t="str">
        <f t="shared" si="302"/>
        <v>078GENERAL EXPENSES - OTHER</v>
      </c>
      <c r="G2564" t="str">
        <f t="shared" si="303"/>
        <v>1327INSURANCE</v>
      </c>
      <c r="H2564" s="2" t="s">
        <v>1576</v>
      </c>
      <c r="I2564" t="s">
        <v>1326</v>
      </c>
      <c r="J2564" s="2" t="s">
        <v>663</v>
      </c>
      <c r="K2564" s="2" t="s">
        <v>664</v>
      </c>
      <c r="L2564" s="2" t="s">
        <v>395</v>
      </c>
      <c r="M2564" s="2" t="s">
        <v>396</v>
      </c>
      <c r="N2564" s="2" t="s">
        <v>1243</v>
      </c>
      <c r="O2564" s="2" t="s">
        <v>1244</v>
      </c>
      <c r="P2564" s="2">
        <v>41575</v>
      </c>
      <c r="Q2564" s="2">
        <v>41575</v>
      </c>
      <c r="R2564" s="3">
        <f t="shared" si="304"/>
        <v>43861.625</v>
      </c>
      <c r="S2564" s="3">
        <f t="shared" si="305"/>
        <v>46186.291125000003</v>
      </c>
      <c r="T2564" s="2">
        <v>0</v>
      </c>
      <c r="U2564" s="2">
        <v>0</v>
      </c>
      <c r="V2564" s="2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 s="2">
        <f t="shared" si="306"/>
        <v>0</v>
      </c>
      <c r="AI2564" s="2">
        <f t="shared" si="301"/>
        <v>0</v>
      </c>
      <c r="AJ2564">
        <v>0</v>
      </c>
      <c r="AK2564" s="2">
        <f t="shared" si="307"/>
        <v>0</v>
      </c>
    </row>
    <row r="2565" spans="1:37" ht="12.75" customHeight="1">
      <c r="A2565" s="2">
        <v>14</v>
      </c>
      <c r="B2565" s="2">
        <v>15</v>
      </c>
      <c r="C2565" s="2" t="s">
        <v>10</v>
      </c>
      <c r="D2565" t="s">
        <v>1461</v>
      </c>
      <c r="E2565" s="2" t="s">
        <v>1609</v>
      </c>
      <c r="F2565" t="str">
        <f t="shared" si="302"/>
        <v>078GENERAL EXPENSES - OTHER</v>
      </c>
      <c r="G2565" t="str">
        <f t="shared" si="303"/>
        <v>1336LICENCES &amp; PERMITS - NON VEHICLE</v>
      </c>
      <c r="H2565" s="2" t="s">
        <v>1576</v>
      </c>
      <c r="I2565" t="s">
        <v>1326</v>
      </c>
      <c r="J2565" s="2" t="s">
        <v>663</v>
      </c>
      <c r="K2565" s="2" t="s">
        <v>664</v>
      </c>
      <c r="L2565" s="2" t="s">
        <v>395</v>
      </c>
      <c r="M2565" s="2" t="s">
        <v>396</v>
      </c>
      <c r="N2565" s="2" t="s">
        <v>459</v>
      </c>
      <c r="O2565" s="2" t="s">
        <v>460</v>
      </c>
      <c r="P2565" s="2">
        <v>3195</v>
      </c>
      <c r="Q2565" s="2">
        <v>3195</v>
      </c>
      <c r="R2565" s="3">
        <f t="shared" si="304"/>
        <v>3370.7249999999999</v>
      </c>
      <c r="S2565" s="3">
        <f t="shared" si="305"/>
        <v>3549.3734249999998</v>
      </c>
      <c r="T2565" s="2">
        <v>2662</v>
      </c>
      <c r="U2565" s="2">
        <v>0</v>
      </c>
      <c r="V2565" s="2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520</v>
      </c>
      <c r="AE2565">
        <v>2142</v>
      </c>
      <c r="AF2565">
        <v>0</v>
      </c>
      <c r="AG2565">
        <v>0</v>
      </c>
      <c r="AH2565" s="2">
        <f t="shared" si="306"/>
        <v>2662</v>
      </c>
      <c r="AI2565" s="2">
        <f t="shared" si="301"/>
        <v>0.83317683881064164</v>
      </c>
      <c r="AJ2565">
        <v>2662</v>
      </c>
      <c r="AK2565" s="2">
        <f t="shared" si="307"/>
        <v>5324</v>
      </c>
    </row>
    <row r="2566" spans="1:37" ht="12.75" customHeight="1">
      <c r="A2566" s="2">
        <v>14</v>
      </c>
      <c r="B2566" s="2">
        <v>15</v>
      </c>
      <c r="C2566" s="2" t="s">
        <v>10</v>
      </c>
      <c r="D2566" t="s">
        <v>1461</v>
      </c>
      <c r="E2566" s="2" t="s">
        <v>1609</v>
      </c>
      <c r="F2566" t="str">
        <f t="shared" si="302"/>
        <v>078GENERAL EXPENSES - OTHER</v>
      </c>
      <c r="G2566" t="str">
        <f t="shared" si="303"/>
        <v>1344NON-CAPITAL TOOLS &amp; EQUIPMENT</v>
      </c>
      <c r="H2566" s="2" t="s">
        <v>1576</v>
      </c>
      <c r="I2566" t="s">
        <v>1326</v>
      </c>
      <c r="J2566" s="2" t="s">
        <v>663</v>
      </c>
      <c r="K2566" s="2" t="s">
        <v>664</v>
      </c>
      <c r="L2566" s="2" t="s">
        <v>395</v>
      </c>
      <c r="M2566" s="2" t="s">
        <v>396</v>
      </c>
      <c r="N2566" s="2" t="s">
        <v>469</v>
      </c>
      <c r="O2566" s="2" t="s">
        <v>470</v>
      </c>
      <c r="P2566" s="2">
        <v>49928</v>
      </c>
      <c r="Q2566" s="2">
        <v>49928</v>
      </c>
      <c r="R2566" s="3">
        <f t="shared" si="304"/>
        <v>52674.04</v>
      </c>
      <c r="S2566" s="3">
        <f t="shared" si="305"/>
        <v>55465.76412</v>
      </c>
      <c r="T2566" s="2">
        <v>1725.84</v>
      </c>
      <c r="U2566" s="2">
        <v>0</v>
      </c>
      <c r="V2566" s="2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1725.84</v>
      </c>
      <c r="AE2566">
        <v>0</v>
      </c>
      <c r="AF2566">
        <v>0</v>
      </c>
      <c r="AG2566">
        <v>0</v>
      </c>
      <c r="AH2566" s="2">
        <f t="shared" si="306"/>
        <v>1725.84</v>
      </c>
      <c r="AI2566" s="2">
        <f t="shared" si="301"/>
        <v>3.4566575869251721E-2</v>
      </c>
      <c r="AJ2566">
        <v>1725.84</v>
      </c>
      <c r="AK2566" s="2">
        <f t="shared" si="307"/>
        <v>3451.68</v>
      </c>
    </row>
    <row r="2567" spans="1:37" ht="12.75" customHeight="1">
      <c r="A2567" s="2">
        <v>14</v>
      </c>
      <c r="B2567" s="2">
        <v>15</v>
      </c>
      <c r="C2567" s="2" t="s">
        <v>10</v>
      </c>
      <c r="D2567" t="s">
        <v>1461</v>
      </c>
      <c r="E2567" s="2" t="s">
        <v>1609</v>
      </c>
      <c r="F2567" t="str">
        <f t="shared" si="302"/>
        <v>078GENERAL EXPENSES - OTHER</v>
      </c>
      <c r="G2567" t="str">
        <f t="shared" si="303"/>
        <v>1347POSTAGE &amp; COURIER FEES</v>
      </c>
      <c r="H2567" s="2" t="s">
        <v>1576</v>
      </c>
      <c r="I2567" t="s">
        <v>1326</v>
      </c>
      <c r="J2567" s="2" t="s">
        <v>663</v>
      </c>
      <c r="K2567" s="2" t="s">
        <v>664</v>
      </c>
      <c r="L2567" s="2" t="s">
        <v>395</v>
      </c>
      <c r="M2567" s="2" t="s">
        <v>396</v>
      </c>
      <c r="N2567" s="2" t="s">
        <v>471</v>
      </c>
      <c r="O2567" s="2" t="s">
        <v>472</v>
      </c>
      <c r="P2567" s="2">
        <v>2908</v>
      </c>
      <c r="Q2567" s="2">
        <v>2908</v>
      </c>
      <c r="R2567" s="3">
        <f t="shared" si="304"/>
        <v>3067.94</v>
      </c>
      <c r="S2567" s="3">
        <f t="shared" si="305"/>
        <v>3230.5408200000002</v>
      </c>
      <c r="T2567" s="2">
        <v>0</v>
      </c>
      <c r="U2567" s="2">
        <v>0</v>
      </c>
      <c r="V2567" s="2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 s="2">
        <f t="shared" si="306"/>
        <v>0</v>
      </c>
      <c r="AI2567" s="2">
        <f t="shared" si="301"/>
        <v>0</v>
      </c>
      <c r="AJ2567">
        <v>0</v>
      </c>
      <c r="AK2567" s="2">
        <f t="shared" si="307"/>
        <v>0</v>
      </c>
    </row>
    <row r="2568" spans="1:37" ht="12.75" customHeight="1">
      <c r="A2568" s="2">
        <v>14</v>
      </c>
      <c r="B2568" s="2">
        <v>15</v>
      </c>
      <c r="C2568" s="2" t="s">
        <v>10</v>
      </c>
      <c r="D2568" t="s">
        <v>1461</v>
      </c>
      <c r="E2568" s="2" t="s">
        <v>1609</v>
      </c>
      <c r="F2568" t="str">
        <f t="shared" si="302"/>
        <v>078GENERAL EXPENSES - OTHER</v>
      </c>
      <c r="G2568" t="str">
        <f t="shared" si="303"/>
        <v>1348PRINTING &amp; STATIONERY</v>
      </c>
      <c r="H2568" s="2" t="s">
        <v>1576</v>
      </c>
      <c r="I2568" t="s">
        <v>1326</v>
      </c>
      <c r="J2568" s="2" t="s">
        <v>663</v>
      </c>
      <c r="K2568" s="2" t="s">
        <v>664</v>
      </c>
      <c r="L2568" s="2" t="s">
        <v>395</v>
      </c>
      <c r="M2568" s="2" t="s">
        <v>396</v>
      </c>
      <c r="N2568" s="2" t="s">
        <v>473</v>
      </c>
      <c r="O2568" s="2" t="s">
        <v>474</v>
      </c>
      <c r="P2568" s="2">
        <v>30782</v>
      </c>
      <c r="Q2568" s="2">
        <v>30782</v>
      </c>
      <c r="R2568" s="3">
        <f t="shared" si="304"/>
        <v>32475.01</v>
      </c>
      <c r="S2568" s="3">
        <f t="shared" si="305"/>
        <v>34196.185529999995</v>
      </c>
      <c r="T2568" s="2">
        <v>3414.49</v>
      </c>
      <c r="U2568" s="2">
        <v>0</v>
      </c>
      <c r="V2568" s="2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1084.1199999999999</v>
      </c>
      <c r="AC2568">
        <v>106.77</v>
      </c>
      <c r="AD2568">
        <v>0</v>
      </c>
      <c r="AE2568">
        <v>1596.22</v>
      </c>
      <c r="AF2568">
        <v>367.16</v>
      </c>
      <c r="AG2568">
        <v>260.22000000000003</v>
      </c>
      <c r="AH2568" s="2">
        <f t="shared" si="306"/>
        <v>3414.49</v>
      </c>
      <c r="AI2568" s="2">
        <f t="shared" si="301"/>
        <v>0.11092489117016438</v>
      </c>
      <c r="AJ2568">
        <v>3414.49</v>
      </c>
      <c r="AK2568" s="2">
        <f t="shared" si="307"/>
        <v>6828.98</v>
      </c>
    </row>
    <row r="2569" spans="1:37" ht="12.75" customHeight="1">
      <c r="A2569" s="2">
        <v>14</v>
      </c>
      <c r="B2569" s="2">
        <v>15</v>
      </c>
      <c r="C2569" s="2" t="s">
        <v>10</v>
      </c>
      <c r="D2569" t="s">
        <v>1461</v>
      </c>
      <c r="E2569" s="2" t="s">
        <v>1609</v>
      </c>
      <c r="F2569" t="str">
        <f t="shared" si="302"/>
        <v>078GENERAL EXPENSES - OTHER</v>
      </c>
      <c r="G2569" t="str">
        <f t="shared" si="303"/>
        <v>1350PROTECTIVE CLOTHING</v>
      </c>
      <c r="H2569" s="2" t="s">
        <v>1576</v>
      </c>
      <c r="I2569" t="s">
        <v>1326</v>
      </c>
      <c r="J2569" s="2" t="s">
        <v>663</v>
      </c>
      <c r="K2569" s="2" t="s">
        <v>664</v>
      </c>
      <c r="L2569" s="2" t="s">
        <v>395</v>
      </c>
      <c r="M2569" s="2" t="s">
        <v>396</v>
      </c>
      <c r="N2569" s="2" t="s">
        <v>475</v>
      </c>
      <c r="O2569" s="2" t="s">
        <v>476</v>
      </c>
      <c r="P2569" s="2">
        <v>150000</v>
      </c>
      <c r="Q2569" s="2">
        <v>150000</v>
      </c>
      <c r="R2569" s="3">
        <f t="shared" si="304"/>
        <v>158250</v>
      </c>
      <c r="S2569" s="3">
        <f t="shared" si="305"/>
        <v>166637.25</v>
      </c>
      <c r="T2569" s="2">
        <v>2846</v>
      </c>
      <c r="U2569" s="2">
        <v>699.36</v>
      </c>
      <c r="V2569" s="2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60</v>
      </c>
      <c r="AD2569">
        <v>0</v>
      </c>
      <c r="AE2569">
        <v>2786</v>
      </c>
      <c r="AF2569">
        <v>0</v>
      </c>
      <c r="AG2569">
        <v>0</v>
      </c>
      <c r="AH2569" s="2">
        <f t="shared" si="306"/>
        <v>2846</v>
      </c>
      <c r="AI2569" s="2">
        <f t="shared" si="301"/>
        <v>1.8973333333333332E-2</v>
      </c>
      <c r="AJ2569">
        <v>2846</v>
      </c>
      <c r="AK2569" s="2">
        <f t="shared" si="307"/>
        <v>5692</v>
      </c>
    </row>
    <row r="2570" spans="1:37" ht="12.75" customHeight="1">
      <c r="A2570" s="2">
        <v>14</v>
      </c>
      <c r="B2570" s="2">
        <v>15</v>
      </c>
      <c r="C2570" s="2" t="s">
        <v>10</v>
      </c>
      <c r="D2570" t="s">
        <v>1461</v>
      </c>
      <c r="E2570" s="2" t="s">
        <v>1609</v>
      </c>
      <c r="F2570" t="str">
        <f t="shared" si="302"/>
        <v>078GENERAL EXPENSES - OTHER</v>
      </c>
      <c r="G2570" t="str">
        <f t="shared" si="303"/>
        <v>1354PUBLIC EDUCATION AND TRAINING</v>
      </c>
      <c r="H2570" s="2" t="s">
        <v>1576</v>
      </c>
      <c r="I2570" t="s">
        <v>1326</v>
      </c>
      <c r="J2570" s="2" t="s">
        <v>663</v>
      </c>
      <c r="K2570" s="2" t="s">
        <v>664</v>
      </c>
      <c r="L2570" s="2" t="s">
        <v>395</v>
      </c>
      <c r="M2570" s="2" t="s">
        <v>396</v>
      </c>
      <c r="N2570" s="2" t="s">
        <v>1233</v>
      </c>
      <c r="O2570" s="2" t="s">
        <v>1234</v>
      </c>
      <c r="P2570" s="2">
        <v>3000</v>
      </c>
      <c r="Q2570" s="2">
        <v>3000</v>
      </c>
      <c r="R2570" s="3">
        <f t="shared" si="304"/>
        <v>3165</v>
      </c>
      <c r="S2570" s="3">
        <f t="shared" si="305"/>
        <v>3332.7449999999999</v>
      </c>
      <c r="T2570" s="2">
        <v>0</v>
      </c>
      <c r="U2570" s="2">
        <v>0</v>
      </c>
      <c r="V2570" s="2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 s="2">
        <f t="shared" si="306"/>
        <v>0</v>
      </c>
      <c r="AI2570" s="2">
        <f t="shared" si="301"/>
        <v>0</v>
      </c>
      <c r="AJ2570">
        <v>0</v>
      </c>
      <c r="AK2570" s="2">
        <f t="shared" si="307"/>
        <v>0</v>
      </c>
    </row>
    <row r="2571" spans="1:37" ht="12.75" customHeight="1">
      <c r="A2571" s="2">
        <v>14</v>
      </c>
      <c r="B2571" s="2">
        <v>15</v>
      </c>
      <c r="C2571" s="2" t="s">
        <v>10</v>
      </c>
      <c r="D2571" t="s">
        <v>1461</v>
      </c>
      <c r="E2571" s="2" t="s">
        <v>1609</v>
      </c>
      <c r="F2571" t="str">
        <f t="shared" si="302"/>
        <v>078GENERAL EXPENSES - OTHER</v>
      </c>
      <c r="G2571" t="str">
        <f t="shared" si="303"/>
        <v>1357RENT - PROVINCIAL LICENCE TERMINAL</v>
      </c>
      <c r="H2571" s="2" t="s">
        <v>1576</v>
      </c>
      <c r="I2571" t="s">
        <v>1326</v>
      </c>
      <c r="J2571" s="2" t="s">
        <v>663</v>
      </c>
      <c r="K2571" s="2" t="s">
        <v>664</v>
      </c>
      <c r="L2571" s="2" t="s">
        <v>395</v>
      </c>
      <c r="M2571" s="2" t="s">
        <v>396</v>
      </c>
      <c r="N2571" s="2" t="s">
        <v>1298</v>
      </c>
      <c r="O2571" s="2" t="s">
        <v>1299</v>
      </c>
      <c r="P2571" s="2">
        <v>1583</v>
      </c>
      <c r="Q2571" s="2">
        <v>1583</v>
      </c>
      <c r="R2571" s="3">
        <f t="shared" si="304"/>
        <v>1670.0650000000001</v>
      </c>
      <c r="S2571" s="3">
        <f t="shared" si="305"/>
        <v>1758.5784450000001</v>
      </c>
      <c r="T2571" s="2">
        <v>0</v>
      </c>
      <c r="U2571" s="2">
        <v>0</v>
      </c>
      <c r="V2571" s="2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 s="2">
        <f t="shared" si="306"/>
        <v>0</v>
      </c>
      <c r="AI2571" s="2">
        <f t="shared" si="301"/>
        <v>0</v>
      </c>
      <c r="AJ2571">
        <v>0</v>
      </c>
      <c r="AK2571" s="2">
        <f t="shared" si="307"/>
        <v>0</v>
      </c>
    </row>
    <row r="2572" spans="1:37" ht="12.75" customHeight="1">
      <c r="A2572" s="2">
        <v>14</v>
      </c>
      <c r="B2572" s="2">
        <v>15</v>
      </c>
      <c r="C2572" s="2" t="s">
        <v>10</v>
      </c>
      <c r="D2572" t="s">
        <v>1461</v>
      </c>
      <c r="E2572" s="2" t="s">
        <v>1609</v>
      </c>
      <c r="F2572" t="str">
        <f t="shared" si="302"/>
        <v>078GENERAL EXPENSES - OTHER</v>
      </c>
      <c r="G2572" t="str">
        <f t="shared" si="303"/>
        <v>1358RENT - REPEATERS</v>
      </c>
      <c r="H2572" s="2" t="s">
        <v>1576</v>
      </c>
      <c r="I2572" t="s">
        <v>1326</v>
      </c>
      <c r="J2572" s="2" t="s">
        <v>663</v>
      </c>
      <c r="K2572" s="2" t="s">
        <v>664</v>
      </c>
      <c r="L2572" s="2" t="s">
        <v>395</v>
      </c>
      <c r="M2572" s="2" t="s">
        <v>396</v>
      </c>
      <c r="N2572" s="2" t="s">
        <v>1265</v>
      </c>
      <c r="O2572" s="2" t="s">
        <v>1266</v>
      </c>
      <c r="P2572" s="2">
        <v>1126</v>
      </c>
      <c r="Q2572" s="2">
        <v>1126</v>
      </c>
      <c r="R2572" s="3">
        <f t="shared" si="304"/>
        <v>1187.93</v>
      </c>
      <c r="S2572" s="3">
        <f t="shared" si="305"/>
        <v>1250.89029</v>
      </c>
      <c r="T2572" s="2">
        <v>0</v>
      </c>
      <c r="U2572" s="2">
        <v>0</v>
      </c>
      <c r="V2572" s="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 s="2">
        <f t="shared" si="306"/>
        <v>0</v>
      </c>
      <c r="AI2572" s="2">
        <f t="shared" si="301"/>
        <v>0</v>
      </c>
      <c r="AJ2572">
        <v>0</v>
      </c>
      <c r="AK2572" s="2">
        <f t="shared" si="307"/>
        <v>0</v>
      </c>
    </row>
    <row r="2573" spans="1:37" ht="12.75" customHeight="1">
      <c r="A2573" s="2">
        <v>14</v>
      </c>
      <c r="B2573" s="2">
        <v>15</v>
      </c>
      <c r="C2573" s="2" t="s">
        <v>10</v>
      </c>
      <c r="D2573" t="s">
        <v>1461</v>
      </c>
      <c r="E2573" s="2" t="s">
        <v>1609</v>
      </c>
      <c r="F2573" t="str">
        <f t="shared" si="302"/>
        <v>078GENERAL EXPENSES - OTHER</v>
      </c>
      <c r="G2573" t="str">
        <f t="shared" si="303"/>
        <v>1362STANDBY MEALS EXPENSES</v>
      </c>
      <c r="H2573" s="2" t="s">
        <v>1576</v>
      </c>
      <c r="I2573" t="s">
        <v>1326</v>
      </c>
      <c r="J2573" s="2" t="s">
        <v>663</v>
      </c>
      <c r="K2573" s="2" t="s">
        <v>664</v>
      </c>
      <c r="L2573" s="2" t="s">
        <v>395</v>
      </c>
      <c r="M2573" s="2" t="s">
        <v>396</v>
      </c>
      <c r="N2573" s="2" t="s">
        <v>1300</v>
      </c>
      <c r="O2573" s="2" t="s">
        <v>1301</v>
      </c>
      <c r="P2573" s="2">
        <v>1741</v>
      </c>
      <c r="Q2573" s="2">
        <v>1741</v>
      </c>
      <c r="R2573" s="3">
        <f t="shared" si="304"/>
        <v>1836.7550000000001</v>
      </c>
      <c r="S2573" s="3">
        <f t="shared" si="305"/>
        <v>1934.1030150000001</v>
      </c>
      <c r="T2573" s="2">
        <v>0</v>
      </c>
      <c r="U2573" s="2">
        <v>0</v>
      </c>
      <c r="V2573" s="2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 s="2">
        <f t="shared" si="306"/>
        <v>0</v>
      </c>
      <c r="AI2573" s="2">
        <f t="shared" si="301"/>
        <v>0</v>
      </c>
      <c r="AJ2573">
        <v>0</v>
      </c>
      <c r="AK2573" s="2">
        <f t="shared" si="307"/>
        <v>0</v>
      </c>
    </row>
    <row r="2574" spans="1:37" ht="12.75" customHeight="1">
      <c r="A2574" s="2">
        <v>14</v>
      </c>
      <c r="B2574" s="2">
        <v>15</v>
      </c>
      <c r="C2574" s="2" t="s">
        <v>10</v>
      </c>
      <c r="D2574" t="s">
        <v>1461</v>
      </c>
      <c r="E2574" s="2" t="s">
        <v>1609</v>
      </c>
      <c r="F2574" t="str">
        <f t="shared" si="302"/>
        <v>078GENERAL EXPENSES - OTHER</v>
      </c>
      <c r="G2574" t="str">
        <f t="shared" si="303"/>
        <v>1363SUBSCRIPTIONS</v>
      </c>
      <c r="H2574" s="2" t="s">
        <v>1576</v>
      </c>
      <c r="I2574" t="s">
        <v>1326</v>
      </c>
      <c r="J2574" s="2" t="s">
        <v>663</v>
      </c>
      <c r="K2574" s="2" t="s">
        <v>664</v>
      </c>
      <c r="L2574" s="2" t="s">
        <v>395</v>
      </c>
      <c r="M2574" s="2" t="s">
        <v>396</v>
      </c>
      <c r="N2574" s="2" t="s">
        <v>1231</v>
      </c>
      <c r="O2574" s="2" t="s">
        <v>1232</v>
      </c>
      <c r="P2574" s="2">
        <v>2464</v>
      </c>
      <c r="Q2574" s="2">
        <v>2464</v>
      </c>
      <c r="R2574" s="3">
        <f t="shared" si="304"/>
        <v>2599.52</v>
      </c>
      <c r="S2574" s="3">
        <f t="shared" si="305"/>
        <v>2737.2945599999998</v>
      </c>
      <c r="T2574" s="2">
        <v>1692.6</v>
      </c>
      <c r="U2574" s="2">
        <v>0</v>
      </c>
      <c r="V2574" s="2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1692.6</v>
      </c>
      <c r="AG2574">
        <v>0</v>
      </c>
      <c r="AH2574" s="2">
        <f t="shared" si="306"/>
        <v>1692.6</v>
      </c>
      <c r="AI2574" s="2">
        <f t="shared" si="301"/>
        <v>0.68693181818181814</v>
      </c>
      <c r="AJ2574">
        <v>1692.6</v>
      </c>
      <c r="AK2574" s="2">
        <f t="shared" si="307"/>
        <v>3385.2</v>
      </c>
    </row>
    <row r="2575" spans="1:37" ht="12.75" customHeight="1">
      <c r="A2575" s="2">
        <v>14</v>
      </c>
      <c r="B2575" s="2">
        <v>15</v>
      </c>
      <c r="C2575" s="2" t="s">
        <v>10</v>
      </c>
      <c r="D2575" t="s">
        <v>1461</v>
      </c>
      <c r="E2575" s="2" t="s">
        <v>1609</v>
      </c>
      <c r="F2575" t="str">
        <f t="shared" si="302"/>
        <v>078GENERAL EXPENSES - OTHER</v>
      </c>
      <c r="G2575" t="str">
        <f t="shared" si="303"/>
        <v>1364SUBSISTANCE &amp; TRAVELLING EXPENSES</v>
      </c>
      <c r="H2575" s="2" t="s">
        <v>1576</v>
      </c>
      <c r="I2575" t="s">
        <v>1326</v>
      </c>
      <c r="J2575" s="2" t="s">
        <v>663</v>
      </c>
      <c r="K2575" s="2" t="s">
        <v>664</v>
      </c>
      <c r="L2575" s="2" t="s">
        <v>395</v>
      </c>
      <c r="M2575" s="2" t="s">
        <v>396</v>
      </c>
      <c r="N2575" s="2" t="s">
        <v>477</v>
      </c>
      <c r="O2575" s="2" t="s">
        <v>478</v>
      </c>
      <c r="P2575" s="2">
        <v>50000</v>
      </c>
      <c r="Q2575" s="2">
        <v>50000</v>
      </c>
      <c r="R2575" s="3">
        <f t="shared" si="304"/>
        <v>52750</v>
      </c>
      <c r="S2575" s="3">
        <f t="shared" si="305"/>
        <v>55545.75</v>
      </c>
      <c r="T2575" s="2">
        <v>39988.85</v>
      </c>
      <c r="U2575" s="2">
        <v>0</v>
      </c>
      <c r="V2575" s="2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7561.25</v>
      </c>
      <c r="AD2575">
        <v>6211.9</v>
      </c>
      <c r="AE2575">
        <v>13842.27</v>
      </c>
      <c r="AF2575">
        <v>11878.14</v>
      </c>
      <c r="AG2575">
        <v>495.29</v>
      </c>
      <c r="AH2575" s="2">
        <f t="shared" si="306"/>
        <v>39988.85</v>
      </c>
      <c r="AI2575" s="2">
        <f t="shared" si="301"/>
        <v>0.79977699999999996</v>
      </c>
      <c r="AJ2575">
        <v>39988.85</v>
      </c>
      <c r="AK2575" s="2">
        <f t="shared" si="307"/>
        <v>79977.7</v>
      </c>
    </row>
    <row r="2576" spans="1:37" ht="12.75" customHeight="1">
      <c r="A2576" s="2">
        <v>14</v>
      </c>
      <c r="B2576" s="2">
        <v>15</v>
      </c>
      <c r="C2576" s="2" t="s">
        <v>10</v>
      </c>
      <c r="D2576" t="s">
        <v>1461</v>
      </c>
      <c r="E2576" s="2" t="s">
        <v>1609</v>
      </c>
      <c r="F2576" t="str">
        <f t="shared" si="302"/>
        <v>078GENERAL EXPENSES - OTHER</v>
      </c>
      <c r="G2576" t="str">
        <f t="shared" si="303"/>
        <v>1366TELEPHONE</v>
      </c>
      <c r="H2576" s="2" t="s">
        <v>1576</v>
      </c>
      <c r="I2576" t="s">
        <v>1326</v>
      </c>
      <c r="J2576" s="2" t="s">
        <v>663</v>
      </c>
      <c r="K2576" s="2" t="s">
        <v>664</v>
      </c>
      <c r="L2576" s="2" t="s">
        <v>395</v>
      </c>
      <c r="M2576" s="2" t="s">
        <v>396</v>
      </c>
      <c r="N2576" s="2" t="s">
        <v>479</v>
      </c>
      <c r="O2576" s="2" t="s">
        <v>309</v>
      </c>
      <c r="P2576" s="2">
        <v>64322</v>
      </c>
      <c r="Q2576" s="2">
        <f>64322+48877</f>
        <v>113199</v>
      </c>
      <c r="R2576" s="3">
        <f t="shared" si="304"/>
        <v>119424.94500000001</v>
      </c>
      <c r="S2576" s="3">
        <f t="shared" si="305"/>
        <v>125754.46708500001</v>
      </c>
      <c r="T2576" s="2">
        <v>27802.199999999997</v>
      </c>
      <c r="U2576" s="2">
        <v>0</v>
      </c>
      <c r="V2576" s="2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3087.12</v>
      </c>
      <c r="AC2576">
        <v>6491.16</v>
      </c>
      <c r="AD2576">
        <v>4744.07</v>
      </c>
      <c r="AE2576">
        <v>2340.37</v>
      </c>
      <c r="AF2576">
        <v>7201.96</v>
      </c>
      <c r="AG2576">
        <v>3937.52</v>
      </c>
      <c r="AH2576" s="2">
        <f t="shared" si="306"/>
        <v>27802.199999999997</v>
      </c>
      <c r="AI2576" s="2">
        <f t="shared" si="301"/>
        <v>0.43223469419483218</v>
      </c>
      <c r="AJ2576">
        <v>27802.2</v>
      </c>
      <c r="AK2576" s="2">
        <f t="shared" si="307"/>
        <v>55604.399999999994</v>
      </c>
    </row>
    <row r="2577" spans="1:37" ht="12.75" customHeight="1">
      <c r="A2577" s="2">
        <v>14</v>
      </c>
      <c r="B2577" s="2">
        <v>15</v>
      </c>
      <c r="C2577" s="2" t="s">
        <v>10</v>
      </c>
      <c r="D2577" t="s">
        <v>1462</v>
      </c>
      <c r="E2577" s="2" t="s">
        <v>1604</v>
      </c>
      <c r="F2577" t="str">
        <f t="shared" si="302"/>
        <v>078GENERAL EXPENSES - OTHER</v>
      </c>
      <c r="G2577" t="str">
        <f t="shared" si="303"/>
        <v>1308CONFERENCE &amp; CONVENTION COST - DOMESTIC</v>
      </c>
      <c r="H2577" s="2" t="s">
        <v>1577</v>
      </c>
      <c r="I2577" t="s">
        <v>1326</v>
      </c>
      <c r="J2577" s="2" t="s">
        <v>669</v>
      </c>
      <c r="K2577" s="2" t="s">
        <v>670</v>
      </c>
      <c r="L2577" s="2" t="s">
        <v>395</v>
      </c>
      <c r="M2577" s="2" t="s">
        <v>396</v>
      </c>
      <c r="N2577" s="2" t="s">
        <v>463</v>
      </c>
      <c r="O2577" s="2" t="s">
        <v>464</v>
      </c>
      <c r="P2577" s="2">
        <v>3000</v>
      </c>
      <c r="Q2577" s="2">
        <v>3000</v>
      </c>
      <c r="R2577" s="3">
        <f t="shared" si="304"/>
        <v>3165</v>
      </c>
      <c r="S2577" s="3">
        <f t="shared" si="305"/>
        <v>3332.7449999999999</v>
      </c>
      <c r="T2577" s="2">
        <v>0</v>
      </c>
      <c r="U2577" s="2">
        <v>0</v>
      </c>
      <c r="V2577" s="2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 s="2">
        <f t="shared" si="306"/>
        <v>0</v>
      </c>
      <c r="AI2577" s="2">
        <f t="shared" si="301"/>
        <v>0</v>
      </c>
      <c r="AJ2577">
        <v>0</v>
      </c>
      <c r="AK2577" s="2">
        <f t="shared" si="307"/>
        <v>0</v>
      </c>
    </row>
    <row r="2578" spans="1:37" ht="12.75" customHeight="1">
      <c r="A2578" s="2">
        <v>14</v>
      </c>
      <c r="B2578" s="2">
        <v>15</v>
      </c>
      <c r="C2578" s="2" t="s">
        <v>10</v>
      </c>
      <c r="D2578" t="s">
        <v>1462</v>
      </c>
      <c r="E2578" s="2" t="s">
        <v>1604</v>
      </c>
      <c r="F2578" t="str">
        <f t="shared" si="302"/>
        <v>078GENERAL EXPENSES - OTHER</v>
      </c>
      <c r="G2578" t="str">
        <f t="shared" si="303"/>
        <v>1316DISASTER RELIEF</v>
      </c>
      <c r="H2578" s="2" t="s">
        <v>1577</v>
      </c>
      <c r="I2578" t="s">
        <v>1326</v>
      </c>
      <c r="J2578" s="2" t="s">
        <v>669</v>
      </c>
      <c r="K2578" s="2" t="s">
        <v>670</v>
      </c>
      <c r="L2578" s="2" t="s">
        <v>395</v>
      </c>
      <c r="M2578" s="2" t="s">
        <v>396</v>
      </c>
      <c r="N2578" s="2" t="s">
        <v>1302</v>
      </c>
      <c r="O2578" s="2" t="s">
        <v>1303</v>
      </c>
      <c r="P2578" s="2">
        <v>400000</v>
      </c>
      <c r="Q2578" s="2">
        <f>400000+200000</f>
        <v>600000</v>
      </c>
      <c r="R2578" s="3">
        <f t="shared" si="304"/>
        <v>633000</v>
      </c>
      <c r="S2578" s="3">
        <f t="shared" si="305"/>
        <v>666549</v>
      </c>
      <c r="T2578" s="2">
        <v>404756.87</v>
      </c>
      <c r="U2578" s="2">
        <v>0</v>
      </c>
      <c r="V2578" s="2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292735.94</v>
      </c>
      <c r="AC2578">
        <v>0</v>
      </c>
      <c r="AD2578">
        <v>0</v>
      </c>
      <c r="AE2578">
        <v>52524.01</v>
      </c>
      <c r="AF2578">
        <v>59496.92</v>
      </c>
      <c r="AG2578">
        <v>0</v>
      </c>
      <c r="AH2578" s="2">
        <f t="shared" si="306"/>
        <v>404756.87</v>
      </c>
      <c r="AI2578" s="2">
        <f t="shared" si="301"/>
        <v>1.0118921750000001</v>
      </c>
      <c r="AJ2578">
        <v>404756.87</v>
      </c>
      <c r="AK2578" s="2">
        <f t="shared" si="307"/>
        <v>809513.74</v>
      </c>
    </row>
    <row r="2579" spans="1:37" ht="12.75" customHeight="1">
      <c r="A2579" s="2">
        <v>14</v>
      </c>
      <c r="B2579" s="2">
        <v>15</v>
      </c>
      <c r="C2579" s="2" t="s">
        <v>10</v>
      </c>
      <c r="D2579" t="s">
        <v>1462</v>
      </c>
      <c r="E2579" s="2" t="s">
        <v>1604</v>
      </c>
      <c r="F2579" t="str">
        <f t="shared" si="302"/>
        <v>078GENERAL EXPENSES - OTHER</v>
      </c>
      <c r="G2579" t="str">
        <f t="shared" si="303"/>
        <v>1321ENTERTAINMENT - OFFICIALS</v>
      </c>
      <c r="H2579" s="2" t="s">
        <v>1577</v>
      </c>
      <c r="I2579" t="s">
        <v>1326</v>
      </c>
      <c r="J2579" s="2" t="s">
        <v>669</v>
      </c>
      <c r="K2579" s="2" t="s">
        <v>670</v>
      </c>
      <c r="L2579" s="2" t="s">
        <v>395</v>
      </c>
      <c r="M2579" s="2" t="s">
        <v>396</v>
      </c>
      <c r="N2579" s="2" t="s">
        <v>467</v>
      </c>
      <c r="O2579" s="2" t="s">
        <v>468</v>
      </c>
      <c r="P2579" s="2">
        <v>12000</v>
      </c>
      <c r="Q2579" s="2">
        <v>12000</v>
      </c>
      <c r="R2579" s="3">
        <f t="shared" si="304"/>
        <v>12660</v>
      </c>
      <c r="S2579" s="3">
        <f t="shared" si="305"/>
        <v>13330.98</v>
      </c>
      <c r="T2579" s="2">
        <v>7200</v>
      </c>
      <c r="U2579" s="2">
        <v>0</v>
      </c>
      <c r="V2579" s="2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7200</v>
      </c>
      <c r="AE2579">
        <v>0</v>
      </c>
      <c r="AF2579">
        <v>0</v>
      </c>
      <c r="AG2579">
        <v>0</v>
      </c>
      <c r="AH2579" s="2">
        <f t="shared" si="306"/>
        <v>7200</v>
      </c>
      <c r="AI2579" s="2">
        <f t="shared" si="301"/>
        <v>0.6</v>
      </c>
      <c r="AJ2579">
        <v>7200</v>
      </c>
      <c r="AK2579" s="2">
        <f t="shared" si="307"/>
        <v>14400</v>
      </c>
    </row>
    <row r="2580" spans="1:37" ht="12.75" customHeight="1">
      <c r="A2580" s="2">
        <v>14</v>
      </c>
      <c r="B2580" s="2">
        <v>15</v>
      </c>
      <c r="C2580" s="2" t="s">
        <v>10</v>
      </c>
      <c r="D2580" t="s">
        <v>1462</v>
      </c>
      <c r="E2580" s="2" t="s">
        <v>1604</v>
      </c>
      <c r="F2580" t="str">
        <f t="shared" si="302"/>
        <v>078GENERAL EXPENSES - OTHER</v>
      </c>
      <c r="G2580" t="str">
        <f t="shared" si="303"/>
        <v>1336LICENCES &amp; PERMITS - NON VEHICLE</v>
      </c>
      <c r="H2580" s="2" t="s">
        <v>1577</v>
      </c>
      <c r="I2580" t="s">
        <v>1326</v>
      </c>
      <c r="J2580" s="2" t="s">
        <v>669</v>
      </c>
      <c r="K2580" s="2" t="s">
        <v>670</v>
      </c>
      <c r="L2580" s="2" t="s">
        <v>395</v>
      </c>
      <c r="M2580" s="2" t="s">
        <v>396</v>
      </c>
      <c r="N2580" s="2" t="s">
        <v>459</v>
      </c>
      <c r="O2580" s="2" t="s">
        <v>460</v>
      </c>
      <c r="P2580" s="2">
        <v>1987</v>
      </c>
      <c r="Q2580" s="2">
        <v>1987</v>
      </c>
      <c r="R2580" s="3">
        <f t="shared" si="304"/>
        <v>2096.2849999999999</v>
      </c>
      <c r="S2580" s="3">
        <f t="shared" si="305"/>
        <v>2207.388105</v>
      </c>
      <c r="T2580" s="2">
        <v>0</v>
      </c>
      <c r="U2580" s="2">
        <v>0</v>
      </c>
      <c r="V2580" s="2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 s="2">
        <f t="shared" si="306"/>
        <v>0</v>
      </c>
      <c r="AI2580" s="2">
        <f t="shared" ref="AI2580:AI2643" si="308">AH2580/P2580</f>
        <v>0</v>
      </c>
      <c r="AJ2580">
        <v>0</v>
      </c>
      <c r="AK2580" s="2">
        <f t="shared" si="307"/>
        <v>0</v>
      </c>
    </row>
    <row r="2581" spans="1:37" ht="12.75" customHeight="1">
      <c r="A2581" s="2">
        <v>14</v>
      </c>
      <c r="B2581" s="2">
        <v>15</v>
      </c>
      <c r="C2581" s="2" t="s">
        <v>10</v>
      </c>
      <c r="D2581" t="s">
        <v>1462</v>
      </c>
      <c r="E2581" s="2" t="s">
        <v>1604</v>
      </c>
      <c r="F2581" t="str">
        <f t="shared" ref="F2581:F2644" si="309">L2581&amp;M2581</f>
        <v>078GENERAL EXPENSES - OTHER</v>
      </c>
      <c r="G2581" t="str">
        <f t="shared" ref="G2581:G2644" si="310">N2581&amp;O2581</f>
        <v>1344NON-CAPITAL TOOLS &amp; EQUIPMENT</v>
      </c>
      <c r="H2581" s="2" t="s">
        <v>1577</v>
      </c>
      <c r="I2581" t="s">
        <v>1326</v>
      </c>
      <c r="J2581" s="2" t="s">
        <v>669</v>
      </c>
      <c r="K2581" s="2" t="s">
        <v>670</v>
      </c>
      <c r="L2581" s="2" t="s">
        <v>395</v>
      </c>
      <c r="M2581" s="2" t="s">
        <v>396</v>
      </c>
      <c r="N2581" s="2" t="s">
        <v>469</v>
      </c>
      <c r="O2581" s="2" t="s">
        <v>470</v>
      </c>
      <c r="P2581" s="2">
        <v>3000</v>
      </c>
      <c r="Q2581" s="2">
        <v>3000</v>
      </c>
      <c r="R2581" s="3">
        <f t="shared" ref="R2581:R2644" si="311">SUM((Q2581*0.055)+Q2581)</f>
        <v>3165</v>
      </c>
      <c r="S2581" s="3">
        <f t="shared" ref="S2581:S2644" si="312">SUM((R2581*0.053)+R2581)</f>
        <v>3332.7449999999999</v>
      </c>
      <c r="T2581" s="2">
        <v>436.1</v>
      </c>
      <c r="U2581" s="2">
        <v>1754.2</v>
      </c>
      <c r="V2581" s="2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436.1</v>
      </c>
      <c r="AF2581">
        <v>0</v>
      </c>
      <c r="AG2581">
        <v>0</v>
      </c>
      <c r="AH2581" s="2">
        <f t="shared" ref="AH2581:AH2644" si="313">SUM(AB2581:AG2581)</f>
        <v>436.1</v>
      </c>
      <c r="AI2581" s="2">
        <f t="shared" si="308"/>
        <v>0.14536666666666667</v>
      </c>
      <c r="AJ2581">
        <v>436.1</v>
      </c>
      <c r="AK2581" s="2">
        <f t="shared" ref="AK2581:AK2644" si="314">T2581*2</f>
        <v>872.2</v>
      </c>
    </row>
    <row r="2582" spans="1:37" ht="12.75" customHeight="1">
      <c r="A2582" s="2">
        <v>14</v>
      </c>
      <c r="B2582" s="2">
        <v>15</v>
      </c>
      <c r="C2582" s="2" t="s">
        <v>10</v>
      </c>
      <c r="D2582" t="s">
        <v>1462</v>
      </c>
      <c r="E2582" s="2" t="s">
        <v>1604</v>
      </c>
      <c r="F2582" t="str">
        <f t="shared" si="309"/>
        <v>078GENERAL EXPENSES - OTHER</v>
      </c>
      <c r="G2582" t="str">
        <f t="shared" si="310"/>
        <v>1348PRINTING &amp; STATIONERY</v>
      </c>
      <c r="H2582" s="2" t="s">
        <v>1577</v>
      </c>
      <c r="I2582" t="s">
        <v>1326</v>
      </c>
      <c r="J2582" s="2" t="s">
        <v>669</v>
      </c>
      <c r="K2582" s="2" t="s">
        <v>670</v>
      </c>
      <c r="L2582" s="2" t="s">
        <v>395</v>
      </c>
      <c r="M2582" s="2" t="s">
        <v>396</v>
      </c>
      <c r="N2582" s="2" t="s">
        <v>473</v>
      </c>
      <c r="O2582" s="2" t="s">
        <v>474</v>
      </c>
      <c r="P2582" s="2">
        <v>8652</v>
      </c>
      <c r="Q2582" s="2">
        <v>8652</v>
      </c>
      <c r="R2582" s="3">
        <f t="shared" si="311"/>
        <v>9127.86</v>
      </c>
      <c r="S2582" s="3">
        <f t="shared" si="312"/>
        <v>9611.6365800000003</v>
      </c>
      <c r="T2582" s="2">
        <v>1891.4599999999998</v>
      </c>
      <c r="U2582" s="2">
        <v>0</v>
      </c>
      <c r="V2582" s="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1393.86</v>
      </c>
      <c r="AC2582">
        <v>0</v>
      </c>
      <c r="AD2582">
        <v>0</v>
      </c>
      <c r="AE2582">
        <v>0</v>
      </c>
      <c r="AF2582">
        <v>256.58</v>
      </c>
      <c r="AG2582">
        <v>241.02</v>
      </c>
      <c r="AH2582" s="2">
        <f t="shared" si="313"/>
        <v>1891.4599999999998</v>
      </c>
      <c r="AI2582" s="2">
        <f t="shared" si="308"/>
        <v>0.21861534905224222</v>
      </c>
      <c r="AJ2582">
        <v>1891.46</v>
      </c>
      <c r="AK2582" s="2">
        <f t="shared" si="314"/>
        <v>3782.9199999999996</v>
      </c>
    </row>
    <row r="2583" spans="1:37" ht="12.75" customHeight="1">
      <c r="A2583" s="2">
        <v>14</v>
      </c>
      <c r="B2583" s="2">
        <v>15</v>
      </c>
      <c r="C2583" s="2" t="s">
        <v>10</v>
      </c>
      <c r="D2583" t="s">
        <v>1462</v>
      </c>
      <c r="E2583" s="2" t="s">
        <v>1604</v>
      </c>
      <c r="F2583" t="str">
        <f t="shared" si="309"/>
        <v>078GENERAL EXPENSES - OTHER</v>
      </c>
      <c r="G2583" t="str">
        <f t="shared" si="310"/>
        <v>1350PROTECTIVE CLOTHING</v>
      </c>
      <c r="H2583" s="2" t="s">
        <v>1577</v>
      </c>
      <c r="I2583" t="s">
        <v>1326</v>
      </c>
      <c r="J2583" s="2" t="s">
        <v>669</v>
      </c>
      <c r="K2583" s="2" t="s">
        <v>670</v>
      </c>
      <c r="L2583" s="2" t="s">
        <v>395</v>
      </c>
      <c r="M2583" s="2" t="s">
        <v>396</v>
      </c>
      <c r="N2583" s="2" t="s">
        <v>475</v>
      </c>
      <c r="O2583" s="2" t="s">
        <v>476</v>
      </c>
      <c r="P2583" s="2">
        <v>5554</v>
      </c>
      <c r="Q2583" s="2">
        <v>5554</v>
      </c>
      <c r="R2583" s="3">
        <f t="shared" si="311"/>
        <v>5859.47</v>
      </c>
      <c r="S2583" s="3">
        <f t="shared" si="312"/>
        <v>6170.0219100000004</v>
      </c>
      <c r="T2583" s="2">
        <v>865</v>
      </c>
      <c r="U2583" s="2">
        <v>0</v>
      </c>
      <c r="V2583" s="2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865</v>
      </c>
      <c r="AF2583">
        <v>0</v>
      </c>
      <c r="AG2583">
        <v>0</v>
      </c>
      <c r="AH2583" s="2">
        <f t="shared" si="313"/>
        <v>865</v>
      </c>
      <c r="AI2583" s="2">
        <f t="shared" si="308"/>
        <v>0.1557436082102989</v>
      </c>
      <c r="AJ2583">
        <v>865</v>
      </c>
      <c r="AK2583" s="2">
        <f t="shared" si="314"/>
        <v>1730</v>
      </c>
    </row>
    <row r="2584" spans="1:37" ht="12.75" customHeight="1">
      <c r="A2584" s="2">
        <v>14</v>
      </c>
      <c r="B2584" s="2">
        <v>15</v>
      </c>
      <c r="C2584" s="2" t="s">
        <v>10</v>
      </c>
      <c r="D2584" t="s">
        <v>1462</v>
      </c>
      <c r="E2584" s="2" t="s">
        <v>1604</v>
      </c>
      <c r="F2584" t="str">
        <f t="shared" si="309"/>
        <v>078GENERAL EXPENSES - OTHER</v>
      </c>
      <c r="G2584" t="str">
        <f t="shared" si="310"/>
        <v>1363SUBSCRIPTIONS</v>
      </c>
      <c r="H2584" s="2" t="s">
        <v>1577</v>
      </c>
      <c r="I2584" t="s">
        <v>1326</v>
      </c>
      <c r="J2584" s="2" t="s">
        <v>669</v>
      </c>
      <c r="K2584" s="2" t="s">
        <v>670</v>
      </c>
      <c r="L2584" s="2" t="s">
        <v>395</v>
      </c>
      <c r="M2584" s="2" t="s">
        <v>396</v>
      </c>
      <c r="N2584" s="2" t="s">
        <v>1231</v>
      </c>
      <c r="O2584" s="2" t="s">
        <v>1232</v>
      </c>
      <c r="P2584" s="2">
        <v>1960</v>
      </c>
      <c r="Q2584" s="2">
        <v>1960</v>
      </c>
      <c r="R2584" s="3">
        <f t="shared" si="311"/>
        <v>2067.8000000000002</v>
      </c>
      <c r="S2584" s="3">
        <f t="shared" si="312"/>
        <v>2177.3934000000004</v>
      </c>
      <c r="T2584" s="2">
        <v>0</v>
      </c>
      <c r="U2584" s="2">
        <v>0</v>
      </c>
      <c r="V2584" s="2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 s="2">
        <f t="shared" si="313"/>
        <v>0</v>
      </c>
      <c r="AI2584" s="2">
        <f t="shared" si="308"/>
        <v>0</v>
      </c>
      <c r="AJ2584">
        <v>0</v>
      </c>
      <c r="AK2584" s="2">
        <f t="shared" si="314"/>
        <v>0</v>
      </c>
    </row>
    <row r="2585" spans="1:37" ht="12.75" customHeight="1">
      <c r="A2585" s="2">
        <v>14</v>
      </c>
      <c r="B2585" s="2">
        <v>15</v>
      </c>
      <c r="C2585" s="2" t="s">
        <v>10</v>
      </c>
      <c r="D2585" t="s">
        <v>1462</v>
      </c>
      <c r="E2585" s="2" t="s">
        <v>1604</v>
      </c>
      <c r="F2585" t="str">
        <f t="shared" si="309"/>
        <v>078GENERAL EXPENSES - OTHER</v>
      </c>
      <c r="G2585" t="str">
        <f t="shared" si="310"/>
        <v>1364SUBSISTANCE &amp; TRAVELLING EXPENSES</v>
      </c>
      <c r="H2585" s="2" t="s">
        <v>1577</v>
      </c>
      <c r="I2585" t="s">
        <v>1326</v>
      </c>
      <c r="J2585" s="2" t="s">
        <v>669</v>
      </c>
      <c r="K2585" s="2" t="s">
        <v>670</v>
      </c>
      <c r="L2585" s="2" t="s">
        <v>395</v>
      </c>
      <c r="M2585" s="2" t="s">
        <v>396</v>
      </c>
      <c r="N2585" s="2" t="s">
        <v>477</v>
      </c>
      <c r="O2585" s="2" t="s">
        <v>478</v>
      </c>
      <c r="P2585" s="2">
        <v>14665</v>
      </c>
      <c r="Q2585" s="2">
        <v>14665</v>
      </c>
      <c r="R2585" s="3">
        <f t="shared" si="311"/>
        <v>15471.575000000001</v>
      </c>
      <c r="S2585" s="3">
        <f t="shared" si="312"/>
        <v>16291.568475</v>
      </c>
      <c r="T2585" s="2">
        <v>0</v>
      </c>
      <c r="U2585" s="2">
        <v>0</v>
      </c>
      <c r="V2585" s="2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 s="2">
        <f t="shared" si="313"/>
        <v>0</v>
      </c>
      <c r="AI2585" s="2">
        <f t="shared" si="308"/>
        <v>0</v>
      </c>
      <c r="AJ2585">
        <v>0</v>
      </c>
      <c r="AK2585" s="2">
        <f t="shared" si="314"/>
        <v>0</v>
      </c>
    </row>
    <row r="2586" spans="1:37" ht="12.75" customHeight="1">
      <c r="A2586" s="2">
        <v>14</v>
      </c>
      <c r="B2586" s="2">
        <v>15</v>
      </c>
      <c r="C2586" s="2" t="s">
        <v>10</v>
      </c>
      <c r="D2586" t="s">
        <v>1462</v>
      </c>
      <c r="E2586" s="2" t="s">
        <v>1604</v>
      </c>
      <c r="F2586" t="str">
        <f t="shared" si="309"/>
        <v>078GENERAL EXPENSES - OTHER</v>
      </c>
      <c r="G2586" t="str">
        <f t="shared" si="310"/>
        <v>1366TELEPHONE</v>
      </c>
      <c r="H2586" s="2" t="s">
        <v>1577</v>
      </c>
      <c r="I2586" t="s">
        <v>1326</v>
      </c>
      <c r="J2586" s="2" t="s">
        <v>669</v>
      </c>
      <c r="K2586" s="2" t="s">
        <v>670</v>
      </c>
      <c r="L2586" s="2" t="s">
        <v>395</v>
      </c>
      <c r="M2586" s="2" t="s">
        <v>396</v>
      </c>
      <c r="N2586" s="2" t="s">
        <v>479</v>
      </c>
      <c r="O2586" s="2" t="s">
        <v>309</v>
      </c>
      <c r="P2586" s="2">
        <v>8358</v>
      </c>
      <c r="Q2586" s="2">
        <f>8358+5148</f>
        <v>13506</v>
      </c>
      <c r="R2586" s="3">
        <f t="shared" si="311"/>
        <v>14248.83</v>
      </c>
      <c r="S2586" s="3">
        <f t="shared" si="312"/>
        <v>15004.01799</v>
      </c>
      <c r="T2586" s="2">
        <v>7760.9699999999993</v>
      </c>
      <c r="U2586" s="2">
        <v>0</v>
      </c>
      <c r="V2586" s="2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1579</v>
      </c>
      <c r="AC2586">
        <v>1297.55</v>
      </c>
      <c r="AD2586">
        <v>1244.2</v>
      </c>
      <c r="AE2586">
        <v>398</v>
      </c>
      <c r="AF2586">
        <v>2030.73</v>
      </c>
      <c r="AG2586">
        <v>1211.49</v>
      </c>
      <c r="AH2586" s="2">
        <f t="shared" si="313"/>
        <v>7760.9699999999993</v>
      </c>
      <c r="AI2586" s="2">
        <f t="shared" si="308"/>
        <v>0.92856783919597985</v>
      </c>
      <c r="AJ2586">
        <v>7760.97</v>
      </c>
      <c r="AK2586" s="2">
        <f t="shared" si="314"/>
        <v>15521.939999999999</v>
      </c>
    </row>
    <row r="2587" spans="1:37" ht="12.75" customHeight="1">
      <c r="A2587" s="2">
        <v>14</v>
      </c>
      <c r="B2587" s="2">
        <v>15</v>
      </c>
      <c r="C2587" s="2" t="s">
        <v>10</v>
      </c>
      <c r="D2587" t="s">
        <v>1462</v>
      </c>
      <c r="E2587" s="2" t="s">
        <v>1604</v>
      </c>
      <c r="F2587" t="str">
        <f t="shared" si="309"/>
        <v>078GENERAL EXPENSES - OTHER</v>
      </c>
      <c r="G2587" t="str">
        <f t="shared" si="310"/>
        <v>1368TRAINING COSTS</v>
      </c>
      <c r="H2587" s="2" t="s">
        <v>1577</v>
      </c>
      <c r="I2587" t="s">
        <v>1326</v>
      </c>
      <c r="J2587" s="2" t="s">
        <v>669</v>
      </c>
      <c r="K2587" s="2" t="s">
        <v>670</v>
      </c>
      <c r="L2587" s="2" t="s">
        <v>395</v>
      </c>
      <c r="M2587" s="2" t="s">
        <v>396</v>
      </c>
      <c r="N2587" s="2" t="s">
        <v>397</v>
      </c>
      <c r="O2587" s="2" t="s">
        <v>398</v>
      </c>
      <c r="P2587" s="2">
        <v>3079</v>
      </c>
      <c r="Q2587" s="2">
        <v>3079</v>
      </c>
      <c r="R2587" s="3">
        <f t="shared" si="311"/>
        <v>3248.3449999999998</v>
      </c>
      <c r="S2587" s="3">
        <f t="shared" si="312"/>
        <v>3420.5072849999997</v>
      </c>
      <c r="T2587" s="2">
        <v>0</v>
      </c>
      <c r="U2587" s="2">
        <v>0</v>
      </c>
      <c r="V2587" s="2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 s="2">
        <f t="shared" si="313"/>
        <v>0</v>
      </c>
      <c r="AI2587" s="2">
        <f t="shared" si="308"/>
        <v>0</v>
      </c>
      <c r="AJ2587">
        <v>0</v>
      </c>
      <c r="AK2587" s="2">
        <f t="shared" si="314"/>
        <v>0</v>
      </c>
    </row>
    <row r="2588" spans="1:37" ht="12.75" customHeight="1">
      <c r="A2588" s="2">
        <v>14</v>
      </c>
      <c r="B2588" s="2">
        <v>15</v>
      </c>
      <c r="C2588" s="2" t="s">
        <v>10</v>
      </c>
      <c r="D2588" t="s">
        <v>1463</v>
      </c>
      <c r="E2588" s="2" t="s">
        <v>1610</v>
      </c>
      <c r="F2588" t="str">
        <f t="shared" si="309"/>
        <v>078GENERAL EXPENSES - OTHER</v>
      </c>
      <c r="G2588" t="str">
        <f t="shared" si="310"/>
        <v>1308CONFERENCE &amp; CONVENTION COST - DOMESTIC</v>
      </c>
      <c r="H2588" s="2" t="s">
        <v>1584</v>
      </c>
      <c r="I2588" t="s">
        <v>1326</v>
      </c>
      <c r="J2588" s="2" t="s">
        <v>671</v>
      </c>
      <c r="K2588" s="2" t="s">
        <v>672</v>
      </c>
      <c r="L2588" s="2" t="s">
        <v>395</v>
      </c>
      <c r="M2588" s="2" t="s">
        <v>396</v>
      </c>
      <c r="N2588" s="2" t="s">
        <v>463</v>
      </c>
      <c r="O2588" s="2" t="s">
        <v>464</v>
      </c>
      <c r="P2588" s="2">
        <v>3877</v>
      </c>
      <c r="Q2588" s="2">
        <v>3877</v>
      </c>
      <c r="R2588" s="3">
        <f t="shared" si="311"/>
        <v>4090.2350000000001</v>
      </c>
      <c r="S2588" s="3">
        <f t="shared" si="312"/>
        <v>4307.0174550000002</v>
      </c>
      <c r="T2588" s="2">
        <v>3596.49</v>
      </c>
      <c r="U2588" s="2">
        <v>0</v>
      </c>
      <c r="V2588" s="2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3596.49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 s="2">
        <f t="shared" si="313"/>
        <v>3596.49</v>
      </c>
      <c r="AI2588" s="2">
        <f t="shared" si="308"/>
        <v>0.92764766572091817</v>
      </c>
      <c r="AJ2588">
        <v>3596.49</v>
      </c>
      <c r="AK2588" s="2">
        <f t="shared" si="314"/>
        <v>7192.98</v>
      </c>
    </row>
    <row r="2589" spans="1:37" ht="12.75" customHeight="1">
      <c r="A2589" s="2">
        <v>14</v>
      </c>
      <c r="B2589" s="2">
        <v>15</v>
      </c>
      <c r="C2589" s="2" t="s">
        <v>10</v>
      </c>
      <c r="D2589" t="s">
        <v>1463</v>
      </c>
      <c r="E2589" s="2" t="s">
        <v>1610</v>
      </c>
      <c r="F2589" t="str">
        <f t="shared" si="309"/>
        <v>078GENERAL EXPENSES - OTHER</v>
      </c>
      <c r="G2589" t="str">
        <f t="shared" si="310"/>
        <v>1310CONSULTANTS &amp; PROFFESIONAL FEES</v>
      </c>
      <c r="H2589" s="2" t="s">
        <v>1584</v>
      </c>
      <c r="I2589" t="s">
        <v>1326</v>
      </c>
      <c r="J2589" s="2" t="s">
        <v>671</v>
      </c>
      <c r="K2589" s="2" t="s">
        <v>672</v>
      </c>
      <c r="L2589" s="2" t="s">
        <v>395</v>
      </c>
      <c r="M2589" s="2" t="s">
        <v>396</v>
      </c>
      <c r="N2589" s="2" t="s">
        <v>457</v>
      </c>
      <c r="O2589" s="2" t="s">
        <v>458</v>
      </c>
      <c r="P2589" s="2">
        <v>800000</v>
      </c>
      <c r="Q2589" s="2">
        <v>800000</v>
      </c>
      <c r="R2589" s="3">
        <f t="shared" si="311"/>
        <v>844000</v>
      </c>
      <c r="S2589" s="3">
        <f t="shared" si="312"/>
        <v>888732</v>
      </c>
      <c r="T2589" s="2">
        <v>506000</v>
      </c>
      <c r="U2589" s="2">
        <v>0</v>
      </c>
      <c r="V2589" s="2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101200</v>
      </c>
      <c r="AD2589">
        <v>101200</v>
      </c>
      <c r="AE2589">
        <v>0</v>
      </c>
      <c r="AF2589">
        <v>202400</v>
      </c>
      <c r="AG2589">
        <v>101200</v>
      </c>
      <c r="AH2589" s="2">
        <f t="shared" si="313"/>
        <v>506000</v>
      </c>
      <c r="AI2589" s="2">
        <f t="shared" si="308"/>
        <v>0.63249999999999995</v>
      </c>
      <c r="AJ2589">
        <v>506000</v>
      </c>
      <c r="AK2589" s="2">
        <f t="shared" si="314"/>
        <v>1012000</v>
      </c>
    </row>
    <row r="2590" spans="1:37" ht="12.75" customHeight="1">
      <c r="A2590" s="2">
        <v>14</v>
      </c>
      <c r="B2590" s="2">
        <v>15</v>
      </c>
      <c r="C2590" s="2" t="s">
        <v>10</v>
      </c>
      <c r="D2590" t="s">
        <v>1463</v>
      </c>
      <c r="E2590" s="2" t="s">
        <v>1610</v>
      </c>
      <c r="F2590" t="str">
        <f t="shared" si="309"/>
        <v>078GENERAL EXPENSES - OTHER</v>
      </c>
      <c r="G2590" t="str">
        <f t="shared" si="310"/>
        <v>1321ENTERTAINMENT - OFFICIALS</v>
      </c>
      <c r="H2590" s="2" t="s">
        <v>1584</v>
      </c>
      <c r="I2590" t="s">
        <v>1326</v>
      </c>
      <c r="J2590" s="2" t="s">
        <v>671</v>
      </c>
      <c r="K2590" s="2" t="s">
        <v>672</v>
      </c>
      <c r="L2590" s="2" t="s">
        <v>395</v>
      </c>
      <c r="M2590" s="2" t="s">
        <v>396</v>
      </c>
      <c r="N2590" s="2" t="s">
        <v>467</v>
      </c>
      <c r="O2590" s="2" t="s">
        <v>468</v>
      </c>
      <c r="P2590" s="2">
        <v>4000</v>
      </c>
      <c r="Q2590" s="2">
        <v>4000</v>
      </c>
      <c r="R2590" s="3">
        <f t="shared" si="311"/>
        <v>4220</v>
      </c>
      <c r="S2590" s="3">
        <f t="shared" si="312"/>
        <v>4443.66</v>
      </c>
      <c r="T2590" s="2">
        <v>276.3</v>
      </c>
      <c r="U2590" s="2">
        <v>0</v>
      </c>
      <c r="V2590" s="2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276.3</v>
      </c>
      <c r="AE2590">
        <v>0</v>
      </c>
      <c r="AF2590">
        <v>0</v>
      </c>
      <c r="AG2590">
        <v>0</v>
      </c>
      <c r="AH2590" s="2">
        <f t="shared" si="313"/>
        <v>276.3</v>
      </c>
      <c r="AI2590" s="2">
        <f t="shared" si="308"/>
        <v>6.9074999999999998E-2</v>
      </c>
      <c r="AJ2590">
        <v>276.3</v>
      </c>
      <c r="AK2590" s="2">
        <f t="shared" si="314"/>
        <v>552.6</v>
      </c>
    </row>
    <row r="2591" spans="1:37" ht="12.75" customHeight="1">
      <c r="A2591" s="2">
        <v>14</v>
      </c>
      <c r="B2591" s="2">
        <v>15</v>
      </c>
      <c r="C2591" s="2" t="s">
        <v>10</v>
      </c>
      <c r="D2591" t="s">
        <v>1463</v>
      </c>
      <c r="E2591" s="2" t="s">
        <v>1610</v>
      </c>
      <c r="F2591" t="str">
        <f t="shared" si="309"/>
        <v>078GENERAL EXPENSES - OTHER</v>
      </c>
      <c r="G2591" t="str">
        <f t="shared" si="310"/>
        <v>1336LICENCES &amp; PERMITS - NON VEHICLE</v>
      </c>
      <c r="H2591" s="2" t="s">
        <v>1584</v>
      </c>
      <c r="I2591" t="s">
        <v>1326</v>
      </c>
      <c r="J2591" s="2" t="s">
        <v>671</v>
      </c>
      <c r="K2591" s="2" t="s">
        <v>672</v>
      </c>
      <c r="L2591" s="2" t="s">
        <v>395</v>
      </c>
      <c r="M2591" s="2" t="s">
        <v>396</v>
      </c>
      <c r="N2591" s="2" t="s">
        <v>459</v>
      </c>
      <c r="O2591" s="2" t="s">
        <v>460</v>
      </c>
      <c r="P2591" s="2">
        <v>543</v>
      </c>
      <c r="Q2591" s="2">
        <v>543</v>
      </c>
      <c r="R2591" s="3">
        <f t="shared" si="311"/>
        <v>572.86500000000001</v>
      </c>
      <c r="S2591" s="3">
        <f t="shared" si="312"/>
        <v>603.22684500000003</v>
      </c>
      <c r="T2591" s="2">
        <v>0</v>
      </c>
      <c r="U2591" s="2">
        <v>0</v>
      </c>
      <c r="V2591" s="2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 s="2">
        <f t="shared" si="313"/>
        <v>0</v>
      </c>
      <c r="AI2591" s="2">
        <f t="shared" si="308"/>
        <v>0</v>
      </c>
      <c r="AJ2591">
        <v>0</v>
      </c>
      <c r="AK2591" s="2">
        <f t="shared" si="314"/>
        <v>0</v>
      </c>
    </row>
    <row r="2592" spans="1:37" ht="12.75" customHeight="1">
      <c r="A2592" s="2">
        <v>14</v>
      </c>
      <c r="B2592" s="2">
        <v>15</v>
      </c>
      <c r="C2592" s="2" t="s">
        <v>10</v>
      </c>
      <c r="D2592" t="s">
        <v>1463</v>
      </c>
      <c r="E2592" s="2" t="s">
        <v>1610</v>
      </c>
      <c r="F2592" t="str">
        <f t="shared" si="309"/>
        <v>078GENERAL EXPENSES - OTHER</v>
      </c>
      <c r="G2592" t="str">
        <f t="shared" si="310"/>
        <v>1347POSTAGE &amp; COURIER FEES</v>
      </c>
      <c r="H2592" s="2" t="s">
        <v>1584</v>
      </c>
      <c r="I2592" t="s">
        <v>1326</v>
      </c>
      <c r="J2592" s="2" t="s">
        <v>671</v>
      </c>
      <c r="K2592" s="2" t="s">
        <v>672</v>
      </c>
      <c r="L2592" s="2" t="s">
        <v>395</v>
      </c>
      <c r="M2592" s="2" t="s">
        <v>396</v>
      </c>
      <c r="N2592" s="2" t="s">
        <v>471</v>
      </c>
      <c r="O2592" s="2" t="s">
        <v>472</v>
      </c>
      <c r="P2592" s="2">
        <v>1263</v>
      </c>
      <c r="Q2592" s="2">
        <v>1263</v>
      </c>
      <c r="R2592" s="3">
        <f t="shared" si="311"/>
        <v>1332.4649999999999</v>
      </c>
      <c r="S2592" s="3">
        <f t="shared" si="312"/>
        <v>1403.0856449999999</v>
      </c>
      <c r="T2592" s="2">
        <v>0</v>
      </c>
      <c r="U2592" s="2">
        <v>0</v>
      </c>
      <c r="V2592" s="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 s="2">
        <f t="shared" si="313"/>
        <v>0</v>
      </c>
      <c r="AI2592" s="2">
        <f t="shared" si="308"/>
        <v>0</v>
      </c>
      <c r="AJ2592">
        <v>0</v>
      </c>
      <c r="AK2592" s="2">
        <f t="shared" si="314"/>
        <v>0</v>
      </c>
    </row>
    <row r="2593" spans="1:37" ht="12.75" customHeight="1">
      <c r="A2593" s="2">
        <v>14</v>
      </c>
      <c r="B2593" s="2">
        <v>15</v>
      </c>
      <c r="C2593" s="2" t="s">
        <v>10</v>
      </c>
      <c r="D2593" t="s">
        <v>1463</v>
      </c>
      <c r="E2593" s="2" t="s">
        <v>1610</v>
      </c>
      <c r="F2593" t="str">
        <f t="shared" si="309"/>
        <v>078GENERAL EXPENSES - OTHER</v>
      </c>
      <c r="G2593" t="str">
        <f t="shared" si="310"/>
        <v>1348PRINTING &amp; STATIONERY</v>
      </c>
      <c r="H2593" s="2" t="s">
        <v>1584</v>
      </c>
      <c r="I2593" t="s">
        <v>1326</v>
      </c>
      <c r="J2593" s="2" t="s">
        <v>671</v>
      </c>
      <c r="K2593" s="2" t="s">
        <v>672</v>
      </c>
      <c r="L2593" s="2" t="s">
        <v>395</v>
      </c>
      <c r="M2593" s="2" t="s">
        <v>396</v>
      </c>
      <c r="N2593" s="2" t="s">
        <v>473</v>
      </c>
      <c r="O2593" s="2" t="s">
        <v>474</v>
      </c>
      <c r="P2593" s="2">
        <v>11265</v>
      </c>
      <c r="Q2593" s="2">
        <v>11265</v>
      </c>
      <c r="R2593" s="3">
        <f t="shared" si="311"/>
        <v>11884.575000000001</v>
      </c>
      <c r="S2593" s="3">
        <f t="shared" si="312"/>
        <v>12514.457475000001</v>
      </c>
      <c r="T2593" s="2">
        <v>5832.88</v>
      </c>
      <c r="U2593" s="2">
        <v>0</v>
      </c>
      <c r="V2593" s="2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2382.56</v>
      </c>
      <c r="AC2593">
        <v>677.36</v>
      </c>
      <c r="AD2593">
        <v>194.22</v>
      </c>
      <c r="AE2593">
        <v>0</v>
      </c>
      <c r="AF2593">
        <v>773.24</v>
      </c>
      <c r="AG2593">
        <v>1805.5</v>
      </c>
      <c r="AH2593" s="2">
        <f t="shared" si="313"/>
        <v>5832.88</v>
      </c>
      <c r="AI2593" s="2">
        <f t="shared" si="308"/>
        <v>0.51778783843763876</v>
      </c>
      <c r="AJ2593">
        <v>5832.88</v>
      </c>
      <c r="AK2593" s="2">
        <f t="shared" si="314"/>
        <v>11665.76</v>
      </c>
    </row>
    <row r="2594" spans="1:37" ht="12.75" customHeight="1">
      <c r="A2594" s="2">
        <v>14</v>
      </c>
      <c r="B2594" s="2">
        <v>15</v>
      </c>
      <c r="C2594" s="2" t="s">
        <v>10</v>
      </c>
      <c r="D2594" t="s">
        <v>1463</v>
      </c>
      <c r="E2594" s="2" t="s">
        <v>1610</v>
      </c>
      <c r="F2594" t="str">
        <f t="shared" si="309"/>
        <v>078GENERAL EXPENSES - OTHER</v>
      </c>
      <c r="G2594" t="str">
        <f t="shared" si="310"/>
        <v>1363SUBSCRIPTIONS</v>
      </c>
      <c r="H2594" s="2" t="s">
        <v>1584</v>
      </c>
      <c r="I2594" t="s">
        <v>1326</v>
      </c>
      <c r="J2594" s="2" t="s">
        <v>671</v>
      </c>
      <c r="K2594" s="2" t="s">
        <v>672</v>
      </c>
      <c r="L2594" s="2" t="s">
        <v>395</v>
      </c>
      <c r="M2594" s="2" t="s">
        <v>396</v>
      </c>
      <c r="N2594" s="2" t="s">
        <v>1231</v>
      </c>
      <c r="O2594" s="2" t="s">
        <v>1232</v>
      </c>
      <c r="P2594" s="2">
        <v>10000</v>
      </c>
      <c r="Q2594" s="2">
        <v>10000</v>
      </c>
      <c r="R2594" s="3">
        <f t="shared" si="311"/>
        <v>10550</v>
      </c>
      <c r="S2594" s="3">
        <f t="shared" si="312"/>
        <v>11109.15</v>
      </c>
      <c r="T2594" s="2">
        <v>8500</v>
      </c>
      <c r="U2594" s="2">
        <v>0</v>
      </c>
      <c r="V2594" s="2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8500</v>
      </c>
      <c r="AD2594">
        <v>0</v>
      </c>
      <c r="AE2594">
        <v>0</v>
      </c>
      <c r="AF2594">
        <v>0</v>
      </c>
      <c r="AG2594">
        <v>0</v>
      </c>
      <c r="AH2594" s="2">
        <f t="shared" si="313"/>
        <v>8500</v>
      </c>
      <c r="AI2594" s="2">
        <f t="shared" si="308"/>
        <v>0.85</v>
      </c>
      <c r="AJ2594">
        <v>8500</v>
      </c>
      <c r="AK2594" s="2">
        <f t="shared" si="314"/>
        <v>17000</v>
      </c>
    </row>
    <row r="2595" spans="1:37" ht="12.75" customHeight="1">
      <c r="A2595" s="2">
        <v>14</v>
      </c>
      <c r="B2595" s="2">
        <v>15</v>
      </c>
      <c r="C2595" s="2" t="s">
        <v>10</v>
      </c>
      <c r="D2595" t="s">
        <v>1463</v>
      </c>
      <c r="E2595" s="2" t="s">
        <v>1610</v>
      </c>
      <c r="F2595" t="str">
        <f t="shared" si="309"/>
        <v>078GENERAL EXPENSES - OTHER</v>
      </c>
      <c r="G2595" t="str">
        <f t="shared" si="310"/>
        <v>1364SUBSISTANCE &amp; TRAVELLING EXPENSES</v>
      </c>
      <c r="H2595" s="2" t="s">
        <v>1584</v>
      </c>
      <c r="I2595" t="s">
        <v>1326</v>
      </c>
      <c r="J2595" s="2" t="s">
        <v>671</v>
      </c>
      <c r="K2595" s="2" t="s">
        <v>672</v>
      </c>
      <c r="L2595" s="2" t="s">
        <v>395</v>
      </c>
      <c r="M2595" s="2" t="s">
        <v>396</v>
      </c>
      <c r="N2595" s="2" t="s">
        <v>477</v>
      </c>
      <c r="O2595" s="2" t="s">
        <v>478</v>
      </c>
      <c r="P2595" s="2">
        <v>60000</v>
      </c>
      <c r="Q2595" s="2">
        <v>60000</v>
      </c>
      <c r="R2595" s="3">
        <f t="shared" si="311"/>
        <v>63300</v>
      </c>
      <c r="S2595" s="3">
        <f t="shared" si="312"/>
        <v>66654.899999999994</v>
      </c>
      <c r="T2595" s="2">
        <v>22893.14</v>
      </c>
      <c r="U2595" s="2">
        <v>0</v>
      </c>
      <c r="V2595" s="2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4821.1000000000004</v>
      </c>
      <c r="AC2595">
        <v>5154.29</v>
      </c>
      <c r="AD2595">
        <v>2117.1999999999998</v>
      </c>
      <c r="AE2595">
        <v>3891.75</v>
      </c>
      <c r="AF2595">
        <v>0</v>
      </c>
      <c r="AG2595">
        <v>6908.8</v>
      </c>
      <c r="AH2595" s="2">
        <f t="shared" si="313"/>
        <v>22893.14</v>
      </c>
      <c r="AI2595" s="2">
        <f t="shared" si="308"/>
        <v>0.38155233333333333</v>
      </c>
      <c r="AJ2595">
        <v>22893.14</v>
      </c>
      <c r="AK2595" s="2">
        <f t="shared" si="314"/>
        <v>45786.28</v>
      </c>
    </row>
    <row r="2596" spans="1:37" ht="12.75" customHeight="1">
      <c r="A2596" s="2">
        <v>14</v>
      </c>
      <c r="B2596" s="2">
        <v>15</v>
      </c>
      <c r="C2596" s="2" t="s">
        <v>10</v>
      </c>
      <c r="D2596" t="s">
        <v>1463</v>
      </c>
      <c r="E2596" s="2" t="s">
        <v>1610</v>
      </c>
      <c r="F2596" t="str">
        <f t="shared" si="309"/>
        <v>078GENERAL EXPENSES - OTHER</v>
      </c>
      <c r="G2596" t="str">
        <f t="shared" si="310"/>
        <v>1366TELEPHONE</v>
      </c>
      <c r="H2596" s="2" t="s">
        <v>1584</v>
      </c>
      <c r="I2596" t="s">
        <v>1326</v>
      </c>
      <c r="J2596" s="2" t="s">
        <v>671</v>
      </c>
      <c r="K2596" s="2" t="s">
        <v>672</v>
      </c>
      <c r="L2596" s="2" t="s">
        <v>395</v>
      </c>
      <c r="M2596" s="2" t="s">
        <v>396</v>
      </c>
      <c r="N2596" s="2" t="s">
        <v>479</v>
      </c>
      <c r="O2596" s="2" t="s">
        <v>309</v>
      </c>
      <c r="P2596" s="2">
        <v>46273</v>
      </c>
      <c r="Q2596" s="2">
        <f>46273+46273</f>
        <v>92546</v>
      </c>
      <c r="R2596" s="3">
        <f t="shared" si="311"/>
        <v>97636.03</v>
      </c>
      <c r="S2596" s="3">
        <f t="shared" si="312"/>
        <v>102810.73959</v>
      </c>
      <c r="T2596" s="2">
        <v>24803.850000000002</v>
      </c>
      <c r="U2596" s="2">
        <v>0</v>
      </c>
      <c r="V2596" s="2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4136.32</v>
      </c>
      <c r="AC2596">
        <v>4346.6099999999997</v>
      </c>
      <c r="AD2596">
        <v>4173.1000000000004</v>
      </c>
      <c r="AE2596">
        <v>2778.53</v>
      </c>
      <c r="AF2596">
        <v>5545.73</v>
      </c>
      <c r="AG2596">
        <v>3823.56</v>
      </c>
      <c r="AH2596" s="2">
        <f t="shared" si="313"/>
        <v>24803.850000000002</v>
      </c>
      <c r="AI2596" s="2">
        <f t="shared" si="308"/>
        <v>0.53603289175112923</v>
      </c>
      <c r="AJ2596">
        <v>24803.85</v>
      </c>
      <c r="AK2596" s="2">
        <f t="shared" si="314"/>
        <v>49607.700000000004</v>
      </c>
    </row>
    <row r="2597" spans="1:37" ht="12.75" customHeight="1">
      <c r="A2597" s="2">
        <v>14</v>
      </c>
      <c r="B2597" s="2">
        <v>15</v>
      </c>
      <c r="C2597" s="2" t="s">
        <v>10</v>
      </c>
      <c r="D2597" t="s">
        <v>1464</v>
      </c>
      <c r="E2597" s="2" t="s">
        <v>1610</v>
      </c>
      <c r="F2597" t="str">
        <f t="shared" si="309"/>
        <v>078GENERAL EXPENSES - OTHER</v>
      </c>
      <c r="G2597" t="str">
        <f t="shared" si="310"/>
        <v>1301ADVERTISING - GENERAL</v>
      </c>
      <c r="H2597" s="2" t="s">
        <v>1584</v>
      </c>
      <c r="I2597" t="s">
        <v>1326</v>
      </c>
      <c r="J2597" s="2" t="s">
        <v>673</v>
      </c>
      <c r="K2597" s="2" t="s">
        <v>674</v>
      </c>
      <c r="L2597" s="2" t="s">
        <v>395</v>
      </c>
      <c r="M2597" s="2" t="s">
        <v>396</v>
      </c>
      <c r="N2597" s="2" t="s">
        <v>529</v>
      </c>
      <c r="O2597" s="2" t="s">
        <v>530</v>
      </c>
      <c r="P2597" s="2">
        <v>6610</v>
      </c>
      <c r="Q2597" s="2">
        <v>6610</v>
      </c>
      <c r="R2597" s="3">
        <f t="shared" si="311"/>
        <v>6973.55</v>
      </c>
      <c r="S2597" s="3">
        <f t="shared" si="312"/>
        <v>7343.14815</v>
      </c>
      <c r="T2597" s="2">
        <v>0</v>
      </c>
      <c r="U2597" s="2">
        <v>0</v>
      </c>
      <c r="V2597" s="2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 s="2">
        <f t="shared" si="313"/>
        <v>0</v>
      </c>
      <c r="AI2597" s="2">
        <f t="shared" si="308"/>
        <v>0</v>
      </c>
      <c r="AJ2597">
        <v>0</v>
      </c>
      <c r="AK2597" s="2">
        <f t="shared" si="314"/>
        <v>0</v>
      </c>
    </row>
    <row r="2598" spans="1:37" ht="12.75" customHeight="1">
      <c r="A2598" s="2">
        <v>14</v>
      </c>
      <c r="B2598" s="2">
        <v>15</v>
      </c>
      <c r="C2598" s="2" t="s">
        <v>10</v>
      </c>
      <c r="D2598" t="s">
        <v>1464</v>
      </c>
      <c r="E2598" s="2" t="s">
        <v>1610</v>
      </c>
      <c r="F2598" t="str">
        <f t="shared" si="309"/>
        <v>078GENERAL EXPENSES - OTHER</v>
      </c>
      <c r="G2598" t="str">
        <f t="shared" si="310"/>
        <v>1308CONFERENCE &amp; CONVENTION COST - DOMESTIC</v>
      </c>
      <c r="H2598" s="2" t="s">
        <v>1584</v>
      </c>
      <c r="I2598" t="s">
        <v>1326</v>
      </c>
      <c r="J2598" s="2" t="s">
        <v>673</v>
      </c>
      <c r="K2598" s="2" t="s">
        <v>674</v>
      </c>
      <c r="L2598" s="2" t="s">
        <v>395</v>
      </c>
      <c r="M2598" s="2" t="s">
        <v>396</v>
      </c>
      <c r="N2598" s="2" t="s">
        <v>463</v>
      </c>
      <c r="O2598" s="2" t="s">
        <v>464</v>
      </c>
      <c r="P2598" s="2">
        <v>3609</v>
      </c>
      <c r="Q2598" s="2">
        <v>3609</v>
      </c>
      <c r="R2598" s="3">
        <f t="shared" si="311"/>
        <v>3807.4949999999999</v>
      </c>
      <c r="S2598" s="3">
        <f t="shared" si="312"/>
        <v>4009.2922349999999</v>
      </c>
      <c r="T2598" s="2">
        <v>3596.49</v>
      </c>
      <c r="U2598" s="2">
        <v>0</v>
      </c>
      <c r="V2598" s="2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3596.49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 s="2">
        <f t="shared" si="313"/>
        <v>3596.49</v>
      </c>
      <c r="AI2598" s="2">
        <f t="shared" si="308"/>
        <v>0.99653366583541136</v>
      </c>
      <c r="AJ2598">
        <v>3596.49</v>
      </c>
      <c r="AK2598" s="2">
        <f t="shared" si="314"/>
        <v>7192.98</v>
      </c>
    </row>
    <row r="2599" spans="1:37" ht="12.75" customHeight="1">
      <c r="A2599" s="2">
        <v>14</v>
      </c>
      <c r="B2599" s="2">
        <v>15</v>
      </c>
      <c r="C2599" s="2" t="s">
        <v>10</v>
      </c>
      <c r="D2599" t="s">
        <v>1464</v>
      </c>
      <c r="E2599" s="2" t="s">
        <v>1610</v>
      </c>
      <c r="F2599" t="str">
        <f t="shared" si="309"/>
        <v>078GENERAL EXPENSES - OTHER</v>
      </c>
      <c r="G2599" t="str">
        <f t="shared" si="310"/>
        <v>1311CONSUMABLE DOMESTIC ITEMS</v>
      </c>
      <c r="H2599" s="2" t="s">
        <v>1584</v>
      </c>
      <c r="I2599" t="s">
        <v>1326</v>
      </c>
      <c r="J2599" s="2" t="s">
        <v>673</v>
      </c>
      <c r="K2599" s="2" t="s">
        <v>674</v>
      </c>
      <c r="L2599" s="2" t="s">
        <v>395</v>
      </c>
      <c r="M2599" s="2" t="s">
        <v>396</v>
      </c>
      <c r="N2599" s="2" t="s">
        <v>465</v>
      </c>
      <c r="O2599" s="2" t="s">
        <v>466</v>
      </c>
      <c r="P2599" s="2">
        <v>20006</v>
      </c>
      <c r="Q2599" s="2">
        <v>20006</v>
      </c>
      <c r="R2599" s="3">
        <f t="shared" si="311"/>
        <v>21106.33</v>
      </c>
      <c r="S2599" s="3">
        <f t="shared" si="312"/>
        <v>22224.965490000002</v>
      </c>
      <c r="T2599" s="2">
        <v>17769.59</v>
      </c>
      <c r="U2599" s="2">
        <v>0</v>
      </c>
      <c r="V2599" s="2">
        <v>216.28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5052.8999999999996</v>
      </c>
      <c r="AC2599">
        <v>1419.41</v>
      </c>
      <c r="AD2599">
        <v>3704</v>
      </c>
      <c r="AE2599">
        <v>1390.99</v>
      </c>
      <c r="AF2599">
        <v>1829.75</v>
      </c>
      <c r="AG2599">
        <v>4372.54</v>
      </c>
      <c r="AH2599" s="2">
        <f t="shared" si="313"/>
        <v>17769.59</v>
      </c>
      <c r="AI2599" s="2">
        <f t="shared" si="308"/>
        <v>0.88821303608917324</v>
      </c>
      <c r="AJ2599">
        <v>17985.87</v>
      </c>
      <c r="AK2599" s="2">
        <f t="shared" si="314"/>
        <v>35539.18</v>
      </c>
    </row>
    <row r="2600" spans="1:37" ht="12.75" customHeight="1">
      <c r="A2600" s="2">
        <v>14</v>
      </c>
      <c r="B2600" s="2">
        <v>15</v>
      </c>
      <c r="C2600" s="2" t="s">
        <v>10</v>
      </c>
      <c r="D2600" t="s">
        <v>1464</v>
      </c>
      <c r="E2600" s="2" t="s">
        <v>1610</v>
      </c>
      <c r="F2600" t="str">
        <f t="shared" si="309"/>
        <v>078GENERAL EXPENSES - OTHER</v>
      </c>
      <c r="G2600" t="str">
        <f t="shared" si="310"/>
        <v>1321ENTERTAINMENT - OFFICIALS</v>
      </c>
      <c r="H2600" s="2" t="s">
        <v>1584</v>
      </c>
      <c r="I2600" t="s">
        <v>1326</v>
      </c>
      <c r="J2600" s="2" t="s">
        <v>673</v>
      </c>
      <c r="K2600" s="2" t="s">
        <v>674</v>
      </c>
      <c r="L2600" s="2" t="s">
        <v>395</v>
      </c>
      <c r="M2600" s="2" t="s">
        <v>396</v>
      </c>
      <c r="N2600" s="2" t="s">
        <v>467</v>
      </c>
      <c r="O2600" s="2" t="s">
        <v>468</v>
      </c>
      <c r="P2600" s="2">
        <v>2000</v>
      </c>
      <c r="Q2600" s="2">
        <v>2000</v>
      </c>
      <c r="R2600" s="3">
        <f t="shared" si="311"/>
        <v>2110</v>
      </c>
      <c r="S2600" s="3">
        <f t="shared" si="312"/>
        <v>2221.83</v>
      </c>
      <c r="T2600" s="2">
        <v>0</v>
      </c>
      <c r="U2600" s="2">
        <v>0</v>
      </c>
      <c r="V2600" s="2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 s="2">
        <f t="shared" si="313"/>
        <v>0</v>
      </c>
      <c r="AI2600" s="2">
        <f t="shared" si="308"/>
        <v>0</v>
      </c>
      <c r="AJ2600">
        <v>0</v>
      </c>
      <c r="AK2600" s="2">
        <f t="shared" si="314"/>
        <v>0</v>
      </c>
    </row>
    <row r="2601" spans="1:37" ht="12.75" customHeight="1">
      <c r="A2601" s="2">
        <v>14</v>
      </c>
      <c r="B2601" s="2">
        <v>15</v>
      </c>
      <c r="C2601" s="2" t="s">
        <v>10</v>
      </c>
      <c r="D2601" t="s">
        <v>1464</v>
      </c>
      <c r="E2601" s="2" t="s">
        <v>1610</v>
      </c>
      <c r="F2601" t="str">
        <f t="shared" si="309"/>
        <v>078GENERAL EXPENSES - OTHER</v>
      </c>
      <c r="G2601" t="str">
        <f t="shared" si="310"/>
        <v>1323ELECTRICITY - ESKOM</v>
      </c>
      <c r="H2601" s="2" t="s">
        <v>1584</v>
      </c>
      <c r="I2601" t="s">
        <v>1326</v>
      </c>
      <c r="J2601" s="2" t="s">
        <v>673</v>
      </c>
      <c r="K2601" s="2" t="s">
        <v>674</v>
      </c>
      <c r="L2601" s="2" t="s">
        <v>395</v>
      </c>
      <c r="M2601" s="2" t="s">
        <v>396</v>
      </c>
      <c r="N2601" s="2" t="s">
        <v>1286</v>
      </c>
      <c r="O2601" s="2" t="s">
        <v>1287</v>
      </c>
      <c r="P2601" s="2">
        <v>69154</v>
      </c>
      <c r="Q2601" s="2">
        <f>69154*2</f>
        <v>138308</v>
      </c>
      <c r="R2601" s="3">
        <f t="shared" si="311"/>
        <v>145914.94</v>
      </c>
      <c r="S2601" s="3">
        <f t="shared" si="312"/>
        <v>153648.43182</v>
      </c>
      <c r="T2601" s="2">
        <v>69047.48</v>
      </c>
      <c r="U2601" s="2">
        <v>0</v>
      </c>
      <c r="V2601" s="2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19244.29</v>
      </c>
      <c r="AD2601">
        <v>19305.11</v>
      </c>
      <c r="AE2601">
        <v>16469.07</v>
      </c>
      <c r="AF2601">
        <v>13891.46</v>
      </c>
      <c r="AG2601">
        <v>137.55000000000001</v>
      </c>
      <c r="AH2601" s="2">
        <f t="shared" si="313"/>
        <v>69047.48</v>
      </c>
      <c r="AI2601" s="2">
        <f t="shared" si="308"/>
        <v>0.99845966972264799</v>
      </c>
      <c r="AJ2601">
        <v>69047.48</v>
      </c>
      <c r="AK2601" s="2">
        <f t="shared" si="314"/>
        <v>138094.96</v>
      </c>
    </row>
    <row r="2602" spans="1:37" ht="12.75" customHeight="1">
      <c r="A2602" s="2">
        <v>14</v>
      </c>
      <c r="B2602" s="2">
        <v>15</v>
      </c>
      <c r="C2602" s="2" t="s">
        <v>10</v>
      </c>
      <c r="D2602" t="s">
        <v>1464</v>
      </c>
      <c r="E2602" s="2" t="s">
        <v>1610</v>
      </c>
      <c r="F2602" t="str">
        <f t="shared" si="309"/>
        <v>078GENERAL EXPENSES - OTHER</v>
      </c>
      <c r="G2602" t="str">
        <f t="shared" si="310"/>
        <v>1325FUEL - VEHICLES</v>
      </c>
      <c r="H2602" s="2" t="s">
        <v>1584</v>
      </c>
      <c r="I2602" t="s">
        <v>1326</v>
      </c>
      <c r="J2602" s="2" t="s">
        <v>673</v>
      </c>
      <c r="K2602" s="2" t="s">
        <v>674</v>
      </c>
      <c r="L2602" s="2" t="s">
        <v>395</v>
      </c>
      <c r="M2602" s="2" t="s">
        <v>396</v>
      </c>
      <c r="N2602" s="2" t="s">
        <v>665</v>
      </c>
      <c r="O2602" s="2" t="s">
        <v>666</v>
      </c>
      <c r="P2602" s="2">
        <v>737</v>
      </c>
      <c r="Q2602" s="2">
        <v>737</v>
      </c>
      <c r="R2602" s="3">
        <f t="shared" si="311"/>
        <v>777.53499999999997</v>
      </c>
      <c r="S2602" s="3">
        <f t="shared" si="312"/>
        <v>818.74435499999993</v>
      </c>
      <c r="T2602" s="2">
        <v>0</v>
      </c>
      <c r="U2602" s="2">
        <v>0</v>
      </c>
      <c r="V2602" s="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 s="2">
        <f t="shared" si="313"/>
        <v>0</v>
      </c>
      <c r="AI2602" s="2">
        <f t="shared" si="308"/>
        <v>0</v>
      </c>
      <c r="AJ2602">
        <v>0</v>
      </c>
      <c r="AK2602" s="2">
        <f t="shared" si="314"/>
        <v>0</v>
      </c>
    </row>
    <row r="2603" spans="1:37" ht="12.75" customHeight="1">
      <c r="A2603" s="2">
        <v>14</v>
      </c>
      <c r="B2603" s="2">
        <v>15</v>
      </c>
      <c r="C2603" s="2" t="s">
        <v>10</v>
      </c>
      <c r="D2603" t="s">
        <v>1464</v>
      </c>
      <c r="E2603" s="2" t="s">
        <v>1610</v>
      </c>
      <c r="F2603" t="str">
        <f t="shared" si="309"/>
        <v>078GENERAL EXPENSES - OTHER</v>
      </c>
      <c r="G2603" t="str">
        <f t="shared" si="310"/>
        <v>1327INSURANCE</v>
      </c>
      <c r="H2603" s="2" t="s">
        <v>1584</v>
      </c>
      <c r="I2603" t="s">
        <v>1326</v>
      </c>
      <c r="J2603" s="2" t="s">
        <v>673</v>
      </c>
      <c r="K2603" s="2" t="s">
        <v>674</v>
      </c>
      <c r="L2603" s="2" t="s">
        <v>395</v>
      </c>
      <c r="M2603" s="2" t="s">
        <v>396</v>
      </c>
      <c r="N2603" s="2" t="s">
        <v>1243</v>
      </c>
      <c r="O2603" s="2" t="s">
        <v>1244</v>
      </c>
      <c r="P2603" s="2">
        <v>899017</v>
      </c>
      <c r="Q2603" s="2">
        <v>899017</v>
      </c>
      <c r="R2603" s="3">
        <f t="shared" si="311"/>
        <v>948462.93500000006</v>
      </c>
      <c r="S2603" s="3">
        <f t="shared" si="312"/>
        <v>998731.47055500001</v>
      </c>
      <c r="T2603" s="2">
        <v>0</v>
      </c>
      <c r="U2603" s="2">
        <v>836610</v>
      </c>
      <c r="V2603" s="2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 s="2">
        <f t="shared" si="313"/>
        <v>0</v>
      </c>
      <c r="AI2603" s="2">
        <f t="shared" si="308"/>
        <v>0</v>
      </c>
      <c r="AJ2603">
        <v>0</v>
      </c>
      <c r="AK2603" s="2">
        <f t="shared" si="314"/>
        <v>0</v>
      </c>
    </row>
    <row r="2604" spans="1:37" ht="12.75" customHeight="1">
      <c r="A2604" s="2">
        <v>14</v>
      </c>
      <c r="B2604" s="2">
        <v>15</v>
      </c>
      <c r="C2604" s="2" t="s">
        <v>10</v>
      </c>
      <c r="D2604" t="s">
        <v>1464</v>
      </c>
      <c r="E2604" s="2" t="s">
        <v>1610</v>
      </c>
      <c r="F2604" t="str">
        <f t="shared" si="309"/>
        <v>078GENERAL EXPENSES - OTHER</v>
      </c>
      <c r="G2604" t="str">
        <f t="shared" si="310"/>
        <v>1336LICENCES &amp; PERMITS - NON VEHICLE</v>
      </c>
      <c r="H2604" s="2" t="s">
        <v>1584</v>
      </c>
      <c r="I2604" t="s">
        <v>1326</v>
      </c>
      <c r="J2604" s="2" t="s">
        <v>673</v>
      </c>
      <c r="K2604" s="2" t="s">
        <v>674</v>
      </c>
      <c r="L2604" s="2" t="s">
        <v>395</v>
      </c>
      <c r="M2604" s="2" t="s">
        <v>396</v>
      </c>
      <c r="N2604" s="2" t="s">
        <v>459</v>
      </c>
      <c r="O2604" s="2" t="s">
        <v>460</v>
      </c>
      <c r="P2604" s="2">
        <v>3200</v>
      </c>
      <c r="Q2604" s="2">
        <v>3200</v>
      </c>
      <c r="R2604" s="3">
        <f t="shared" si="311"/>
        <v>3376</v>
      </c>
      <c r="S2604" s="3">
        <f t="shared" si="312"/>
        <v>3554.9279999999999</v>
      </c>
      <c r="T2604" s="2">
        <v>2960</v>
      </c>
      <c r="U2604" s="2">
        <v>0</v>
      </c>
      <c r="V2604" s="2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530</v>
      </c>
      <c r="AD2604">
        <v>0</v>
      </c>
      <c r="AE2604">
        <v>1890</v>
      </c>
      <c r="AF2604">
        <v>540</v>
      </c>
      <c r="AG2604">
        <v>0</v>
      </c>
      <c r="AH2604" s="2">
        <f t="shared" si="313"/>
        <v>2960</v>
      </c>
      <c r="AI2604" s="2">
        <f t="shared" si="308"/>
        <v>0.92500000000000004</v>
      </c>
      <c r="AJ2604">
        <v>2960</v>
      </c>
      <c r="AK2604" s="2">
        <f t="shared" si="314"/>
        <v>5920</v>
      </c>
    </row>
    <row r="2605" spans="1:37" ht="12.75" customHeight="1">
      <c r="A2605" s="2">
        <v>14</v>
      </c>
      <c r="B2605" s="2">
        <v>15</v>
      </c>
      <c r="C2605" s="2" t="s">
        <v>10</v>
      </c>
      <c r="D2605" t="s">
        <v>1464</v>
      </c>
      <c r="E2605" s="2" t="s">
        <v>1610</v>
      </c>
      <c r="F2605" t="str">
        <f t="shared" si="309"/>
        <v>078GENERAL EXPENSES - OTHER</v>
      </c>
      <c r="G2605" t="str">
        <f t="shared" si="310"/>
        <v>1344NON-CAPITAL TOOLS &amp; EQUIPMENT</v>
      </c>
      <c r="H2605" s="2" t="s">
        <v>1584</v>
      </c>
      <c r="I2605" t="s">
        <v>1326</v>
      </c>
      <c r="J2605" s="2" t="s">
        <v>673</v>
      </c>
      <c r="K2605" s="2" t="s">
        <v>674</v>
      </c>
      <c r="L2605" s="2" t="s">
        <v>395</v>
      </c>
      <c r="M2605" s="2" t="s">
        <v>396</v>
      </c>
      <c r="N2605" s="2" t="s">
        <v>469</v>
      </c>
      <c r="O2605" s="2" t="s">
        <v>470</v>
      </c>
      <c r="P2605" s="2">
        <v>19731</v>
      </c>
      <c r="Q2605" s="2">
        <v>19731</v>
      </c>
      <c r="R2605" s="3">
        <f t="shared" si="311"/>
        <v>20816.205000000002</v>
      </c>
      <c r="S2605" s="3">
        <f t="shared" si="312"/>
        <v>21919.463865000002</v>
      </c>
      <c r="T2605" s="2">
        <v>3703.5200000000004</v>
      </c>
      <c r="U2605" s="2">
        <v>0</v>
      </c>
      <c r="V2605" s="2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914.73</v>
      </c>
      <c r="AD2605">
        <v>226.32</v>
      </c>
      <c r="AE2605">
        <v>2119.2600000000002</v>
      </c>
      <c r="AF2605">
        <v>377.2</v>
      </c>
      <c r="AG2605">
        <v>66.010000000000005</v>
      </c>
      <c r="AH2605" s="2">
        <f t="shared" si="313"/>
        <v>3703.5200000000004</v>
      </c>
      <c r="AI2605" s="2">
        <f t="shared" si="308"/>
        <v>0.1877005727028534</v>
      </c>
      <c r="AJ2605">
        <v>3703.52</v>
      </c>
      <c r="AK2605" s="2">
        <f t="shared" si="314"/>
        <v>7407.0400000000009</v>
      </c>
    </row>
    <row r="2606" spans="1:37" ht="12.75" customHeight="1">
      <c r="A2606" s="2">
        <v>14</v>
      </c>
      <c r="B2606" s="2">
        <v>15</v>
      </c>
      <c r="C2606" s="2" t="s">
        <v>10</v>
      </c>
      <c r="D2606" t="s">
        <v>1464</v>
      </c>
      <c r="E2606" s="2" t="s">
        <v>1610</v>
      </c>
      <c r="F2606" t="str">
        <f t="shared" si="309"/>
        <v>078GENERAL EXPENSES - OTHER</v>
      </c>
      <c r="G2606" t="str">
        <f t="shared" si="310"/>
        <v>1348PRINTING &amp; STATIONERY</v>
      </c>
      <c r="H2606" s="2" t="s">
        <v>1584</v>
      </c>
      <c r="I2606" t="s">
        <v>1326</v>
      </c>
      <c r="J2606" s="2" t="s">
        <v>673</v>
      </c>
      <c r="K2606" s="2" t="s">
        <v>674</v>
      </c>
      <c r="L2606" s="2" t="s">
        <v>395</v>
      </c>
      <c r="M2606" s="2" t="s">
        <v>396</v>
      </c>
      <c r="N2606" s="2" t="s">
        <v>473</v>
      </c>
      <c r="O2606" s="2" t="s">
        <v>474</v>
      </c>
      <c r="P2606" s="2">
        <v>7087</v>
      </c>
      <c r="Q2606" s="2">
        <v>7087</v>
      </c>
      <c r="R2606" s="3">
        <f t="shared" si="311"/>
        <v>7476.7849999999999</v>
      </c>
      <c r="S2606" s="3">
        <f t="shared" si="312"/>
        <v>7873.0546049999994</v>
      </c>
      <c r="T2606" s="2">
        <v>2207.73</v>
      </c>
      <c r="U2606" s="2">
        <v>0</v>
      </c>
      <c r="V2606" s="2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327.07</v>
      </c>
      <c r="AC2606">
        <v>255.04</v>
      </c>
      <c r="AD2606">
        <v>899.88</v>
      </c>
      <c r="AE2606">
        <v>274.26</v>
      </c>
      <c r="AF2606">
        <v>258.94</v>
      </c>
      <c r="AG2606">
        <v>192.54</v>
      </c>
      <c r="AH2606" s="2">
        <f t="shared" si="313"/>
        <v>2207.73</v>
      </c>
      <c r="AI2606" s="2">
        <f t="shared" si="308"/>
        <v>0.31151827289403133</v>
      </c>
      <c r="AJ2606">
        <v>2207.73</v>
      </c>
      <c r="AK2606" s="2">
        <f t="shared" si="314"/>
        <v>4415.46</v>
      </c>
    </row>
    <row r="2607" spans="1:37" ht="12.75" customHeight="1">
      <c r="A2607" s="2">
        <v>14</v>
      </c>
      <c r="B2607" s="2">
        <v>15</v>
      </c>
      <c r="C2607" s="2" t="s">
        <v>10</v>
      </c>
      <c r="D2607" t="s">
        <v>1464</v>
      </c>
      <c r="E2607" s="2" t="s">
        <v>1610</v>
      </c>
      <c r="F2607" t="str">
        <f t="shared" si="309"/>
        <v>078GENERAL EXPENSES - OTHER</v>
      </c>
      <c r="G2607" t="str">
        <f t="shared" si="310"/>
        <v>1350PROTECTIVE CLOTHING</v>
      </c>
      <c r="H2607" s="2" t="s">
        <v>1584</v>
      </c>
      <c r="I2607" t="s">
        <v>1326</v>
      </c>
      <c r="J2607" s="2" t="s">
        <v>673</v>
      </c>
      <c r="K2607" s="2" t="s">
        <v>674</v>
      </c>
      <c r="L2607" s="2" t="s">
        <v>395</v>
      </c>
      <c r="M2607" s="2" t="s">
        <v>396</v>
      </c>
      <c r="N2607" s="2" t="s">
        <v>475</v>
      </c>
      <c r="O2607" s="2" t="s">
        <v>476</v>
      </c>
      <c r="P2607" s="2">
        <v>52300</v>
      </c>
      <c r="Q2607" s="2">
        <v>52300</v>
      </c>
      <c r="R2607" s="3">
        <f t="shared" si="311"/>
        <v>55176.5</v>
      </c>
      <c r="S2607" s="3">
        <f t="shared" si="312"/>
        <v>58100.854500000001</v>
      </c>
      <c r="T2607" s="2">
        <v>7914.02</v>
      </c>
      <c r="U2607" s="2">
        <v>0</v>
      </c>
      <c r="V2607" s="2">
        <v>240.42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723.6</v>
      </c>
      <c r="AC2607">
        <v>849.18</v>
      </c>
      <c r="AD2607">
        <v>3585.5</v>
      </c>
      <c r="AE2607">
        <v>1072.8</v>
      </c>
      <c r="AF2607">
        <v>1202.0999999999999</v>
      </c>
      <c r="AG2607">
        <v>480.84</v>
      </c>
      <c r="AH2607" s="2">
        <f t="shared" si="313"/>
        <v>7914.02</v>
      </c>
      <c r="AI2607" s="2">
        <f t="shared" si="308"/>
        <v>0.15131969407265775</v>
      </c>
      <c r="AJ2607">
        <v>8154.44</v>
      </c>
      <c r="AK2607" s="2">
        <f t="shared" si="314"/>
        <v>15828.04</v>
      </c>
    </row>
    <row r="2608" spans="1:37" ht="12.75" customHeight="1">
      <c r="A2608" s="2">
        <v>14</v>
      </c>
      <c r="B2608" s="2">
        <v>15</v>
      </c>
      <c r="C2608" s="2" t="s">
        <v>10</v>
      </c>
      <c r="D2608" t="s">
        <v>1464</v>
      </c>
      <c r="E2608" s="2" t="s">
        <v>1610</v>
      </c>
      <c r="F2608" t="str">
        <f t="shared" si="309"/>
        <v>078GENERAL EXPENSES - OTHER</v>
      </c>
      <c r="G2608" t="str">
        <f t="shared" si="310"/>
        <v>1362STANDBY MEALS EXPENSES</v>
      </c>
      <c r="H2608" s="2" t="s">
        <v>1584</v>
      </c>
      <c r="I2608" t="s">
        <v>1326</v>
      </c>
      <c r="J2608" s="2" t="s">
        <v>673</v>
      </c>
      <c r="K2608" s="2" t="s">
        <v>674</v>
      </c>
      <c r="L2608" s="2" t="s">
        <v>395</v>
      </c>
      <c r="M2608" s="2" t="s">
        <v>396</v>
      </c>
      <c r="N2608" s="2" t="s">
        <v>1300</v>
      </c>
      <c r="O2608" s="2" t="s">
        <v>1301</v>
      </c>
      <c r="P2608" s="2">
        <v>10000</v>
      </c>
      <c r="Q2608" s="2">
        <v>10000</v>
      </c>
      <c r="R2608" s="3">
        <f t="shared" si="311"/>
        <v>10550</v>
      </c>
      <c r="S2608" s="3">
        <f t="shared" si="312"/>
        <v>11109.15</v>
      </c>
      <c r="T2608" s="2">
        <v>560</v>
      </c>
      <c r="U2608" s="2">
        <v>0</v>
      </c>
      <c r="V2608" s="2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400</v>
      </c>
      <c r="AG2608">
        <v>160</v>
      </c>
      <c r="AH2608" s="2">
        <f t="shared" si="313"/>
        <v>560</v>
      </c>
      <c r="AI2608" s="2">
        <f t="shared" si="308"/>
        <v>5.6000000000000001E-2</v>
      </c>
      <c r="AJ2608">
        <v>560</v>
      </c>
      <c r="AK2608" s="2">
        <f t="shared" si="314"/>
        <v>1120</v>
      </c>
    </row>
    <row r="2609" spans="1:37" ht="12.75" customHeight="1">
      <c r="A2609" s="2">
        <v>14</v>
      </c>
      <c r="B2609" s="2">
        <v>15</v>
      </c>
      <c r="C2609" s="2" t="s">
        <v>10</v>
      </c>
      <c r="D2609" t="s">
        <v>1464</v>
      </c>
      <c r="E2609" s="2" t="s">
        <v>1610</v>
      </c>
      <c r="F2609" t="str">
        <f t="shared" si="309"/>
        <v>078GENERAL EXPENSES - OTHER</v>
      </c>
      <c r="G2609" t="str">
        <f t="shared" si="310"/>
        <v>1364SUBSISTANCE &amp; TRAVELLING EXPENSES</v>
      </c>
      <c r="H2609" s="2" t="s">
        <v>1584</v>
      </c>
      <c r="I2609" t="s">
        <v>1326</v>
      </c>
      <c r="J2609" s="2" t="s">
        <v>673</v>
      </c>
      <c r="K2609" s="2" t="s">
        <v>674</v>
      </c>
      <c r="L2609" s="2" t="s">
        <v>395</v>
      </c>
      <c r="M2609" s="2" t="s">
        <v>396</v>
      </c>
      <c r="N2609" s="2" t="s">
        <v>477</v>
      </c>
      <c r="O2609" s="2" t="s">
        <v>478</v>
      </c>
      <c r="P2609" s="2">
        <v>39896</v>
      </c>
      <c r="Q2609" s="2">
        <v>39896</v>
      </c>
      <c r="R2609" s="3">
        <f t="shared" si="311"/>
        <v>42090.28</v>
      </c>
      <c r="S2609" s="3">
        <f t="shared" si="312"/>
        <v>44321.064839999999</v>
      </c>
      <c r="T2609" s="2">
        <v>37154.47</v>
      </c>
      <c r="U2609" s="2">
        <v>0</v>
      </c>
      <c r="V2609" s="2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6482.2</v>
      </c>
      <c r="AC2609">
        <v>1054.04</v>
      </c>
      <c r="AD2609">
        <v>1040</v>
      </c>
      <c r="AE2609">
        <v>21358.84</v>
      </c>
      <c r="AF2609">
        <v>5645.7</v>
      </c>
      <c r="AG2609">
        <v>1573.69</v>
      </c>
      <c r="AH2609" s="2">
        <f t="shared" si="313"/>
        <v>37154.47</v>
      </c>
      <c r="AI2609" s="2">
        <f t="shared" si="308"/>
        <v>0.9312830860236615</v>
      </c>
      <c r="AJ2609">
        <v>37154.47</v>
      </c>
      <c r="AK2609" s="2">
        <f t="shared" si="314"/>
        <v>74308.94</v>
      </c>
    </row>
    <row r="2610" spans="1:37" ht="12.75" customHeight="1">
      <c r="A2610" s="2">
        <v>14</v>
      </c>
      <c r="B2610" s="2">
        <v>15</v>
      </c>
      <c r="C2610" s="2" t="s">
        <v>10</v>
      </c>
      <c r="D2610" t="s">
        <v>1464</v>
      </c>
      <c r="E2610" s="2" t="s">
        <v>1610</v>
      </c>
      <c r="F2610" t="str">
        <f t="shared" si="309"/>
        <v>078GENERAL EXPENSES - OTHER</v>
      </c>
      <c r="G2610" t="str">
        <f t="shared" si="310"/>
        <v>1366TELEPHONE</v>
      </c>
      <c r="H2610" s="2" t="s">
        <v>1584</v>
      </c>
      <c r="I2610" t="s">
        <v>1326</v>
      </c>
      <c r="J2610" s="2" t="s">
        <v>673</v>
      </c>
      <c r="K2610" s="2" t="s">
        <v>674</v>
      </c>
      <c r="L2610" s="2" t="s">
        <v>395</v>
      </c>
      <c r="M2610" s="2" t="s">
        <v>396</v>
      </c>
      <c r="N2610" s="2" t="s">
        <v>479</v>
      </c>
      <c r="O2610" s="2" t="s">
        <v>309</v>
      </c>
      <c r="P2610" s="2">
        <v>74618</v>
      </c>
      <c r="Q2610" s="2">
        <f>74618+59174</f>
        <v>133792</v>
      </c>
      <c r="R2610" s="3">
        <f t="shared" si="311"/>
        <v>141150.56</v>
      </c>
      <c r="S2610" s="3">
        <f t="shared" si="312"/>
        <v>148631.53967999999</v>
      </c>
      <c r="T2610" s="2">
        <v>35799.509999999995</v>
      </c>
      <c r="U2610" s="2">
        <v>0</v>
      </c>
      <c r="V2610" s="2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6202.45</v>
      </c>
      <c r="AC2610">
        <v>6545.94</v>
      </c>
      <c r="AD2610">
        <v>6764.71</v>
      </c>
      <c r="AE2610">
        <v>2562.5500000000002</v>
      </c>
      <c r="AF2610">
        <v>8971.75</v>
      </c>
      <c r="AG2610">
        <v>4752.1099999999997</v>
      </c>
      <c r="AH2610" s="2">
        <f t="shared" si="313"/>
        <v>35799.509999999995</v>
      </c>
      <c r="AI2610" s="2">
        <f t="shared" si="308"/>
        <v>0.47977043072717029</v>
      </c>
      <c r="AJ2610">
        <v>35799.51</v>
      </c>
      <c r="AK2610" s="2">
        <f t="shared" si="314"/>
        <v>71599.01999999999</v>
      </c>
    </row>
    <row r="2611" spans="1:37" ht="12.75" customHeight="1">
      <c r="A2611" s="2">
        <v>14</v>
      </c>
      <c r="B2611" s="2">
        <v>15</v>
      </c>
      <c r="C2611" s="2" t="s">
        <v>10</v>
      </c>
      <c r="D2611" t="s">
        <v>1465</v>
      </c>
      <c r="E2611" s="2" t="s">
        <v>1610</v>
      </c>
      <c r="F2611" t="str">
        <f t="shared" si="309"/>
        <v>078GENERAL EXPENSES - OTHER</v>
      </c>
      <c r="G2611" t="str">
        <f t="shared" si="310"/>
        <v>1301ADVERTISING - GENERAL</v>
      </c>
      <c r="H2611" s="2" t="s">
        <v>1584</v>
      </c>
      <c r="I2611" t="s">
        <v>1326</v>
      </c>
      <c r="J2611" s="2" t="s">
        <v>684</v>
      </c>
      <c r="K2611" s="2" t="s">
        <v>685</v>
      </c>
      <c r="L2611" s="2" t="s">
        <v>395</v>
      </c>
      <c r="M2611" s="2" t="s">
        <v>396</v>
      </c>
      <c r="N2611" s="2" t="s">
        <v>529</v>
      </c>
      <c r="O2611" s="2" t="s">
        <v>530</v>
      </c>
      <c r="P2611" s="2">
        <v>4973</v>
      </c>
      <c r="Q2611" s="2">
        <v>4973</v>
      </c>
      <c r="R2611" s="3">
        <f t="shared" si="311"/>
        <v>5246.5150000000003</v>
      </c>
      <c r="S2611" s="3">
        <f t="shared" si="312"/>
        <v>5524.5802950000007</v>
      </c>
      <c r="T2611" s="2">
        <v>0</v>
      </c>
      <c r="U2611" s="2">
        <v>0</v>
      </c>
      <c r="V2611" s="2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 s="2">
        <f t="shared" si="313"/>
        <v>0</v>
      </c>
      <c r="AI2611" s="2">
        <f t="shared" si="308"/>
        <v>0</v>
      </c>
      <c r="AJ2611">
        <v>0</v>
      </c>
      <c r="AK2611" s="2">
        <f t="shared" si="314"/>
        <v>0</v>
      </c>
    </row>
    <row r="2612" spans="1:37" ht="12.75" customHeight="1">
      <c r="A2612" s="2">
        <v>14</v>
      </c>
      <c r="B2612" s="2">
        <v>15</v>
      </c>
      <c r="C2612" s="2" t="s">
        <v>10</v>
      </c>
      <c r="D2612" t="s">
        <v>1465</v>
      </c>
      <c r="E2612" s="2" t="s">
        <v>1610</v>
      </c>
      <c r="F2612" t="str">
        <f t="shared" si="309"/>
        <v>078GENERAL EXPENSES - OTHER</v>
      </c>
      <c r="G2612" t="str">
        <f t="shared" si="310"/>
        <v>1308CONFERENCE &amp; CONVENTION COST - DOMESTIC</v>
      </c>
      <c r="H2612" s="2" t="s">
        <v>1584</v>
      </c>
      <c r="I2612" t="s">
        <v>1326</v>
      </c>
      <c r="J2612" s="2" t="s">
        <v>684</v>
      </c>
      <c r="K2612" s="2" t="s">
        <v>685</v>
      </c>
      <c r="L2612" s="2" t="s">
        <v>395</v>
      </c>
      <c r="M2612" s="2" t="s">
        <v>396</v>
      </c>
      <c r="N2612" s="2" t="s">
        <v>463</v>
      </c>
      <c r="O2612" s="2" t="s">
        <v>464</v>
      </c>
      <c r="P2612" s="2">
        <v>4152</v>
      </c>
      <c r="Q2612" s="2">
        <v>4152</v>
      </c>
      <c r="R2612" s="3">
        <f t="shared" si="311"/>
        <v>4380.3599999999997</v>
      </c>
      <c r="S2612" s="3">
        <f t="shared" si="312"/>
        <v>4612.51908</v>
      </c>
      <c r="T2612" s="2">
        <v>6181.25</v>
      </c>
      <c r="U2612" s="2">
        <v>0</v>
      </c>
      <c r="V2612" s="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3800</v>
      </c>
      <c r="AC2612">
        <v>0</v>
      </c>
      <c r="AD2612">
        <v>0</v>
      </c>
      <c r="AE2612">
        <v>0</v>
      </c>
      <c r="AF2612">
        <v>0</v>
      </c>
      <c r="AG2612">
        <v>2381.25</v>
      </c>
      <c r="AH2612" s="2">
        <f t="shared" si="313"/>
        <v>6181.25</v>
      </c>
      <c r="AI2612" s="2">
        <f t="shared" si="308"/>
        <v>1.488740366088632</v>
      </c>
      <c r="AJ2612">
        <v>6181.25</v>
      </c>
      <c r="AK2612" s="2">
        <f t="shared" si="314"/>
        <v>12362.5</v>
      </c>
    </row>
    <row r="2613" spans="1:37" ht="12.75" customHeight="1">
      <c r="A2613" s="2">
        <v>14</v>
      </c>
      <c r="B2613" s="2">
        <v>15</v>
      </c>
      <c r="C2613" s="2" t="s">
        <v>10</v>
      </c>
      <c r="D2613" t="s">
        <v>1465</v>
      </c>
      <c r="E2613" s="2" t="s">
        <v>1610</v>
      </c>
      <c r="F2613" t="str">
        <f t="shared" si="309"/>
        <v>078GENERAL EXPENSES - OTHER</v>
      </c>
      <c r="G2613" t="str">
        <f t="shared" si="310"/>
        <v>1311CONSUMABLE DOMESTIC ITEMS</v>
      </c>
      <c r="H2613" s="2" t="s">
        <v>1584</v>
      </c>
      <c r="I2613" t="s">
        <v>1326</v>
      </c>
      <c r="J2613" s="2" t="s">
        <v>684</v>
      </c>
      <c r="K2613" s="2" t="s">
        <v>685</v>
      </c>
      <c r="L2613" s="2" t="s">
        <v>395</v>
      </c>
      <c r="M2613" s="2" t="s">
        <v>396</v>
      </c>
      <c r="N2613" s="2" t="s">
        <v>465</v>
      </c>
      <c r="O2613" s="2" t="s">
        <v>466</v>
      </c>
      <c r="P2613" s="2">
        <v>16000</v>
      </c>
      <c r="Q2613" s="2">
        <v>16000</v>
      </c>
      <c r="R2613" s="3">
        <f t="shared" si="311"/>
        <v>16880</v>
      </c>
      <c r="S2613" s="3">
        <f t="shared" si="312"/>
        <v>17774.64</v>
      </c>
      <c r="T2613" s="2">
        <v>18521.810000000001</v>
      </c>
      <c r="U2613" s="2">
        <v>0</v>
      </c>
      <c r="V2613" s="2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2455.46</v>
      </c>
      <c r="AC2613">
        <v>6480.04</v>
      </c>
      <c r="AD2613">
        <v>128.99</v>
      </c>
      <c r="AE2613">
        <v>3798.36</v>
      </c>
      <c r="AF2613">
        <v>767.76</v>
      </c>
      <c r="AG2613">
        <v>4891.2</v>
      </c>
      <c r="AH2613" s="2">
        <f t="shared" si="313"/>
        <v>18521.810000000001</v>
      </c>
      <c r="AI2613" s="2">
        <f t="shared" si="308"/>
        <v>1.1576131250000001</v>
      </c>
      <c r="AJ2613">
        <v>18521.810000000001</v>
      </c>
      <c r="AK2613" s="2">
        <f t="shared" si="314"/>
        <v>37043.620000000003</v>
      </c>
    </row>
    <row r="2614" spans="1:37" ht="12.75" customHeight="1">
      <c r="A2614" s="2">
        <v>14</v>
      </c>
      <c r="B2614" s="2">
        <v>15</v>
      </c>
      <c r="C2614" s="2" t="s">
        <v>10</v>
      </c>
      <c r="D2614" t="s">
        <v>1465</v>
      </c>
      <c r="E2614" s="2" t="s">
        <v>1610</v>
      </c>
      <c r="F2614" t="str">
        <f t="shared" si="309"/>
        <v>078GENERAL EXPENSES - OTHER</v>
      </c>
      <c r="G2614" t="str">
        <f t="shared" si="310"/>
        <v>1321ENTERTAINMENT - OFFICIALS</v>
      </c>
      <c r="H2614" s="2" t="s">
        <v>1584</v>
      </c>
      <c r="I2614" t="s">
        <v>1326</v>
      </c>
      <c r="J2614" s="2" t="s">
        <v>684</v>
      </c>
      <c r="K2614" s="2" t="s">
        <v>685</v>
      </c>
      <c r="L2614" s="2" t="s">
        <v>395</v>
      </c>
      <c r="M2614" s="2" t="s">
        <v>396</v>
      </c>
      <c r="N2614" s="2" t="s">
        <v>467</v>
      </c>
      <c r="O2614" s="2" t="s">
        <v>468</v>
      </c>
      <c r="P2614" s="2">
        <v>2000</v>
      </c>
      <c r="Q2614" s="2">
        <v>2000</v>
      </c>
      <c r="R2614" s="3">
        <f t="shared" si="311"/>
        <v>2110</v>
      </c>
      <c r="S2614" s="3">
        <f t="shared" si="312"/>
        <v>2221.83</v>
      </c>
      <c r="T2614" s="2">
        <v>0</v>
      </c>
      <c r="U2614" s="2">
        <v>0</v>
      </c>
      <c r="V2614" s="2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 s="2">
        <f t="shared" si="313"/>
        <v>0</v>
      </c>
      <c r="AI2614" s="2">
        <f t="shared" si="308"/>
        <v>0</v>
      </c>
      <c r="AJ2614">
        <v>0</v>
      </c>
      <c r="AK2614" s="2">
        <f t="shared" si="314"/>
        <v>0</v>
      </c>
    </row>
    <row r="2615" spans="1:37" ht="12.75" customHeight="1">
      <c r="A2615" s="2">
        <v>14</v>
      </c>
      <c r="B2615" s="2">
        <v>15</v>
      </c>
      <c r="C2615" s="2" t="s">
        <v>10</v>
      </c>
      <c r="D2615" t="s">
        <v>1465</v>
      </c>
      <c r="E2615" s="2" t="s">
        <v>1610</v>
      </c>
      <c r="F2615" t="str">
        <f t="shared" si="309"/>
        <v>078GENERAL EXPENSES - OTHER</v>
      </c>
      <c r="G2615" t="str">
        <f t="shared" si="310"/>
        <v>1325FUEL - VEHICLES</v>
      </c>
      <c r="H2615" s="2" t="s">
        <v>1584</v>
      </c>
      <c r="I2615" t="s">
        <v>1326</v>
      </c>
      <c r="J2615" s="2" t="s">
        <v>684</v>
      </c>
      <c r="K2615" s="2" t="s">
        <v>685</v>
      </c>
      <c r="L2615" s="2" t="s">
        <v>395</v>
      </c>
      <c r="M2615" s="2" t="s">
        <v>396</v>
      </c>
      <c r="N2615" s="2" t="s">
        <v>665</v>
      </c>
      <c r="O2615" s="2" t="s">
        <v>666</v>
      </c>
      <c r="P2615" s="2">
        <v>712</v>
      </c>
      <c r="Q2615" s="2">
        <v>712</v>
      </c>
      <c r="R2615" s="3">
        <f t="shared" si="311"/>
        <v>751.16</v>
      </c>
      <c r="S2615" s="3">
        <f t="shared" si="312"/>
        <v>790.97147999999993</v>
      </c>
      <c r="T2615" s="2">
        <v>0</v>
      </c>
      <c r="U2615" s="2">
        <v>0</v>
      </c>
      <c r="V2615" s="2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 s="2">
        <f t="shared" si="313"/>
        <v>0</v>
      </c>
      <c r="AI2615" s="2">
        <f t="shared" si="308"/>
        <v>0</v>
      </c>
      <c r="AJ2615">
        <v>0</v>
      </c>
      <c r="AK2615" s="2">
        <f t="shared" si="314"/>
        <v>0</v>
      </c>
    </row>
    <row r="2616" spans="1:37" ht="12.75" customHeight="1">
      <c r="A2616" s="2">
        <v>14</v>
      </c>
      <c r="B2616" s="2">
        <v>15</v>
      </c>
      <c r="C2616" s="2" t="s">
        <v>10</v>
      </c>
      <c r="D2616" t="s">
        <v>1465</v>
      </c>
      <c r="E2616" s="2" t="s">
        <v>1610</v>
      </c>
      <c r="F2616" t="str">
        <f t="shared" si="309"/>
        <v>078GENERAL EXPENSES - OTHER</v>
      </c>
      <c r="G2616" t="str">
        <f t="shared" si="310"/>
        <v>1327INSURANCE</v>
      </c>
      <c r="H2616" s="2" t="s">
        <v>1584</v>
      </c>
      <c r="I2616" t="s">
        <v>1326</v>
      </c>
      <c r="J2616" s="2" t="s">
        <v>684</v>
      </c>
      <c r="K2616" s="2" t="s">
        <v>685</v>
      </c>
      <c r="L2616" s="2" t="s">
        <v>395</v>
      </c>
      <c r="M2616" s="2" t="s">
        <v>396</v>
      </c>
      <c r="N2616" s="2" t="s">
        <v>1243</v>
      </c>
      <c r="O2616" s="2" t="s">
        <v>1244</v>
      </c>
      <c r="P2616" s="2">
        <v>578646</v>
      </c>
      <c r="Q2616" s="2">
        <v>578646</v>
      </c>
      <c r="R2616" s="3">
        <f t="shared" si="311"/>
        <v>610471.53</v>
      </c>
      <c r="S2616" s="3">
        <f t="shared" si="312"/>
        <v>642826.52109000005</v>
      </c>
      <c r="T2616" s="2">
        <v>0</v>
      </c>
      <c r="U2616" s="2">
        <v>0</v>
      </c>
      <c r="V2616" s="2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 s="2">
        <f t="shared" si="313"/>
        <v>0</v>
      </c>
      <c r="AI2616" s="2">
        <f t="shared" si="308"/>
        <v>0</v>
      </c>
      <c r="AJ2616">
        <v>0</v>
      </c>
      <c r="AK2616" s="2">
        <f t="shared" si="314"/>
        <v>0</v>
      </c>
    </row>
    <row r="2617" spans="1:37" ht="12.75" customHeight="1">
      <c r="A2617" s="2">
        <v>14</v>
      </c>
      <c r="B2617" s="2">
        <v>15</v>
      </c>
      <c r="C2617" s="2" t="s">
        <v>10</v>
      </c>
      <c r="D2617" t="s">
        <v>1465</v>
      </c>
      <c r="E2617" s="2" t="s">
        <v>1610</v>
      </c>
      <c r="F2617" t="str">
        <f t="shared" si="309"/>
        <v>078GENERAL EXPENSES - OTHER</v>
      </c>
      <c r="G2617" t="str">
        <f t="shared" si="310"/>
        <v>1336LICENCES &amp; PERMITS - NON VEHICLE</v>
      </c>
      <c r="H2617" s="2" t="s">
        <v>1584</v>
      </c>
      <c r="I2617" t="s">
        <v>1326</v>
      </c>
      <c r="J2617" s="2" t="s">
        <v>684</v>
      </c>
      <c r="K2617" s="2" t="s">
        <v>685</v>
      </c>
      <c r="L2617" s="2" t="s">
        <v>395</v>
      </c>
      <c r="M2617" s="2" t="s">
        <v>396</v>
      </c>
      <c r="N2617" s="2" t="s">
        <v>459</v>
      </c>
      <c r="O2617" s="2" t="s">
        <v>460</v>
      </c>
      <c r="P2617" s="2">
        <v>2444</v>
      </c>
      <c r="Q2617" s="2">
        <v>2444</v>
      </c>
      <c r="R2617" s="3">
        <f t="shared" si="311"/>
        <v>2578.42</v>
      </c>
      <c r="S2617" s="3">
        <f t="shared" si="312"/>
        <v>2715.0762600000003</v>
      </c>
      <c r="T2617" s="2">
        <v>2766</v>
      </c>
      <c r="U2617" s="2">
        <v>0</v>
      </c>
      <c r="V2617" s="2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2226</v>
      </c>
      <c r="AF2617">
        <v>540</v>
      </c>
      <c r="AG2617">
        <v>0</v>
      </c>
      <c r="AH2617" s="2">
        <f t="shared" si="313"/>
        <v>2766</v>
      </c>
      <c r="AI2617" s="2">
        <f t="shared" si="308"/>
        <v>1.1317512274959083</v>
      </c>
      <c r="AJ2617">
        <v>2766</v>
      </c>
      <c r="AK2617" s="2">
        <f t="shared" si="314"/>
        <v>5532</v>
      </c>
    </row>
    <row r="2618" spans="1:37" ht="12.75" customHeight="1">
      <c r="A2618" s="2">
        <v>14</v>
      </c>
      <c r="B2618" s="2">
        <v>15</v>
      </c>
      <c r="C2618" s="2" t="s">
        <v>10</v>
      </c>
      <c r="D2618" t="s">
        <v>1465</v>
      </c>
      <c r="E2618" s="2" t="s">
        <v>1610</v>
      </c>
      <c r="F2618" t="str">
        <f t="shared" si="309"/>
        <v>078GENERAL EXPENSES - OTHER</v>
      </c>
      <c r="G2618" t="str">
        <f t="shared" si="310"/>
        <v>1344NON-CAPITAL TOOLS &amp; EQUIPMENT</v>
      </c>
      <c r="H2618" s="2" t="s">
        <v>1584</v>
      </c>
      <c r="I2618" t="s">
        <v>1326</v>
      </c>
      <c r="J2618" s="2" t="s">
        <v>684</v>
      </c>
      <c r="K2618" s="2" t="s">
        <v>685</v>
      </c>
      <c r="L2618" s="2" t="s">
        <v>395</v>
      </c>
      <c r="M2618" s="2" t="s">
        <v>396</v>
      </c>
      <c r="N2618" s="2" t="s">
        <v>469</v>
      </c>
      <c r="O2618" s="2" t="s">
        <v>470</v>
      </c>
      <c r="P2618" s="2">
        <v>15955</v>
      </c>
      <c r="Q2618" s="2">
        <v>15955</v>
      </c>
      <c r="R2618" s="3">
        <f t="shared" si="311"/>
        <v>16832.525000000001</v>
      </c>
      <c r="S2618" s="3">
        <f t="shared" si="312"/>
        <v>17724.648825</v>
      </c>
      <c r="T2618" s="2">
        <v>5553.37</v>
      </c>
      <c r="U2618" s="2">
        <v>0</v>
      </c>
      <c r="V2618" s="2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43.03</v>
      </c>
      <c r="AC2618">
        <v>282.89</v>
      </c>
      <c r="AD2618">
        <v>0</v>
      </c>
      <c r="AE2618">
        <v>5219.13</v>
      </c>
      <c r="AF2618">
        <v>0</v>
      </c>
      <c r="AG2618">
        <v>8.32</v>
      </c>
      <c r="AH2618" s="2">
        <f t="shared" si="313"/>
        <v>5553.37</v>
      </c>
      <c r="AI2618" s="2">
        <f t="shared" si="308"/>
        <v>0.34806455656534002</v>
      </c>
      <c r="AJ2618">
        <v>5553.37</v>
      </c>
      <c r="AK2618" s="2">
        <f t="shared" si="314"/>
        <v>11106.74</v>
      </c>
    </row>
    <row r="2619" spans="1:37" ht="12.75" customHeight="1">
      <c r="A2619" s="2">
        <v>14</v>
      </c>
      <c r="B2619" s="2">
        <v>15</v>
      </c>
      <c r="C2619" s="2" t="s">
        <v>10</v>
      </c>
      <c r="D2619" t="s">
        <v>1465</v>
      </c>
      <c r="E2619" s="2" t="s">
        <v>1610</v>
      </c>
      <c r="F2619" t="str">
        <f t="shared" si="309"/>
        <v>078GENERAL EXPENSES - OTHER</v>
      </c>
      <c r="G2619" t="str">
        <f t="shared" si="310"/>
        <v>1348PRINTING &amp; STATIONERY</v>
      </c>
      <c r="H2619" s="2" t="s">
        <v>1584</v>
      </c>
      <c r="I2619" t="s">
        <v>1326</v>
      </c>
      <c r="J2619" s="2" t="s">
        <v>684</v>
      </c>
      <c r="K2619" s="2" t="s">
        <v>685</v>
      </c>
      <c r="L2619" s="2" t="s">
        <v>395</v>
      </c>
      <c r="M2619" s="2" t="s">
        <v>396</v>
      </c>
      <c r="N2619" s="2" t="s">
        <v>473</v>
      </c>
      <c r="O2619" s="2" t="s">
        <v>474</v>
      </c>
      <c r="P2619" s="2">
        <v>3801</v>
      </c>
      <c r="Q2619" s="2">
        <v>3801</v>
      </c>
      <c r="R2619" s="3">
        <f t="shared" si="311"/>
        <v>4010.0549999999998</v>
      </c>
      <c r="S2619" s="3">
        <f t="shared" si="312"/>
        <v>4222.5879150000001</v>
      </c>
      <c r="T2619" s="2">
        <v>1099.67</v>
      </c>
      <c r="U2619" s="2">
        <v>0</v>
      </c>
      <c r="V2619" s="2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206.14</v>
      </c>
      <c r="AD2619">
        <v>88.44</v>
      </c>
      <c r="AE2619">
        <v>203.36</v>
      </c>
      <c r="AF2619">
        <v>309.13</v>
      </c>
      <c r="AG2619">
        <v>292.60000000000002</v>
      </c>
      <c r="AH2619" s="2">
        <f t="shared" si="313"/>
        <v>1099.67</v>
      </c>
      <c r="AI2619" s="2">
        <f t="shared" si="308"/>
        <v>0.28931070770849776</v>
      </c>
      <c r="AJ2619">
        <v>1099.67</v>
      </c>
      <c r="AK2619" s="2">
        <f t="shared" si="314"/>
        <v>2199.34</v>
      </c>
    </row>
    <row r="2620" spans="1:37" ht="12.75" customHeight="1">
      <c r="A2620" s="2">
        <v>14</v>
      </c>
      <c r="B2620" s="2">
        <v>15</v>
      </c>
      <c r="C2620" s="2" t="s">
        <v>10</v>
      </c>
      <c r="D2620" t="s">
        <v>1465</v>
      </c>
      <c r="E2620" s="2" t="s">
        <v>1610</v>
      </c>
      <c r="F2620" t="str">
        <f t="shared" si="309"/>
        <v>078GENERAL EXPENSES - OTHER</v>
      </c>
      <c r="G2620" t="str">
        <f t="shared" si="310"/>
        <v>1350PROTECTIVE CLOTHING</v>
      </c>
      <c r="H2620" s="2" t="s">
        <v>1584</v>
      </c>
      <c r="I2620" t="s">
        <v>1326</v>
      </c>
      <c r="J2620" s="2" t="s">
        <v>684</v>
      </c>
      <c r="K2620" s="2" t="s">
        <v>685</v>
      </c>
      <c r="L2620" s="2" t="s">
        <v>395</v>
      </c>
      <c r="M2620" s="2" t="s">
        <v>396</v>
      </c>
      <c r="N2620" s="2" t="s">
        <v>475</v>
      </c>
      <c r="O2620" s="2" t="s">
        <v>476</v>
      </c>
      <c r="P2620" s="2">
        <v>30000</v>
      </c>
      <c r="Q2620" s="2">
        <v>30000</v>
      </c>
      <c r="R2620" s="3">
        <f t="shared" si="311"/>
        <v>31650</v>
      </c>
      <c r="S2620" s="3">
        <f t="shared" si="312"/>
        <v>33327.449999999997</v>
      </c>
      <c r="T2620" s="2">
        <v>2530.27</v>
      </c>
      <c r="U2620" s="2">
        <v>0</v>
      </c>
      <c r="V2620" s="2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735.62</v>
      </c>
      <c r="AC2620">
        <v>0</v>
      </c>
      <c r="AD2620">
        <v>155.51</v>
      </c>
      <c r="AE2620">
        <v>1158.3</v>
      </c>
      <c r="AF2620">
        <v>240.42</v>
      </c>
      <c r="AG2620">
        <v>240.42</v>
      </c>
      <c r="AH2620" s="2">
        <f t="shared" si="313"/>
        <v>2530.27</v>
      </c>
      <c r="AI2620" s="2">
        <f t="shared" si="308"/>
        <v>8.4342333333333339E-2</v>
      </c>
      <c r="AJ2620">
        <v>2530.27</v>
      </c>
      <c r="AK2620" s="2">
        <f t="shared" si="314"/>
        <v>5060.54</v>
      </c>
    </row>
    <row r="2621" spans="1:37" ht="12.75" customHeight="1">
      <c r="A2621" s="2">
        <v>14</v>
      </c>
      <c r="B2621" s="2">
        <v>15</v>
      </c>
      <c r="C2621" s="2" t="s">
        <v>10</v>
      </c>
      <c r="D2621" t="s">
        <v>1465</v>
      </c>
      <c r="E2621" s="2" t="s">
        <v>1610</v>
      </c>
      <c r="F2621" t="str">
        <f t="shared" si="309"/>
        <v>078GENERAL EXPENSES - OTHER</v>
      </c>
      <c r="G2621" t="str">
        <f t="shared" si="310"/>
        <v>1362STANDBY MEALS EXPENSES</v>
      </c>
      <c r="H2621" s="2" t="s">
        <v>1584</v>
      </c>
      <c r="I2621" t="s">
        <v>1326</v>
      </c>
      <c r="J2621" s="2" t="s">
        <v>684</v>
      </c>
      <c r="K2621" s="2" t="s">
        <v>685</v>
      </c>
      <c r="L2621" s="2" t="s">
        <v>395</v>
      </c>
      <c r="M2621" s="2" t="s">
        <v>396</v>
      </c>
      <c r="N2621" s="2" t="s">
        <v>1300</v>
      </c>
      <c r="O2621" s="2" t="s">
        <v>1301</v>
      </c>
      <c r="P2621" s="2">
        <v>2322</v>
      </c>
      <c r="Q2621" s="2">
        <v>2322</v>
      </c>
      <c r="R2621" s="3">
        <f t="shared" si="311"/>
        <v>2449.71</v>
      </c>
      <c r="S2621" s="3">
        <f t="shared" si="312"/>
        <v>2579.5446299999999</v>
      </c>
      <c r="T2621" s="2">
        <v>0</v>
      </c>
      <c r="U2621" s="2">
        <v>0</v>
      </c>
      <c r="V2621" s="2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 s="2">
        <f t="shared" si="313"/>
        <v>0</v>
      </c>
      <c r="AI2621" s="2">
        <f t="shared" si="308"/>
        <v>0</v>
      </c>
      <c r="AJ2621">
        <v>0</v>
      </c>
      <c r="AK2621" s="2">
        <f t="shared" si="314"/>
        <v>0</v>
      </c>
    </row>
    <row r="2622" spans="1:37" ht="12.75" customHeight="1">
      <c r="A2622" s="2">
        <v>14</v>
      </c>
      <c r="B2622" s="2">
        <v>15</v>
      </c>
      <c r="C2622" s="2" t="s">
        <v>10</v>
      </c>
      <c r="D2622" t="s">
        <v>1465</v>
      </c>
      <c r="E2622" s="2" t="s">
        <v>1610</v>
      </c>
      <c r="F2622" t="str">
        <f t="shared" si="309"/>
        <v>078GENERAL EXPENSES - OTHER</v>
      </c>
      <c r="G2622" t="str">
        <f t="shared" si="310"/>
        <v>1364SUBSISTANCE &amp; TRAVELLING EXPENSES</v>
      </c>
      <c r="H2622" s="2" t="s">
        <v>1584</v>
      </c>
      <c r="I2622" t="s">
        <v>1326</v>
      </c>
      <c r="J2622" s="2" t="s">
        <v>684</v>
      </c>
      <c r="K2622" s="2" t="s">
        <v>685</v>
      </c>
      <c r="L2622" s="2" t="s">
        <v>395</v>
      </c>
      <c r="M2622" s="2" t="s">
        <v>396</v>
      </c>
      <c r="N2622" s="2" t="s">
        <v>477</v>
      </c>
      <c r="O2622" s="2" t="s">
        <v>478</v>
      </c>
      <c r="P2622" s="2">
        <v>28000</v>
      </c>
      <c r="Q2622" s="2">
        <v>28000</v>
      </c>
      <c r="R2622" s="3">
        <f t="shared" si="311"/>
        <v>29540</v>
      </c>
      <c r="S2622" s="3">
        <f t="shared" si="312"/>
        <v>31105.62</v>
      </c>
      <c r="T2622" s="2">
        <v>25492.52</v>
      </c>
      <c r="U2622" s="2">
        <v>0</v>
      </c>
      <c r="V2622" s="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10193.6</v>
      </c>
      <c r="AC2622">
        <v>0</v>
      </c>
      <c r="AD2622">
        <v>8227.1200000000008</v>
      </c>
      <c r="AE2622">
        <v>0</v>
      </c>
      <c r="AF2622">
        <v>6083.2</v>
      </c>
      <c r="AG2622">
        <v>988.6</v>
      </c>
      <c r="AH2622" s="2">
        <f t="shared" si="313"/>
        <v>25492.52</v>
      </c>
      <c r="AI2622" s="2">
        <f t="shared" si="308"/>
        <v>0.9104471428571429</v>
      </c>
      <c r="AJ2622">
        <v>25492.52</v>
      </c>
      <c r="AK2622" s="2">
        <f t="shared" si="314"/>
        <v>50985.04</v>
      </c>
    </row>
    <row r="2623" spans="1:37" ht="12.75" customHeight="1">
      <c r="A2623" s="2">
        <v>14</v>
      </c>
      <c r="B2623" s="2">
        <v>15</v>
      </c>
      <c r="C2623" s="2" t="s">
        <v>10</v>
      </c>
      <c r="D2623" t="s">
        <v>1465</v>
      </c>
      <c r="E2623" s="2" t="s">
        <v>1610</v>
      </c>
      <c r="F2623" t="str">
        <f t="shared" si="309"/>
        <v>078GENERAL EXPENSES - OTHER</v>
      </c>
      <c r="G2623" t="str">
        <f t="shared" si="310"/>
        <v>1366TELEPHONE</v>
      </c>
      <c r="H2623" s="2" t="s">
        <v>1584</v>
      </c>
      <c r="I2623" t="s">
        <v>1326</v>
      </c>
      <c r="J2623" s="2" t="s">
        <v>684</v>
      </c>
      <c r="K2623" s="2" t="s">
        <v>685</v>
      </c>
      <c r="L2623" s="2" t="s">
        <v>395</v>
      </c>
      <c r="M2623" s="2" t="s">
        <v>396</v>
      </c>
      <c r="N2623" s="2" t="s">
        <v>479</v>
      </c>
      <c r="O2623" s="2" t="s">
        <v>309</v>
      </c>
      <c r="P2623" s="2">
        <v>64322</v>
      </c>
      <c r="Q2623" s="2">
        <f>64322+59174</f>
        <v>123496</v>
      </c>
      <c r="R2623" s="3">
        <f t="shared" si="311"/>
        <v>130288.28</v>
      </c>
      <c r="S2623" s="3">
        <f t="shared" si="312"/>
        <v>137193.55884000001</v>
      </c>
      <c r="T2623" s="2">
        <v>64701.79</v>
      </c>
      <c r="U2623" s="2">
        <v>0</v>
      </c>
      <c r="V2623" s="2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4690.92</v>
      </c>
      <c r="AC2623">
        <v>23325.16</v>
      </c>
      <c r="AD2623">
        <v>9324.4599999999991</v>
      </c>
      <c r="AE2623">
        <v>8742.4</v>
      </c>
      <c r="AF2623">
        <v>13051.99</v>
      </c>
      <c r="AG2623">
        <v>5566.86</v>
      </c>
      <c r="AH2623" s="2">
        <f t="shared" si="313"/>
        <v>64701.79</v>
      </c>
      <c r="AI2623" s="2">
        <f t="shared" si="308"/>
        <v>1.005904511675632</v>
      </c>
      <c r="AJ2623">
        <v>64701.79</v>
      </c>
      <c r="AK2623" s="2">
        <f t="shared" si="314"/>
        <v>129403.58</v>
      </c>
    </row>
    <row r="2624" spans="1:37" ht="12.75" customHeight="1">
      <c r="A2624" s="2">
        <v>14</v>
      </c>
      <c r="B2624" s="2">
        <v>15</v>
      </c>
      <c r="C2624" s="2" t="s">
        <v>699</v>
      </c>
      <c r="D2624" t="s">
        <v>1466</v>
      </c>
      <c r="E2624" s="2" t="s">
        <v>1608</v>
      </c>
      <c r="F2624" t="str">
        <f t="shared" si="309"/>
        <v>078GENERAL EXPENSES - OTHER</v>
      </c>
      <c r="G2624" t="str">
        <f t="shared" si="310"/>
        <v>1344NON-CAPITAL TOOLS &amp; EQUIPMENT</v>
      </c>
      <c r="H2624" s="2" t="s">
        <v>1582</v>
      </c>
      <c r="I2624" t="s">
        <v>1326</v>
      </c>
      <c r="J2624" s="2" t="s">
        <v>33</v>
      </c>
      <c r="K2624" s="2" t="s">
        <v>698</v>
      </c>
      <c r="L2624" s="2" t="s">
        <v>395</v>
      </c>
      <c r="M2624" s="2" t="s">
        <v>396</v>
      </c>
      <c r="N2624" s="2" t="s">
        <v>469</v>
      </c>
      <c r="O2624" s="2" t="s">
        <v>470</v>
      </c>
      <c r="P2624" s="2">
        <v>3500</v>
      </c>
      <c r="Q2624" s="2">
        <v>3500</v>
      </c>
      <c r="R2624" s="3">
        <f t="shared" si="311"/>
        <v>3692.5</v>
      </c>
      <c r="S2624" s="3">
        <f t="shared" si="312"/>
        <v>3888.2024999999999</v>
      </c>
      <c r="T2624" s="2">
        <v>0</v>
      </c>
      <c r="U2624" s="2">
        <v>0</v>
      </c>
      <c r="V2624" s="2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 s="2">
        <f t="shared" si="313"/>
        <v>0</v>
      </c>
      <c r="AI2624" s="2">
        <f t="shared" si="308"/>
        <v>0</v>
      </c>
      <c r="AJ2624">
        <v>0</v>
      </c>
      <c r="AK2624" s="2">
        <f t="shared" si="314"/>
        <v>0</v>
      </c>
    </row>
    <row r="2625" spans="1:37" ht="12.75" customHeight="1">
      <c r="A2625" s="2">
        <v>14</v>
      </c>
      <c r="B2625" s="2">
        <v>15</v>
      </c>
      <c r="C2625" s="2" t="s">
        <v>699</v>
      </c>
      <c r="D2625" t="s">
        <v>1466</v>
      </c>
      <c r="E2625" s="2" t="s">
        <v>1608</v>
      </c>
      <c r="F2625" t="str">
        <f t="shared" si="309"/>
        <v>078GENERAL EXPENSES - OTHER</v>
      </c>
      <c r="G2625" t="str">
        <f t="shared" si="310"/>
        <v>1347POSTAGE &amp; COURIER FEES</v>
      </c>
      <c r="H2625" s="2" t="s">
        <v>1582</v>
      </c>
      <c r="I2625" t="s">
        <v>1326</v>
      </c>
      <c r="J2625" s="2" t="s">
        <v>33</v>
      </c>
      <c r="K2625" s="2" t="s">
        <v>698</v>
      </c>
      <c r="L2625" s="2" t="s">
        <v>395</v>
      </c>
      <c r="M2625" s="2" t="s">
        <v>396</v>
      </c>
      <c r="N2625" s="2" t="s">
        <v>471</v>
      </c>
      <c r="O2625" s="2" t="s">
        <v>472</v>
      </c>
      <c r="P2625" s="2">
        <v>5600</v>
      </c>
      <c r="Q2625" s="2">
        <v>5600</v>
      </c>
      <c r="R2625" s="3">
        <f t="shared" si="311"/>
        <v>5908</v>
      </c>
      <c r="S2625" s="3">
        <f t="shared" si="312"/>
        <v>6221.1239999999998</v>
      </c>
      <c r="T2625" s="2">
        <v>0</v>
      </c>
      <c r="U2625" s="2">
        <v>0</v>
      </c>
      <c r="V2625" s="2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 s="2">
        <f t="shared" si="313"/>
        <v>0</v>
      </c>
      <c r="AI2625" s="2">
        <f t="shared" si="308"/>
        <v>0</v>
      </c>
      <c r="AJ2625">
        <v>0</v>
      </c>
      <c r="AK2625" s="2">
        <f t="shared" si="314"/>
        <v>0</v>
      </c>
    </row>
    <row r="2626" spans="1:37" ht="12.75" customHeight="1">
      <c r="A2626" s="2">
        <v>14</v>
      </c>
      <c r="B2626" s="2">
        <v>15</v>
      </c>
      <c r="C2626" s="2" t="s">
        <v>699</v>
      </c>
      <c r="D2626" t="s">
        <v>1466</v>
      </c>
      <c r="E2626" s="2" t="s">
        <v>1608</v>
      </c>
      <c r="F2626" t="str">
        <f t="shared" si="309"/>
        <v>078GENERAL EXPENSES - OTHER</v>
      </c>
      <c r="G2626" t="str">
        <f t="shared" si="310"/>
        <v>1348PRINTING &amp; STATIONERY</v>
      </c>
      <c r="H2626" s="2" t="s">
        <v>1582</v>
      </c>
      <c r="I2626" t="s">
        <v>1326</v>
      </c>
      <c r="J2626" s="2" t="s">
        <v>33</v>
      </c>
      <c r="K2626" s="2" t="s">
        <v>698</v>
      </c>
      <c r="L2626" s="2" t="s">
        <v>395</v>
      </c>
      <c r="M2626" s="2" t="s">
        <v>396</v>
      </c>
      <c r="N2626" s="2" t="s">
        <v>473</v>
      </c>
      <c r="O2626" s="2" t="s">
        <v>474</v>
      </c>
      <c r="P2626" s="2">
        <v>4873</v>
      </c>
      <c r="Q2626" s="2">
        <v>4873</v>
      </c>
      <c r="R2626" s="3">
        <f t="shared" si="311"/>
        <v>5141.0150000000003</v>
      </c>
      <c r="S2626" s="3">
        <f t="shared" si="312"/>
        <v>5413.4887950000002</v>
      </c>
      <c r="T2626" s="2">
        <v>623.73</v>
      </c>
      <c r="U2626" s="2">
        <v>0</v>
      </c>
      <c r="V2626" s="2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347.59</v>
      </c>
      <c r="AC2626">
        <v>0</v>
      </c>
      <c r="AD2626">
        <v>0</v>
      </c>
      <c r="AE2626">
        <v>0</v>
      </c>
      <c r="AF2626">
        <v>0</v>
      </c>
      <c r="AG2626">
        <v>276.14</v>
      </c>
      <c r="AH2626" s="2">
        <f t="shared" si="313"/>
        <v>623.73</v>
      </c>
      <c r="AI2626" s="2">
        <f t="shared" si="308"/>
        <v>0.1279971270264724</v>
      </c>
      <c r="AJ2626">
        <v>623.73</v>
      </c>
      <c r="AK2626" s="2">
        <f t="shared" si="314"/>
        <v>1247.46</v>
      </c>
    </row>
    <row r="2627" spans="1:37" ht="12.75" customHeight="1">
      <c r="A2627" s="2">
        <v>14</v>
      </c>
      <c r="B2627" s="2">
        <v>15</v>
      </c>
      <c r="C2627" s="2" t="s">
        <v>699</v>
      </c>
      <c r="D2627" t="s">
        <v>1466</v>
      </c>
      <c r="E2627" s="2" t="s">
        <v>1608</v>
      </c>
      <c r="F2627" t="str">
        <f t="shared" si="309"/>
        <v>078GENERAL EXPENSES - OTHER</v>
      </c>
      <c r="G2627" t="str">
        <f t="shared" si="310"/>
        <v>1364SUBSISTANCE &amp; TRAVELLING EXPENSES</v>
      </c>
      <c r="H2627" s="2" t="s">
        <v>1582</v>
      </c>
      <c r="I2627" t="s">
        <v>1326</v>
      </c>
      <c r="J2627" s="2" t="s">
        <v>33</v>
      </c>
      <c r="K2627" s="2" t="s">
        <v>698</v>
      </c>
      <c r="L2627" s="2" t="s">
        <v>395</v>
      </c>
      <c r="M2627" s="2" t="s">
        <v>396</v>
      </c>
      <c r="N2627" s="2" t="s">
        <v>477</v>
      </c>
      <c r="O2627" s="2" t="s">
        <v>478</v>
      </c>
      <c r="P2627" s="2">
        <v>432387</v>
      </c>
      <c r="Q2627" s="2">
        <f>432387+553218</f>
        <v>985605</v>
      </c>
      <c r="R2627" s="3">
        <f t="shared" si="311"/>
        <v>1039813.275</v>
      </c>
      <c r="S2627" s="3">
        <f t="shared" si="312"/>
        <v>1094923.378575</v>
      </c>
      <c r="T2627" s="2">
        <v>57225.779999999992</v>
      </c>
      <c r="U2627" s="2">
        <v>0</v>
      </c>
      <c r="V2627" s="2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5902.9</v>
      </c>
      <c r="AC2627">
        <v>11083.3</v>
      </c>
      <c r="AD2627">
        <v>12453.1</v>
      </c>
      <c r="AE2627">
        <v>11750.96</v>
      </c>
      <c r="AF2627">
        <v>13881.98</v>
      </c>
      <c r="AG2627">
        <v>2153.54</v>
      </c>
      <c r="AH2627" s="2">
        <f t="shared" si="313"/>
        <v>57225.779999999992</v>
      </c>
      <c r="AI2627" s="2">
        <f t="shared" si="308"/>
        <v>0.13234852111649978</v>
      </c>
      <c r="AJ2627">
        <v>57225.78</v>
      </c>
      <c r="AK2627" s="2">
        <f t="shared" si="314"/>
        <v>114451.55999999998</v>
      </c>
    </row>
    <row r="2628" spans="1:37" ht="12.75" customHeight="1">
      <c r="A2628" s="2">
        <v>14</v>
      </c>
      <c r="B2628" s="2">
        <v>15</v>
      </c>
      <c r="C2628" s="2" t="s">
        <v>699</v>
      </c>
      <c r="D2628" t="s">
        <v>1466</v>
      </c>
      <c r="E2628" s="2" t="s">
        <v>1608</v>
      </c>
      <c r="F2628" t="str">
        <f t="shared" si="309"/>
        <v>078GENERAL EXPENSES - OTHER</v>
      </c>
      <c r="G2628" t="str">
        <f t="shared" si="310"/>
        <v>1366TELEPHONE</v>
      </c>
      <c r="H2628" s="2" t="s">
        <v>1582</v>
      </c>
      <c r="I2628" t="s">
        <v>1326</v>
      </c>
      <c r="J2628" s="2" t="s">
        <v>33</v>
      </c>
      <c r="K2628" s="2" t="s">
        <v>698</v>
      </c>
      <c r="L2628" s="2" t="s">
        <v>395</v>
      </c>
      <c r="M2628" s="2" t="s">
        <v>396</v>
      </c>
      <c r="N2628" s="2" t="s">
        <v>479</v>
      </c>
      <c r="O2628" s="2" t="s">
        <v>309</v>
      </c>
      <c r="P2628" s="2">
        <v>46172</v>
      </c>
      <c r="Q2628" s="2">
        <f>46172+17988</f>
        <v>64160</v>
      </c>
      <c r="R2628" s="3">
        <f t="shared" si="311"/>
        <v>67688.800000000003</v>
      </c>
      <c r="S2628" s="3">
        <f t="shared" si="312"/>
        <v>71276.306400000001</v>
      </c>
      <c r="T2628" s="2">
        <v>10337.470000000001</v>
      </c>
      <c r="U2628" s="2">
        <v>0</v>
      </c>
      <c r="V2628" s="2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486.72</v>
      </c>
      <c r="AC2628">
        <v>3563.42</v>
      </c>
      <c r="AD2628">
        <v>1530</v>
      </c>
      <c r="AE2628">
        <v>1000</v>
      </c>
      <c r="AF2628">
        <v>2165.8000000000002</v>
      </c>
      <c r="AG2628">
        <v>1591.53</v>
      </c>
      <c r="AH2628" s="2">
        <f t="shared" si="313"/>
        <v>10337.470000000001</v>
      </c>
      <c r="AI2628" s="2">
        <f t="shared" si="308"/>
        <v>0.2238904530884519</v>
      </c>
      <c r="AJ2628">
        <v>10337.469999999999</v>
      </c>
      <c r="AK2628" s="2">
        <f t="shared" si="314"/>
        <v>20674.940000000002</v>
      </c>
    </row>
    <row r="2629" spans="1:37" ht="12.75" customHeight="1">
      <c r="A2629" s="2">
        <v>14</v>
      </c>
      <c r="B2629" s="2">
        <v>15</v>
      </c>
      <c r="C2629" s="2" t="s">
        <v>699</v>
      </c>
      <c r="D2629" t="s">
        <v>1466</v>
      </c>
      <c r="E2629" s="2" t="s">
        <v>1608</v>
      </c>
      <c r="F2629" t="str">
        <f t="shared" si="309"/>
        <v>078GENERAL EXPENSES - OTHER</v>
      </c>
      <c r="G2629" t="str">
        <f t="shared" si="310"/>
        <v>1368TRAINING COSTS</v>
      </c>
      <c r="H2629" s="2" t="s">
        <v>1582</v>
      </c>
      <c r="I2629" t="s">
        <v>1326</v>
      </c>
      <c r="J2629" s="2" t="s">
        <v>33</v>
      </c>
      <c r="K2629" s="2" t="s">
        <v>698</v>
      </c>
      <c r="L2629" s="2" t="s">
        <v>395</v>
      </c>
      <c r="M2629" s="2" t="s">
        <v>396</v>
      </c>
      <c r="N2629" s="2" t="s">
        <v>397</v>
      </c>
      <c r="O2629" s="2" t="s">
        <v>398</v>
      </c>
      <c r="P2629" s="2">
        <v>116738</v>
      </c>
      <c r="Q2629" s="2">
        <f>116738+500000</f>
        <v>616738</v>
      </c>
      <c r="R2629" s="3">
        <f t="shared" si="311"/>
        <v>650658.59</v>
      </c>
      <c r="S2629" s="3">
        <f t="shared" si="312"/>
        <v>685143.49526999996</v>
      </c>
      <c r="T2629" s="2">
        <v>0</v>
      </c>
      <c r="U2629" s="2">
        <v>0</v>
      </c>
      <c r="V2629" s="2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 s="2">
        <f t="shared" si="313"/>
        <v>0</v>
      </c>
      <c r="AI2629" s="2">
        <f t="shared" si="308"/>
        <v>0</v>
      </c>
      <c r="AJ2629">
        <v>0</v>
      </c>
      <c r="AK2629" s="2">
        <f t="shared" si="314"/>
        <v>0</v>
      </c>
    </row>
    <row r="2630" spans="1:37" ht="12.75" customHeight="1">
      <c r="A2630" s="2">
        <v>14</v>
      </c>
      <c r="B2630" s="2">
        <v>15</v>
      </c>
      <c r="C2630" s="2" t="s">
        <v>711</v>
      </c>
      <c r="D2630" t="s">
        <v>1467</v>
      </c>
      <c r="E2630" s="2" t="s">
        <v>1608</v>
      </c>
      <c r="F2630" t="str">
        <f t="shared" si="309"/>
        <v>078GENERAL EXPENSES - OTHER</v>
      </c>
      <c r="G2630" t="str">
        <f t="shared" si="310"/>
        <v>1308CONFERENCE &amp; CONVENTION COST - DOMESTIC</v>
      </c>
      <c r="I2630" t="s">
        <v>1326</v>
      </c>
      <c r="J2630" s="2" t="s">
        <v>712</v>
      </c>
      <c r="K2630" s="2" t="s">
        <v>713</v>
      </c>
      <c r="L2630" s="2" t="s">
        <v>395</v>
      </c>
      <c r="M2630" s="2" t="s">
        <v>396</v>
      </c>
      <c r="N2630" s="2" t="s">
        <v>463</v>
      </c>
      <c r="O2630" s="2" t="s">
        <v>464</v>
      </c>
      <c r="P2630" s="2">
        <v>4732</v>
      </c>
      <c r="Q2630" s="2">
        <v>4732</v>
      </c>
      <c r="R2630" s="3">
        <f t="shared" si="311"/>
        <v>4992.26</v>
      </c>
      <c r="S2630" s="3">
        <f t="shared" si="312"/>
        <v>5256.8497800000005</v>
      </c>
      <c r="T2630" s="2">
        <v>2000</v>
      </c>
      <c r="U2630" s="2">
        <v>0</v>
      </c>
      <c r="V2630" s="2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2000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 s="2">
        <f t="shared" si="313"/>
        <v>2000</v>
      </c>
      <c r="AI2630" s="2">
        <f t="shared" si="308"/>
        <v>0.42265426880811496</v>
      </c>
      <c r="AJ2630">
        <v>2000</v>
      </c>
      <c r="AK2630" s="2">
        <f t="shared" si="314"/>
        <v>4000</v>
      </c>
    </row>
    <row r="2631" spans="1:37" ht="12.75" customHeight="1">
      <c r="A2631" s="2">
        <v>14</v>
      </c>
      <c r="B2631" s="2">
        <v>15</v>
      </c>
      <c r="C2631" s="2" t="s">
        <v>711</v>
      </c>
      <c r="D2631" t="s">
        <v>1467</v>
      </c>
      <c r="E2631" s="2" t="s">
        <v>1608</v>
      </c>
      <c r="F2631" t="str">
        <f t="shared" si="309"/>
        <v>078GENERAL EXPENSES - OTHER</v>
      </c>
      <c r="G2631" t="str">
        <f t="shared" si="310"/>
        <v>1311CONSUMABLE DOMESTIC ITEMS</v>
      </c>
      <c r="I2631" t="s">
        <v>1326</v>
      </c>
      <c r="J2631" s="2" t="s">
        <v>712</v>
      </c>
      <c r="K2631" s="2" t="s">
        <v>713</v>
      </c>
      <c r="L2631" s="2" t="s">
        <v>395</v>
      </c>
      <c r="M2631" s="2" t="s">
        <v>396</v>
      </c>
      <c r="N2631" s="2" t="s">
        <v>465</v>
      </c>
      <c r="O2631" s="2" t="s">
        <v>466</v>
      </c>
      <c r="P2631" s="2">
        <v>28126</v>
      </c>
      <c r="Q2631" s="2">
        <v>28126</v>
      </c>
      <c r="R2631" s="3">
        <f t="shared" si="311"/>
        <v>29672.93</v>
      </c>
      <c r="S2631" s="3">
        <f t="shared" si="312"/>
        <v>31245.595290000001</v>
      </c>
      <c r="T2631" s="2">
        <v>26583.489999999998</v>
      </c>
      <c r="U2631" s="2">
        <v>169.59</v>
      </c>
      <c r="V2631" s="2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4670.82</v>
      </c>
      <c r="AC2631">
        <v>4235.59</v>
      </c>
      <c r="AD2631">
        <v>5454.37</v>
      </c>
      <c r="AE2631">
        <v>3020.02</v>
      </c>
      <c r="AF2631">
        <v>8049.43</v>
      </c>
      <c r="AG2631">
        <v>1153.26</v>
      </c>
      <c r="AH2631" s="2">
        <f t="shared" si="313"/>
        <v>26583.489999999998</v>
      </c>
      <c r="AI2631" s="2">
        <f t="shared" si="308"/>
        <v>0.94515714996800104</v>
      </c>
      <c r="AJ2631">
        <v>26583.49</v>
      </c>
      <c r="AK2631" s="2">
        <f t="shared" si="314"/>
        <v>53166.979999999996</v>
      </c>
    </row>
    <row r="2632" spans="1:37" ht="12.75" customHeight="1">
      <c r="A2632" s="2">
        <v>14</v>
      </c>
      <c r="B2632" s="2">
        <v>15</v>
      </c>
      <c r="C2632" s="2" t="s">
        <v>711</v>
      </c>
      <c r="D2632" t="s">
        <v>1467</v>
      </c>
      <c r="E2632" s="2" t="s">
        <v>1608</v>
      </c>
      <c r="F2632" t="str">
        <f t="shared" si="309"/>
        <v>078GENERAL EXPENSES - OTHER</v>
      </c>
      <c r="G2632" t="str">
        <f t="shared" si="310"/>
        <v>1321ENTERTAINMENT - OFFICIALS</v>
      </c>
      <c r="I2632" t="s">
        <v>1326</v>
      </c>
      <c r="J2632" s="2" t="s">
        <v>712</v>
      </c>
      <c r="K2632" s="2" t="s">
        <v>713</v>
      </c>
      <c r="L2632" s="2" t="s">
        <v>395</v>
      </c>
      <c r="M2632" s="2" t="s">
        <v>396</v>
      </c>
      <c r="N2632" s="2" t="s">
        <v>467</v>
      </c>
      <c r="O2632" s="2" t="s">
        <v>468</v>
      </c>
      <c r="P2632" s="2">
        <v>2000</v>
      </c>
      <c r="Q2632" s="2">
        <v>2000</v>
      </c>
      <c r="R2632" s="3">
        <f t="shared" si="311"/>
        <v>2110</v>
      </c>
      <c r="S2632" s="3">
        <f t="shared" si="312"/>
        <v>2221.83</v>
      </c>
      <c r="T2632" s="2">
        <v>0</v>
      </c>
      <c r="U2632" s="2">
        <v>0</v>
      </c>
      <c r="V2632" s="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 s="2">
        <f t="shared" si="313"/>
        <v>0</v>
      </c>
      <c r="AI2632" s="2">
        <f t="shared" si="308"/>
        <v>0</v>
      </c>
      <c r="AJ2632">
        <v>0</v>
      </c>
      <c r="AK2632" s="2">
        <f t="shared" si="314"/>
        <v>0</v>
      </c>
    </row>
    <row r="2633" spans="1:37" ht="12.75" customHeight="1">
      <c r="A2633" s="2">
        <v>14</v>
      </c>
      <c r="B2633" s="2">
        <v>15</v>
      </c>
      <c r="C2633" s="2" t="s">
        <v>711</v>
      </c>
      <c r="D2633" t="s">
        <v>1467</v>
      </c>
      <c r="E2633" s="2" t="s">
        <v>1608</v>
      </c>
      <c r="F2633" t="str">
        <f t="shared" si="309"/>
        <v>078GENERAL EXPENSES - OTHER</v>
      </c>
      <c r="G2633" t="str">
        <f t="shared" si="310"/>
        <v>1325FUEL - VEHICLES</v>
      </c>
      <c r="I2633" t="s">
        <v>1326</v>
      </c>
      <c r="J2633" s="2" t="s">
        <v>712</v>
      </c>
      <c r="K2633" s="2" t="s">
        <v>713</v>
      </c>
      <c r="L2633" s="2" t="s">
        <v>395</v>
      </c>
      <c r="M2633" s="2" t="s">
        <v>396</v>
      </c>
      <c r="N2633" s="2" t="s">
        <v>665</v>
      </c>
      <c r="O2633" s="2" t="s">
        <v>666</v>
      </c>
      <c r="P2633" s="2">
        <v>14197</v>
      </c>
      <c r="Q2633" s="2">
        <v>14197</v>
      </c>
      <c r="R2633" s="3">
        <f t="shared" si="311"/>
        <v>14977.834999999999</v>
      </c>
      <c r="S2633" s="3">
        <f t="shared" si="312"/>
        <v>15771.660254999999</v>
      </c>
      <c r="T2633" s="2">
        <v>3907.1400000000003</v>
      </c>
      <c r="U2633" s="2">
        <v>0</v>
      </c>
      <c r="V2633" s="2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868.62</v>
      </c>
      <c r="AD2633">
        <v>1854.49</v>
      </c>
      <c r="AE2633">
        <v>570.61</v>
      </c>
      <c r="AF2633">
        <v>0</v>
      </c>
      <c r="AG2633">
        <v>613.41999999999996</v>
      </c>
      <c r="AH2633" s="2">
        <f t="shared" si="313"/>
        <v>3907.1400000000003</v>
      </c>
      <c r="AI2633" s="2">
        <f t="shared" si="308"/>
        <v>0.27520884693949427</v>
      </c>
      <c r="AJ2633">
        <v>3907.14</v>
      </c>
      <c r="AK2633" s="2">
        <f t="shared" si="314"/>
        <v>7814.2800000000007</v>
      </c>
    </row>
    <row r="2634" spans="1:37" ht="12.75" customHeight="1">
      <c r="A2634" s="2">
        <v>14</v>
      </c>
      <c r="B2634" s="2">
        <v>15</v>
      </c>
      <c r="C2634" s="2" t="s">
        <v>711</v>
      </c>
      <c r="D2634" t="s">
        <v>1467</v>
      </c>
      <c r="E2634" s="2" t="s">
        <v>1608</v>
      </c>
      <c r="F2634" t="str">
        <f t="shared" si="309"/>
        <v>078GENERAL EXPENSES - OTHER</v>
      </c>
      <c r="G2634" t="str">
        <f t="shared" si="310"/>
        <v>1327INSURANCE</v>
      </c>
      <c r="I2634" t="s">
        <v>1326</v>
      </c>
      <c r="J2634" s="2" t="s">
        <v>712</v>
      </c>
      <c r="K2634" s="2" t="s">
        <v>713</v>
      </c>
      <c r="L2634" s="2" t="s">
        <v>395</v>
      </c>
      <c r="M2634" s="2" t="s">
        <v>396</v>
      </c>
      <c r="N2634" s="2" t="s">
        <v>1243</v>
      </c>
      <c r="O2634" s="2" t="s">
        <v>1244</v>
      </c>
      <c r="P2634" s="2">
        <v>135086</v>
      </c>
      <c r="Q2634" s="2">
        <v>135086</v>
      </c>
      <c r="R2634" s="3">
        <f t="shared" si="311"/>
        <v>142515.73000000001</v>
      </c>
      <c r="S2634" s="3">
        <f t="shared" si="312"/>
        <v>150069.06369000001</v>
      </c>
      <c r="T2634" s="2">
        <v>0</v>
      </c>
      <c r="U2634" s="2">
        <v>0</v>
      </c>
      <c r="V2634" s="2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 s="2">
        <f t="shared" si="313"/>
        <v>0</v>
      </c>
      <c r="AI2634" s="2">
        <f t="shared" si="308"/>
        <v>0</v>
      </c>
      <c r="AJ2634">
        <v>0</v>
      </c>
      <c r="AK2634" s="2">
        <f t="shared" si="314"/>
        <v>0</v>
      </c>
    </row>
    <row r="2635" spans="1:37" ht="12.75" customHeight="1">
      <c r="A2635" s="2">
        <v>14</v>
      </c>
      <c r="B2635" s="2">
        <v>15</v>
      </c>
      <c r="C2635" s="2" t="s">
        <v>711</v>
      </c>
      <c r="D2635" t="s">
        <v>1467</v>
      </c>
      <c r="E2635" s="2" t="s">
        <v>1608</v>
      </c>
      <c r="F2635" t="str">
        <f t="shared" si="309"/>
        <v>078GENERAL EXPENSES - OTHER</v>
      </c>
      <c r="G2635" t="str">
        <f t="shared" si="310"/>
        <v>1336LICENCES &amp; PERMITS - NON VEHICLE</v>
      </c>
      <c r="I2635" t="s">
        <v>1326</v>
      </c>
      <c r="J2635" s="2" t="s">
        <v>712</v>
      </c>
      <c r="K2635" s="2" t="s">
        <v>713</v>
      </c>
      <c r="L2635" s="2" t="s">
        <v>395</v>
      </c>
      <c r="M2635" s="2" t="s">
        <v>396</v>
      </c>
      <c r="N2635" s="2" t="s">
        <v>459</v>
      </c>
      <c r="O2635" s="2" t="s">
        <v>460</v>
      </c>
      <c r="P2635" s="2">
        <v>1124</v>
      </c>
      <c r="Q2635" s="2">
        <v>1124</v>
      </c>
      <c r="R2635" s="3">
        <f t="shared" si="311"/>
        <v>1185.82</v>
      </c>
      <c r="S2635" s="3">
        <f t="shared" si="312"/>
        <v>1248.6684599999999</v>
      </c>
      <c r="T2635" s="2">
        <v>138.09</v>
      </c>
      <c r="U2635" s="2">
        <v>0</v>
      </c>
      <c r="V2635" s="2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138.09</v>
      </c>
      <c r="AE2635">
        <v>0</v>
      </c>
      <c r="AF2635">
        <v>0</v>
      </c>
      <c r="AG2635">
        <v>0</v>
      </c>
      <c r="AH2635" s="2">
        <f t="shared" si="313"/>
        <v>138.09</v>
      </c>
      <c r="AI2635" s="2">
        <f t="shared" si="308"/>
        <v>0.122855871886121</v>
      </c>
      <c r="AJ2635">
        <v>138.09</v>
      </c>
      <c r="AK2635" s="2">
        <f t="shared" si="314"/>
        <v>276.18</v>
      </c>
    </row>
    <row r="2636" spans="1:37" ht="12.75" customHeight="1">
      <c r="A2636" s="2">
        <v>14</v>
      </c>
      <c r="B2636" s="2">
        <v>15</v>
      </c>
      <c r="C2636" s="2" t="s">
        <v>711</v>
      </c>
      <c r="D2636" t="s">
        <v>1467</v>
      </c>
      <c r="E2636" s="2" t="s">
        <v>1608</v>
      </c>
      <c r="F2636" t="str">
        <f t="shared" si="309"/>
        <v>078GENERAL EXPENSES - OTHER</v>
      </c>
      <c r="G2636" t="str">
        <f t="shared" si="310"/>
        <v>1343NEW &amp; LOST BOOKS</v>
      </c>
      <c r="I2636" t="s">
        <v>1326</v>
      </c>
      <c r="J2636" s="2" t="s">
        <v>712</v>
      </c>
      <c r="K2636" s="2" t="s">
        <v>713</v>
      </c>
      <c r="L2636" s="2" t="s">
        <v>395</v>
      </c>
      <c r="M2636" s="2" t="s">
        <v>396</v>
      </c>
      <c r="N2636" s="2" t="s">
        <v>1292</v>
      </c>
      <c r="O2636" s="2" t="s">
        <v>1293</v>
      </c>
      <c r="P2636" s="2">
        <v>2130</v>
      </c>
      <c r="Q2636" s="2">
        <v>2130</v>
      </c>
      <c r="R2636" s="3">
        <f t="shared" si="311"/>
        <v>2247.15</v>
      </c>
      <c r="S2636" s="3">
        <f t="shared" si="312"/>
        <v>2366.2489500000001</v>
      </c>
      <c r="T2636" s="2">
        <v>0</v>
      </c>
      <c r="U2636" s="2">
        <v>0</v>
      </c>
      <c r="V2636" s="2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 s="2">
        <f t="shared" si="313"/>
        <v>0</v>
      </c>
      <c r="AI2636" s="2">
        <f t="shared" si="308"/>
        <v>0</v>
      </c>
      <c r="AJ2636">
        <v>0</v>
      </c>
      <c r="AK2636" s="2">
        <f t="shared" si="314"/>
        <v>0</v>
      </c>
    </row>
    <row r="2637" spans="1:37" ht="12.75" customHeight="1">
      <c r="A2637" s="2">
        <v>14</v>
      </c>
      <c r="B2637" s="2">
        <v>15</v>
      </c>
      <c r="C2637" s="2" t="s">
        <v>711</v>
      </c>
      <c r="D2637" t="s">
        <v>1467</v>
      </c>
      <c r="E2637" s="2" t="s">
        <v>1608</v>
      </c>
      <c r="F2637" t="str">
        <f t="shared" si="309"/>
        <v>078GENERAL EXPENSES - OTHER</v>
      </c>
      <c r="G2637" t="str">
        <f t="shared" si="310"/>
        <v>1344NON-CAPITAL TOOLS &amp; EQUIPMENT</v>
      </c>
      <c r="I2637" t="s">
        <v>1326</v>
      </c>
      <c r="J2637" s="2" t="s">
        <v>712</v>
      </c>
      <c r="K2637" s="2" t="s">
        <v>713</v>
      </c>
      <c r="L2637" s="2" t="s">
        <v>395</v>
      </c>
      <c r="M2637" s="2" t="s">
        <v>396</v>
      </c>
      <c r="N2637" s="2" t="s">
        <v>469</v>
      </c>
      <c r="O2637" s="2" t="s">
        <v>470</v>
      </c>
      <c r="P2637" s="2">
        <v>21440</v>
      </c>
      <c r="Q2637" s="2">
        <v>21440</v>
      </c>
      <c r="R2637" s="3">
        <f t="shared" si="311"/>
        <v>22619.200000000001</v>
      </c>
      <c r="S2637" s="3">
        <f t="shared" si="312"/>
        <v>23818.017599999999</v>
      </c>
      <c r="T2637" s="2">
        <v>6447.8099999999995</v>
      </c>
      <c r="U2637" s="2">
        <v>0</v>
      </c>
      <c r="V2637" s="2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2404.6799999999998</v>
      </c>
      <c r="AC2637">
        <v>0</v>
      </c>
      <c r="AD2637">
        <v>0</v>
      </c>
      <c r="AE2637">
        <v>1531.02</v>
      </c>
      <c r="AF2637">
        <v>2248.09</v>
      </c>
      <c r="AG2637">
        <v>264.02</v>
      </c>
      <c r="AH2637" s="2">
        <f t="shared" si="313"/>
        <v>6447.8099999999995</v>
      </c>
      <c r="AI2637" s="2">
        <f t="shared" si="308"/>
        <v>0.30073740671641791</v>
      </c>
      <c r="AJ2637">
        <v>6447.81</v>
      </c>
      <c r="AK2637" s="2">
        <f t="shared" si="314"/>
        <v>12895.619999999999</v>
      </c>
    </row>
    <row r="2638" spans="1:37" ht="12.75" customHeight="1">
      <c r="A2638" s="2">
        <v>14</v>
      </c>
      <c r="B2638" s="2">
        <v>15</v>
      </c>
      <c r="C2638" s="2" t="s">
        <v>711</v>
      </c>
      <c r="D2638" t="s">
        <v>1467</v>
      </c>
      <c r="E2638" s="2" t="s">
        <v>1608</v>
      </c>
      <c r="F2638" t="str">
        <f t="shared" si="309"/>
        <v>078GENERAL EXPENSES - OTHER</v>
      </c>
      <c r="G2638" t="str">
        <f t="shared" si="310"/>
        <v>1348PRINTING &amp; STATIONERY</v>
      </c>
      <c r="I2638" t="s">
        <v>1326</v>
      </c>
      <c r="J2638" s="2" t="s">
        <v>712</v>
      </c>
      <c r="K2638" s="2" t="s">
        <v>713</v>
      </c>
      <c r="L2638" s="2" t="s">
        <v>395</v>
      </c>
      <c r="M2638" s="2" t="s">
        <v>396</v>
      </c>
      <c r="N2638" s="2" t="s">
        <v>473</v>
      </c>
      <c r="O2638" s="2" t="s">
        <v>474</v>
      </c>
      <c r="P2638" s="2">
        <v>10915</v>
      </c>
      <c r="Q2638" s="2">
        <v>10915</v>
      </c>
      <c r="R2638" s="3">
        <f t="shared" si="311"/>
        <v>11515.325000000001</v>
      </c>
      <c r="S2638" s="3">
        <f t="shared" si="312"/>
        <v>12125.637225</v>
      </c>
      <c r="T2638" s="2">
        <v>3626.61</v>
      </c>
      <c r="U2638" s="2">
        <v>1084</v>
      </c>
      <c r="V2638" s="2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73.099999999999994</v>
      </c>
      <c r="AC2638">
        <v>1258.24</v>
      </c>
      <c r="AD2638">
        <v>963.77</v>
      </c>
      <c r="AE2638">
        <v>167.44</v>
      </c>
      <c r="AF2638">
        <v>1068.03</v>
      </c>
      <c r="AG2638">
        <v>96.03</v>
      </c>
      <c r="AH2638" s="2">
        <f t="shared" si="313"/>
        <v>3626.61</v>
      </c>
      <c r="AI2638" s="2">
        <f t="shared" si="308"/>
        <v>0.33225927622537793</v>
      </c>
      <c r="AJ2638">
        <v>3626.61</v>
      </c>
      <c r="AK2638" s="2">
        <f t="shared" si="314"/>
        <v>7253.22</v>
      </c>
    </row>
    <row r="2639" spans="1:37" ht="12.75" customHeight="1">
      <c r="A2639" s="2">
        <v>14</v>
      </c>
      <c r="B2639" s="2">
        <v>15</v>
      </c>
      <c r="C2639" s="2" t="s">
        <v>711</v>
      </c>
      <c r="D2639" t="s">
        <v>1467</v>
      </c>
      <c r="E2639" s="2" t="s">
        <v>1608</v>
      </c>
      <c r="F2639" t="str">
        <f t="shared" si="309"/>
        <v>078GENERAL EXPENSES - OTHER</v>
      </c>
      <c r="G2639" t="str">
        <f t="shared" si="310"/>
        <v>1350PROTECTIVE CLOTHING</v>
      </c>
      <c r="I2639" t="s">
        <v>1326</v>
      </c>
      <c r="J2639" s="2" t="s">
        <v>712</v>
      </c>
      <c r="K2639" s="2" t="s">
        <v>713</v>
      </c>
      <c r="L2639" s="2" t="s">
        <v>395</v>
      </c>
      <c r="M2639" s="2" t="s">
        <v>396</v>
      </c>
      <c r="N2639" s="2" t="s">
        <v>475</v>
      </c>
      <c r="O2639" s="2" t="s">
        <v>476</v>
      </c>
      <c r="P2639" s="2">
        <v>70000</v>
      </c>
      <c r="Q2639" s="2">
        <v>70000</v>
      </c>
      <c r="R2639" s="3">
        <f t="shared" si="311"/>
        <v>73850</v>
      </c>
      <c r="S2639" s="3">
        <f t="shared" si="312"/>
        <v>77764.05</v>
      </c>
      <c r="T2639" s="2">
        <v>4125.95</v>
      </c>
      <c r="U2639" s="2">
        <v>0</v>
      </c>
      <c r="V2639" s="2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1054.8599999999999</v>
      </c>
      <c r="AC2639">
        <v>1388.13</v>
      </c>
      <c r="AD2639">
        <v>240.42</v>
      </c>
      <c r="AE2639">
        <v>0</v>
      </c>
      <c r="AF2639">
        <v>1202.1199999999999</v>
      </c>
      <c r="AG2639">
        <v>240.42</v>
      </c>
      <c r="AH2639" s="2">
        <f t="shared" si="313"/>
        <v>4125.95</v>
      </c>
      <c r="AI2639" s="2">
        <f t="shared" si="308"/>
        <v>5.8942142857142853E-2</v>
      </c>
      <c r="AJ2639">
        <v>4125.95</v>
      </c>
      <c r="AK2639" s="2">
        <f t="shared" si="314"/>
        <v>8251.9</v>
      </c>
    </row>
    <row r="2640" spans="1:37" ht="12.75" customHeight="1">
      <c r="A2640" s="2">
        <v>14</v>
      </c>
      <c r="B2640" s="2">
        <v>15</v>
      </c>
      <c r="C2640" s="2" t="s">
        <v>711</v>
      </c>
      <c r="D2640" t="s">
        <v>1467</v>
      </c>
      <c r="E2640" s="2" t="s">
        <v>1608</v>
      </c>
      <c r="F2640" t="str">
        <f t="shared" si="309"/>
        <v>078GENERAL EXPENSES - OTHER</v>
      </c>
      <c r="G2640" t="str">
        <f t="shared" si="310"/>
        <v>1352PUBLIC DRIVERS PERMIT</v>
      </c>
      <c r="I2640" t="s">
        <v>1326</v>
      </c>
      <c r="J2640" s="2" t="s">
        <v>712</v>
      </c>
      <c r="K2640" s="2" t="s">
        <v>713</v>
      </c>
      <c r="L2640" s="2" t="s">
        <v>395</v>
      </c>
      <c r="M2640" s="2" t="s">
        <v>396</v>
      </c>
      <c r="N2640" s="2" t="s">
        <v>1263</v>
      </c>
      <c r="O2640" s="2" t="s">
        <v>1264</v>
      </c>
      <c r="P2640" s="2">
        <v>1124</v>
      </c>
      <c r="Q2640" s="2">
        <v>1124</v>
      </c>
      <c r="R2640" s="3">
        <f t="shared" si="311"/>
        <v>1185.82</v>
      </c>
      <c r="S2640" s="3">
        <f t="shared" si="312"/>
        <v>1248.6684599999999</v>
      </c>
      <c r="T2640" s="2">
        <v>0</v>
      </c>
      <c r="U2640" s="2">
        <v>0</v>
      </c>
      <c r="V2640" s="2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 s="2">
        <f t="shared" si="313"/>
        <v>0</v>
      </c>
      <c r="AI2640" s="2">
        <f t="shared" si="308"/>
        <v>0</v>
      </c>
      <c r="AJ2640">
        <v>0</v>
      </c>
      <c r="AK2640" s="2">
        <f t="shared" si="314"/>
        <v>0</v>
      </c>
    </row>
    <row r="2641" spans="1:37" ht="12.75" customHeight="1">
      <c r="A2641" s="2">
        <v>14</v>
      </c>
      <c r="B2641" s="2">
        <v>15</v>
      </c>
      <c r="C2641" s="2" t="s">
        <v>711</v>
      </c>
      <c r="D2641" t="s">
        <v>1467</v>
      </c>
      <c r="E2641" s="2" t="s">
        <v>1608</v>
      </c>
      <c r="F2641" t="str">
        <f t="shared" si="309"/>
        <v>078GENERAL EXPENSES - OTHER</v>
      </c>
      <c r="G2641" t="str">
        <f t="shared" si="310"/>
        <v>1362STANDBY MEALS EXPENSES</v>
      </c>
      <c r="I2641" t="s">
        <v>1326</v>
      </c>
      <c r="J2641" s="2" t="s">
        <v>712</v>
      </c>
      <c r="K2641" s="2" t="s">
        <v>713</v>
      </c>
      <c r="L2641" s="2" t="s">
        <v>395</v>
      </c>
      <c r="M2641" s="2" t="s">
        <v>396</v>
      </c>
      <c r="N2641" s="2" t="s">
        <v>1300</v>
      </c>
      <c r="O2641" s="2" t="s">
        <v>1301</v>
      </c>
      <c r="P2641" s="2">
        <v>5915</v>
      </c>
      <c r="Q2641" s="2">
        <v>5915</v>
      </c>
      <c r="R2641" s="3">
        <f t="shared" si="311"/>
        <v>6240.3249999999998</v>
      </c>
      <c r="S2641" s="3">
        <f t="shared" si="312"/>
        <v>6571.0622249999997</v>
      </c>
      <c r="T2641" s="2">
        <v>0</v>
      </c>
      <c r="U2641" s="2">
        <v>0</v>
      </c>
      <c r="V2641" s="2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 s="2">
        <f t="shared" si="313"/>
        <v>0</v>
      </c>
      <c r="AI2641" s="2">
        <f t="shared" si="308"/>
        <v>0</v>
      </c>
      <c r="AJ2641">
        <v>0</v>
      </c>
      <c r="AK2641" s="2">
        <f t="shared" si="314"/>
        <v>0</v>
      </c>
    </row>
    <row r="2642" spans="1:37" ht="12.75" customHeight="1">
      <c r="A2642" s="2">
        <v>14</v>
      </c>
      <c r="B2642" s="2">
        <v>15</v>
      </c>
      <c r="C2642" s="2" t="s">
        <v>711</v>
      </c>
      <c r="D2642" t="s">
        <v>1467</v>
      </c>
      <c r="E2642" s="2" t="s">
        <v>1608</v>
      </c>
      <c r="F2642" t="str">
        <f t="shared" si="309"/>
        <v>078GENERAL EXPENSES - OTHER</v>
      </c>
      <c r="G2642" t="str">
        <f t="shared" si="310"/>
        <v>1363SUBSCRIPTIONS</v>
      </c>
      <c r="I2642" t="s">
        <v>1326</v>
      </c>
      <c r="J2642" s="2" t="s">
        <v>712</v>
      </c>
      <c r="K2642" s="2" t="s">
        <v>713</v>
      </c>
      <c r="L2642" s="2" t="s">
        <v>395</v>
      </c>
      <c r="M2642" s="2" t="s">
        <v>396</v>
      </c>
      <c r="N2642" s="2" t="s">
        <v>1231</v>
      </c>
      <c r="O2642" s="2" t="s">
        <v>1232</v>
      </c>
      <c r="P2642" s="2">
        <v>946</v>
      </c>
      <c r="Q2642" s="2">
        <v>946</v>
      </c>
      <c r="R2642" s="3">
        <f t="shared" si="311"/>
        <v>998.03</v>
      </c>
      <c r="S2642" s="3">
        <f t="shared" si="312"/>
        <v>1050.9255900000001</v>
      </c>
      <c r="T2642" s="2">
        <v>0</v>
      </c>
      <c r="U2642" s="2">
        <v>0</v>
      </c>
      <c r="V2642" s="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 s="2">
        <f t="shared" si="313"/>
        <v>0</v>
      </c>
      <c r="AI2642" s="2">
        <f t="shared" si="308"/>
        <v>0</v>
      </c>
      <c r="AJ2642">
        <v>0</v>
      </c>
      <c r="AK2642" s="2">
        <f t="shared" si="314"/>
        <v>0</v>
      </c>
    </row>
    <row r="2643" spans="1:37" ht="12.75" customHeight="1">
      <c r="A2643" s="2">
        <v>14</v>
      </c>
      <c r="B2643" s="2">
        <v>15</v>
      </c>
      <c r="C2643" s="2" t="s">
        <v>711</v>
      </c>
      <c r="D2643" t="s">
        <v>1467</v>
      </c>
      <c r="E2643" s="2" t="s">
        <v>1608</v>
      </c>
      <c r="F2643" t="str">
        <f t="shared" si="309"/>
        <v>078GENERAL EXPENSES - OTHER</v>
      </c>
      <c r="G2643" t="str">
        <f t="shared" si="310"/>
        <v>1364SUBSISTANCE &amp; TRAVELLING EXPENSES</v>
      </c>
      <c r="I2643" t="s">
        <v>1326</v>
      </c>
      <c r="J2643" s="2" t="s">
        <v>712</v>
      </c>
      <c r="K2643" s="2" t="s">
        <v>713</v>
      </c>
      <c r="L2643" s="2" t="s">
        <v>395</v>
      </c>
      <c r="M2643" s="2" t="s">
        <v>396</v>
      </c>
      <c r="N2643" s="2" t="s">
        <v>477</v>
      </c>
      <c r="O2643" s="2" t="s">
        <v>478</v>
      </c>
      <c r="P2643" s="2">
        <v>70000</v>
      </c>
      <c r="Q2643" s="2">
        <v>70000</v>
      </c>
      <c r="R2643" s="3">
        <f t="shared" si="311"/>
        <v>73850</v>
      </c>
      <c r="S2643" s="3">
        <f t="shared" si="312"/>
        <v>77764.05</v>
      </c>
      <c r="T2643" s="2">
        <v>56865.029999999992</v>
      </c>
      <c r="U2643" s="2">
        <v>0</v>
      </c>
      <c r="V2643" s="2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6808</v>
      </c>
      <c r="AC2643">
        <v>12836.92</v>
      </c>
      <c r="AD2643">
        <v>10374.049999999999</v>
      </c>
      <c r="AE2643">
        <v>4106.9399999999996</v>
      </c>
      <c r="AF2643">
        <v>18715.349999999999</v>
      </c>
      <c r="AG2643">
        <v>4023.77</v>
      </c>
      <c r="AH2643" s="2">
        <f t="shared" si="313"/>
        <v>56865.029999999992</v>
      </c>
      <c r="AI2643" s="2">
        <f t="shared" si="308"/>
        <v>0.81235757142857135</v>
      </c>
      <c r="AJ2643">
        <v>56865.03</v>
      </c>
      <c r="AK2643" s="2">
        <f t="shared" si="314"/>
        <v>113730.05999999998</v>
      </c>
    </row>
    <row r="2644" spans="1:37" ht="12.75" customHeight="1">
      <c r="A2644" s="2">
        <v>14</v>
      </c>
      <c r="B2644" s="2">
        <v>15</v>
      </c>
      <c r="C2644" s="2" t="s">
        <v>711</v>
      </c>
      <c r="D2644" t="s">
        <v>1467</v>
      </c>
      <c r="E2644" s="2" t="s">
        <v>1608</v>
      </c>
      <c r="F2644" t="str">
        <f t="shared" si="309"/>
        <v>078GENERAL EXPENSES - OTHER</v>
      </c>
      <c r="G2644" t="str">
        <f t="shared" si="310"/>
        <v>1366TELEPHONE</v>
      </c>
      <c r="I2644" t="s">
        <v>1326</v>
      </c>
      <c r="J2644" s="2" t="s">
        <v>712</v>
      </c>
      <c r="K2644" s="2" t="s">
        <v>713</v>
      </c>
      <c r="L2644" s="2" t="s">
        <v>395</v>
      </c>
      <c r="M2644" s="2" t="s">
        <v>396</v>
      </c>
      <c r="N2644" s="2" t="s">
        <v>479</v>
      </c>
      <c r="O2644" s="2" t="s">
        <v>309</v>
      </c>
      <c r="P2644" s="2">
        <v>38581</v>
      </c>
      <c r="Q2644" s="2">
        <f>38581+33433</f>
        <v>72014</v>
      </c>
      <c r="R2644" s="3">
        <f t="shared" si="311"/>
        <v>75974.77</v>
      </c>
      <c r="S2644" s="3">
        <f t="shared" si="312"/>
        <v>80001.432809999998</v>
      </c>
      <c r="T2644" s="2">
        <v>23118.31</v>
      </c>
      <c r="U2644" s="2">
        <v>0</v>
      </c>
      <c r="V2644" s="2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2652.82</v>
      </c>
      <c r="AC2644">
        <v>3251.05</v>
      </c>
      <c r="AD2644">
        <v>2764.15</v>
      </c>
      <c r="AE2644">
        <v>1801.9</v>
      </c>
      <c r="AF2644">
        <v>9247.74</v>
      </c>
      <c r="AG2644">
        <v>3400.65</v>
      </c>
      <c r="AH2644" s="2">
        <f t="shared" si="313"/>
        <v>23118.31</v>
      </c>
      <c r="AI2644" s="2">
        <f t="shared" ref="AI2644:AI2707" si="315">AH2644/P2644</f>
        <v>0.59921489852518084</v>
      </c>
      <c r="AJ2644">
        <v>23118.31</v>
      </c>
      <c r="AK2644" s="2">
        <f t="shared" si="314"/>
        <v>46236.62</v>
      </c>
    </row>
    <row r="2645" spans="1:37" ht="12.75" customHeight="1">
      <c r="A2645" s="2">
        <v>14</v>
      </c>
      <c r="B2645" s="2">
        <v>15</v>
      </c>
      <c r="C2645" s="2" t="s">
        <v>711</v>
      </c>
      <c r="D2645" t="s">
        <v>1467</v>
      </c>
      <c r="E2645" s="2" t="s">
        <v>1608</v>
      </c>
      <c r="F2645" t="str">
        <f t="shared" ref="F2645:F2708" si="316">L2645&amp;M2645</f>
        <v>078GENERAL EXPENSES - OTHER</v>
      </c>
      <c r="G2645" t="str">
        <f t="shared" ref="G2645:G2708" si="317">N2645&amp;O2645</f>
        <v>1367TESTING OF SAMPLES</v>
      </c>
      <c r="I2645" t="s">
        <v>1326</v>
      </c>
      <c r="J2645" s="2" t="s">
        <v>712</v>
      </c>
      <c r="K2645" s="2" t="s">
        <v>713</v>
      </c>
      <c r="L2645" s="2" t="s">
        <v>395</v>
      </c>
      <c r="M2645" s="2" t="s">
        <v>396</v>
      </c>
      <c r="N2645" s="2" t="s">
        <v>1276</v>
      </c>
      <c r="O2645" s="2" t="s">
        <v>1277</v>
      </c>
      <c r="P2645" s="2">
        <v>16000</v>
      </c>
      <c r="Q2645" s="2">
        <v>16000</v>
      </c>
      <c r="R2645" s="3">
        <f t="shared" ref="R2645:R2708" si="318">SUM((Q2645*0.055)+Q2645)</f>
        <v>16880</v>
      </c>
      <c r="S2645" s="3">
        <f t="shared" ref="S2645:S2708" si="319">SUM((R2645*0.053)+R2645)</f>
        <v>17774.64</v>
      </c>
      <c r="T2645" s="2">
        <v>6230.25</v>
      </c>
      <c r="U2645" s="2">
        <v>0</v>
      </c>
      <c r="V2645" s="2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2492.1</v>
      </c>
      <c r="AD2645">
        <v>1246.05</v>
      </c>
      <c r="AE2645">
        <v>0</v>
      </c>
      <c r="AF2645">
        <v>1246.05</v>
      </c>
      <c r="AG2645">
        <v>1246.05</v>
      </c>
      <c r="AH2645" s="2">
        <f t="shared" ref="AH2645:AH2708" si="320">SUM(AB2645:AG2645)</f>
        <v>6230.25</v>
      </c>
      <c r="AI2645" s="2">
        <f t="shared" si="315"/>
        <v>0.38939062499999999</v>
      </c>
      <c r="AJ2645">
        <v>6230.25</v>
      </c>
      <c r="AK2645" s="2">
        <f t="shared" ref="AK2645:AK2708" si="321">T2645*2</f>
        <v>12460.5</v>
      </c>
    </row>
    <row r="2646" spans="1:37" ht="12.75" customHeight="1">
      <c r="A2646" s="2">
        <v>14</v>
      </c>
      <c r="B2646" s="2">
        <v>15</v>
      </c>
      <c r="C2646" s="2" t="s">
        <v>711</v>
      </c>
      <c r="D2646" t="s">
        <v>1467</v>
      </c>
      <c r="E2646" s="2" t="s">
        <v>1608</v>
      </c>
      <c r="F2646" t="str">
        <f t="shared" si="316"/>
        <v>078GENERAL EXPENSES - OTHER</v>
      </c>
      <c r="G2646" t="str">
        <f t="shared" si="317"/>
        <v>1371WATER RIGHTS PUSELA</v>
      </c>
      <c r="I2646" t="s">
        <v>1326</v>
      </c>
      <c r="J2646" s="2" t="s">
        <v>712</v>
      </c>
      <c r="K2646" s="2" t="s">
        <v>713</v>
      </c>
      <c r="L2646" s="2" t="s">
        <v>395</v>
      </c>
      <c r="M2646" s="2" t="s">
        <v>396</v>
      </c>
      <c r="N2646" s="2" t="s">
        <v>1284</v>
      </c>
      <c r="O2646" s="2" t="s">
        <v>1285</v>
      </c>
      <c r="P2646" s="2">
        <v>2366</v>
      </c>
      <c r="Q2646" s="2">
        <v>2366</v>
      </c>
      <c r="R2646" s="3">
        <f t="shared" si="318"/>
        <v>2496.13</v>
      </c>
      <c r="S2646" s="3">
        <f t="shared" si="319"/>
        <v>2628.4248900000002</v>
      </c>
      <c r="T2646" s="2">
        <v>0</v>
      </c>
      <c r="U2646" s="2">
        <v>0</v>
      </c>
      <c r="V2646" s="2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 s="2">
        <f t="shared" si="320"/>
        <v>0</v>
      </c>
      <c r="AI2646" s="2">
        <f t="shared" si="315"/>
        <v>0</v>
      </c>
      <c r="AJ2646">
        <v>0</v>
      </c>
      <c r="AK2646" s="2">
        <f t="shared" si="321"/>
        <v>0</v>
      </c>
    </row>
    <row r="2647" spans="1:37" ht="12.75" customHeight="1">
      <c r="A2647" s="2">
        <v>14</v>
      </c>
      <c r="B2647" s="2">
        <v>15</v>
      </c>
      <c r="C2647" s="2" t="s">
        <v>711</v>
      </c>
      <c r="D2647" t="s">
        <v>1467</v>
      </c>
      <c r="E2647" s="2" t="s">
        <v>1608</v>
      </c>
      <c r="F2647" t="str">
        <f t="shared" si="316"/>
        <v>078GENERAL EXPENSES - OTHER</v>
      </c>
      <c r="G2647" t="str">
        <f t="shared" si="317"/>
        <v>1373ELECTRICITY CHARGES</v>
      </c>
      <c r="I2647" t="s">
        <v>1326</v>
      </c>
      <c r="J2647" s="2" t="s">
        <v>712</v>
      </c>
      <c r="K2647" s="2" t="s">
        <v>713</v>
      </c>
      <c r="L2647" s="2" t="s">
        <v>395</v>
      </c>
      <c r="M2647" s="2" t="s">
        <v>396</v>
      </c>
      <c r="N2647" s="2" t="s">
        <v>1304</v>
      </c>
      <c r="O2647" s="2" t="s">
        <v>1305</v>
      </c>
      <c r="P2647" s="2">
        <v>392384</v>
      </c>
      <c r="Q2647" s="2">
        <v>392384</v>
      </c>
      <c r="R2647" s="3">
        <f t="shared" si="318"/>
        <v>413965.12</v>
      </c>
      <c r="S2647" s="3">
        <f t="shared" si="319"/>
        <v>435905.27136000001</v>
      </c>
      <c r="T2647" s="2">
        <v>327.46000000000004</v>
      </c>
      <c r="U2647" s="2">
        <v>0</v>
      </c>
      <c r="V2647" s="2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15.23</v>
      </c>
      <c r="AE2647">
        <v>0</v>
      </c>
      <c r="AF2647">
        <v>0</v>
      </c>
      <c r="AG2647">
        <v>312.23</v>
      </c>
      <c r="AH2647" s="2">
        <f t="shared" si="320"/>
        <v>327.46000000000004</v>
      </c>
      <c r="AI2647" s="2">
        <f t="shared" si="315"/>
        <v>8.3453963464361449E-4</v>
      </c>
      <c r="AJ2647">
        <v>327.45999999999998</v>
      </c>
      <c r="AK2647" s="2">
        <f t="shared" si="321"/>
        <v>654.92000000000007</v>
      </c>
    </row>
    <row r="2648" spans="1:37" ht="12.75" customHeight="1">
      <c r="A2648" s="2">
        <v>14</v>
      </c>
      <c r="B2648" s="2">
        <v>15</v>
      </c>
      <c r="C2648" s="2" t="s">
        <v>711</v>
      </c>
      <c r="D2648" t="s">
        <v>1468</v>
      </c>
      <c r="E2648" s="2" t="s">
        <v>1608</v>
      </c>
      <c r="F2648" t="str">
        <f t="shared" si="316"/>
        <v>078GENERAL EXPENSES - OTHER</v>
      </c>
      <c r="G2648" t="str">
        <f t="shared" si="317"/>
        <v>1308CONFERENCE &amp; CONVENTION COST - DOMESTIC</v>
      </c>
      <c r="I2648" t="s">
        <v>1326</v>
      </c>
      <c r="J2648" s="2" t="s">
        <v>714</v>
      </c>
      <c r="K2648" s="2" t="s">
        <v>715</v>
      </c>
      <c r="L2648" s="2" t="s">
        <v>395</v>
      </c>
      <c r="M2648" s="2" t="s">
        <v>396</v>
      </c>
      <c r="N2648" s="2" t="s">
        <v>463</v>
      </c>
      <c r="O2648" s="2" t="s">
        <v>464</v>
      </c>
      <c r="P2648" s="2">
        <v>2958</v>
      </c>
      <c r="Q2648" s="2">
        <v>2958</v>
      </c>
      <c r="R2648" s="3">
        <f t="shared" si="318"/>
        <v>3120.69</v>
      </c>
      <c r="S2648" s="3">
        <f t="shared" si="319"/>
        <v>3286.0865699999999</v>
      </c>
      <c r="T2648" s="2">
        <v>2958</v>
      </c>
      <c r="U2648" s="2">
        <v>0</v>
      </c>
      <c r="V2648" s="2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2958</v>
      </c>
      <c r="AH2648" s="2">
        <f t="shared" si="320"/>
        <v>2958</v>
      </c>
      <c r="AI2648" s="2">
        <f t="shared" si="315"/>
        <v>1</v>
      </c>
      <c r="AJ2648">
        <v>2958</v>
      </c>
      <c r="AK2648" s="2">
        <f t="shared" si="321"/>
        <v>5916</v>
      </c>
    </row>
    <row r="2649" spans="1:37" ht="12.75" customHeight="1">
      <c r="A2649" s="2">
        <v>14</v>
      </c>
      <c r="B2649" s="2">
        <v>15</v>
      </c>
      <c r="C2649" s="2" t="s">
        <v>711</v>
      </c>
      <c r="D2649" t="s">
        <v>1468</v>
      </c>
      <c r="E2649" s="2" t="s">
        <v>1608</v>
      </c>
      <c r="F2649" t="str">
        <f t="shared" si="316"/>
        <v>078GENERAL EXPENSES - OTHER</v>
      </c>
      <c r="G2649" t="str">
        <f t="shared" si="317"/>
        <v>1311CONSUMABLE DOMESTIC ITEMS</v>
      </c>
      <c r="I2649" t="s">
        <v>1326</v>
      </c>
      <c r="J2649" s="2" t="s">
        <v>714</v>
      </c>
      <c r="K2649" s="2" t="s">
        <v>715</v>
      </c>
      <c r="L2649" s="2" t="s">
        <v>395</v>
      </c>
      <c r="M2649" s="2" t="s">
        <v>396</v>
      </c>
      <c r="N2649" s="2" t="s">
        <v>465</v>
      </c>
      <c r="O2649" s="2" t="s">
        <v>466</v>
      </c>
      <c r="P2649" s="2">
        <v>20000</v>
      </c>
      <c r="Q2649" s="2">
        <v>20000</v>
      </c>
      <c r="R2649" s="3">
        <f t="shared" si="318"/>
        <v>21100</v>
      </c>
      <c r="S2649" s="3">
        <f t="shared" si="319"/>
        <v>22218.3</v>
      </c>
      <c r="T2649" s="2">
        <v>12480.01</v>
      </c>
      <c r="U2649" s="2">
        <v>0</v>
      </c>
      <c r="V2649" s="2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3086.12</v>
      </c>
      <c r="AD2649">
        <v>784.92</v>
      </c>
      <c r="AE2649">
        <v>3206.76</v>
      </c>
      <c r="AF2649">
        <v>282.83</v>
      </c>
      <c r="AG2649">
        <v>5119.38</v>
      </c>
      <c r="AH2649" s="2">
        <f t="shared" si="320"/>
        <v>12480.01</v>
      </c>
      <c r="AI2649" s="2">
        <f t="shared" si="315"/>
        <v>0.62400049999999996</v>
      </c>
      <c r="AJ2649">
        <v>12480.01</v>
      </c>
      <c r="AK2649" s="2">
        <f t="shared" si="321"/>
        <v>24960.02</v>
      </c>
    </row>
    <row r="2650" spans="1:37" ht="12.75" customHeight="1">
      <c r="A2650" s="2">
        <v>14</v>
      </c>
      <c r="B2650" s="2">
        <v>15</v>
      </c>
      <c r="C2650" s="2" t="s">
        <v>711</v>
      </c>
      <c r="D2650" t="s">
        <v>1468</v>
      </c>
      <c r="E2650" s="2" t="s">
        <v>1608</v>
      </c>
      <c r="F2650" t="str">
        <f t="shared" si="316"/>
        <v>078GENERAL EXPENSES - OTHER</v>
      </c>
      <c r="G2650" t="str">
        <f t="shared" si="317"/>
        <v>1325FUEL - VEHICLES</v>
      </c>
      <c r="I2650" t="s">
        <v>1326</v>
      </c>
      <c r="J2650" s="2" t="s">
        <v>714</v>
      </c>
      <c r="K2650" s="2" t="s">
        <v>715</v>
      </c>
      <c r="L2650" s="2" t="s">
        <v>395</v>
      </c>
      <c r="M2650" s="2" t="s">
        <v>396</v>
      </c>
      <c r="N2650" s="2" t="s">
        <v>665</v>
      </c>
      <c r="O2650" s="2" t="s">
        <v>666</v>
      </c>
      <c r="P2650" s="2">
        <v>2130</v>
      </c>
      <c r="Q2650" s="2">
        <v>2130</v>
      </c>
      <c r="R2650" s="3">
        <f t="shared" si="318"/>
        <v>2247.15</v>
      </c>
      <c r="S2650" s="3">
        <f t="shared" si="319"/>
        <v>2366.2489500000001</v>
      </c>
      <c r="T2650" s="2">
        <v>570.62</v>
      </c>
      <c r="U2650" s="2">
        <v>0</v>
      </c>
      <c r="V2650" s="2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285.31</v>
      </c>
      <c r="AE2650">
        <v>0</v>
      </c>
      <c r="AF2650">
        <v>0</v>
      </c>
      <c r="AG2650">
        <v>285.31</v>
      </c>
      <c r="AH2650" s="2">
        <f t="shared" si="320"/>
        <v>570.62</v>
      </c>
      <c r="AI2650" s="2">
        <f t="shared" si="315"/>
        <v>0.26789671361502349</v>
      </c>
      <c r="AJ2650">
        <v>570.62</v>
      </c>
      <c r="AK2650" s="2">
        <f t="shared" si="321"/>
        <v>1141.24</v>
      </c>
    </row>
    <row r="2651" spans="1:37" ht="12.75" customHeight="1">
      <c r="A2651" s="2">
        <v>14</v>
      </c>
      <c r="B2651" s="2">
        <v>15</v>
      </c>
      <c r="C2651" s="2" t="s">
        <v>711</v>
      </c>
      <c r="D2651" t="s">
        <v>1468</v>
      </c>
      <c r="E2651" s="2" t="s">
        <v>1608</v>
      </c>
      <c r="F2651" t="str">
        <f t="shared" si="316"/>
        <v>078GENERAL EXPENSES - OTHER</v>
      </c>
      <c r="G2651" t="str">
        <f t="shared" si="317"/>
        <v>1327INSURANCE</v>
      </c>
      <c r="I2651" t="s">
        <v>1326</v>
      </c>
      <c r="J2651" s="2" t="s">
        <v>714</v>
      </c>
      <c r="K2651" s="2" t="s">
        <v>715</v>
      </c>
      <c r="L2651" s="2" t="s">
        <v>395</v>
      </c>
      <c r="M2651" s="2" t="s">
        <v>396</v>
      </c>
      <c r="N2651" s="2" t="s">
        <v>1243</v>
      </c>
      <c r="O2651" s="2" t="s">
        <v>1244</v>
      </c>
      <c r="P2651" s="2">
        <v>65591</v>
      </c>
      <c r="Q2651" s="2">
        <v>65591</v>
      </c>
      <c r="R2651" s="3">
        <f t="shared" si="318"/>
        <v>69198.505000000005</v>
      </c>
      <c r="S2651" s="3">
        <f t="shared" si="319"/>
        <v>72866.025764999999</v>
      </c>
      <c r="T2651" s="2">
        <v>0</v>
      </c>
      <c r="U2651" s="2">
        <v>0</v>
      </c>
      <c r="V2651" s="2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 s="2">
        <f t="shared" si="320"/>
        <v>0</v>
      </c>
      <c r="AI2651" s="2">
        <f t="shared" si="315"/>
        <v>0</v>
      </c>
      <c r="AJ2651">
        <v>0</v>
      </c>
      <c r="AK2651" s="2">
        <f t="shared" si="321"/>
        <v>0</v>
      </c>
    </row>
    <row r="2652" spans="1:37" ht="12.75" customHeight="1">
      <c r="A2652" s="2">
        <v>14</v>
      </c>
      <c r="B2652" s="2">
        <v>15</v>
      </c>
      <c r="C2652" s="2" t="s">
        <v>711</v>
      </c>
      <c r="D2652" t="s">
        <v>1468</v>
      </c>
      <c r="E2652" s="2" t="s">
        <v>1608</v>
      </c>
      <c r="F2652" t="str">
        <f t="shared" si="316"/>
        <v>078GENERAL EXPENSES - OTHER</v>
      </c>
      <c r="G2652" t="str">
        <f t="shared" si="317"/>
        <v>1336LICENCES &amp; PERMITS - NON VEHICLE</v>
      </c>
      <c r="I2652" t="s">
        <v>1326</v>
      </c>
      <c r="J2652" s="2" t="s">
        <v>714</v>
      </c>
      <c r="K2652" s="2" t="s">
        <v>715</v>
      </c>
      <c r="L2652" s="2" t="s">
        <v>395</v>
      </c>
      <c r="M2652" s="2" t="s">
        <v>396</v>
      </c>
      <c r="N2652" s="2" t="s">
        <v>459</v>
      </c>
      <c r="O2652" s="2" t="s">
        <v>460</v>
      </c>
      <c r="P2652" s="2">
        <v>178</v>
      </c>
      <c r="Q2652" s="2">
        <v>178</v>
      </c>
      <c r="R2652" s="3">
        <f t="shared" si="318"/>
        <v>187.79</v>
      </c>
      <c r="S2652" s="3">
        <f t="shared" si="319"/>
        <v>197.74286999999998</v>
      </c>
      <c r="T2652" s="2">
        <v>178</v>
      </c>
      <c r="U2652" s="2">
        <v>0</v>
      </c>
      <c r="V2652" s="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178</v>
      </c>
      <c r="AE2652">
        <v>0</v>
      </c>
      <c r="AF2652">
        <v>0</v>
      </c>
      <c r="AG2652">
        <v>0</v>
      </c>
      <c r="AH2652" s="2">
        <f t="shared" si="320"/>
        <v>178</v>
      </c>
      <c r="AI2652" s="2">
        <f t="shared" si="315"/>
        <v>1</v>
      </c>
      <c r="AJ2652">
        <v>178</v>
      </c>
      <c r="AK2652" s="2">
        <f t="shared" si="321"/>
        <v>356</v>
      </c>
    </row>
    <row r="2653" spans="1:37" ht="12.75" customHeight="1">
      <c r="A2653" s="2">
        <v>14</v>
      </c>
      <c r="B2653" s="2">
        <v>15</v>
      </c>
      <c r="C2653" s="2" t="s">
        <v>711</v>
      </c>
      <c r="D2653" t="s">
        <v>1468</v>
      </c>
      <c r="E2653" s="2" t="s">
        <v>1608</v>
      </c>
      <c r="F2653" t="str">
        <f t="shared" si="316"/>
        <v>078GENERAL EXPENSES - OTHER</v>
      </c>
      <c r="G2653" t="str">
        <f t="shared" si="317"/>
        <v>1344NON-CAPITAL TOOLS &amp; EQUIPMENT</v>
      </c>
      <c r="I2653" t="s">
        <v>1326</v>
      </c>
      <c r="J2653" s="2" t="s">
        <v>714</v>
      </c>
      <c r="K2653" s="2" t="s">
        <v>715</v>
      </c>
      <c r="L2653" s="2" t="s">
        <v>395</v>
      </c>
      <c r="M2653" s="2" t="s">
        <v>396</v>
      </c>
      <c r="N2653" s="2" t="s">
        <v>469</v>
      </c>
      <c r="O2653" s="2" t="s">
        <v>470</v>
      </c>
      <c r="P2653" s="2">
        <v>23662</v>
      </c>
      <c r="Q2653" s="2">
        <v>23662</v>
      </c>
      <c r="R2653" s="3">
        <f t="shared" si="318"/>
        <v>24963.41</v>
      </c>
      <c r="S2653" s="3">
        <f t="shared" si="319"/>
        <v>26286.470730000001</v>
      </c>
      <c r="T2653" s="2">
        <v>2071.21</v>
      </c>
      <c r="U2653" s="2">
        <v>0</v>
      </c>
      <c r="V2653" s="2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725</v>
      </c>
      <c r="AC2653">
        <v>1158</v>
      </c>
      <c r="AD2653">
        <v>0</v>
      </c>
      <c r="AE2653">
        <v>188.21</v>
      </c>
      <c r="AF2653">
        <v>0</v>
      </c>
      <c r="AG2653">
        <v>0</v>
      </c>
      <c r="AH2653" s="2">
        <f t="shared" si="320"/>
        <v>2071.21</v>
      </c>
      <c r="AI2653" s="2">
        <f t="shared" si="315"/>
        <v>8.7533175555743387E-2</v>
      </c>
      <c r="AJ2653">
        <v>2071.21</v>
      </c>
      <c r="AK2653" s="2">
        <f t="shared" si="321"/>
        <v>4142.42</v>
      </c>
    </row>
    <row r="2654" spans="1:37" ht="12.75" customHeight="1">
      <c r="A2654" s="2">
        <v>14</v>
      </c>
      <c r="B2654" s="2">
        <v>15</v>
      </c>
      <c r="C2654" s="2" t="s">
        <v>711</v>
      </c>
      <c r="D2654" t="s">
        <v>1468</v>
      </c>
      <c r="E2654" s="2" t="s">
        <v>1608</v>
      </c>
      <c r="F2654" t="str">
        <f t="shared" si="316"/>
        <v>078GENERAL EXPENSES - OTHER</v>
      </c>
      <c r="G2654" t="str">
        <f t="shared" si="317"/>
        <v>1348PRINTING &amp; STATIONERY</v>
      </c>
      <c r="I2654" t="s">
        <v>1326</v>
      </c>
      <c r="J2654" s="2" t="s">
        <v>714</v>
      </c>
      <c r="K2654" s="2" t="s">
        <v>715</v>
      </c>
      <c r="L2654" s="2" t="s">
        <v>395</v>
      </c>
      <c r="M2654" s="2" t="s">
        <v>396</v>
      </c>
      <c r="N2654" s="2" t="s">
        <v>473</v>
      </c>
      <c r="O2654" s="2" t="s">
        <v>474</v>
      </c>
      <c r="P2654" s="2">
        <v>2366</v>
      </c>
      <c r="Q2654" s="2">
        <v>2366</v>
      </c>
      <c r="R2654" s="3">
        <f t="shared" si="318"/>
        <v>2496.13</v>
      </c>
      <c r="S2654" s="3">
        <f t="shared" si="319"/>
        <v>2628.4248900000002</v>
      </c>
      <c r="T2654" s="2">
        <v>1846.66</v>
      </c>
      <c r="U2654" s="2">
        <v>0</v>
      </c>
      <c r="V2654" s="2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543.88</v>
      </c>
      <c r="AC2654">
        <v>173.82</v>
      </c>
      <c r="AD2654">
        <v>0</v>
      </c>
      <c r="AE2654">
        <v>1062.9100000000001</v>
      </c>
      <c r="AF2654">
        <v>0</v>
      </c>
      <c r="AG2654">
        <v>66.05</v>
      </c>
      <c r="AH2654" s="2">
        <f t="shared" si="320"/>
        <v>1846.66</v>
      </c>
      <c r="AI2654" s="2">
        <f t="shared" si="315"/>
        <v>0.78049873203719367</v>
      </c>
      <c r="AJ2654">
        <v>1846.66</v>
      </c>
      <c r="AK2654" s="2">
        <f t="shared" si="321"/>
        <v>3693.32</v>
      </c>
    </row>
    <row r="2655" spans="1:37" ht="12.75" customHeight="1">
      <c r="A2655" s="2">
        <v>14</v>
      </c>
      <c r="B2655" s="2">
        <v>15</v>
      </c>
      <c r="C2655" s="2" t="s">
        <v>711</v>
      </c>
      <c r="D2655" t="s">
        <v>1468</v>
      </c>
      <c r="E2655" s="2" t="s">
        <v>1608</v>
      </c>
      <c r="F2655" t="str">
        <f t="shared" si="316"/>
        <v>078GENERAL EXPENSES - OTHER</v>
      </c>
      <c r="G2655" t="str">
        <f t="shared" si="317"/>
        <v>1350PROTECTIVE CLOTHING</v>
      </c>
      <c r="I2655" t="s">
        <v>1326</v>
      </c>
      <c r="J2655" s="2" t="s">
        <v>714</v>
      </c>
      <c r="K2655" s="2" t="s">
        <v>715</v>
      </c>
      <c r="L2655" s="2" t="s">
        <v>395</v>
      </c>
      <c r="M2655" s="2" t="s">
        <v>396</v>
      </c>
      <c r="N2655" s="2" t="s">
        <v>475</v>
      </c>
      <c r="O2655" s="2" t="s">
        <v>476</v>
      </c>
      <c r="P2655" s="2">
        <v>26028</v>
      </c>
      <c r="Q2655" s="2">
        <v>26028</v>
      </c>
      <c r="R2655" s="3">
        <f t="shared" si="318"/>
        <v>27459.54</v>
      </c>
      <c r="S2655" s="3">
        <f t="shared" si="319"/>
        <v>28914.895619999999</v>
      </c>
      <c r="T2655" s="2">
        <v>5372.39</v>
      </c>
      <c r="U2655" s="2">
        <v>0</v>
      </c>
      <c r="V2655" s="2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1509.35</v>
      </c>
      <c r="AD2655">
        <v>2186.44</v>
      </c>
      <c r="AE2655">
        <v>1082.55</v>
      </c>
      <c r="AF2655">
        <v>594.04999999999995</v>
      </c>
      <c r="AG2655">
        <v>0</v>
      </c>
      <c r="AH2655" s="2">
        <f t="shared" si="320"/>
        <v>5372.39</v>
      </c>
      <c r="AI2655" s="2">
        <f t="shared" si="315"/>
        <v>0.20640809897033965</v>
      </c>
      <c r="AJ2655">
        <v>5372.39</v>
      </c>
      <c r="AK2655" s="2">
        <f t="shared" si="321"/>
        <v>10744.78</v>
      </c>
    </row>
    <row r="2656" spans="1:37" ht="12.75" customHeight="1">
      <c r="A2656" s="2">
        <v>14</v>
      </c>
      <c r="B2656" s="2">
        <v>15</v>
      </c>
      <c r="C2656" s="2" t="s">
        <v>711</v>
      </c>
      <c r="D2656" t="s">
        <v>1468</v>
      </c>
      <c r="E2656" s="2" t="s">
        <v>1608</v>
      </c>
      <c r="F2656" t="str">
        <f t="shared" si="316"/>
        <v>078GENERAL EXPENSES - OTHER</v>
      </c>
      <c r="G2656" t="str">
        <f t="shared" si="317"/>
        <v>1352PUBLIC DRIVERS PERMIT</v>
      </c>
      <c r="I2656" t="s">
        <v>1326</v>
      </c>
      <c r="J2656" s="2" t="s">
        <v>714</v>
      </c>
      <c r="K2656" s="2" t="s">
        <v>715</v>
      </c>
      <c r="L2656" s="2" t="s">
        <v>395</v>
      </c>
      <c r="M2656" s="2" t="s">
        <v>396</v>
      </c>
      <c r="N2656" s="2" t="s">
        <v>1263</v>
      </c>
      <c r="O2656" s="2" t="s">
        <v>1264</v>
      </c>
      <c r="P2656" s="2">
        <v>1183</v>
      </c>
      <c r="Q2656" s="2">
        <v>1183</v>
      </c>
      <c r="R2656" s="3">
        <f t="shared" si="318"/>
        <v>1248.0650000000001</v>
      </c>
      <c r="S2656" s="3">
        <f t="shared" si="319"/>
        <v>1314.2124450000001</v>
      </c>
      <c r="T2656" s="2">
        <v>0</v>
      </c>
      <c r="U2656" s="2">
        <v>0</v>
      </c>
      <c r="V2656" s="2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 s="2">
        <f t="shared" si="320"/>
        <v>0</v>
      </c>
      <c r="AI2656" s="2">
        <f t="shared" si="315"/>
        <v>0</v>
      </c>
      <c r="AJ2656">
        <v>0</v>
      </c>
      <c r="AK2656" s="2">
        <f t="shared" si="321"/>
        <v>0</v>
      </c>
    </row>
    <row r="2657" spans="1:37" ht="12.75" customHeight="1">
      <c r="A2657" s="2">
        <v>14</v>
      </c>
      <c r="B2657" s="2">
        <v>15</v>
      </c>
      <c r="C2657" s="2" t="s">
        <v>711</v>
      </c>
      <c r="D2657" t="s">
        <v>1468</v>
      </c>
      <c r="E2657" s="2" t="s">
        <v>1608</v>
      </c>
      <c r="F2657" t="str">
        <f t="shared" si="316"/>
        <v>078GENERAL EXPENSES - OTHER</v>
      </c>
      <c r="G2657" t="str">
        <f t="shared" si="317"/>
        <v>1364SUBSISTANCE &amp; TRAVELLING EXPENSES</v>
      </c>
      <c r="I2657" t="s">
        <v>1326</v>
      </c>
      <c r="J2657" s="2" t="s">
        <v>714</v>
      </c>
      <c r="K2657" s="2" t="s">
        <v>715</v>
      </c>
      <c r="L2657" s="2" t="s">
        <v>395</v>
      </c>
      <c r="M2657" s="2" t="s">
        <v>396</v>
      </c>
      <c r="N2657" s="2" t="s">
        <v>477</v>
      </c>
      <c r="O2657" s="2" t="s">
        <v>478</v>
      </c>
      <c r="P2657" s="2">
        <v>12576</v>
      </c>
      <c r="Q2657" s="2">
        <v>12576</v>
      </c>
      <c r="R2657" s="3">
        <f t="shared" si="318"/>
        <v>13267.68</v>
      </c>
      <c r="S2657" s="3">
        <f t="shared" si="319"/>
        <v>13970.867040000001</v>
      </c>
      <c r="T2657" s="2">
        <v>7842.82</v>
      </c>
      <c r="U2657" s="2">
        <v>0</v>
      </c>
      <c r="V2657" s="2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3526.5</v>
      </c>
      <c r="AD2657">
        <v>1166</v>
      </c>
      <c r="AE2657">
        <v>2950.32</v>
      </c>
      <c r="AF2657">
        <v>200</v>
      </c>
      <c r="AG2657">
        <v>0</v>
      </c>
      <c r="AH2657" s="2">
        <f t="shared" si="320"/>
        <v>7842.82</v>
      </c>
      <c r="AI2657" s="2">
        <f t="shared" si="315"/>
        <v>0.62363390585241729</v>
      </c>
      <c r="AJ2657">
        <v>7842.82</v>
      </c>
      <c r="AK2657" s="2">
        <f t="shared" si="321"/>
        <v>15685.64</v>
      </c>
    </row>
    <row r="2658" spans="1:37" ht="12.75" customHeight="1">
      <c r="A2658" s="2">
        <v>14</v>
      </c>
      <c r="B2658" s="2">
        <v>15</v>
      </c>
      <c r="C2658" s="2" t="s">
        <v>711</v>
      </c>
      <c r="D2658" t="s">
        <v>1468</v>
      </c>
      <c r="E2658" s="2" t="s">
        <v>1608</v>
      </c>
      <c r="F2658" t="str">
        <f t="shared" si="316"/>
        <v>078GENERAL EXPENSES - OTHER</v>
      </c>
      <c r="G2658" t="str">
        <f t="shared" si="317"/>
        <v>1366TELEPHONE</v>
      </c>
      <c r="I2658" t="s">
        <v>1326</v>
      </c>
      <c r="J2658" s="2" t="s">
        <v>714</v>
      </c>
      <c r="K2658" s="2" t="s">
        <v>715</v>
      </c>
      <c r="L2658" s="2" t="s">
        <v>395</v>
      </c>
      <c r="M2658" s="2" t="s">
        <v>396</v>
      </c>
      <c r="N2658" s="2" t="s">
        <v>479</v>
      </c>
      <c r="O2658" s="2" t="s">
        <v>309</v>
      </c>
      <c r="P2658" s="2">
        <v>5148</v>
      </c>
      <c r="Q2658" s="2">
        <f>5148+5148</f>
        <v>10296</v>
      </c>
      <c r="R2658" s="3">
        <f t="shared" si="318"/>
        <v>10862.28</v>
      </c>
      <c r="S2658" s="3">
        <f t="shared" si="319"/>
        <v>11437.98084</v>
      </c>
      <c r="T2658" s="2">
        <v>1145</v>
      </c>
      <c r="U2658" s="2">
        <v>0</v>
      </c>
      <c r="V2658" s="2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229</v>
      </c>
      <c r="AC2658">
        <v>229</v>
      </c>
      <c r="AD2658">
        <v>229</v>
      </c>
      <c r="AE2658">
        <v>229</v>
      </c>
      <c r="AF2658">
        <v>229</v>
      </c>
      <c r="AG2658">
        <v>0</v>
      </c>
      <c r="AH2658" s="2">
        <f t="shared" si="320"/>
        <v>1145</v>
      </c>
      <c r="AI2658" s="2">
        <f t="shared" si="315"/>
        <v>0.22241647241647242</v>
      </c>
      <c r="AJ2658">
        <v>1145</v>
      </c>
      <c r="AK2658" s="2">
        <f t="shared" si="321"/>
        <v>2290</v>
      </c>
    </row>
    <row r="2659" spans="1:37" ht="12.75" customHeight="1">
      <c r="A2659" s="2">
        <v>14</v>
      </c>
      <c r="B2659" s="2">
        <v>15</v>
      </c>
      <c r="C2659" s="2" t="s">
        <v>711</v>
      </c>
      <c r="D2659" t="s">
        <v>1468</v>
      </c>
      <c r="E2659" s="2" t="s">
        <v>1608</v>
      </c>
      <c r="F2659" t="str">
        <f t="shared" si="316"/>
        <v>078GENERAL EXPENSES - OTHER</v>
      </c>
      <c r="G2659" t="str">
        <f t="shared" si="317"/>
        <v>1367TESTING OF SAMPLES</v>
      </c>
      <c r="I2659" t="s">
        <v>1326</v>
      </c>
      <c r="J2659" s="2" t="s">
        <v>714</v>
      </c>
      <c r="K2659" s="2" t="s">
        <v>715</v>
      </c>
      <c r="L2659" s="2" t="s">
        <v>395</v>
      </c>
      <c r="M2659" s="2" t="s">
        <v>396</v>
      </c>
      <c r="N2659" s="2" t="s">
        <v>1276</v>
      </c>
      <c r="O2659" s="2" t="s">
        <v>1277</v>
      </c>
      <c r="P2659" s="2">
        <v>74732</v>
      </c>
      <c r="Q2659" s="2">
        <v>74732</v>
      </c>
      <c r="R2659" s="3">
        <f t="shared" si="318"/>
        <v>78842.259999999995</v>
      </c>
      <c r="S2659" s="3">
        <f t="shared" si="319"/>
        <v>83020.899779999992</v>
      </c>
      <c r="T2659" s="2">
        <v>11033.509999999998</v>
      </c>
      <c r="U2659" s="2">
        <v>0</v>
      </c>
      <c r="V2659" s="2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5814.9</v>
      </c>
      <c r="AD2659">
        <v>-596.29</v>
      </c>
      <c r="AE2659">
        <v>0</v>
      </c>
      <c r="AF2659">
        <v>2907.45</v>
      </c>
      <c r="AG2659">
        <v>2907.45</v>
      </c>
      <c r="AH2659" s="2">
        <f t="shared" si="320"/>
        <v>11033.509999999998</v>
      </c>
      <c r="AI2659" s="2">
        <f t="shared" si="315"/>
        <v>0.14764103730664238</v>
      </c>
      <c r="AJ2659">
        <v>11033.51</v>
      </c>
      <c r="AK2659" s="2">
        <f t="shared" si="321"/>
        <v>22067.019999999997</v>
      </c>
    </row>
    <row r="2660" spans="1:37" ht="12.75" customHeight="1">
      <c r="A2660" s="2">
        <v>14</v>
      </c>
      <c r="B2660" s="2">
        <v>15</v>
      </c>
      <c r="C2660" s="2" t="s">
        <v>711</v>
      </c>
      <c r="D2660" t="s">
        <v>1468</v>
      </c>
      <c r="E2660" s="2" t="s">
        <v>1608</v>
      </c>
      <c r="F2660" t="str">
        <f t="shared" si="316"/>
        <v>078GENERAL EXPENSES - OTHER</v>
      </c>
      <c r="G2660" t="str">
        <f t="shared" si="317"/>
        <v>1368TRAINING COSTS</v>
      </c>
      <c r="I2660" t="s">
        <v>1326</v>
      </c>
      <c r="J2660" s="2" t="s">
        <v>714</v>
      </c>
      <c r="K2660" s="2" t="s">
        <v>715</v>
      </c>
      <c r="L2660" s="2" t="s">
        <v>395</v>
      </c>
      <c r="M2660" s="2" t="s">
        <v>396</v>
      </c>
      <c r="N2660" s="2" t="s">
        <v>397</v>
      </c>
      <c r="O2660" s="2" t="s">
        <v>398</v>
      </c>
      <c r="P2660" s="2">
        <v>4732</v>
      </c>
      <c r="Q2660" s="2">
        <v>4732</v>
      </c>
      <c r="R2660" s="3">
        <f t="shared" si="318"/>
        <v>4992.26</v>
      </c>
      <c r="S2660" s="3">
        <f t="shared" si="319"/>
        <v>5256.8497800000005</v>
      </c>
      <c r="T2660" s="2">
        <v>0</v>
      </c>
      <c r="U2660" s="2">
        <v>0</v>
      </c>
      <c r="V2660" s="2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 s="2">
        <f t="shared" si="320"/>
        <v>0</v>
      </c>
      <c r="AI2660" s="2">
        <f t="shared" si="315"/>
        <v>0</v>
      </c>
      <c r="AJ2660">
        <v>0</v>
      </c>
      <c r="AK2660" s="2">
        <f t="shared" si="321"/>
        <v>0</v>
      </c>
    </row>
    <row r="2661" spans="1:37" ht="12.75" customHeight="1">
      <c r="A2661" s="2">
        <v>14</v>
      </c>
      <c r="B2661" s="2">
        <v>15</v>
      </c>
      <c r="C2661" s="2" t="s">
        <v>711</v>
      </c>
      <c r="D2661" t="s">
        <v>1469</v>
      </c>
      <c r="E2661" s="2" t="s">
        <v>1608</v>
      </c>
      <c r="F2661" t="str">
        <f t="shared" si="316"/>
        <v>078GENERAL EXPENSES - OTHER</v>
      </c>
      <c r="G2661" t="str">
        <f t="shared" si="317"/>
        <v>1308CONFERENCE &amp; CONVENTION COST - DOMESTIC</v>
      </c>
      <c r="I2661" t="s">
        <v>1326</v>
      </c>
      <c r="J2661" s="2" t="s">
        <v>716</v>
      </c>
      <c r="K2661" s="2" t="s">
        <v>717</v>
      </c>
      <c r="L2661" s="2" t="s">
        <v>395</v>
      </c>
      <c r="M2661" s="2" t="s">
        <v>396</v>
      </c>
      <c r="N2661" s="2" t="s">
        <v>463</v>
      </c>
      <c r="O2661" s="2" t="s">
        <v>464</v>
      </c>
      <c r="P2661" s="2">
        <v>5324</v>
      </c>
      <c r="Q2661" s="2">
        <v>5324</v>
      </c>
      <c r="R2661" s="3">
        <f t="shared" si="318"/>
        <v>5616.82</v>
      </c>
      <c r="S2661" s="3">
        <f t="shared" si="319"/>
        <v>5914.5114599999997</v>
      </c>
      <c r="T2661" s="2">
        <v>2568.3200000000002</v>
      </c>
      <c r="U2661" s="2">
        <v>0</v>
      </c>
      <c r="V2661" s="2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2568.3200000000002</v>
      </c>
      <c r="AH2661" s="2">
        <f t="shared" si="320"/>
        <v>2568.3200000000002</v>
      </c>
      <c r="AI2661" s="2">
        <f t="shared" si="315"/>
        <v>0.48240420736288508</v>
      </c>
      <c r="AJ2661">
        <v>2568.3200000000002</v>
      </c>
      <c r="AK2661" s="2">
        <f t="shared" si="321"/>
        <v>5136.6400000000003</v>
      </c>
    </row>
    <row r="2662" spans="1:37" ht="12.75" customHeight="1">
      <c r="A2662" s="2">
        <v>14</v>
      </c>
      <c r="B2662" s="2">
        <v>15</v>
      </c>
      <c r="C2662" s="2" t="s">
        <v>711</v>
      </c>
      <c r="D2662" t="s">
        <v>1469</v>
      </c>
      <c r="E2662" s="2" t="s">
        <v>1608</v>
      </c>
      <c r="F2662" t="str">
        <f t="shared" si="316"/>
        <v>078GENERAL EXPENSES - OTHER</v>
      </c>
      <c r="G2662" t="str">
        <f t="shared" si="317"/>
        <v>1311CONSUMABLE DOMESTIC ITEMS</v>
      </c>
      <c r="I2662" t="s">
        <v>1326</v>
      </c>
      <c r="J2662" s="2" t="s">
        <v>716</v>
      </c>
      <c r="K2662" s="2" t="s">
        <v>717</v>
      </c>
      <c r="L2662" s="2" t="s">
        <v>395</v>
      </c>
      <c r="M2662" s="2" t="s">
        <v>396</v>
      </c>
      <c r="N2662" s="2" t="s">
        <v>465</v>
      </c>
      <c r="O2662" s="2" t="s">
        <v>466</v>
      </c>
      <c r="P2662" s="2">
        <v>60000</v>
      </c>
      <c r="Q2662" s="2">
        <v>60000</v>
      </c>
      <c r="R2662" s="3">
        <f t="shared" si="318"/>
        <v>63300</v>
      </c>
      <c r="S2662" s="3">
        <f t="shared" si="319"/>
        <v>66654.899999999994</v>
      </c>
      <c r="T2662" s="2">
        <v>31924.359999999997</v>
      </c>
      <c r="U2662" s="2">
        <v>0</v>
      </c>
      <c r="V2662" s="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5084.54</v>
      </c>
      <c r="AC2662">
        <v>6328.63</v>
      </c>
      <c r="AD2662">
        <v>4011.57</v>
      </c>
      <c r="AE2662">
        <v>739.72</v>
      </c>
      <c r="AF2662">
        <v>7369.1</v>
      </c>
      <c r="AG2662">
        <v>8390.7999999999993</v>
      </c>
      <c r="AH2662" s="2">
        <f t="shared" si="320"/>
        <v>31924.359999999997</v>
      </c>
      <c r="AI2662" s="2">
        <f t="shared" si="315"/>
        <v>0.53207266666666664</v>
      </c>
      <c r="AJ2662">
        <v>31924.36</v>
      </c>
      <c r="AK2662" s="2">
        <f t="shared" si="321"/>
        <v>63848.719999999994</v>
      </c>
    </row>
    <row r="2663" spans="1:37" ht="12.75" customHeight="1">
      <c r="A2663" s="2">
        <v>14</v>
      </c>
      <c r="B2663" s="2">
        <v>15</v>
      </c>
      <c r="C2663" s="2" t="s">
        <v>711</v>
      </c>
      <c r="D2663" t="s">
        <v>1469</v>
      </c>
      <c r="E2663" s="2" t="s">
        <v>1608</v>
      </c>
      <c r="F2663" t="str">
        <f t="shared" si="316"/>
        <v>078GENERAL EXPENSES - OTHER</v>
      </c>
      <c r="G2663" t="str">
        <f t="shared" si="317"/>
        <v>1325FUEL - VEHICLES</v>
      </c>
      <c r="I2663" t="s">
        <v>1326</v>
      </c>
      <c r="J2663" s="2" t="s">
        <v>716</v>
      </c>
      <c r="K2663" s="2" t="s">
        <v>717</v>
      </c>
      <c r="L2663" s="2" t="s">
        <v>395</v>
      </c>
      <c r="M2663" s="2" t="s">
        <v>396</v>
      </c>
      <c r="N2663" s="2" t="s">
        <v>665</v>
      </c>
      <c r="O2663" s="2" t="s">
        <v>666</v>
      </c>
      <c r="P2663" s="2">
        <v>4496</v>
      </c>
      <c r="Q2663" s="2">
        <v>4496</v>
      </c>
      <c r="R2663" s="3">
        <f t="shared" si="318"/>
        <v>4743.28</v>
      </c>
      <c r="S2663" s="3">
        <f t="shared" si="319"/>
        <v>4994.6738399999995</v>
      </c>
      <c r="T2663" s="2">
        <v>0</v>
      </c>
      <c r="U2663" s="2">
        <v>0</v>
      </c>
      <c r="V2663" s="2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 s="2">
        <f t="shared" si="320"/>
        <v>0</v>
      </c>
      <c r="AI2663" s="2">
        <f t="shared" si="315"/>
        <v>0</v>
      </c>
      <c r="AJ2663">
        <v>0</v>
      </c>
      <c r="AK2663" s="2">
        <f t="shared" si="321"/>
        <v>0</v>
      </c>
    </row>
    <row r="2664" spans="1:37" ht="12.75" customHeight="1">
      <c r="A2664" s="2">
        <v>14</v>
      </c>
      <c r="B2664" s="2">
        <v>15</v>
      </c>
      <c r="C2664" s="2" t="s">
        <v>711</v>
      </c>
      <c r="D2664" t="s">
        <v>1469</v>
      </c>
      <c r="E2664" s="2" t="s">
        <v>1608</v>
      </c>
      <c r="F2664" t="str">
        <f t="shared" si="316"/>
        <v>078GENERAL EXPENSES - OTHER</v>
      </c>
      <c r="G2664" t="str">
        <f t="shared" si="317"/>
        <v>1327INSURANCE</v>
      </c>
      <c r="I2664" t="s">
        <v>1326</v>
      </c>
      <c r="J2664" s="2" t="s">
        <v>716</v>
      </c>
      <c r="K2664" s="2" t="s">
        <v>717</v>
      </c>
      <c r="L2664" s="2" t="s">
        <v>395</v>
      </c>
      <c r="M2664" s="2" t="s">
        <v>396</v>
      </c>
      <c r="N2664" s="2" t="s">
        <v>1243</v>
      </c>
      <c r="O2664" s="2" t="s">
        <v>1244</v>
      </c>
      <c r="P2664" s="2">
        <v>235675</v>
      </c>
      <c r="Q2664" s="2">
        <v>235675</v>
      </c>
      <c r="R2664" s="3">
        <f t="shared" si="318"/>
        <v>248637.125</v>
      </c>
      <c r="S2664" s="3">
        <f t="shared" si="319"/>
        <v>261814.89262500001</v>
      </c>
      <c r="T2664" s="2">
        <v>0</v>
      </c>
      <c r="U2664" s="2">
        <v>0</v>
      </c>
      <c r="V2664" s="2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 s="2">
        <f t="shared" si="320"/>
        <v>0</v>
      </c>
      <c r="AI2664" s="2">
        <f t="shared" si="315"/>
        <v>0</v>
      </c>
      <c r="AJ2664">
        <v>0</v>
      </c>
      <c r="AK2664" s="2">
        <f t="shared" si="321"/>
        <v>0</v>
      </c>
    </row>
    <row r="2665" spans="1:37" ht="12.75" customHeight="1">
      <c r="A2665" s="2">
        <v>14</v>
      </c>
      <c r="B2665" s="2">
        <v>15</v>
      </c>
      <c r="C2665" s="2" t="s">
        <v>711</v>
      </c>
      <c r="D2665" t="s">
        <v>1469</v>
      </c>
      <c r="E2665" s="2" t="s">
        <v>1608</v>
      </c>
      <c r="F2665" t="str">
        <f t="shared" si="316"/>
        <v>078GENERAL EXPENSES - OTHER</v>
      </c>
      <c r="G2665" t="str">
        <f t="shared" si="317"/>
        <v>1336LICENCES &amp; PERMITS - NON VEHICLE</v>
      </c>
      <c r="I2665" t="s">
        <v>1326</v>
      </c>
      <c r="J2665" s="2" t="s">
        <v>716</v>
      </c>
      <c r="K2665" s="2" t="s">
        <v>717</v>
      </c>
      <c r="L2665" s="2" t="s">
        <v>395</v>
      </c>
      <c r="M2665" s="2" t="s">
        <v>396</v>
      </c>
      <c r="N2665" s="2" t="s">
        <v>459</v>
      </c>
      <c r="O2665" s="2" t="s">
        <v>460</v>
      </c>
      <c r="P2665" s="2">
        <v>119</v>
      </c>
      <c r="Q2665" s="2">
        <v>119</v>
      </c>
      <c r="R2665" s="3">
        <f t="shared" si="318"/>
        <v>125.545</v>
      </c>
      <c r="S2665" s="3">
        <f t="shared" si="319"/>
        <v>132.19888499999999</v>
      </c>
      <c r="T2665" s="2">
        <v>119</v>
      </c>
      <c r="U2665" s="2">
        <v>0</v>
      </c>
      <c r="V2665" s="2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119</v>
      </c>
      <c r="AE2665">
        <v>0</v>
      </c>
      <c r="AF2665">
        <v>0</v>
      </c>
      <c r="AG2665">
        <v>0</v>
      </c>
      <c r="AH2665" s="2">
        <f t="shared" si="320"/>
        <v>119</v>
      </c>
      <c r="AI2665" s="2">
        <f t="shared" si="315"/>
        <v>1</v>
      </c>
      <c r="AJ2665">
        <v>119</v>
      </c>
      <c r="AK2665" s="2">
        <f t="shared" si="321"/>
        <v>238</v>
      </c>
    </row>
    <row r="2666" spans="1:37" ht="12.75" customHeight="1">
      <c r="A2666" s="2">
        <v>14</v>
      </c>
      <c r="B2666" s="2">
        <v>15</v>
      </c>
      <c r="C2666" s="2" t="s">
        <v>711</v>
      </c>
      <c r="D2666" t="s">
        <v>1469</v>
      </c>
      <c r="E2666" s="2" t="s">
        <v>1608</v>
      </c>
      <c r="F2666" t="str">
        <f t="shared" si="316"/>
        <v>078GENERAL EXPENSES - OTHER</v>
      </c>
      <c r="G2666" t="str">
        <f t="shared" si="317"/>
        <v>1344NON-CAPITAL TOOLS &amp; EQUIPMENT</v>
      </c>
      <c r="I2666" t="s">
        <v>1326</v>
      </c>
      <c r="J2666" s="2" t="s">
        <v>716</v>
      </c>
      <c r="K2666" s="2" t="s">
        <v>717</v>
      </c>
      <c r="L2666" s="2" t="s">
        <v>395</v>
      </c>
      <c r="M2666" s="2" t="s">
        <v>396</v>
      </c>
      <c r="N2666" s="2" t="s">
        <v>469</v>
      </c>
      <c r="O2666" s="2" t="s">
        <v>470</v>
      </c>
      <c r="P2666" s="2">
        <v>50000</v>
      </c>
      <c r="Q2666" s="2">
        <v>50000</v>
      </c>
      <c r="R2666" s="3">
        <f t="shared" si="318"/>
        <v>52750</v>
      </c>
      <c r="S2666" s="3">
        <f t="shared" si="319"/>
        <v>55545.75</v>
      </c>
      <c r="T2666" s="2">
        <v>0</v>
      </c>
      <c r="U2666" s="2">
        <v>0</v>
      </c>
      <c r="V2666" s="2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 s="2">
        <f t="shared" si="320"/>
        <v>0</v>
      </c>
      <c r="AI2666" s="2">
        <f t="shared" si="315"/>
        <v>0</v>
      </c>
      <c r="AJ2666">
        <v>0</v>
      </c>
      <c r="AK2666" s="2">
        <f t="shared" si="321"/>
        <v>0</v>
      </c>
    </row>
    <row r="2667" spans="1:37" ht="12.75" customHeight="1">
      <c r="A2667" s="2">
        <v>14</v>
      </c>
      <c r="B2667" s="2">
        <v>15</v>
      </c>
      <c r="C2667" s="2" t="s">
        <v>711</v>
      </c>
      <c r="D2667" t="s">
        <v>1469</v>
      </c>
      <c r="E2667" s="2" t="s">
        <v>1608</v>
      </c>
      <c r="F2667" t="str">
        <f t="shared" si="316"/>
        <v>078GENERAL EXPENSES - OTHER</v>
      </c>
      <c r="G2667" t="str">
        <f t="shared" si="317"/>
        <v>1348PRINTING &amp; STATIONERY</v>
      </c>
      <c r="I2667" t="s">
        <v>1326</v>
      </c>
      <c r="J2667" s="2" t="s">
        <v>716</v>
      </c>
      <c r="K2667" s="2" t="s">
        <v>717</v>
      </c>
      <c r="L2667" s="2" t="s">
        <v>395</v>
      </c>
      <c r="M2667" s="2" t="s">
        <v>396</v>
      </c>
      <c r="N2667" s="2" t="s">
        <v>473</v>
      </c>
      <c r="O2667" s="2" t="s">
        <v>474</v>
      </c>
      <c r="P2667" s="2">
        <v>4141</v>
      </c>
      <c r="Q2667" s="2">
        <v>4141</v>
      </c>
      <c r="R2667" s="3">
        <f t="shared" si="318"/>
        <v>4368.7550000000001</v>
      </c>
      <c r="S2667" s="3">
        <f t="shared" si="319"/>
        <v>4600.2990150000005</v>
      </c>
      <c r="T2667" s="2">
        <v>403.81999999999994</v>
      </c>
      <c r="U2667" s="2">
        <v>0</v>
      </c>
      <c r="V2667" s="2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73.099999999999994</v>
      </c>
      <c r="AC2667">
        <v>0</v>
      </c>
      <c r="AD2667">
        <v>90.3</v>
      </c>
      <c r="AE2667">
        <v>0</v>
      </c>
      <c r="AF2667">
        <v>240.42</v>
      </c>
      <c r="AG2667">
        <v>0</v>
      </c>
      <c r="AH2667" s="2">
        <f t="shared" si="320"/>
        <v>403.81999999999994</v>
      </c>
      <c r="AI2667" s="2">
        <f t="shared" si="315"/>
        <v>9.75175078483458E-2</v>
      </c>
      <c r="AJ2667">
        <v>403.82</v>
      </c>
      <c r="AK2667" s="2">
        <f t="shared" si="321"/>
        <v>807.63999999999987</v>
      </c>
    </row>
    <row r="2668" spans="1:37" ht="12.75" customHeight="1">
      <c r="A2668" s="2">
        <v>14</v>
      </c>
      <c r="B2668" s="2">
        <v>15</v>
      </c>
      <c r="C2668" s="2" t="s">
        <v>711</v>
      </c>
      <c r="D2668" t="s">
        <v>1469</v>
      </c>
      <c r="E2668" s="2" t="s">
        <v>1608</v>
      </c>
      <c r="F2668" t="str">
        <f t="shared" si="316"/>
        <v>078GENERAL EXPENSES - OTHER</v>
      </c>
      <c r="G2668" t="str">
        <f t="shared" si="317"/>
        <v>1350PROTECTIVE CLOTHING</v>
      </c>
      <c r="I2668" t="s">
        <v>1326</v>
      </c>
      <c r="J2668" s="2" t="s">
        <v>716</v>
      </c>
      <c r="K2668" s="2" t="s">
        <v>717</v>
      </c>
      <c r="L2668" s="2" t="s">
        <v>395</v>
      </c>
      <c r="M2668" s="2" t="s">
        <v>396</v>
      </c>
      <c r="N2668" s="2" t="s">
        <v>475</v>
      </c>
      <c r="O2668" s="2" t="s">
        <v>476</v>
      </c>
      <c r="P2668" s="2">
        <v>59154</v>
      </c>
      <c r="Q2668" s="2">
        <v>59154</v>
      </c>
      <c r="R2668" s="3">
        <f t="shared" si="318"/>
        <v>62407.47</v>
      </c>
      <c r="S2668" s="3">
        <f t="shared" si="319"/>
        <v>65715.065910000005</v>
      </c>
      <c r="T2668" s="2">
        <v>5988.92</v>
      </c>
      <c r="U2668" s="2">
        <v>0</v>
      </c>
      <c r="V2668" s="2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1336.32</v>
      </c>
      <c r="AC2668">
        <v>0</v>
      </c>
      <c r="AD2668">
        <v>1718.55</v>
      </c>
      <c r="AE2668">
        <v>0</v>
      </c>
      <c r="AF2668">
        <v>0</v>
      </c>
      <c r="AG2668">
        <v>2934.05</v>
      </c>
      <c r="AH2668" s="2">
        <f t="shared" si="320"/>
        <v>5988.92</v>
      </c>
      <c r="AI2668" s="2">
        <f t="shared" si="315"/>
        <v>0.10124285762585793</v>
      </c>
      <c r="AJ2668">
        <v>5988.92</v>
      </c>
      <c r="AK2668" s="2">
        <f t="shared" si="321"/>
        <v>11977.84</v>
      </c>
    </row>
    <row r="2669" spans="1:37" ht="12.75" customHeight="1">
      <c r="A2669" s="2">
        <v>14</v>
      </c>
      <c r="B2669" s="2">
        <v>15</v>
      </c>
      <c r="C2669" s="2" t="s">
        <v>711</v>
      </c>
      <c r="D2669" t="s">
        <v>1469</v>
      </c>
      <c r="E2669" s="2" t="s">
        <v>1608</v>
      </c>
      <c r="F2669" t="str">
        <f t="shared" si="316"/>
        <v>078GENERAL EXPENSES - OTHER</v>
      </c>
      <c r="G2669" t="str">
        <f t="shared" si="317"/>
        <v>1352PUBLIC DRIVERS PERMIT</v>
      </c>
      <c r="I2669" t="s">
        <v>1326</v>
      </c>
      <c r="J2669" s="2" t="s">
        <v>716</v>
      </c>
      <c r="K2669" s="2" t="s">
        <v>717</v>
      </c>
      <c r="L2669" s="2" t="s">
        <v>395</v>
      </c>
      <c r="M2669" s="2" t="s">
        <v>396</v>
      </c>
      <c r="N2669" s="2" t="s">
        <v>1263</v>
      </c>
      <c r="O2669" s="2" t="s">
        <v>1264</v>
      </c>
      <c r="P2669" s="2">
        <v>1183</v>
      </c>
      <c r="Q2669" s="2">
        <v>1183</v>
      </c>
      <c r="R2669" s="3">
        <f t="shared" si="318"/>
        <v>1248.0650000000001</v>
      </c>
      <c r="S2669" s="3">
        <f t="shared" si="319"/>
        <v>1314.2124450000001</v>
      </c>
      <c r="T2669" s="2">
        <v>0</v>
      </c>
      <c r="U2669" s="2">
        <v>0</v>
      </c>
      <c r="V2669" s="2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 s="2">
        <f t="shared" si="320"/>
        <v>0</v>
      </c>
      <c r="AI2669" s="2">
        <f t="shared" si="315"/>
        <v>0</v>
      </c>
      <c r="AJ2669">
        <v>0</v>
      </c>
      <c r="AK2669" s="2">
        <f t="shared" si="321"/>
        <v>0</v>
      </c>
    </row>
    <row r="2670" spans="1:37" ht="12.75" customHeight="1">
      <c r="A2670" s="2">
        <v>14</v>
      </c>
      <c r="B2670" s="2">
        <v>15</v>
      </c>
      <c r="C2670" s="2" t="s">
        <v>711</v>
      </c>
      <c r="D2670" t="s">
        <v>1469</v>
      </c>
      <c r="E2670" s="2" t="s">
        <v>1608</v>
      </c>
      <c r="F2670" t="str">
        <f t="shared" si="316"/>
        <v>078GENERAL EXPENSES - OTHER</v>
      </c>
      <c r="G2670" t="str">
        <f t="shared" si="317"/>
        <v>1363SUBSCRIPTIONS</v>
      </c>
      <c r="I2670" t="s">
        <v>1326</v>
      </c>
      <c r="J2670" s="2" t="s">
        <v>716</v>
      </c>
      <c r="K2670" s="2" t="s">
        <v>717</v>
      </c>
      <c r="L2670" s="2" t="s">
        <v>395</v>
      </c>
      <c r="M2670" s="2" t="s">
        <v>396</v>
      </c>
      <c r="N2670" s="2" t="s">
        <v>1231</v>
      </c>
      <c r="O2670" s="2" t="s">
        <v>1232</v>
      </c>
      <c r="P2670" s="2">
        <v>1183</v>
      </c>
      <c r="Q2670" s="2">
        <v>1183</v>
      </c>
      <c r="R2670" s="3">
        <f t="shared" si="318"/>
        <v>1248.0650000000001</v>
      </c>
      <c r="S2670" s="3">
        <f t="shared" si="319"/>
        <v>1314.2124450000001</v>
      </c>
      <c r="T2670" s="2">
        <v>0</v>
      </c>
      <c r="U2670" s="2">
        <v>0</v>
      </c>
      <c r="V2670" s="2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 s="2">
        <f t="shared" si="320"/>
        <v>0</v>
      </c>
      <c r="AI2670" s="2">
        <f t="shared" si="315"/>
        <v>0</v>
      </c>
      <c r="AJ2670">
        <v>0</v>
      </c>
      <c r="AK2670" s="2">
        <f t="shared" si="321"/>
        <v>0</v>
      </c>
    </row>
    <row r="2671" spans="1:37" ht="12.75" customHeight="1">
      <c r="A2671" s="2">
        <v>14</v>
      </c>
      <c r="B2671" s="2">
        <v>15</v>
      </c>
      <c r="C2671" s="2" t="s">
        <v>711</v>
      </c>
      <c r="D2671" t="s">
        <v>1469</v>
      </c>
      <c r="E2671" s="2" t="s">
        <v>1608</v>
      </c>
      <c r="F2671" t="str">
        <f t="shared" si="316"/>
        <v>078GENERAL EXPENSES - OTHER</v>
      </c>
      <c r="G2671" t="str">
        <f t="shared" si="317"/>
        <v>1364SUBSISTANCE &amp; TRAVELLING EXPENSES</v>
      </c>
      <c r="I2671" t="s">
        <v>1326</v>
      </c>
      <c r="J2671" s="2" t="s">
        <v>716</v>
      </c>
      <c r="K2671" s="2" t="s">
        <v>717</v>
      </c>
      <c r="L2671" s="2" t="s">
        <v>395</v>
      </c>
      <c r="M2671" s="2" t="s">
        <v>396</v>
      </c>
      <c r="N2671" s="2" t="s">
        <v>477</v>
      </c>
      <c r="O2671" s="2" t="s">
        <v>478</v>
      </c>
      <c r="P2671" s="2">
        <v>9465</v>
      </c>
      <c r="Q2671" s="2">
        <v>9465</v>
      </c>
      <c r="R2671" s="3">
        <f t="shared" si="318"/>
        <v>9985.5750000000007</v>
      </c>
      <c r="S2671" s="3">
        <f t="shared" si="319"/>
        <v>10514.810475</v>
      </c>
      <c r="T2671" s="2">
        <v>9465</v>
      </c>
      <c r="U2671" s="2">
        <v>0</v>
      </c>
      <c r="V2671" s="2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100</v>
      </c>
      <c r="AD2671">
        <v>9365</v>
      </c>
      <c r="AE2671">
        <v>0</v>
      </c>
      <c r="AF2671">
        <v>0</v>
      </c>
      <c r="AG2671">
        <v>0</v>
      </c>
      <c r="AH2671" s="2">
        <f t="shared" si="320"/>
        <v>9465</v>
      </c>
      <c r="AI2671" s="2">
        <f t="shared" si="315"/>
        <v>1</v>
      </c>
      <c r="AJ2671">
        <v>9465</v>
      </c>
      <c r="AK2671" s="2">
        <f t="shared" si="321"/>
        <v>18930</v>
      </c>
    </row>
    <row r="2672" spans="1:37" ht="12.75" customHeight="1">
      <c r="A2672" s="2">
        <v>14</v>
      </c>
      <c r="B2672" s="2">
        <v>15</v>
      </c>
      <c r="C2672" s="2" t="s">
        <v>711</v>
      </c>
      <c r="D2672" t="s">
        <v>1469</v>
      </c>
      <c r="E2672" s="2" t="s">
        <v>1608</v>
      </c>
      <c r="F2672" t="str">
        <f t="shared" si="316"/>
        <v>078GENERAL EXPENSES - OTHER</v>
      </c>
      <c r="G2672" t="str">
        <f t="shared" si="317"/>
        <v>1366TELEPHONE</v>
      </c>
      <c r="I2672" t="s">
        <v>1326</v>
      </c>
      <c r="J2672" s="2" t="s">
        <v>716</v>
      </c>
      <c r="K2672" s="2" t="s">
        <v>717</v>
      </c>
      <c r="L2672" s="2" t="s">
        <v>395</v>
      </c>
      <c r="M2672" s="2" t="s">
        <v>396</v>
      </c>
      <c r="N2672" s="2" t="s">
        <v>479</v>
      </c>
      <c r="O2672" s="2" t="s">
        <v>309</v>
      </c>
      <c r="P2672" s="2">
        <v>15445</v>
      </c>
      <c r="Q2672" s="2">
        <f>15445+10296</f>
        <v>25741</v>
      </c>
      <c r="R2672" s="3">
        <f t="shared" si="318"/>
        <v>27156.755000000001</v>
      </c>
      <c r="S2672" s="3">
        <f t="shared" si="319"/>
        <v>28596.063015</v>
      </c>
      <c r="T2672" s="2">
        <v>5962.6</v>
      </c>
      <c r="U2672" s="2">
        <v>0</v>
      </c>
      <c r="V2672" s="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1480.98</v>
      </c>
      <c r="AC2672">
        <v>1188.6300000000001</v>
      </c>
      <c r="AD2672">
        <v>1161.1400000000001</v>
      </c>
      <c r="AE2672">
        <v>775.55</v>
      </c>
      <c r="AF2672">
        <v>1000.14</v>
      </c>
      <c r="AG2672">
        <v>356.16</v>
      </c>
      <c r="AH2672" s="2">
        <f t="shared" si="320"/>
        <v>5962.6</v>
      </c>
      <c r="AI2672" s="2">
        <f t="shared" si="315"/>
        <v>0.38605373907413404</v>
      </c>
      <c r="AJ2672">
        <v>5962.6</v>
      </c>
      <c r="AK2672" s="2">
        <f t="shared" si="321"/>
        <v>11925.2</v>
      </c>
    </row>
    <row r="2673" spans="1:37" ht="12.75" customHeight="1">
      <c r="A2673" s="2">
        <v>14</v>
      </c>
      <c r="B2673" s="2">
        <v>15</v>
      </c>
      <c r="C2673" s="2" t="s">
        <v>711</v>
      </c>
      <c r="D2673" t="s">
        <v>1469</v>
      </c>
      <c r="E2673" s="2" t="s">
        <v>1608</v>
      </c>
      <c r="F2673" t="str">
        <f t="shared" si="316"/>
        <v>078GENERAL EXPENSES - OTHER</v>
      </c>
      <c r="G2673" t="str">
        <f t="shared" si="317"/>
        <v>1367TESTING OF SAMPLES</v>
      </c>
      <c r="I2673" t="s">
        <v>1326</v>
      </c>
      <c r="J2673" s="2" t="s">
        <v>716</v>
      </c>
      <c r="K2673" s="2" t="s">
        <v>717</v>
      </c>
      <c r="L2673" s="2" t="s">
        <v>395</v>
      </c>
      <c r="M2673" s="2" t="s">
        <v>396</v>
      </c>
      <c r="N2673" s="2" t="s">
        <v>1276</v>
      </c>
      <c r="O2673" s="2" t="s">
        <v>1277</v>
      </c>
      <c r="P2673" s="2">
        <v>250000</v>
      </c>
      <c r="Q2673" s="2">
        <v>250000</v>
      </c>
      <c r="R2673" s="3">
        <f t="shared" si="318"/>
        <v>263750</v>
      </c>
      <c r="S2673" s="3">
        <f t="shared" si="319"/>
        <v>277728.75</v>
      </c>
      <c r="T2673" s="2">
        <v>20767.5</v>
      </c>
      <c r="U2673" s="2">
        <v>0</v>
      </c>
      <c r="V2673" s="2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8307</v>
      </c>
      <c r="AD2673">
        <v>4153.5</v>
      </c>
      <c r="AE2673">
        <v>0</v>
      </c>
      <c r="AF2673">
        <v>4153.5</v>
      </c>
      <c r="AG2673">
        <v>4153.5</v>
      </c>
      <c r="AH2673" s="2">
        <f t="shared" si="320"/>
        <v>20767.5</v>
      </c>
      <c r="AI2673" s="2">
        <f t="shared" si="315"/>
        <v>8.3070000000000005E-2</v>
      </c>
      <c r="AJ2673">
        <v>20767.5</v>
      </c>
      <c r="AK2673" s="2">
        <f t="shared" si="321"/>
        <v>41535</v>
      </c>
    </row>
    <row r="2674" spans="1:37" ht="12.75" customHeight="1">
      <c r="A2674" s="2">
        <v>14</v>
      </c>
      <c r="B2674" s="2">
        <v>15</v>
      </c>
      <c r="C2674" s="2" t="s">
        <v>711</v>
      </c>
      <c r="D2674" t="s">
        <v>1469</v>
      </c>
      <c r="E2674" s="2" t="s">
        <v>1608</v>
      </c>
      <c r="F2674" t="str">
        <f t="shared" si="316"/>
        <v>078GENERAL EXPENSES - OTHER</v>
      </c>
      <c r="G2674" t="str">
        <f t="shared" si="317"/>
        <v>1368TRAINING COSTS</v>
      </c>
      <c r="I2674" t="s">
        <v>1326</v>
      </c>
      <c r="J2674" s="2" t="s">
        <v>716</v>
      </c>
      <c r="K2674" s="2" t="s">
        <v>717</v>
      </c>
      <c r="L2674" s="2" t="s">
        <v>395</v>
      </c>
      <c r="M2674" s="2" t="s">
        <v>396</v>
      </c>
      <c r="N2674" s="2" t="s">
        <v>397</v>
      </c>
      <c r="O2674" s="2" t="s">
        <v>398</v>
      </c>
      <c r="P2674" s="2">
        <v>4732</v>
      </c>
      <c r="Q2674" s="2">
        <v>4732</v>
      </c>
      <c r="R2674" s="3">
        <f t="shared" si="318"/>
        <v>4992.26</v>
      </c>
      <c r="S2674" s="3">
        <f t="shared" si="319"/>
        <v>5256.8497800000005</v>
      </c>
      <c r="T2674" s="2">
        <v>0</v>
      </c>
      <c r="U2674" s="2">
        <v>0</v>
      </c>
      <c r="V2674" s="2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 s="2">
        <f t="shared" si="320"/>
        <v>0</v>
      </c>
      <c r="AI2674" s="2">
        <f t="shared" si="315"/>
        <v>0</v>
      </c>
      <c r="AJ2674">
        <v>0</v>
      </c>
      <c r="AK2674" s="2">
        <f t="shared" si="321"/>
        <v>0</v>
      </c>
    </row>
    <row r="2675" spans="1:37" ht="12.75" customHeight="1">
      <c r="A2675" s="2">
        <v>14</v>
      </c>
      <c r="B2675" s="2">
        <v>15</v>
      </c>
      <c r="C2675" s="2" t="s">
        <v>711</v>
      </c>
      <c r="D2675" t="s">
        <v>1470</v>
      </c>
      <c r="E2675" s="2" t="s">
        <v>1609</v>
      </c>
      <c r="F2675" t="str">
        <f t="shared" si="316"/>
        <v>078GENERAL EXPENSES - OTHER</v>
      </c>
      <c r="G2675" t="str">
        <f t="shared" si="317"/>
        <v>1301ADVERTISING - GENERAL</v>
      </c>
      <c r="H2675" s="2" t="s">
        <v>1585</v>
      </c>
      <c r="I2675" t="s">
        <v>1326</v>
      </c>
      <c r="J2675" s="2" t="s">
        <v>720</v>
      </c>
      <c r="K2675" s="2" t="s">
        <v>721</v>
      </c>
      <c r="L2675" s="2" t="s">
        <v>395</v>
      </c>
      <c r="M2675" s="2" t="s">
        <v>396</v>
      </c>
      <c r="N2675" s="2" t="s">
        <v>529</v>
      </c>
      <c r="O2675" s="2" t="s">
        <v>530</v>
      </c>
      <c r="P2675" s="2">
        <v>3508</v>
      </c>
      <c r="Q2675" s="2">
        <v>3508</v>
      </c>
      <c r="R2675" s="3">
        <f t="shared" si="318"/>
        <v>3700.94</v>
      </c>
      <c r="S2675" s="3">
        <f t="shared" si="319"/>
        <v>3897.0898200000001</v>
      </c>
      <c r="T2675" s="2">
        <v>0</v>
      </c>
      <c r="U2675" s="2">
        <v>0</v>
      </c>
      <c r="V2675" s="2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 s="2">
        <f t="shared" si="320"/>
        <v>0</v>
      </c>
      <c r="AI2675" s="2">
        <f t="shared" si="315"/>
        <v>0</v>
      </c>
      <c r="AJ2675">
        <v>0</v>
      </c>
      <c r="AK2675" s="2">
        <f t="shared" si="321"/>
        <v>0</v>
      </c>
    </row>
    <row r="2676" spans="1:37" ht="12.75" customHeight="1">
      <c r="A2676" s="2">
        <v>14</v>
      </c>
      <c r="B2676" s="2">
        <v>15</v>
      </c>
      <c r="C2676" s="2" t="s">
        <v>711</v>
      </c>
      <c r="D2676" t="s">
        <v>1470</v>
      </c>
      <c r="E2676" s="2" t="s">
        <v>1609</v>
      </c>
      <c r="F2676" t="str">
        <f t="shared" si="316"/>
        <v>078GENERAL EXPENSES - OTHER</v>
      </c>
      <c r="G2676" t="str">
        <f t="shared" si="317"/>
        <v>1308CONFERENCE &amp; CONVENTION COST - DOMESTIC</v>
      </c>
      <c r="H2676" s="2" t="s">
        <v>1585</v>
      </c>
      <c r="I2676" t="s">
        <v>1326</v>
      </c>
      <c r="J2676" s="2" t="s">
        <v>720</v>
      </c>
      <c r="K2676" s="2" t="s">
        <v>721</v>
      </c>
      <c r="L2676" s="2" t="s">
        <v>395</v>
      </c>
      <c r="M2676" s="2" t="s">
        <v>396</v>
      </c>
      <c r="N2676" s="2" t="s">
        <v>463</v>
      </c>
      <c r="O2676" s="2" t="s">
        <v>464</v>
      </c>
      <c r="P2676" s="2">
        <v>8919</v>
      </c>
      <c r="Q2676" s="2">
        <v>8919</v>
      </c>
      <c r="R2676" s="3">
        <f t="shared" si="318"/>
        <v>9409.5450000000001</v>
      </c>
      <c r="S2676" s="3">
        <f t="shared" si="319"/>
        <v>9908.2508849999995</v>
      </c>
      <c r="T2676" s="2">
        <v>7000</v>
      </c>
      <c r="U2676" s="2">
        <v>0</v>
      </c>
      <c r="V2676" s="2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7000</v>
      </c>
      <c r="AD2676">
        <v>0</v>
      </c>
      <c r="AE2676">
        <v>0</v>
      </c>
      <c r="AF2676">
        <v>0</v>
      </c>
      <c r="AG2676">
        <v>0</v>
      </c>
      <c r="AH2676" s="2">
        <f t="shared" si="320"/>
        <v>7000</v>
      </c>
      <c r="AI2676" s="2">
        <f t="shared" si="315"/>
        <v>0.78484134992712185</v>
      </c>
      <c r="AJ2676">
        <v>7000</v>
      </c>
      <c r="AK2676" s="2">
        <f t="shared" si="321"/>
        <v>14000</v>
      </c>
    </row>
    <row r="2677" spans="1:37" ht="12.75" customHeight="1">
      <c r="A2677" s="2">
        <v>14</v>
      </c>
      <c r="B2677" s="2">
        <v>15</v>
      </c>
      <c r="C2677" s="2" t="s">
        <v>711</v>
      </c>
      <c r="D2677" t="s">
        <v>1470</v>
      </c>
      <c r="E2677" s="2" t="s">
        <v>1609</v>
      </c>
      <c r="F2677" t="str">
        <f t="shared" si="316"/>
        <v>078GENERAL EXPENSES - OTHER</v>
      </c>
      <c r="G2677" t="str">
        <f t="shared" si="317"/>
        <v>1310CONSULTANTS &amp; PROFFESIONAL FEES</v>
      </c>
      <c r="H2677" s="2" t="s">
        <v>1585</v>
      </c>
      <c r="I2677" t="s">
        <v>1326</v>
      </c>
      <c r="J2677" s="2" t="s">
        <v>720</v>
      </c>
      <c r="K2677" s="2" t="s">
        <v>721</v>
      </c>
      <c r="L2677" s="2" t="s">
        <v>395</v>
      </c>
      <c r="M2677" s="2" t="s">
        <v>396</v>
      </c>
      <c r="N2677" s="2" t="s">
        <v>457</v>
      </c>
      <c r="O2677" s="2" t="s">
        <v>458</v>
      </c>
      <c r="P2677" s="2">
        <v>129</v>
      </c>
      <c r="Q2677" s="2">
        <v>129</v>
      </c>
      <c r="R2677" s="3">
        <f t="shared" si="318"/>
        <v>136.095</v>
      </c>
      <c r="S2677" s="3">
        <f t="shared" si="319"/>
        <v>143.30803499999999</v>
      </c>
      <c r="T2677" s="2">
        <v>0</v>
      </c>
      <c r="U2677" s="2">
        <v>0</v>
      </c>
      <c r="V2677" s="2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 s="2">
        <f t="shared" si="320"/>
        <v>0</v>
      </c>
      <c r="AI2677" s="2">
        <f t="shared" si="315"/>
        <v>0</v>
      </c>
      <c r="AJ2677">
        <v>0</v>
      </c>
      <c r="AK2677" s="2">
        <f t="shared" si="321"/>
        <v>0</v>
      </c>
    </row>
    <row r="2678" spans="1:37" ht="12.75" customHeight="1">
      <c r="A2678" s="2">
        <v>14</v>
      </c>
      <c r="B2678" s="2">
        <v>15</v>
      </c>
      <c r="C2678" s="2" t="s">
        <v>711</v>
      </c>
      <c r="D2678" t="s">
        <v>1470</v>
      </c>
      <c r="E2678" s="2" t="s">
        <v>1609</v>
      </c>
      <c r="F2678" t="str">
        <f t="shared" si="316"/>
        <v>078GENERAL EXPENSES - OTHER</v>
      </c>
      <c r="G2678" t="str">
        <f t="shared" si="317"/>
        <v>1311CONSUMABLE DOMESTIC ITEMS</v>
      </c>
      <c r="H2678" s="2" t="s">
        <v>1585</v>
      </c>
      <c r="I2678" t="s">
        <v>1326</v>
      </c>
      <c r="J2678" s="2" t="s">
        <v>720</v>
      </c>
      <c r="K2678" s="2" t="s">
        <v>721</v>
      </c>
      <c r="L2678" s="2" t="s">
        <v>395</v>
      </c>
      <c r="M2678" s="2" t="s">
        <v>396</v>
      </c>
      <c r="N2678" s="2" t="s">
        <v>465</v>
      </c>
      <c r="O2678" s="2" t="s">
        <v>466</v>
      </c>
      <c r="P2678" s="2">
        <v>8541</v>
      </c>
      <c r="Q2678" s="2">
        <v>8541</v>
      </c>
      <c r="R2678" s="3">
        <f t="shared" si="318"/>
        <v>9010.7549999999992</v>
      </c>
      <c r="S2678" s="3">
        <f t="shared" si="319"/>
        <v>9488.3250149999985</v>
      </c>
      <c r="T2678" s="2">
        <v>3661.2</v>
      </c>
      <c r="U2678" s="2">
        <v>0</v>
      </c>
      <c r="V2678" s="2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2561.4</v>
      </c>
      <c r="AE2678">
        <v>1099.8</v>
      </c>
      <c r="AF2678">
        <v>0</v>
      </c>
      <c r="AG2678">
        <v>0</v>
      </c>
      <c r="AH2678" s="2">
        <f t="shared" si="320"/>
        <v>3661.2</v>
      </c>
      <c r="AI2678" s="2">
        <f t="shared" si="315"/>
        <v>0.42866174920969441</v>
      </c>
      <c r="AJ2678">
        <v>3661.2</v>
      </c>
      <c r="AK2678" s="2">
        <f t="shared" si="321"/>
        <v>7322.4</v>
      </c>
    </row>
    <row r="2679" spans="1:37" ht="12.75" customHeight="1">
      <c r="A2679" s="2">
        <v>14</v>
      </c>
      <c r="B2679" s="2">
        <v>15</v>
      </c>
      <c r="C2679" s="2" t="s">
        <v>711</v>
      </c>
      <c r="D2679" t="s">
        <v>1470</v>
      </c>
      <c r="E2679" s="2" t="s">
        <v>1609</v>
      </c>
      <c r="F2679" t="str">
        <f t="shared" si="316"/>
        <v>078GENERAL EXPENSES - OTHER</v>
      </c>
      <c r="G2679" t="str">
        <f t="shared" si="317"/>
        <v>1321ENTERTAINMENT - OFFICIALS</v>
      </c>
      <c r="H2679" s="2" t="s">
        <v>1585</v>
      </c>
      <c r="I2679" t="s">
        <v>1326</v>
      </c>
      <c r="J2679" s="2" t="s">
        <v>720</v>
      </c>
      <c r="K2679" s="2" t="s">
        <v>721</v>
      </c>
      <c r="L2679" s="2" t="s">
        <v>395</v>
      </c>
      <c r="M2679" s="2" t="s">
        <v>396</v>
      </c>
      <c r="N2679" s="2" t="s">
        <v>467</v>
      </c>
      <c r="O2679" s="2" t="s">
        <v>468</v>
      </c>
      <c r="P2679" s="2">
        <v>2000</v>
      </c>
      <c r="Q2679" s="2">
        <v>2000</v>
      </c>
      <c r="R2679" s="3">
        <f t="shared" si="318"/>
        <v>2110</v>
      </c>
      <c r="S2679" s="3">
        <f t="shared" si="319"/>
        <v>2221.83</v>
      </c>
      <c r="T2679" s="2">
        <v>0</v>
      </c>
      <c r="U2679" s="2">
        <v>0</v>
      </c>
      <c r="V2679" s="2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 s="2">
        <f t="shared" si="320"/>
        <v>0</v>
      </c>
      <c r="AI2679" s="2">
        <f t="shared" si="315"/>
        <v>0</v>
      </c>
      <c r="AJ2679">
        <v>0</v>
      </c>
      <c r="AK2679" s="2">
        <f t="shared" si="321"/>
        <v>0</v>
      </c>
    </row>
    <row r="2680" spans="1:37" ht="12.75" customHeight="1">
      <c r="A2680" s="2">
        <v>14</v>
      </c>
      <c r="B2680" s="2">
        <v>15</v>
      </c>
      <c r="C2680" s="2" t="s">
        <v>711</v>
      </c>
      <c r="D2680" t="s">
        <v>1470</v>
      </c>
      <c r="E2680" s="2" t="s">
        <v>1609</v>
      </c>
      <c r="F2680" t="str">
        <f t="shared" si="316"/>
        <v>078GENERAL EXPENSES - OTHER</v>
      </c>
      <c r="G2680" t="str">
        <f t="shared" si="317"/>
        <v>1326IOD EXPENSE</v>
      </c>
      <c r="H2680" s="2" t="s">
        <v>1585</v>
      </c>
      <c r="I2680" t="s">
        <v>1326</v>
      </c>
      <c r="J2680" s="2" t="s">
        <v>720</v>
      </c>
      <c r="K2680" s="2" t="s">
        <v>721</v>
      </c>
      <c r="L2680" s="2" t="s">
        <v>395</v>
      </c>
      <c r="M2680" s="2" t="s">
        <v>396</v>
      </c>
      <c r="N2680" s="2" t="s">
        <v>1306</v>
      </c>
      <c r="O2680" s="2" t="s">
        <v>1307</v>
      </c>
      <c r="P2680" s="2">
        <v>2579</v>
      </c>
      <c r="Q2680" s="2">
        <v>2579</v>
      </c>
      <c r="R2680" s="3">
        <f t="shared" si="318"/>
        <v>2720.8449999999998</v>
      </c>
      <c r="S2680" s="3">
        <f t="shared" si="319"/>
        <v>2865.0497849999997</v>
      </c>
      <c r="T2680" s="2">
        <v>0</v>
      </c>
      <c r="U2680" s="2">
        <v>0</v>
      </c>
      <c r="V2680" s="2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 s="2">
        <f t="shared" si="320"/>
        <v>0</v>
      </c>
      <c r="AI2680" s="2">
        <f t="shared" si="315"/>
        <v>0</v>
      </c>
      <c r="AJ2680">
        <v>0</v>
      </c>
      <c r="AK2680" s="2">
        <f t="shared" si="321"/>
        <v>0</v>
      </c>
    </row>
    <row r="2681" spans="1:37" ht="12.75" customHeight="1">
      <c r="A2681" s="2">
        <v>14</v>
      </c>
      <c r="B2681" s="2">
        <v>15</v>
      </c>
      <c r="C2681" s="2" t="s">
        <v>711</v>
      </c>
      <c r="D2681" t="s">
        <v>1470</v>
      </c>
      <c r="E2681" s="2" t="s">
        <v>1609</v>
      </c>
      <c r="F2681" t="str">
        <f t="shared" si="316"/>
        <v>078GENERAL EXPENSES - OTHER</v>
      </c>
      <c r="G2681" t="str">
        <f t="shared" si="317"/>
        <v>1327INSURANCE</v>
      </c>
      <c r="H2681" s="2" t="s">
        <v>1585</v>
      </c>
      <c r="I2681" t="s">
        <v>1326</v>
      </c>
      <c r="J2681" s="2" t="s">
        <v>720</v>
      </c>
      <c r="K2681" s="2" t="s">
        <v>721</v>
      </c>
      <c r="L2681" s="2" t="s">
        <v>395</v>
      </c>
      <c r="M2681" s="2" t="s">
        <v>396</v>
      </c>
      <c r="N2681" s="2" t="s">
        <v>1243</v>
      </c>
      <c r="O2681" s="2" t="s">
        <v>1244</v>
      </c>
      <c r="P2681" s="2">
        <v>30840</v>
      </c>
      <c r="Q2681" s="2">
        <v>30840</v>
      </c>
      <c r="R2681" s="3">
        <f t="shared" si="318"/>
        <v>32536.2</v>
      </c>
      <c r="S2681" s="3">
        <f t="shared" si="319"/>
        <v>34260.618600000002</v>
      </c>
      <c r="T2681" s="2">
        <v>0</v>
      </c>
      <c r="U2681" s="2">
        <v>0</v>
      </c>
      <c r="V2681" s="2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 s="2">
        <f t="shared" si="320"/>
        <v>0</v>
      </c>
      <c r="AI2681" s="2">
        <f t="shared" si="315"/>
        <v>0</v>
      </c>
      <c r="AJ2681">
        <v>0</v>
      </c>
      <c r="AK2681" s="2">
        <f t="shared" si="321"/>
        <v>0</v>
      </c>
    </row>
    <row r="2682" spans="1:37" ht="12.75" customHeight="1">
      <c r="A2682" s="2">
        <v>14</v>
      </c>
      <c r="B2682" s="2">
        <v>15</v>
      </c>
      <c r="C2682" s="2" t="s">
        <v>711</v>
      </c>
      <c r="D2682" t="s">
        <v>1470</v>
      </c>
      <c r="E2682" s="2" t="s">
        <v>1609</v>
      </c>
      <c r="F2682" t="str">
        <f t="shared" si="316"/>
        <v>078GENERAL EXPENSES - OTHER</v>
      </c>
      <c r="G2682" t="str">
        <f t="shared" si="317"/>
        <v>1344NON-CAPITAL TOOLS &amp; EQUIPMENT</v>
      </c>
      <c r="H2682" s="2" t="s">
        <v>1585</v>
      </c>
      <c r="I2682" t="s">
        <v>1326</v>
      </c>
      <c r="J2682" s="2" t="s">
        <v>720</v>
      </c>
      <c r="K2682" s="2" t="s">
        <v>721</v>
      </c>
      <c r="L2682" s="2" t="s">
        <v>395</v>
      </c>
      <c r="M2682" s="2" t="s">
        <v>396</v>
      </c>
      <c r="N2682" s="2" t="s">
        <v>469</v>
      </c>
      <c r="O2682" s="2" t="s">
        <v>470</v>
      </c>
      <c r="P2682" s="2">
        <v>0</v>
      </c>
      <c r="Q2682" s="2">
        <v>0</v>
      </c>
      <c r="R2682" s="3">
        <f t="shared" si="318"/>
        <v>0</v>
      </c>
      <c r="S2682" s="3">
        <f t="shared" si="319"/>
        <v>0</v>
      </c>
      <c r="T2682" s="2">
        <v>0</v>
      </c>
      <c r="U2682" s="2">
        <v>0</v>
      </c>
      <c r="V2682" s="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 s="2">
        <f t="shared" si="320"/>
        <v>0</v>
      </c>
      <c r="AI2682" s="2" t="e">
        <f t="shared" si="315"/>
        <v>#DIV/0!</v>
      </c>
      <c r="AJ2682">
        <v>0</v>
      </c>
      <c r="AK2682" s="2">
        <f t="shared" si="321"/>
        <v>0</v>
      </c>
    </row>
    <row r="2683" spans="1:37" ht="12.75" customHeight="1">
      <c r="A2683" s="2">
        <v>14</v>
      </c>
      <c r="B2683" s="2">
        <v>15</v>
      </c>
      <c r="C2683" s="2" t="s">
        <v>711</v>
      </c>
      <c r="D2683" t="s">
        <v>1470</v>
      </c>
      <c r="E2683" s="2" t="s">
        <v>1609</v>
      </c>
      <c r="F2683" t="str">
        <f t="shared" si="316"/>
        <v>078GENERAL EXPENSES - OTHER</v>
      </c>
      <c r="G2683" t="str">
        <f t="shared" si="317"/>
        <v>1347POSTAGE &amp; COURIER FEES</v>
      </c>
      <c r="H2683" s="2" t="s">
        <v>1585</v>
      </c>
      <c r="I2683" t="s">
        <v>1326</v>
      </c>
      <c r="J2683" s="2" t="s">
        <v>720</v>
      </c>
      <c r="K2683" s="2" t="s">
        <v>721</v>
      </c>
      <c r="L2683" s="2" t="s">
        <v>395</v>
      </c>
      <c r="M2683" s="2" t="s">
        <v>396</v>
      </c>
      <c r="N2683" s="2" t="s">
        <v>471</v>
      </c>
      <c r="O2683" s="2" t="s">
        <v>472</v>
      </c>
      <c r="P2683" s="2">
        <v>387</v>
      </c>
      <c r="Q2683" s="2">
        <v>387</v>
      </c>
      <c r="R2683" s="3">
        <f t="shared" si="318"/>
        <v>408.28500000000003</v>
      </c>
      <c r="S2683" s="3">
        <f t="shared" si="319"/>
        <v>429.92410500000005</v>
      </c>
      <c r="T2683" s="2">
        <v>0</v>
      </c>
      <c r="U2683" s="2">
        <v>0</v>
      </c>
      <c r="V2683" s="2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 s="2">
        <f t="shared" si="320"/>
        <v>0</v>
      </c>
      <c r="AI2683" s="2">
        <f t="shared" si="315"/>
        <v>0</v>
      </c>
      <c r="AJ2683">
        <v>0</v>
      </c>
      <c r="AK2683" s="2">
        <f t="shared" si="321"/>
        <v>0</v>
      </c>
    </row>
    <row r="2684" spans="1:37" ht="12.75" customHeight="1">
      <c r="A2684" s="2">
        <v>14</v>
      </c>
      <c r="B2684" s="2">
        <v>15</v>
      </c>
      <c r="C2684" s="2" t="s">
        <v>711</v>
      </c>
      <c r="D2684" t="s">
        <v>1470</v>
      </c>
      <c r="E2684" s="2" t="s">
        <v>1609</v>
      </c>
      <c r="F2684" t="str">
        <f t="shared" si="316"/>
        <v>078GENERAL EXPENSES - OTHER</v>
      </c>
      <c r="G2684" t="str">
        <f t="shared" si="317"/>
        <v>1348PRINTING &amp; STATIONERY</v>
      </c>
      <c r="H2684" s="2" t="s">
        <v>1585</v>
      </c>
      <c r="I2684" t="s">
        <v>1326</v>
      </c>
      <c r="J2684" s="2" t="s">
        <v>720</v>
      </c>
      <c r="K2684" s="2" t="s">
        <v>721</v>
      </c>
      <c r="L2684" s="2" t="s">
        <v>395</v>
      </c>
      <c r="M2684" s="2" t="s">
        <v>396</v>
      </c>
      <c r="N2684" s="2" t="s">
        <v>473</v>
      </c>
      <c r="O2684" s="2" t="s">
        <v>474</v>
      </c>
      <c r="P2684" s="2">
        <v>2433</v>
      </c>
      <c r="Q2684" s="2">
        <v>2433</v>
      </c>
      <c r="R2684" s="3">
        <f t="shared" si="318"/>
        <v>2566.8150000000001</v>
      </c>
      <c r="S2684" s="3">
        <f t="shared" si="319"/>
        <v>2702.8561949999998</v>
      </c>
      <c r="T2684" s="2">
        <v>497.6</v>
      </c>
      <c r="U2684" s="2">
        <v>0</v>
      </c>
      <c r="V2684" s="2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256.58</v>
      </c>
      <c r="AG2684">
        <v>241.02</v>
      </c>
      <c r="AH2684" s="2">
        <f t="shared" si="320"/>
        <v>497.6</v>
      </c>
      <c r="AI2684" s="2">
        <f t="shared" si="315"/>
        <v>0.20452116728318948</v>
      </c>
      <c r="AJ2684">
        <v>497.6</v>
      </c>
      <c r="AK2684" s="2">
        <f t="shared" si="321"/>
        <v>995.2</v>
      </c>
    </row>
    <row r="2685" spans="1:37" ht="12.75" customHeight="1">
      <c r="A2685" s="2">
        <v>14</v>
      </c>
      <c r="B2685" s="2">
        <v>15</v>
      </c>
      <c r="C2685" s="2" t="s">
        <v>711</v>
      </c>
      <c r="D2685" t="s">
        <v>1470</v>
      </c>
      <c r="E2685" s="2" t="s">
        <v>1609</v>
      </c>
      <c r="F2685" t="str">
        <f t="shared" si="316"/>
        <v>078GENERAL EXPENSES - OTHER</v>
      </c>
      <c r="G2685" t="str">
        <f t="shared" si="317"/>
        <v>1350PROTECTIVE CLOTHING</v>
      </c>
      <c r="H2685" s="2" t="s">
        <v>1585</v>
      </c>
      <c r="I2685" t="s">
        <v>1326</v>
      </c>
      <c r="J2685" s="2" t="s">
        <v>720</v>
      </c>
      <c r="K2685" s="2" t="s">
        <v>721</v>
      </c>
      <c r="L2685" s="2" t="s">
        <v>395</v>
      </c>
      <c r="M2685" s="2" t="s">
        <v>396</v>
      </c>
      <c r="N2685" s="2" t="s">
        <v>475</v>
      </c>
      <c r="O2685" s="2" t="s">
        <v>476</v>
      </c>
      <c r="P2685" s="2">
        <v>559</v>
      </c>
      <c r="Q2685" s="2">
        <v>559</v>
      </c>
      <c r="R2685" s="3">
        <f t="shared" si="318"/>
        <v>589.745</v>
      </c>
      <c r="S2685" s="3">
        <f t="shared" si="319"/>
        <v>621.001485</v>
      </c>
      <c r="T2685" s="2">
        <v>0</v>
      </c>
      <c r="U2685" s="2">
        <v>0</v>
      </c>
      <c r="V2685" s="2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 s="2">
        <f t="shared" si="320"/>
        <v>0</v>
      </c>
      <c r="AI2685" s="2">
        <f t="shared" si="315"/>
        <v>0</v>
      </c>
      <c r="AJ2685">
        <v>0</v>
      </c>
      <c r="AK2685" s="2">
        <f t="shared" si="321"/>
        <v>0</v>
      </c>
    </row>
    <row r="2686" spans="1:37" ht="12.75" customHeight="1">
      <c r="A2686" s="2">
        <v>14</v>
      </c>
      <c r="B2686" s="2">
        <v>15</v>
      </c>
      <c r="C2686" s="2" t="s">
        <v>711</v>
      </c>
      <c r="D2686" t="s">
        <v>1470</v>
      </c>
      <c r="E2686" s="2" t="s">
        <v>1609</v>
      </c>
      <c r="F2686" t="str">
        <f t="shared" si="316"/>
        <v>078GENERAL EXPENSES - OTHER</v>
      </c>
      <c r="G2686" t="str">
        <f t="shared" si="317"/>
        <v>1354PUBLIC EDUCATION AND TRAINING</v>
      </c>
      <c r="H2686" s="2" t="s">
        <v>1585</v>
      </c>
      <c r="I2686" t="s">
        <v>1326</v>
      </c>
      <c r="J2686" s="2" t="s">
        <v>720</v>
      </c>
      <c r="K2686" s="2" t="s">
        <v>721</v>
      </c>
      <c r="L2686" s="2" t="s">
        <v>395</v>
      </c>
      <c r="M2686" s="2" t="s">
        <v>396</v>
      </c>
      <c r="N2686" s="2" t="s">
        <v>1233</v>
      </c>
      <c r="O2686" s="2" t="s">
        <v>1234</v>
      </c>
      <c r="P2686" s="2">
        <v>74647</v>
      </c>
      <c r="Q2686" s="2">
        <v>74647</v>
      </c>
      <c r="R2686" s="3">
        <f t="shared" si="318"/>
        <v>78752.585000000006</v>
      </c>
      <c r="S2686" s="3">
        <f t="shared" si="319"/>
        <v>82926.472005000003</v>
      </c>
      <c r="T2686" s="2">
        <v>0</v>
      </c>
      <c r="U2686" s="2">
        <v>0</v>
      </c>
      <c r="V2686" s="2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 s="2">
        <f t="shared" si="320"/>
        <v>0</v>
      </c>
      <c r="AI2686" s="2">
        <f t="shared" si="315"/>
        <v>0</v>
      </c>
      <c r="AJ2686">
        <v>0</v>
      </c>
      <c r="AK2686" s="2">
        <f t="shared" si="321"/>
        <v>0</v>
      </c>
    </row>
    <row r="2687" spans="1:37" ht="12.75" customHeight="1">
      <c r="A2687" s="2">
        <v>14</v>
      </c>
      <c r="B2687" s="2">
        <v>15</v>
      </c>
      <c r="C2687" s="2" t="s">
        <v>711</v>
      </c>
      <c r="D2687" t="s">
        <v>1470</v>
      </c>
      <c r="E2687" s="2" t="s">
        <v>1609</v>
      </c>
      <c r="F2687" t="str">
        <f t="shared" si="316"/>
        <v>078GENERAL EXPENSES - OTHER</v>
      </c>
      <c r="G2687" t="str">
        <f t="shared" si="317"/>
        <v>1364SUBSISTANCE &amp; TRAVELLING EXPENSES</v>
      </c>
      <c r="H2687" s="2" t="s">
        <v>1585</v>
      </c>
      <c r="I2687" t="s">
        <v>1326</v>
      </c>
      <c r="J2687" s="2" t="s">
        <v>720</v>
      </c>
      <c r="K2687" s="2" t="s">
        <v>721</v>
      </c>
      <c r="L2687" s="2" t="s">
        <v>395</v>
      </c>
      <c r="M2687" s="2" t="s">
        <v>396</v>
      </c>
      <c r="N2687" s="2" t="s">
        <v>477</v>
      </c>
      <c r="O2687" s="2" t="s">
        <v>478</v>
      </c>
      <c r="P2687" s="2">
        <v>34000</v>
      </c>
      <c r="Q2687" s="2">
        <v>34000</v>
      </c>
      <c r="R2687" s="3">
        <f t="shared" si="318"/>
        <v>35870</v>
      </c>
      <c r="S2687" s="3">
        <f t="shared" si="319"/>
        <v>37771.11</v>
      </c>
      <c r="T2687" s="2">
        <v>12178.4</v>
      </c>
      <c r="U2687" s="2">
        <v>0</v>
      </c>
      <c r="V2687" s="2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10532</v>
      </c>
      <c r="AD2687">
        <v>0</v>
      </c>
      <c r="AE2687">
        <v>100</v>
      </c>
      <c r="AF2687">
        <v>0</v>
      </c>
      <c r="AG2687">
        <v>1546.4</v>
      </c>
      <c r="AH2687" s="2">
        <f t="shared" si="320"/>
        <v>12178.4</v>
      </c>
      <c r="AI2687" s="2">
        <f t="shared" si="315"/>
        <v>0.35818823529411764</v>
      </c>
      <c r="AJ2687">
        <v>12178.4</v>
      </c>
      <c r="AK2687" s="2">
        <f t="shared" si="321"/>
        <v>24356.799999999999</v>
      </c>
    </row>
    <row r="2688" spans="1:37" ht="12.75" customHeight="1">
      <c r="A2688" s="2">
        <v>14</v>
      </c>
      <c r="B2688" s="2">
        <v>15</v>
      </c>
      <c r="C2688" s="2" t="s">
        <v>711</v>
      </c>
      <c r="D2688" t="s">
        <v>1471</v>
      </c>
      <c r="E2688" s="2" t="s">
        <v>1609</v>
      </c>
      <c r="F2688" t="str">
        <f t="shared" si="316"/>
        <v>078GENERAL EXPENSES - OTHER</v>
      </c>
      <c r="G2688" t="str">
        <f t="shared" si="317"/>
        <v>1301ADVERTISING - GENERAL</v>
      </c>
      <c r="H2688" s="2" t="s">
        <v>1579</v>
      </c>
      <c r="I2688" t="s">
        <v>1326</v>
      </c>
      <c r="J2688" s="2" t="s">
        <v>724</v>
      </c>
      <c r="K2688" s="2" t="s">
        <v>725</v>
      </c>
      <c r="L2688" s="2" t="s">
        <v>395</v>
      </c>
      <c r="M2688" s="2" t="s">
        <v>396</v>
      </c>
      <c r="N2688" s="2" t="s">
        <v>529</v>
      </c>
      <c r="O2688" s="2" t="s">
        <v>530</v>
      </c>
      <c r="P2688" s="2">
        <v>3507</v>
      </c>
      <c r="Q2688" s="2">
        <v>3507</v>
      </c>
      <c r="R2688" s="3">
        <f t="shared" si="318"/>
        <v>3699.8850000000002</v>
      </c>
      <c r="S2688" s="3">
        <f t="shared" si="319"/>
        <v>3895.9789050000004</v>
      </c>
      <c r="T2688" s="2">
        <v>0</v>
      </c>
      <c r="U2688" s="2">
        <v>0</v>
      </c>
      <c r="V2688" s="2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 s="2">
        <f t="shared" si="320"/>
        <v>0</v>
      </c>
      <c r="AI2688" s="2">
        <f t="shared" si="315"/>
        <v>0</v>
      </c>
      <c r="AJ2688">
        <v>0</v>
      </c>
      <c r="AK2688" s="2">
        <f t="shared" si="321"/>
        <v>0</v>
      </c>
    </row>
    <row r="2689" spans="1:37" ht="12.75" customHeight="1">
      <c r="A2689" s="2">
        <v>14</v>
      </c>
      <c r="B2689" s="2">
        <v>15</v>
      </c>
      <c r="C2689" s="2" t="s">
        <v>711</v>
      </c>
      <c r="D2689" t="s">
        <v>1471</v>
      </c>
      <c r="E2689" s="2" t="s">
        <v>1609</v>
      </c>
      <c r="F2689" t="str">
        <f t="shared" si="316"/>
        <v>078GENERAL EXPENSES - OTHER</v>
      </c>
      <c r="G2689" t="str">
        <f t="shared" si="317"/>
        <v>1305ABATEMENT OF PUBLIC NUISANCE</v>
      </c>
      <c r="H2689" s="2" t="s">
        <v>1579</v>
      </c>
      <c r="I2689" t="s">
        <v>1326</v>
      </c>
      <c r="J2689" s="2" t="s">
        <v>724</v>
      </c>
      <c r="K2689" s="2" t="s">
        <v>725</v>
      </c>
      <c r="L2689" s="2" t="s">
        <v>395</v>
      </c>
      <c r="M2689" s="2" t="s">
        <v>396</v>
      </c>
      <c r="N2689" s="2" t="s">
        <v>1308</v>
      </c>
      <c r="O2689" s="2" t="s">
        <v>1309</v>
      </c>
      <c r="P2689" s="2">
        <v>34789</v>
      </c>
      <c r="Q2689" s="2">
        <v>34789</v>
      </c>
      <c r="R2689" s="3">
        <f t="shared" si="318"/>
        <v>36702.394999999997</v>
      </c>
      <c r="S2689" s="3">
        <f t="shared" si="319"/>
        <v>38647.621934999996</v>
      </c>
      <c r="T2689" s="2">
        <v>6245.41</v>
      </c>
      <c r="U2689" s="2">
        <v>122.76</v>
      </c>
      <c r="V2689" s="2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504.72</v>
      </c>
      <c r="AE2689">
        <v>2140.69</v>
      </c>
      <c r="AF2689">
        <v>3600</v>
      </c>
      <c r="AG2689">
        <v>0</v>
      </c>
      <c r="AH2689" s="2">
        <f t="shared" si="320"/>
        <v>6245.41</v>
      </c>
      <c r="AI2689" s="2">
        <f t="shared" si="315"/>
        <v>0.17952255023139499</v>
      </c>
      <c r="AJ2689">
        <v>6245.41</v>
      </c>
      <c r="AK2689" s="2">
        <f t="shared" si="321"/>
        <v>12490.82</v>
      </c>
    </row>
    <row r="2690" spans="1:37" ht="12.75" customHeight="1">
      <c r="A2690" s="2">
        <v>14</v>
      </c>
      <c r="B2690" s="2">
        <v>15</v>
      </c>
      <c r="C2690" s="2" t="s">
        <v>711</v>
      </c>
      <c r="D2690" t="s">
        <v>1471</v>
      </c>
      <c r="E2690" s="2" t="s">
        <v>1609</v>
      </c>
      <c r="F2690" t="str">
        <f t="shared" si="316"/>
        <v>078GENERAL EXPENSES - OTHER</v>
      </c>
      <c r="G2690" t="str">
        <f t="shared" si="317"/>
        <v>1308CONFERENCE &amp; CONVENTION COST - DOMESTIC</v>
      </c>
      <c r="H2690" s="2" t="s">
        <v>1579</v>
      </c>
      <c r="I2690" t="s">
        <v>1326</v>
      </c>
      <c r="J2690" s="2" t="s">
        <v>724</v>
      </c>
      <c r="K2690" s="2" t="s">
        <v>725</v>
      </c>
      <c r="L2690" s="2" t="s">
        <v>395</v>
      </c>
      <c r="M2690" s="2" t="s">
        <v>396</v>
      </c>
      <c r="N2690" s="2" t="s">
        <v>463</v>
      </c>
      <c r="O2690" s="2" t="s">
        <v>464</v>
      </c>
      <c r="P2690" s="2">
        <v>4746</v>
      </c>
      <c r="Q2690" s="2">
        <v>4746</v>
      </c>
      <c r="R2690" s="3">
        <f t="shared" si="318"/>
        <v>5007.03</v>
      </c>
      <c r="S2690" s="3">
        <f t="shared" si="319"/>
        <v>5272.4025899999997</v>
      </c>
      <c r="T2690" s="2">
        <v>3500</v>
      </c>
      <c r="U2690" s="2">
        <v>0</v>
      </c>
      <c r="V2690" s="2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3500</v>
      </c>
      <c r="AD2690">
        <v>0</v>
      </c>
      <c r="AE2690">
        <v>0</v>
      </c>
      <c r="AF2690">
        <v>0</v>
      </c>
      <c r="AG2690">
        <v>0</v>
      </c>
      <c r="AH2690" s="2">
        <f t="shared" si="320"/>
        <v>3500</v>
      </c>
      <c r="AI2690" s="2">
        <f t="shared" si="315"/>
        <v>0.73746312684365778</v>
      </c>
      <c r="AJ2690">
        <v>3500</v>
      </c>
      <c r="AK2690" s="2">
        <f t="shared" si="321"/>
        <v>7000</v>
      </c>
    </row>
    <row r="2691" spans="1:37" ht="12.75" customHeight="1">
      <c r="A2691" s="2">
        <v>14</v>
      </c>
      <c r="B2691" s="2">
        <v>15</v>
      </c>
      <c r="C2691" s="2" t="s">
        <v>711</v>
      </c>
      <c r="D2691" t="s">
        <v>1471</v>
      </c>
      <c r="E2691" s="2" t="s">
        <v>1609</v>
      </c>
      <c r="F2691" t="str">
        <f t="shared" si="316"/>
        <v>078GENERAL EXPENSES - OTHER</v>
      </c>
      <c r="G2691" t="str">
        <f t="shared" si="317"/>
        <v>1310CONSULTANTS &amp; PROFFESIONAL FEES</v>
      </c>
      <c r="H2691" s="2" t="s">
        <v>1579</v>
      </c>
      <c r="I2691" t="s">
        <v>1326</v>
      </c>
      <c r="J2691" s="2" t="s">
        <v>724</v>
      </c>
      <c r="K2691" s="2" t="s">
        <v>725</v>
      </c>
      <c r="L2691" s="2" t="s">
        <v>395</v>
      </c>
      <c r="M2691" s="2" t="s">
        <v>396</v>
      </c>
      <c r="N2691" s="2" t="s">
        <v>457</v>
      </c>
      <c r="O2691" s="2" t="s">
        <v>458</v>
      </c>
      <c r="P2691" s="2">
        <v>63000</v>
      </c>
      <c r="Q2691" s="2">
        <v>63000</v>
      </c>
      <c r="R2691" s="3">
        <f t="shared" si="318"/>
        <v>66465</v>
      </c>
      <c r="S2691" s="3">
        <f t="shared" si="319"/>
        <v>69987.645000000004</v>
      </c>
      <c r="T2691" s="2">
        <v>0</v>
      </c>
      <c r="U2691" s="2">
        <v>0</v>
      </c>
      <c r="V2691" s="2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 s="2">
        <f t="shared" si="320"/>
        <v>0</v>
      </c>
      <c r="AI2691" s="2">
        <f t="shared" si="315"/>
        <v>0</v>
      </c>
      <c r="AJ2691">
        <v>0</v>
      </c>
      <c r="AK2691" s="2">
        <f t="shared" si="321"/>
        <v>0</v>
      </c>
    </row>
    <row r="2692" spans="1:37" ht="12.75" customHeight="1">
      <c r="A2692" s="2">
        <v>14</v>
      </c>
      <c r="B2692" s="2">
        <v>15</v>
      </c>
      <c r="C2692" s="2" t="s">
        <v>711</v>
      </c>
      <c r="D2692" t="s">
        <v>1471</v>
      </c>
      <c r="E2692" s="2" t="s">
        <v>1609</v>
      </c>
      <c r="F2692" t="str">
        <f t="shared" si="316"/>
        <v>078GENERAL EXPENSES - OTHER</v>
      </c>
      <c r="G2692" t="str">
        <f t="shared" si="317"/>
        <v>1311CONSUMABLE DOMESTIC ITEMS</v>
      </c>
      <c r="H2692" s="2" t="s">
        <v>1579</v>
      </c>
      <c r="I2692" t="s">
        <v>1326</v>
      </c>
      <c r="J2692" s="2" t="s">
        <v>724</v>
      </c>
      <c r="K2692" s="2" t="s">
        <v>725</v>
      </c>
      <c r="L2692" s="2" t="s">
        <v>395</v>
      </c>
      <c r="M2692" s="2" t="s">
        <v>396</v>
      </c>
      <c r="N2692" s="2" t="s">
        <v>465</v>
      </c>
      <c r="O2692" s="2" t="s">
        <v>466</v>
      </c>
      <c r="P2692" s="2">
        <v>40574</v>
      </c>
      <c r="Q2692" s="2">
        <v>40574</v>
      </c>
      <c r="R2692" s="3">
        <f t="shared" si="318"/>
        <v>42805.57</v>
      </c>
      <c r="S2692" s="3">
        <f t="shared" si="319"/>
        <v>45074.265209999998</v>
      </c>
      <c r="T2692" s="2">
        <v>40055.480000000003</v>
      </c>
      <c r="U2692" s="2">
        <v>0</v>
      </c>
      <c r="V2692" s="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14512.79</v>
      </c>
      <c r="AC2692">
        <v>9297.7800000000007</v>
      </c>
      <c r="AD2692">
        <v>12955.87</v>
      </c>
      <c r="AE2692">
        <v>3289.04</v>
      </c>
      <c r="AF2692">
        <v>0</v>
      </c>
      <c r="AG2692">
        <v>0</v>
      </c>
      <c r="AH2692" s="2">
        <f t="shared" si="320"/>
        <v>40055.480000000003</v>
      </c>
      <c r="AI2692" s="2">
        <f t="shared" si="315"/>
        <v>0.98722038744023277</v>
      </c>
      <c r="AJ2692">
        <v>40055.480000000003</v>
      </c>
      <c r="AK2692" s="2">
        <f t="shared" si="321"/>
        <v>80110.960000000006</v>
      </c>
    </row>
    <row r="2693" spans="1:37" ht="12.75" customHeight="1">
      <c r="A2693" s="2">
        <v>14</v>
      </c>
      <c r="B2693" s="2">
        <v>15</v>
      </c>
      <c r="C2693" s="2" t="s">
        <v>711</v>
      </c>
      <c r="D2693" t="s">
        <v>1471</v>
      </c>
      <c r="E2693" s="2" t="s">
        <v>1609</v>
      </c>
      <c r="F2693" t="str">
        <f t="shared" si="316"/>
        <v>078GENERAL EXPENSES - OTHER</v>
      </c>
      <c r="G2693" t="str">
        <f t="shared" si="317"/>
        <v>1333LEGAL FEES - OTHER</v>
      </c>
      <c r="H2693" s="2" t="s">
        <v>1579</v>
      </c>
      <c r="I2693" t="s">
        <v>1326</v>
      </c>
      <c r="J2693" s="2" t="s">
        <v>724</v>
      </c>
      <c r="K2693" s="2" t="s">
        <v>725</v>
      </c>
      <c r="L2693" s="2" t="s">
        <v>395</v>
      </c>
      <c r="M2693" s="2" t="s">
        <v>396</v>
      </c>
      <c r="N2693" s="2" t="s">
        <v>1245</v>
      </c>
      <c r="O2693" s="2" t="s">
        <v>1246</v>
      </c>
      <c r="P2693" s="2">
        <v>1102</v>
      </c>
      <c r="Q2693" s="2">
        <v>1102</v>
      </c>
      <c r="R2693" s="3">
        <f t="shared" si="318"/>
        <v>1162.6099999999999</v>
      </c>
      <c r="S2693" s="3">
        <f t="shared" si="319"/>
        <v>1224.2283299999999</v>
      </c>
      <c r="T2693" s="2">
        <v>0</v>
      </c>
      <c r="U2693" s="2">
        <v>0</v>
      </c>
      <c r="V2693" s="2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 s="2">
        <f t="shared" si="320"/>
        <v>0</v>
      </c>
      <c r="AI2693" s="2">
        <f t="shared" si="315"/>
        <v>0</v>
      </c>
      <c r="AJ2693">
        <v>0</v>
      </c>
      <c r="AK2693" s="2">
        <f t="shared" si="321"/>
        <v>0</v>
      </c>
    </row>
    <row r="2694" spans="1:37" ht="12.75" customHeight="1">
      <c r="A2694" s="2">
        <v>14</v>
      </c>
      <c r="B2694" s="2">
        <v>15</v>
      </c>
      <c r="C2694" s="2" t="s">
        <v>711</v>
      </c>
      <c r="D2694" t="s">
        <v>1471</v>
      </c>
      <c r="E2694" s="2" t="s">
        <v>1609</v>
      </c>
      <c r="F2694" t="str">
        <f t="shared" si="316"/>
        <v>078GENERAL EXPENSES - OTHER</v>
      </c>
      <c r="G2694" t="str">
        <f t="shared" si="317"/>
        <v>1336LICENCES &amp; PERMITS - NON VEHICLE</v>
      </c>
      <c r="H2694" s="2" t="s">
        <v>1579</v>
      </c>
      <c r="I2694" t="s">
        <v>1326</v>
      </c>
      <c r="J2694" s="2" t="s">
        <v>724</v>
      </c>
      <c r="K2694" s="2" t="s">
        <v>725</v>
      </c>
      <c r="L2694" s="2" t="s">
        <v>395</v>
      </c>
      <c r="M2694" s="2" t="s">
        <v>396</v>
      </c>
      <c r="N2694" s="2" t="s">
        <v>459</v>
      </c>
      <c r="O2694" s="2" t="s">
        <v>460</v>
      </c>
      <c r="P2694" s="2">
        <v>581</v>
      </c>
      <c r="Q2694" s="2">
        <v>581</v>
      </c>
      <c r="R2694" s="3">
        <f t="shared" si="318"/>
        <v>612.95500000000004</v>
      </c>
      <c r="S2694" s="3">
        <f t="shared" si="319"/>
        <v>645.44161500000007</v>
      </c>
      <c r="T2694" s="2">
        <v>288</v>
      </c>
      <c r="U2694" s="2">
        <v>0</v>
      </c>
      <c r="V2694" s="2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288</v>
      </c>
      <c r="AF2694">
        <v>0</v>
      </c>
      <c r="AG2694">
        <v>0</v>
      </c>
      <c r="AH2694" s="2">
        <f t="shared" si="320"/>
        <v>288</v>
      </c>
      <c r="AI2694" s="2">
        <f t="shared" si="315"/>
        <v>0.49569707401032703</v>
      </c>
      <c r="AJ2694">
        <v>288</v>
      </c>
      <c r="AK2694" s="2">
        <f t="shared" si="321"/>
        <v>576</v>
      </c>
    </row>
    <row r="2695" spans="1:37" ht="12.75" customHeight="1">
      <c r="A2695" s="2">
        <v>14</v>
      </c>
      <c r="B2695" s="2">
        <v>15</v>
      </c>
      <c r="C2695" s="2" t="s">
        <v>711</v>
      </c>
      <c r="D2695" t="s">
        <v>1471</v>
      </c>
      <c r="E2695" s="2" t="s">
        <v>1609</v>
      </c>
      <c r="F2695" t="str">
        <f t="shared" si="316"/>
        <v>078GENERAL EXPENSES - OTHER</v>
      </c>
      <c r="G2695" t="str">
        <f t="shared" si="317"/>
        <v>1344NON-CAPITAL TOOLS &amp; EQUIPMENT</v>
      </c>
      <c r="H2695" s="2" t="s">
        <v>1579</v>
      </c>
      <c r="I2695" t="s">
        <v>1326</v>
      </c>
      <c r="J2695" s="2" t="s">
        <v>724</v>
      </c>
      <c r="K2695" s="2" t="s">
        <v>725</v>
      </c>
      <c r="L2695" s="2" t="s">
        <v>395</v>
      </c>
      <c r="M2695" s="2" t="s">
        <v>396</v>
      </c>
      <c r="N2695" s="2" t="s">
        <v>469</v>
      </c>
      <c r="O2695" s="2" t="s">
        <v>470</v>
      </c>
      <c r="P2695" s="2">
        <v>5148</v>
      </c>
      <c r="Q2695" s="2">
        <v>5148</v>
      </c>
      <c r="R2695" s="3">
        <f t="shared" si="318"/>
        <v>5431.14</v>
      </c>
      <c r="S2695" s="3">
        <f t="shared" si="319"/>
        <v>5718.9904200000001</v>
      </c>
      <c r="T2695" s="2">
        <v>0</v>
      </c>
      <c r="U2695" s="2">
        <v>1558.57</v>
      </c>
      <c r="V2695" s="2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 s="2">
        <f t="shared" si="320"/>
        <v>0</v>
      </c>
      <c r="AI2695" s="2">
        <f t="shared" si="315"/>
        <v>0</v>
      </c>
      <c r="AJ2695">
        <v>0</v>
      </c>
      <c r="AK2695" s="2">
        <f t="shared" si="321"/>
        <v>0</v>
      </c>
    </row>
    <row r="2696" spans="1:37" ht="12.75" customHeight="1">
      <c r="A2696" s="2">
        <v>14</v>
      </c>
      <c r="B2696" s="2">
        <v>15</v>
      </c>
      <c r="C2696" s="2" t="s">
        <v>711</v>
      </c>
      <c r="D2696" t="s">
        <v>1471</v>
      </c>
      <c r="E2696" s="2" t="s">
        <v>1609</v>
      </c>
      <c r="F2696" t="str">
        <f t="shared" si="316"/>
        <v>078GENERAL EXPENSES - OTHER</v>
      </c>
      <c r="G2696" t="str">
        <f t="shared" si="317"/>
        <v>1347POSTAGE &amp; COURIER FEES</v>
      </c>
      <c r="H2696" s="2" t="s">
        <v>1579</v>
      </c>
      <c r="I2696" t="s">
        <v>1326</v>
      </c>
      <c r="J2696" s="2" t="s">
        <v>724</v>
      </c>
      <c r="K2696" s="2" t="s">
        <v>725</v>
      </c>
      <c r="L2696" s="2" t="s">
        <v>395</v>
      </c>
      <c r="M2696" s="2" t="s">
        <v>396</v>
      </c>
      <c r="N2696" s="2" t="s">
        <v>471</v>
      </c>
      <c r="O2696" s="2" t="s">
        <v>472</v>
      </c>
      <c r="P2696" s="2">
        <v>5800</v>
      </c>
      <c r="Q2696" s="2">
        <v>5800</v>
      </c>
      <c r="R2696" s="3">
        <f t="shared" si="318"/>
        <v>6119</v>
      </c>
      <c r="S2696" s="3">
        <f t="shared" si="319"/>
        <v>6443.3069999999998</v>
      </c>
      <c r="T2696" s="2">
        <v>0</v>
      </c>
      <c r="U2696" s="2">
        <v>0</v>
      </c>
      <c r="V2696" s="2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 s="2">
        <f t="shared" si="320"/>
        <v>0</v>
      </c>
      <c r="AI2696" s="2">
        <f t="shared" si="315"/>
        <v>0</v>
      </c>
      <c r="AJ2696">
        <v>0</v>
      </c>
      <c r="AK2696" s="2">
        <f t="shared" si="321"/>
        <v>0</v>
      </c>
    </row>
    <row r="2697" spans="1:37" ht="12.75" customHeight="1">
      <c r="A2697" s="2">
        <v>14</v>
      </c>
      <c r="B2697" s="2">
        <v>15</v>
      </c>
      <c r="C2697" s="2" t="s">
        <v>711</v>
      </c>
      <c r="D2697" t="s">
        <v>1471</v>
      </c>
      <c r="E2697" s="2" t="s">
        <v>1609</v>
      </c>
      <c r="F2697" t="str">
        <f t="shared" si="316"/>
        <v>078GENERAL EXPENSES - OTHER</v>
      </c>
      <c r="G2697" t="str">
        <f t="shared" si="317"/>
        <v>1348PRINTING &amp; STATIONERY</v>
      </c>
      <c r="H2697" s="2" t="s">
        <v>1579</v>
      </c>
      <c r="I2697" t="s">
        <v>1326</v>
      </c>
      <c r="J2697" s="2" t="s">
        <v>724</v>
      </c>
      <c r="K2697" s="2" t="s">
        <v>725</v>
      </c>
      <c r="L2697" s="2" t="s">
        <v>395</v>
      </c>
      <c r="M2697" s="2" t="s">
        <v>396</v>
      </c>
      <c r="N2697" s="2" t="s">
        <v>473</v>
      </c>
      <c r="O2697" s="2" t="s">
        <v>474</v>
      </c>
      <c r="P2697" s="2">
        <v>7795</v>
      </c>
      <c r="Q2697" s="2">
        <v>7795</v>
      </c>
      <c r="R2697" s="3">
        <f t="shared" si="318"/>
        <v>8223.7250000000004</v>
      </c>
      <c r="S2697" s="3">
        <f t="shared" si="319"/>
        <v>8659.5824250000005</v>
      </c>
      <c r="T2697" s="2">
        <v>314.27999999999997</v>
      </c>
      <c r="U2697" s="2">
        <v>0</v>
      </c>
      <c r="V2697" s="2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90.34</v>
      </c>
      <c r="AD2697">
        <v>0</v>
      </c>
      <c r="AE2697">
        <v>0</v>
      </c>
      <c r="AF2697">
        <v>0</v>
      </c>
      <c r="AG2697">
        <v>223.94</v>
      </c>
      <c r="AH2697" s="2">
        <f t="shared" si="320"/>
        <v>314.27999999999997</v>
      </c>
      <c r="AI2697" s="2">
        <f t="shared" si="315"/>
        <v>4.0318152661962793E-2</v>
      </c>
      <c r="AJ2697">
        <v>314.27999999999997</v>
      </c>
      <c r="AK2697" s="2">
        <f t="shared" si="321"/>
        <v>628.55999999999995</v>
      </c>
    </row>
    <row r="2698" spans="1:37" ht="12.75" customHeight="1">
      <c r="A2698" s="2">
        <v>14</v>
      </c>
      <c r="B2698" s="2">
        <v>15</v>
      </c>
      <c r="C2698" s="2" t="s">
        <v>711</v>
      </c>
      <c r="D2698" t="s">
        <v>1471</v>
      </c>
      <c r="E2698" s="2" t="s">
        <v>1609</v>
      </c>
      <c r="F2698" t="str">
        <f t="shared" si="316"/>
        <v>078GENERAL EXPENSES - OTHER</v>
      </c>
      <c r="G2698" t="str">
        <f t="shared" si="317"/>
        <v>1350PROTECTIVE CLOTHING</v>
      </c>
      <c r="H2698" s="2" t="s">
        <v>1579</v>
      </c>
      <c r="I2698" t="s">
        <v>1326</v>
      </c>
      <c r="J2698" s="2" t="s">
        <v>724</v>
      </c>
      <c r="K2698" s="2" t="s">
        <v>725</v>
      </c>
      <c r="L2698" s="2" t="s">
        <v>395</v>
      </c>
      <c r="M2698" s="2" t="s">
        <v>396</v>
      </c>
      <c r="N2698" s="2" t="s">
        <v>475</v>
      </c>
      <c r="O2698" s="2" t="s">
        <v>476</v>
      </c>
      <c r="P2698" s="2">
        <v>27141</v>
      </c>
      <c r="Q2698" s="2">
        <v>27141</v>
      </c>
      <c r="R2698" s="3">
        <f t="shared" si="318"/>
        <v>28633.755000000001</v>
      </c>
      <c r="S2698" s="3">
        <f t="shared" si="319"/>
        <v>30151.344015000002</v>
      </c>
      <c r="T2698" s="2">
        <v>688.3</v>
      </c>
      <c r="U2698" s="2">
        <v>0</v>
      </c>
      <c r="V2698" s="2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207.45</v>
      </c>
      <c r="AE2698">
        <v>480.85</v>
      </c>
      <c r="AF2698">
        <v>0</v>
      </c>
      <c r="AG2698">
        <v>0</v>
      </c>
      <c r="AH2698" s="2">
        <f t="shared" si="320"/>
        <v>688.3</v>
      </c>
      <c r="AI2698" s="2">
        <f t="shared" si="315"/>
        <v>2.5360156221215135E-2</v>
      </c>
      <c r="AJ2698">
        <v>688.3</v>
      </c>
      <c r="AK2698" s="2">
        <f t="shared" si="321"/>
        <v>1376.6</v>
      </c>
    </row>
    <row r="2699" spans="1:37" ht="12.75" customHeight="1">
      <c r="A2699" s="2">
        <v>14</v>
      </c>
      <c r="B2699" s="2">
        <v>15</v>
      </c>
      <c r="C2699" s="2" t="s">
        <v>711</v>
      </c>
      <c r="D2699" t="s">
        <v>1471</v>
      </c>
      <c r="E2699" s="2" t="s">
        <v>1609</v>
      </c>
      <c r="F2699" t="str">
        <f t="shared" si="316"/>
        <v>078GENERAL EXPENSES - OTHER</v>
      </c>
      <c r="G2699" t="str">
        <f t="shared" si="317"/>
        <v>1354PUBLIC EDUCATION AND TRAINING</v>
      </c>
      <c r="H2699" s="2" t="s">
        <v>1579</v>
      </c>
      <c r="I2699" t="s">
        <v>1326</v>
      </c>
      <c r="J2699" s="2" t="s">
        <v>724</v>
      </c>
      <c r="K2699" s="2" t="s">
        <v>725</v>
      </c>
      <c r="L2699" s="2" t="s">
        <v>395</v>
      </c>
      <c r="M2699" s="2" t="s">
        <v>396</v>
      </c>
      <c r="N2699" s="2" t="s">
        <v>1233</v>
      </c>
      <c r="O2699" s="2" t="s">
        <v>1234</v>
      </c>
      <c r="P2699" s="2">
        <v>17602</v>
      </c>
      <c r="Q2699" s="2">
        <v>17602</v>
      </c>
      <c r="R2699" s="3">
        <f t="shared" si="318"/>
        <v>18570.11</v>
      </c>
      <c r="S2699" s="3">
        <f t="shared" si="319"/>
        <v>19554.325830000002</v>
      </c>
      <c r="T2699" s="2">
        <v>0</v>
      </c>
      <c r="U2699" s="2">
        <v>0</v>
      </c>
      <c r="V2699" s="2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 s="2">
        <f t="shared" si="320"/>
        <v>0</v>
      </c>
      <c r="AI2699" s="2">
        <f t="shared" si="315"/>
        <v>0</v>
      </c>
      <c r="AJ2699">
        <v>0</v>
      </c>
      <c r="AK2699" s="2">
        <f t="shared" si="321"/>
        <v>0</v>
      </c>
    </row>
    <row r="2700" spans="1:37" ht="12.75" customHeight="1">
      <c r="A2700" s="2">
        <v>14</v>
      </c>
      <c r="B2700" s="2">
        <v>15</v>
      </c>
      <c r="C2700" s="2" t="s">
        <v>711</v>
      </c>
      <c r="D2700" t="s">
        <v>1471</v>
      </c>
      <c r="E2700" s="2" t="s">
        <v>1609</v>
      </c>
      <c r="F2700" t="str">
        <f t="shared" si="316"/>
        <v>078GENERAL EXPENSES - OTHER</v>
      </c>
      <c r="G2700" t="str">
        <f t="shared" si="317"/>
        <v>1363SUBSCRIPTIONS</v>
      </c>
      <c r="H2700" s="2" t="s">
        <v>1579</v>
      </c>
      <c r="I2700" t="s">
        <v>1326</v>
      </c>
      <c r="J2700" s="2" t="s">
        <v>724</v>
      </c>
      <c r="K2700" s="2" t="s">
        <v>725</v>
      </c>
      <c r="L2700" s="2" t="s">
        <v>395</v>
      </c>
      <c r="M2700" s="2" t="s">
        <v>396</v>
      </c>
      <c r="N2700" s="2" t="s">
        <v>1231</v>
      </c>
      <c r="O2700" s="2" t="s">
        <v>1232</v>
      </c>
      <c r="P2700" s="2">
        <v>1958</v>
      </c>
      <c r="Q2700" s="2">
        <v>1958</v>
      </c>
      <c r="R2700" s="3">
        <f t="shared" si="318"/>
        <v>2065.69</v>
      </c>
      <c r="S2700" s="3">
        <f t="shared" si="319"/>
        <v>2175.17157</v>
      </c>
      <c r="T2700" s="2">
        <v>680</v>
      </c>
      <c r="U2700" s="2">
        <v>0</v>
      </c>
      <c r="V2700" s="2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680</v>
      </c>
      <c r="AD2700">
        <v>0</v>
      </c>
      <c r="AE2700">
        <v>0</v>
      </c>
      <c r="AF2700">
        <v>0</v>
      </c>
      <c r="AG2700">
        <v>0</v>
      </c>
      <c r="AH2700" s="2">
        <f t="shared" si="320"/>
        <v>680</v>
      </c>
      <c r="AI2700" s="2">
        <f t="shared" si="315"/>
        <v>0.34729315628192031</v>
      </c>
      <c r="AJ2700">
        <v>680</v>
      </c>
      <c r="AK2700" s="2">
        <f t="shared" si="321"/>
        <v>1360</v>
      </c>
    </row>
    <row r="2701" spans="1:37" ht="12.75" customHeight="1">
      <c r="A2701" s="2">
        <v>14</v>
      </c>
      <c r="B2701" s="2">
        <v>15</v>
      </c>
      <c r="C2701" s="2" t="s">
        <v>711</v>
      </c>
      <c r="D2701" t="s">
        <v>1471</v>
      </c>
      <c r="E2701" s="2" t="s">
        <v>1609</v>
      </c>
      <c r="F2701" t="str">
        <f t="shared" si="316"/>
        <v>078GENERAL EXPENSES - OTHER</v>
      </c>
      <c r="G2701" t="str">
        <f t="shared" si="317"/>
        <v>1364SUBSISTANCE &amp; TRAVELLING EXPENSES</v>
      </c>
      <c r="H2701" s="2" t="s">
        <v>1579</v>
      </c>
      <c r="I2701" t="s">
        <v>1326</v>
      </c>
      <c r="J2701" s="2" t="s">
        <v>724</v>
      </c>
      <c r="K2701" s="2" t="s">
        <v>725</v>
      </c>
      <c r="L2701" s="2" t="s">
        <v>395</v>
      </c>
      <c r="M2701" s="2" t="s">
        <v>396</v>
      </c>
      <c r="N2701" s="2" t="s">
        <v>477</v>
      </c>
      <c r="O2701" s="2" t="s">
        <v>478</v>
      </c>
      <c r="P2701" s="2">
        <v>74667</v>
      </c>
      <c r="Q2701" s="2">
        <v>74667</v>
      </c>
      <c r="R2701" s="3">
        <f t="shared" si="318"/>
        <v>78773.684999999998</v>
      </c>
      <c r="S2701" s="3">
        <f t="shared" si="319"/>
        <v>82948.690304999996</v>
      </c>
      <c r="T2701" s="2">
        <v>39501.550000000003</v>
      </c>
      <c r="U2701" s="2">
        <v>0</v>
      </c>
      <c r="V2701" s="2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948.8</v>
      </c>
      <c r="AC2701">
        <v>29738.52</v>
      </c>
      <c r="AD2701">
        <v>4268.83</v>
      </c>
      <c r="AE2701">
        <v>1381</v>
      </c>
      <c r="AF2701">
        <v>2764.4</v>
      </c>
      <c r="AG2701">
        <v>400</v>
      </c>
      <c r="AH2701" s="2">
        <f t="shared" si="320"/>
        <v>39501.550000000003</v>
      </c>
      <c r="AI2701" s="2">
        <f t="shared" si="315"/>
        <v>0.52903625430243617</v>
      </c>
      <c r="AJ2701">
        <v>39501.550000000003</v>
      </c>
      <c r="AK2701" s="2">
        <f t="shared" si="321"/>
        <v>79003.100000000006</v>
      </c>
    </row>
    <row r="2702" spans="1:37" ht="12.75" customHeight="1">
      <c r="A2702" s="2">
        <v>14</v>
      </c>
      <c r="B2702" s="2">
        <v>15</v>
      </c>
      <c r="C2702" s="2" t="s">
        <v>711</v>
      </c>
      <c r="D2702" t="s">
        <v>1471</v>
      </c>
      <c r="E2702" s="2" t="s">
        <v>1609</v>
      </c>
      <c r="F2702" t="str">
        <f t="shared" si="316"/>
        <v>078GENERAL EXPENSES - OTHER</v>
      </c>
      <c r="G2702" t="str">
        <f t="shared" si="317"/>
        <v>1365SUPPORT TRAUMATIC INCIDENTS</v>
      </c>
      <c r="H2702" s="2" t="s">
        <v>1579</v>
      </c>
      <c r="I2702" t="s">
        <v>1326</v>
      </c>
      <c r="J2702" s="2" t="s">
        <v>724</v>
      </c>
      <c r="K2702" s="2" t="s">
        <v>725</v>
      </c>
      <c r="L2702" s="2" t="s">
        <v>395</v>
      </c>
      <c r="M2702" s="2" t="s">
        <v>396</v>
      </c>
      <c r="N2702" s="2" t="s">
        <v>1310</v>
      </c>
      <c r="O2702" s="2" t="s">
        <v>1311</v>
      </c>
      <c r="P2702" s="2">
        <v>12896</v>
      </c>
      <c r="Q2702" s="2">
        <v>12896</v>
      </c>
      <c r="R2702" s="3">
        <f t="shared" si="318"/>
        <v>13605.28</v>
      </c>
      <c r="S2702" s="3">
        <f t="shared" si="319"/>
        <v>14326.359840000001</v>
      </c>
      <c r="T2702" s="2">
        <v>0</v>
      </c>
      <c r="U2702" s="2">
        <v>0</v>
      </c>
      <c r="V2702" s="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 s="2">
        <f t="shared" si="320"/>
        <v>0</v>
      </c>
      <c r="AI2702" s="2">
        <f t="shared" si="315"/>
        <v>0</v>
      </c>
      <c r="AJ2702">
        <v>0</v>
      </c>
      <c r="AK2702" s="2">
        <f t="shared" si="321"/>
        <v>0</v>
      </c>
    </row>
    <row r="2703" spans="1:37" ht="12.75" customHeight="1">
      <c r="A2703" s="2">
        <v>14</v>
      </c>
      <c r="B2703" s="2">
        <v>15</v>
      </c>
      <c r="C2703" s="2" t="s">
        <v>711</v>
      </c>
      <c r="D2703" t="s">
        <v>1471</v>
      </c>
      <c r="E2703" s="2" t="s">
        <v>1609</v>
      </c>
      <c r="F2703" t="str">
        <f t="shared" si="316"/>
        <v>078GENERAL EXPENSES - OTHER</v>
      </c>
      <c r="G2703" t="str">
        <f t="shared" si="317"/>
        <v>1366TELEPHONE</v>
      </c>
      <c r="H2703" s="2" t="s">
        <v>1579</v>
      </c>
      <c r="I2703" t="s">
        <v>1326</v>
      </c>
      <c r="J2703" s="2" t="s">
        <v>724</v>
      </c>
      <c r="K2703" s="2" t="s">
        <v>725</v>
      </c>
      <c r="L2703" s="2" t="s">
        <v>395</v>
      </c>
      <c r="M2703" s="2" t="s">
        <v>396</v>
      </c>
      <c r="N2703" s="2" t="s">
        <v>479</v>
      </c>
      <c r="O2703" s="2" t="s">
        <v>309</v>
      </c>
      <c r="P2703" s="2">
        <v>28285</v>
      </c>
      <c r="Q2703" s="2">
        <f>28285+28285</f>
        <v>56570</v>
      </c>
      <c r="R2703" s="3">
        <f t="shared" si="318"/>
        <v>59681.35</v>
      </c>
      <c r="S2703" s="3">
        <f t="shared" si="319"/>
        <v>62844.46155</v>
      </c>
      <c r="T2703" s="2">
        <v>17615.599999999999</v>
      </c>
      <c r="U2703" s="2">
        <v>0</v>
      </c>
      <c r="V2703" s="2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2719.69</v>
      </c>
      <c r="AC2703">
        <v>2463.37</v>
      </c>
      <c r="AD2703">
        <v>2801.31</v>
      </c>
      <c r="AE2703">
        <v>2202.85</v>
      </c>
      <c r="AF2703">
        <v>5449.93</v>
      </c>
      <c r="AG2703">
        <v>1978.45</v>
      </c>
      <c r="AH2703" s="2">
        <f t="shared" si="320"/>
        <v>17615.599999999999</v>
      </c>
      <c r="AI2703" s="2">
        <f t="shared" si="315"/>
        <v>0.6227894643804136</v>
      </c>
      <c r="AJ2703">
        <v>17615.599999999999</v>
      </c>
      <c r="AK2703" s="2">
        <f t="shared" si="321"/>
        <v>35231.199999999997</v>
      </c>
    </row>
    <row r="2704" spans="1:37" ht="12.75" customHeight="1">
      <c r="A2704" s="2">
        <v>14</v>
      </c>
      <c r="B2704" s="2">
        <v>15</v>
      </c>
      <c r="C2704" s="2" t="s">
        <v>711</v>
      </c>
      <c r="D2704" t="s">
        <v>1471</v>
      </c>
      <c r="E2704" s="2" t="s">
        <v>1609</v>
      </c>
      <c r="F2704" t="str">
        <f t="shared" si="316"/>
        <v>078GENERAL EXPENSES - OTHER</v>
      </c>
      <c r="G2704" t="str">
        <f t="shared" si="317"/>
        <v>1367TESTING OF SAMPLES</v>
      </c>
      <c r="H2704" s="2" t="s">
        <v>1579</v>
      </c>
      <c r="I2704" t="s">
        <v>1326</v>
      </c>
      <c r="J2704" s="2" t="s">
        <v>724</v>
      </c>
      <c r="K2704" s="2" t="s">
        <v>725</v>
      </c>
      <c r="L2704" s="2" t="s">
        <v>395</v>
      </c>
      <c r="M2704" s="2" t="s">
        <v>396</v>
      </c>
      <c r="N2704" s="2" t="s">
        <v>1276</v>
      </c>
      <c r="O2704" s="2" t="s">
        <v>1277</v>
      </c>
      <c r="P2704" s="2">
        <v>48321</v>
      </c>
      <c r="Q2704" s="2">
        <v>48321</v>
      </c>
      <c r="R2704" s="3">
        <f t="shared" si="318"/>
        <v>50978.654999999999</v>
      </c>
      <c r="S2704" s="3">
        <f t="shared" si="319"/>
        <v>53680.523714999996</v>
      </c>
      <c r="T2704" s="2">
        <v>29715.07</v>
      </c>
      <c r="U2704" s="2">
        <v>0</v>
      </c>
      <c r="V2704" s="2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6987.59</v>
      </c>
      <c r="AD2704">
        <v>6437.22</v>
      </c>
      <c r="AE2704">
        <v>4997.0600000000004</v>
      </c>
      <c r="AF2704">
        <v>6814.53</v>
      </c>
      <c r="AG2704">
        <v>4478.67</v>
      </c>
      <c r="AH2704" s="2">
        <f t="shared" si="320"/>
        <v>29715.07</v>
      </c>
      <c r="AI2704" s="2">
        <f t="shared" si="315"/>
        <v>0.61495147037519915</v>
      </c>
      <c r="AJ2704">
        <v>29715.07</v>
      </c>
      <c r="AK2704" s="2">
        <f t="shared" si="321"/>
        <v>59430.14</v>
      </c>
    </row>
    <row r="2705" spans="1:37" ht="12.75" customHeight="1">
      <c r="A2705" s="2">
        <v>14</v>
      </c>
      <c r="B2705" s="2">
        <v>15</v>
      </c>
      <c r="C2705" s="2" t="s">
        <v>711</v>
      </c>
      <c r="D2705" t="s">
        <v>1471</v>
      </c>
      <c r="E2705" s="2" t="s">
        <v>1609</v>
      </c>
      <c r="F2705" t="str">
        <f t="shared" si="316"/>
        <v>078GENERAL EXPENSES - OTHER</v>
      </c>
      <c r="G2705" t="str">
        <f t="shared" si="317"/>
        <v>1368TRAINING COSTS</v>
      </c>
      <c r="H2705" s="2" t="s">
        <v>1579</v>
      </c>
      <c r="I2705" t="s">
        <v>1326</v>
      </c>
      <c r="J2705" s="2" t="s">
        <v>724</v>
      </c>
      <c r="K2705" s="2" t="s">
        <v>725</v>
      </c>
      <c r="L2705" s="2" t="s">
        <v>395</v>
      </c>
      <c r="M2705" s="2" t="s">
        <v>396</v>
      </c>
      <c r="N2705" s="2" t="s">
        <v>397</v>
      </c>
      <c r="O2705" s="2" t="s">
        <v>398</v>
      </c>
      <c r="P2705" s="2">
        <v>232</v>
      </c>
      <c r="Q2705" s="2">
        <v>232</v>
      </c>
      <c r="R2705" s="3">
        <f t="shared" si="318"/>
        <v>244.76</v>
      </c>
      <c r="S2705" s="3">
        <f t="shared" si="319"/>
        <v>257.73228</v>
      </c>
      <c r="T2705" s="2">
        <v>0</v>
      </c>
      <c r="U2705" s="2">
        <v>0</v>
      </c>
      <c r="V2705" s="2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 s="2">
        <f t="shared" si="320"/>
        <v>0</v>
      </c>
      <c r="AI2705" s="2">
        <f t="shared" si="315"/>
        <v>0</v>
      </c>
      <c r="AJ2705">
        <v>0</v>
      </c>
      <c r="AK2705" s="2">
        <f t="shared" si="321"/>
        <v>0</v>
      </c>
    </row>
    <row r="2706" spans="1:37" ht="12.75" customHeight="1">
      <c r="A2706" s="2">
        <v>14</v>
      </c>
      <c r="B2706" s="2">
        <v>15</v>
      </c>
      <c r="C2706" s="2" t="s">
        <v>10</v>
      </c>
      <c r="D2706" t="s">
        <v>1425</v>
      </c>
      <c r="E2706" s="2" t="s">
        <v>1604</v>
      </c>
      <c r="F2706" t="str">
        <f t="shared" si="316"/>
        <v>087INTERNAL CHARGES</v>
      </c>
      <c r="G2706" t="str">
        <f t="shared" si="317"/>
        <v>1531INTERNAL ADMINISTRATION COSTS</v>
      </c>
      <c r="H2706" s="2" t="s">
        <v>1568</v>
      </c>
      <c r="I2706" t="s">
        <v>1327</v>
      </c>
      <c r="J2706" s="2" t="s">
        <v>389</v>
      </c>
      <c r="K2706" s="2" t="s">
        <v>390</v>
      </c>
      <c r="L2706" s="2" t="s">
        <v>688</v>
      </c>
      <c r="M2706" s="2" t="s">
        <v>689</v>
      </c>
      <c r="N2706" s="2" t="s">
        <v>1312</v>
      </c>
      <c r="O2706" s="2" t="s">
        <v>1062</v>
      </c>
      <c r="P2706" s="2">
        <v>86301</v>
      </c>
      <c r="Q2706" s="2">
        <v>74291</v>
      </c>
      <c r="R2706" s="3">
        <f t="shared" si="318"/>
        <v>78377.005000000005</v>
      </c>
      <c r="S2706" s="3">
        <f t="shared" si="319"/>
        <v>82530.986265</v>
      </c>
      <c r="T2706" s="2">
        <v>0</v>
      </c>
      <c r="U2706" s="2">
        <v>0</v>
      </c>
      <c r="V2706" s="2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 s="2">
        <f t="shared" si="320"/>
        <v>0</v>
      </c>
      <c r="AI2706" s="2">
        <f t="shared" si="315"/>
        <v>0</v>
      </c>
      <c r="AJ2706">
        <v>0</v>
      </c>
      <c r="AK2706" s="2">
        <f t="shared" si="321"/>
        <v>0</v>
      </c>
    </row>
    <row r="2707" spans="1:37" ht="12.75" customHeight="1">
      <c r="A2707" s="2">
        <v>14</v>
      </c>
      <c r="B2707" s="2">
        <v>15</v>
      </c>
      <c r="C2707" s="2" t="s">
        <v>10</v>
      </c>
      <c r="D2707" t="s">
        <v>1425</v>
      </c>
      <c r="E2707" s="2" t="s">
        <v>1604</v>
      </c>
      <c r="F2707" t="str">
        <f t="shared" si="316"/>
        <v>087INTERNAL CHARGES</v>
      </c>
      <c r="G2707" t="str">
        <f t="shared" si="317"/>
        <v>1532INTERNAL IT COSTS</v>
      </c>
      <c r="H2707" s="2" t="s">
        <v>1568</v>
      </c>
      <c r="I2707" t="s">
        <v>1327</v>
      </c>
      <c r="J2707" s="2" t="s">
        <v>389</v>
      </c>
      <c r="K2707" s="2" t="s">
        <v>390</v>
      </c>
      <c r="L2707" s="2" t="s">
        <v>688</v>
      </c>
      <c r="M2707" s="2" t="s">
        <v>689</v>
      </c>
      <c r="N2707" s="2" t="s">
        <v>1313</v>
      </c>
      <c r="O2707" s="2" t="s">
        <v>1068</v>
      </c>
      <c r="P2707" s="2">
        <v>67288</v>
      </c>
      <c r="Q2707" s="2">
        <v>92972</v>
      </c>
      <c r="R2707" s="3">
        <f t="shared" si="318"/>
        <v>98085.46</v>
      </c>
      <c r="S2707" s="3">
        <f t="shared" si="319"/>
        <v>103283.98938000001</v>
      </c>
      <c r="T2707" s="2">
        <v>0</v>
      </c>
      <c r="U2707" s="2">
        <v>0</v>
      </c>
      <c r="V2707" s="2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 s="2">
        <f t="shared" si="320"/>
        <v>0</v>
      </c>
      <c r="AI2707" s="2">
        <f t="shared" si="315"/>
        <v>0</v>
      </c>
      <c r="AJ2707">
        <v>0</v>
      </c>
      <c r="AK2707" s="2">
        <f t="shared" si="321"/>
        <v>0</v>
      </c>
    </row>
    <row r="2708" spans="1:37" ht="12.75" customHeight="1">
      <c r="A2708" s="2">
        <v>14</v>
      </c>
      <c r="B2708" s="2">
        <v>15</v>
      </c>
      <c r="C2708" s="2" t="s">
        <v>10</v>
      </c>
      <c r="D2708" t="s">
        <v>1425</v>
      </c>
      <c r="E2708" s="2" t="s">
        <v>1604</v>
      </c>
      <c r="F2708" t="str">
        <f t="shared" si="316"/>
        <v>087INTERNAL CHARGES</v>
      </c>
      <c r="G2708" t="str">
        <f t="shared" si="317"/>
        <v>1533INTERNAL FACILITIES COSTS</v>
      </c>
      <c r="H2708" s="2" t="s">
        <v>1568</v>
      </c>
      <c r="I2708" t="s">
        <v>1327</v>
      </c>
      <c r="J2708" s="2" t="s">
        <v>389</v>
      </c>
      <c r="K2708" s="2" t="s">
        <v>390</v>
      </c>
      <c r="L2708" s="2" t="s">
        <v>688</v>
      </c>
      <c r="M2708" s="2" t="s">
        <v>689</v>
      </c>
      <c r="N2708" s="2" t="s">
        <v>938</v>
      </c>
      <c r="O2708" s="2" t="s">
        <v>939</v>
      </c>
      <c r="P2708" s="2">
        <v>188330</v>
      </c>
      <c r="Q2708" s="2">
        <v>200150</v>
      </c>
      <c r="R2708" s="3">
        <f t="shared" si="318"/>
        <v>211158.25</v>
      </c>
      <c r="S2708" s="3">
        <f t="shared" si="319"/>
        <v>222349.63725</v>
      </c>
      <c r="T2708" s="2">
        <v>0</v>
      </c>
      <c r="U2708" s="2">
        <v>0</v>
      </c>
      <c r="V2708" s="2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 s="2">
        <f t="shared" si="320"/>
        <v>0</v>
      </c>
      <c r="AI2708" s="2">
        <f t="shared" ref="AI2708:AI2771" si="322">AH2708/P2708</f>
        <v>0</v>
      </c>
      <c r="AJ2708">
        <v>0</v>
      </c>
      <c r="AK2708" s="2">
        <f t="shared" si="321"/>
        <v>0</v>
      </c>
    </row>
    <row r="2709" spans="1:37" ht="12.75" customHeight="1">
      <c r="A2709" s="2">
        <v>14</v>
      </c>
      <c r="B2709" s="2">
        <v>15</v>
      </c>
      <c r="C2709" s="2" t="s">
        <v>10</v>
      </c>
      <c r="D2709" t="s">
        <v>1426</v>
      </c>
      <c r="E2709" s="2" t="s">
        <v>1607</v>
      </c>
      <c r="F2709" t="str">
        <f t="shared" ref="F2709:F2772" si="323">L2709&amp;M2709</f>
        <v>087INTERNAL CHARGES</v>
      </c>
      <c r="G2709" t="str">
        <f t="shared" ref="G2709:G2772" si="324">N2709&amp;O2709</f>
        <v>1531INTERNAL ADMINISTRATION COSTS</v>
      </c>
      <c r="H2709" s="2" t="s">
        <v>1573</v>
      </c>
      <c r="I2709" t="s">
        <v>1327</v>
      </c>
      <c r="J2709" s="2" t="s">
        <v>407</v>
      </c>
      <c r="K2709" s="2" t="s">
        <v>408</v>
      </c>
      <c r="L2709" s="2" t="s">
        <v>688</v>
      </c>
      <c r="M2709" s="2" t="s">
        <v>689</v>
      </c>
      <c r="N2709" s="2" t="s">
        <v>1312</v>
      </c>
      <c r="O2709" s="2" t="s">
        <v>1062</v>
      </c>
      <c r="P2709" s="2">
        <v>153970</v>
      </c>
      <c r="Q2709" s="2">
        <v>155674</v>
      </c>
      <c r="R2709" s="3">
        <f t="shared" ref="R2709:R2772" si="325">SUM((Q2709*0.055)+Q2709)</f>
        <v>164236.07</v>
      </c>
      <c r="S2709" s="3">
        <f t="shared" ref="S2709:S2772" si="326">SUM((R2709*0.053)+R2709)</f>
        <v>172940.58171</v>
      </c>
      <c r="T2709" s="2">
        <v>0</v>
      </c>
      <c r="U2709" s="2">
        <v>0</v>
      </c>
      <c r="V2709" s="2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 s="2">
        <f t="shared" ref="AH2709:AH2772" si="327">SUM(AB2709:AG2709)</f>
        <v>0</v>
      </c>
      <c r="AI2709" s="2">
        <f t="shared" si="322"/>
        <v>0</v>
      </c>
      <c r="AJ2709">
        <v>0</v>
      </c>
      <c r="AK2709" s="2">
        <f t="shared" ref="AK2709:AK2772" si="328">T2709*2</f>
        <v>0</v>
      </c>
    </row>
    <row r="2710" spans="1:37" ht="12.75" customHeight="1">
      <c r="A2710" s="2">
        <v>14</v>
      </c>
      <c r="B2710" s="2">
        <v>15</v>
      </c>
      <c r="C2710" s="2" t="s">
        <v>10</v>
      </c>
      <c r="D2710" t="s">
        <v>1426</v>
      </c>
      <c r="E2710" s="2" t="s">
        <v>1607</v>
      </c>
      <c r="F2710" t="str">
        <f t="shared" si="323"/>
        <v>087INTERNAL CHARGES</v>
      </c>
      <c r="G2710" t="str">
        <f t="shared" si="324"/>
        <v>1532INTERNAL IT COSTS</v>
      </c>
      <c r="H2710" s="2" t="s">
        <v>1573</v>
      </c>
      <c r="I2710" t="s">
        <v>1327</v>
      </c>
      <c r="J2710" s="2" t="s">
        <v>407</v>
      </c>
      <c r="K2710" s="2" t="s">
        <v>408</v>
      </c>
      <c r="L2710" s="2" t="s">
        <v>688</v>
      </c>
      <c r="M2710" s="2" t="s">
        <v>689</v>
      </c>
      <c r="N2710" s="2" t="s">
        <v>1313</v>
      </c>
      <c r="O2710" s="2" t="s">
        <v>1068</v>
      </c>
      <c r="P2710" s="2">
        <v>67288</v>
      </c>
      <c r="Q2710" s="2">
        <v>92972</v>
      </c>
      <c r="R2710" s="3">
        <f t="shared" si="325"/>
        <v>98085.46</v>
      </c>
      <c r="S2710" s="3">
        <f t="shared" si="326"/>
        <v>103283.98938000001</v>
      </c>
      <c r="T2710" s="2">
        <v>0</v>
      </c>
      <c r="U2710" s="2">
        <v>0</v>
      </c>
      <c r="V2710" s="2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 s="2">
        <f t="shared" si="327"/>
        <v>0</v>
      </c>
      <c r="AI2710" s="2">
        <f t="shared" si="322"/>
        <v>0</v>
      </c>
      <c r="AJ2710">
        <v>0</v>
      </c>
      <c r="AK2710" s="2">
        <f t="shared" si="328"/>
        <v>0</v>
      </c>
    </row>
    <row r="2711" spans="1:37" ht="12.75" customHeight="1">
      <c r="A2711" s="2">
        <v>14</v>
      </c>
      <c r="B2711" s="2">
        <v>15</v>
      </c>
      <c r="C2711" s="2" t="s">
        <v>10</v>
      </c>
      <c r="D2711" t="s">
        <v>1426</v>
      </c>
      <c r="E2711" s="2" t="s">
        <v>1607</v>
      </c>
      <c r="F2711" t="str">
        <f t="shared" si="323"/>
        <v>087INTERNAL CHARGES</v>
      </c>
      <c r="G2711" t="str">
        <f t="shared" si="324"/>
        <v>1533INTERNAL FACILITIES COSTS</v>
      </c>
      <c r="H2711" s="2" t="s">
        <v>1573</v>
      </c>
      <c r="I2711" t="s">
        <v>1327</v>
      </c>
      <c r="J2711" s="2" t="s">
        <v>407</v>
      </c>
      <c r="K2711" s="2" t="s">
        <v>408</v>
      </c>
      <c r="L2711" s="2" t="s">
        <v>688</v>
      </c>
      <c r="M2711" s="2" t="s">
        <v>689</v>
      </c>
      <c r="N2711" s="2" t="s">
        <v>938</v>
      </c>
      <c r="O2711" s="2" t="s">
        <v>939</v>
      </c>
      <c r="P2711" s="2">
        <v>188330</v>
      </c>
      <c r="Q2711" s="2">
        <v>200150</v>
      </c>
      <c r="R2711" s="3">
        <f t="shared" si="325"/>
        <v>211158.25</v>
      </c>
      <c r="S2711" s="3">
        <f t="shared" si="326"/>
        <v>222349.63725</v>
      </c>
      <c r="T2711" s="2">
        <v>0</v>
      </c>
      <c r="U2711" s="2">
        <v>0</v>
      </c>
      <c r="V2711" s="2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 s="2">
        <f t="shared" si="327"/>
        <v>0</v>
      </c>
      <c r="AI2711" s="2">
        <f t="shared" si="322"/>
        <v>0</v>
      </c>
      <c r="AJ2711">
        <v>0</v>
      </c>
      <c r="AK2711" s="2">
        <f t="shared" si="328"/>
        <v>0</v>
      </c>
    </row>
    <row r="2712" spans="1:37" ht="12.75" customHeight="1">
      <c r="A2712" s="2">
        <v>14</v>
      </c>
      <c r="B2712" s="2">
        <v>15</v>
      </c>
      <c r="C2712" s="2" t="s">
        <v>10</v>
      </c>
      <c r="D2712" t="s">
        <v>1427</v>
      </c>
      <c r="E2712" s="2" t="s">
        <v>1604</v>
      </c>
      <c r="F2712" t="str">
        <f t="shared" si="323"/>
        <v>087INTERNAL CHARGES</v>
      </c>
      <c r="G2712" t="str">
        <f t="shared" si="324"/>
        <v>1531INTERNAL ADMINISTRATION COSTS</v>
      </c>
      <c r="H2712" s="2" t="s">
        <v>1573</v>
      </c>
      <c r="I2712" t="s">
        <v>1327</v>
      </c>
      <c r="J2712" s="2" t="s">
        <v>417</v>
      </c>
      <c r="K2712" s="2" t="s">
        <v>418</v>
      </c>
      <c r="L2712" s="2" t="s">
        <v>688</v>
      </c>
      <c r="M2712" s="2" t="s">
        <v>689</v>
      </c>
      <c r="N2712" s="2" t="s">
        <v>1312</v>
      </c>
      <c r="O2712" s="2" t="s">
        <v>1062</v>
      </c>
      <c r="P2712" s="2">
        <v>144891</v>
      </c>
      <c r="Q2712" s="2">
        <v>129752</v>
      </c>
      <c r="R2712" s="3">
        <f t="shared" si="325"/>
        <v>136888.35999999999</v>
      </c>
      <c r="S2712" s="3">
        <f t="shared" si="326"/>
        <v>144143.44308</v>
      </c>
      <c r="T2712" s="2">
        <v>0</v>
      </c>
      <c r="U2712" s="2">
        <v>0</v>
      </c>
      <c r="V2712" s="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 s="2">
        <f t="shared" si="327"/>
        <v>0</v>
      </c>
      <c r="AI2712" s="2">
        <f t="shared" si="322"/>
        <v>0</v>
      </c>
      <c r="AJ2712">
        <v>0</v>
      </c>
      <c r="AK2712" s="2">
        <f t="shared" si="328"/>
        <v>0</v>
      </c>
    </row>
    <row r="2713" spans="1:37" ht="12.75" customHeight="1">
      <c r="A2713" s="2">
        <v>14</v>
      </c>
      <c r="B2713" s="2">
        <v>15</v>
      </c>
      <c r="C2713" s="2" t="s">
        <v>10</v>
      </c>
      <c r="D2713" t="s">
        <v>1427</v>
      </c>
      <c r="E2713" s="2" t="s">
        <v>1604</v>
      </c>
      <c r="F2713" t="str">
        <f t="shared" si="323"/>
        <v>087INTERNAL CHARGES</v>
      </c>
      <c r="G2713" t="str">
        <f t="shared" si="324"/>
        <v>1532INTERNAL IT COSTS</v>
      </c>
      <c r="H2713" s="2" t="s">
        <v>1573</v>
      </c>
      <c r="I2713" t="s">
        <v>1327</v>
      </c>
      <c r="J2713" s="2" t="s">
        <v>417</v>
      </c>
      <c r="K2713" s="2" t="s">
        <v>418</v>
      </c>
      <c r="L2713" s="2" t="s">
        <v>688</v>
      </c>
      <c r="M2713" s="2" t="s">
        <v>689</v>
      </c>
      <c r="N2713" s="2" t="s">
        <v>1313</v>
      </c>
      <c r="O2713" s="2" t="s">
        <v>1068</v>
      </c>
      <c r="P2713" s="2">
        <v>134577</v>
      </c>
      <c r="Q2713" s="2">
        <v>185944</v>
      </c>
      <c r="R2713" s="3">
        <f t="shared" si="325"/>
        <v>196170.92</v>
      </c>
      <c r="S2713" s="3">
        <f t="shared" si="326"/>
        <v>206567.97876000003</v>
      </c>
      <c r="T2713" s="2">
        <v>0</v>
      </c>
      <c r="U2713" s="2">
        <v>0</v>
      </c>
      <c r="V2713" s="2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 s="2">
        <f t="shared" si="327"/>
        <v>0</v>
      </c>
      <c r="AI2713" s="2">
        <f t="shared" si="322"/>
        <v>0</v>
      </c>
      <c r="AJ2713">
        <v>0</v>
      </c>
      <c r="AK2713" s="2">
        <f t="shared" si="328"/>
        <v>0</v>
      </c>
    </row>
    <row r="2714" spans="1:37" ht="12.75" customHeight="1">
      <c r="A2714" s="2">
        <v>14</v>
      </c>
      <c r="B2714" s="2">
        <v>15</v>
      </c>
      <c r="C2714" s="2" t="s">
        <v>10</v>
      </c>
      <c r="D2714" t="s">
        <v>1427</v>
      </c>
      <c r="E2714" s="2" t="s">
        <v>1604</v>
      </c>
      <c r="F2714" t="str">
        <f t="shared" si="323"/>
        <v>087INTERNAL CHARGES</v>
      </c>
      <c r="G2714" t="str">
        <f t="shared" si="324"/>
        <v>1533INTERNAL FACILITIES COSTS</v>
      </c>
      <c r="H2714" s="2" t="s">
        <v>1573</v>
      </c>
      <c r="I2714" t="s">
        <v>1327</v>
      </c>
      <c r="J2714" s="2" t="s">
        <v>417</v>
      </c>
      <c r="K2714" s="2" t="s">
        <v>418</v>
      </c>
      <c r="L2714" s="2" t="s">
        <v>688</v>
      </c>
      <c r="M2714" s="2" t="s">
        <v>689</v>
      </c>
      <c r="N2714" s="2" t="s">
        <v>938</v>
      </c>
      <c r="O2714" s="2" t="s">
        <v>939</v>
      </c>
      <c r="P2714" s="2">
        <v>251107</v>
      </c>
      <c r="Q2714" s="2">
        <v>266866</v>
      </c>
      <c r="R2714" s="3">
        <f t="shared" si="325"/>
        <v>281543.63</v>
      </c>
      <c r="S2714" s="3">
        <f t="shared" si="326"/>
        <v>296465.44238999998</v>
      </c>
      <c r="T2714" s="2">
        <v>0</v>
      </c>
      <c r="U2714" s="2">
        <v>0</v>
      </c>
      <c r="V2714" s="2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 s="2">
        <f t="shared" si="327"/>
        <v>0</v>
      </c>
      <c r="AI2714" s="2">
        <f t="shared" si="322"/>
        <v>0</v>
      </c>
      <c r="AJ2714">
        <v>0</v>
      </c>
      <c r="AK2714" s="2">
        <f t="shared" si="328"/>
        <v>0</v>
      </c>
    </row>
    <row r="2715" spans="1:37" ht="12.75" customHeight="1">
      <c r="A2715" s="2">
        <v>14</v>
      </c>
      <c r="B2715" s="2">
        <v>15</v>
      </c>
      <c r="C2715" s="2" t="s">
        <v>10</v>
      </c>
      <c r="D2715" t="s">
        <v>1428</v>
      </c>
      <c r="E2715" s="2" t="s">
        <v>1604</v>
      </c>
      <c r="F2715" t="str">
        <f t="shared" si="323"/>
        <v>087INTERNAL CHARGES</v>
      </c>
      <c r="G2715" t="str">
        <f t="shared" si="324"/>
        <v>1531INTERNAL ADMINISTRATION COSTS</v>
      </c>
      <c r="H2715" s="2" t="s">
        <v>1573</v>
      </c>
      <c r="I2715" t="s">
        <v>1327</v>
      </c>
      <c r="J2715" s="2" t="s">
        <v>422</v>
      </c>
      <c r="K2715" s="2" t="s">
        <v>423</v>
      </c>
      <c r="L2715" s="2" t="s">
        <v>688</v>
      </c>
      <c r="M2715" s="2" t="s">
        <v>689</v>
      </c>
      <c r="N2715" s="2" t="s">
        <v>1312</v>
      </c>
      <c r="O2715" s="2" t="s">
        <v>1062</v>
      </c>
      <c r="P2715" s="2">
        <v>65481</v>
      </c>
      <c r="Q2715" s="2">
        <v>104037</v>
      </c>
      <c r="R2715" s="3">
        <f t="shared" si="325"/>
        <v>109759.035</v>
      </c>
      <c r="S2715" s="3">
        <f t="shared" si="326"/>
        <v>115576.263855</v>
      </c>
      <c r="T2715" s="2">
        <v>0</v>
      </c>
      <c r="U2715" s="2">
        <v>0</v>
      </c>
      <c r="V2715" s="2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 s="2">
        <f t="shared" si="327"/>
        <v>0</v>
      </c>
      <c r="AI2715" s="2">
        <f t="shared" si="322"/>
        <v>0</v>
      </c>
      <c r="AJ2715">
        <v>0</v>
      </c>
      <c r="AK2715" s="2">
        <f t="shared" si="328"/>
        <v>0</v>
      </c>
    </row>
    <row r="2716" spans="1:37" ht="12.75" customHeight="1">
      <c r="A2716" s="2">
        <v>14</v>
      </c>
      <c r="B2716" s="2">
        <v>15</v>
      </c>
      <c r="C2716" s="2" t="s">
        <v>10</v>
      </c>
      <c r="D2716" t="s">
        <v>1428</v>
      </c>
      <c r="E2716" s="2" t="s">
        <v>1604</v>
      </c>
      <c r="F2716" t="str">
        <f t="shared" si="323"/>
        <v>087INTERNAL CHARGES</v>
      </c>
      <c r="G2716" t="str">
        <f t="shared" si="324"/>
        <v>1533INTERNAL FACILITIES COSTS</v>
      </c>
      <c r="H2716" s="2" t="s">
        <v>1573</v>
      </c>
      <c r="I2716" t="s">
        <v>1327</v>
      </c>
      <c r="J2716" s="2" t="s">
        <v>422</v>
      </c>
      <c r="K2716" s="2" t="s">
        <v>423</v>
      </c>
      <c r="L2716" s="2" t="s">
        <v>688</v>
      </c>
      <c r="M2716" s="2" t="s">
        <v>689</v>
      </c>
      <c r="N2716" s="2" t="s">
        <v>938</v>
      </c>
      <c r="O2716" s="2" t="s">
        <v>939</v>
      </c>
      <c r="P2716" s="2">
        <v>125554</v>
      </c>
      <c r="Q2716" s="2">
        <v>133433</v>
      </c>
      <c r="R2716" s="3">
        <f t="shared" si="325"/>
        <v>140771.815</v>
      </c>
      <c r="S2716" s="3">
        <f t="shared" si="326"/>
        <v>148232.72119499999</v>
      </c>
      <c r="T2716" s="2">
        <v>0</v>
      </c>
      <c r="U2716" s="2">
        <v>0</v>
      </c>
      <c r="V2716" s="2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 s="2">
        <f t="shared" si="327"/>
        <v>0</v>
      </c>
      <c r="AI2716" s="2">
        <f t="shared" si="322"/>
        <v>0</v>
      </c>
      <c r="AJ2716">
        <v>0</v>
      </c>
      <c r="AK2716" s="2">
        <f t="shared" si="328"/>
        <v>0</v>
      </c>
    </row>
    <row r="2717" spans="1:37" ht="12.75" customHeight="1">
      <c r="A2717" s="2">
        <v>14</v>
      </c>
      <c r="B2717" s="2">
        <v>15</v>
      </c>
      <c r="C2717" s="2" t="s">
        <v>10</v>
      </c>
      <c r="D2717" t="s">
        <v>1429</v>
      </c>
      <c r="E2717" s="2" t="s">
        <v>1607</v>
      </c>
      <c r="F2717" t="str">
        <f t="shared" si="323"/>
        <v>087INTERNAL CHARGES</v>
      </c>
      <c r="G2717" t="str">
        <f t="shared" si="324"/>
        <v>1531INTERNAL ADMINISTRATION COSTS</v>
      </c>
      <c r="H2717" s="2" t="s">
        <v>1573</v>
      </c>
      <c r="I2717" t="s">
        <v>1327</v>
      </c>
      <c r="J2717" s="2" t="s">
        <v>455</v>
      </c>
      <c r="K2717" s="2" t="s">
        <v>456</v>
      </c>
      <c r="L2717" s="2" t="s">
        <v>688</v>
      </c>
      <c r="M2717" s="2" t="s">
        <v>689</v>
      </c>
      <c r="N2717" s="2" t="s">
        <v>1312</v>
      </c>
      <c r="O2717" s="2" t="s">
        <v>1062</v>
      </c>
      <c r="P2717" s="2">
        <v>459903</v>
      </c>
      <c r="Q2717" s="2">
        <v>419804</v>
      </c>
      <c r="R2717" s="3">
        <f t="shared" si="325"/>
        <v>442893.22</v>
      </c>
      <c r="S2717" s="3">
        <f t="shared" si="326"/>
        <v>466366.56065999996</v>
      </c>
      <c r="T2717" s="2">
        <v>0</v>
      </c>
      <c r="U2717" s="2">
        <v>0</v>
      </c>
      <c r="V2717" s="2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 s="2">
        <f t="shared" si="327"/>
        <v>0</v>
      </c>
      <c r="AI2717" s="2">
        <f t="shared" si="322"/>
        <v>0</v>
      </c>
      <c r="AJ2717">
        <v>0</v>
      </c>
      <c r="AK2717" s="2">
        <f t="shared" si="328"/>
        <v>0</v>
      </c>
    </row>
    <row r="2718" spans="1:37" ht="12.75" customHeight="1">
      <c r="A2718" s="2">
        <v>14</v>
      </c>
      <c r="B2718" s="2">
        <v>15</v>
      </c>
      <c r="C2718" s="2" t="s">
        <v>10</v>
      </c>
      <c r="D2718" t="s">
        <v>1431</v>
      </c>
      <c r="E2718" s="2" t="s">
        <v>1605</v>
      </c>
      <c r="F2718" t="str">
        <f t="shared" si="323"/>
        <v>087INTERNAL CHARGES</v>
      </c>
      <c r="G2718" t="str">
        <f t="shared" si="324"/>
        <v>1531INTERNAL ADMINISTRATION COSTS</v>
      </c>
      <c r="H2718" s="2" t="s">
        <v>1580</v>
      </c>
      <c r="I2718" t="s">
        <v>1327</v>
      </c>
      <c r="J2718" s="2" t="s">
        <v>480</v>
      </c>
      <c r="K2718" s="2" t="s">
        <v>481</v>
      </c>
      <c r="L2718" s="2" t="s">
        <v>688</v>
      </c>
      <c r="M2718" s="2" t="s">
        <v>689</v>
      </c>
      <c r="N2718" s="2" t="s">
        <v>1312</v>
      </c>
      <c r="O2718" s="2" t="s">
        <v>1062</v>
      </c>
      <c r="P2718" s="2">
        <v>231075</v>
      </c>
      <c r="Q2718" s="2">
        <v>343182</v>
      </c>
      <c r="R2718" s="3">
        <f t="shared" si="325"/>
        <v>362057.01</v>
      </c>
      <c r="S2718" s="3">
        <f t="shared" si="326"/>
        <v>381246.03153000004</v>
      </c>
      <c r="T2718" s="2">
        <v>0</v>
      </c>
      <c r="U2718" s="2">
        <v>0</v>
      </c>
      <c r="V2718" s="2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 s="2">
        <f t="shared" si="327"/>
        <v>0</v>
      </c>
      <c r="AI2718" s="2">
        <f t="shared" si="322"/>
        <v>0</v>
      </c>
      <c r="AJ2718">
        <v>0</v>
      </c>
      <c r="AK2718" s="2">
        <f t="shared" si="328"/>
        <v>0</v>
      </c>
    </row>
    <row r="2719" spans="1:37" ht="12.75" customHeight="1">
      <c r="A2719" s="2">
        <v>14</v>
      </c>
      <c r="B2719" s="2">
        <v>15</v>
      </c>
      <c r="C2719" s="2" t="s">
        <v>10</v>
      </c>
      <c r="D2719" t="s">
        <v>1431</v>
      </c>
      <c r="E2719" s="2" t="s">
        <v>1605</v>
      </c>
      <c r="F2719" t="str">
        <f t="shared" si="323"/>
        <v>087INTERNAL CHARGES</v>
      </c>
      <c r="G2719" t="str">
        <f t="shared" si="324"/>
        <v>1532INTERNAL IT COSTS</v>
      </c>
      <c r="H2719" s="2" t="s">
        <v>1580</v>
      </c>
      <c r="I2719" t="s">
        <v>1327</v>
      </c>
      <c r="J2719" s="2" t="s">
        <v>480</v>
      </c>
      <c r="K2719" s="2" t="s">
        <v>481</v>
      </c>
      <c r="L2719" s="2" t="s">
        <v>688</v>
      </c>
      <c r="M2719" s="2" t="s">
        <v>689</v>
      </c>
      <c r="N2719" s="2" t="s">
        <v>1313</v>
      </c>
      <c r="O2719" s="2" t="s">
        <v>1068</v>
      </c>
      <c r="P2719" s="2">
        <v>134577</v>
      </c>
      <c r="Q2719" s="2">
        <v>185944</v>
      </c>
      <c r="R2719" s="3">
        <f t="shared" si="325"/>
        <v>196170.92</v>
      </c>
      <c r="S2719" s="3">
        <f t="shared" si="326"/>
        <v>206567.97876000003</v>
      </c>
      <c r="T2719" s="2">
        <v>0</v>
      </c>
      <c r="U2719" s="2">
        <v>0</v>
      </c>
      <c r="V2719" s="2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 s="2">
        <f t="shared" si="327"/>
        <v>0</v>
      </c>
      <c r="AI2719" s="2">
        <f t="shared" si="322"/>
        <v>0</v>
      </c>
      <c r="AJ2719">
        <v>0</v>
      </c>
      <c r="AK2719" s="2">
        <f t="shared" si="328"/>
        <v>0</v>
      </c>
    </row>
    <row r="2720" spans="1:37" ht="12.75" customHeight="1">
      <c r="A2720" s="2">
        <v>14</v>
      </c>
      <c r="B2720" s="2">
        <v>15</v>
      </c>
      <c r="C2720" s="2" t="s">
        <v>10</v>
      </c>
      <c r="D2720" t="s">
        <v>1431</v>
      </c>
      <c r="E2720" s="2" t="s">
        <v>1605</v>
      </c>
      <c r="F2720" t="str">
        <f t="shared" si="323"/>
        <v>087INTERNAL CHARGES</v>
      </c>
      <c r="G2720" t="str">
        <f t="shared" si="324"/>
        <v>1533INTERNAL FACILITIES COSTS</v>
      </c>
      <c r="H2720" s="2" t="s">
        <v>1580</v>
      </c>
      <c r="I2720" t="s">
        <v>1327</v>
      </c>
      <c r="J2720" s="2" t="s">
        <v>480</v>
      </c>
      <c r="K2720" s="2" t="s">
        <v>481</v>
      </c>
      <c r="L2720" s="2" t="s">
        <v>688</v>
      </c>
      <c r="M2720" s="2" t="s">
        <v>689</v>
      </c>
      <c r="N2720" s="2" t="s">
        <v>938</v>
      </c>
      <c r="O2720" s="2" t="s">
        <v>939</v>
      </c>
      <c r="P2720" s="2">
        <v>125554</v>
      </c>
      <c r="Q2720" s="2">
        <v>133433</v>
      </c>
      <c r="R2720" s="3">
        <f t="shared" si="325"/>
        <v>140771.815</v>
      </c>
      <c r="S2720" s="3">
        <f t="shared" si="326"/>
        <v>148232.72119499999</v>
      </c>
      <c r="T2720" s="2">
        <v>0</v>
      </c>
      <c r="U2720" s="2">
        <v>0</v>
      </c>
      <c r="V2720" s="2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 s="2">
        <f t="shared" si="327"/>
        <v>0</v>
      </c>
      <c r="AI2720" s="2">
        <f t="shared" si="322"/>
        <v>0</v>
      </c>
      <c r="AJ2720">
        <v>0</v>
      </c>
      <c r="AK2720" s="2">
        <f t="shared" si="328"/>
        <v>0</v>
      </c>
    </row>
    <row r="2721" spans="1:37" ht="12.75" customHeight="1">
      <c r="A2721" s="2">
        <v>14</v>
      </c>
      <c r="B2721" s="2">
        <v>15</v>
      </c>
      <c r="C2721" s="2" t="s">
        <v>10</v>
      </c>
      <c r="D2721" t="s">
        <v>1432</v>
      </c>
      <c r="E2721" s="2" t="s">
        <v>1605</v>
      </c>
      <c r="F2721" t="str">
        <f t="shared" si="323"/>
        <v>087INTERNAL CHARGES</v>
      </c>
      <c r="G2721" t="str">
        <f t="shared" si="324"/>
        <v>1531INTERNAL ADMINISTRATION COSTS</v>
      </c>
      <c r="H2721" s="2" t="s">
        <v>1580</v>
      </c>
      <c r="I2721" t="s">
        <v>1327</v>
      </c>
      <c r="J2721" s="2" t="s">
        <v>498</v>
      </c>
      <c r="K2721" s="2" t="s">
        <v>499</v>
      </c>
      <c r="L2721" s="2" t="s">
        <v>688</v>
      </c>
      <c r="M2721" s="2" t="s">
        <v>689</v>
      </c>
      <c r="N2721" s="2" t="s">
        <v>1312</v>
      </c>
      <c r="O2721" s="2" t="s">
        <v>1062</v>
      </c>
      <c r="P2721" s="2">
        <v>1586933</v>
      </c>
      <c r="Q2721" s="2">
        <v>1454188</v>
      </c>
      <c r="R2721" s="3">
        <f t="shared" si="325"/>
        <v>1534168.34</v>
      </c>
      <c r="S2721" s="3">
        <f t="shared" si="326"/>
        <v>1615479.26202</v>
      </c>
      <c r="T2721" s="2">
        <v>0</v>
      </c>
      <c r="U2721" s="2">
        <v>0</v>
      </c>
      <c r="V2721" s="2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 s="2">
        <f t="shared" si="327"/>
        <v>0</v>
      </c>
      <c r="AI2721" s="2">
        <f t="shared" si="322"/>
        <v>0</v>
      </c>
      <c r="AJ2721">
        <v>0</v>
      </c>
      <c r="AK2721" s="2">
        <f t="shared" si="328"/>
        <v>0</v>
      </c>
    </row>
    <row r="2722" spans="1:37" ht="12.75" customHeight="1">
      <c r="A2722" s="2">
        <v>14</v>
      </c>
      <c r="B2722" s="2">
        <v>15</v>
      </c>
      <c r="C2722" s="2" t="s">
        <v>10</v>
      </c>
      <c r="D2722" t="s">
        <v>1432</v>
      </c>
      <c r="E2722" s="2" t="s">
        <v>1605</v>
      </c>
      <c r="F2722" t="str">
        <f t="shared" si="323"/>
        <v>087INTERNAL CHARGES</v>
      </c>
      <c r="G2722" t="str">
        <f t="shared" si="324"/>
        <v>1532INTERNAL IT COSTS</v>
      </c>
      <c r="H2722" s="2" t="s">
        <v>1580</v>
      </c>
      <c r="I2722" t="s">
        <v>1327</v>
      </c>
      <c r="J2722" s="2" t="s">
        <v>498</v>
      </c>
      <c r="K2722" s="2" t="s">
        <v>499</v>
      </c>
      <c r="L2722" s="2" t="s">
        <v>688</v>
      </c>
      <c r="M2722" s="2" t="s">
        <v>689</v>
      </c>
      <c r="N2722" s="2" t="s">
        <v>1313</v>
      </c>
      <c r="O2722" s="2" t="s">
        <v>1068</v>
      </c>
      <c r="P2722" s="2">
        <v>67291</v>
      </c>
      <c r="Q2722" s="2">
        <v>92972</v>
      </c>
      <c r="R2722" s="3">
        <f t="shared" si="325"/>
        <v>98085.46</v>
      </c>
      <c r="S2722" s="3">
        <f t="shared" si="326"/>
        <v>103283.98938000001</v>
      </c>
      <c r="T2722" s="2">
        <v>0</v>
      </c>
      <c r="U2722" s="2">
        <v>0</v>
      </c>
      <c r="V2722" s="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 s="2">
        <f t="shared" si="327"/>
        <v>0</v>
      </c>
      <c r="AI2722" s="2">
        <f t="shared" si="322"/>
        <v>0</v>
      </c>
      <c r="AJ2722">
        <v>0</v>
      </c>
      <c r="AK2722" s="2">
        <f t="shared" si="328"/>
        <v>0</v>
      </c>
    </row>
    <row r="2723" spans="1:37" ht="12.75" customHeight="1">
      <c r="A2723" s="2">
        <v>14</v>
      </c>
      <c r="B2723" s="2">
        <v>15</v>
      </c>
      <c r="C2723" s="2" t="s">
        <v>10</v>
      </c>
      <c r="D2723" t="s">
        <v>1432</v>
      </c>
      <c r="E2723" s="2" t="s">
        <v>1605</v>
      </c>
      <c r="F2723" t="str">
        <f t="shared" si="323"/>
        <v>087INTERNAL CHARGES</v>
      </c>
      <c r="G2723" t="str">
        <f t="shared" si="324"/>
        <v>1533INTERNAL FACILITIES COSTS</v>
      </c>
      <c r="H2723" s="2" t="s">
        <v>1580</v>
      </c>
      <c r="I2723" t="s">
        <v>1327</v>
      </c>
      <c r="J2723" s="2" t="s">
        <v>498</v>
      </c>
      <c r="K2723" s="2" t="s">
        <v>499</v>
      </c>
      <c r="L2723" s="2" t="s">
        <v>688</v>
      </c>
      <c r="M2723" s="2" t="s">
        <v>689</v>
      </c>
      <c r="N2723" s="2" t="s">
        <v>938</v>
      </c>
      <c r="O2723" s="2" t="s">
        <v>939</v>
      </c>
      <c r="P2723" s="2">
        <v>125554</v>
      </c>
      <c r="Q2723" s="2">
        <v>133433</v>
      </c>
      <c r="R2723" s="3">
        <f t="shared" si="325"/>
        <v>140771.815</v>
      </c>
      <c r="S2723" s="3">
        <f t="shared" si="326"/>
        <v>148232.72119499999</v>
      </c>
      <c r="T2723" s="2">
        <v>0</v>
      </c>
      <c r="U2723" s="2">
        <v>0</v>
      </c>
      <c r="V2723" s="2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 s="2">
        <f t="shared" si="327"/>
        <v>0</v>
      </c>
      <c r="AI2723" s="2">
        <f t="shared" si="322"/>
        <v>0</v>
      </c>
      <c r="AJ2723">
        <v>0</v>
      </c>
      <c r="AK2723" s="2">
        <f t="shared" si="328"/>
        <v>0</v>
      </c>
    </row>
    <row r="2724" spans="1:37" ht="12.75" customHeight="1">
      <c r="A2724" s="2">
        <v>14</v>
      </c>
      <c r="B2724" s="2">
        <v>15</v>
      </c>
      <c r="C2724" s="2" t="s">
        <v>10</v>
      </c>
      <c r="D2724" t="s">
        <v>1433</v>
      </c>
      <c r="E2724" s="2" t="s">
        <v>1605</v>
      </c>
      <c r="F2724" t="str">
        <f t="shared" si="323"/>
        <v>087INTERNAL CHARGES</v>
      </c>
      <c r="G2724" t="str">
        <f t="shared" si="324"/>
        <v>1531INTERNAL ADMINISTRATION COSTS</v>
      </c>
      <c r="H2724" s="2" t="s">
        <v>1581</v>
      </c>
      <c r="I2724" t="s">
        <v>1327</v>
      </c>
      <c r="J2724" s="2" t="s">
        <v>508</v>
      </c>
      <c r="K2724" s="2" t="s">
        <v>509</v>
      </c>
      <c r="L2724" s="2" t="s">
        <v>688</v>
      </c>
      <c r="M2724" s="2" t="s">
        <v>689</v>
      </c>
      <c r="N2724" s="2" t="s">
        <v>1312</v>
      </c>
      <c r="O2724" s="2" t="s">
        <v>1062</v>
      </c>
      <c r="P2724" s="2">
        <v>578592</v>
      </c>
      <c r="Q2724" s="2">
        <v>853936</v>
      </c>
      <c r="R2724" s="3">
        <f t="shared" si="325"/>
        <v>900902.48</v>
      </c>
      <c r="S2724" s="3">
        <f t="shared" si="326"/>
        <v>948650.31143999996</v>
      </c>
      <c r="T2724" s="2">
        <v>0</v>
      </c>
      <c r="U2724" s="2">
        <v>0</v>
      </c>
      <c r="V2724" s="2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 s="2">
        <f t="shared" si="327"/>
        <v>0</v>
      </c>
      <c r="AI2724" s="2">
        <f t="shared" si="322"/>
        <v>0</v>
      </c>
      <c r="AJ2724">
        <v>0</v>
      </c>
      <c r="AK2724" s="2">
        <f t="shared" si="328"/>
        <v>0</v>
      </c>
    </row>
    <row r="2725" spans="1:37" ht="12.75" customHeight="1">
      <c r="A2725" s="2">
        <v>14</v>
      </c>
      <c r="B2725" s="2">
        <v>15</v>
      </c>
      <c r="C2725" s="2" t="s">
        <v>10</v>
      </c>
      <c r="D2725" t="s">
        <v>1433</v>
      </c>
      <c r="E2725" s="2" t="s">
        <v>1605</v>
      </c>
      <c r="F2725" t="str">
        <f t="shared" si="323"/>
        <v>087INTERNAL CHARGES</v>
      </c>
      <c r="G2725" t="str">
        <f t="shared" si="324"/>
        <v>1532INTERNAL IT COSTS</v>
      </c>
      <c r="H2725" s="2" t="s">
        <v>1581</v>
      </c>
      <c r="I2725" t="s">
        <v>1327</v>
      </c>
      <c r="J2725" s="2" t="s">
        <v>508</v>
      </c>
      <c r="K2725" s="2" t="s">
        <v>509</v>
      </c>
      <c r="L2725" s="2" t="s">
        <v>688</v>
      </c>
      <c r="M2725" s="2" t="s">
        <v>689</v>
      </c>
      <c r="N2725" s="2" t="s">
        <v>1313</v>
      </c>
      <c r="O2725" s="2" t="s">
        <v>1068</v>
      </c>
      <c r="P2725" s="2">
        <v>33644</v>
      </c>
      <c r="Q2725" s="2">
        <v>46486</v>
      </c>
      <c r="R2725" s="3">
        <f t="shared" si="325"/>
        <v>49042.73</v>
      </c>
      <c r="S2725" s="3">
        <f t="shared" si="326"/>
        <v>51641.994690000007</v>
      </c>
      <c r="T2725" s="2">
        <v>0</v>
      </c>
      <c r="U2725" s="2">
        <v>0</v>
      </c>
      <c r="V2725" s="2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 s="2">
        <f t="shared" si="327"/>
        <v>0</v>
      </c>
      <c r="AI2725" s="2">
        <f t="shared" si="322"/>
        <v>0</v>
      </c>
      <c r="AJ2725">
        <v>0</v>
      </c>
      <c r="AK2725" s="2">
        <f t="shared" si="328"/>
        <v>0</v>
      </c>
    </row>
    <row r="2726" spans="1:37" ht="12.75" customHeight="1">
      <c r="A2726" s="2">
        <v>14</v>
      </c>
      <c r="B2726" s="2">
        <v>15</v>
      </c>
      <c r="C2726" s="2" t="s">
        <v>10</v>
      </c>
      <c r="D2726" t="s">
        <v>1433</v>
      </c>
      <c r="E2726" s="2" t="s">
        <v>1605</v>
      </c>
      <c r="F2726" t="str">
        <f t="shared" si="323"/>
        <v>087INTERNAL CHARGES</v>
      </c>
      <c r="G2726" t="str">
        <f t="shared" si="324"/>
        <v>1533INTERNAL FACILITIES COSTS</v>
      </c>
      <c r="H2726" s="2" t="s">
        <v>1581</v>
      </c>
      <c r="I2726" t="s">
        <v>1327</v>
      </c>
      <c r="J2726" s="2" t="s">
        <v>508</v>
      </c>
      <c r="K2726" s="2" t="s">
        <v>509</v>
      </c>
      <c r="L2726" s="2" t="s">
        <v>688</v>
      </c>
      <c r="M2726" s="2" t="s">
        <v>689</v>
      </c>
      <c r="N2726" s="2" t="s">
        <v>938</v>
      </c>
      <c r="O2726" s="2" t="s">
        <v>939</v>
      </c>
      <c r="P2726" s="2">
        <v>251107</v>
      </c>
      <c r="Q2726" s="2">
        <v>266866</v>
      </c>
      <c r="R2726" s="3">
        <f t="shared" si="325"/>
        <v>281543.63</v>
      </c>
      <c r="S2726" s="3">
        <f t="shared" si="326"/>
        <v>296465.44238999998</v>
      </c>
      <c r="T2726" s="2">
        <v>0</v>
      </c>
      <c r="U2726" s="2">
        <v>0</v>
      </c>
      <c r="V2726" s="2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 s="2">
        <f t="shared" si="327"/>
        <v>0</v>
      </c>
      <c r="AI2726" s="2">
        <f t="shared" si="322"/>
        <v>0</v>
      </c>
      <c r="AJ2726">
        <v>0</v>
      </c>
      <c r="AK2726" s="2">
        <f t="shared" si="328"/>
        <v>0</v>
      </c>
    </row>
    <row r="2727" spans="1:37" ht="12.75" customHeight="1">
      <c r="A2727" s="2">
        <v>14</v>
      </c>
      <c r="B2727" s="2">
        <v>15</v>
      </c>
      <c r="C2727" s="2" t="s">
        <v>10</v>
      </c>
      <c r="D2727" t="s">
        <v>1434</v>
      </c>
      <c r="E2727" s="2" t="s">
        <v>1605</v>
      </c>
      <c r="F2727" t="str">
        <f t="shared" si="323"/>
        <v>087INTERNAL CHARGES</v>
      </c>
      <c r="G2727" t="str">
        <f t="shared" si="324"/>
        <v>1531INTERNAL ADMINISTRATION COSTS</v>
      </c>
      <c r="H2727" s="2" t="s">
        <v>1572</v>
      </c>
      <c r="I2727" t="s">
        <v>1327</v>
      </c>
      <c r="J2727" s="2" t="s">
        <v>512</v>
      </c>
      <c r="K2727" s="2" t="s">
        <v>513</v>
      </c>
      <c r="L2727" s="2" t="s">
        <v>688</v>
      </c>
      <c r="M2727" s="2" t="s">
        <v>689</v>
      </c>
      <c r="N2727" s="2" t="s">
        <v>1312</v>
      </c>
      <c r="O2727" s="2" t="s">
        <v>1062</v>
      </c>
      <c r="P2727" s="2">
        <v>704895</v>
      </c>
      <c r="Q2727" s="2">
        <v>799336</v>
      </c>
      <c r="R2727" s="3">
        <f t="shared" si="325"/>
        <v>843299.48</v>
      </c>
      <c r="S2727" s="3">
        <f t="shared" si="326"/>
        <v>887994.35243999993</v>
      </c>
      <c r="T2727" s="2">
        <v>0</v>
      </c>
      <c r="U2727" s="2">
        <v>0</v>
      </c>
      <c r="V2727" s="2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 s="2">
        <f t="shared" si="327"/>
        <v>0</v>
      </c>
      <c r="AI2727" s="2">
        <f t="shared" si="322"/>
        <v>0</v>
      </c>
      <c r="AJ2727">
        <v>0</v>
      </c>
      <c r="AK2727" s="2">
        <f t="shared" si="328"/>
        <v>0</v>
      </c>
    </row>
    <row r="2728" spans="1:37" ht="12.75" customHeight="1">
      <c r="A2728" s="2">
        <v>14</v>
      </c>
      <c r="B2728" s="2">
        <v>15</v>
      </c>
      <c r="C2728" s="2" t="s">
        <v>10</v>
      </c>
      <c r="D2728" t="s">
        <v>1502</v>
      </c>
      <c r="E2728" s="2" t="s">
        <v>1605</v>
      </c>
      <c r="F2728" t="str">
        <f t="shared" si="323"/>
        <v>087INTERNAL CHARGES</v>
      </c>
      <c r="G2728" t="str">
        <f t="shared" si="324"/>
        <v>1531INTERNAL ADMINISTRATION COSTS</v>
      </c>
      <c r="H2728" s="2" t="s">
        <v>1573</v>
      </c>
      <c r="I2728" t="s">
        <v>1327</v>
      </c>
      <c r="J2728" s="2" t="s">
        <v>1063</v>
      </c>
      <c r="K2728" s="2" t="s">
        <v>1064</v>
      </c>
      <c r="L2728" s="2" t="s">
        <v>688</v>
      </c>
      <c r="M2728" s="2" t="s">
        <v>689</v>
      </c>
      <c r="N2728" s="2" t="s">
        <v>1312</v>
      </c>
      <c r="O2728" s="2" t="s">
        <v>1062</v>
      </c>
      <c r="P2728" s="2">
        <v>1356</v>
      </c>
      <c r="Q2728" s="2">
        <v>1280</v>
      </c>
      <c r="R2728" s="3">
        <f t="shared" si="325"/>
        <v>1350.4</v>
      </c>
      <c r="S2728" s="3">
        <f t="shared" si="326"/>
        <v>1421.9712000000002</v>
      </c>
      <c r="T2728" s="2">
        <v>0</v>
      </c>
      <c r="U2728" s="2">
        <v>0</v>
      </c>
      <c r="V2728" s="2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 s="2">
        <f t="shared" si="327"/>
        <v>0</v>
      </c>
      <c r="AI2728" s="2">
        <f t="shared" si="322"/>
        <v>0</v>
      </c>
      <c r="AJ2728">
        <v>0</v>
      </c>
      <c r="AK2728" s="2">
        <f t="shared" si="328"/>
        <v>0</v>
      </c>
    </row>
    <row r="2729" spans="1:37" ht="12.75" customHeight="1">
      <c r="A2729" s="2">
        <v>14</v>
      </c>
      <c r="B2729" s="2">
        <v>15</v>
      </c>
      <c r="C2729" s="2" t="s">
        <v>10</v>
      </c>
      <c r="D2729" t="s">
        <v>1502</v>
      </c>
      <c r="E2729" s="2" t="s">
        <v>1605</v>
      </c>
      <c r="F2729" t="str">
        <f t="shared" si="323"/>
        <v>087INTERNAL CHARGES</v>
      </c>
      <c r="G2729" t="str">
        <f t="shared" si="324"/>
        <v>1532INTERNAL IT COSTS</v>
      </c>
      <c r="H2729" s="2" t="s">
        <v>1573</v>
      </c>
      <c r="I2729" t="s">
        <v>1327</v>
      </c>
      <c r="J2729" s="2" t="s">
        <v>1063</v>
      </c>
      <c r="K2729" s="2" t="s">
        <v>1064</v>
      </c>
      <c r="L2729" s="2" t="s">
        <v>688</v>
      </c>
      <c r="M2729" s="2" t="s">
        <v>689</v>
      </c>
      <c r="N2729" s="2" t="s">
        <v>1313</v>
      </c>
      <c r="O2729" s="2" t="s">
        <v>1068</v>
      </c>
      <c r="P2729" s="2">
        <v>235509</v>
      </c>
      <c r="Q2729" s="2">
        <v>325402</v>
      </c>
      <c r="R2729" s="3">
        <f t="shared" si="325"/>
        <v>343299.11</v>
      </c>
      <c r="S2729" s="3">
        <f t="shared" si="326"/>
        <v>361493.96282999997</v>
      </c>
      <c r="T2729" s="2">
        <v>0</v>
      </c>
      <c r="U2729" s="2">
        <v>0</v>
      </c>
      <c r="V2729" s="2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 s="2">
        <f t="shared" si="327"/>
        <v>0</v>
      </c>
      <c r="AI2729" s="2">
        <f t="shared" si="322"/>
        <v>0</v>
      </c>
      <c r="AJ2729">
        <v>0</v>
      </c>
      <c r="AK2729" s="2">
        <f t="shared" si="328"/>
        <v>0</v>
      </c>
    </row>
    <row r="2730" spans="1:37" ht="12.75" customHeight="1">
      <c r="A2730" s="2">
        <v>14</v>
      </c>
      <c r="B2730" s="2">
        <v>15</v>
      </c>
      <c r="C2730" s="2" t="s">
        <v>10</v>
      </c>
      <c r="D2730" t="s">
        <v>1435</v>
      </c>
      <c r="E2730" s="2" t="s">
        <v>1605</v>
      </c>
      <c r="F2730" t="str">
        <f t="shared" si="323"/>
        <v>087INTERNAL CHARGES</v>
      </c>
      <c r="G2730" t="str">
        <f t="shared" si="324"/>
        <v>1531INTERNAL ADMINISTRATION COSTS</v>
      </c>
      <c r="H2730" s="2" t="s">
        <v>1573</v>
      </c>
      <c r="I2730" t="s">
        <v>1327</v>
      </c>
      <c r="J2730" s="2" t="s">
        <v>514</v>
      </c>
      <c r="K2730" s="2" t="s">
        <v>518</v>
      </c>
      <c r="L2730" s="2" t="s">
        <v>688</v>
      </c>
      <c r="M2730" s="2" t="s">
        <v>689</v>
      </c>
      <c r="N2730" s="2" t="s">
        <v>1312</v>
      </c>
      <c r="O2730" s="2" t="s">
        <v>1062</v>
      </c>
      <c r="P2730" s="2">
        <v>1531</v>
      </c>
      <c r="Q2730" s="2">
        <v>1445</v>
      </c>
      <c r="R2730" s="3">
        <f t="shared" si="325"/>
        <v>1524.4749999999999</v>
      </c>
      <c r="S2730" s="3">
        <f t="shared" si="326"/>
        <v>1605.2721749999998</v>
      </c>
      <c r="T2730" s="2">
        <v>0</v>
      </c>
      <c r="U2730" s="2">
        <v>0</v>
      </c>
      <c r="V2730" s="2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 s="2">
        <f t="shared" si="327"/>
        <v>0</v>
      </c>
      <c r="AI2730" s="2">
        <f t="shared" si="322"/>
        <v>0</v>
      </c>
      <c r="AJ2730">
        <v>0</v>
      </c>
      <c r="AK2730" s="2">
        <f t="shared" si="328"/>
        <v>0</v>
      </c>
    </row>
    <row r="2731" spans="1:37" ht="12.75" customHeight="1">
      <c r="A2731" s="2">
        <v>14</v>
      </c>
      <c r="B2731" s="2">
        <v>15</v>
      </c>
      <c r="C2731" s="2" t="s">
        <v>10</v>
      </c>
      <c r="D2731" t="s">
        <v>1435</v>
      </c>
      <c r="E2731" s="2" t="s">
        <v>1605</v>
      </c>
      <c r="F2731" t="str">
        <f t="shared" si="323"/>
        <v>087INTERNAL CHARGES</v>
      </c>
      <c r="G2731" t="str">
        <f t="shared" si="324"/>
        <v>1532INTERNAL IT COSTS</v>
      </c>
      <c r="H2731" s="2" t="s">
        <v>1573</v>
      </c>
      <c r="I2731" t="s">
        <v>1327</v>
      </c>
      <c r="J2731" s="2" t="s">
        <v>514</v>
      </c>
      <c r="K2731" s="2" t="s">
        <v>518</v>
      </c>
      <c r="L2731" s="2" t="s">
        <v>688</v>
      </c>
      <c r="M2731" s="2" t="s">
        <v>689</v>
      </c>
      <c r="N2731" s="2" t="s">
        <v>1313</v>
      </c>
      <c r="O2731" s="2" t="s">
        <v>1068</v>
      </c>
      <c r="P2731" s="2">
        <v>269153</v>
      </c>
      <c r="Q2731" s="2">
        <v>371888</v>
      </c>
      <c r="R2731" s="3">
        <f t="shared" si="325"/>
        <v>392341.84</v>
      </c>
      <c r="S2731" s="3">
        <f t="shared" si="326"/>
        <v>413135.95752000005</v>
      </c>
      <c r="T2731" s="2">
        <v>0</v>
      </c>
      <c r="U2731" s="2">
        <v>0</v>
      </c>
      <c r="V2731" s="2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 s="2">
        <f t="shared" si="327"/>
        <v>0</v>
      </c>
      <c r="AI2731" s="2">
        <f t="shared" si="322"/>
        <v>0</v>
      </c>
      <c r="AJ2731">
        <v>0</v>
      </c>
      <c r="AK2731" s="2">
        <f t="shared" si="328"/>
        <v>0</v>
      </c>
    </row>
    <row r="2732" spans="1:37" ht="12.75" customHeight="1">
      <c r="A2732" s="2">
        <v>14</v>
      </c>
      <c r="B2732" s="2">
        <v>15</v>
      </c>
      <c r="C2732" s="2" t="s">
        <v>10</v>
      </c>
      <c r="D2732" t="s">
        <v>1503</v>
      </c>
      <c r="E2732" s="2" t="s">
        <v>1605</v>
      </c>
      <c r="F2732" t="str">
        <f t="shared" si="323"/>
        <v>087INTERNAL CHARGES</v>
      </c>
      <c r="G2732" t="str">
        <f t="shared" si="324"/>
        <v>1531INTERNAL ADMINISTRATION COSTS</v>
      </c>
      <c r="H2732" s="2" t="s">
        <v>1573</v>
      </c>
      <c r="I2732" t="s">
        <v>1327</v>
      </c>
      <c r="J2732" s="2" t="s">
        <v>1065</v>
      </c>
      <c r="K2732" s="2" t="s">
        <v>1066</v>
      </c>
      <c r="L2732" s="2" t="s">
        <v>688</v>
      </c>
      <c r="M2732" s="2" t="s">
        <v>689</v>
      </c>
      <c r="N2732" s="2" t="s">
        <v>1312</v>
      </c>
      <c r="O2732" s="2" t="s">
        <v>1062</v>
      </c>
      <c r="P2732" s="2">
        <v>756</v>
      </c>
      <c r="Q2732" s="2">
        <v>713</v>
      </c>
      <c r="R2732" s="3">
        <f t="shared" si="325"/>
        <v>752.21500000000003</v>
      </c>
      <c r="S2732" s="3">
        <f t="shared" si="326"/>
        <v>792.08239500000002</v>
      </c>
      <c r="T2732" s="2">
        <v>0</v>
      </c>
      <c r="U2732" s="2">
        <v>0</v>
      </c>
      <c r="V2732" s="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 s="2">
        <f t="shared" si="327"/>
        <v>0</v>
      </c>
      <c r="AI2732" s="2">
        <f t="shared" si="322"/>
        <v>0</v>
      </c>
      <c r="AJ2732">
        <v>0</v>
      </c>
      <c r="AK2732" s="2">
        <f t="shared" si="328"/>
        <v>0</v>
      </c>
    </row>
    <row r="2733" spans="1:37" ht="12.75" customHeight="1">
      <c r="A2733" s="2">
        <v>14</v>
      </c>
      <c r="B2733" s="2">
        <v>15</v>
      </c>
      <c r="C2733" s="2" t="s">
        <v>10</v>
      </c>
      <c r="D2733" t="s">
        <v>1436</v>
      </c>
      <c r="E2733" s="2" t="s">
        <v>1606</v>
      </c>
      <c r="F2733" t="str">
        <f t="shared" si="323"/>
        <v>087INTERNAL CHARGES</v>
      </c>
      <c r="G2733" t="str">
        <f t="shared" si="324"/>
        <v>1531INTERNAL ADMINISTRATION COSTS</v>
      </c>
      <c r="H2733" s="2" t="s">
        <v>1569</v>
      </c>
      <c r="I2733" t="s">
        <v>1327</v>
      </c>
      <c r="J2733" s="2" t="s">
        <v>519</v>
      </c>
      <c r="K2733" s="2" t="s">
        <v>520</v>
      </c>
      <c r="L2733" s="2" t="s">
        <v>688</v>
      </c>
      <c r="M2733" s="2" t="s">
        <v>689</v>
      </c>
      <c r="N2733" s="2" t="s">
        <v>1312</v>
      </c>
      <c r="O2733" s="2" t="s">
        <v>1062</v>
      </c>
      <c r="P2733" s="2">
        <v>612811</v>
      </c>
      <c r="Q2733" s="2">
        <v>755824</v>
      </c>
      <c r="R2733" s="3">
        <f t="shared" si="325"/>
        <v>797394.32</v>
      </c>
      <c r="S2733" s="3">
        <f t="shared" si="326"/>
        <v>839656.21895999997</v>
      </c>
      <c r="T2733" s="2">
        <v>0</v>
      </c>
      <c r="U2733" s="2">
        <v>0</v>
      </c>
      <c r="V2733" s="2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 s="2">
        <f t="shared" si="327"/>
        <v>0</v>
      </c>
      <c r="AI2733" s="2">
        <f t="shared" si="322"/>
        <v>0</v>
      </c>
      <c r="AJ2733">
        <v>0</v>
      </c>
      <c r="AK2733" s="2">
        <f t="shared" si="328"/>
        <v>0</v>
      </c>
    </row>
    <row r="2734" spans="1:37" ht="12.75" customHeight="1">
      <c r="A2734" s="2">
        <v>14</v>
      </c>
      <c r="B2734" s="2">
        <v>15</v>
      </c>
      <c r="C2734" s="2" t="s">
        <v>10</v>
      </c>
      <c r="D2734" t="s">
        <v>1436</v>
      </c>
      <c r="E2734" s="2" t="s">
        <v>1606</v>
      </c>
      <c r="F2734" t="str">
        <f t="shared" si="323"/>
        <v>087INTERNAL CHARGES</v>
      </c>
      <c r="G2734" t="str">
        <f t="shared" si="324"/>
        <v>1532INTERNAL IT COSTS</v>
      </c>
      <c r="H2734" s="2" t="s">
        <v>1569</v>
      </c>
      <c r="I2734" t="s">
        <v>1327</v>
      </c>
      <c r="J2734" s="2" t="s">
        <v>519</v>
      </c>
      <c r="K2734" s="2" t="s">
        <v>520</v>
      </c>
      <c r="L2734" s="2" t="s">
        <v>688</v>
      </c>
      <c r="M2734" s="2" t="s">
        <v>689</v>
      </c>
      <c r="N2734" s="2" t="s">
        <v>1313</v>
      </c>
      <c r="O2734" s="2" t="s">
        <v>1068</v>
      </c>
      <c r="P2734" s="2">
        <v>67288</v>
      </c>
      <c r="Q2734" s="2">
        <v>92972</v>
      </c>
      <c r="R2734" s="3">
        <f t="shared" si="325"/>
        <v>98085.46</v>
      </c>
      <c r="S2734" s="3">
        <f t="shared" si="326"/>
        <v>103283.98938000001</v>
      </c>
      <c r="T2734" s="2">
        <v>0</v>
      </c>
      <c r="U2734" s="2">
        <v>0</v>
      </c>
      <c r="V2734" s="2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 s="2">
        <f t="shared" si="327"/>
        <v>0</v>
      </c>
      <c r="AI2734" s="2">
        <f t="shared" si="322"/>
        <v>0</v>
      </c>
      <c r="AJ2734">
        <v>0</v>
      </c>
      <c r="AK2734" s="2">
        <f t="shared" si="328"/>
        <v>0</v>
      </c>
    </row>
    <row r="2735" spans="1:37" ht="12.75" customHeight="1">
      <c r="A2735" s="2">
        <v>14</v>
      </c>
      <c r="B2735" s="2">
        <v>15</v>
      </c>
      <c r="C2735" s="2" t="s">
        <v>10</v>
      </c>
      <c r="D2735" t="s">
        <v>1436</v>
      </c>
      <c r="E2735" s="2" t="s">
        <v>1606</v>
      </c>
      <c r="F2735" t="str">
        <f t="shared" si="323"/>
        <v>087INTERNAL CHARGES</v>
      </c>
      <c r="G2735" t="str">
        <f t="shared" si="324"/>
        <v>1533INTERNAL FACILITIES COSTS</v>
      </c>
      <c r="H2735" s="2" t="s">
        <v>1569</v>
      </c>
      <c r="I2735" t="s">
        <v>1327</v>
      </c>
      <c r="J2735" s="2" t="s">
        <v>519</v>
      </c>
      <c r="K2735" s="2" t="s">
        <v>520</v>
      </c>
      <c r="L2735" s="2" t="s">
        <v>688</v>
      </c>
      <c r="M2735" s="2" t="s">
        <v>689</v>
      </c>
      <c r="N2735" s="2" t="s">
        <v>938</v>
      </c>
      <c r="O2735" s="2" t="s">
        <v>939</v>
      </c>
      <c r="P2735" s="2">
        <v>125554</v>
      </c>
      <c r="Q2735" s="2">
        <v>133433</v>
      </c>
      <c r="R2735" s="3">
        <f t="shared" si="325"/>
        <v>140771.815</v>
      </c>
      <c r="S2735" s="3">
        <f t="shared" si="326"/>
        <v>148232.72119499999</v>
      </c>
      <c r="T2735" s="2">
        <v>0</v>
      </c>
      <c r="U2735" s="2">
        <v>0</v>
      </c>
      <c r="V2735" s="2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 s="2">
        <f t="shared" si="327"/>
        <v>0</v>
      </c>
      <c r="AI2735" s="2">
        <f t="shared" si="322"/>
        <v>0</v>
      </c>
      <c r="AJ2735">
        <v>0</v>
      </c>
      <c r="AK2735" s="2">
        <f t="shared" si="328"/>
        <v>0</v>
      </c>
    </row>
    <row r="2736" spans="1:37" ht="12.75" customHeight="1">
      <c r="A2736" s="2">
        <v>14</v>
      </c>
      <c r="B2736" s="2">
        <v>15</v>
      </c>
      <c r="C2736" s="2" t="s">
        <v>10</v>
      </c>
      <c r="D2736" t="s">
        <v>1437</v>
      </c>
      <c r="E2736" s="2" t="s">
        <v>1606</v>
      </c>
      <c r="F2736" t="str">
        <f t="shared" si="323"/>
        <v>087INTERNAL CHARGES</v>
      </c>
      <c r="G2736" t="str">
        <f t="shared" si="324"/>
        <v>1531INTERNAL ADMINISTRATION COSTS</v>
      </c>
      <c r="H2736" s="2" t="s">
        <v>1569</v>
      </c>
      <c r="I2736" t="s">
        <v>1327</v>
      </c>
      <c r="J2736" s="2" t="s">
        <v>527</v>
      </c>
      <c r="K2736" s="2" t="s">
        <v>528</v>
      </c>
      <c r="L2736" s="2" t="s">
        <v>688</v>
      </c>
      <c r="M2736" s="2" t="s">
        <v>689</v>
      </c>
      <c r="N2736" s="2" t="s">
        <v>1312</v>
      </c>
      <c r="O2736" s="2" t="s">
        <v>1062</v>
      </c>
      <c r="P2736" s="2">
        <v>417952</v>
      </c>
      <c r="Q2736" s="2">
        <v>444224</v>
      </c>
      <c r="R2736" s="3">
        <f t="shared" si="325"/>
        <v>468656.32</v>
      </c>
      <c r="S2736" s="3">
        <f t="shared" si="326"/>
        <v>493495.10496000003</v>
      </c>
      <c r="T2736" s="2">
        <v>0</v>
      </c>
      <c r="U2736" s="2">
        <v>0</v>
      </c>
      <c r="V2736" s="2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 s="2">
        <f t="shared" si="327"/>
        <v>0</v>
      </c>
      <c r="AI2736" s="2">
        <f t="shared" si="322"/>
        <v>0</v>
      </c>
      <c r="AJ2736">
        <v>0</v>
      </c>
      <c r="AK2736" s="2">
        <f t="shared" si="328"/>
        <v>0</v>
      </c>
    </row>
    <row r="2737" spans="1:37" ht="12.75" customHeight="1">
      <c r="A2737" s="2">
        <v>14</v>
      </c>
      <c r="B2737" s="2">
        <v>15</v>
      </c>
      <c r="C2737" s="2" t="s">
        <v>10</v>
      </c>
      <c r="D2737" t="s">
        <v>1437</v>
      </c>
      <c r="E2737" s="2" t="s">
        <v>1606</v>
      </c>
      <c r="F2737" t="str">
        <f t="shared" si="323"/>
        <v>087INTERNAL CHARGES</v>
      </c>
      <c r="G2737" t="str">
        <f t="shared" si="324"/>
        <v>1532INTERNAL IT COSTS</v>
      </c>
      <c r="H2737" s="2" t="s">
        <v>1569</v>
      </c>
      <c r="I2737" t="s">
        <v>1327</v>
      </c>
      <c r="J2737" s="2" t="s">
        <v>527</v>
      </c>
      <c r="K2737" s="2" t="s">
        <v>528</v>
      </c>
      <c r="L2737" s="2" t="s">
        <v>688</v>
      </c>
      <c r="M2737" s="2" t="s">
        <v>689</v>
      </c>
      <c r="N2737" s="2" t="s">
        <v>1313</v>
      </c>
      <c r="O2737" s="2" t="s">
        <v>1068</v>
      </c>
      <c r="P2737" s="2">
        <v>134577</v>
      </c>
      <c r="Q2737" s="2">
        <v>185944</v>
      </c>
      <c r="R2737" s="3">
        <f t="shared" si="325"/>
        <v>196170.92</v>
      </c>
      <c r="S2737" s="3">
        <f t="shared" si="326"/>
        <v>206567.97876000003</v>
      </c>
      <c r="T2737" s="2">
        <v>0</v>
      </c>
      <c r="U2737" s="2">
        <v>0</v>
      </c>
      <c r="V2737" s="2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 s="2">
        <f t="shared" si="327"/>
        <v>0</v>
      </c>
      <c r="AI2737" s="2">
        <f t="shared" si="322"/>
        <v>0</v>
      </c>
      <c r="AJ2737">
        <v>0</v>
      </c>
      <c r="AK2737" s="2">
        <f t="shared" si="328"/>
        <v>0</v>
      </c>
    </row>
    <row r="2738" spans="1:37" ht="12.75" customHeight="1">
      <c r="A2738" s="2">
        <v>14</v>
      </c>
      <c r="B2738" s="2">
        <v>15</v>
      </c>
      <c r="C2738" s="2" t="s">
        <v>10</v>
      </c>
      <c r="D2738" t="s">
        <v>1437</v>
      </c>
      <c r="E2738" s="2" t="s">
        <v>1606</v>
      </c>
      <c r="F2738" t="str">
        <f t="shared" si="323"/>
        <v>087INTERNAL CHARGES</v>
      </c>
      <c r="G2738" t="str">
        <f t="shared" si="324"/>
        <v>1533INTERNAL FACILITIES COSTS</v>
      </c>
      <c r="H2738" s="2" t="s">
        <v>1569</v>
      </c>
      <c r="I2738" t="s">
        <v>1327</v>
      </c>
      <c r="J2738" s="2" t="s">
        <v>527</v>
      </c>
      <c r="K2738" s="2" t="s">
        <v>528</v>
      </c>
      <c r="L2738" s="2" t="s">
        <v>688</v>
      </c>
      <c r="M2738" s="2" t="s">
        <v>689</v>
      </c>
      <c r="N2738" s="2" t="s">
        <v>938</v>
      </c>
      <c r="O2738" s="2" t="s">
        <v>939</v>
      </c>
      <c r="P2738" s="2">
        <v>188330</v>
      </c>
      <c r="Q2738" s="2">
        <v>200150</v>
      </c>
      <c r="R2738" s="3">
        <f t="shared" si="325"/>
        <v>211158.25</v>
      </c>
      <c r="S2738" s="3">
        <f t="shared" si="326"/>
        <v>222349.63725</v>
      </c>
      <c r="T2738" s="2">
        <v>0</v>
      </c>
      <c r="U2738" s="2">
        <v>0</v>
      </c>
      <c r="V2738" s="2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 s="2">
        <f t="shared" si="327"/>
        <v>0</v>
      </c>
      <c r="AI2738" s="2">
        <f t="shared" si="322"/>
        <v>0</v>
      </c>
      <c r="AJ2738">
        <v>0</v>
      </c>
      <c r="AK2738" s="2">
        <f t="shared" si="328"/>
        <v>0</v>
      </c>
    </row>
    <row r="2739" spans="1:37" ht="12.75" customHeight="1">
      <c r="A2739" s="2">
        <v>14</v>
      </c>
      <c r="B2739" s="2">
        <v>15</v>
      </c>
      <c r="C2739" s="2" t="s">
        <v>10</v>
      </c>
      <c r="D2739" t="s">
        <v>1438</v>
      </c>
      <c r="E2739" s="2" t="s">
        <v>1606</v>
      </c>
      <c r="F2739" t="str">
        <f t="shared" si="323"/>
        <v>087INTERNAL CHARGES</v>
      </c>
      <c r="G2739" t="str">
        <f t="shared" si="324"/>
        <v>1531INTERNAL ADMINISTRATION COSTS</v>
      </c>
      <c r="H2739" s="2" t="s">
        <v>1569</v>
      </c>
      <c r="I2739" t="s">
        <v>1327</v>
      </c>
      <c r="J2739" s="2" t="s">
        <v>533</v>
      </c>
      <c r="K2739" s="2" t="s">
        <v>534</v>
      </c>
      <c r="L2739" s="2" t="s">
        <v>688</v>
      </c>
      <c r="M2739" s="2" t="s">
        <v>689</v>
      </c>
      <c r="N2739" s="2" t="s">
        <v>1312</v>
      </c>
      <c r="O2739" s="2" t="s">
        <v>1062</v>
      </c>
      <c r="P2739" s="2">
        <v>1079458</v>
      </c>
      <c r="Q2739" s="2">
        <v>1080428</v>
      </c>
      <c r="R2739" s="3">
        <f t="shared" si="325"/>
        <v>1139851.54</v>
      </c>
      <c r="S2739" s="3">
        <f t="shared" si="326"/>
        <v>1200263.6716200002</v>
      </c>
      <c r="T2739" s="2">
        <v>0</v>
      </c>
      <c r="U2739" s="2">
        <v>0</v>
      </c>
      <c r="V2739" s="2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 s="2">
        <f t="shared" si="327"/>
        <v>0</v>
      </c>
      <c r="AI2739" s="2">
        <f t="shared" si="322"/>
        <v>0</v>
      </c>
      <c r="AJ2739">
        <v>0</v>
      </c>
      <c r="AK2739" s="2">
        <f t="shared" si="328"/>
        <v>0</v>
      </c>
    </row>
    <row r="2740" spans="1:37" ht="12.75" customHeight="1">
      <c r="A2740" s="2">
        <v>14</v>
      </c>
      <c r="B2740" s="2">
        <v>15</v>
      </c>
      <c r="C2740" s="2" t="s">
        <v>10</v>
      </c>
      <c r="D2740" t="s">
        <v>1438</v>
      </c>
      <c r="E2740" s="2" t="s">
        <v>1606</v>
      </c>
      <c r="F2740" t="str">
        <f t="shared" si="323"/>
        <v>087INTERNAL CHARGES</v>
      </c>
      <c r="G2740" t="str">
        <f t="shared" si="324"/>
        <v>1532INTERNAL IT COSTS</v>
      </c>
      <c r="H2740" s="2" t="s">
        <v>1569</v>
      </c>
      <c r="I2740" t="s">
        <v>1327</v>
      </c>
      <c r="J2740" s="2" t="s">
        <v>533</v>
      </c>
      <c r="K2740" s="2" t="s">
        <v>534</v>
      </c>
      <c r="L2740" s="2" t="s">
        <v>688</v>
      </c>
      <c r="M2740" s="2" t="s">
        <v>689</v>
      </c>
      <c r="N2740" s="2" t="s">
        <v>1313</v>
      </c>
      <c r="O2740" s="2" t="s">
        <v>1068</v>
      </c>
      <c r="P2740" s="2">
        <v>874747</v>
      </c>
      <c r="Q2740" s="2">
        <v>1208635</v>
      </c>
      <c r="R2740" s="3">
        <f t="shared" si="325"/>
        <v>1275109.925</v>
      </c>
      <c r="S2740" s="3">
        <f t="shared" si="326"/>
        <v>1342690.7510250001</v>
      </c>
      <c r="T2740" s="2">
        <v>0</v>
      </c>
      <c r="U2740" s="2">
        <v>0</v>
      </c>
      <c r="V2740" s="2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 s="2">
        <f t="shared" si="327"/>
        <v>0</v>
      </c>
      <c r="AI2740" s="2">
        <f t="shared" si="322"/>
        <v>0</v>
      </c>
      <c r="AJ2740">
        <v>0</v>
      </c>
      <c r="AK2740" s="2">
        <f t="shared" si="328"/>
        <v>0</v>
      </c>
    </row>
    <row r="2741" spans="1:37" ht="12.75" customHeight="1">
      <c r="A2741" s="2">
        <v>14</v>
      </c>
      <c r="B2741" s="2">
        <v>15</v>
      </c>
      <c r="C2741" s="2" t="s">
        <v>10</v>
      </c>
      <c r="D2741" t="s">
        <v>1438</v>
      </c>
      <c r="E2741" s="2" t="s">
        <v>1606</v>
      </c>
      <c r="F2741" t="str">
        <f t="shared" si="323"/>
        <v>087INTERNAL CHARGES</v>
      </c>
      <c r="G2741" t="str">
        <f t="shared" si="324"/>
        <v>1533INTERNAL FACILITIES COSTS</v>
      </c>
      <c r="H2741" s="2" t="s">
        <v>1569</v>
      </c>
      <c r="I2741" t="s">
        <v>1327</v>
      </c>
      <c r="J2741" s="2" t="s">
        <v>533</v>
      </c>
      <c r="K2741" s="2" t="s">
        <v>534</v>
      </c>
      <c r="L2741" s="2" t="s">
        <v>688</v>
      </c>
      <c r="M2741" s="2" t="s">
        <v>689</v>
      </c>
      <c r="N2741" s="2" t="s">
        <v>938</v>
      </c>
      <c r="O2741" s="2" t="s">
        <v>939</v>
      </c>
      <c r="P2741" s="2">
        <v>753321</v>
      </c>
      <c r="Q2741" s="2">
        <v>800599</v>
      </c>
      <c r="R2741" s="3">
        <f t="shared" si="325"/>
        <v>844631.94499999995</v>
      </c>
      <c r="S2741" s="3">
        <f t="shared" si="326"/>
        <v>889397.43808499991</v>
      </c>
      <c r="T2741" s="2">
        <v>0</v>
      </c>
      <c r="U2741" s="2">
        <v>0</v>
      </c>
      <c r="V2741" s="2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 s="2">
        <f t="shared" si="327"/>
        <v>0</v>
      </c>
      <c r="AI2741" s="2">
        <f t="shared" si="322"/>
        <v>0</v>
      </c>
      <c r="AJ2741">
        <v>0</v>
      </c>
      <c r="AK2741" s="2">
        <f t="shared" si="328"/>
        <v>0</v>
      </c>
    </row>
    <row r="2742" spans="1:37" ht="12.75" customHeight="1">
      <c r="A2742" s="2">
        <v>14</v>
      </c>
      <c r="B2742" s="2">
        <v>15</v>
      </c>
      <c r="C2742" s="2" t="s">
        <v>10</v>
      </c>
      <c r="D2742" t="s">
        <v>1439</v>
      </c>
      <c r="E2742" s="2" t="s">
        <v>1606</v>
      </c>
      <c r="F2742" t="str">
        <f t="shared" si="323"/>
        <v>087INTERNAL CHARGES</v>
      </c>
      <c r="G2742" t="str">
        <f t="shared" si="324"/>
        <v>1531INTERNAL ADMINISTRATION COSTS</v>
      </c>
      <c r="H2742" s="2" t="s">
        <v>1569</v>
      </c>
      <c r="I2742" t="s">
        <v>1327</v>
      </c>
      <c r="J2742" s="2" t="s">
        <v>549</v>
      </c>
      <c r="K2742" s="2" t="s">
        <v>550</v>
      </c>
      <c r="L2742" s="2" t="s">
        <v>688</v>
      </c>
      <c r="M2742" s="2" t="s">
        <v>689</v>
      </c>
      <c r="N2742" s="2" t="s">
        <v>1312</v>
      </c>
      <c r="O2742" s="2" t="s">
        <v>1062</v>
      </c>
      <c r="P2742" s="2">
        <v>229359</v>
      </c>
      <c r="Q2742" s="2">
        <v>269750</v>
      </c>
      <c r="R2742" s="3">
        <f t="shared" si="325"/>
        <v>284586.25</v>
      </c>
      <c r="S2742" s="3">
        <f t="shared" si="326"/>
        <v>299669.32124999998</v>
      </c>
      <c r="T2742" s="2">
        <v>0</v>
      </c>
      <c r="U2742" s="2">
        <v>0</v>
      </c>
      <c r="V2742" s="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 s="2">
        <f t="shared" si="327"/>
        <v>0</v>
      </c>
      <c r="AI2742" s="2">
        <f t="shared" si="322"/>
        <v>0</v>
      </c>
      <c r="AJ2742">
        <v>0</v>
      </c>
      <c r="AK2742" s="2">
        <f t="shared" si="328"/>
        <v>0</v>
      </c>
    </row>
    <row r="2743" spans="1:37" ht="12.75" customHeight="1">
      <c r="A2743" s="2">
        <v>14</v>
      </c>
      <c r="B2743" s="2">
        <v>15</v>
      </c>
      <c r="C2743" s="2" t="s">
        <v>10</v>
      </c>
      <c r="D2743" t="s">
        <v>1439</v>
      </c>
      <c r="E2743" s="2" t="s">
        <v>1606</v>
      </c>
      <c r="F2743" t="str">
        <f t="shared" si="323"/>
        <v>087INTERNAL CHARGES</v>
      </c>
      <c r="G2743" t="str">
        <f t="shared" si="324"/>
        <v>1532INTERNAL IT COSTS</v>
      </c>
      <c r="H2743" s="2" t="s">
        <v>1569</v>
      </c>
      <c r="I2743" t="s">
        <v>1327</v>
      </c>
      <c r="J2743" s="2" t="s">
        <v>549</v>
      </c>
      <c r="K2743" s="2" t="s">
        <v>550</v>
      </c>
      <c r="L2743" s="2" t="s">
        <v>688</v>
      </c>
      <c r="M2743" s="2" t="s">
        <v>689</v>
      </c>
      <c r="N2743" s="2" t="s">
        <v>1313</v>
      </c>
      <c r="O2743" s="2" t="s">
        <v>1068</v>
      </c>
      <c r="P2743" s="2">
        <v>1009324</v>
      </c>
      <c r="Q2743" s="2">
        <v>1394579</v>
      </c>
      <c r="R2743" s="3">
        <f t="shared" si="325"/>
        <v>1471280.845</v>
      </c>
      <c r="S2743" s="3">
        <f t="shared" si="326"/>
        <v>1549258.729785</v>
      </c>
      <c r="T2743" s="2">
        <v>0</v>
      </c>
      <c r="U2743" s="2">
        <v>0</v>
      </c>
      <c r="V2743" s="2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 s="2">
        <f t="shared" si="327"/>
        <v>0</v>
      </c>
      <c r="AI2743" s="2">
        <f t="shared" si="322"/>
        <v>0</v>
      </c>
      <c r="AJ2743">
        <v>0</v>
      </c>
      <c r="AK2743" s="2">
        <f t="shared" si="328"/>
        <v>0</v>
      </c>
    </row>
    <row r="2744" spans="1:37" ht="12.75" customHeight="1">
      <c r="A2744" s="2">
        <v>14</v>
      </c>
      <c r="B2744" s="2">
        <v>15</v>
      </c>
      <c r="C2744" s="2" t="s">
        <v>10</v>
      </c>
      <c r="D2744" t="s">
        <v>1439</v>
      </c>
      <c r="E2744" s="2" t="s">
        <v>1606</v>
      </c>
      <c r="F2744" t="str">
        <f t="shared" si="323"/>
        <v>087INTERNAL CHARGES</v>
      </c>
      <c r="G2744" t="str">
        <f t="shared" si="324"/>
        <v>1533INTERNAL FACILITIES COSTS</v>
      </c>
      <c r="H2744" s="2" t="s">
        <v>1569</v>
      </c>
      <c r="I2744" t="s">
        <v>1327</v>
      </c>
      <c r="J2744" s="2" t="s">
        <v>549</v>
      </c>
      <c r="K2744" s="2" t="s">
        <v>550</v>
      </c>
      <c r="L2744" s="2" t="s">
        <v>688</v>
      </c>
      <c r="M2744" s="2" t="s">
        <v>689</v>
      </c>
      <c r="N2744" s="2" t="s">
        <v>938</v>
      </c>
      <c r="O2744" s="2" t="s">
        <v>939</v>
      </c>
      <c r="P2744" s="2">
        <v>502214</v>
      </c>
      <c r="Q2744" s="2">
        <v>533733</v>
      </c>
      <c r="R2744" s="3">
        <f t="shared" si="325"/>
        <v>563088.31499999994</v>
      </c>
      <c r="S2744" s="3">
        <f t="shared" si="326"/>
        <v>592931.99569499993</v>
      </c>
      <c r="T2744" s="2">
        <v>0</v>
      </c>
      <c r="U2744" s="2">
        <v>0</v>
      </c>
      <c r="V2744" s="2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 s="2">
        <f t="shared" si="327"/>
        <v>0</v>
      </c>
      <c r="AI2744" s="2">
        <f t="shared" si="322"/>
        <v>0</v>
      </c>
      <c r="AJ2744">
        <v>0</v>
      </c>
      <c r="AK2744" s="2">
        <f t="shared" si="328"/>
        <v>0</v>
      </c>
    </row>
    <row r="2745" spans="1:37" ht="12.75" customHeight="1">
      <c r="A2745" s="2">
        <v>14</v>
      </c>
      <c r="B2745" s="2">
        <v>15</v>
      </c>
      <c r="C2745" s="2" t="s">
        <v>10</v>
      </c>
      <c r="D2745" t="s">
        <v>1440</v>
      </c>
      <c r="E2745" s="2" t="s">
        <v>1606</v>
      </c>
      <c r="F2745" t="str">
        <f t="shared" si="323"/>
        <v>087INTERNAL CHARGES</v>
      </c>
      <c r="G2745" t="str">
        <f t="shared" si="324"/>
        <v>1531INTERNAL ADMINISTRATION COSTS</v>
      </c>
      <c r="H2745" s="2" t="s">
        <v>1569</v>
      </c>
      <c r="I2745" t="s">
        <v>1327</v>
      </c>
      <c r="J2745" s="2" t="s">
        <v>553</v>
      </c>
      <c r="K2745" s="2" t="s">
        <v>554</v>
      </c>
      <c r="L2745" s="2" t="s">
        <v>688</v>
      </c>
      <c r="M2745" s="2" t="s">
        <v>689</v>
      </c>
      <c r="N2745" s="2" t="s">
        <v>1312</v>
      </c>
      <c r="O2745" s="2" t="s">
        <v>1062</v>
      </c>
      <c r="P2745" s="2">
        <v>108431</v>
      </c>
      <c r="Q2745" s="2">
        <v>116703</v>
      </c>
      <c r="R2745" s="3">
        <f t="shared" si="325"/>
        <v>123121.66499999999</v>
      </c>
      <c r="S2745" s="3">
        <f t="shared" si="326"/>
        <v>129647.11324499999</v>
      </c>
      <c r="T2745" s="2">
        <v>0</v>
      </c>
      <c r="U2745" s="2">
        <v>0</v>
      </c>
      <c r="V2745" s="2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 s="2">
        <f t="shared" si="327"/>
        <v>0</v>
      </c>
      <c r="AI2745" s="2">
        <f t="shared" si="322"/>
        <v>0</v>
      </c>
      <c r="AJ2745">
        <v>0</v>
      </c>
      <c r="AK2745" s="2">
        <f t="shared" si="328"/>
        <v>0</v>
      </c>
    </row>
    <row r="2746" spans="1:37" ht="12.75" customHeight="1">
      <c r="A2746" s="2">
        <v>14</v>
      </c>
      <c r="B2746" s="2">
        <v>15</v>
      </c>
      <c r="C2746" s="2" t="s">
        <v>10</v>
      </c>
      <c r="D2746" t="s">
        <v>1440</v>
      </c>
      <c r="E2746" s="2" t="s">
        <v>1606</v>
      </c>
      <c r="F2746" t="str">
        <f t="shared" si="323"/>
        <v>087INTERNAL CHARGES</v>
      </c>
      <c r="G2746" t="str">
        <f t="shared" si="324"/>
        <v>1532INTERNAL IT COSTS</v>
      </c>
      <c r="H2746" s="2" t="s">
        <v>1569</v>
      </c>
      <c r="I2746" t="s">
        <v>1327</v>
      </c>
      <c r="J2746" s="2" t="s">
        <v>553</v>
      </c>
      <c r="K2746" s="2" t="s">
        <v>554</v>
      </c>
      <c r="L2746" s="2" t="s">
        <v>688</v>
      </c>
      <c r="M2746" s="2" t="s">
        <v>689</v>
      </c>
      <c r="N2746" s="2" t="s">
        <v>1313</v>
      </c>
      <c r="O2746" s="2" t="s">
        <v>1068</v>
      </c>
      <c r="P2746" s="2">
        <v>201865</v>
      </c>
      <c r="Q2746" s="2">
        <v>278916</v>
      </c>
      <c r="R2746" s="3">
        <f t="shared" si="325"/>
        <v>294256.38</v>
      </c>
      <c r="S2746" s="3">
        <f t="shared" si="326"/>
        <v>309851.96814000001</v>
      </c>
      <c r="T2746" s="2">
        <v>0</v>
      </c>
      <c r="U2746" s="2">
        <v>0</v>
      </c>
      <c r="V2746" s="2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 s="2">
        <f t="shared" si="327"/>
        <v>0</v>
      </c>
      <c r="AI2746" s="2">
        <f t="shared" si="322"/>
        <v>0</v>
      </c>
      <c r="AJ2746">
        <v>0</v>
      </c>
      <c r="AK2746" s="2">
        <f t="shared" si="328"/>
        <v>0</v>
      </c>
    </row>
    <row r="2747" spans="1:37" ht="12.75" customHeight="1">
      <c r="A2747" s="2">
        <v>14</v>
      </c>
      <c r="B2747" s="2">
        <v>15</v>
      </c>
      <c r="C2747" s="2" t="s">
        <v>10</v>
      </c>
      <c r="D2747" t="s">
        <v>1440</v>
      </c>
      <c r="E2747" s="2" t="s">
        <v>1606</v>
      </c>
      <c r="F2747" t="str">
        <f t="shared" si="323"/>
        <v>087INTERNAL CHARGES</v>
      </c>
      <c r="G2747" t="str">
        <f t="shared" si="324"/>
        <v>1534INTERNAL USER CHARGES - ELECTRICITY</v>
      </c>
      <c r="H2747" s="2" t="s">
        <v>1569</v>
      </c>
      <c r="I2747" t="s">
        <v>1327</v>
      </c>
      <c r="J2747" s="2" t="s">
        <v>553</v>
      </c>
      <c r="K2747" s="2" t="s">
        <v>554</v>
      </c>
      <c r="L2747" s="2" t="s">
        <v>688</v>
      </c>
      <c r="M2747" s="2" t="s">
        <v>689</v>
      </c>
      <c r="N2747" s="2" t="s">
        <v>690</v>
      </c>
      <c r="O2747" s="2" t="s">
        <v>691</v>
      </c>
      <c r="P2747" s="2">
        <v>39000</v>
      </c>
      <c r="Q2747" s="2">
        <v>90000</v>
      </c>
      <c r="R2747" s="3">
        <f t="shared" si="325"/>
        <v>94950</v>
      </c>
      <c r="S2747" s="3">
        <f t="shared" si="326"/>
        <v>99982.35</v>
      </c>
      <c r="T2747" s="2">
        <v>42866.52</v>
      </c>
      <c r="U2747" s="2">
        <v>0</v>
      </c>
      <c r="V2747" s="2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27236.66</v>
      </c>
      <c r="AE2747">
        <v>0</v>
      </c>
      <c r="AF2747">
        <v>9744.32</v>
      </c>
      <c r="AG2747">
        <v>5885.54</v>
      </c>
      <c r="AH2747" s="2">
        <f t="shared" si="327"/>
        <v>42866.52</v>
      </c>
      <c r="AI2747" s="2">
        <f t="shared" si="322"/>
        <v>1.0991415384615384</v>
      </c>
      <c r="AJ2747">
        <v>42866.52</v>
      </c>
      <c r="AK2747" s="2">
        <f t="shared" si="328"/>
        <v>85733.04</v>
      </c>
    </row>
    <row r="2748" spans="1:37" ht="12.75" customHeight="1">
      <c r="A2748" s="2">
        <v>14</v>
      </c>
      <c r="B2748" s="2">
        <v>15</v>
      </c>
      <c r="C2748" s="2" t="s">
        <v>10</v>
      </c>
      <c r="D2748" t="s">
        <v>1441</v>
      </c>
      <c r="E2748" s="2" t="s">
        <v>1608</v>
      </c>
      <c r="F2748" t="str">
        <f t="shared" si="323"/>
        <v>087INTERNAL CHARGES</v>
      </c>
      <c r="G2748" t="str">
        <f t="shared" si="324"/>
        <v>1531INTERNAL ADMINISTRATION COSTS</v>
      </c>
      <c r="H2748" s="2" t="s">
        <v>1573</v>
      </c>
      <c r="I2748" t="s">
        <v>1327</v>
      </c>
      <c r="J2748" s="2" t="s">
        <v>555</v>
      </c>
      <c r="K2748" s="2" t="s">
        <v>556</v>
      </c>
      <c r="L2748" s="2" t="s">
        <v>688</v>
      </c>
      <c r="M2748" s="2" t="s">
        <v>689</v>
      </c>
      <c r="N2748" s="2" t="s">
        <v>1312</v>
      </c>
      <c r="O2748" s="2" t="s">
        <v>1062</v>
      </c>
      <c r="P2748" s="2">
        <v>126644</v>
      </c>
      <c r="Q2748" s="2">
        <v>408117</v>
      </c>
      <c r="R2748" s="3">
        <f t="shared" si="325"/>
        <v>430563.435</v>
      </c>
      <c r="S2748" s="3">
        <f t="shared" si="326"/>
        <v>453383.29705499997</v>
      </c>
      <c r="T2748" s="2">
        <v>0</v>
      </c>
      <c r="U2748" s="2">
        <v>0</v>
      </c>
      <c r="V2748" s="2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 s="2">
        <f t="shared" si="327"/>
        <v>0</v>
      </c>
      <c r="AI2748" s="2">
        <f t="shared" si="322"/>
        <v>0</v>
      </c>
      <c r="AJ2748">
        <v>0</v>
      </c>
      <c r="AK2748" s="2">
        <f t="shared" si="328"/>
        <v>0</v>
      </c>
    </row>
    <row r="2749" spans="1:37" ht="12.75" customHeight="1">
      <c r="A2749" s="2">
        <v>14</v>
      </c>
      <c r="B2749" s="2">
        <v>15</v>
      </c>
      <c r="C2749" s="2" t="s">
        <v>10</v>
      </c>
      <c r="D2749" t="s">
        <v>1441</v>
      </c>
      <c r="E2749" s="2" t="s">
        <v>1608</v>
      </c>
      <c r="F2749" t="str">
        <f t="shared" si="323"/>
        <v>087INTERNAL CHARGES</v>
      </c>
      <c r="G2749" t="str">
        <f t="shared" si="324"/>
        <v>1532INTERNAL IT COSTS</v>
      </c>
      <c r="H2749" s="2" t="s">
        <v>1573</v>
      </c>
      <c r="I2749" t="s">
        <v>1327</v>
      </c>
      <c r="J2749" s="2" t="s">
        <v>555</v>
      </c>
      <c r="K2749" s="2" t="s">
        <v>556</v>
      </c>
      <c r="L2749" s="2" t="s">
        <v>688</v>
      </c>
      <c r="M2749" s="2" t="s">
        <v>689</v>
      </c>
      <c r="N2749" s="2" t="s">
        <v>1313</v>
      </c>
      <c r="O2749" s="2" t="s">
        <v>1068</v>
      </c>
      <c r="P2749" s="2">
        <v>67288</v>
      </c>
      <c r="Q2749" s="2">
        <v>92972</v>
      </c>
      <c r="R2749" s="3">
        <f t="shared" si="325"/>
        <v>98085.46</v>
      </c>
      <c r="S2749" s="3">
        <f t="shared" si="326"/>
        <v>103283.98938000001</v>
      </c>
      <c r="T2749" s="2">
        <v>0</v>
      </c>
      <c r="U2749" s="2">
        <v>0</v>
      </c>
      <c r="V2749" s="2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 s="2">
        <f t="shared" si="327"/>
        <v>0</v>
      </c>
      <c r="AI2749" s="2">
        <f t="shared" si="322"/>
        <v>0</v>
      </c>
      <c r="AJ2749">
        <v>0</v>
      </c>
      <c r="AK2749" s="2">
        <f t="shared" si="328"/>
        <v>0</v>
      </c>
    </row>
    <row r="2750" spans="1:37" ht="12.75" customHeight="1">
      <c r="A2750" s="2">
        <v>14</v>
      </c>
      <c r="B2750" s="2">
        <v>15</v>
      </c>
      <c r="C2750" s="2" t="s">
        <v>10</v>
      </c>
      <c r="D2750" t="s">
        <v>1441</v>
      </c>
      <c r="E2750" s="2" t="s">
        <v>1608</v>
      </c>
      <c r="F2750" t="str">
        <f t="shared" si="323"/>
        <v>087INTERNAL CHARGES</v>
      </c>
      <c r="G2750" t="str">
        <f t="shared" si="324"/>
        <v>1534INTERNAL USER CHARGES - ELECTRICITY</v>
      </c>
      <c r="H2750" s="2" t="s">
        <v>1573</v>
      </c>
      <c r="I2750" t="s">
        <v>1327</v>
      </c>
      <c r="J2750" s="2" t="s">
        <v>555</v>
      </c>
      <c r="K2750" s="2" t="s">
        <v>556</v>
      </c>
      <c r="L2750" s="2" t="s">
        <v>688</v>
      </c>
      <c r="M2750" s="2" t="s">
        <v>689</v>
      </c>
      <c r="N2750" s="2" t="s">
        <v>690</v>
      </c>
      <c r="O2750" s="2" t="s">
        <v>691</v>
      </c>
      <c r="P2750" s="2">
        <v>50000</v>
      </c>
      <c r="Q2750" s="2">
        <v>80000</v>
      </c>
      <c r="R2750" s="3">
        <f t="shared" si="325"/>
        <v>84400</v>
      </c>
      <c r="S2750" s="3">
        <f t="shared" si="326"/>
        <v>88873.2</v>
      </c>
      <c r="T2750" s="2">
        <v>37715.300000000003</v>
      </c>
      <c r="U2750" s="2">
        <v>0</v>
      </c>
      <c r="V2750" s="2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23836.959999999999</v>
      </c>
      <c r="AE2750">
        <v>0</v>
      </c>
      <c r="AF2750">
        <v>9433.18</v>
      </c>
      <c r="AG2750">
        <v>4445.16</v>
      </c>
      <c r="AH2750" s="2">
        <f t="shared" si="327"/>
        <v>37715.300000000003</v>
      </c>
      <c r="AI2750" s="2">
        <f t="shared" si="322"/>
        <v>0.75430600000000003</v>
      </c>
      <c r="AJ2750">
        <v>37715.300000000003</v>
      </c>
      <c r="AK2750" s="2">
        <f t="shared" si="328"/>
        <v>75430.600000000006</v>
      </c>
    </row>
    <row r="2751" spans="1:37" ht="12.75" customHeight="1">
      <c r="A2751" s="2">
        <v>14</v>
      </c>
      <c r="B2751" s="2">
        <v>15</v>
      </c>
      <c r="C2751" s="2" t="s">
        <v>10</v>
      </c>
      <c r="D2751" t="s">
        <v>1441</v>
      </c>
      <c r="E2751" s="2" t="s">
        <v>1608</v>
      </c>
      <c r="F2751" t="str">
        <f t="shared" si="323"/>
        <v>087INTERNAL CHARGES</v>
      </c>
      <c r="G2751" t="str">
        <f t="shared" si="324"/>
        <v>1538INTERNAL USER CHARGES - SANITATION &amp; REFUSE</v>
      </c>
      <c r="H2751" s="2" t="s">
        <v>1573</v>
      </c>
      <c r="I2751" t="s">
        <v>1327</v>
      </c>
      <c r="J2751" s="2" t="s">
        <v>555</v>
      </c>
      <c r="K2751" s="2" t="s">
        <v>556</v>
      </c>
      <c r="L2751" s="2" t="s">
        <v>688</v>
      </c>
      <c r="M2751" s="2" t="s">
        <v>689</v>
      </c>
      <c r="N2751" s="2" t="s">
        <v>1314</v>
      </c>
      <c r="O2751" s="2" t="s">
        <v>1071</v>
      </c>
      <c r="P2751" s="2">
        <v>18700</v>
      </c>
      <c r="Q2751" s="2">
        <v>0</v>
      </c>
      <c r="R2751" s="3">
        <f t="shared" si="325"/>
        <v>0</v>
      </c>
      <c r="S2751" s="3">
        <f t="shared" si="326"/>
        <v>0</v>
      </c>
      <c r="T2751" s="2">
        <v>0</v>
      </c>
      <c r="U2751" s="2">
        <v>0</v>
      </c>
      <c r="V2751" s="2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 s="2">
        <f t="shared" si="327"/>
        <v>0</v>
      </c>
      <c r="AI2751" s="2">
        <f t="shared" si="322"/>
        <v>0</v>
      </c>
      <c r="AJ2751">
        <v>0</v>
      </c>
      <c r="AK2751" s="2">
        <f t="shared" si="328"/>
        <v>0</v>
      </c>
    </row>
    <row r="2752" spans="1:37" ht="12.75" customHeight="1">
      <c r="A2752" s="2">
        <v>14</v>
      </c>
      <c r="B2752" s="2">
        <v>15</v>
      </c>
      <c r="C2752" s="2" t="s">
        <v>10</v>
      </c>
      <c r="D2752" t="s">
        <v>1442</v>
      </c>
      <c r="E2752" s="2" t="s">
        <v>1607</v>
      </c>
      <c r="F2752" t="str">
        <f t="shared" si="323"/>
        <v>087INTERNAL CHARGES</v>
      </c>
      <c r="G2752" t="str">
        <f t="shared" si="324"/>
        <v>1531INTERNAL ADMINISTRATION COSTS</v>
      </c>
      <c r="H2752" s="2" t="s">
        <v>1571</v>
      </c>
      <c r="I2752" t="s">
        <v>1327</v>
      </c>
      <c r="J2752" s="2" t="s">
        <v>563</v>
      </c>
      <c r="K2752" s="2" t="s">
        <v>564</v>
      </c>
      <c r="L2752" s="2" t="s">
        <v>688</v>
      </c>
      <c r="M2752" s="2" t="s">
        <v>689</v>
      </c>
      <c r="N2752" s="2" t="s">
        <v>1312</v>
      </c>
      <c r="O2752" s="2" t="s">
        <v>1062</v>
      </c>
      <c r="P2752" s="2">
        <v>374809</v>
      </c>
      <c r="Q2752" s="2">
        <v>367859</v>
      </c>
      <c r="R2752" s="3">
        <f t="shared" si="325"/>
        <v>388091.245</v>
      </c>
      <c r="S2752" s="3">
        <f t="shared" si="326"/>
        <v>408660.08098500001</v>
      </c>
      <c r="T2752" s="2">
        <v>0</v>
      </c>
      <c r="U2752" s="2">
        <v>0</v>
      </c>
      <c r="V2752" s="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 s="2">
        <f t="shared" si="327"/>
        <v>0</v>
      </c>
      <c r="AI2752" s="2">
        <f t="shared" si="322"/>
        <v>0</v>
      </c>
      <c r="AJ2752">
        <v>0</v>
      </c>
      <c r="AK2752" s="2">
        <f t="shared" si="328"/>
        <v>0</v>
      </c>
    </row>
    <row r="2753" spans="1:37" ht="12.75" customHeight="1">
      <c r="A2753" s="2">
        <v>14</v>
      </c>
      <c r="B2753" s="2">
        <v>15</v>
      </c>
      <c r="C2753" s="2" t="s">
        <v>10</v>
      </c>
      <c r="D2753" t="s">
        <v>1442</v>
      </c>
      <c r="E2753" s="2" t="s">
        <v>1607</v>
      </c>
      <c r="F2753" t="str">
        <f t="shared" si="323"/>
        <v>087INTERNAL CHARGES</v>
      </c>
      <c r="G2753" t="str">
        <f t="shared" si="324"/>
        <v>1532INTERNAL IT COSTS</v>
      </c>
      <c r="H2753" s="2" t="s">
        <v>1571</v>
      </c>
      <c r="I2753" t="s">
        <v>1327</v>
      </c>
      <c r="J2753" s="2" t="s">
        <v>563</v>
      </c>
      <c r="K2753" s="2" t="s">
        <v>564</v>
      </c>
      <c r="L2753" s="2" t="s">
        <v>688</v>
      </c>
      <c r="M2753" s="2" t="s">
        <v>689</v>
      </c>
      <c r="N2753" s="2" t="s">
        <v>1313</v>
      </c>
      <c r="O2753" s="2" t="s">
        <v>1068</v>
      </c>
      <c r="P2753" s="2">
        <v>504662</v>
      </c>
      <c r="Q2753" s="2">
        <v>697289</v>
      </c>
      <c r="R2753" s="3">
        <f t="shared" si="325"/>
        <v>735639.89500000002</v>
      </c>
      <c r="S2753" s="3">
        <f t="shared" si="326"/>
        <v>774628.80943500006</v>
      </c>
      <c r="T2753" s="2">
        <v>0</v>
      </c>
      <c r="U2753" s="2">
        <v>0</v>
      </c>
      <c r="V2753" s="2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 s="2">
        <f t="shared" si="327"/>
        <v>0</v>
      </c>
      <c r="AI2753" s="2">
        <f t="shared" si="322"/>
        <v>0</v>
      </c>
      <c r="AJ2753">
        <v>0</v>
      </c>
      <c r="AK2753" s="2">
        <f t="shared" si="328"/>
        <v>0</v>
      </c>
    </row>
    <row r="2754" spans="1:37" ht="12.75" customHeight="1">
      <c r="A2754" s="2">
        <v>14</v>
      </c>
      <c r="B2754" s="2">
        <v>15</v>
      </c>
      <c r="C2754" s="2" t="s">
        <v>10</v>
      </c>
      <c r="D2754" t="s">
        <v>1442</v>
      </c>
      <c r="E2754" s="2" t="s">
        <v>1607</v>
      </c>
      <c r="F2754" t="str">
        <f t="shared" si="323"/>
        <v>087INTERNAL CHARGES</v>
      </c>
      <c r="G2754" t="str">
        <f t="shared" si="324"/>
        <v>1533INTERNAL FACILITIES COSTS</v>
      </c>
      <c r="H2754" s="2" t="s">
        <v>1571</v>
      </c>
      <c r="I2754" t="s">
        <v>1327</v>
      </c>
      <c r="J2754" s="2" t="s">
        <v>563</v>
      </c>
      <c r="K2754" s="2" t="s">
        <v>564</v>
      </c>
      <c r="L2754" s="2" t="s">
        <v>688</v>
      </c>
      <c r="M2754" s="2" t="s">
        <v>689</v>
      </c>
      <c r="N2754" s="2" t="s">
        <v>938</v>
      </c>
      <c r="O2754" s="2" t="s">
        <v>939</v>
      </c>
      <c r="P2754" s="2">
        <v>62777</v>
      </c>
      <c r="Q2754" s="2">
        <v>66717</v>
      </c>
      <c r="R2754" s="3">
        <f t="shared" si="325"/>
        <v>70386.434999999998</v>
      </c>
      <c r="S2754" s="3">
        <f t="shared" si="326"/>
        <v>74116.916054999994</v>
      </c>
      <c r="T2754" s="2">
        <v>0</v>
      </c>
      <c r="U2754" s="2">
        <v>0</v>
      </c>
      <c r="V2754" s="2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 s="2">
        <f t="shared" si="327"/>
        <v>0</v>
      </c>
      <c r="AI2754" s="2">
        <f t="shared" si="322"/>
        <v>0</v>
      </c>
      <c r="AJ2754">
        <v>0</v>
      </c>
      <c r="AK2754" s="2">
        <f t="shared" si="328"/>
        <v>0</v>
      </c>
    </row>
    <row r="2755" spans="1:37" ht="12.75" customHeight="1">
      <c r="A2755" s="2">
        <v>14</v>
      </c>
      <c r="B2755" s="2">
        <v>15</v>
      </c>
      <c r="C2755" s="2" t="s">
        <v>10</v>
      </c>
      <c r="D2755" t="s">
        <v>1443</v>
      </c>
      <c r="E2755" s="2" t="s">
        <v>1606</v>
      </c>
      <c r="F2755" t="str">
        <f t="shared" si="323"/>
        <v>087INTERNAL CHARGES</v>
      </c>
      <c r="G2755" t="str">
        <f t="shared" si="324"/>
        <v>1531INTERNAL ADMINISTRATION COSTS</v>
      </c>
      <c r="H2755" s="2" t="s">
        <v>1569</v>
      </c>
      <c r="I2755" t="s">
        <v>1327</v>
      </c>
      <c r="J2755" s="2" t="s">
        <v>576</v>
      </c>
      <c r="K2755" s="2" t="s">
        <v>577</v>
      </c>
      <c r="L2755" s="2" t="s">
        <v>688</v>
      </c>
      <c r="M2755" s="2" t="s">
        <v>689</v>
      </c>
      <c r="N2755" s="2" t="s">
        <v>1312</v>
      </c>
      <c r="O2755" s="2" t="s">
        <v>1062</v>
      </c>
      <c r="P2755" s="2">
        <v>269390</v>
      </c>
      <c r="Q2755" s="2">
        <v>140416</v>
      </c>
      <c r="R2755" s="3">
        <f t="shared" si="325"/>
        <v>148138.88</v>
      </c>
      <c r="S2755" s="3">
        <f t="shared" si="326"/>
        <v>155990.24064</v>
      </c>
      <c r="T2755" s="2">
        <v>0</v>
      </c>
      <c r="U2755" s="2">
        <v>0</v>
      </c>
      <c r="V2755" s="2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 s="2">
        <f t="shared" si="327"/>
        <v>0</v>
      </c>
      <c r="AI2755" s="2">
        <f t="shared" si="322"/>
        <v>0</v>
      </c>
      <c r="AJ2755">
        <v>0</v>
      </c>
      <c r="AK2755" s="2">
        <f t="shared" si="328"/>
        <v>0</v>
      </c>
    </row>
    <row r="2756" spans="1:37" ht="12.75" customHeight="1">
      <c r="A2756" s="2">
        <v>14</v>
      </c>
      <c r="B2756" s="2">
        <v>15</v>
      </c>
      <c r="C2756" s="2" t="s">
        <v>10</v>
      </c>
      <c r="D2756" t="s">
        <v>1444</v>
      </c>
      <c r="E2756" s="2" t="s">
        <v>1607</v>
      </c>
      <c r="F2756" t="str">
        <f t="shared" si="323"/>
        <v>087INTERNAL CHARGES</v>
      </c>
      <c r="G2756" t="str">
        <f t="shared" si="324"/>
        <v>1531INTERNAL ADMINISTRATION COSTS</v>
      </c>
      <c r="H2756" s="2" t="s">
        <v>1570</v>
      </c>
      <c r="I2756" t="s">
        <v>1327</v>
      </c>
      <c r="J2756" s="2" t="s">
        <v>578</v>
      </c>
      <c r="K2756" s="2" t="s">
        <v>579</v>
      </c>
      <c r="L2756" s="2" t="s">
        <v>688</v>
      </c>
      <c r="M2756" s="2" t="s">
        <v>689</v>
      </c>
      <c r="N2756" s="2" t="s">
        <v>1312</v>
      </c>
      <c r="O2756" s="2" t="s">
        <v>1062</v>
      </c>
      <c r="P2756" s="2">
        <v>95466</v>
      </c>
      <c r="Q2756" s="2">
        <v>87499</v>
      </c>
      <c r="R2756" s="3">
        <f t="shared" si="325"/>
        <v>92311.445000000007</v>
      </c>
      <c r="S2756" s="3">
        <f t="shared" si="326"/>
        <v>97203.951585000003</v>
      </c>
      <c r="T2756" s="2">
        <v>0</v>
      </c>
      <c r="U2756" s="2">
        <v>0</v>
      </c>
      <c r="V2756" s="2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 s="2">
        <f t="shared" si="327"/>
        <v>0</v>
      </c>
      <c r="AI2756" s="2">
        <f t="shared" si="322"/>
        <v>0</v>
      </c>
      <c r="AJ2756">
        <v>0</v>
      </c>
      <c r="AK2756" s="2">
        <f t="shared" si="328"/>
        <v>0</v>
      </c>
    </row>
    <row r="2757" spans="1:37" ht="12.75" customHeight="1">
      <c r="A2757" s="2">
        <v>14</v>
      </c>
      <c r="B2757" s="2">
        <v>15</v>
      </c>
      <c r="C2757" s="2" t="s">
        <v>10</v>
      </c>
      <c r="D2757" t="s">
        <v>1444</v>
      </c>
      <c r="E2757" s="2" t="s">
        <v>1607</v>
      </c>
      <c r="F2757" t="str">
        <f t="shared" si="323"/>
        <v>087INTERNAL CHARGES</v>
      </c>
      <c r="G2757" t="str">
        <f t="shared" si="324"/>
        <v>1532INTERNAL IT COSTS</v>
      </c>
      <c r="H2757" s="2" t="s">
        <v>1570</v>
      </c>
      <c r="I2757" t="s">
        <v>1327</v>
      </c>
      <c r="J2757" s="2" t="s">
        <v>578</v>
      </c>
      <c r="K2757" s="2" t="s">
        <v>579</v>
      </c>
      <c r="L2757" s="2" t="s">
        <v>688</v>
      </c>
      <c r="M2757" s="2" t="s">
        <v>689</v>
      </c>
      <c r="N2757" s="2" t="s">
        <v>1313</v>
      </c>
      <c r="O2757" s="2" t="s">
        <v>1068</v>
      </c>
      <c r="P2757" s="2">
        <v>67288</v>
      </c>
      <c r="Q2757" s="2">
        <v>92972</v>
      </c>
      <c r="R2757" s="3">
        <f t="shared" si="325"/>
        <v>98085.46</v>
      </c>
      <c r="S2757" s="3">
        <f t="shared" si="326"/>
        <v>103283.98938000001</v>
      </c>
      <c r="T2757" s="2">
        <v>0</v>
      </c>
      <c r="U2757" s="2">
        <v>0</v>
      </c>
      <c r="V2757" s="2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 s="2">
        <f t="shared" si="327"/>
        <v>0</v>
      </c>
      <c r="AI2757" s="2">
        <f t="shared" si="322"/>
        <v>0</v>
      </c>
      <c r="AJ2757">
        <v>0</v>
      </c>
      <c r="AK2757" s="2">
        <f t="shared" si="328"/>
        <v>0</v>
      </c>
    </row>
    <row r="2758" spans="1:37" ht="12.75" customHeight="1">
      <c r="A2758" s="2">
        <v>14</v>
      </c>
      <c r="B2758" s="2">
        <v>15</v>
      </c>
      <c r="C2758" s="2" t="s">
        <v>10</v>
      </c>
      <c r="D2758" t="s">
        <v>1444</v>
      </c>
      <c r="E2758" s="2" t="s">
        <v>1607</v>
      </c>
      <c r="F2758" t="str">
        <f t="shared" si="323"/>
        <v>087INTERNAL CHARGES</v>
      </c>
      <c r="G2758" t="str">
        <f t="shared" si="324"/>
        <v>1533INTERNAL FACILITIES COSTS</v>
      </c>
      <c r="H2758" s="2" t="s">
        <v>1570</v>
      </c>
      <c r="I2758" t="s">
        <v>1327</v>
      </c>
      <c r="J2758" s="2" t="s">
        <v>578</v>
      </c>
      <c r="K2758" s="2" t="s">
        <v>579</v>
      </c>
      <c r="L2758" s="2" t="s">
        <v>688</v>
      </c>
      <c r="M2758" s="2" t="s">
        <v>689</v>
      </c>
      <c r="N2758" s="2" t="s">
        <v>938</v>
      </c>
      <c r="O2758" s="2" t="s">
        <v>939</v>
      </c>
      <c r="P2758" s="2">
        <v>125554</v>
      </c>
      <c r="Q2758" s="2">
        <v>133433</v>
      </c>
      <c r="R2758" s="3">
        <f t="shared" si="325"/>
        <v>140771.815</v>
      </c>
      <c r="S2758" s="3">
        <f t="shared" si="326"/>
        <v>148232.72119499999</v>
      </c>
      <c r="T2758" s="2">
        <v>0</v>
      </c>
      <c r="U2758" s="2">
        <v>0</v>
      </c>
      <c r="V2758" s="2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 s="2">
        <f t="shared" si="327"/>
        <v>0</v>
      </c>
      <c r="AI2758" s="2">
        <f t="shared" si="322"/>
        <v>0</v>
      </c>
      <c r="AJ2758">
        <v>0</v>
      </c>
      <c r="AK2758" s="2">
        <f t="shared" si="328"/>
        <v>0</v>
      </c>
    </row>
    <row r="2759" spans="1:37" ht="12.75" customHeight="1">
      <c r="A2759" s="2">
        <v>14</v>
      </c>
      <c r="B2759" s="2">
        <v>15</v>
      </c>
      <c r="C2759" s="2" t="s">
        <v>10</v>
      </c>
      <c r="D2759" t="s">
        <v>1445</v>
      </c>
      <c r="E2759" s="2" t="s">
        <v>1607</v>
      </c>
      <c r="F2759" t="str">
        <f t="shared" si="323"/>
        <v>087INTERNAL CHARGES</v>
      </c>
      <c r="G2759" t="str">
        <f t="shared" si="324"/>
        <v>1531INTERNAL ADMINISTRATION COSTS</v>
      </c>
      <c r="H2759" s="2" t="s">
        <v>1570</v>
      </c>
      <c r="I2759" t="s">
        <v>1327</v>
      </c>
      <c r="J2759" s="2" t="s">
        <v>436</v>
      </c>
      <c r="K2759" s="2" t="s">
        <v>580</v>
      </c>
      <c r="L2759" s="2" t="s">
        <v>688</v>
      </c>
      <c r="M2759" s="2" t="s">
        <v>689</v>
      </c>
      <c r="N2759" s="2" t="s">
        <v>1312</v>
      </c>
      <c r="O2759" s="2" t="s">
        <v>1062</v>
      </c>
      <c r="P2759" s="2">
        <v>409635</v>
      </c>
      <c r="Q2759" s="2">
        <v>396063</v>
      </c>
      <c r="R2759" s="3">
        <f t="shared" si="325"/>
        <v>417846.46500000003</v>
      </c>
      <c r="S2759" s="3">
        <f t="shared" si="326"/>
        <v>439992.32764500001</v>
      </c>
      <c r="T2759" s="2">
        <v>0</v>
      </c>
      <c r="U2759" s="2">
        <v>0</v>
      </c>
      <c r="V2759" s="2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 s="2">
        <f t="shared" si="327"/>
        <v>0</v>
      </c>
      <c r="AI2759" s="2">
        <f t="shared" si="322"/>
        <v>0</v>
      </c>
      <c r="AJ2759">
        <v>0</v>
      </c>
      <c r="AK2759" s="2">
        <f t="shared" si="328"/>
        <v>0</v>
      </c>
    </row>
    <row r="2760" spans="1:37" ht="12.75" customHeight="1">
      <c r="A2760" s="2">
        <v>14</v>
      </c>
      <c r="B2760" s="2">
        <v>15</v>
      </c>
      <c r="C2760" s="2" t="s">
        <v>10</v>
      </c>
      <c r="D2760" t="s">
        <v>1445</v>
      </c>
      <c r="E2760" s="2" t="s">
        <v>1607</v>
      </c>
      <c r="F2760" t="str">
        <f t="shared" si="323"/>
        <v>087INTERNAL CHARGES</v>
      </c>
      <c r="G2760" t="str">
        <f t="shared" si="324"/>
        <v>1532INTERNAL IT COSTS</v>
      </c>
      <c r="H2760" s="2" t="s">
        <v>1570</v>
      </c>
      <c r="I2760" t="s">
        <v>1327</v>
      </c>
      <c r="J2760" s="2" t="s">
        <v>436</v>
      </c>
      <c r="K2760" s="2" t="s">
        <v>580</v>
      </c>
      <c r="L2760" s="2" t="s">
        <v>688</v>
      </c>
      <c r="M2760" s="2" t="s">
        <v>689</v>
      </c>
      <c r="N2760" s="2" t="s">
        <v>1313</v>
      </c>
      <c r="O2760" s="2" t="s">
        <v>1068</v>
      </c>
      <c r="P2760" s="2">
        <v>437374</v>
      </c>
      <c r="Q2760" s="2">
        <v>604318</v>
      </c>
      <c r="R2760" s="3">
        <f t="shared" si="325"/>
        <v>637555.49</v>
      </c>
      <c r="S2760" s="3">
        <f t="shared" si="326"/>
        <v>671345.93096999999</v>
      </c>
      <c r="T2760" s="2">
        <v>0</v>
      </c>
      <c r="U2760" s="2">
        <v>0</v>
      </c>
      <c r="V2760" s="2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 s="2">
        <f t="shared" si="327"/>
        <v>0</v>
      </c>
      <c r="AI2760" s="2">
        <f t="shared" si="322"/>
        <v>0</v>
      </c>
      <c r="AJ2760">
        <v>0</v>
      </c>
      <c r="AK2760" s="2">
        <f t="shared" si="328"/>
        <v>0</v>
      </c>
    </row>
    <row r="2761" spans="1:37" ht="12.75" customHeight="1">
      <c r="A2761" s="2">
        <v>14</v>
      </c>
      <c r="B2761" s="2">
        <v>15</v>
      </c>
      <c r="C2761" s="2" t="s">
        <v>10</v>
      </c>
      <c r="D2761" t="s">
        <v>1445</v>
      </c>
      <c r="E2761" s="2" t="s">
        <v>1607</v>
      </c>
      <c r="F2761" t="str">
        <f t="shared" si="323"/>
        <v>087INTERNAL CHARGES</v>
      </c>
      <c r="G2761" t="str">
        <f t="shared" si="324"/>
        <v>1533INTERNAL FACILITIES COSTS</v>
      </c>
      <c r="H2761" s="2" t="s">
        <v>1570</v>
      </c>
      <c r="I2761" t="s">
        <v>1327</v>
      </c>
      <c r="J2761" s="2" t="s">
        <v>436</v>
      </c>
      <c r="K2761" s="2" t="s">
        <v>580</v>
      </c>
      <c r="L2761" s="2" t="s">
        <v>688</v>
      </c>
      <c r="M2761" s="2" t="s">
        <v>689</v>
      </c>
      <c r="N2761" s="2" t="s">
        <v>938</v>
      </c>
      <c r="O2761" s="2" t="s">
        <v>939</v>
      </c>
      <c r="P2761" s="2">
        <v>564991</v>
      </c>
      <c r="Q2761" s="2">
        <v>600449</v>
      </c>
      <c r="R2761" s="3">
        <f t="shared" si="325"/>
        <v>633473.69499999995</v>
      </c>
      <c r="S2761" s="3">
        <f t="shared" si="326"/>
        <v>667047.80083499989</v>
      </c>
      <c r="T2761" s="2">
        <v>0</v>
      </c>
      <c r="U2761" s="2">
        <v>0</v>
      </c>
      <c r="V2761" s="2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 s="2">
        <f t="shared" si="327"/>
        <v>0</v>
      </c>
      <c r="AI2761" s="2">
        <f t="shared" si="322"/>
        <v>0</v>
      </c>
      <c r="AJ2761">
        <v>0</v>
      </c>
      <c r="AK2761" s="2">
        <f t="shared" si="328"/>
        <v>0</v>
      </c>
    </row>
    <row r="2762" spans="1:37" ht="12.75" customHeight="1">
      <c r="A2762" s="2">
        <v>14</v>
      </c>
      <c r="B2762" s="2">
        <v>15</v>
      </c>
      <c r="C2762" s="2" t="s">
        <v>10</v>
      </c>
      <c r="D2762" t="s">
        <v>1446</v>
      </c>
      <c r="E2762" s="2" t="s">
        <v>1607</v>
      </c>
      <c r="F2762" t="str">
        <f t="shared" si="323"/>
        <v>087INTERNAL CHARGES</v>
      </c>
      <c r="G2762" t="str">
        <f t="shared" si="324"/>
        <v>1531INTERNAL ADMINISTRATION COSTS</v>
      </c>
      <c r="H2762" s="2" t="s">
        <v>1573</v>
      </c>
      <c r="I2762" t="s">
        <v>1327</v>
      </c>
      <c r="J2762" s="2" t="s">
        <v>581</v>
      </c>
      <c r="K2762" s="2" t="s">
        <v>582</v>
      </c>
      <c r="L2762" s="2" t="s">
        <v>688</v>
      </c>
      <c r="M2762" s="2" t="s">
        <v>689</v>
      </c>
      <c r="N2762" s="2" t="s">
        <v>1312</v>
      </c>
      <c r="O2762" s="2" t="s">
        <v>1062</v>
      </c>
      <c r="P2762" s="2">
        <v>3452</v>
      </c>
      <c r="Q2762" s="2">
        <v>5706</v>
      </c>
      <c r="R2762" s="3">
        <f t="shared" si="325"/>
        <v>6019.83</v>
      </c>
      <c r="S2762" s="3">
        <f t="shared" si="326"/>
        <v>6338.8809899999997</v>
      </c>
      <c r="T2762" s="2">
        <v>0</v>
      </c>
      <c r="U2762" s="2">
        <v>0</v>
      </c>
      <c r="V2762" s="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 s="2">
        <f t="shared" si="327"/>
        <v>0</v>
      </c>
      <c r="AI2762" s="2">
        <f t="shared" si="322"/>
        <v>0</v>
      </c>
      <c r="AJ2762">
        <v>0</v>
      </c>
      <c r="AK2762" s="2">
        <f t="shared" si="328"/>
        <v>0</v>
      </c>
    </row>
    <row r="2763" spans="1:37" ht="12.75" customHeight="1">
      <c r="A2763" s="2">
        <v>14</v>
      </c>
      <c r="B2763" s="2">
        <v>15</v>
      </c>
      <c r="C2763" s="2" t="s">
        <v>10</v>
      </c>
      <c r="D2763" t="s">
        <v>1446</v>
      </c>
      <c r="E2763" s="2" t="s">
        <v>1607</v>
      </c>
      <c r="F2763" t="str">
        <f t="shared" si="323"/>
        <v>087INTERNAL CHARGES</v>
      </c>
      <c r="G2763" t="str">
        <f t="shared" si="324"/>
        <v>1532INTERNAL IT COSTS</v>
      </c>
      <c r="H2763" s="2" t="s">
        <v>1573</v>
      </c>
      <c r="I2763" t="s">
        <v>1327</v>
      </c>
      <c r="J2763" s="2" t="s">
        <v>581</v>
      </c>
      <c r="K2763" s="2" t="s">
        <v>582</v>
      </c>
      <c r="L2763" s="2" t="s">
        <v>688</v>
      </c>
      <c r="M2763" s="2" t="s">
        <v>689</v>
      </c>
      <c r="N2763" s="2" t="s">
        <v>1313</v>
      </c>
      <c r="O2763" s="2" t="s">
        <v>1068</v>
      </c>
      <c r="P2763" s="2">
        <v>33644</v>
      </c>
      <c r="Q2763" s="2">
        <v>46486</v>
      </c>
      <c r="R2763" s="3">
        <f t="shared" si="325"/>
        <v>49042.73</v>
      </c>
      <c r="S2763" s="3">
        <f t="shared" si="326"/>
        <v>51641.994690000007</v>
      </c>
      <c r="T2763" s="2">
        <v>0</v>
      </c>
      <c r="U2763" s="2">
        <v>0</v>
      </c>
      <c r="V2763" s="2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 s="2">
        <f t="shared" si="327"/>
        <v>0</v>
      </c>
      <c r="AI2763" s="2">
        <f t="shared" si="322"/>
        <v>0</v>
      </c>
      <c r="AJ2763">
        <v>0</v>
      </c>
      <c r="AK2763" s="2">
        <f t="shared" si="328"/>
        <v>0</v>
      </c>
    </row>
    <row r="2764" spans="1:37" ht="12.75" customHeight="1">
      <c r="A2764" s="2">
        <v>14</v>
      </c>
      <c r="B2764" s="2">
        <v>15</v>
      </c>
      <c r="C2764" s="2" t="s">
        <v>10</v>
      </c>
      <c r="D2764" t="s">
        <v>1446</v>
      </c>
      <c r="E2764" s="2" t="s">
        <v>1607</v>
      </c>
      <c r="F2764" t="str">
        <f t="shared" si="323"/>
        <v>087INTERNAL CHARGES</v>
      </c>
      <c r="G2764" t="str">
        <f t="shared" si="324"/>
        <v>1533INTERNAL FACILITIES COSTS</v>
      </c>
      <c r="H2764" s="2" t="s">
        <v>1573</v>
      </c>
      <c r="I2764" t="s">
        <v>1327</v>
      </c>
      <c r="J2764" s="2" t="s">
        <v>581</v>
      </c>
      <c r="K2764" s="2" t="s">
        <v>582</v>
      </c>
      <c r="L2764" s="2" t="s">
        <v>688</v>
      </c>
      <c r="M2764" s="2" t="s">
        <v>689</v>
      </c>
      <c r="N2764" s="2" t="s">
        <v>938</v>
      </c>
      <c r="O2764" s="2" t="s">
        <v>939</v>
      </c>
      <c r="P2764" s="2">
        <v>62777</v>
      </c>
      <c r="Q2764" s="2">
        <v>66717</v>
      </c>
      <c r="R2764" s="3">
        <f t="shared" si="325"/>
        <v>70386.434999999998</v>
      </c>
      <c r="S2764" s="3">
        <f t="shared" si="326"/>
        <v>74116.916054999994</v>
      </c>
      <c r="T2764" s="2">
        <v>0</v>
      </c>
      <c r="U2764" s="2">
        <v>0</v>
      </c>
      <c r="V2764" s="2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 s="2">
        <f t="shared" si="327"/>
        <v>0</v>
      </c>
      <c r="AI2764" s="2">
        <f t="shared" si="322"/>
        <v>0</v>
      </c>
      <c r="AJ2764">
        <v>0</v>
      </c>
      <c r="AK2764" s="2">
        <f t="shared" si="328"/>
        <v>0</v>
      </c>
    </row>
    <row r="2765" spans="1:37" ht="12.75" customHeight="1">
      <c r="A2765" s="2">
        <v>14</v>
      </c>
      <c r="B2765" s="2">
        <v>15</v>
      </c>
      <c r="C2765" s="2" t="s">
        <v>10</v>
      </c>
      <c r="D2765" t="s">
        <v>1447</v>
      </c>
      <c r="E2765" s="2" t="s">
        <v>1607</v>
      </c>
      <c r="F2765" t="str">
        <f t="shared" si="323"/>
        <v>087INTERNAL CHARGES</v>
      </c>
      <c r="G2765" t="str">
        <f t="shared" si="324"/>
        <v>1531INTERNAL ADMINISTRATION COSTS</v>
      </c>
      <c r="H2765" s="2" t="s">
        <v>1573</v>
      </c>
      <c r="I2765" t="s">
        <v>1327</v>
      </c>
      <c r="J2765" s="2" t="s">
        <v>585</v>
      </c>
      <c r="K2765" s="2" t="s">
        <v>586</v>
      </c>
      <c r="L2765" s="2" t="s">
        <v>688</v>
      </c>
      <c r="M2765" s="2" t="s">
        <v>689</v>
      </c>
      <c r="N2765" s="2" t="s">
        <v>1312</v>
      </c>
      <c r="O2765" s="2" t="s">
        <v>1062</v>
      </c>
      <c r="P2765" s="2">
        <v>307955</v>
      </c>
      <c r="Q2765" s="2">
        <v>316398</v>
      </c>
      <c r="R2765" s="3">
        <f t="shared" si="325"/>
        <v>333799.89</v>
      </c>
      <c r="S2765" s="3">
        <f t="shared" si="326"/>
        <v>351491.28417</v>
      </c>
      <c r="T2765" s="2">
        <v>0</v>
      </c>
      <c r="U2765" s="2">
        <v>0</v>
      </c>
      <c r="V2765" s="2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 s="2">
        <f t="shared" si="327"/>
        <v>0</v>
      </c>
      <c r="AI2765" s="2">
        <f t="shared" si="322"/>
        <v>0</v>
      </c>
      <c r="AJ2765">
        <v>0</v>
      </c>
      <c r="AK2765" s="2">
        <f t="shared" si="328"/>
        <v>0</v>
      </c>
    </row>
    <row r="2766" spans="1:37" ht="12.75" customHeight="1">
      <c r="A2766" s="2">
        <v>14</v>
      </c>
      <c r="B2766" s="2">
        <v>15</v>
      </c>
      <c r="C2766" s="2" t="s">
        <v>10</v>
      </c>
      <c r="D2766" t="s">
        <v>1447</v>
      </c>
      <c r="E2766" s="2" t="s">
        <v>1607</v>
      </c>
      <c r="F2766" t="str">
        <f t="shared" si="323"/>
        <v>087INTERNAL CHARGES</v>
      </c>
      <c r="G2766" t="str">
        <f t="shared" si="324"/>
        <v>1532INTERNAL IT COSTS</v>
      </c>
      <c r="H2766" s="2" t="s">
        <v>1573</v>
      </c>
      <c r="I2766" t="s">
        <v>1327</v>
      </c>
      <c r="J2766" s="2" t="s">
        <v>585</v>
      </c>
      <c r="K2766" s="2" t="s">
        <v>586</v>
      </c>
      <c r="L2766" s="2" t="s">
        <v>688</v>
      </c>
      <c r="M2766" s="2" t="s">
        <v>689</v>
      </c>
      <c r="N2766" s="2" t="s">
        <v>1313</v>
      </c>
      <c r="O2766" s="2" t="s">
        <v>1068</v>
      </c>
      <c r="P2766" s="2">
        <v>67288</v>
      </c>
      <c r="Q2766" s="2">
        <v>92972</v>
      </c>
      <c r="R2766" s="3">
        <f t="shared" si="325"/>
        <v>98085.46</v>
      </c>
      <c r="S2766" s="3">
        <f t="shared" si="326"/>
        <v>103283.98938000001</v>
      </c>
      <c r="T2766" s="2">
        <v>0</v>
      </c>
      <c r="U2766" s="2">
        <v>0</v>
      </c>
      <c r="V2766" s="2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 s="2">
        <f t="shared" si="327"/>
        <v>0</v>
      </c>
      <c r="AI2766" s="2">
        <f t="shared" si="322"/>
        <v>0</v>
      </c>
      <c r="AJ2766">
        <v>0</v>
      </c>
      <c r="AK2766" s="2">
        <f t="shared" si="328"/>
        <v>0</v>
      </c>
    </row>
    <row r="2767" spans="1:37" ht="12.75" customHeight="1">
      <c r="A2767" s="2">
        <v>14</v>
      </c>
      <c r="B2767" s="2">
        <v>15</v>
      </c>
      <c r="C2767" s="2" t="s">
        <v>10</v>
      </c>
      <c r="D2767" t="s">
        <v>1447</v>
      </c>
      <c r="E2767" s="2" t="s">
        <v>1607</v>
      </c>
      <c r="F2767" t="str">
        <f t="shared" si="323"/>
        <v>087INTERNAL CHARGES</v>
      </c>
      <c r="G2767" t="str">
        <f t="shared" si="324"/>
        <v>1533INTERNAL FACILITIES COSTS</v>
      </c>
      <c r="H2767" s="2" t="s">
        <v>1573</v>
      </c>
      <c r="I2767" t="s">
        <v>1327</v>
      </c>
      <c r="J2767" s="2" t="s">
        <v>585</v>
      </c>
      <c r="K2767" s="2" t="s">
        <v>586</v>
      </c>
      <c r="L2767" s="2" t="s">
        <v>688</v>
      </c>
      <c r="M2767" s="2" t="s">
        <v>689</v>
      </c>
      <c r="N2767" s="2" t="s">
        <v>938</v>
      </c>
      <c r="O2767" s="2" t="s">
        <v>939</v>
      </c>
      <c r="P2767" s="2">
        <v>313884</v>
      </c>
      <c r="Q2767" s="2">
        <v>333583</v>
      </c>
      <c r="R2767" s="3">
        <f t="shared" si="325"/>
        <v>351930.065</v>
      </c>
      <c r="S2767" s="3">
        <f t="shared" si="326"/>
        <v>370582.35844500002</v>
      </c>
      <c r="T2767" s="2">
        <v>0</v>
      </c>
      <c r="U2767" s="2">
        <v>0</v>
      </c>
      <c r="V2767" s="2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 s="2">
        <f t="shared" si="327"/>
        <v>0</v>
      </c>
      <c r="AI2767" s="2">
        <f t="shared" si="322"/>
        <v>0</v>
      </c>
      <c r="AJ2767">
        <v>0</v>
      </c>
      <c r="AK2767" s="2">
        <f t="shared" si="328"/>
        <v>0</v>
      </c>
    </row>
    <row r="2768" spans="1:37" ht="12.75" customHeight="1">
      <c r="A2768" s="2">
        <v>14</v>
      </c>
      <c r="B2768" s="2">
        <v>15</v>
      </c>
      <c r="C2768" s="2" t="s">
        <v>10</v>
      </c>
      <c r="D2768" t="s">
        <v>1448</v>
      </c>
      <c r="E2768" s="2" t="s">
        <v>1607</v>
      </c>
      <c r="F2768" t="str">
        <f t="shared" si="323"/>
        <v>087INTERNAL CHARGES</v>
      </c>
      <c r="G2768" t="str">
        <f t="shared" si="324"/>
        <v>1531INTERNAL ADMINISTRATION COSTS</v>
      </c>
      <c r="H2768" s="2" t="s">
        <v>1567</v>
      </c>
      <c r="I2768" t="s">
        <v>1327</v>
      </c>
      <c r="J2768" s="2" t="s">
        <v>587</v>
      </c>
      <c r="K2768" s="2" t="s">
        <v>588</v>
      </c>
      <c r="L2768" s="2" t="s">
        <v>688</v>
      </c>
      <c r="M2768" s="2" t="s">
        <v>689</v>
      </c>
      <c r="N2768" s="2" t="s">
        <v>1312</v>
      </c>
      <c r="O2768" s="2" t="s">
        <v>1062</v>
      </c>
      <c r="P2768" s="2">
        <v>1240212</v>
      </c>
      <c r="Q2768" s="2">
        <v>1271469</v>
      </c>
      <c r="R2768" s="3">
        <f t="shared" si="325"/>
        <v>1341399.7949999999</v>
      </c>
      <c r="S2768" s="3">
        <f t="shared" si="326"/>
        <v>1412493.984135</v>
      </c>
      <c r="T2768" s="2">
        <v>0</v>
      </c>
      <c r="U2768" s="2">
        <v>0</v>
      </c>
      <c r="V2768" s="2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 s="2">
        <f t="shared" si="327"/>
        <v>0</v>
      </c>
      <c r="AI2768" s="2">
        <f t="shared" si="322"/>
        <v>0</v>
      </c>
      <c r="AJ2768">
        <v>0</v>
      </c>
      <c r="AK2768" s="2">
        <f t="shared" si="328"/>
        <v>0</v>
      </c>
    </row>
    <row r="2769" spans="1:37" ht="12.75" customHeight="1">
      <c r="A2769" s="2">
        <v>14</v>
      </c>
      <c r="B2769" s="2">
        <v>15</v>
      </c>
      <c r="C2769" s="2" t="s">
        <v>10</v>
      </c>
      <c r="D2769" t="s">
        <v>1448</v>
      </c>
      <c r="E2769" s="2" t="s">
        <v>1607</v>
      </c>
      <c r="F2769" t="str">
        <f t="shared" si="323"/>
        <v>087INTERNAL CHARGES</v>
      </c>
      <c r="G2769" t="str">
        <f t="shared" si="324"/>
        <v>1532INTERNAL IT COSTS</v>
      </c>
      <c r="H2769" s="2" t="s">
        <v>1567</v>
      </c>
      <c r="I2769" t="s">
        <v>1327</v>
      </c>
      <c r="J2769" s="2" t="s">
        <v>587</v>
      </c>
      <c r="K2769" s="2" t="s">
        <v>588</v>
      </c>
      <c r="L2769" s="2" t="s">
        <v>688</v>
      </c>
      <c r="M2769" s="2" t="s">
        <v>689</v>
      </c>
      <c r="N2769" s="2" t="s">
        <v>1313</v>
      </c>
      <c r="O2769" s="2" t="s">
        <v>1068</v>
      </c>
      <c r="P2769" s="2">
        <v>168221</v>
      </c>
      <c r="Q2769" s="2">
        <v>232430</v>
      </c>
      <c r="R2769" s="3">
        <f t="shared" si="325"/>
        <v>245213.65</v>
      </c>
      <c r="S2769" s="3">
        <f t="shared" si="326"/>
        <v>258209.97344999999</v>
      </c>
      <c r="T2769" s="2">
        <v>0</v>
      </c>
      <c r="U2769" s="2">
        <v>0</v>
      </c>
      <c r="V2769" s="2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 s="2">
        <f t="shared" si="327"/>
        <v>0</v>
      </c>
      <c r="AI2769" s="2">
        <f t="shared" si="322"/>
        <v>0</v>
      </c>
      <c r="AJ2769">
        <v>0</v>
      </c>
      <c r="AK2769" s="2">
        <f t="shared" si="328"/>
        <v>0</v>
      </c>
    </row>
    <row r="2770" spans="1:37" ht="12.75" customHeight="1">
      <c r="A2770" s="2">
        <v>14</v>
      </c>
      <c r="B2770" s="2">
        <v>15</v>
      </c>
      <c r="C2770" s="2" t="s">
        <v>10</v>
      </c>
      <c r="D2770" t="s">
        <v>1448</v>
      </c>
      <c r="E2770" s="2" t="s">
        <v>1607</v>
      </c>
      <c r="F2770" t="str">
        <f t="shared" si="323"/>
        <v>087INTERNAL CHARGES</v>
      </c>
      <c r="G2770" t="str">
        <f t="shared" si="324"/>
        <v>1533INTERNAL FACILITIES COSTS</v>
      </c>
      <c r="H2770" s="2" t="s">
        <v>1567</v>
      </c>
      <c r="I2770" t="s">
        <v>1327</v>
      </c>
      <c r="J2770" s="2" t="s">
        <v>587</v>
      </c>
      <c r="K2770" s="2" t="s">
        <v>588</v>
      </c>
      <c r="L2770" s="2" t="s">
        <v>688</v>
      </c>
      <c r="M2770" s="2" t="s">
        <v>689</v>
      </c>
      <c r="N2770" s="2" t="s">
        <v>938</v>
      </c>
      <c r="O2770" s="2" t="s">
        <v>939</v>
      </c>
      <c r="P2770" s="2">
        <v>3766607</v>
      </c>
      <c r="Q2770" s="2">
        <v>4002995</v>
      </c>
      <c r="R2770" s="3">
        <f t="shared" si="325"/>
        <v>4223159.7249999996</v>
      </c>
      <c r="S2770" s="3">
        <f t="shared" si="326"/>
        <v>4446987.1904249992</v>
      </c>
      <c r="T2770" s="2">
        <v>0</v>
      </c>
      <c r="U2770" s="2">
        <v>0</v>
      </c>
      <c r="V2770" s="2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 s="2">
        <f t="shared" si="327"/>
        <v>0</v>
      </c>
      <c r="AI2770" s="2">
        <f t="shared" si="322"/>
        <v>0</v>
      </c>
      <c r="AJ2770">
        <v>0</v>
      </c>
      <c r="AK2770" s="2">
        <f t="shared" si="328"/>
        <v>0</v>
      </c>
    </row>
    <row r="2771" spans="1:37" ht="12.75" customHeight="1">
      <c r="A2771" s="2">
        <v>14</v>
      </c>
      <c r="B2771" s="2">
        <v>15</v>
      </c>
      <c r="C2771" s="2" t="s">
        <v>10</v>
      </c>
      <c r="D2771" t="s">
        <v>1449</v>
      </c>
      <c r="E2771" s="2" t="s">
        <v>1607</v>
      </c>
      <c r="F2771" t="str">
        <f t="shared" si="323"/>
        <v>087INTERNAL CHARGES</v>
      </c>
      <c r="G2771" t="str">
        <f t="shared" si="324"/>
        <v>1531INTERNAL ADMINISTRATION COSTS</v>
      </c>
      <c r="H2771" s="2" t="s">
        <v>1573</v>
      </c>
      <c r="I2771" t="s">
        <v>1327</v>
      </c>
      <c r="J2771" s="2" t="s">
        <v>591</v>
      </c>
      <c r="K2771" s="2" t="s">
        <v>592</v>
      </c>
      <c r="L2771" s="2" t="s">
        <v>688</v>
      </c>
      <c r="M2771" s="2" t="s">
        <v>689</v>
      </c>
      <c r="N2771" s="2" t="s">
        <v>1312</v>
      </c>
      <c r="O2771" s="2" t="s">
        <v>1062</v>
      </c>
      <c r="P2771" s="2">
        <v>308440</v>
      </c>
      <c r="Q2771" s="2">
        <v>445266</v>
      </c>
      <c r="R2771" s="3">
        <f t="shared" si="325"/>
        <v>469755.63</v>
      </c>
      <c r="S2771" s="3">
        <f t="shared" si="326"/>
        <v>494652.67839000002</v>
      </c>
      <c r="T2771" s="2">
        <v>0</v>
      </c>
      <c r="U2771" s="2">
        <v>0</v>
      </c>
      <c r="V2771" s="2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 s="2">
        <f t="shared" si="327"/>
        <v>0</v>
      </c>
      <c r="AI2771" s="2">
        <f t="shared" si="322"/>
        <v>0</v>
      </c>
      <c r="AJ2771">
        <v>0</v>
      </c>
      <c r="AK2771" s="2">
        <f t="shared" si="328"/>
        <v>0</v>
      </c>
    </row>
    <row r="2772" spans="1:37" ht="12.75" customHeight="1">
      <c r="A2772" s="2">
        <v>14</v>
      </c>
      <c r="B2772" s="2">
        <v>15</v>
      </c>
      <c r="C2772" s="2" t="s">
        <v>10</v>
      </c>
      <c r="D2772" t="s">
        <v>1449</v>
      </c>
      <c r="E2772" s="2" t="s">
        <v>1607</v>
      </c>
      <c r="F2772" t="str">
        <f t="shared" si="323"/>
        <v>087INTERNAL CHARGES</v>
      </c>
      <c r="G2772" t="str">
        <f t="shared" si="324"/>
        <v>1533INTERNAL FACILITIES COSTS</v>
      </c>
      <c r="H2772" s="2" t="s">
        <v>1573</v>
      </c>
      <c r="I2772" t="s">
        <v>1327</v>
      </c>
      <c r="J2772" s="2" t="s">
        <v>591</v>
      </c>
      <c r="K2772" s="2" t="s">
        <v>592</v>
      </c>
      <c r="L2772" s="2" t="s">
        <v>688</v>
      </c>
      <c r="M2772" s="2" t="s">
        <v>689</v>
      </c>
      <c r="N2772" s="2" t="s">
        <v>938</v>
      </c>
      <c r="O2772" s="2" t="s">
        <v>939</v>
      </c>
      <c r="P2772" s="2">
        <v>125554</v>
      </c>
      <c r="Q2772" s="2">
        <v>133433</v>
      </c>
      <c r="R2772" s="3">
        <f t="shared" si="325"/>
        <v>140771.815</v>
      </c>
      <c r="S2772" s="3">
        <f t="shared" si="326"/>
        <v>148232.72119499999</v>
      </c>
      <c r="T2772" s="2">
        <v>0</v>
      </c>
      <c r="U2772" s="2">
        <v>0</v>
      </c>
      <c r="V2772" s="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 s="2">
        <f t="shared" si="327"/>
        <v>0</v>
      </c>
      <c r="AI2772" s="2">
        <f t="shared" ref="AI2772:AI2882" si="329">AH2772/P2772</f>
        <v>0</v>
      </c>
      <c r="AJ2772">
        <v>0</v>
      </c>
      <c r="AK2772" s="2">
        <f t="shared" si="328"/>
        <v>0</v>
      </c>
    </row>
    <row r="2773" spans="1:37" ht="12.75" customHeight="1">
      <c r="A2773" s="2">
        <v>14</v>
      </c>
      <c r="B2773" s="2">
        <v>15</v>
      </c>
      <c r="C2773" s="2" t="s">
        <v>10</v>
      </c>
      <c r="D2773" t="s">
        <v>1450</v>
      </c>
      <c r="E2773" s="2" t="s">
        <v>1608</v>
      </c>
      <c r="F2773" t="str">
        <f t="shared" ref="F2773:F2883" si="330">L2773&amp;M2773</f>
        <v>087INTERNAL CHARGES</v>
      </c>
      <c r="G2773" t="str">
        <f t="shared" ref="G2773:G2883" si="331">N2773&amp;O2773</f>
        <v>1531INTERNAL ADMINISTRATION COSTS</v>
      </c>
      <c r="H2773" s="2" t="s">
        <v>1582</v>
      </c>
      <c r="I2773" t="s">
        <v>1327</v>
      </c>
      <c r="J2773" s="2" t="s">
        <v>593</v>
      </c>
      <c r="K2773" s="2" t="s">
        <v>594</v>
      </c>
      <c r="L2773" s="2" t="s">
        <v>688</v>
      </c>
      <c r="M2773" s="2" t="s">
        <v>689</v>
      </c>
      <c r="N2773" s="2" t="s">
        <v>1312</v>
      </c>
      <c r="O2773" s="2" t="s">
        <v>1062</v>
      </c>
      <c r="P2773" s="2">
        <v>508826</v>
      </c>
      <c r="Q2773" s="2">
        <v>519707</v>
      </c>
      <c r="R2773" s="3">
        <f t="shared" ref="R2773:R2883" si="332">SUM((Q2773*0.055)+Q2773)</f>
        <v>548290.88500000001</v>
      </c>
      <c r="S2773" s="3">
        <f t="shared" ref="S2773:S2883" si="333">SUM((R2773*0.053)+R2773)</f>
        <v>577350.301905</v>
      </c>
      <c r="T2773" s="2">
        <v>0</v>
      </c>
      <c r="U2773" s="2">
        <v>0</v>
      </c>
      <c r="V2773" s="2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 s="2">
        <f t="shared" ref="AH2773:AH2883" si="334">SUM(AB2773:AG2773)</f>
        <v>0</v>
      </c>
      <c r="AI2773" s="2">
        <f t="shared" si="329"/>
        <v>0</v>
      </c>
      <c r="AJ2773">
        <v>0</v>
      </c>
      <c r="AK2773" s="2">
        <f t="shared" ref="AK2773:AK2883" si="335">T2773*2</f>
        <v>0</v>
      </c>
    </row>
    <row r="2774" spans="1:37" ht="12.75" customHeight="1">
      <c r="A2774" s="2">
        <v>14</v>
      </c>
      <c r="B2774" s="2">
        <v>15</v>
      </c>
      <c r="C2774" s="2" t="s">
        <v>10</v>
      </c>
      <c r="D2774" t="s">
        <v>1450</v>
      </c>
      <c r="E2774" s="2" t="s">
        <v>1608</v>
      </c>
      <c r="F2774" t="str">
        <f t="shared" si="330"/>
        <v>087INTERNAL CHARGES</v>
      </c>
      <c r="G2774" t="str">
        <f t="shared" si="331"/>
        <v>1532INTERNAL IT COSTS</v>
      </c>
      <c r="H2774" s="2" t="s">
        <v>1582</v>
      </c>
      <c r="I2774" t="s">
        <v>1327</v>
      </c>
      <c r="J2774" s="2" t="s">
        <v>593</v>
      </c>
      <c r="K2774" s="2" t="s">
        <v>594</v>
      </c>
      <c r="L2774" s="2" t="s">
        <v>688</v>
      </c>
      <c r="M2774" s="2" t="s">
        <v>689</v>
      </c>
      <c r="N2774" s="2" t="s">
        <v>1313</v>
      </c>
      <c r="O2774" s="2" t="s">
        <v>1068</v>
      </c>
      <c r="P2774" s="2">
        <v>235509</v>
      </c>
      <c r="Q2774" s="2">
        <v>325402</v>
      </c>
      <c r="R2774" s="3">
        <f t="shared" si="332"/>
        <v>343299.11</v>
      </c>
      <c r="S2774" s="3">
        <f t="shared" si="333"/>
        <v>361493.96282999997</v>
      </c>
      <c r="T2774" s="2">
        <v>0</v>
      </c>
      <c r="U2774" s="2">
        <v>0</v>
      </c>
      <c r="V2774" s="2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 s="2">
        <f t="shared" si="334"/>
        <v>0</v>
      </c>
      <c r="AI2774" s="2">
        <f t="shared" si="329"/>
        <v>0</v>
      </c>
      <c r="AJ2774">
        <v>0</v>
      </c>
      <c r="AK2774" s="2">
        <f t="shared" si="335"/>
        <v>0</v>
      </c>
    </row>
    <row r="2775" spans="1:37" ht="12.75" customHeight="1">
      <c r="A2775" s="2">
        <v>14</v>
      </c>
      <c r="B2775" s="2">
        <v>15</v>
      </c>
      <c r="C2775" s="2" t="s">
        <v>10</v>
      </c>
      <c r="D2775" t="s">
        <v>1450</v>
      </c>
      <c r="E2775" s="2" t="s">
        <v>1608</v>
      </c>
      <c r="F2775" t="str">
        <f t="shared" si="330"/>
        <v>087INTERNAL CHARGES</v>
      </c>
      <c r="G2775" t="str">
        <f t="shared" si="331"/>
        <v>1533INTERNAL FACILITIES COSTS</v>
      </c>
      <c r="H2775" s="2" t="s">
        <v>1582</v>
      </c>
      <c r="I2775" t="s">
        <v>1327</v>
      </c>
      <c r="J2775" s="2" t="s">
        <v>593</v>
      </c>
      <c r="K2775" s="2" t="s">
        <v>594</v>
      </c>
      <c r="L2775" s="2" t="s">
        <v>688</v>
      </c>
      <c r="M2775" s="2" t="s">
        <v>689</v>
      </c>
      <c r="N2775" s="2" t="s">
        <v>938</v>
      </c>
      <c r="O2775" s="2" t="s">
        <v>939</v>
      </c>
      <c r="P2775" s="2">
        <v>188330</v>
      </c>
      <c r="Q2775" s="2">
        <v>200150</v>
      </c>
      <c r="R2775" s="3">
        <f t="shared" si="332"/>
        <v>211158.25</v>
      </c>
      <c r="S2775" s="3">
        <f t="shared" si="333"/>
        <v>222349.63725</v>
      </c>
      <c r="T2775" s="2">
        <v>0</v>
      </c>
      <c r="U2775" s="2">
        <v>0</v>
      </c>
      <c r="V2775" s="2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 s="2">
        <f t="shared" si="334"/>
        <v>0</v>
      </c>
      <c r="AI2775" s="2">
        <f t="shared" si="329"/>
        <v>0</v>
      </c>
      <c r="AJ2775">
        <v>0</v>
      </c>
      <c r="AK2775" s="2">
        <f t="shared" si="335"/>
        <v>0</v>
      </c>
    </row>
    <row r="2776" spans="1:37" ht="12.75" customHeight="1">
      <c r="A2776" s="2">
        <v>14</v>
      </c>
      <c r="B2776" s="2">
        <v>15</v>
      </c>
      <c r="C2776" s="2" t="s">
        <v>10</v>
      </c>
      <c r="D2776" t="s">
        <v>1451</v>
      </c>
      <c r="E2776" s="2" t="s">
        <v>1608</v>
      </c>
      <c r="F2776" t="str">
        <f t="shared" si="330"/>
        <v>087INTERNAL CHARGES</v>
      </c>
      <c r="G2776" t="str">
        <f t="shared" si="331"/>
        <v>1531INTERNAL ADMINISTRATION COSTS</v>
      </c>
      <c r="H2776" s="2" t="s">
        <v>1582</v>
      </c>
      <c r="I2776" t="s">
        <v>1327</v>
      </c>
      <c r="J2776" s="2" t="s">
        <v>595</v>
      </c>
      <c r="K2776" s="2" t="s">
        <v>596</v>
      </c>
      <c r="L2776" s="2" t="s">
        <v>688</v>
      </c>
      <c r="M2776" s="2" t="s">
        <v>689</v>
      </c>
      <c r="N2776" s="2" t="s">
        <v>1312</v>
      </c>
      <c r="O2776" s="2" t="s">
        <v>1062</v>
      </c>
      <c r="P2776" s="2">
        <v>8916281</v>
      </c>
      <c r="Q2776" s="2">
        <v>9334861</v>
      </c>
      <c r="R2776" s="3">
        <f t="shared" si="332"/>
        <v>9848278.3550000004</v>
      </c>
      <c r="S2776" s="3">
        <f t="shared" si="333"/>
        <v>10370237.107815001</v>
      </c>
      <c r="T2776" s="2">
        <v>0</v>
      </c>
      <c r="U2776" s="2">
        <v>0</v>
      </c>
      <c r="V2776" s="2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 s="2">
        <f t="shared" si="334"/>
        <v>0</v>
      </c>
      <c r="AI2776" s="2">
        <f t="shared" si="329"/>
        <v>0</v>
      </c>
      <c r="AJ2776">
        <v>0</v>
      </c>
      <c r="AK2776" s="2">
        <f t="shared" si="335"/>
        <v>0</v>
      </c>
    </row>
    <row r="2777" spans="1:37" ht="12.75" customHeight="1">
      <c r="A2777" s="2">
        <v>14</v>
      </c>
      <c r="B2777" s="2">
        <v>15</v>
      </c>
      <c r="C2777" s="2" t="s">
        <v>10</v>
      </c>
      <c r="D2777" t="s">
        <v>1451</v>
      </c>
      <c r="E2777" s="2" t="s">
        <v>1608</v>
      </c>
      <c r="F2777" t="str">
        <f t="shared" si="330"/>
        <v>087INTERNAL CHARGES</v>
      </c>
      <c r="G2777" t="str">
        <f t="shared" si="331"/>
        <v>1532INTERNAL IT COSTS</v>
      </c>
      <c r="H2777" s="2" t="s">
        <v>1582</v>
      </c>
      <c r="I2777" t="s">
        <v>1327</v>
      </c>
      <c r="J2777" s="2" t="s">
        <v>595</v>
      </c>
      <c r="K2777" s="2" t="s">
        <v>596</v>
      </c>
      <c r="L2777" s="2" t="s">
        <v>688</v>
      </c>
      <c r="M2777" s="2" t="s">
        <v>689</v>
      </c>
      <c r="N2777" s="2" t="s">
        <v>1313</v>
      </c>
      <c r="O2777" s="2" t="s">
        <v>1068</v>
      </c>
      <c r="P2777" s="2">
        <v>67288</v>
      </c>
      <c r="Q2777" s="2">
        <v>92972</v>
      </c>
      <c r="R2777" s="3">
        <f t="shared" si="332"/>
        <v>98085.46</v>
      </c>
      <c r="S2777" s="3">
        <f t="shared" si="333"/>
        <v>103283.98938000001</v>
      </c>
      <c r="T2777" s="2">
        <v>0</v>
      </c>
      <c r="U2777" s="2">
        <v>0</v>
      </c>
      <c r="V2777" s="2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 s="2">
        <f t="shared" si="334"/>
        <v>0</v>
      </c>
      <c r="AI2777" s="2">
        <f t="shared" si="329"/>
        <v>0</v>
      </c>
      <c r="AJ2777">
        <v>0</v>
      </c>
      <c r="AK2777" s="2">
        <f t="shared" si="335"/>
        <v>0</v>
      </c>
    </row>
    <row r="2778" spans="1:37" ht="12.75" customHeight="1">
      <c r="A2778" s="2">
        <v>14</v>
      </c>
      <c r="B2778" s="2">
        <v>15</v>
      </c>
      <c r="C2778" s="2" t="s">
        <v>10</v>
      </c>
      <c r="D2778" t="s">
        <v>1451</v>
      </c>
      <c r="E2778" s="2" t="s">
        <v>1608</v>
      </c>
      <c r="F2778" t="str">
        <f t="shared" si="330"/>
        <v>087INTERNAL CHARGES</v>
      </c>
      <c r="G2778" t="str">
        <f t="shared" si="331"/>
        <v>1533INTERNAL FACILITIES COSTS</v>
      </c>
      <c r="H2778" s="2" t="s">
        <v>1582</v>
      </c>
      <c r="I2778" t="s">
        <v>1327</v>
      </c>
      <c r="J2778" s="2" t="s">
        <v>595</v>
      </c>
      <c r="K2778" s="2" t="s">
        <v>596</v>
      </c>
      <c r="L2778" s="2" t="s">
        <v>688</v>
      </c>
      <c r="M2778" s="2" t="s">
        <v>689</v>
      </c>
      <c r="N2778" s="2" t="s">
        <v>938</v>
      </c>
      <c r="O2778" s="2" t="s">
        <v>939</v>
      </c>
      <c r="P2778" s="2">
        <v>125554</v>
      </c>
      <c r="Q2778" s="2">
        <v>133433</v>
      </c>
      <c r="R2778" s="3">
        <f t="shared" si="332"/>
        <v>140771.815</v>
      </c>
      <c r="S2778" s="3">
        <f t="shared" si="333"/>
        <v>148232.72119499999</v>
      </c>
      <c r="T2778" s="2">
        <v>0</v>
      </c>
      <c r="U2778" s="2">
        <v>0</v>
      </c>
      <c r="V2778" s="2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 s="2">
        <f t="shared" si="334"/>
        <v>0</v>
      </c>
      <c r="AI2778" s="2">
        <f t="shared" si="329"/>
        <v>0</v>
      </c>
      <c r="AJ2778">
        <v>0</v>
      </c>
      <c r="AK2778" s="2">
        <f t="shared" si="335"/>
        <v>0</v>
      </c>
    </row>
    <row r="2779" spans="1:37" ht="12.75" customHeight="1">
      <c r="A2779" s="2">
        <v>14</v>
      </c>
      <c r="B2779" s="2">
        <v>15</v>
      </c>
      <c r="C2779" s="2" t="s">
        <v>10</v>
      </c>
      <c r="D2779" t="s">
        <v>1451</v>
      </c>
      <c r="E2779" s="2" t="s">
        <v>1608</v>
      </c>
      <c r="F2779" t="str">
        <f t="shared" si="330"/>
        <v>087INTERNAL CHARGES</v>
      </c>
      <c r="G2779" t="str">
        <f t="shared" si="331"/>
        <v>1534INTERNAL USER CHARGES - ELECTRICITY</v>
      </c>
      <c r="H2779" s="2" t="s">
        <v>1582</v>
      </c>
      <c r="I2779" t="s">
        <v>1327</v>
      </c>
      <c r="J2779" s="2" t="s">
        <v>595</v>
      </c>
      <c r="K2779" s="2" t="s">
        <v>596</v>
      </c>
      <c r="L2779" s="2" t="s">
        <v>688</v>
      </c>
      <c r="M2779" s="2" t="s">
        <v>689</v>
      </c>
      <c r="N2779" s="2" t="s">
        <v>690</v>
      </c>
      <c r="O2779" s="2" t="s">
        <v>691</v>
      </c>
      <c r="P2779" s="2">
        <v>10000</v>
      </c>
      <c r="Q2779" s="2">
        <v>10000</v>
      </c>
      <c r="R2779" s="3">
        <f t="shared" si="332"/>
        <v>10550</v>
      </c>
      <c r="S2779" s="3">
        <f t="shared" si="333"/>
        <v>11109.15</v>
      </c>
      <c r="T2779" s="2">
        <v>30.46</v>
      </c>
      <c r="U2779" s="2">
        <v>0</v>
      </c>
      <c r="V2779" s="2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26.11</v>
      </c>
      <c r="AG2779">
        <v>4.3499999999999996</v>
      </c>
      <c r="AH2779" s="2">
        <f t="shared" si="334"/>
        <v>30.46</v>
      </c>
      <c r="AI2779" s="2">
        <f t="shared" si="329"/>
        <v>3.0460000000000001E-3</v>
      </c>
      <c r="AJ2779">
        <v>30.46</v>
      </c>
      <c r="AK2779" s="2">
        <f t="shared" si="335"/>
        <v>60.92</v>
      </c>
    </row>
    <row r="2780" spans="1:37" ht="12.75" customHeight="1">
      <c r="A2780" s="2">
        <v>14</v>
      </c>
      <c r="B2780" s="2">
        <v>15</v>
      </c>
      <c r="C2780" s="2" t="s">
        <v>10</v>
      </c>
      <c r="D2780" t="s">
        <v>1451</v>
      </c>
      <c r="E2780" s="2" t="s">
        <v>1608</v>
      </c>
      <c r="F2780" t="str">
        <f t="shared" si="330"/>
        <v>087INTERNAL CHARGES</v>
      </c>
      <c r="G2780" t="str">
        <f t="shared" si="331"/>
        <v>1538INTERNAL USER CHARGES - SANITATION &amp; REFUSE</v>
      </c>
      <c r="H2780" s="2" t="s">
        <v>1582</v>
      </c>
      <c r="I2780" t="s">
        <v>1327</v>
      </c>
      <c r="J2780" s="2" t="s">
        <v>595</v>
      </c>
      <c r="K2780" s="2" t="s">
        <v>596</v>
      </c>
      <c r="L2780" s="2" t="s">
        <v>688</v>
      </c>
      <c r="M2780" s="2" t="s">
        <v>689</v>
      </c>
      <c r="N2780" s="2" t="s">
        <v>1314</v>
      </c>
      <c r="O2780" s="2" t="s">
        <v>1071</v>
      </c>
      <c r="P2780" s="2">
        <v>13000</v>
      </c>
      <c r="Q2780" s="2">
        <v>0</v>
      </c>
      <c r="R2780" s="3">
        <f t="shared" si="332"/>
        <v>0</v>
      </c>
      <c r="S2780" s="3">
        <f t="shared" si="333"/>
        <v>0</v>
      </c>
      <c r="T2780" s="2">
        <v>0</v>
      </c>
      <c r="U2780" s="2">
        <v>0</v>
      </c>
      <c r="V2780" s="2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 s="2">
        <f t="shared" si="334"/>
        <v>0</v>
      </c>
      <c r="AI2780" s="2">
        <f t="shared" si="329"/>
        <v>0</v>
      </c>
      <c r="AJ2780">
        <v>0</v>
      </c>
      <c r="AK2780" s="2">
        <f t="shared" si="335"/>
        <v>0</v>
      </c>
    </row>
    <row r="2781" spans="1:37" ht="12.75" customHeight="1">
      <c r="A2781" s="2">
        <v>14</v>
      </c>
      <c r="B2781" s="2">
        <v>15</v>
      </c>
      <c r="C2781" s="2" t="s">
        <v>10</v>
      </c>
      <c r="D2781" t="s">
        <v>1452</v>
      </c>
      <c r="E2781" s="2" t="s">
        <v>1608</v>
      </c>
      <c r="F2781" t="str">
        <f t="shared" si="330"/>
        <v>087INTERNAL CHARGES</v>
      </c>
      <c r="G2781" t="str">
        <f t="shared" si="331"/>
        <v>1531INTERNAL ADMINISTRATION COSTS</v>
      </c>
      <c r="H2781" s="2" t="s">
        <v>1578</v>
      </c>
      <c r="I2781" t="s">
        <v>1327</v>
      </c>
      <c r="J2781" s="2" t="s">
        <v>610</v>
      </c>
      <c r="K2781" s="2" t="s">
        <v>611</v>
      </c>
      <c r="L2781" s="2" t="s">
        <v>688</v>
      </c>
      <c r="M2781" s="2" t="s">
        <v>689</v>
      </c>
      <c r="N2781" s="2" t="s">
        <v>1312</v>
      </c>
      <c r="O2781" s="2" t="s">
        <v>1062</v>
      </c>
      <c r="P2781" s="2">
        <v>1361070</v>
      </c>
      <c r="Q2781" s="2">
        <v>1396380</v>
      </c>
      <c r="R2781" s="3">
        <f t="shared" si="332"/>
        <v>1473180.9</v>
      </c>
      <c r="S2781" s="3">
        <f t="shared" si="333"/>
        <v>1551259.4876999999</v>
      </c>
      <c r="T2781" s="2">
        <v>0</v>
      </c>
      <c r="U2781" s="2">
        <v>0</v>
      </c>
      <c r="V2781" s="2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 s="2">
        <f t="shared" si="334"/>
        <v>0</v>
      </c>
      <c r="AI2781" s="2">
        <f t="shared" si="329"/>
        <v>0</v>
      </c>
      <c r="AJ2781">
        <v>0</v>
      </c>
      <c r="AK2781" s="2">
        <f t="shared" si="335"/>
        <v>0</v>
      </c>
    </row>
    <row r="2782" spans="1:37" ht="12.75" customHeight="1">
      <c r="A2782" s="2">
        <v>14</v>
      </c>
      <c r="B2782" s="2">
        <v>15</v>
      </c>
      <c r="C2782" s="2" t="s">
        <v>10</v>
      </c>
      <c r="D2782" t="s">
        <v>1452</v>
      </c>
      <c r="E2782" s="2" t="s">
        <v>1608</v>
      </c>
      <c r="F2782" t="str">
        <f t="shared" si="330"/>
        <v>087INTERNAL CHARGES</v>
      </c>
      <c r="G2782" t="str">
        <f t="shared" si="331"/>
        <v>1532INTERNAL IT COSTS</v>
      </c>
      <c r="H2782" s="2" t="s">
        <v>1578</v>
      </c>
      <c r="I2782" t="s">
        <v>1327</v>
      </c>
      <c r="J2782" s="2" t="s">
        <v>610</v>
      </c>
      <c r="K2782" s="2" t="s">
        <v>611</v>
      </c>
      <c r="L2782" s="2" t="s">
        <v>688</v>
      </c>
      <c r="M2782" s="2" t="s">
        <v>689</v>
      </c>
      <c r="N2782" s="2" t="s">
        <v>1313</v>
      </c>
      <c r="O2782" s="2" t="s">
        <v>1068</v>
      </c>
      <c r="P2782" s="2">
        <v>100932</v>
      </c>
      <c r="Q2782" s="2">
        <v>139458</v>
      </c>
      <c r="R2782" s="3">
        <f t="shared" si="332"/>
        <v>147128.19</v>
      </c>
      <c r="S2782" s="3">
        <f t="shared" si="333"/>
        <v>154925.98407000001</v>
      </c>
      <c r="T2782" s="2">
        <v>0</v>
      </c>
      <c r="U2782" s="2">
        <v>0</v>
      </c>
      <c r="V2782" s="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 s="2">
        <f t="shared" si="334"/>
        <v>0</v>
      </c>
      <c r="AI2782" s="2">
        <f t="shared" si="329"/>
        <v>0</v>
      </c>
      <c r="AJ2782">
        <v>0</v>
      </c>
      <c r="AK2782" s="2">
        <f t="shared" si="335"/>
        <v>0</v>
      </c>
    </row>
    <row r="2783" spans="1:37" ht="12.75" customHeight="1">
      <c r="A2783" s="2">
        <v>14</v>
      </c>
      <c r="B2783" s="2">
        <v>15</v>
      </c>
      <c r="C2783" s="2" t="s">
        <v>10</v>
      </c>
      <c r="D2783" t="s">
        <v>1452</v>
      </c>
      <c r="E2783" s="2" t="s">
        <v>1608</v>
      </c>
      <c r="F2783" t="str">
        <f t="shared" si="330"/>
        <v>087INTERNAL CHARGES</v>
      </c>
      <c r="G2783" t="str">
        <f t="shared" si="331"/>
        <v>1533INTERNAL FACILITIES COSTS</v>
      </c>
      <c r="H2783" s="2" t="s">
        <v>1578</v>
      </c>
      <c r="I2783" t="s">
        <v>1327</v>
      </c>
      <c r="J2783" s="2" t="s">
        <v>610</v>
      </c>
      <c r="K2783" s="2" t="s">
        <v>611</v>
      </c>
      <c r="L2783" s="2" t="s">
        <v>688</v>
      </c>
      <c r="M2783" s="2" t="s">
        <v>689</v>
      </c>
      <c r="N2783" s="2" t="s">
        <v>938</v>
      </c>
      <c r="O2783" s="2" t="s">
        <v>939</v>
      </c>
      <c r="P2783" s="2">
        <v>251107</v>
      </c>
      <c r="Q2783" s="2">
        <v>266866</v>
      </c>
      <c r="R2783" s="3">
        <f t="shared" si="332"/>
        <v>281543.63</v>
      </c>
      <c r="S2783" s="3">
        <f t="shared" si="333"/>
        <v>296465.44238999998</v>
      </c>
      <c r="T2783" s="2">
        <v>37340.299999999996</v>
      </c>
      <c r="U2783" s="2">
        <v>0</v>
      </c>
      <c r="V2783" s="2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14936.22</v>
      </c>
      <c r="AC2783">
        <v>0</v>
      </c>
      <c r="AD2783">
        <v>7468.02</v>
      </c>
      <c r="AE2783">
        <v>7468.03</v>
      </c>
      <c r="AF2783">
        <v>7468.03</v>
      </c>
      <c r="AG2783">
        <v>0</v>
      </c>
      <c r="AH2783" s="2">
        <f t="shared" si="334"/>
        <v>37340.299999999996</v>
      </c>
      <c r="AI2783" s="2">
        <f t="shared" si="329"/>
        <v>0.14870274424846777</v>
      </c>
      <c r="AJ2783">
        <v>37340.300000000003</v>
      </c>
      <c r="AK2783" s="2">
        <f t="shared" si="335"/>
        <v>74680.599999999991</v>
      </c>
    </row>
    <row r="2784" spans="1:37" ht="12.75" customHeight="1">
      <c r="A2784" s="2">
        <v>14</v>
      </c>
      <c r="B2784" s="2">
        <v>15</v>
      </c>
      <c r="C2784" s="2" t="s">
        <v>10</v>
      </c>
      <c r="D2784" t="s">
        <v>1452</v>
      </c>
      <c r="E2784" s="2" t="s">
        <v>1608</v>
      </c>
      <c r="F2784" t="str">
        <f t="shared" si="330"/>
        <v>087INTERNAL CHARGES</v>
      </c>
      <c r="G2784" t="str">
        <f t="shared" si="331"/>
        <v>1534INTERNAL USER CHARGES - ELECTRICITY</v>
      </c>
      <c r="H2784" s="2" t="s">
        <v>1578</v>
      </c>
      <c r="I2784" t="s">
        <v>1327</v>
      </c>
      <c r="J2784" s="2" t="s">
        <v>610</v>
      </c>
      <c r="K2784" s="2" t="s">
        <v>611</v>
      </c>
      <c r="L2784" s="2" t="s">
        <v>688</v>
      </c>
      <c r="M2784" s="2" t="s">
        <v>689</v>
      </c>
      <c r="N2784" s="2" t="s">
        <v>690</v>
      </c>
      <c r="O2784" s="2" t="s">
        <v>691</v>
      </c>
      <c r="P2784" s="2">
        <v>1663000</v>
      </c>
      <c r="Q2784" s="2">
        <v>2000000</v>
      </c>
      <c r="R2784" s="3">
        <f t="shared" si="332"/>
        <v>2110000</v>
      </c>
      <c r="S2784" s="3">
        <f t="shared" si="333"/>
        <v>2221830</v>
      </c>
      <c r="T2784" s="2">
        <v>966795.79999999993</v>
      </c>
      <c r="U2784" s="2">
        <v>0</v>
      </c>
      <c r="V2784" s="2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608798.98</v>
      </c>
      <c r="AE2784">
        <v>0</v>
      </c>
      <c r="AF2784">
        <v>270072.09999999998</v>
      </c>
      <c r="AG2784">
        <v>87924.72</v>
      </c>
      <c r="AH2784" s="2">
        <f t="shared" si="334"/>
        <v>966795.79999999993</v>
      </c>
      <c r="AI2784" s="2">
        <f t="shared" si="329"/>
        <v>0.58135646422128684</v>
      </c>
      <c r="AJ2784">
        <v>966795.8</v>
      </c>
      <c r="AK2784" s="2">
        <f t="shared" si="335"/>
        <v>1933591.5999999999</v>
      </c>
    </row>
    <row r="2785" spans="1:37" ht="12.75" customHeight="1">
      <c r="A2785" s="2">
        <v>14</v>
      </c>
      <c r="B2785" s="2">
        <v>15</v>
      </c>
      <c r="C2785" s="2" t="s">
        <v>10</v>
      </c>
      <c r="D2785" t="s">
        <v>1452</v>
      </c>
      <c r="E2785" s="2" t="s">
        <v>1608</v>
      </c>
      <c r="F2785" t="str">
        <f t="shared" si="330"/>
        <v>087INTERNAL CHARGES</v>
      </c>
      <c r="G2785" t="str">
        <f t="shared" si="331"/>
        <v>1536INTERNAL USER CHARGES - SEWERAGE</v>
      </c>
      <c r="H2785" s="2" t="s">
        <v>1578</v>
      </c>
      <c r="I2785" t="s">
        <v>1327</v>
      </c>
      <c r="J2785" s="2" t="s">
        <v>610</v>
      </c>
      <c r="K2785" s="2" t="s">
        <v>611</v>
      </c>
      <c r="L2785" s="2" t="s">
        <v>688</v>
      </c>
      <c r="M2785" s="2" t="s">
        <v>689</v>
      </c>
      <c r="N2785" s="2" t="s">
        <v>1315</v>
      </c>
      <c r="O2785" s="2" t="s">
        <v>1078</v>
      </c>
      <c r="P2785" s="2">
        <v>28000</v>
      </c>
      <c r="Q2785" s="2">
        <v>30000</v>
      </c>
      <c r="R2785" s="3">
        <f t="shared" si="332"/>
        <v>31650</v>
      </c>
      <c r="S2785" s="3">
        <f t="shared" si="333"/>
        <v>33327.449999999997</v>
      </c>
      <c r="T2785" s="2">
        <v>21923.440000000002</v>
      </c>
      <c r="U2785" s="2">
        <v>0</v>
      </c>
      <c r="V2785" s="2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9666.16</v>
      </c>
      <c r="AE2785">
        <v>0</v>
      </c>
      <c r="AF2785">
        <v>9624.6299999999992</v>
      </c>
      <c r="AG2785">
        <v>2632.65</v>
      </c>
      <c r="AH2785" s="2">
        <f t="shared" si="334"/>
        <v>21923.440000000002</v>
      </c>
      <c r="AI2785" s="2">
        <f t="shared" si="329"/>
        <v>0.78298000000000012</v>
      </c>
      <c r="AJ2785">
        <v>21923.439999999999</v>
      </c>
      <c r="AK2785" s="2">
        <f t="shared" si="335"/>
        <v>43846.880000000005</v>
      </c>
    </row>
    <row r="2786" spans="1:37" ht="12.75" customHeight="1">
      <c r="A2786" s="2">
        <v>14</v>
      </c>
      <c r="B2786" s="2">
        <v>15</v>
      </c>
      <c r="C2786" s="2" t="s">
        <v>10</v>
      </c>
      <c r="D2786" t="s">
        <v>1452</v>
      </c>
      <c r="E2786" s="2" t="s">
        <v>1608</v>
      </c>
      <c r="F2786" t="str">
        <f t="shared" si="330"/>
        <v>087INTERNAL CHARGES</v>
      </c>
      <c r="G2786" t="str">
        <f t="shared" si="331"/>
        <v>1537INTERNAL USER CHARGES - WATER</v>
      </c>
      <c r="H2786" s="2" t="s">
        <v>1578</v>
      </c>
      <c r="I2786" t="s">
        <v>1327</v>
      </c>
      <c r="J2786" s="2" t="s">
        <v>610</v>
      </c>
      <c r="K2786" s="2" t="s">
        <v>611</v>
      </c>
      <c r="L2786" s="2" t="s">
        <v>688</v>
      </c>
      <c r="M2786" s="2" t="s">
        <v>689</v>
      </c>
      <c r="N2786" s="2" t="s">
        <v>1316</v>
      </c>
      <c r="O2786" s="2" t="s">
        <v>1076</v>
      </c>
      <c r="P2786" s="2">
        <v>610000</v>
      </c>
      <c r="Q2786" s="2">
        <v>625000</v>
      </c>
      <c r="R2786" s="3">
        <f t="shared" si="332"/>
        <v>659375</v>
      </c>
      <c r="S2786" s="3">
        <f t="shared" si="333"/>
        <v>694321.875</v>
      </c>
      <c r="T2786" s="2">
        <v>1264609.45</v>
      </c>
      <c r="U2786" s="2">
        <v>0</v>
      </c>
      <c r="V2786" s="2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4489.68</v>
      </c>
      <c r="AC2786">
        <v>0</v>
      </c>
      <c r="AD2786">
        <v>1036672.87</v>
      </c>
      <c r="AE2786">
        <v>2194.84</v>
      </c>
      <c r="AF2786">
        <v>155028.37</v>
      </c>
      <c r="AG2786">
        <v>66223.69</v>
      </c>
      <c r="AH2786" s="2">
        <f t="shared" si="334"/>
        <v>1264609.45</v>
      </c>
      <c r="AI2786" s="2">
        <f t="shared" si="329"/>
        <v>2.0731302459016394</v>
      </c>
      <c r="AJ2786">
        <v>1264609.45</v>
      </c>
      <c r="AK2786" s="2">
        <f t="shared" si="335"/>
        <v>2529218.9</v>
      </c>
    </row>
    <row r="2787" spans="1:37" ht="12.75" customHeight="1">
      <c r="A2787" s="2">
        <v>14</v>
      </c>
      <c r="B2787" s="2">
        <v>15</v>
      </c>
      <c r="C2787" s="2" t="s">
        <v>10</v>
      </c>
      <c r="D2787" t="s">
        <v>1452</v>
      </c>
      <c r="E2787" s="2" t="s">
        <v>1608</v>
      </c>
      <c r="F2787" t="str">
        <f t="shared" si="330"/>
        <v>087INTERNAL CHARGES</v>
      </c>
      <c r="G2787" t="str">
        <f t="shared" si="331"/>
        <v>1538INTERNAL USER CHARGES - SANITATION &amp; REFUSE</v>
      </c>
      <c r="H2787" s="2" t="s">
        <v>1578</v>
      </c>
      <c r="I2787" t="s">
        <v>1327</v>
      </c>
      <c r="J2787" s="2" t="s">
        <v>610</v>
      </c>
      <c r="K2787" s="2" t="s">
        <v>611</v>
      </c>
      <c r="L2787" s="2" t="s">
        <v>688</v>
      </c>
      <c r="M2787" s="2" t="s">
        <v>689</v>
      </c>
      <c r="N2787" s="2" t="s">
        <v>1314</v>
      </c>
      <c r="O2787" s="2" t="s">
        <v>1071</v>
      </c>
      <c r="P2787" s="2">
        <v>315000</v>
      </c>
      <c r="Q2787" s="2">
        <v>375000</v>
      </c>
      <c r="R2787" s="3">
        <f t="shared" si="332"/>
        <v>395625</v>
      </c>
      <c r="S2787" s="3">
        <f t="shared" si="333"/>
        <v>416593.125</v>
      </c>
      <c r="T2787" s="2">
        <v>175965.33</v>
      </c>
      <c r="U2787" s="2">
        <v>0</v>
      </c>
      <c r="V2787" s="2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99446.62</v>
      </c>
      <c r="AE2787">
        <v>0</v>
      </c>
      <c r="AF2787">
        <v>58791.34</v>
      </c>
      <c r="AG2787">
        <v>17727.37</v>
      </c>
      <c r="AH2787" s="2">
        <f t="shared" si="334"/>
        <v>175965.33</v>
      </c>
      <c r="AI2787" s="2">
        <f t="shared" si="329"/>
        <v>0.55862009523809519</v>
      </c>
      <c r="AJ2787">
        <v>175965.33</v>
      </c>
      <c r="AK2787" s="2">
        <f t="shared" si="335"/>
        <v>351930.66</v>
      </c>
    </row>
    <row r="2788" spans="1:37" ht="12.75" customHeight="1">
      <c r="A2788" s="2">
        <v>14</v>
      </c>
      <c r="B2788" s="2">
        <v>15</v>
      </c>
      <c r="C2788" s="2" t="s">
        <v>10</v>
      </c>
      <c r="D2788" t="s">
        <v>1453</v>
      </c>
      <c r="E2788" s="2" t="s">
        <v>1609</v>
      </c>
      <c r="F2788" t="str">
        <f t="shared" si="330"/>
        <v>087INTERNAL CHARGES</v>
      </c>
      <c r="G2788" t="str">
        <f t="shared" si="331"/>
        <v>1531INTERNAL ADMINISTRATION COSTS</v>
      </c>
      <c r="H2788" s="2" t="s">
        <v>1575</v>
      </c>
      <c r="I2788" t="s">
        <v>1327</v>
      </c>
      <c r="J2788" s="2" t="s">
        <v>623</v>
      </c>
      <c r="K2788" s="2" t="s">
        <v>624</v>
      </c>
      <c r="L2788" s="2" t="s">
        <v>688</v>
      </c>
      <c r="M2788" s="2" t="s">
        <v>689</v>
      </c>
      <c r="N2788" s="2" t="s">
        <v>1312</v>
      </c>
      <c r="O2788" s="2" t="s">
        <v>1062</v>
      </c>
      <c r="P2788" s="2">
        <v>588393</v>
      </c>
      <c r="Q2788" s="2">
        <v>583437</v>
      </c>
      <c r="R2788" s="3">
        <f t="shared" si="332"/>
        <v>615526.03500000003</v>
      </c>
      <c r="S2788" s="3">
        <f t="shared" si="333"/>
        <v>648148.91485499998</v>
      </c>
      <c r="T2788" s="2">
        <v>0</v>
      </c>
      <c r="U2788" s="2">
        <v>0</v>
      </c>
      <c r="V2788" s="2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 s="2">
        <f t="shared" si="334"/>
        <v>0</v>
      </c>
      <c r="AI2788" s="2">
        <f t="shared" si="329"/>
        <v>0</v>
      </c>
      <c r="AJ2788">
        <v>0</v>
      </c>
      <c r="AK2788" s="2">
        <f t="shared" si="335"/>
        <v>0</v>
      </c>
    </row>
    <row r="2789" spans="1:37" ht="12.75" customHeight="1">
      <c r="A2789" s="2">
        <v>14</v>
      </c>
      <c r="B2789" s="2">
        <v>15</v>
      </c>
      <c r="C2789" s="2" t="s">
        <v>10</v>
      </c>
      <c r="D2789" t="s">
        <v>1453</v>
      </c>
      <c r="E2789" s="2" t="s">
        <v>1609</v>
      </c>
      <c r="F2789" t="str">
        <f t="shared" si="330"/>
        <v>087INTERNAL CHARGES</v>
      </c>
      <c r="G2789" t="str">
        <f t="shared" si="331"/>
        <v>1534INTERNAL USER CHARGES - ELECTRICITY</v>
      </c>
      <c r="H2789" s="2" t="s">
        <v>1575</v>
      </c>
      <c r="I2789" t="s">
        <v>1327</v>
      </c>
      <c r="J2789" s="2" t="s">
        <v>623</v>
      </c>
      <c r="K2789" s="2" t="s">
        <v>624</v>
      </c>
      <c r="L2789" s="2" t="s">
        <v>688</v>
      </c>
      <c r="M2789" s="2" t="s">
        <v>689</v>
      </c>
      <c r="N2789" s="2" t="s">
        <v>690</v>
      </c>
      <c r="O2789" s="2" t="s">
        <v>691</v>
      </c>
      <c r="P2789" s="2">
        <v>42000</v>
      </c>
      <c r="Q2789" s="2">
        <v>50000</v>
      </c>
      <c r="R2789" s="3">
        <f t="shared" si="332"/>
        <v>52750</v>
      </c>
      <c r="S2789" s="3">
        <f t="shared" si="333"/>
        <v>55545.75</v>
      </c>
      <c r="T2789" s="2">
        <v>24327.61</v>
      </c>
      <c r="U2789" s="2">
        <v>0</v>
      </c>
      <c r="V2789" s="2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15701.66</v>
      </c>
      <c r="AE2789">
        <v>0</v>
      </c>
      <c r="AF2789">
        <v>4924.91</v>
      </c>
      <c r="AG2789">
        <v>3701.04</v>
      </c>
      <c r="AH2789" s="2">
        <f t="shared" si="334"/>
        <v>24327.61</v>
      </c>
      <c r="AI2789" s="2">
        <f t="shared" si="329"/>
        <v>0.57922880952380951</v>
      </c>
      <c r="AJ2789">
        <v>24327.61</v>
      </c>
      <c r="AK2789" s="2">
        <f t="shared" si="335"/>
        <v>48655.22</v>
      </c>
    </row>
    <row r="2790" spans="1:37" ht="12.75" customHeight="1">
      <c r="A2790" s="2">
        <v>14</v>
      </c>
      <c r="B2790" s="2">
        <v>15</v>
      </c>
      <c r="C2790" s="2" t="s">
        <v>10</v>
      </c>
      <c r="D2790" t="s">
        <v>1454</v>
      </c>
      <c r="E2790" s="2" t="s">
        <v>1609</v>
      </c>
      <c r="F2790" t="str">
        <f t="shared" si="330"/>
        <v>087INTERNAL CHARGES</v>
      </c>
      <c r="G2790" t="str">
        <f t="shared" si="331"/>
        <v>1531INTERNAL ADMINISTRATION COSTS</v>
      </c>
      <c r="H2790" s="2" t="s">
        <v>1586</v>
      </c>
      <c r="I2790" t="s">
        <v>1327</v>
      </c>
      <c r="J2790" s="2" t="s">
        <v>639</v>
      </c>
      <c r="K2790" s="2" t="s">
        <v>640</v>
      </c>
      <c r="L2790" s="2" t="s">
        <v>688</v>
      </c>
      <c r="M2790" s="2" t="s">
        <v>689</v>
      </c>
      <c r="N2790" s="2" t="s">
        <v>1312</v>
      </c>
      <c r="O2790" s="2" t="s">
        <v>1062</v>
      </c>
      <c r="P2790" s="2">
        <v>6133</v>
      </c>
      <c r="Q2790" s="2">
        <v>5306</v>
      </c>
      <c r="R2790" s="3">
        <f t="shared" si="332"/>
        <v>5597.83</v>
      </c>
      <c r="S2790" s="3">
        <f t="shared" si="333"/>
        <v>5894.5149899999997</v>
      </c>
      <c r="T2790" s="2">
        <v>0</v>
      </c>
      <c r="U2790" s="2">
        <v>0</v>
      </c>
      <c r="V2790" s="2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 s="2">
        <f t="shared" si="334"/>
        <v>0</v>
      </c>
      <c r="AI2790" s="2">
        <f t="shared" si="329"/>
        <v>0</v>
      </c>
      <c r="AJ2790">
        <v>0</v>
      </c>
      <c r="AK2790" s="2">
        <f t="shared" si="335"/>
        <v>0</v>
      </c>
    </row>
    <row r="2791" spans="1:37" ht="12.75" customHeight="1">
      <c r="A2791" s="74">
        <v>14</v>
      </c>
      <c r="B2791" s="2">
        <v>15</v>
      </c>
      <c r="C2791" s="2" t="s">
        <v>10</v>
      </c>
      <c r="D2791" t="s">
        <v>1454</v>
      </c>
      <c r="E2791" s="2" t="s">
        <v>1609</v>
      </c>
      <c r="F2791" t="str">
        <f t="shared" si="330"/>
        <v>087INTERNAL CHARGES</v>
      </c>
      <c r="G2791" t="str">
        <f t="shared" si="331"/>
        <v>1532INTERNAL IT COSTS</v>
      </c>
      <c r="H2791" s="2" t="s">
        <v>1586</v>
      </c>
      <c r="I2791" t="s">
        <v>1327</v>
      </c>
      <c r="J2791" s="2" t="s">
        <v>639</v>
      </c>
      <c r="K2791" s="2" t="s">
        <v>640</v>
      </c>
      <c r="L2791" s="2" t="s">
        <v>688</v>
      </c>
      <c r="M2791" s="2" t="s">
        <v>689</v>
      </c>
      <c r="N2791" s="2" t="s">
        <v>1313</v>
      </c>
      <c r="O2791" s="2" t="s">
        <v>1068</v>
      </c>
      <c r="P2791" s="2">
        <v>67288</v>
      </c>
      <c r="Q2791" s="2">
        <v>92972</v>
      </c>
      <c r="R2791" s="3">
        <f t="shared" si="332"/>
        <v>98085.46</v>
      </c>
      <c r="S2791" s="3">
        <f t="shared" si="333"/>
        <v>103283.98938000001</v>
      </c>
      <c r="T2791" s="2">
        <v>0</v>
      </c>
      <c r="U2791" s="2">
        <v>0</v>
      </c>
      <c r="V2791" s="2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 s="2">
        <f t="shared" si="334"/>
        <v>0</v>
      </c>
      <c r="AI2791" s="2">
        <f t="shared" si="329"/>
        <v>0</v>
      </c>
      <c r="AJ2791">
        <v>0</v>
      </c>
      <c r="AK2791" s="2">
        <f t="shared" si="335"/>
        <v>0</v>
      </c>
    </row>
    <row r="2792" spans="1:37" ht="12.75" customHeight="1">
      <c r="A2792" s="74">
        <v>14</v>
      </c>
      <c r="B2792" s="2">
        <v>15</v>
      </c>
      <c r="C2792" s="2" t="s">
        <v>10</v>
      </c>
      <c r="D2792" t="s">
        <v>1454</v>
      </c>
      <c r="E2792" s="2" t="s">
        <v>1609</v>
      </c>
      <c r="F2792" t="str">
        <f t="shared" si="330"/>
        <v>087INTERNAL CHARGES</v>
      </c>
      <c r="G2792" t="str">
        <f t="shared" si="331"/>
        <v>1533INTERNAL FACILITIES COSTS</v>
      </c>
      <c r="H2792" s="2" t="s">
        <v>1586</v>
      </c>
      <c r="I2792" t="s">
        <v>1327</v>
      </c>
      <c r="J2792" s="2" t="s">
        <v>639</v>
      </c>
      <c r="K2792" s="2" t="s">
        <v>640</v>
      </c>
      <c r="L2792" s="2" t="s">
        <v>688</v>
      </c>
      <c r="M2792" s="2" t="s">
        <v>689</v>
      </c>
      <c r="N2792" s="2" t="s">
        <v>938</v>
      </c>
      <c r="O2792" s="2" t="s">
        <v>939</v>
      </c>
      <c r="P2792" s="2">
        <v>251107</v>
      </c>
      <c r="Q2792" s="2">
        <v>266866</v>
      </c>
      <c r="R2792" s="3">
        <f t="shared" si="332"/>
        <v>281543.63</v>
      </c>
      <c r="S2792" s="3">
        <f t="shared" si="333"/>
        <v>296465.44238999998</v>
      </c>
      <c r="T2792" s="2">
        <v>0</v>
      </c>
      <c r="U2792" s="2">
        <v>0</v>
      </c>
      <c r="V2792" s="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 s="2">
        <f t="shared" si="334"/>
        <v>0</v>
      </c>
      <c r="AI2792" s="2">
        <f t="shared" si="329"/>
        <v>0</v>
      </c>
      <c r="AJ2792">
        <v>0</v>
      </c>
      <c r="AK2792" s="2">
        <f t="shared" si="335"/>
        <v>0</v>
      </c>
    </row>
    <row r="2793" spans="1:37" ht="12.75" customHeight="1">
      <c r="A2793" s="74">
        <v>14</v>
      </c>
      <c r="B2793" s="74">
        <v>15</v>
      </c>
      <c r="C2793" s="2" t="s">
        <v>10</v>
      </c>
      <c r="D2793" t="s">
        <v>1455</v>
      </c>
      <c r="E2793" s="2" t="s">
        <v>1609</v>
      </c>
      <c r="F2793" s="74" t="str">
        <f t="shared" si="330"/>
        <v>087INTERNAL CHARGES</v>
      </c>
      <c r="G2793" s="74" t="str">
        <f t="shared" si="331"/>
        <v>1531INTERNAL ADMINISTRATION COSTS</v>
      </c>
      <c r="H2793" s="2" t="s">
        <v>1574</v>
      </c>
      <c r="I2793" t="s">
        <v>1327</v>
      </c>
      <c r="J2793" s="2" t="s">
        <v>641</v>
      </c>
      <c r="K2793" s="2" t="s">
        <v>642</v>
      </c>
      <c r="L2793" s="2" t="s">
        <v>688</v>
      </c>
      <c r="M2793" s="2" t="s">
        <v>689</v>
      </c>
      <c r="N2793" s="2" t="s">
        <v>1312</v>
      </c>
      <c r="O2793" s="2" t="s">
        <v>1062</v>
      </c>
      <c r="P2793" s="2">
        <v>191862</v>
      </c>
      <c r="Q2793" s="2">
        <v>190034</v>
      </c>
      <c r="R2793" s="3">
        <f t="shared" si="332"/>
        <v>200485.87</v>
      </c>
      <c r="S2793" s="3">
        <f t="shared" si="333"/>
        <v>211111.62111000001</v>
      </c>
      <c r="T2793" s="2">
        <v>0</v>
      </c>
      <c r="U2793" s="2">
        <v>0</v>
      </c>
      <c r="V2793" s="2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 s="2">
        <f t="shared" si="334"/>
        <v>0</v>
      </c>
      <c r="AI2793" s="2">
        <f t="shared" si="329"/>
        <v>0</v>
      </c>
      <c r="AJ2793">
        <v>0</v>
      </c>
      <c r="AK2793" s="2">
        <f t="shared" si="335"/>
        <v>0</v>
      </c>
    </row>
    <row r="2794" spans="1:37" s="2" customFormat="1" ht="12.75" customHeight="1">
      <c r="A2794" s="74">
        <v>14</v>
      </c>
      <c r="B2794" s="74">
        <v>15</v>
      </c>
      <c r="C2794" s="71" t="s">
        <v>1877</v>
      </c>
      <c r="D2794" s="71" t="s">
        <v>1879</v>
      </c>
      <c r="E2794" s="77" t="s">
        <v>1911</v>
      </c>
      <c r="F2794" s="74" t="str">
        <f t="shared" si="330"/>
        <v>024OTHER REVENUE</v>
      </c>
      <c r="G2794" s="74" t="str">
        <f t="shared" si="331"/>
        <v>0250FACILITATION FEE</v>
      </c>
      <c r="I2794" s="71" t="s">
        <v>1878</v>
      </c>
      <c r="J2794" s="73" t="s">
        <v>1881</v>
      </c>
      <c r="K2794" s="71" t="s">
        <v>1882</v>
      </c>
      <c r="L2794" s="73" t="s">
        <v>514</v>
      </c>
      <c r="M2794" s="71" t="s">
        <v>515</v>
      </c>
      <c r="N2794" s="73" t="s">
        <v>1883</v>
      </c>
      <c r="O2794" s="71" t="s">
        <v>1884</v>
      </c>
      <c r="P2794" s="72">
        <v>-1000000</v>
      </c>
      <c r="Q2794" s="72">
        <v>0</v>
      </c>
      <c r="R2794" s="72">
        <v>-300000</v>
      </c>
      <c r="S2794" s="75">
        <v>-620000</v>
      </c>
      <c r="U2794" s="71"/>
      <c r="V2794" s="71"/>
      <c r="W2794" s="71"/>
      <c r="X2794" s="71"/>
      <c r="Y2794" s="71"/>
      <c r="Z2794" s="71"/>
      <c r="AA2794" s="71"/>
      <c r="AB2794" s="71"/>
      <c r="AC2794" s="71"/>
      <c r="AD2794" s="71"/>
      <c r="AE2794" s="71"/>
      <c r="AF2794" s="71"/>
      <c r="AG2794" s="71"/>
      <c r="AH2794" s="71"/>
      <c r="AI2794" s="72">
        <v>0</v>
      </c>
    </row>
    <row r="2795" spans="1:37" s="2" customFormat="1" ht="12.75" customHeight="1">
      <c r="A2795" s="74">
        <v>14</v>
      </c>
      <c r="B2795" s="74">
        <v>15</v>
      </c>
      <c r="C2795" s="71" t="s">
        <v>1877</v>
      </c>
      <c r="D2795" s="71" t="s">
        <v>1879</v>
      </c>
      <c r="E2795" s="77" t="s">
        <v>1911</v>
      </c>
      <c r="F2795" s="74" t="str">
        <f t="shared" si="330"/>
        <v>022OPERATING GRANTS &amp; SUBSIDIES</v>
      </c>
      <c r="G2795" s="74" t="str">
        <f t="shared" si="331"/>
        <v>0233MUNICIPAL GRANT</v>
      </c>
      <c r="I2795" s="71" t="s">
        <v>1878</v>
      </c>
      <c r="J2795" s="73" t="s">
        <v>1881</v>
      </c>
      <c r="K2795" s="71" t="s">
        <v>1882</v>
      </c>
      <c r="L2795" s="73" t="s">
        <v>500</v>
      </c>
      <c r="M2795" s="71" t="s">
        <v>501</v>
      </c>
      <c r="N2795" s="73" t="s">
        <v>1886</v>
      </c>
      <c r="O2795" s="71" t="s">
        <v>1887</v>
      </c>
      <c r="P2795" s="72">
        <v>-2500000</v>
      </c>
      <c r="Q2795" s="72">
        <v>-5500000</v>
      </c>
      <c r="R2795" s="72">
        <v>-5500000</v>
      </c>
      <c r="S2795" s="75">
        <v>-5500000</v>
      </c>
      <c r="U2795" s="71"/>
      <c r="V2795" s="71"/>
      <c r="W2795" s="71"/>
      <c r="X2795" s="71"/>
      <c r="Y2795" s="71"/>
      <c r="Z2795" s="71"/>
      <c r="AA2795" s="71"/>
      <c r="AB2795" s="71"/>
      <c r="AC2795" s="71"/>
      <c r="AD2795" s="71"/>
      <c r="AE2795" s="71"/>
      <c r="AF2795" s="71"/>
      <c r="AG2795" s="71"/>
      <c r="AH2795" s="71"/>
      <c r="AI2795" s="72">
        <v>-2500000</v>
      </c>
    </row>
    <row r="2796" spans="1:37" s="2" customFormat="1" ht="12.75" customHeight="1">
      <c r="A2796" s="74">
        <v>14</v>
      </c>
      <c r="B2796" s="74">
        <v>15</v>
      </c>
      <c r="C2796" s="71" t="s">
        <v>1877</v>
      </c>
      <c r="D2796" s="71" t="s">
        <v>1879</v>
      </c>
      <c r="E2796" s="77" t="s">
        <v>1911</v>
      </c>
      <c r="F2796" s="74" t="str">
        <f t="shared" si="330"/>
        <v>022OPERATING GRANTS &amp; SUBSIDIES</v>
      </c>
      <c r="G2796" s="74" t="str">
        <f t="shared" si="331"/>
        <v>0227IDC</v>
      </c>
      <c r="I2796" s="71" t="s">
        <v>1878</v>
      </c>
      <c r="J2796" s="73" t="s">
        <v>1881</v>
      </c>
      <c r="K2796" s="71" t="s">
        <v>1882</v>
      </c>
      <c r="L2796" s="73" t="s">
        <v>500</v>
      </c>
      <c r="M2796" s="71" t="s">
        <v>501</v>
      </c>
      <c r="N2796" s="73" t="s">
        <v>1889</v>
      </c>
      <c r="O2796" s="71" t="s">
        <v>1890</v>
      </c>
      <c r="P2796" s="72">
        <v>-3000000</v>
      </c>
      <c r="Q2796" s="72">
        <v>0</v>
      </c>
      <c r="R2796" s="72">
        <v>0</v>
      </c>
      <c r="S2796" s="2">
        <v>0</v>
      </c>
      <c r="U2796" s="71"/>
      <c r="V2796" s="71"/>
      <c r="W2796" s="71"/>
      <c r="X2796" s="71"/>
      <c r="Y2796" s="71"/>
      <c r="Z2796" s="71"/>
      <c r="AA2796" s="71"/>
      <c r="AB2796" s="71"/>
      <c r="AC2796" s="71"/>
      <c r="AD2796" s="71"/>
      <c r="AE2796" s="71"/>
      <c r="AF2796" s="71"/>
      <c r="AG2796" s="71"/>
      <c r="AH2796" s="71"/>
      <c r="AI2796" s="72">
        <v>-3000000</v>
      </c>
    </row>
    <row r="2797" spans="1:37" s="2" customFormat="1" ht="12.75" customHeight="1">
      <c r="A2797" s="74">
        <v>14</v>
      </c>
      <c r="B2797" s="74">
        <v>15</v>
      </c>
      <c r="C2797" s="71" t="s">
        <v>1877</v>
      </c>
      <c r="D2797" s="71" t="s">
        <v>1879</v>
      </c>
      <c r="E2797" s="77" t="s">
        <v>1911</v>
      </c>
      <c r="F2797" s="74" t="str">
        <f t="shared" si="330"/>
        <v>051EMPLOYEE RELATED COSTS - WAGES &amp; SALARIES</v>
      </c>
      <c r="G2797" s="74" t="str">
        <f t="shared" si="331"/>
        <v>1001SALARIES &amp; WAGES - BASIC SCALE</v>
      </c>
      <c r="I2797" s="71" t="s">
        <v>1891</v>
      </c>
      <c r="J2797" s="73" t="s">
        <v>1881</v>
      </c>
      <c r="K2797" s="71" t="s">
        <v>1882</v>
      </c>
      <c r="L2797" s="73" t="s">
        <v>391</v>
      </c>
      <c r="M2797" s="71" t="s">
        <v>392</v>
      </c>
      <c r="N2797" s="73" t="s">
        <v>424</v>
      </c>
      <c r="O2797" s="71" t="s">
        <v>425</v>
      </c>
      <c r="P2797" s="72">
        <v>3166081.17</v>
      </c>
      <c r="Q2797" s="72">
        <v>2517900.5</v>
      </c>
      <c r="R2797" s="72">
        <v>2694153.54</v>
      </c>
      <c r="S2797" s="75">
        <v>2882744.29</v>
      </c>
      <c r="U2797" s="71"/>
      <c r="V2797" s="71"/>
      <c r="W2797" s="71"/>
      <c r="X2797" s="71"/>
      <c r="Y2797" s="71"/>
      <c r="Z2797" s="71"/>
      <c r="AA2797" s="71"/>
      <c r="AB2797" s="71"/>
      <c r="AC2797" s="71"/>
      <c r="AD2797" s="71"/>
      <c r="AE2797" s="71"/>
      <c r="AF2797" s="71"/>
      <c r="AG2797" s="71"/>
      <c r="AH2797" s="71"/>
      <c r="AI2797" s="72">
        <v>2547825.13</v>
      </c>
    </row>
    <row r="2798" spans="1:37" s="2" customFormat="1" ht="12.75" customHeight="1">
      <c r="A2798" s="74">
        <v>14</v>
      </c>
      <c r="B2798" s="74">
        <v>15</v>
      </c>
      <c r="C2798" s="71" t="s">
        <v>1877</v>
      </c>
      <c r="D2798" s="71" t="s">
        <v>1879</v>
      </c>
      <c r="E2798" s="77" t="s">
        <v>1911</v>
      </c>
      <c r="F2798" s="74" t="str">
        <f t="shared" si="330"/>
        <v>051EMPLOYEE RELATED COSTS - WAGES &amp; SALARIES</v>
      </c>
      <c r="G2798" s="74" t="str">
        <f t="shared" si="331"/>
        <v>1002SALARIES &amp; WAGES - OVERTIME</v>
      </c>
      <c r="I2798" s="71" t="s">
        <v>1891</v>
      </c>
      <c r="J2798" s="73" t="s">
        <v>1881</v>
      </c>
      <c r="K2798" s="71" t="s">
        <v>1882</v>
      </c>
      <c r="L2798" s="73" t="s">
        <v>391</v>
      </c>
      <c r="M2798" s="71" t="s">
        <v>392</v>
      </c>
      <c r="N2798" s="73" t="s">
        <v>419</v>
      </c>
      <c r="O2798" s="71" t="s">
        <v>420</v>
      </c>
      <c r="P2798" s="72">
        <v>55000</v>
      </c>
      <c r="Q2798" s="72">
        <v>30000</v>
      </c>
      <c r="R2798" s="72">
        <v>33000</v>
      </c>
      <c r="S2798" s="75">
        <v>36300</v>
      </c>
      <c r="U2798" s="71"/>
      <c r="V2798" s="71"/>
      <c r="W2798" s="71"/>
      <c r="X2798" s="71"/>
      <c r="Y2798" s="71"/>
      <c r="Z2798" s="71"/>
      <c r="AA2798" s="71"/>
      <c r="AB2798" s="71"/>
      <c r="AC2798" s="71"/>
      <c r="AD2798" s="71"/>
      <c r="AE2798" s="71"/>
      <c r="AF2798" s="71"/>
      <c r="AG2798" s="71"/>
      <c r="AH2798" s="71"/>
      <c r="AI2798" s="72">
        <v>25000</v>
      </c>
    </row>
    <row r="2799" spans="1:37" s="2" customFormat="1" ht="12.75" customHeight="1">
      <c r="A2799" s="74">
        <v>14</v>
      </c>
      <c r="B2799" s="74">
        <v>15</v>
      </c>
      <c r="C2799" s="71" t="s">
        <v>1877</v>
      </c>
      <c r="D2799" s="71" t="s">
        <v>1879</v>
      </c>
      <c r="E2799" s="77" t="s">
        <v>1911</v>
      </c>
      <c r="F2799" s="74" t="str">
        <f t="shared" si="330"/>
        <v>051EMPLOYEE RELATED COSTS - WAGES &amp; SALARIES</v>
      </c>
      <c r="G2799" s="74" t="str">
        <f t="shared" si="331"/>
        <v>1004SALARIES &amp; WAGES - ANNUAL BONUS</v>
      </c>
      <c r="I2799" s="71" t="s">
        <v>1891</v>
      </c>
      <c r="J2799" s="73" t="s">
        <v>1881</v>
      </c>
      <c r="K2799" s="71" t="s">
        <v>1882</v>
      </c>
      <c r="L2799" s="73" t="s">
        <v>391</v>
      </c>
      <c r="M2799" s="71" t="s">
        <v>392</v>
      </c>
      <c r="N2799" s="73" t="s">
        <v>428</v>
      </c>
      <c r="O2799" s="71" t="s">
        <v>429</v>
      </c>
      <c r="P2799" s="72">
        <v>182360.8</v>
      </c>
      <c r="Q2799" s="72">
        <v>183186</v>
      </c>
      <c r="R2799" s="72">
        <v>196009</v>
      </c>
      <c r="S2799" s="75">
        <v>209729</v>
      </c>
      <c r="U2799" s="71"/>
      <c r="V2799" s="71"/>
      <c r="W2799" s="71"/>
      <c r="X2799" s="71"/>
      <c r="Y2799" s="71"/>
      <c r="Z2799" s="71"/>
      <c r="AA2799" s="71"/>
      <c r="AB2799" s="71"/>
      <c r="AC2799" s="71"/>
      <c r="AD2799" s="71"/>
      <c r="AE2799" s="71"/>
      <c r="AF2799" s="71"/>
      <c r="AG2799" s="71"/>
      <c r="AH2799" s="71"/>
      <c r="AI2799" s="72">
        <v>254782.51</v>
      </c>
    </row>
    <row r="2800" spans="1:37" s="2" customFormat="1" ht="12.75" customHeight="1">
      <c r="A2800" s="74">
        <v>14</v>
      </c>
      <c r="B2800" s="74">
        <v>15</v>
      </c>
      <c r="C2800" s="71" t="s">
        <v>1877</v>
      </c>
      <c r="D2800" s="71" t="s">
        <v>1879</v>
      </c>
      <c r="E2800" s="77" t="s">
        <v>1911</v>
      </c>
      <c r="F2800" s="74" t="str">
        <f t="shared" si="330"/>
        <v>051EMPLOYEE RELATED COSTS - WAGES &amp; SALARIES</v>
      </c>
      <c r="G2800" s="74" t="str">
        <f t="shared" si="331"/>
        <v>1016PERFORMANCE INCENTIVE SCHEMES</v>
      </c>
      <c r="I2800" s="71" t="s">
        <v>1891</v>
      </c>
      <c r="J2800" s="73" t="s">
        <v>1881</v>
      </c>
      <c r="K2800" s="71" t="s">
        <v>1882</v>
      </c>
      <c r="L2800" s="73" t="s">
        <v>391</v>
      </c>
      <c r="M2800" s="71" t="s">
        <v>392</v>
      </c>
      <c r="N2800" s="73" t="s">
        <v>393</v>
      </c>
      <c r="O2800" s="71" t="s">
        <v>394</v>
      </c>
      <c r="P2800" s="72">
        <v>97775.16</v>
      </c>
      <c r="Q2800" s="72">
        <v>104414.08</v>
      </c>
      <c r="R2800" s="72">
        <v>111723.07</v>
      </c>
      <c r="S2800" s="75">
        <v>119543.67999999999</v>
      </c>
      <c r="U2800" s="71"/>
      <c r="V2800" s="71"/>
      <c r="W2800" s="71"/>
      <c r="X2800" s="71"/>
      <c r="Y2800" s="71"/>
      <c r="Z2800" s="71"/>
      <c r="AA2800" s="71"/>
      <c r="AB2800" s="71"/>
      <c r="AC2800" s="71"/>
      <c r="AD2800" s="71"/>
      <c r="AE2800" s="71"/>
      <c r="AF2800" s="71"/>
      <c r="AG2800" s="71"/>
      <c r="AH2800" s="71"/>
      <c r="AI2800" s="72">
        <v>91378.65</v>
      </c>
    </row>
    <row r="2801" spans="1:35" s="2" customFormat="1" ht="12.75" customHeight="1">
      <c r="A2801" s="74">
        <v>14</v>
      </c>
      <c r="B2801" s="74">
        <v>15</v>
      </c>
      <c r="C2801" s="71" t="s">
        <v>1877</v>
      </c>
      <c r="D2801" s="71" t="s">
        <v>1879</v>
      </c>
      <c r="E2801" s="77" t="s">
        <v>1911</v>
      </c>
      <c r="F2801" s="74" t="str">
        <f t="shared" si="330"/>
        <v>051EMPLOYEE RELATED COSTS - WAGES &amp; SALARIES</v>
      </c>
      <c r="G2801" s="74" t="str">
        <f t="shared" si="331"/>
        <v>1010SALARIES &amp; WAGES - LEAVE PAYMENTS</v>
      </c>
      <c r="I2801" s="71" t="s">
        <v>1891</v>
      </c>
      <c r="J2801" s="73" t="s">
        <v>1881</v>
      </c>
      <c r="K2801" s="71" t="s">
        <v>1882</v>
      </c>
      <c r="L2801" s="73" t="s">
        <v>391</v>
      </c>
      <c r="M2801" s="71" t="s">
        <v>392</v>
      </c>
      <c r="N2801" s="73" t="s">
        <v>430</v>
      </c>
      <c r="O2801" s="71" t="s">
        <v>431</v>
      </c>
      <c r="P2801" s="72">
        <v>60000</v>
      </c>
      <c r="Q2801" s="72">
        <v>0</v>
      </c>
      <c r="R2801" s="72">
        <v>0</v>
      </c>
      <c r="S2801" s="75">
        <v>0</v>
      </c>
      <c r="U2801" s="71"/>
      <c r="V2801" s="71"/>
      <c r="W2801" s="71"/>
      <c r="X2801" s="71"/>
      <c r="Y2801" s="71"/>
      <c r="Z2801" s="71"/>
      <c r="AA2801" s="71"/>
      <c r="AB2801" s="71"/>
      <c r="AC2801" s="71"/>
      <c r="AD2801" s="71"/>
      <c r="AE2801" s="71"/>
      <c r="AF2801" s="71"/>
      <c r="AG2801" s="71"/>
      <c r="AH2801" s="71"/>
      <c r="AI2801" s="72">
        <v>81000</v>
      </c>
    </row>
    <row r="2802" spans="1:35" s="74" customFormat="1" ht="12.75" customHeight="1">
      <c r="A2802" s="74">
        <v>14</v>
      </c>
      <c r="B2802" s="74">
        <v>15</v>
      </c>
      <c r="C2802" s="74" t="s">
        <v>1877</v>
      </c>
      <c r="D2802" s="74" t="s">
        <v>1879</v>
      </c>
      <c r="E2802" s="77" t="s">
        <v>1911</v>
      </c>
      <c r="F2802" s="74" t="str">
        <f t="shared" ref="F2802" si="336">L2802&amp;M2802</f>
        <v>051EMPLOYEE RELATED COSTS - WAGES &amp; SALARIES</v>
      </c>
      <c r="G2802" s="74" t="str">
        <f t="shared" ref="G2802" si="337">N2802&amp;O2802</f>
        <v>1012HOUSING ALLOWANCE</v>
      </c>
      <c r="I2802" s="74" t="s">
        <v>1891</v>
      </c>
      <c r="J2802" s="76" t="s">
        <v>1881</v>
      </c>
      <c r="K2802" s="74" t="s">
        <v>1882</v>
      </c>
      <c r="L2802" s="76" t="s">
        <v>391</v>
      </c>
      <c r="M2802" s="74" t="s">
        <v>392</v>
      </c>
      <c r="N2802" s="76" t="s">
        <v>432</v>
      </c>
      <c r="O2802" s="74" t="s">
        <v>433</v>
      </c>
      <c r="P2802" s="75">
        <v>0</v>
      </c>
      <c r="Q2802" s="75">
        <v>0</v>
      </c>
      <c r="R2802" s="75">
        <v>0</v>
      </c>
      <c r="S2802" s="75">
        <v>0</v>
      </c>
      <c r="AI2802" s="75">
        <v>81000</v>
      </c>
    </row>
    <row r="2803" spans="1:35" s="2" customFormat="1" ht="12.75" customHeight="1">
      <c r="A2803" s="74">
        <v>14</v>
      </c>
      <c r="B2803" s="74">
        <v>15</v>
      </c>
      <c r="C2803" s="71" t="s">
        <v>1877</v>
      </c>
      <c r="D2803" s="71" t="s">
        <v>1879</v>
      </c>
      <c r="E2803" s="77" t="s">
        <v>1911</v>
      </c>
      <c r="F2803" s="74" t="str">
        <f t="shared" si="330"/>
        <v>053EMPLOYEE RELATED COSTS - SOCIAL CONTRIBUTIONS</v>
      </c>
      <c r="G2803" s="74" t="str">
        <f t="shared" si="331"/>
        <v>1021CONTRIBUTION - MEDICAL AID SCHEME</v>
      </c>
      <c r="I2803" s="71" t="s">
        <v>1891</v>
      </c>
      <c r="J2803" s="73" t="s">
        <v>1881</v>
      </c>
      <c r="K2803" s="71" t="s">
        <v>1882</v>
      </c>
      <c r="L2803" s="73" t="s">
        <v>436</v>
      </c>
      <c r="M2803" s="71" t="s">
        <v>437</v>
      </c>
      <c r="N2803" s="73" t="s">
        <v>438</v>
      </c>
      <c r="O2803" s="71" t="s">
        <v>439</v>
      </c>
      <c r="P2803" s="78">
        <v>137406.57</v>
      </c>
      <c r="Q2803" s="72">
        <v>0</v>
      </c>
      <c r="R2803" s="72">
        <v>0</v>
      </c>
      <c r="S2803" s="75">
        <v>0</v>
      </c>
      <c r="U2803" s="71"/>
      <c r="V2803" s="71"/>
      <c r="W2803" s="71"/>
      <c r="X2803" s="71"/>
      <c r="Y2803" s="71"/>
      <c r="Z2803" s="71"/>
      <c r="AA2803" s="71"/>
      <c r="AB2803" s="71"/>
      <c r="AC2803" s="71"/>
      <c r="AD2803" s="71"/>
      <c r="AE2803" s="71"/>
      <c r="AF2803" s="71"/>
      <c r="AG2803" s="71"/>
      <c r="AH2803" s="71"/>
      <c r="AI2803" s="72">
        <v>0</v>
      </c>
    </row>
    <row r="2804" spans="1:35" s="2" customFormat="1" ht="12.75" customHeight="1">
      <c r="A2804" s="74">
        <v>14</v>
      </c>
      <c r="B2804" s="74">
        <v>15</v>
      </c>
      <c r="C2804" s="71" t="s">
        <v>1877</v>
      </c>
      <c r="D2804" s="71" t="s">
        <v>1879</v>
      </c>
      <c r="E2804" s="77" t="s">
        <v>1911</v>
      </c>
      <c r="F2804" s="74" t="str">
        <f t="shared" si="330"/>
        <v>053EMPLOYEE RELATED COSTS - SOCIAL CONTRIBUTIONS</v>
      </c>
      <c r="G2804" s="74" t="str">
        <f t="shared" si="331"/>
        <v>1022CONTRIBUTION - PENSION SCHEMES</v>
      </c>
      <c r="I2804" s="71" t="s">
        <v>1891</v>
      </c>
      <c r="J2804" s="73" t="s">
        <v>1881</v>
      </c>
      <c r="K2804" s="71" t="s">
        <v>1882</v>
      </c>
      <c r="L2804" s="73" t="s">
        <v>436</v>
      </c>
      <c r="M2804" s="71" t="s">
        <v>437</v>
      </c>
      <c r="N2804" s="73" t="s">
        <v>440</v>
      </c>
      <c r="O2804" s="71" t="s">
        <v>441</v>
      </c>
      <c r="P2804" s="78">
        <v>120230.75</v>
      </c>
      <c r="Q2804" s="72">
        <v>0</v>
      </c>
      <c r="R2804" s="72">
        <v>0</v>
      </c>
      <c r="S2804" s="78">
        <v>0</v>
      </c>
      <c r="U2804" s="71"/>
      <c r="V2804" s="71"/>
      <c r="W2804" s="71"/>
      <c r="X2804" s="71"/>
      <c r="Y2804" s="71"/>
      <c r="Z2804" s="71"/>
      <c r="AA2804" s="71"/>
      <c r="AB2804" s="71"/>
      <c r="AC2804" s="71"/>
      <c r="AD2804" s="71"/>
      <c r="AE2804" s="71"/>
      <c r="AF2804" s="71"/>
      <c r="AG2804" s="71"/>
      <c r="AH2804" s="71"/>
      <c r="AI2804" s="72">
        <v>0</v>
      </c>
    </row>
    <row r="2805" spans="1:35" s="2" customFormat="1" ht="12.75" customHeight="1">
      <c r="A2805" s="74">
        <v>14</v>
      </c>
      <c r="B2805" s="74">
        <v>15</v>
      </c>
      <c r="C2805" s="71" t="s">
        <v>1877</v>
      </c>
      <c r="D2805" s="71" t="s">
        <v>1879</v>
      </c>
      <c r="E2805" s="77" t="s">
        <v>1911</v>
      </c>
      <c r="F2805" s="74" t="str">
        <f t="shared" si="330"/>
        <v>053EMPLOYEE RELATED COSTS - SOCIAL CONTRIBUTIONS</v>
      </c>
      <c r="G2805" s="74" t="str">
        <f t="shared" si="331"/>
        <v>1023CONTRIBUTION - UIF</v>
      </c>
      <c r="I2805" s="71" t="s">
        <v>1891</v>
      </c>
      <c r="J2805" s="73" t="s">
        <v>1881</v>
      </c>
      <c r="K2805" s="71" t="s">
        <v>1882</v>
      </c>
      <c r="L2805" s="73" t="s">
        <v>436</v>
      </c>
      <c r="M2805" s="71" t="s">
        <v>437</v>
      </c>
      <c r="N2805" s="73" t="s">
        <v>442</v>
      </c>
      <c r="O2805" s="71" t="s">
        <v>443</v>
      </c>
      <c r="P2805" s="72">
        <v>63321.62</v>
      </c>
      <c r="Q2805" s="72">
        <v>724468.75</v>
      </c>
      <c r="R2805" s="72">
        <v>775181.56</v>
      </c>
      <c r="S2805" s="78">
        <v>829444.27</v>
      </c>
      <c r="U2805" s="72">
        <v>0</v>
      </c>
      <c r="V2805" s="71"/>
      <c r="W2805" s="71"/>
      <c r="X2805" s="71"/>
      <c r="Y2805" s="71"/>
      <c r="Z2805" s="71"/>
      <c r="AA2805" s="71"/>
      <c r="AB2805" s="71"/>
      <c r="AC2805" s="71"/>
      <c r="AD2805" s="71"/>
      <c r="AE2805" s="71"/>
      <c r="AF2805" s="71"/>
      <c r="AG2805" s="71"/>
      <c r="AH2805" s="71"/>
      <c r="AI2805" s="72">
        <v>40892.129999999997</v>
      </c>
    </row>
    <row r="2806" spans="1:35" s="2" customFormat="1" ht="12.75" customHeight="1">
      <c r="A2806" s="74">
        <v>14</v>
      </c>
      <c r="B2806" s="74">
        <v>15</v>
      </c>
      <c r="C2806" s="71" t="s">
        <v>1877</v>
      </c>
      <c r="D2806" s="71" t="s">
        <v>1879</v>
      </c>
      <c r="E2806" s="77" t="s">
        <v>1911</v>
      </c>
      <c r="F2806" s="74" t="str">
        <f t="shared" si="330"/>
        <v>058REMUNERATIONS OF COUNCILLORS</v>
      </c>
      <c r="G2806" s="74" t="str">
        <f t="shared" si="331"/>
        <v>1057COUNCILLORS ALLOWANCE - TRAVEL</v>
      </c>
      <c r="I2806" s="71" t="s">
        <v>1891</v>
      </c>
      <c r="J2806" s="73" t="s">
        <v>1881</v>
      </c>
      <c r="K2806" s="71" t="s">
        <v>1882</v>
      </c>
      <c r="L2806" s="73" t="s">
        <v>591</v>
      </c>
      <c r="M2806" s="71" t="s">
        <v>1090</v>
      </c>
      <c r="N2806" s="73" t="s">
        <v>1099</v>
      </c>
      <c r="O2806" s="71" t="s">
        <v>1100</v>
      </c>
      <c r="P2806" s="72">
        <v>88000</v>
      </c>
      <c r="Q2806" s="72">
        <v>78000</v>
      </c>
      <c r="R2806" s="72">
        <v>90000</v>
      </c>
      <c r="S2806" s="78">
        <v>96300</v>
      </c>
      <c r="U2806" s="71"/>
      <c r="V2806" s="71"/>
      <c r="W2806" s="71"/>
      <c r="X2806" s="71"/>
      <c r="Y2806" s="71"/>
      <c r="Z2806" s="71"/>
      <c r="AA2806" s="71"/>
      <c r="AB2806" s="71"/>
      <c r="AC2806" s="71"/>
      <c r="AD2806" s="71"/>
      <c r="AE2806" s="71"/>
      <c r="AF2806" s="71"/>
      <c r="AG2806" s="71"/>
      <c r="AH2806" s="71"/>
      <c r="AI2806" s="72">
        <v>100000</v>
      </c>
    </row>
    <row r="2807" spans="1:35" s="2" customFormat="1" ht="12.75" customHeight="1">
      <c r="A2807" s="74">
        <v>14</v>
      </c>
      <c r="B2807" s="74">
        <v>15</v>
      </c>
      <c r="C2807" s="71" t="s">
        <v>1877</v>
      </c>
      <c r="D2807" s="71" t="s">
        <v>1879</v>
      </c>
      <c r="E2807" s="77" t="s">
        <v>1911</v>
      </c>
      <c r="F2807" s="74" t="str">
        <f t="shared" si="330"/>
        <v>058REMUNERATIONS OF COUNCILLORS</v>
      </c>
      <c r="G2807" s="74" t="str">
        <f t="shared" si="331"/>
        <v>1053ALLOWANCE - EXECUTIVE COMMITTEE</v>
      </c>
      <c r="I2807" s="71" t="s">
        <v>1891</v>
      </c>
      <c r="J2807" s="73" t="s">
        <v>1881</v>
      </c>
      <c r="K2807" s="71" t="s">
        <v>1882</v>
      </c>
      <c r="L2807" s="73" t="s">
        <v>591</v>
      </c>
      <c r="M2807" s="71" t="s">
        <v>1090</v>
      </c>
      <c r="N2807" s="73" t="s">
        <v>1095</v>
      </c>
      <c r="O2807" s="71" t="s">
        <v>1096</v>
      </c>
      <c r="P2807" s="72">
        <v>268000</v>
      </c>
      <c r="Q2807" s="72">
        <v>230000</v>
      </c>
      <c r="R2807" s="72">
        <v>250000</v>
      </c>
      <c r="S2807" s="78">
        <v>267500</v>
      </c>
      <c r="U2807" s="71"/>
      <c r="V2807" s="71"/>
      <c r="W2807" s="71"/>
      <c r="X2807" s="71"/>
      <c r="Y2807" s="71"/>
      <c r="Z2807" s="71"/>
      <c r="AA2807" s="71"/>
      <c r="AB2807" s="71"/>
      <c r="AC2807" s="71"/>
      <c r="AD2807" s="71"/>
      <c r="AE2807" s="71"/>
      <c r="AF2807" s="71"/>
      <c r="AG2807" s="71"/>
      <c r="AH2807" s="71"/>
      <c r="AI2807" s="72">
        <v>250000</v>
      </c>
    </row>
    <row r="2808" spans="1:35" s="77" customFormat="1" ht="12.75" customHeight="1">
      <c r="A2808" s="77">
        <v>14</v>
      </c>
      <c r="B2808" s="77">
        <v>15</v>
      </c>
      <c r="C2808" s="77" t="s">
        <v>1877</v>
      </c>
      <c r="D2808" s="77" t="s">
        <v>1879</v>
      </c>
      <c r="E2808" s="77" t="s">
        <v>1911</v>
      </c>
      <c r="F2808" s="77" t="str">
        <f t="shared" ref="F2808" si="338">L2808&amp;M2808</f>
        <v>058REMUNERATIONS OF COUNCILLORS</v>
      </c>
      <c r="G2808" s="77" t="str">
        <f t="shared" ref="G2808" si="339">N2808&amp;O2808</f>
        <v>1054ALLOWANCE - OTHER COUNCILLORS</v>
      </c>
      <c r="I2808" s="77" t="s">
        <v>1891</v>
      </c>
      <c r="J2808" s="80" t="s">
        <v>1881</v>
      </c>
      <c r="K2808" s="77" t="s">
        <v>1882</v>
      </c>
      <c r="L2808" s="80" t="s">
        <v>591</v>
      </c>
      <c r="M2808" s="77" t="s">
        <v>1090</v>
      </c>
      <c r="N2808" s="76" t="s">
        <v>1097</v>
      </c>
      <c r="O2808" s="77" t="s">
        <v>1098</v>
      </c>
      <c r="P2808" s="78">
        <v>0</v>
      </c>
      <c r="Q2808" s="78">
        <v>20000</v>
      </c>
      <c r="R2808" s="78">
        <v>22000</v>
      </c>
      <c r="S2808" s="78">
        <v>24200</v>
      </c>
      <c r="AI2808" s="78">
        <v>100000</v>
      </c>
    </row>
    <row r="2809" spans="1:35" s="77" customFormat="1" ht="12.75" customHeight="1">
      <c r="A2809" s="77">
        <v>14</v>
      </c>
      <c r="B2809" s="77">
        <v>15</v>
      </c>
      <c r="C2809" s="77" t="s">
        <v>1877</v>
      </c>
      <c r="D2809" s="77" t="s">
        <v>1879</v>
      </c>
      <c r="E2809" s="77" t="s">
        <v>1911</v>
      </c>
      <c r="F2809" s="77" t="str">
        <f t="shared" ref="F2809" si="340">L2809&amp;M2809</f>
        <v>064DEPRECIATION</v>
      </c>
      <c r="G2809" s="77" t="str">
        <f t="shared" ref="G2809" si="341">N2809&amp;O2809</f>
        <v>1091DEPRECIATION</v>
      </c>
      <c r="I2809" s="77" t="s">
        <v>1891</v>
      </c>
      <c r="J2809" s="80" t="s">
        <v>1881</v>
      </c>
      <c r="K2809" s="77" t="s">
        <v>1882</v>
      </c>
      <c r="L2809" s="77" t="s">
        <v>583</v>
      </c>
      <c r="M2809" s="77" t="s">
        <v>117</v>
      </c>
      <c r="N2809" s="77" t="s">
        <v>584</v>
      </c>
      <c r="O2809" s="77" t="s">
        <v>117</v>
      </c>
      <c r="P2809" s="78">
        <v>0</v>
      </c>
      <c r="Q2809" s="78">
        <v>62000</v>
      </c>
      <c r="R2809" s="78">
        <v>56000</v>
      </c>
      <c r="S2809" s="78">
        <v>50000</v>
      </c>
      <c r="AI2809" s="78">
        <v>100000</v>
      </c>
    </row>
    <row r="2810" spans="1:35" s="2" customFormat="1" ht="12.75" customHeight="1">
      <c r="A2810" s="74">
        <v>14</v>
      </c>
      <c r="B2810" s="74">
        <v>15</v>
      </c>
      <c r="C2810" s="71" t="s">
        <v>1877</v>
      </c>
      <c r="D2810" s="71" t="s">
        <v>1879</v>
      </c>
      <c r="E2810" s="77" t="s">
        <v>1911</v>
      </c>
      <c r="F2810" s="74" t="str">
        <f t="shared" si="330"/>
        <v>066REPAIRS AND MAINTENANCE</v>
      </c>
      <c r="G2810" s="74" t="str">
        <f t="shared" si="331"/>
        <v>1101FURNITURE &amp; OFFICE EQUIPMENT</v>
      </c>
      <c r="I2810" s="71" t="s">
        <v>1891</v>
      </c>
      <c r="J2810" s="73" t="s">
        <v>1881</v>
      </c>
      <c r="K2810" s="71" t="s">
        <v>1882</v>
      </c>
      <c r="L2810" s="73" t="s">
        <v>482</v>
      </c>
      <c r="M2810" s="71" t="s">
        <v>483</v>
      </c>
      <c r="N2810" s="73" t="s">
        <v>722</v>
      </c>
      <c r="O2810" s="71" t="s">
        <v>723</v>
      </c>
      <c r="P2810" s="72">
        <v>33106</v>
      </c>
      <c r="Q2810" s="72">
        <v>83106</v>
      </c>
      <c r="R2810" s="72">
        <v>99727.2</v>
      </c>
      <c r="S2810" s="78">
        <v>80000</v>
      </c>
      <c r="U2810" s="71"/>
      <c r="V2810" s="71"/>
      <c r="W2810" s="71"/>
      <c r="X2810" s="71"/>
      <c r="Y2810" s="71"/>
      <c r="Z2810" s="71"/>
      <c r="AA2810" s="71"/>
      <c r="AB2810" s="71"/>
      <c r="AC2810" s="71"/>
      <c r="AD2810" s="71"/>
      <c r="AE2810" s="71"/>
      <c r="AF2810" s="71"/>
      <c r="AG2810" s="71"/>
      <c r="AH2810" s="71"/>
      <c r="AI2810" s="72">
        <v>15000</v>
      </c>
    </row>
    <row r="2811" spans="1:35" s="2" customFormat="1" ht="12.75" customHeight="1">
      <c r="A2811" s="74">
        <v>14</v>
      </c>
      <c r="B2811" s="74">
        <v>15</v>
      </c>
      <c r="C2811" s="71" t="s">
        <v>1877</v>
      </c>
      <c r="D2811" s="71" t="s">
        <v>1879</v>
      </c>
      <c r="E2811" s="77" t="s">
        <v>1911</v>
      </c>
      <c r="F2811" s="74" t="str">
        <f t="shared" si="330"/>
        <v>074CONTRACTED SERVICES</v>
      </c>
      <c r="G2811" s="74" t="str">
        <f t="shared" si="331"/>
        <v>1261CONTRACTED SERVICES - INFORMATION TECHNOLOGY</v>
      </c>
      <c r="I2811" s="71" t="s">
        <v>1891</v>
      </c>
      <c r="J2811" s="73" t="s">
        <v>1881</v>
      </c>
      <c r="K2811" s="71" t="s">
        <v>1882</v>
      </c>
      <c r="L2811" s="73" t="s">
        <v>541</v>
      </c>
      <c r="M2811" s="71" t="s">
        <v>542</v>
      </c>
      <c r="N2811" s="73" t="s">
        <v>1199</v>
      </c>
      <c r="O2811" s="71" t="s">
        <v>1200</v>
      </c>
      <c r="P2811" s="72">
        <v>22990</v>
      </c>
      <c r="Q2811" s="72">
        <v>25000</v>
      </c>
      <c r="R2811" s="72">
        <v>30000</v>
      </c>
      <c r="S2811" s="78">
        <v>35000</v>
      </c>
      <c r="U2811" s="71"/>
      <c r="V2811" s="71"/>
      <c r="W2811" s="71"/>
      <c r="X2811" s="71"/>
      <c r="Y2811" s="71"/>
      <c r="Z2811" s="71"/>
      <c r="AA2811" s="71"/>
      <c r="AB2811" s="71"/>
      <c r="AC2811" s="71"/>
      <c r="AD2811" s="71"/>
      <c r="AE2811" s="71"/>
      <c r="AF2811" s="71"/>
      <c r="AG2811" s="71"/>
      <c r="AH2811" s="71"/>
      <c r="AI2811" s="72">
        <v>8000</v>
      </c>
    </row>
    <row r="2812" spans="1:35" s="77" customFormat="1" ht="12.75" customHeight="1">
      <c r="A2812" s="77">
        <v>14</v>
      </c>
      <c r="B2812" s="77">
        <v>15</v>
      </c>
      <c r="C2812" s="77" t="s">
        <v>1877</v>
      </c>
      <c r="D2812" s="77" t="s">
        <v>1879</v>
      </c>
      <c r="E2812" s="77" t="s">
        <v>1911</v>
      </c>
      <c r="F2812" s="77" t="str">
        <f t="shared" ref="F2812" si="342">L2812&amp;M2812</f>
        <v>068INTEREST EXPENSE - EXTERNAL BORROWINGS</v>
      </c>
      <c r="G2812" s="77" t="str">
        <f t="shared" ref="G2812" si="343">N2812&amp;O2812</f>
        <v>1231INTEREST EXTERNAL LOANS</v>
      </c>
      <c r="I2812" s="77" t="s">
        <v>1891</v>
      </c>
      <c r="J2812" s="80" t="s">
        <v>1881</v>
      </c>
      <c r="K2812" s="77" t="s">
        <v>1882</v>
      </c>
      <c r="L2812" s="77" t="s">
        <v>409</v>
      </c>
      <c r="M2812" s="77" t="s">
        <v>410</v>
      </c>
      <c r="N2812" s="77" t="s">
        <v>411</v>
      </c>
      <c r="O2812" s="77" t="s">
        <v>412</v>
      </c>
      <c r="P2812" s="78">
        <v>0</v>
      </c>
      <c r="Q2812" s="78">
        <v>21300</v>
      </c>
      <c r="R2812" s="78">
        <v>25560</v>
      </c>
      <c r="S2812" s="78">
        <v>25000</v>
      </c>
      <c r="AI2812" s="78">
        <v>4500</v>
      </c>
    </row>
    <row r="2813" spans="1:35" s="2" customFormat="1" ht="12.75" customHeight="1">
      <c r="A2813" s="74">
        <v>14</v>
      </c>
      <c r="B2813" s="74">
        <v>15</v>
      </c>
      <c r="C2813" s="71" t="s">
        <v>1877</v>
      </c>
      <c r="D2813" s="71" t="s">
        <v>1879</v>
      </c>
      <c r="E2813" s="77" t="s">
        <v>1911</v>
      </c>
      <c r="F2813" s="74" t="str">
        <f t="shared" si="330"/>
        <v>074CONTRACTED SERVICES</v>
      </c>
      <c r="G2813" s="74" t="str">
        <f t="shared" si="331"/>
        <v>1263CONTRACTED SERVICES - SECURITY SERVICES</v>
      </c>
      <c r="I2813" s="71" t="s">
        <v>1891</v>
      </c>
      <c r="J2813" s="73" t="s">
        <v>1881</v>
      </c>
      <c r="K2813" s="71" t="s">
        <v>1882</v>
      </c>
      <c r="L2813" s="73" t="s">
        <v>541</v>
      </c>
      <c r="M2813" s="71" t="s">
        <v>542</v>
      </c>
      <c r="N2813" s="73" t="s">
        <v>1197</v>
      </c>
      <c r="O2813" s="71" t="s">
        <v>1198</v>
      </c>
      <c r="P2813" s="72">
        <v>7658.67</v>
      </c>
      <c r="Q2813" s="72">
        <v>3685</v>
      </c>
      <c r="R2813" s="72">
        <v>6000</v>
      </c>
      <c r="S2813" s="78">
        <v>6600</v>
      </c>
      <c r="U2813" s="71"/>
      <c r="V2813" s="71"/>
      <c r="W2813" s="71"/>
      <c r="X2813" s="71"/>
      <c r="Y2813" s="71"/>
      <c r="Z2813" s="71"/>
      <c r="AA2813" s="71"/>
      <c r="AB2813" s="71"/>
      <c r="AC2813" s="71"/>
      <c r="AD2813" s="71"/>
      <c r="AE2813" s="71"/>
      <c r="AF2813" s="71"/>
      <c r="AG2813" s="71"/>
      <c r="AH2813" s="71"/>
      <c r="AI2813" s="72">
        <v>7000</v>
      </c>
    </row>
    <row r="2814" spans="1:35" s="2" customFormat="1" ht="12.75" customHeight="1">
      <c r="A2814" s="74">
        <v>14</v>
      </c>
      <c r="B2814" s="74">
        <v>15</v>
      </c>
      <c r="C2814" s="71" t="s">
        <v>1877</v>
      </c>
      <c r="D2814" s="71" t="s">
        <v>1879</v>
      </c>
      <c r="E2814" s="77" t="s">
        <v>1911</v>
      </c>
      <c r="F2814" s="74" t="str">
        <f t="shared" si="330"/>
        <v>074CONTRACTED SERVICES</v>
      </c>
      <c r="G2814" s="74" t="str">
        <f t="shared" si="331"/>
        <v>1265CONTRACTED SERVICES - CLEANING SERVICES</v>
      </c>
      <c r="I2814" s="71" t="s">
        <v>1891</v>
      </c>
      <c r="J2814" s="73" t="s">
        <v>1881</v>
      </c>
      <c r="K2814" s="71" t="s">
        <v>1882</v>
      </c>
      <c r="L2814" s="73" t="s">
        <v>541</v>
      </c>
      <c r="M2814" s="71" t="s">
        <v>542</v>
      </c>
      <c r="N2814" s="73" t="s">
        <v>1207</v>
      </c>
      <c r="O2814" s="71" t="s">
        <v>1208</v>
      </c>
      <c r="P2814" s="72">
        <v>15972</v>
      </c>
      <c r="Q2814" s="72">
        <v>5660</v>
      </c>
      <c r="R2814" s="72">
        <v>6240.46</v>
      </c>
      <c r="S2814" s="78">
        <v>7550.96</v>
      </c>
      <c r="U2814" s="71"/>
      <c r="V2814" s="71"/>
      <c r="W2814" s="71"/>
      <c r="X2814" s="71"/>
      <c r="Y2814" s="71"/>
      <c r="Z2814" s="71"/>
      <c r="AA2814" s="71"/>
      <c r="AB2814" s="71"/>
      <c r="AC2814" s="71"/>
      <c r="AD2814" s="71"/>
      <c r="AE2814" s="71"/>
      <c r="AF2814" s="71"/>
      <c r="AG2814" s="71"/>
      <c r="AH2814" s="71"/>
      <c r="AI2814" s="72">
        <v>6000</v>
      </c>
    </row>
    <row r="2815" spans="1:35" s="2" customFormat="1" ht="12.75" customHeight="1">
      <c r="A2815" s="74">
        <v>14</v>
      </c>
      <c r="B2815" s="74">
        <v>15</v>
      </c>
      <c r="C2815" s="71" t="s">
        <v>1877</v>
      </c>
      <c r="D2815" s="71" t="s">
        <v>1879</v>
      </c>
      <c r="E2815" s="77" t="s">
        <v>1911</v>
      </c>
      <c r="F2815" s="74" t="str">
        <f t="shared" si="330"/>
        <v>074CONTRACTED SERVICES</v>
      </c>
      <c r="G2815" s="74" t="str">
        <f t="shared" si="331"/>
        <v>1277RENT PREMISES</v>
      </c>
      <c r="I2815" s="71" t="s">
        <v>1891</v>
      </c>
      <c r="J2815" s="73" t="s">
        <v>1881</v>
      </c>
      <c r="K2815" s="71" t="s">
        <v>1882</v>
      </c>
      <c r="L2815" s="73" t="s">
        <v>541</v>
      </c>
      <c r="M2815" s="71" t="s">
        <v>542</v>
      </c>
      <c r="N2815" s="73" t="s">
        <v>1893</v>
      </c>
      <c r="O2815" s="71" t="s">
        <v>1894</v>
      </c>
      <c r="P2815" s="72">
        <v>277200</v>
      </c>
      <c r="Q2815" s="72">
        <v>238920</v>
      </c>
      <c r="R2815" s="72">
        <v>245000</v>
      </c>
      <c r="S2815" s="78">
        <v>255000</v>
      </c>
      <c r="U2815" s="71"/>
      <c r="V2815" s="71"/>
      <c r="W2815" s="71"/>
      <c r="X2815" s="71"/>
      <c r="Y2815" s="71"/>
      <c r="Z2815" s="71"/>
      <c r="AA2815" s="71"/>
      <c r="AB2815" s="71"/>
      <c r="AC2815" s="71"/>
      <c r="AD2815" s="71"/>
      <c r="AE2815" s="71"/>
      <c r="AF2815" s="71"/>
      <c r="AG2815" s="71"/>
      <c r="AH2815" s="71"/>
      <c r="AI2815" s="72">
        <v>252000</v>
      </c>
    </row>
    <row r="2816" spans="1:35" s="2" customFormat="1" ht="12.75" customHeight="1">
      <c r="A2816" s="74">
        <v>14</v>
      </c>
      <c r="B2816" s="74">
        <v>15</v>
      </c>
      <c r="C2816" s="71" t="s">
        <v>1877</v>
      </c>
      <c r="D2816" s="71" t="s">
        <v>1879</v>
      </c>
      <c r="E2816" s="77" t="s">
        <v>1911</v>
      </c>
      <c r="F2816" s="74" t="str">
        <f t="shared" si="330"/>
        <v>074CONTRACTED SERVICES</v>
      </c>
      <c r="G2816" s="74" t="str">
        <f t="shared" si="331"/>
        <v>1270CONTRACTED SERVICES - INTERNAL AUDIT</v>
      </c>
      <c r="I2816" s="71" t="s">
        <v>1891</v>
      </c>
      <c r="J2816" s="73" t="s">
        <v>1881</v>
      </c>
      <c r="K2816" s="71" t="s">
        <v>1882</v>
      </c>
      <c r="L2816" s="73" t="s">
        <v>541</v>
      </c>
      <c r="M2816" s="71" t="s">
        <v>542</v>
      </c>
      <c r="N2816" s="73" t="s">
        <v>1189</v>
      </c>
      <c r="O2816" s="71" t="s">
        <v>1190</v>
      </c>
      <c r="P2816" s="72">
        <v>0</v>
      </c>
      <c r="Q2816" s="72">
        <v>133500</v>
      </c>
      <c r="R2816" s="72">
        <v>140000</v>
      </c>
      <c r="S2816" s="78">
        <v>145000</v>
      </c>
      <c r="U2816" s="71"/>
      <c r="V2816" s="71"/>
      <c r="W2816" s="71"/>
      <c r="X2816" s="71"/>
      <c r="Y2816" s="71"/>
      <c r="Z2816" s="71"/>
      <c r="AA2816" s="71"/>
      <c r="AB2816" s="71"/>
      <c r="AC2816" s="71"/>
      <c r="AD2816" s="71"/>
      <c r="AE2816" s="71"/>
      <c r="AF2816" s="71"/>
      <c r="AG2816" s="71"/>
      <c r="AH2816" s="71"/>
      <c r="AI2816" s="72">
        <v>130000</v>
      </c>
    </row>
    <row r="2817" spans="1:36" s="2" customFormat="1" ht="12.75" customHeight="1">
      <c r="A2817" s="74">
        <v>14</v>
      </c>
      <c r="B2817" s="74">
        <v>15</v>
      </c>
      <c r="C2817" s="71" t="s">
        <v>1877</v>
      </c>
      <c r="D2817" s="71" t="s">
        <v>1879</v>
      </c>
      <c r="E2817" s="77" t="s">
        <v>1911</v>
      </c>
      <c r="F2817" s="74" t="str">
        <f t="shared" si="330"/>
        <v>078GENERAL EXPENSES - OTHER</v>
      </c>
      <c r="G2817" s="74" t="str">
        <f t="shared" si="331"/>
        <v>1301ADVERTISING - GENERAL</v>
      </c>
      <c r="I2817" s="71" t="s">
        <v>1891</v>
      </c>
      <c r="J2817" s="73" t="s">
        <v>1881</v>
      </c>
      <c r="K2817" s="71" t="s">
        <v>1882</v>
      </c>
      <c r="L2817" s="73" t="s">
        <v>395</v>
      </c>
      <c r="M2817" s="71" t="s">
        <v>396</v>
      </c>
      <c r="N2817" s="73" t="s">
        <v>529</v>
      </c>
      <c r="O2817" s="71" t="s">
        <v>530</v>
      </c>
      <c r="P2817" s="72">
        <v>60000</v>
      </c>
      <c r="Q2817" s="72">
        <v>90000</v>
      </c>
      <c r="R2817" s="72">
        <v>90000</v>
      </c>
      <c r="S2817" s="78">
        <v>90000</v>
      </c>
      <c r="U2817" s="71"/>
      <c r="V2817" s="71"/>
      <c r="W2817" s="71"/>
      <c r="X2817" s="71"/>
      <c r="Y2817" s="71"/>
      <c r="Z2817" s="71"/>
      <c r="AA2817" s="71"/>
      <c r="AB2817" s="71"/>
      <c r="AC2817" s="71"/>
      <c r="AD2817" s="71"/>
      <c r="AE2817" s="71"/>
      <c r="AF2817" s="71"/>
      <c r="AG2817" s="71"/>
      <c r="AH2817" s="71"/>
      <c r="AI2817" s="72">
        <v>68000</v>
      </c>
    </row>
    <row r="2818" spans="1:36" s="2" customFormat="1" ht="12.75" customHeight="1">
      <c r="A2818" s="74">
        <v>14</v>
      </c>
      <c r="B2818" s="74">
        <v>15</v>
      </c>
      <c r="C2818" s="71" t="s">
        <v>1877</v>
      </c>
      <c r="D2818" s="71" t="s">
        <v>1879</v>
      </c>
      <c r="E2818" s="77" t="s">
        <v>1911</v>
      </c>
      <c r="F2818" s="74" t="str">
        <f t="shared" si="330"/>
        <v>078GENERAL EXPENSES - OTHER</v>
      </c>
      <c r="G2818" s="74" t="str">
        <f t="shared" si="331"/>
        <v>1302ADVERTISING - RECRUITMENT</v>
      </c>
      <c r="I2818" s="71" t="s">
        <v>1891</v>
      </c>
      <c r="J2818" s="73" t="s">
        <v>1881</v>
      </c>
      <c r="K2818" s="71" t="s">
        <v>1882</v>
      </c>
      <c r="L2818" s="73" t="s">
        <v>395</v>
      </c>
      <c r="M2818" s="71" t="s">
        <v>396</v>
      </c>
      <c r="N2818" s="73" t="s">
        <v>1269</v>
      </c>
      <c r="O2818" s="71" t="s">
        <v>1270</v>
      </c>
      <c r="P2818" s="72">
        <v>15000</v>
      </c>
      <c r="Q2818" s="72">
        <v>30000</v>
      </c>
      <c r="R2818" s="72">
        <v>25000</v>
      </c>
      <c r="S2818" s="78">
        <v>25000</v>
      </c>
      <c r="U2818" s="71"/>
      <c r="V2818" s="71"/>
      <c r="W2818" s="71"/>
      <c r="X2818" s="71"/>
      <c r="Y2818" s="71"/>
      <c r="Z2818" s="71"/>
      <c r="AA2818" s="71"/>
      <c r="AB2818" s="71"/>
      <c r="AC2818" s="71"/>
      <c r="AD2818" s="71"/>
      <c r="AE2818" s="71"/>
      <c r="AF2818" s="71"/>
      <c r="AG2818" s="71"/>
      <c r="AH2818" s="71"/>
      <c r="AI2818" s="72">
        <v>1500</v>
      </c>
    </row>
    <row r="2819" spans="1:36" s="2" customFormat="1" ht="12.75" customHeight="1">
      <c r="A2819" s="74">
        <v>14</v>
      </c>
      <c r="B2819" s="74">
        <v>15</v>
      </c>
      <c r="C2819" s="71" t="s">
        <v>1877</v>
      </c>
      <c r="D2819" s="71" t="s">
        <v>1879</v>
      </c>
      <c r="E2819" s="77" t="s">
        <v>1911</v>
      </c>
      <c r="F2819" s="74" t="str">
        <f t="shared" si="330"/>
        <v>078GENERAL EXPENSES - OTHER</v>
      </c>
      <c r="G2819" s="74" t="str">
        <f t="shared" si="331"/>
        <v>1307COMMUNITY BASED PLANNING</v>
      </c>
      <c r="I2819" s="71" t="s">
        <v>1891</v>
      </c>
      <c r="J2819" s="73" t="s">
        <v>1881</v>
      </c>
      <c r="K2819" s="71" t="s">
        <v>1882</v>
      </c>
      <c r="L2819" s="73" t="s">
        <v>395</v>
      </c>
      <c r="M2819" s="71" t="s">
        <v>396</v>
      </c>
      <c r="N2819" s="73" t="s">
        <v>1896</v>
      </c>
      <c r="O2819" s="71" t="s">
        <v>1897</v>
      </c>
      <c r="P2819" s="72">
        <v>450000</v>
      </c>
      <c r="Q2819" s="72">
        <v>360000</v>
      </c>
      <c r="R2819" s="72">
        <v>360000</v>
      </c>
      <c r="S2819" s="78">
        <v>380000</v>
      </c>
      <c r="U2819" s="71"/>
      <c r="V2819" s="71"/>
      <c r="W2819" s="71"/>
      <c r="X2819" s="71"/>
      <c r="Y2819" s="71"/>
      <c r="Z2819" s="71"/>
      <c r="AA2819" s="71"/>
      <c r="AB2819" s="71"/>
      <c r="AC2819" s="71"/>
      <c r="AD2819" s="71"/>
      <c r="AE2819" s="71"/>
      <c r="AF2819" s="71"/>
      <c r="AG2819" s="71"/>
      <c r="AH2819" s="71"/>
      <c r="AI2819" s="72">
        <v>455000</v>
      </c>
    </row>
    <row r="2820" spans="1:36" s="2" customFormat="1" ht="12.75" customHeight="1">
      <c r="A2820" s="74">
        <v>14</v>
      </c>
      <c r="B2820" s="74">
        <v>15</v>
      </c>
      <c r="C2820" s="71" t="s">
        <v>1877</v>
      </c>
      <c r="D2820" s="71" t="s">
        <v>1879</v>
      </c>
      <c r="E2820" s="77" t="s">
        <v>1911</v>
      </c>
      <c r="F2820" s="74" t="str">
        <f t="shared" si="330"/>
        <v>078GENERAL EXPENSES - OTHER</v>
      </c>
      <c r="G2820" s="74" t="str">
        <f t="shared" si="331"/>
        <v>1379ACCOUNTING FEES</v>
      </c>
      <c r="I2820" s="71" t="s">
        <v>1891</v>
      </c>
      <c r="J2820" s="73" t="s">
        <v>1881</v>
      </c>
      <c r="K2820" s="71" t="s">
        <v>1882</v>
      </c>
      <c r="L2820" s="73" t="s">
        <v>395</v>
      </c>
      <c r="M2820" s="71" t="s">
        <v>396</v>
      </c>
      <c r="N2820" s="73" t="s">
        <v>1899</v>
      </c>
      <c r="O2820" s="71" t="s">
        <v>1900</v>
      </c>
      <c r="P2820" s="72">
        <v>40064</v>
      </c>
      <c r="Q2820" s="72">
        <v>7070</v>
      </c>
      <c r="R2820" s="72">
        <v>7400</v>
      </c>
      <c r="S2820" s="78">
        <v>7400</v>
      </c>
      <c r="U2820" s="71"/>
      <c r="V2820" s="71"/>
      <c r="W2820" s="71"/>
      <c r="X2820" s="71"/>
      <c r="Y2820" s="71"/>
      <c r="Z2820" s="71"/>
      <c r="AA2820" s="71"/>
      <c r="AB2820" s="71"/>
      <c r="AC2820" s="71"/>
      <c r="AD2820" s="71"/>
      <c r="AE2820" s="71"/>
      <c r="AF2820" s="71"/>
      <c r="AG2820" s="71"/>
      <c r="AH2820" s="71"/>
      <c r="AI2820" s="72">
        <v>81000</v>
      </c>
    </row>
    <row r="2821" spans="1:36" s="2" customFormat="1" ht="12.75" customHeight="1">
      <c r="A2821" s="74">
        <v>14</v>
      </c>
      <c r="B2821" s="74">
        <v>15</v>
      </c>
      <c r="C2821" s="71" t="s">
        <v>1877</v>
      </c>
      <c r="D2821" s="71" t="s">
        <v>1879</v>
      </c>
      <c r="E2821" s="77" t="s">
        <v>1911</v>
      </c>
      <c r="F2821" s="74" t="str">
        <f t="shared" si="330"/>
        <v>078GENERAL EXPENSES - OTHER</v>
      </c>
      <c r="G2821" s="74" t="str">
        <f t="shared" si="331"/>
        <v>1303AUDITORS FEES</v>
      </c>
      <c r="I2821" s="71" t="s">
        <v>1891</v>
      </c>
      <c r="J2821" s="73" t="s">
        <v>1881</v>
      </c>
      <c r="K2821" s="71" t="s">
        <v>1882</v>
      </c>
      <c r="L2821" s="73" t="s">
        <v>395</v>
      </c>
      <c r="M2821" s="71" t="s">
        <v>396</v>
      </c>
      <c r="N2821" s="73" t="s">
        <v>1247</v>
      </c>
      <c r="O2821" s="71" t="s">
        <v>1248</v>
      </c>
      <c r="P2821" s="72">
        <v>220000</v>
      </c>
      <c r="Q2821" s="72">
        <v>200000</v>
      </c>
      <c r="R2821" s="72">
        <v>205000</v>
      </c>
      <c r="S2821" s="78">
        <v>205000</v>
      </c>
      <c r="U2821" s="71"/>
      <c r="V2821" s="71"/>
      <c r="W2821" s="71"/>
      <c r="X2821" s="71"/>
      <c r="Y2821" s="71"/>
      <c r="Z2821" s="71"/>
      <c r="AA2821" s="71"/>
      <c r="AB2821" s="71"/>
      <c r="AC2821" s="71"/>
      <c r="AD2821" s="71"/>
      <c r="AE2821" s="71"/>
      <c r="AF2821" s="71"/>
      <c r="AG2821" s="71"/>
      <c r="AH2821" s="71"/>
      <c r="AI2821" s="72">
        <v>200000</v>
      </c>
    </row>
    <row r="2822" spans="1:36" s="2" customFormat="1" ht="12.75" customHeight="1">
      <c r="A2822" s="74">
        <v>14</v>
      </c>
      <c r="B2822" s="74">
        <v>15</v>
      </c>
      <c r="C2822" s="71" t="s">
        <v>1877</v>
      </c>
      <c r="D2822" s="71" t="s">
        <v>1879</v>
      </c>
      <c r="E2822" s="77" t="s">
        <v>1911</v>
      </c>
      <c r="F2822" s="74" t="str">
        <f t="shared" si="330"/>
        <v>078GENERAL EXPENSES - OTHER</v>
      </c>
      <c r="G2822" s="74" t="str">
        <f t="shared" si="331"/>
        <v>1306BANK ADMINISTRATION FEES &amp; INTEREST ON OVERDRAFT</v>
      </c>
      <c r="I2822" s="71" t="s">
        <v>1891</v>
      </c>
      <c r="J2822" s="73" t="s">
        <v>1881</v>
      </c>
      <c r="K2822" s="71" t="s">
        <v>1882</v>
      </c>
      <c r="L2822" s="73" t="s">
        <v>395</v>
      </c>
      <c r="M2822" s="71" t="s">
        <v>396</v>
      </c>
      <c r="N2822" s="73" t="s">
        <v>1257</v>
      </c>
      <c r="O2822" s="71" t="s">
        <v>1258</v>
      </c>
      <c r="P2822" s="72">
        <v>47524</v>
      </c>
      <c r="Q2822" s="72">
        <v>11224</v>
      </c>
      <c r="R2822" s="72">
        <v>12470</v>
      </c>
      <c r="S2822" s="78">
        <v>12470</v>
      </c>
      <c r="U2822" s="71"/>
      <c r="V2822" s="71"/>
      <c r="W2822" s="71"/>
      <c r="X2822" s="71"/>
      <c r="Y2822" s="71"/>
      <c r="Z2822" s="71"/>
      <c r="AA2822" s="71"/>
      <c r="AB2822" s="71"/>
      <c r="AC2822" s="71"/>
      <c r="AD2822" s="71"/>
      <c r="AE2822" s="71"/>
      <c r="AF2822" s="71"/>
      <c r="AG2822" s="71"/>
      <c r="AH2822" s="71"/>
      <c r="AI2822" s="72">
        <v>51000</v>
      </c>
    </row>
    <row r="2823" spans="1:36" s="2" customFormat="1" ht="12.75" customHeight="1">
      <c r="A2823" s="74">
        <v>14</v>
      </c>
      <c r="B2823" s="74">
        <v>15</v>
      </c>
      <c r="C2823" s="71" t="s">
        <v>1877</v>
      </c>
      <c r="D2823" s="71" t="s">
        <v>1879</v>
      </c>
      <c r="E2823" s="77" t="s">
        <v>1911</v>
      </c>
      <c r="F2823" s="74" t="str">
        <f t="shared" si="330"/>
        <v>078GENERAL EXPENSES - OTHER</v>
      </c>
      <c r="G2823" s="74" t="str">
        <f t="shared" si="331"/>
        <v>1311CONSUMABLE DOMESTIC ITEMS</v>
      </c>
      <c r="I2823" s="71" t="s">
        <v>1891</v>
      </c>
      <c r="J2823" s="73" t="s">
        <v>1881</v>
      </c>
      <c r="K2823" s="71" t="s">
        <v>1882</v>
      </c>
      <c r="L2823" s="73" t="s">
        <v>395</v>
      </c>
      <c r="M2823" s="71" t="s">
        <v>396</v>
      </c>
      <c r="N2823" s="73" t="s">
        <v>465</v>
      </c>
      <c r="O2823" s="71" t="s">
        <v>466</v>
      </c>
      <c r="P2823" s="72">
        <v>36895</v>
      </c>
      <c r="Q2823" s="72">
        <v>1000</v>
      </c>
      <c r="R2823" s="72">
        <v>0</v>
      </c>
      <c r="S2823" s="78">
        <v>0</v>
      </c>
      <c r="U2823" s="71"/>
      <c r="V2823" s="71"/>
      <c r="W2823" s="71"/>
      <c r="X2823" s="71"/>
      <c r="Y2823" s="71"/>
      <c r="Z2823" s="71"/>
      <c r="AA2823" s="71"/>
      <c r="AB2823" s="71"/>
      <c r="AC2823" s="71"/>
      <c r="AD2823" s="71"/>
      <c r="AE2823" s="71"/>
      <c r="AF2823" s="71"/>
      <c r="AG2823" s="71"/>
      <c r="AH2823" s="71"/>
      <c r="AI2823" s="72">
        <v>4500</v>
      </c>
    </row>
    <row r="2824" spans="1:36" s="2" customFormat="1" ht="12.75" customHeight="1">
      <c r="A2824" s="74">
        <v>14</v>
      </c>
      <c r="B2824" s="74">
        <v>15</v>
      </c>
      <c r="C2824" s="71" t="s">
        <v>1877</v>
      </c>
      <c r="D2824" s="71" t="s">
        <v>1879</v>
      </c>
      <c r="E2824" s="77" t="s">
        <v>1911</v>
      </c>
      <c r="F2824" s="74" t="str">
        <f t="shared" si="330"/>
        <v>078GENERAL EXPENSES - OTHER</v>
      </c>
      <c r="G2824" s="74" t="str">
        <f t="shared" si="331"/>
        <v>1310CONSULTANTS &amp; PROFFESIONAL FEES</v>
      </c>
      <c r="I2824" s="71" t="s">
        <v>1891</v>
      </c>
      <c r="J2824" s="73" t="s">
        <v>1881</v>
      </c>
      <c r="K2824" s="71" t="s">
        <v>1882</v>
      </c>
      <c r="L2824" s="73" t="s">
        <v>395</v>
      </c>
      <c r="M2824" s="71" t="s">
        <v>396</v>
      </c>
      <c r="N2824" s="73" t="s">
        <v>457</v>
      </c>
      <c r="O2824" s="71" t="s">
        <v>458</v>
      </c>
      <c r="P2824" s="72">
        <v>50000</v>
      </c>
      <c r="Q2824" s="72">
        <v>50000</v>
      </c>
      <c r="R2824" s="72">
        <v>53000</v>
      </c>
      <c r="S2824" s="78">
        <v>53000</v>
      </c>
      <c r="U2824" s="71"/>
      <c r="V2824" s="71"/>
      <c r="W2824" s="71"/>
      <c r="X2824" s="71"/>
      <c r="Y2824" s="71"/>
      <c r="Z2824" s="71"/>
      <c r="AA2824" s="71"/>
      <c r="AB2824" s="71"/>
      <c r="AC2824" s="71"/>
      <c r="AD2824" s="71"/>
      <c r="AE2824" s="71"/>
      <c r="AF2824" s="71"/>
      <c r="AG2824" s="71"/>
      <c r="AH2824" s="71"/>
      <c r="AI2824" s="72">
        <v>25000</v>
      </c>
    </row>
    <row r="2825" spans="1:36" s="2" customFormat="1" ht="12.75" customHeight="1">
      <c r="A2825" s="74">
        <v>14</v>
      </c>
      <c r="B2825" s="74">
        <v>15</v>
      </c>
      <c r="C2825" s="71" t="s">
        <v>1877</v>
      </c>
      <c r="D2825" s="71" t="s">
        <v>1879</v>
      </c>
      <c r="E2825" s="77" t="s">
        <v>1911</v>
      </c>
      <c r="F2825" s="74" t="str">
        <f t="shared" si="330"/>
        <v>078GENERAL EXPENSES - OTHER</v>
      </c>
      <c r="G2825" s="74" t="str">
        <f t="shared" si="331"/>
        <v>1333LEGAL FEES - OTHER</v>
      </c>
      <c r="I2825" s="71" t="s">
        <v>1891</v>
      </c>
      <c r="J2825" s="73" t="s">
        <v>1881</v>
      </c>
      <c r="K2825" s="71" t="s">
        <v>1882</v>
      </c>
      <c r="L2825" s="73" t="s">
        <v>395</v>
      </c>
      <c r="M2825" s="71" t="s">
        <v>396</v>
      </c>
      <c r="N2825" s="73" t="s">
        <v>1245</v>
      </c>
      <c r="O2825" s="71" t="s">
        <v>1246</v>
      </c>
      <c r="P2825" s="72">
        <v>50000</v>
      </c>
      <c r="Q2825" s="72">
        <v>0</v>
      </c>
      <c r="R2825" s="72">
        <v>0</v>
      </c>
      <c r="S2825" s="78">
        <v>0</v>
      </c>
      <c r="U2825" s="71"/>
      <c r="V2825" s="71"/>
      <c r="W2825" s="71"/>
      <c r="X2825" s="71"/>
      <c r="Y2825" s="71"/>
      <c r="Z2825" s="71"/>
      <c r="AA2825" s="71"/>
      <c r="AB2825" s="71"/>
      <c r="AC2825" s="71"/>
      <c r="AD2825" s="71"/>
      <c r="AE2825" s="71"/>
      <c r="AF2825" s="71"/>
      <c r="AG2825" s="71"/>
      <c r="AH2825" s="71"/>
      <c r="AI2825" s="72">
        <v>25000</v>
      </c>
    </row>
    <row r="2826" spans="1:36" s="2" customFormat="1" ht="12.75" customHeight="1">
      <c r="A2826" s="74">
        <v>14</v>
      </c>
      <c r="B2826" s="74">
        <v>15</v>
      </c>
      <c r="C2826" s="71" t="s">
        <v>1877</v>
      </c>
      <c r="D2826" s="71" t="s">
        <v>1879</v>
      </c>
      <c r="E2826" s="77" t="s">
        <v>1911</v>
      </c>
      <c r="F2826" s="74" t="str">
        <f t="shared" si="330"/>
        <v>078GENERAL EXPENSES - OTHER</v>
      </c>
      <c r="G2826" s="74" t="str">
        <f t="shared" si="331"/>
        <v>1320ENTERTAINMENT - EXECUTIVE COMMITTEE</v>
      </c>
      <c r="I2826" s="71" t="s">
        <v>1891</v>
      </c>
      <c r="J2826" s="73" t="s">
        <v>1881</v>
      </c>
      <c r="K2826" s="71" t="s">
        <v>1882</v>
      </c>
      <c r="L2826" s="73" t="s">
        <v>395</v>
      </c>
      <c r="M2826" s="71" t="s">
        <v>396</v>
      </c>
      <c r="N2826" s="73" t="s">
        <v>1280</v>
      </c>
      <c r="O2826" s="71" t="s">
        <v>1281</v>
      </c>
      <c r="P2826" s="72">
        <v>15000</v>
      </c>
      <c r="Q2826" s="72">
        <v>7000</v>
      </c>
      <c r="R2826" s="72">
        <v>7500</v>
      </c>
      <c r="S2826" s="78">
        <v>7500</v>
      </c>
      <c r="U2826" s="71"/>
      <c r="V2826" s="71"/>
      <c r="W2826" s="71"/>
      <c r="X2826" s="71"/>
      <c r="Y2826" s="71"/>
      <c r="Z2826" s="71"/>
      <c r="AA2826" s="71"/>
      <c r="AB2826" s="71"/>
      <c r="AC2826" s="71"/>
      <c r="AD2826" s="71"/>
      <c r="AE2826" s="71"/>
      <c r="AF2826" s="71"/>
      <c r="AG2826" s="71"/>
      <c r="AH2826" s="71"/>
      <c r="AI2826" s="72">
        <v>4000</v>
      </c>
    </row>
    <row r="2827" spans="1:36" s="2" customFormat="1" ht="12.75" customHeight="1">
      <c r="A2827" s="74">
        <v>14</v>
      </c>
      <c r="B2827" s="74">
        <v>15</v>
      </c>
      <c r="C2827" s="71" t="s">
        <v>1877</v>
      </c>
      <c r="D2827" s="71" t="s">
        <v>1879</v>
      </c>
      <c r="E2827" s="77" t="s">
        <v>1911</v>
      </c>
      <c r="F2827" s="74" t="str">
        <f t="shared" si="330"/>
        <v>078GENERAL EXPENSES - OTHER</v>
      </c>
      <c r="G2827" s="74" t="str">
        <f t="shared" si="331"/>
        <v>1321ENTERTAINMENT - OFFICIALS</v>
      </c>
      <c r="I2827" s="71" t="s">
        <v>1891</v>
      </c>
      <c r="J2827" s="73" t="s">
        <v>1881</v>
      </c>
      <c r="K2827" s="71" t="s">
        <v>1882</v>
      </c>
      <c r="L2827" s="73" t="s">
        <v>395</v>
      </c>
      <c r="M2827" s="71" t="s">
        <v>396</v>
      </c>
      <c r="N2827" s="73" t="s">
        <v>467</v>
      </c>
      <c r="O2827" s="71" t="s">
        <v>468</v>
      </c>
      <c r="P2827" s="72">
        <v>15000</v>
      </c>
      <c r="Q2827" s="72">
        <v>2000</v>
      </c>
      <c r="R2827" s="72">
        <v>2200</v>
      </c>
      <c r="S2827" s="78">
        <v>2200</v>
      </c>
      <c r="U2827" s="71"/>
      <c r="V2827" s="71"/>
      <c r="W2827" s="71"/>
      <c r="X2827" s="71"/>
      <c r="Y2827" s="71"/>
      <c r="Z2827" s="71"/>
      <c r="AA2827" s="71"/>
      <c r="AB2827" s="71"/>
      <c r="AC2827" s="71"/>
      <c r="AD2827" s="71"/>
      <c r="AE2827" s="71"/>
      <c r="AF2827" s="71"/>
      <c r="AG2827" s="71"/>
      <c r="AH2827" s="71"/>
      <c r="AI2827" s="72">
        <v>25000</v>
      </c>
    </row>
    <row r="2828" spans="1:36" s="2" customFormat="1" ht="12.75" customHeight="1">
      <c r="A2828" s="74">
        <v>14</v>
      </c>
      <c r="B2828" s="74">
        <v>15</v>
      </c>
      <c r="C2828" s="71" t="s">
        <v>1877</v>
      </c>
      <c r="D2828" s="71" t="s">
        <v>1879</v>
      </c>
      <c r="E2828" s="77" t="s">
        <v>1911</v>
      </c>
      <c r="F2828" s="74" t="str">
        <f t="shared" si="330"/>
        <v>078GENERAL EXPENSES - OTHER</v>
      </c>
      <c r="G2828" s="74" t="str">
        <f t="shared" si="331"/>
        <v>1324EMPLOYEE ASSISTANCE PROGRAMME</v>
      </c>
      <c r="I2828" s="71" t="s">
        <v>1891</v>
      </c>
      <c r="J2828" s="73" t="s">
        <v>1881</v>
      </c>
      <c r="K2828" s="71" t="s">
        <v>1882</v>
      </c>
      <c r="L2828" s="73" t="s">
        <v>395</v>
      </c>
      <c r="M2828" s="71" t="s">
        <v>396</v>
      </c>
      <c r="N2828" s="73" t="s">
        <v>1274</v>
      </c>
      <c r="O2828" s="71" t="s">
        <v>1275</v>
      </c>
      <c r="P2828" s="72">
        <v>12000</v>
      </c>
      <c r="Q2828" s="72">
        <v>0</v>
      </c>
      <c r="R2828" s="72">
        <v>0</v>
      </c>
      <c r="S2828" s="78">
        <v>0</v>
      </c>
      <c r="U2828" s="71"/>
      <c r="V2828" s="71"/>
      <c r="W2828" s="71"/>
      <c r="X2828" s="71"/>
      <c r="Y2828" s="71"/>
      <c r="Z2828" s="71"/>
      <c r="AA2828" s="71"/>
      <c r="AB2828" s="71"/>
      <c r="AC2828" s="71"/>
      <c r="AD2828" s="71"/>
      <c r="AE2828" s="71"/>
      <c r="AF2828" s="71"/>
      <c r="AG2828" s="71"/>
      <c r="AH2828" s="71"/>
      <c r="AI2828" s="72">
        <v>10000</v>
      </c>
    </row>
    <row r="2829" spans="1:36" s="2" customFormat="1" ht="12.75" customHeight="1">
      <c r="A2829" s="74">
        <v>14</v>
      </c>
      <c r="B2829" s="74">
        <v>15</v>
      </c>
      <c r="C2829" s="71" t="s">
        <v>1877</v>
      </c>
      <c r="D2829" s="71" t="s">
        <v>1879</v>
      </c>
      <c r="E2829" s="77" t="s">
        <v>1911</v>
      </c>
      <c r="F2829" s="74" t="str">
        <f t="shared" si="330"/>
        <v>078GENERAL EXPENSES - OTHER</v>
      </c>
      <c r="G2829" s="74" t="str">
        <f t="shared" si="331"/>
        <v>1327INSURANCE</v>
      </c>
      <c r="I2829" s="71" t="s">
        <v>1891</v>
      </c>
      <c r="J2829" s="73" t="s">
        <v>1881</v>
      </c>
      <c r="K2829" s="71" t="s">
        <v>1882</v>
      </c>
      <c r="L2829" s="73" t="s">
        <v>395</v>
      </c>
      <c r="M2829" s="71" t="s">
        <v>396</v>
      </c>
      <c r="N2829" s="73" t="s">
        <v>1243</v>
      </c>
      <c r="O2829" s="71" t="s">
        <v>1244</v>
      </c>
      <c r="P2829" s="72">
        <v>16000</v>
      </c>
      <c r="Q2829" s="72">
        <v>11000</v>
      </c>
      <c r="R2829" s="72">
        <v>12100</v>
      </c>
      <c r="S2829" s="78">
        <v>12100</v>
      </c>
      <c r="U2829" s="71"/>
      <c r="V2829" s="71"/>
      <c r="W2829" s="71"/>
      <c r="X2829" s="71"/>
      <c r="Y2829" s="71"/>
      <c r="Z2829" s="71"/>
      <c r="AA2829" s="71"/>
      <c r="AB2829" s="71"/>
      <c r="AC2829" s="71"/>
      <c r="AD2829" s="71"/>
      <c r="AE2829" s="71"/>
      <c r="AF2829" s="71"/>
      <c r="AG2829" s="71"/>
      <c r="AH2829" s="71"/>
      <c r="AI2829" s="72">
        <v>12200</v>
      </c>
    </row>
    <row r="2830" spans="1:36" s="2" customFormat="1" ht="12.75" customHeight="1">
      <c r="A2830" s="74">
        <v>14</v>
      </c>
      <c r="B2830" s="74">
        <v>15</v>
      </c>
      <c r="C2830" s="71" t="s">
        <v>1877</v>
      </c>
      <c r="D2830" s="71" t="s">
        <v>1879</v>
      </c>
      <c r="E2830" s="77" t="s">
        <v>1911</v>
      </c>
      <c r="F2830" s="74" t="str">
        <f t="shared" si="330"/>
        <v>078GENERAL EXPENSES - OTHER</v>
      </c>
      <c r="G2830" s="74" t="str">
        <f t="shared" si="331"/>
        <v>1332LEASES - PHOTOCOPIERS</v>
      </c>
      <c r="I2830" s="71" t="s">
        <v>1891</v>
      </c>
      <c r="J2830" s="73" t="s">
        <v>1881</v>
      </c>
      <c r="K2830" s="71" t="s">
        <v>1882</v>
      </c>
      <c r="L2830" s="73" t="s">
        <v>395</v>
      </c>
      <c r="M2830" s="71" t="s">
        <v>396</v>
      </c>
      <c r="N2830" s="73" t="s">
        <v>567</v>
      </c>
      <c r="O2830" s="71" t="s">
        <v>568</v>
      </c>
      <c r="P2830" s="72">
        <v>48141</v>
      </c>
      <c r="Q2830" s="72">
        <v>33142</v>
      </c>
      <c r="R2830" s="72">
        <v>34000</v>
      </c>
      <c r="S2830" s="78">
        <v>34000</v>
      </c>
      <c r="U2830" s="71"/>
      <c r="V2830" s="71"/>
      <c r="W2830" s="71"/>
      <c r="X2830" s="71"/>
      <c r="Y2830" s="71"/>
      <c r="Z2830" s="71"/>
      <c r="AA2830" s="71"/>
      <c r="AB2830" s="71"/>
      <c r="AC2830" s="71"/>
      <c r="AD2830" s="71"/>
      <c r="AE2830" s="71"/>
      <c r="AF2830" s="71"/>
      <c r="AG2830" s="71"/>
      <c r="AH2830" s="71"/>
      <c r="AI2830" s="72">
        <v>70000</v>
      </c>
      <c r="AJ2830" s="71"/>
    </row>
    <row r="2831" spans="1:36" s="2" customFormat="1" ht="12.75" customHeight="1">
      <c r="A2831" s="74">
        <v>14</v>
      </c>
      <c r="B2831" s="74">
        <v>15</v>
      </c>
      <c r="C2831" s="71" t="s">
        <v>1877</v>
      </c>
      <c r="D2831" s="71" t="s">
        <v>1879</v>
      </c>
      <c r="E2831" s="77" t="s">
        <v>1911</v>
      </c>
      <c r="F2831" s="74" t="str">
        <f t="shared" si="330"/>
        <v>078GENERAL EXPENSES - OTHER</v>
      </c>
      <c r="G2831" s="74" t="str">
        <f t="shared" si="331"/>
        <v>1347POSTAGE &amp; COURIER FEES</v>
      </c>
      <c r="I2831" s="71" t="s">
        <v>1891</v>
      </c>
      <c r="J2831" s="73" t="s">
        <v>1881</v>
      </c>
      <c r="K2831" s="71" t="s">
        <v>1882</v>
      </c>
      <c r="L2831" s="73" t="s">
        <v>395</v>
      </c>
      <c r="M2831" s="71" t="s">
        <v>396</v>
      </c>
      <c r="N2831" s="73" t="s">
        <v>471</v>
      </c>
      <c r="O2831" s="71" t="s">
        <v>472</v>
      </c>
      <c r="P2831" s="72">
        <v>2795</v>
      </c>
      <c r="Q2831" s="72">
        <v>595</v>
      </c>
      <c r="R2831" s="72">
        <v>600</v>
      </c>
      <c r="S2831" s="78">
        <v>600</v>
      </c>
      <c r="U2831" s="71"/>
      <c r="V2831" s="71"/>
      <c r="W2831" s="71"/>
      <c r="X2831" s="71"/>
      <c r="Y2831" s="71"/>
      <c r="Z2831" s="71"/>
      <c r="AA2831" s="71"/>
      <c r="AB2831" s="71"/>
      <c r="AC2831" s="71"/>
      <c r="AD2831" s="71"/>
      <c r="AE2831" s="71"/>
      <c r="AF2831" s="71"/>
      <c r="AG2831" s="71"/>
      <c r="AH2831" s="71"/>
      <c r="AI2831" s="72">
        <v>1500</v>
      </c>
      <c r="AJ2831" s="71"/>
    </row>
    <row r="2832" spans="1:36" s="2" customFormat="1" ht="12.75" customHeight="1">
      <c r="A2832" s="74">
        <v>14</v>
      </c>
      <c r="B2832" s="74">
        <v>15</v>
      </c>
      <c r="C2832" s="71" t="s">
        <v>1877</v>
      </c>
      <c r="D2832" s="71" t="s">
        <v>1879</v>
      </c>
      <c r="E2832" s="77" t="s">
        <v>1911</v>
      </c>
      <c r="F2832" s="74" t="str">
        <f t="shared" si="330"/>
        <v>078GENERAL EXPENSES - OTHER</v>
      </c>
      <c r="G2832" s="74" t="str">
        <f t="shared" si="331"/>
        <v>1348PRINTING &amp; STATIONERY</v>
      </c>
      <c r="I2832" s="71" t="s">
        <v>1891</v>
      </c>
      <c r="J2832" s="73" t="s">
        <v>1881</v>
      </c>
      <c r="K2832" s="71" t="s">
        <v>1882</v>
      </c>
      <c r="L2832" s="73" t="s">
        <v>395</v>
      </c>
      <c r="M2832" s="71" t="s">
        <v>396</v>
      </c>
      <c r="N2832" s="73" t="s">
        <v>473</v>
      </c>
      <c r="O2832" s="71" t="s">
        <v>474</v>
      </c>
      <c r="P2832" s="72">
        <v>25000</v>
      </c>
      <c r="Q2832" s="72">
        <v>8500</v>
      </c>
      <c r="R2832" s="72">
        <v>9135</v>
      </c>
      <c r="S2832" s="78">
        <v>9135</v>
      </c>
      <c r="U2832" s="71"/>
      <c r="V2832" s="71"/>
      <c r="W2832" s="71"/>
      <c r="X2832" s="71"/>
      <c r="Y2832" s="71"/>
      <c r="Z2832" s="71"/>
      <c r="AA2832" s="71"/>
      <c r="AB2832" s="71"/>
      <c r="AC2832" s="71"/>
      <c r="AD2832" s="71"/>
      <c r="AE2832" s="71"/>
      <c r="AF2832" s="71"/>
      <c r="AG2832" s="71"/>
      <c r="AH2832" s="71"/>
      <c r="AI2832" s="72">
        <v>15500</v>
      </c>
      <c r="AJ2832" s="71"/>
    </row>
    <row r="2833" spans="1:37" s="2" customFormat="1" ht="12.75" customHeight="1">
      <c r="A2833" s="74">
        <v>14</v>
      </c>
      <c r="B2833" s="74">
        <v>15</v>
      </c>
      <c r="C2833" s="71" t="s">
        <v>1877</v>
      </c>
      <c r="D2833" s="71" t="s">
        <v>1879</v>
      </c>
      <c r="E2833" s="77" t="s">
        <v>1911</v>
      </c>
      <c r="F2833" s="74" t="str">
        <f t="shared" si="330"/>
        <v>078GENERAL EXPENSES - OTHER</v>
      </c>
      <c r="G2833" s="74" t="str">
        <f t="shared" si="331"/>
        <v>1363SUBSCRIPTIONS</v>
      </c>
      <c r="I2833" s="71" t="s">
        <v>1891</v>
      </c>
      <c r="J2833" s="73" t="s">
        <v>1881</v>
      </c>
      <c r="K2833" s="71" t="s">
        <v>1882</v>
      </c>
      <c r="L2833" s="73" t="s">
        <v>395</v>
      </c>
      <c r="M2833" s="71" t="s">
        <v>396</v>
      </c>
      <c r="N2833" s="73" t="s">
        <v>1231</v>
      </c>
      <c r="O2833" s="71" t="s">
        <v>1232</v>
      </c>
      <c r="P2833" s="72">
        <v>25000</v>
      </c>
      <c r="Q2833" s="72">
        <v>20000</v>
      </c>
      <c r="R2833" s="72">
        <v>20000</v>
      </c>
      <c r="S2833" s="78">
        <v>20000</v>
      </c>
      <c r="U2833" s="71"/>
      <c r="V2833" s="71"/>
      <c r="W2833" s="71"/>
      <c r="X2833" s="71"/>
      <c r="Y2833" s="71"/>
      <c r="Z2833" s="71"/>
      <c r="AA2833" s="71"/>
      <c r="AB2833" s="71"/>
      <c r="AC2833" s="71"/>
      <c r="AD2833" s="71"/>
      <c r="AE2833" s="71"/>
      <c r="AF2833" s="71"/>
      <c r="AG2833" s="71"/>
      <c r="AH2833" s="71"/>
      <c r="AI2833" s="72">
        <v>35000</v>
      </c>
      <c r="AJ2833" s="71"/>
    </row>
    <row r="2834" spans="1:37" s="2" customFormat="1" ht="12.75" customHeight="1">
      <c r="A2834" s="74">
        <v>14</v>
      </c>
      <c r="B2834" s="74">
        <v>15</v>
      </c>
      <c r="C2834" s="71" t="s">
        <v>1877</v>
      </c>
      <c r="D2834" s="71" t="s">
        <v>1879</v>
      </c>
      <c r="E2834" s="77" t="s">
        <v>1911</v>
      </c>
      <c r="F2834" s="74" t="str">
        <f t="shared" si="330"/>
        <v>078GENERAL EXPENSES - OTHER</v>
      </c>
      <c r="G2834" s="74" t="str">
        <f t="shared" si="331"/>
        <v>1364SUBSISTANCE &amp; TRAVELLING EXPENSES</v>
      </c>
      <c r="I2834" s="71" t="s">
        <v>1891</v>
      </c>
      <c r="J2834" s="73" t="s">
        <v>1881</v>
      </c>
      <c r="K2834" s="71" t="s">
        <v>1882</v>
      </c>
      <c r="L2834" s="73" t="s">
        <v>395</v>
      </c>
      <c r="M2834" s="71" t="s">
        <v>396</v>
      </c>
      <c r="N2834" s="73" t="s">
        <v>477</v>
      </c>
      <c r="O2834" s="71" t="s">
        <v>478</v>
      </c>
      <c r="P2834" s="72">
        <v>157500</v>
      </c>
      <c r="Q2834" s="72">
        <v>67000</v>
      </c>
      <c r="R2834" s="72">
        <v>70000</v>
      </c>
      <c r="S2834" s="78">
        <v>70000</v>
      </c>
      <c r="U2834" s="71"/>
      <c r="V2834" s="71"/>
      <c r="W2834" s="71"/>
      <c r="X2834" s="71"/>
      <c r="Y2834" s="71"/>
      <c r="Z2834" s="71"/>
      <c r="AA2834" s="71"/>
      <c r="AB2834" s="71"/>
      <c r="AC2834" s="71"/>
      <c r="AD2834" s="71"/>
      <c r="AE2834" s="71"/>
      <c r="AF2834" s="71"/>
      <c r="AG2834" s="71"/>
      <c r="AH2834" s="71"/>
      <c r="AI2834" s="72">
        <v>182500</v>
      </c>
      <c r="AJ2834" s="71"/>
    </row>
    <row r="2835" spans="1:37" s="2" customFormat="1" ht="12.75" customHeight="1">
      <c r="A2835" s="74">
        <v>14</v>
      </c>
      <c r="B2835" s="74">
        <v>15</v>
      </c>
      <c r="C2835" s="71" t="s">
        <v>1877</v>
      </c>
      <c r="D2835" s="71" t="s">
        <v>1879</v>
      </c>
      <c r="E2835" s="77" t="s">
        <v>1911</v>
      </c>
      <c r="F2835" s="74" t="str">
        <f t="shared" si="330"/>
        <v>078GENERAL EXPENSES - OTHER</v>
      </c>
      <c r="G2835" s="74" t="str">
        <f t="shared" si="331"/>
        <v>1366TELEPHONE</v>
      </c>
      <c r="I2835" s="71" t="s">
        <v>1891</v>
      </c>
      <c r="J2835" s="73" t="s">
        <v>1881</v>
      </c>
      <c r="K2835" s="71" t="s">
        <v>1882</v>
      </c>
      <c r="L2835" s="73" t="s">
        <v>395</v>
      </c>
      <c r="M2835" s="71" t="s">
        <v>396</v>
      </c>
      <c r="N2835" s="73" t="s">
        <v>479</v>
      </c>
      <c r="O2835" s="71" t="s">
        <v>309</v>
      </c>
      <c r="P2835" s="72">
        <v>150000</v>
      </c>
      <c r="Q2835" s="72">
        <v>100000</v>
      </c>
      <c r="R2835" s="72">
        <v>80000</v>
      </c>
      <c r="S2835" s="78">
        <v>90000</v>
      </c>
      <c r="U2835" s="71"/>
      <c r="V2835" s="71"/>
      <c r="W2835" s="71"/>
      <c r="X2835" s="71"/>
      <c r="Y2835" s="71"/>
      <c r="Z2835" s="71"/>
      <c r="AA2835" s="71"/>
      <c r="AB2835" s="71"/>
      <c r="AC2835" s="71"/>
      <c r="AD2835" s="71"/>
      <c r="AE2835" s="71"/>
      <c r="AF2835" s="71"/>
      <c r="AG2835" s="71"/>
      <c r="AH2835" s="71"/>
      <c r="AI2835" s="72">
        <v>103500</v>
      </c>
      <c r="AJ2835" s="71"/>
    </row>
    <row r="2836" spans="1:37" s="2" customFormat="1" ht="12.75" customHeight="1">
      <c r="A2836" s="74">
        <v>14</v>
      </c>
      <c r="B2836" s="74">
        <v>15</v>
      </c>
      <c r="C2836" s="71" t="s">
        <v>1877</v>
      </c>
      <c r="D2836" s="71" t="s">
        <v>1879</v>
      </c>
      <c r="E2836" s="77" t="s">
        <v>1911</v>
      </c>
      <c r="F2836" s="74" t="str">
        <f t="shared" si="330"/>
        <v>078GENERAL EXPENSES - OTHER</v>
      </c>
      <c r="G2836" s="74" t="str">
        <f t="shared" si="331"/>
        <v>1368TRAINING COSTS</v>
      </c>
      <c r="I2836" s="71" t="s">
        <v>1891</v>
      </c>
      <c r="J2836" s="73" t="s">
        <v>1881</v>
      </c>
      <c r="K2836" s="71" t="s">
        <v>1882</v>
      </c>
      <c r="L2836" s="73" t="s">
        <v>395</v>
      </c>
      <c r="M2836" s="71" t="s">
        <v>396</v>
      </c>
      <c r="N2836" s="73" t="s">
        <v>397</v>
      </c>
      <c r="O2836" s="71" t="s">
        <v>398</v>
      </c>
      <c r="P2836" s="72">
        <v>135000</v>
      </c>
      <c r="Q2836" s="72">
        <v>20328.53</v>
      </c>
      <c r="R2836" s="72">
        <v>8000</v>
      </c>
      <c r="S2836" s="78">
        <v>8681.99</v>
      </c>
      <c r="U2836" s="71"/>
      <c r="V2836" s="71"/>
      <c r="W2836" s="71"/>
      <c r="X2836" s="71"/>
      <c r="Y2836" s="71"/>
      <c r="Z2836" s="71"/>
      <c r="AA2836" s="71"/>
      <c r="AB2836" s="71"/>
      <c r="AC2836" s="71"/>
      <c r="AD2836" s="71"/>
      <c r="AE2836" s="71"/>
      <c r="AF2836" s="71"/>
      <c r="AG2836" s="71"/>
      <c r="AH2836" s="71"/>
      <c r="AI2836" s="72">
        <v>145000</v>
      </c>
      <c r="AJ2836" s="71"/>
    </row>
    <row r="2837" spans="1:37" s="2" customFormat="1" ht="12.75" customHeight="1">
      <c r="A2837" s="74">
        <v>14</v>
      </c>
      <c r="B2837" s="74">
        <v>15</v>
      </c>
      <c r="C2837" s="71" t="s">
        <v>1877</v>
      </c>
      <c r="D2837" s="71" t="s">
        <v>1879</v>
      </c>
      <c r="E2837" s="77" t="s">
        <v>1911</v>
      </c>
      <c r="F2837" s="74" t="str">
        <f t="shared" si="330"/>
        <v>078GENERAL EXPENSES - OTHER</v>
      </c>
      <c r="G2837" s="74" t="str">
        <f t="shared" si="331"/>
        <v>1378TEAM BUILDING</v>
      </c>
      <c r="I2837" s="71" t="s">
        <v>1891</v>
      </c>
      <c r="J2837" s="73" t="s">
        <v>1881</v>
      </c>
      <c r="K2837" s="71" t="s">
        <v>1882</v>
      </c>
      <c r="L2837" s="73" t="s">
        <v>395</v>
      </c>
      <c r="M2837" s="71" t="s">
        <v>396</v>
      </c>
      <c r="N2837" s="73" t="s">
        <v>1902</v>
      </c>
      <c r="O2837" s="71" t="s">
        <v>1903</v>
      </c>
      <c r="P2837" s="72">
        <v>38978.269999999997</v>
      </c>
      <c r="Q2837" s="72">
        <v>0</v>
      </c>
      <c r="R2837" s="72">
        <v>0</v>
      </c>
      <c r="S2837" s="78">
        <v>0</v>
      </c>
      <c r="U2837" s="71"/>
      <c r="V2837" s="71"/>
      <c r="W2837" s="71"/>
      <c r="X2837" s="71"/>
      <c r="Y2837" s="71"/>
      <c r="Z2837" s="71"/>
      <c r="AA2837" s="71"/>
      <c r="AB2837" s="71"/>
      <c r="AC2837" s="71"/>
      <c r="AD2837" s="71"/>
      <c r="AE2837" s="71"/>
      <c r="AF2837" s="71"/>
      <c r="AG2837" s="71"/>
      <c r="AH2837" s="71"/>
      <c r="AI2837" s="72">
        <v>0</v>
      </c>
      <c r="AJ2837" s="71"/>
    </row>
    <row r="2838" spans="1:37" s="2" customFormat="1" ht="12.75" customHeight="1">
      <c r="A2838" s="74">
        <v>14</v>
      </c>
      <c r="B2838" s="74">
        <v>15</v>
      </c>
      <c r="C2838" s="71" t="s">
        <v>1877</v>
      </c>
      <c r="D2838" s="71" t="s">
        <v>1879</v>
      </c>
      <c r="E2838" s="77" t="s">
        <v>1911</v>
      </c>
      <c r="F2838" s="74" t="str">
        <f t="shared" si="330"/>
        <v>078GENERAL EXPENSES - OTHER</v>
      </c>
      <c r="G2838" s="74" t="str">
        <f t="shared" si="331"/>
        <v>1380SOCIAL INCLUSION</v>
      </c>
      <c r="I2838" s="71" t="s">
        <v>1891</v>
      </c>
      <c r="J2838" s="73" t="s">
        <v>1881</v>
      </c>
      <c r="K2838" s="71" t="s">
        <v>1882</v>
      </c>
      <c r="L2838" s="73" t="s">
        <v>395</v>
      </c>
      <c r="M2838" s="71" t="s">
        <v>396</v>
      </c>
      <c r="N2838" s="73" t="s">
        <v>1905</v>
      </c>
      <c r="O2838" s="71" t="s">
        <v>1906</v>
      </c>
      <c r="P2838" s="72">
        <v>70000</v>
      </c>
      <c r="Q2838" s="72">
        <v>6000</v>
      </c>
      <c r="R2838" s="72">
        <v>6000</v>
      </c>
      <c r="S2838" s="78">
        <v>6000</v>
      </c>
      <c r="U2838" s="71"/>
      <c r="V2838" s="71"/>
      <c r="W2838" s="71"/>
      <c r="X2838" s="71"/>
      <c r="Y2838" s="71"/>
      <c r="Z2838" s="71"/>
      <c r="AA2838" s="71"/>
      <c r="AB2838" s="71"/>
      <c r="AC2838" s="71"/>
      <c r="AD2838" s="71"/>
      <c r="AE2838" s="71"/>
      <c r="AF2838" s="71"/>
      <c r="AG2838" s="71"/>
      <c r="AH2838" s="71"/>
      <c r="AI2838" s="72">
        <v>25921.58</v>
      </c>
      <c r="AJ2838" s="71"/>
    </row>
    <row r="2839" spans="1:37" s="2" customFormat="1" ht="12.75" customHeight="1">
      <c r="A2839" s="74">
        <v>14</v>
      </c>
      <c r="B2839" s="74">
        <v>15</v>
      </c>
      <c r="C2839" s="71" t="s">
        <v>1877</v>
      </c>
      <c r="D2839" s="71" t="s">
        <v>1879</v>
      </c>
      <c r="E2839" s="77" t="s">
        <v>1911</v>
      </c>
      <c r="F2839" s="74" t="str">
        <f t="shared" si="330"/>
        <v>078GENERAL EXPENSES - OTHER</v>
      </c>
      <c r="G2839" s="74" t="str">
        <f t="shared" si="331"/>
        <v>1381BURSARIES</v>
      </c>
      <c r="I2839" s="71" t="s">
        <v>1891</v>
      </c>
      <c r="J2839" s="73" t="s">
        <v>1881</v>
      </c>
      <c r="K2839" s="71" t="s">
        <v>1882</v>
      </c>
      <c r="L2839" s="73" t="s">
        <v>395</v>
      </c>
      <c r="M2839" s="71" t="s">
        <v>396</v>
      </c>
      <c r="N2839" s="73" t="s">
        <v>1908</v>
      </c>
      <c r="O2839" s="71" t="s">
        <v>1909</v>
      </c>
      <c r="P2839" s="72">
        <v>200000</v>
      </c>
      <c r="Q2839" s="72">
        <v>12000</v>
      </c>
      <c r="R2839" s="72">
        <v>12000</v>
      </c>
      <c r="S2839" s="78">
        <v>12000</v>
      </c>
      <c r="U2839" s="71"/>
      <c r="V2839" s="71"/>
      <c r="W2839" s="71"/>
      <c r="X2839" s="71"/>
      <c r="Y2839" s="71"/>
      <c r="Z2839" s="71"/>
      <c r="AA2839" s="71"/>
      <c r="AB2839" s="71"/>
      <c r="AC2839" s="71"/>
      <c r="AD2839" s="71"/>
      <c r="AE2839" s="71"/>
      <c r="AF2839" s="71"/>
      <c r="AG2839" s="71"/>
      <c r="AH2839" s="71"/>
      <c r="AI2839" s="72">
        <v>150000</v>
      </c>
      <c r="AJ2839" s="71"/>
    </row>
    <row r="2840" spans="1:37" s="2" customFormat="1" ht="12.75" customHeight="1">
      <c r="A2840" s="74">
        <v>14</v>
      </c>
      <c r="B2840" s="74">
        <v>15</v>
      </c>
      <c r="C2840" s="71" t="s">
        <v>1877</v>
      </c>
      <c r="D2840" s="71" t="s">
        <v>1879</v>
      </c>
      <c r="E2840" s="77" t="s">
        <v>1911</v>
      </c>
      <c r="F2840" s="74" t="str">
        <f t="shared" si="330"/>
        <v>608OTHER ASSETS</v>
      </c>
      <c r="G2840" s="74" t="str">
        <f t="shared" si="331"/>
        <v>5023OFFICE EQUIPMENT</v>
      </c>
      <c r="I2840" s="71" t="s">
        <v>1910</v>
      </c>
      <c r="J2840" s="73" t="s">
        <v>1881</v>
      </c>
      <c r="K2840" s="71" t="s">
        <v>1882</v>
      </c>
      <c r="L2840" s="73" t="s">
        <v>403</v>
      </c>
      <c r="M2840" s="71" t="s">
        <v>404</v>
      </c>
      <c r="N2840" s="73" t="s">
        <v>405</v>
      </c>
      <c r="O2840" s="71" t="s">
        <v>406</v>
      </c>
      <c r="P2840" s="72">
        <v>24999.990000000202</v>
      </c>
      <c r="Q2840" s="72">
        <v>2000</v>
      </c>
      <c r="R2840" s="72">
        <v>5000</v>
      </c>
      <c r="S2840" s="78">
        <v>5000</v>
      </c>
      <c r="U2840" s="71"/>
      <c r="V2840" s="71"/>
      <c r="W2840" s="71"/>
      <c r="X2840" s="71"/>
      <c r="Y2840" s="71"/>
      <c r="Z2840" s="71"/>
      <c r="AA2840" s="71"/>
      <c r="AB2840" s="71"/>
      <c r="AC2840" s="71"/>
      <c r="AD2840" s="71"/>
      <c r="AE2840" s="71"/>
      <c r="AF2840" s="71"/>
      <c r="AG2840" s="71"/>
      <c r="AH2840" s="71"/>
      <c r="AI2840" s="72">
        <v>0</v>
      </c>
      <c r="AJ2840" s="71"/>
    </row>
    <row r="2841" spans="1:37" ht="12.75" customHeight="1">
      <c r="A2841" s="74">
        <v>14</v>
      </c>
      <c r="B2841" s="74">
        <v>15</v>
      </c>
      <c r="C2841" s="2" t="s">
        <v>10</v>
      </c>
      <c r="D2841" t="s">
        <v>1455</v>
      </c>
      <c r="E2841" s="2" t="s">
        <v>1609</v>
      </c>
      <c r="F2841" t="str">
        <f t="shared" si="330"/>
        <v>087INTERNAL CHARGES</v>
      </c>
      <c r="G2841" t="str">
        <f t="shared" si="331"/>
        <v>1532INTERNAL IT COSTS</v>
      </c>
      <c r="H2841" s="2" t="s">
        <v>1574</v>
      </c>
      <c r="I2841" t="s">
        <v>1327</v>
      </c>
      <c r="J2841" s="2" t="s">
        <v>641</v>
      </c>
      <c r="K2841" s="2" t="s">
        <v>642</v>
      </c>
      <c r="L2841" s="2" t="s">
        <v>688</v>
      </c>
      <c r="M2841" s="2" t="s">
        <v>689</v>
      </c>
      <c r="N2841" s="2" t="s">
        <v>1313</v>
      </c>
      <c r="O2841" s="2" t="s">
        <v>1068</v>
      </c>
      <c r="P2841" s="2">
        <v>168221</v>
      </c>
      <c r="Q2841" s="2">
        <v>232430</v>
      </c>
      <c r="R2841" s="3">
        <f t="shared" si="332"/>
        <v>245213.65</v>
      </c>
      <c r="S2841" s="3">
        <f t="shared" si="333"/>
        <v>258209.97344999999</v>
      </c>
      <c r="T2841" s="2">
        <v>0</v>
      </c>
      <c r="U2841" s="2">
        <v>0</v>
      </c>
      <c r="V2841" s="2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 s="2">
        <f t="shared" si="334"/>
        <v>0</v>
      </c>
      <c r="AI2841" s="2">
        <f t="shared" si="329"/>
        <v>0</v>
      </c>
      <c r="AJ2841">
        <v>0</v>
      </c>
      <c r="AK2841" s="2">
        <f t="shared" si="335"/>
        <v>0</v>
      </c>
    </row>
    <row r="2842" spans="1:37" ht="12.75" customHeight="1">
      <c r="A2842" s="74">
        <v>14</v>
      </c>
      <c r="B2842" s="74">
        <v>15</v>
      </c>
      <c r="C2842" s="2" t="s">
        <v>10</v>
      </c>
      <c r="D2842" t="s">
        <v>1455</v>
      </c>
      <c r="E2842" s="2" t="s">
        <v>1609</v>
      </c>
      <c r="F2842" t="str">
        <f t="shared" si="330"/>
        <v>087INTERNAL CHARGES</v>
      </c>
      <c r="G2842" t="str">
        <f t="shared" si="331"/>
        <v>1533INTERNAL FACILITIES COSTS</v>
      </c>
      <c r="H2842" s="2" t="s">
        <v>1574</v>
      </c>
      <c r="I2842" t="s">
        <v>1327</v>
      </c>
      <c r="J2842" s="2" t="s">
        <v>641</v>
      </c>
      <c r="K2842" s="2" t="s">
        <v>642</v>
      </c>
      <c r="L2842" s="2" t="s">
        <v>688</v>
      </c>
      <c r="M2842" s="2" t="s">
        <v>689</v>
      </c>
      <c r="N2842" s="2" t="s">
        <v>938</v>
      </c>
      <c r="O2842" s="2" t="s">
        <v>939</v>
      </c>
      <c r="P2842" s="2">
        <v>2511071</v>
      </c>
      <c r="Q2842" s="2">
        <v>2668664</v>
      </c>
      <c r="R2842" s="3">
        <f t="shared" si="332"/>
        <v>2815440.52</v>
      </c>
      <c r="S2842" s="3">
        <f t="shared" si="333"/>
        <v>2964658.8675600002</v>
      </c>
      <c r="T2842" s="2">
        <v>0</v>
      </c>
      <c r="U2842" s="2">
        <v>0</v>
      </c>
      <c r="V2842" s="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 s="2">
        <f t="shared" si="334"/>
        <v>0</v>
      </c>
      <c r="AI2842" s="2">
        <f t="shared" si="329"/>
        <v>0</v>
      </c>
      <c r="AJ2842">
        <v>0</v>
      </c>
      <c r="AK2842" s="2">
        <f t="shared" si="335"/>
        <v>0</v>
      </c>
    </row>
    <row r="2843" spans="1:37" ht="12.75" customHeight="1">
      <c r="A2843" s="74">
        <v>14</v>
      </c>
      <c r="B2843" s="74">
        <v>15</v>
      </c>
      <c r="C2843" s="2" t="s">
        <v>10</v>
      </c>
      <c r="D2843" t="s">
        <v>1456</v>
      </c>
      <c r="E2843" s="2" t="s">
        <v>1609</v>
      </c>
      <c r="F2843" t="str">
        <f t="shared" si="330"/>
        <v>087INTERNAL CHARGES</v>
      </c>
      <c r="G2843" t="str">
        <f t="shared" si="331"/>
        <v>1531INTERNAL ADMINISTRATION COSTS</v>
      </c>
      <c r="H2843" s="2" t="s">
        <v>1586</v>
      </c>
      <c r="I2843" t="s">
        <v>1327</v>
      </c>
      <c r="J2843" s="2" t="s">
        <v>649</v>
      </c>
      <c r="K2843" s="2" t="s">
        <v>650</v>
      </c>
      <c r="L2843" s="2" t="s">
        <v>688</v>
      </c>
      <c r="M2843" s="2" t="s">
        <v>689</v>
      </c>
      <c r="N2843" s="2" t="s">
        <v>1312</v>
      </c>
      <c r="O2843" s="2" t="s">
        <v>1062</v>
      </c>
      <c r="P2843" s="2">
        <v>835073</v>
      </c>
      <c r="Q2843" s="2">
        <v>922415</v>
      </c>
      <c r="R2843" s="3">
        <f t="shared" si="332"/>
        <v>973147.82499999995</v>
      </c>
      <c r="S2843" s="3">
        <f t="shared" si="333"/>
        <v>1024724.6597249999</v>
      </c>
      <c r="T2843" s="2">
        <v>0</v>
      </c>
      <c r="U2843" s="2">
        <v>0</v>
      </c>
      <c r="V2843" s="2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 s="2">
        <f t="shared" si="334"/>
        <v>0</v>
      </c>
      <c r="AI2843" s="2">
        <f t="shared" si="329"/>
        <v>0</v>
      </c>
      <c r="AJ2843">
        <v>0</v>
      </c>
      <c r="AK2843" s="2">
        <f t="shared" si="335"/>
        <v>0</v>
      </c>
    </row>
    <row r="2844" spans="1:37" ht="12.75" customHeight="1">
      <c r="A2844" s="74">
        <v>14</v>
      </c>
      <c r="B2844" s="74">
        <v>15</v>
      </c>
      <c r="C2844" s="2" t="s">
        <v>10</v>
      </c>
      <c r="D2844" t="s">
        <v>1456</v>
      </c>
      <c r="E2844" s="2" t="s">
        <v>1609</v>
      </c>
      <c r="F2844" t="str">
        <f t="shared" si="330"/>
        <v>087INTERNAL CHARGES</v>
      </c>
      <c r="G2844" t="str">
        <f t="shared" si="331"/>
        <v>1532INTERNAL IT COSTS</v>
      </c>
      <c r="H2844" s="2" t="s">
        <v>1586</v>
      </c>
      <c r="I2844" t="s">
        <v>1327</v>
      </c>
      <c r="J2844" s="2" t="s">
        <v>649</v>
      </c>
      <c r="K2844" s="2" t="s">
        <v>650</v>
      </c>
      <c r="L2844" s="2" t="s">
        <v>688</v>
      </c>
      <c r="M2844" s="2" t="s">
        <v>689</v>
      </c>
      <c r="N2844" s="2" t="s">
        <v>1313</v>
      </c>
      <c r="O2844" s="2" t="s">
        <v>1068</v>
      </c>
      <c r="P2844" s="2">
        <v>201865</v>
      </c>
      <c r="Q2844" s="2">
        <v>278916</v>
      </c>
      <c r="R2844" s="3">
        <f t="shared" si="332"/>
        <v>294256.38</v>
      </c>
      <c r="S2844" s="3">
        <f t="shared" si="333"/>
        <v>309851.96814000001</v>
      </c>
      <c r="T2844" s="2">
        <v>0</v>
      </c>
      <c r="U2844" s="2">
        <v>0</v>
      </c>
      <c r="V2844" s="2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 s="2">
        <f t="shared" si="334"/>
        <v>0</v>
      </c>
      <c r="AI2844" s="2">
        <f t="shared" si="329"/>
        <v>0</v>
      </c>
      <c r="AJ2844">
        <v>0</v>
      </c>
      <c r="AK2844" s="2">
        <f t="shared" si="335"/>
        <v>0</v>
      </c>
    </row>
    <row r="2845" spans="1:37" ht="12.75" customHeight="1">
      <c r="A2845" s="74">
        <v>14</v>
      </c>
      <c r="B2845" s="74">
        <v>15</v>
      </c>
      <c r="C2845" s="2" t="s">
        <v>10</v>
      </c>
      <c r="D2845" t="s">
        <v>1456</v>
      </c>
      <c r="E2845" s="2" t="s">
        <v>1609</v>
      </c>
      <c r="F2845" t="str">
        <f t="shared" si="330"/>
        <v>087INTERNAL CHARGES</v>
      </c>
      <c r="G2845" t="str">
        <f t="shared" si="331"/>
        <v>1533INTERNAL FACILITIES COSTS</v>
      </c>
      <c r="H2845" s="2" t="s">
        <v>1586</v>
      </c>
      <c r="I2845" t="s">
        <v>1327</v>
      </c>
      <c r="J2845" s="2" t="s">
        <v>649</v>
      </c>
      <c r="K2845" s="2" t="s">
        <v>650</v>
      </c>
      <c r="L2845" s="2" t="s">
        <v>688</v>
      </c>
      <c r="M2845" s="2" t="s">
        <v>689</v>
      </c>
      <c r="N2845" s="2" t="s">
        <v>938</v>
      </c>
      <c r="O2845" s="2" t="s">
        <v>939</v>
      </c>
      <c r="P2845" s="2">
        <v>251107</v>
      </c>
      <c r="Q2845" s="2">
        <v>266866</v>
      </c>
      <c r="R2845" s="3">
        <f t="shared" si="332"/>
        <v>281543.63</v>
      </c>
      <c r="S2845" s="3">
        <f t="shared" si="333"/>
        <v>296465.44238999998</v>
      </c>
      <c r="T2845" s="2">
        <v>0</v>
      </c>
      <c r="U2845" s="2">
        <v>0</v>
      </c>
      <c r="V2845" s="2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 s="2">
        <f t="shared" si="334"/>
        <v>0</v>
      </c>
      <c r="AI2845" s="2">
        <f t="shared" si="329"/>
        <v>0</v>
      </c>
      <c r="AJ2845">
        <v>0</v>
      </c>
      <c r="AK2845" s="2">
        <f t="shared" si="335"/>
        <v>0</v>
      </c>
    </row>
    <row r="2846" spans="1:37" ht="12.75" customHeight="1">
      <c r="A2846" s="74">
        <v>14</v>
      </c>
      <c r="B2846" s="74">
        <v>15</v>
      </c>
      <c r="C2846" s="2" t="s">
        <v>10</v>
      </c>
      <c r="D2846" t="s">
        <v>1457</v>
      </c>
      <c r="E2846" s="2" t="s">
        <v>1609</v>
      </c>
      <c r="F2846" t="str">
        <f t="shared" si="330"/>
        <v>087INTERNAL CHARGES</v>
      </c>
      <c r="G2846" t="str">
        <f t="shared" si="331"/>
        <v>1531INTERNAL ADMINISTRATION COSTS</v>
      </c>
      <c r="H2846" s="2" t="s">
        <v>1586</v>
      </c>
      <c r="I2846" t="s">
        <v>1327</v>
      </c>
      <c r="J2846" s="2" t="s">
        <v>653</v>
      </c>
      <c r="K2846" s="2" t="s">
        <v>654</v>
      </c>
      <c r="L2846" s="2" t="s">
        <v>688</v>
      </c>
      <c r="M2846" s="2" t="s">
        <v>689</v>
      </c>
      <c r="N2846" s="2" t="s">
        <v>1312</v>
      </c>
      <c r="O2846" s="2" t="s">
        <v>1062</v>
      </c>
      <c r="P2846" s="2">
        <v>435177</v>
      </c>
      <c r="Q2846" s="2">
        <v>536573</v>
      </c>
      <c r="R2846" s="3">
        <f t="shared" si="332"/>
        <v>566084.51500000001</v>
      </c>
      <c r="S2846" s="3">
        <f t="shared" si="333"/>
        <v>596086.99429499998</v>
      </c>
      <c r="T2846" s="2">
        <v>0</v>
      </c>
      <c r="U2846" s="2">
        <v>0</v>
      </c>
      <c r="V2846" s="2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 s="2">
        <f t="shared" si="334"/>
        <v>0</v>
      </c>
      <c r="AI2846" s="2">
        <f t="shared" si="329"/>
        <v>0</v>
      </c>
      <c r="AJ2846">
        <v>0</v>
      </c>
      <c r="AK2846" s="2">
        <f t="shared" si="335"/>
        <v>0</v>
      </c>
    </row>
    <row r="2847" spans="1:37" ht="12.75" customHeight="1">
      <c r="A2847" s="74">
        <v>14</v>
      </c>
      <c r="B2847" s="74">
        <v>15</v>
      </c>
      <c r="C2847" s="2" t="s">
        <v>10</v>
      </c>
      <c r="D2847" t="s">
        <v>1458</v>
      </c>
      <c r="E2847" s="2" t="s">
        <v>1609</v>
      </c>
      <c r="F2847" t="str">
        <f t="shared" si="330"/>
        <v>087INTERNAL CHARGES</v>
      </c>
      <c r="G2847" t="str">
        <f t="shared" si="331"/>
        <v>1531INTERNAL ADMINISTRATION COSTS</v>
      </c>
      <c r="H2847" s="2" t="s">
        <v>1585</v>
      </c>
      <c r="I2847" t="s">
        <v>1327</v>
      </c>
      <c r="J2847" s="2" t="s">
        <v>655</v>
      </c>
      <c r="K2847" s="2" t="s">
        <v>656</v>
      </c>
      <c r="L2847" s="2" t="s">
        <v>688</v>
      </c>
      <c r="M2847" s="2" t="s">
        <v>689</v>
      </c>
      <c r="N2847" s="2" t="s">
        <v>1312</v>
      </c>
      <c r="O2847" s="2" t="s">
        <v>1062</v>
      </c>
      <c r="P2847" s="2">
        <v>181732</v>
      </c>
      <c r="Q2847" s="2">
        <v>227327</v>
      </c>
      <c r="R2847" s="3">
        <f t="shared" si="332"/>
        <v>239829.98499999999</v>
      </c>
      <c r="S2847" s="3">
        <f t="shared" si="333"/>
        <v>252540.97420499998</v>
      </c>
      <c r="T2847" s="2">
        <v>0</v>
      </c>
      <c r="U2847" s="2">
        <v>0</v>
      </c>
      <c r="V2847" s="2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 s="2">
        <f t="shared" si="334"/>
        <v>0</v>
      </c>
      <c r="AI2847" s="2">
        <f t="shared" si="329"/>
        <v>0</v>
      </c>
      <c r="AJ2847">
        <v>0</v>
      </c>
      <c r="AK2847" s="2">
        <f t="shared" si="335"/>
        <v>0</v>
      </c>
    </row>
    <row r="2848" spans="1:37" ht="12.75" customHeight="1">
      <c r="A2848" s="74">
        <v>14</v>
      </c>
      <c r="B2848" s="74">
        <v>15</v>
      </c>
      <c r="C2848" s="2" t="s">
        <v>10</v>
      </c>
      <c r="D2848" t="s">
        <v>1458</v>
      </c>
      <c r="E2848" s="2" t="s">
        <v>1609</v>
      </c>
      <c r="F2848" t="str">
        <f t="shared" si="330"/>
        <v>087INTERNAL CHARGES</v>
      </c>
      <c r="G2848" t="str">
        <f t="shared" si="331"/>
        <v>1534INTERNAL USER CHARGES - ELECTRICITY</v>
      </c>
      <c r="H2848" s="2" t="s">
        <v>1585</v>
      </c>
      <c r="I2848" t="s">
        <v>1327</v>
      </c>
      <c r="J2848" s="2" t="s">
        <v>655</v>
      </c>
      <c r="K2848" s="2" t="s">
        <v>656</v>
      </c>
      <c r="L2848" s="2" t="s">
        <v>688</v>
      </c>
      <c r="M2848" s="2" t="s">
        <v>689</v>
      </c>
      <c r="N2848" s="2" t="s">
        <v>690</v>
      </c>
      <c r="O2848" s="2" t="s">
        <v>691</v>
      </c>
      <c r="P2848" s="2">
        <v>2600</v>
      </c>
      <c r="Q2848" s="2">
        <v>2000</v>
      </c>
      <c r="R2848" s="3">
        <f t="shared" si="332"/>
        <v>2110</v>
      </c>
      <c r="S2848" s="3">
        <f t="shared" si="333"/>
        <v>2221.83</v>
      </c>
      <c r="T2848" s="2">
        <v>554.82999999999993</v>
      </c>
      <c r="U2848" s="2">
        <v>0</v>
      </c>
      <c r="V2848" s="2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380.77</v>
      </c>
      <c r="AE2848">
        <v>0</v>
      </c>
      <c r="AF2848">
        <v>115.31</v>
      </c>
      <c r="AG2848">
        <v>58.75</v>
      </c>
      <c r="AH2848" s="2">
        <f t="shared" si="334"/>
        <v>554.82999999999993</v>
      </c>
      <c r="AI2848" s="2">
        <f t="shared" si="329"/>
        <v>0.21339615384615382</v>
      </c>
      <c r="AJ2848">
        <v>554.83000000000004</v>
      </c>
      <c r="AK2848" s="2">
        <f t="shared" si="335"/>
        <v>1109.6599999999999</v>
      </c>
    </row>
    <row r="2849" spans="1:37" ht="12.75" customHeight="1">
      <c r="A2849" s="74">
        <v>14</v>
      </c>
      <c r="B2849" s="74">
        <v>15</v>
      </c>
      <c r="C2849" s="2" t="s">
        <v>10</v>
      </c>
      <c r="D2849" t="s">
        <v>1458</v>
      </c>
      <c r="E2849" s="2" t="s">
        <v>1609</v>
      </c>
      <c r="F2849" t="str">
        <f t="shared" si="330"/>
        <v>087INTERNAL CHARGES</v>
      </c>
      <c r="G2849" t="str">
        <f t="shared" si="331"/>
        <v>1538INTERNAL USER CHARGES - SANITATION &amp; REFUSE</v>
      </c>
      <c r="H2849" s="2" t="s">
        <v>1585</v>
      </c>
      <c r="I2849" t="s">
        <v>1327</v>
      </c>
      <c r="J2849" s="2" t="s">
        <v>655</v>
      </c>
      <c r="K2849" s="2" t="s">
        <v>656</v>
      </c>
      <c r="L2849" s="2" t="s">
        <v>688</v>
      </c>
      <c r="M2849" s="2" t="s">
        <v>689</v>
      </c>
      <c r="N2849" s="2" t="s">
        <v>1314</v>
      </c>
      <c r="O2849" s="2" t="s">
        <v>1071</v>
      </c>
      <c r="P2849" s="2">
        <v>10000</v>
      </c>
      <c r="Q2849" s="2">
        <v>10000</v>
      </c>
      <c r="R2849" s="3">
        <f t="shared" si="332"/>
        <v>10550</v>
      </c>
      <c r="S2849" s="3">
        <f t="shared" si="333"/>
        <v>11109.15</v>
      </c>
      <c r="T2849" s="2">
        <v>4663.95</v>
      </c>
      <c r="U2849" s="2">
        <v>0</v>
      </c>
      <c r="V2849" s="2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3731.16</v>
      </c>
      <c r="AG2849">
        <v>932.79</v>
      </c>
      <c r="AH2849" s="2">
        <f t="shared" si="334"/>
        <v>4663.95</v>
      </c>
      <c r="AI2849" s="2">
        <f t="shared" si="329"/>
        <v>0.466395</v>
      </c>
      <c r="AJ2849">
        <v>4663.95</v>
      </c>
      <c r="AK2849" s="2">
        <f t="shared" si="335"/>
        <v>9327.9</v>
      </c>
    </row>
    <row r="2850" spans="1:37" ht="12.75" customHeight="1">
      <c r="A2850" s="74">
        <v>14</v>
      </c>
      <c r="B2850" s="74">
        <v>15</v>
      </c>
      <c r="C2850" s="2" t="s">
        <v>10</v>
      </c>
      <c r="D2850" t="s">
        <v>1459</v>
      </c>
      <c r="E2850" s="2" t="s">
        <v>1609</v>
      </c>
      <c r="F2850" t="str">
        <f t="shared" si="330"/>
        <v>087INTERNAL CHARGES</v>
      </c>
      <c r="G2850" t="str">
        <f t="shared" si="331"/>
        <v>1531INTERNAL ADMINISTRATION COSTS</v>
      </c>
      <c r="H2850" s="2" t="s">
        <v>1583</v>
      </c>
      <c r="I2850" t="s">
        <v>1327</v>
      </c>
      <c r="J2850" s="2" t="s">
        <v>657</v>
      </c>
      <c r="K2850" s="2" t="s">
        <v>658</v>
      </c>
      <c r="L2850" s="2" t="s">
        <v>688</v>
      </c>
      <c r="M2850" s="2" t="s">
        <v>689</v>
      </c>
      <c r="N2850" s="2" t="s">
        <v>1312</v>
      </c>
      <c r="O2850" s="2" t="s">
        <v>1062</v>
      </c>
      <c r="P2850" s="2">
        <v>52645</v>
      </c>
      <c r="Q2850" s="2">
        <v>52785</v>
      </c>
      <c r="R2850" s="3">
        <f t="shared" si="332"/>
        <v>55688.175000000003</v>
      </c>
      <c r="S2850" s="3">
        <f t="shared" si="333"/>
        <v>58639.648275</v>
      </c>
      <c r="T2850" s="2">
        <v>0</v>
      </c>
      <c r="U2850" s="2">
        <v>0</v>
      </c>
      <c r="V2850" s="2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 s="2">
        <f t="shared" si="334"/>
        <v>0</v>
      </c>
      <c r="AI2850" s="2">
        <f t="shared" si="329"/>
        <v>0</v>
      </c>
      <c r="AJ2850">
        <v>0</v>
      </c>
      <c r="AK2850" s="2">
        <f t="shared" si="335"/>
        <v>0</v>
      </c>
    </row>
    <row r="2851" spans="1:37" ht="12.75" customHeight="1">
      <c r="A2851" s="74">
        <v>14</v>
      </c>
      <c r="B2851" s="74">
        <v>15</v>
      </c>
      <c r="C2851" s="2" t="s">
        <v>10</v>
      </c>
      <c r="D2851" t="s">
        <v>1460</v>
      </c>
      <c r="E2851" s="2" t="s">
        <v>1609</v>
      </c>
      <c r="F2851" t="str">
        <f t="shared" si="330"/>
        <v>087INTERNAL CHARGES</v>
      </c>
      <c r="G2851" t="str">
        <f t="shared" si="331"/>
        <v>1531INTERNAL ADMINISTRATION COSTS</v>
      </c>
      <c r="H2851" s="2" t="s">
        <v>1583</v>
      </c>
      <c r="I2851" t="s">
        <v>1327</v>
      </c>
      <c r="J2851" s="2" t="s">
        <v>659</v>
      </c>
      <c r="K2851" s="2" t="s">
        <v>660</v>
      </c>
      <c r="L2851" s="2" t="s">
        <v>688</v>
      </c>
      <c r="M2851" s="2" t="s">
        <v>689</v>
      </c>
      <c r="N2851" s="2" t="s">
        <v>1312</v>
      </c>
      <c r="O2851" s="2" t="s">
        <v>1062</v>
      </c>
      <c r="P2851" s="2">
        <v>736739</v>
      </c>
      <c r="Q2851" s="2">
        <v>760467</v>
      </c>
      <c r="R2851" s="3">
        <f t="shared" si="332"/>
        <v>802292.68500000006</v>
      </c>
      <c r="S2851" s="3">
        <f t="shared" si="333"/>
        <v>844814.19730500004</v>
      </c>
      <c r="T2851" s="2">
        <v>0</v>
      </c>
      <c r="U2851" s="2">
        <v>0</v>
      </c>
      <c r="V2851" s="2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 s="2">
        <f t="shared" si="334"/>
        <v>0</v>
      </c>
      <c r="AI2851" s="2">
        <f t="shared" si="329"/>
        <v>0</v>
      </c>
      <c r="AJ2851">
        <v>0</v>
      </c>
      <c r="AK2851" s="2">
        <f t="shared" si="335"/>
        <v>0</v>
      </c>
    </row>
    <row r="2852" spans="1:37" ht="12.75" customHeight="1">
      <c r="A2852" s="74">
        <v>14</v>
      </c>
      <c r="B2852" s="74">
        <v>15</v>
      </c>
      <c r="C2852" s="2" t="s">
        <v>10</v>
      </c>
      <c r="D2852" t="s">
        <v>1460</v>
      </c>
      <c r="E2852" s="2" t="s">
        <v>1609</v>
      </c>
      <c r="F2852" t="str">
        <f t="shared" si="330"/>
        <v>087INTERNAL CHARGES</v>
      </c>
      <c r="G2852" t="str">
        <f t="shared" si="331"/>
        <v>1532INTERNAL IT COSTS</v>
      </c>
      <c r="H2852" s="2" t="s">
        <v>1583</v>
      </c>
      <c r="I2852" t="s">
        <v>1327</v>
      </c>
      <c r="J2852" s="2" t="s">
        <v>659</v>
      </c>
      <c r="K2852" s="2" t="s">
        <v>660</v>
      </c>
      <c r="L2852" s="2" t="s">
        <v>688</v>
      </c>
      <c r="M2852" s="2" t="s">
        <v>689</v>
      </c>
      <c r="N2852" s="2" t="s">
        <v>1313</v>
      </c>
      <c r="O2852" s="2" t="s">
        <v>1068</v>
      </c>
      <c r="P2852" s="2">
        <v>538306</v>
      </c>
      <c r="Q2852" s="2">
        <v>743775</v>
      </c>
      <c r="R2852" s="3">
        <f t="shared" si="332"/>
        <v>784682.625</v>
      </c>
      <c r="S2852" s="3">
        <f t="shared" si="333"/>
        <v>826270.80412500002</v>
      </c>
      <c r="T2852" s="2">
        <v>0</v>
      </c>
      <c r="U2852" s="2">
        <v>0</v>
      </c>
      <c r="V2852" s="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 s="2">
        <f t="shared" si="334"/>
        <v>0</v>
      </c>
      <c r="AI2852" s="2">
        <f t="shared" si="329"/>
        <v>0</v>
      </c>
      <c r="AJ2852">
        <v>0</v>
      </c>
      <c r="AK2852" s="2">
        <f t="shared" si="335"/>
        <v>0</v>
      </c>
    </row>
    <row r="2853" spans="1:37" ht="12.75" customHeight="1">
      <c r="A2853" s="74">
        <v>14</v>
      </c>
      <c r="B2853" s="74">
        <v>15</v>
      </c>
      <c r="C2853" s="2" t="s">
        <v>10</v>
      </c>
      <c r="D2853" t="s">
        <v>1460</v>
      </c>
      <c r="E2853" s="2" t="s">
        <v>1609</v>
      </c>
      <c r="F2853" t="str">
        <f t="shared" si="330"/>
        <v>087INTERNAL CHARGES</v>
      </c>
      <c r="G2853" t="str">
        <f t="shared" si="331"/>
        <v>1533INTERNAL FACILITIES COSTS</v>
      </c>
      <c r="H2853" s="2" t="s">
        <v>1583</v>
      </c>
      <c r="I2853" t="s">
        <v>1327</v>
      </c>
      <c r="J2853" s="2" t="s">
        <v>659</v>
      </c>
      <c r="K2853" s="2" t="s">
        <v>660</v>
      </c>
      <c r="L2853" s="2" t="s">
        <v>688</v>
      </c>
      <c r="M2853" s="2" t="s">
        <v>689</v>
      </c>
      <c r="N2853" s="2" t="s">
        <v>938</v>
      </c>
      <c r="O2853" s="2" t="s">
        <v>939</v>
      </c>
      <c r="P2853" s="2">
        <v>313884</v>
      </c>
      <c r="Q2853" s="2">
        <v>333583</v>
      </c>
      <c r="R2853" s="3">
        <f t="shared" si="332"/>
        <v>351930.065</v>
      </c>
      <c r="S2853" s="3">
        <f t="shared" si="333"/>
        <v>370582.35844500002</v>
      </c>
      <c r="T2853" s="2">
        <v>0</v>
      </c>
      <c r="U2853" s="2">
        <v>0</v>
      </c>
      <c r="V2853" s="2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 s="2">
        <f t="shared" si="334"/>
        <v>0</v>
      </c>
      <c r="AI2853" s="2">
        <f t="shared" si="329"/>
        <v>0</v>
      </c>
      <c r="AJ2853">
        <v>0</v>
      </c>
      <c r="AK2853" s="2">
        <f t="shared" si="335"/>
        <v>0</v>
      </c>
    </row>
    <row r="2854" spans="1:37" ht="12.75" customHeight="1">
      <c r="A2854" s="74">
        <v>14</v>
      </c>
      <c r="B2854" s="74">
        <v>15</v>
      </c>
      <c r="C2854" s="2" t="s">
        <v>10</v>
      </c>
      <c r="D2854" t="s">
        <v>1460</v>
      </c>
      <c r="E2854" s="2" t="s">
        <v>1609</v>
      </c>
      <c r="F2854" t="str">
        <f t="shared" si="330"/>
        <v>087INTERNAL CHARGES</v>
      </c>
      <c r="G2854" t="str">
        <f t="shared" si="331"/>
        <v>1534INTERNAL USER CHARGES - ELECTRICITY</v>
      </c>
      <c r="H2854" s="2" t="s">
        <v>1583</v>
      </c>
      <c r="I2854" t="s">
        <v>1327</v>
      </c>
      <c r="J2854" s="2" t="s">
        <v>659</v>
      </c>
      <c r="K2854" s="2" t="s">
        <v>660</v>
      </c>
      <c r="L2854" s="2" t="s">
        <v>688</v>
      </c>
      <c r="M2854" s="2" t="s">
        <v>689</v>
      </c>
      <c r="N2854" s="2" t="s">
        <v>690</v>
      </c>
      <c r="O2854" s="2" t="s">
        <v>691</v>
      </c>
      <c r="P2854" s="2">
        <v>40000</v>
      </c>
      <c r="Q2854" s="2">
        <v>76000</v>
      </c>
      <c r="R2854" s="3">
        <f t="shared" si="332"/>
        <v>80180</v>
      </c>
      <c r="S2854" s="3">
        <f t="shared" si="333"/>
        <v>84429.54</v>
      </c>
      <c r="T2854" s="2">
        <v>36131.33</v>
      </c>
      <c r="U2854" s="2">
        <v>0</v>
      </c>
      <c r="V2854" s="2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24622.43</v>
      </c>
      <c r="AE2854">
        <v>0</v>
      </c>
      <c r="AF2854">
        <v>7585.93</v>
      </c>
      <c r="AG2854">
        <v>3922.97</v>
      </c>
      <c r="AH2854" s="2">
        <f t="shared" si="334"/>
        <v>36131.33</v>
      </c>
      <c r="AI2854" s="2">
        <f t="shared" si="329"/>
        <v>0.90328325000000009</v>
      </c>
      <c r="AJ2854">
        <v>36131.33</v>
      </c>
      <c r="AK2854" s="2">
        <f t="shared" si="335"/>
        <v>72262.66</v>
      </c>
    </row>
    <row r="2855" spans="1:37" ht="12.75" customHeight="1">
      <c r="A2855" s="74">
        <v>14</v>
      </c>
      <c r="B2855" s="74">
        <v>15</v>
      </c>
      <c r="C2855" s="2" t="s">
        <v>10</v>
      </c>
      <c r="D2855" t="s">
        <v>1460</v>
      </c>
      <c r="E2855" s="2" t="s">
        <v>1609</v>
      </c>
      <c r="F2855" t="str">
        <f t="shared" si="330"/>
        <v>087INTERNAL CHARGES</v>
      </c>
      <c r="G2855" t="str">
        <f t="shared" si="331"/>
        <v>1538INTERNAL USER CHARGES - SANITATION &amp; REFUSE</v>
      </c>
      <c r="H2855" s="2" t="s">
        <v>1583</v>
      </c>
      <c r="I2855" t="s">
        <v>1327</v>
      </c>
      <c r="J2855" s="2" t="s">
        <v>659</v>
      </c>
      <c r="K2855" s="2" t="s">
        <v>660</v>
      </c>
      <c r="L2855" s="2" t="s">
        <v>688</v>
      </c>
      <c r="M2855" s="2" t="s">
        <v>689</v>
      </c>
      <c r="N2855" s="2" t="s">
        <v>1314</v>
      </c>
      <c r="O2855" s="2" t="s">
        <v>1071</v>
      </c>
      <c r="P2855" s="2">
        <v>3300</v>
      </c>
      <c r="Q2855" s="2">
        <v>0</v>
      </c>
      <c r="R2855" s="3">
        <f t="shared" si="332"/>
        <v>0</v>
      </c>
      <c r="S2855" s="3">
        <f t="shared" si="333"/>
        <v>0</v>
      </c>
      <c r="T2855" s="2">
        <v>0</v>
      </c>
      <c r="U2855" s="2">
        <v>0</v>
      </c>
      <c r="V2855" s="2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 s="2">
        <f t="shared" si="334"/>
        <v>0</v>
      </c>
      <c r="AI2855" s="2">
        <f t="shared" si="329"/>
        <v>0</v>
      </c>
      <c r="AJ2855">
        <v>0</v>
      </c>
      <c r="AK2855" s="2">
        <f t="shared" si="335"/>
        <v>0</v>
      </c>
    </row>
    <row r="2856" spans="1:37" ht="12.75" customHeight="1">
      <c r="A2856" s="74">
        <v>14</v>
      </c>
      <c r="B2856" s="74">
        <v>15</v>
      </c>
      <c r="C2856" s="2" t="s">
        <v>10</v>
      </c>
      <c r="D2856" t="s">
        <v>1461</v>
      </c>
      <c r="E2856" s="2" t="s">
        <v>1609</v>
      </c>
      <c r="F2856" t="str">
        <f t="shared" si="330"/>
        <v>087INTERNAL CHARGES</v>
      </c>
      <c r="G2856" t="str">
        <f t="shared" si="331"/>
        <v>1531INTERNAL ADMINISTRATION COSTS</v>
      </c>
      <c r="H2856" s="2" t="s">
        <v>1576</v>
      </c>
      <c r="I2856" t="s">
        <v>1327</v>
      </c>
      <c r="J2856" s="2" t="s">
        <v>663</v>
      </c>
      <c r="K2856" s="2" t="s">
        <v>664</v>
      </c>
      <c r="L2856" s="2" t="s">
        <v>688</v>
      </c>
      <c r="M2856" s="2" t="s">
        <v>689</v>
      </c>
      <c r="N2856" s="2" t="s">
        <v>1312</v>
      </c>
      <c r="O2856" s="2" t="s">
        <v>1062</v>
      </c>
      <c r="P2856" s="2">
        <v>477164</v>
      </c>
      <c r="Q2856" s="2">
        <v>565429</v>
      </c>
      <c r="R2856" s="3">
        <f t="shared" si="332"/>
        <v>596527.59499999997</v>
      </c>
      <c r="S2856" s="3">
        <f t="shared" si="333"/>
        <v>628143.55753499991</v>
      </c>
      <c r="T2856" s="2">
        <v>0</v>
      </c>
      <c r="U2856" s="2">
        <v>0</v>
      </c>
      <c r="V2856" s="2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 s="2">
        <f t="shared" si="334"/>
        <v>0</v>
      </c>
      <c r="AI2856" s="2">
        <f t="shared" si="329"/>
        <v>0</v>
      </c>
      <c r="AJ2856">
        <v>0</v>
      </c>
      <c r="AK2856" s="2">
        <f t="shared" si="335"/>
        <v>0</v>
      </c>
    </row>
    <row r="2857" spans="1:37" ht="12.75" customHeight="1">
      <c r="A2857" s="2">
        <v>14</v>
      </c>
      <c r="B2857" s="74">
        <v>15</v>
      </c>
      <c r="C2857" s="2" t="s">
        <v>10</v>
      </c>
      <c r="D2857" t="s">
        <v>1461</v>
      </c>
      <c r="E2857" s="2" t="s">
        <v>1609</v>
      </c>
      <c r="F2857" t="str">
        <f t="shared" si="330"/>
        <v>087INTERNAL CHARGES</v>
      </c>
      <c r="G2857" t="str">
        <f t="shared" si="331"/>
        <v>1532INTERNAL IT COSTS</v>
      </c>
      <c r="H2857" s="2" t="s">
        <v>1576</v>
      </c>
      <c r="I2857" t="s">
        <v>1327</v>
      </c>
      <c r="J2857" s="2" t="s">
        <v>663</v>
      </c>
      <c r="K2857" s="2" t="s">
        <v>664</v>
      </c>
      <c r="L2857" s="2" t="s">
        <v>688</v>
      </c>
      <c r="M2857" s="2" t="s">
        <v>689</v>
      </c>
      <c r="N2857" s="2" t="s">
        <v>1313</v>
      </c>
      <c r="O2857" s="2" t="s">
        <v>1068</v>
      </c>
      <c r="P2857" s="2">
        <v>571950</v>
      </c>
      <c r="Q2857" s="2">
        <v>790261</v>
      </c>
      <c r="R2857" s="3">
        <f t="shared" si="332"/>
        <v>833725.35499999998</v>
      </c>
      <c r="S2857" s="3">
        <f t="shared" si="333"/>
        <v>877912.79881499999</v>
      </c>
      <c r="T2857" s="2">
        <v>0</v>
      </c>
      <c r="U2857" s="2">
        <v>0</v>
      </c>
      <c r="V2857" s="2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 s="2">
        <f t="shared" si="334"/>
        <v>0</v>
      </c>
      <c r="AI2857" s="2">
        <f t="shared" si="329"/>
        <v>0</v>
      </c>
      <c r="AJ2857">
        <v>0</v>
      </c>
      <c r="AK2857" s="2">
        <f t="shared" si="335"/>
        <v>0</v>
      </c>
    </row>
    <row r="2858" spans="1:37" ht="12.75" customHeight="1">
      <c r="A2858" s="2">
        <v>14</v>
      </c>
      <c r="B2858" s="74">
        <v>15</v>
      </c>
      <c r="C2858" s="2" t="s">
        <v>10</v>
      </c>
      <c r="D2858" t="s">
        <v>1461</v>
      </c>
      <c r="E2858" s="2" t="s">
        <v>1609</v>
      </c>
      <c r="F2858" t="str">
        <f t="shared" si="330"/>
        <v>087INTERNAL CHARGES</v>
      </c>
      <c r="G2858" t="str">
        <f t="shared" si="331"/>
        <v>1533INTERNAL FACILITIES COSTS</v>
      </c>
      <c r="H2858" s="2" t="s">
        <v>1576</v>
      </c>
      <c r="I2858" t="s">
        <v>1327</v>
      </c>
      <c r="J2858" s="2" t="s">
        <v>663</v>
      </c>
      <c r="K2858" s="2" t="s">
        <v>664</v>
      </c>
      <c r="L2858" s="2" t="s">
        <v>688</v>
      </c>
      <c r="M2858" s="2" t="s">
        <v>689</v>
      </c>
      <c r="N2858" s="2" t="s">
        <v>938</v>
      </c>
      <c r="O2858" s="2" t="s">
        <v>939</v>
      </c>
      <c r="P2858" s="2">
        <v>313884</v>
      </c>
      <c r="Q2858" s="2">
        <v>333583</v>
      </c>
      <c r="R2858" s="3">
        <f t="shared" si="332"/>
        <v>351930.065</v>
      </c>
      <c r="S2858" s="3">
        <f t="shared" si="333"/>
        <v>370582.35844500002</v>
      </c>
      <c r="T2858" s="2">
        <v>0</v>
      </c>
      <c r="U2858" s="2">
        <v>0</v>
      </c>
      <c r="V2858" s="2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 s="2">
        <f t="shared" si="334"/>
        <v>0</v>
      </c>
      <c r="AI2858" s="2">
        <f t="shared" si="329"/>
        <v>0</v>
      </c>
      <c r="AJ2858">
        <v>0</v>
      </c>
      <c r="AK2858" s="2">
        <f t="shared" si="335"/>
        <v>0</v>
      </c>
    </row>
    <row r="2859" spans="1:37" ht="12.75" customHeight="1">
      <c r="A2859" s="2">
        <v>14</v>
      </c>
      <c r="B2859" s="74">
        <v>15</v>
      </c>
      <c r="C2859" s="2" t="s">
        <v>10</v>
      </c>
      <c r="D2859" t="s">
        <v>1461</v>
      </c>
      <c r="E2859" s="2" t="s">
        <v>1609</v>
      </c>
      <c r="F2859" t="str">
        <f t="shared" si="330"/>
        <v>087INTERNAL CHARGES</v>
      </c>
      <c r="G2859" t="str">
        <f t="shared" si="331"/>
        <v>1534INTERNAL USER CHARGES - ELECTRICITY</v>
      </c>
      <c r="H2859" s="2" t="s">
        <v>1576</v>
      </c>
      <c r="I2859" t="s">
        <v>1327</v>
      </c>
      <c r="J2859" s="2" t="s">
        <v>663</v>
      </c>
      <c r="K2859" s="2" t="s">
        <v>664</v>
      </c>
      <c r="L2859" s="2" t="s">
        <v>688</v>
      </c>
      <c r="M2859" s="2" t="s">
        <v>689</v>
      </c>
      <c r="N2859" s="2" t="s">
        <v>690</v>
      </c>
      <c r="O2859" s="2" t="s">
        <v>691</v>
      </c>
      <c r="P2859" s="2">
        <v>900</v>
      </c>
      <c r="Q2859" s="2">
        <v>900</v>
      </c>
      <c r="R2859" s="3">
        <f t="shared" si="332"/>
        <v>949.5</v>
      </c>
      <c r="S2859" s="3">
        <f t="shared" si="333"/>
        <v>999.82349999999997</v>
      </c>
      <c r="T2859" s="2">
        <v>0</v>
      </c>
      <c r="U2859" s="2">
        <v>0</v>
      </c>
      <c r="V2859" s="2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 s="2">
        <f t="shared" si="334"/>
        <v>0</v>
      </c>
      <c r="AI2859" s="2">
        <f t="shared" si="329"/>
        <v>0</v>
      </c>
      <c r="AJ2859">
        <v>0</v>
      </c>
      <c r="AK2859" s="2">
        <f t="shared" si="335"/>
        <v>0</v>
      </c>
    </row>
    <row r="2860" spans="1:37" ht="12.75" customHeight="1">
      <c r="A2860" s="2">
        <v>14</v>
      </c>
      <c r="B2860" s="74">
        <v>15</v>
      </c>
      <c r="C2860" s="2" t="s">
        <v>10</v>
      </c>
      <c r="D2860" t="s">
        <v>1461</v>
      </c>
      <c r="E2860" s="2" t="s">
        <v>1609</v>
      </c>
      <c r="F2860" t="str">
        <f t="shared" si="330"/>
        <v>087INTERNAL CHARGES</v>
      </c>
      <c r="G2860" t="str">
        <f t="shared" si="331"/>
        <v>1536INTERNAL USER CHARGES - SEWERAGE</v>
      </c>
      <c r="H2860" s="2" t="s">
        <v>1576</v>
      </c>
      <c r="I2860" t="s">
        <v>1327</v>
      </c>
      <c r="J2860" s="2" t="s">
        <v>663</v>
      </c>
      <c r="K2860" s="2" t="s">
        <v>664</v>
      </c>
      <c r="L2860" s="2" t="s">
        <v>688</v>
      </c>
      <c r="M2860" s="2" t="s">
        <v>689</v>
      </c>
      <c r="N2860" s="2" t="s">
        <v>1315</v>
      </c>
      <c r="O2860" s="2" t="s">
        <v>1078</v>
      </c>
      <c r="P2860" s="2">
        <v>6000</v>
      </c>
      <c r="Q2860" s="2">
        <v>5000</v>
      </c>
      <c r="R2860" s="3">
        <f t="shared" si="332"/>
        <v>5275</v>
      </c>
      <c r="S2860" s="3">
        <f t="shared" si="333"/>
        <v>5554.5749999999998</v>
      </c>
      <c r="T2860" s="2">
        <v>0</v>
      </c>
      <c r="U2860" s="2">
        <v>0</v>
      </c>
      <c r="V2860" s="2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 s="2">
        <f t="shared" si="334"/>
        <v>0</v>
      </c>
      <c r="AI2860" s="2">
        <f t="shared" si="329"/>
        <v>0</v>
      </c>
      <c r="AJ2860">
        <v>0</v>
      </c>
      <c r="AK2860" s="2">
        <f t="shared" si="335"/>
        <v>0</v>
      </c>
    </row>
    <row r="2861" spans="1:37" ht="12.75" customHeight="1">
      <c r="A2861" s="2">
        <v>14</v>
      </c>
      <c r="B2861" s="74">
        <v>15</v>
      </c>
      <c r="C2861" s="2" t="s">
        <v>10</v>
      </c>
      <c r="D2861" t="s">
        <v>1461</v>
      </c>
      <c r="E2861" s="2" t="s">
        <v>1609</v>
      </c>
      <c r="F2861" t="str">
        <f t="shared" si="330"/>
        <v>087INTERNAL CHARGES</v>
      </c>
      <c r="G2861" t="str">
        <f t="shared" si="331"/>
        <v>1537INTERNAL USER CHARGES - WATER</v>
      </c>
      <c r="H2861" s="2" t="s">
        <v>1576</v>
      </c>
      <c r="I2861" t="s">
        <v>1327</v>
      </c>
      <c r="J2861" s="2" t="s">
        <v>663</v>
      </c>
      <c r="K2861" s="2" t="s">
        <v>664</v>
      </c>
      <c r="L2861" s="2" t="s">
        <v>688</v>
      </c>
      <c r="M2861" s="2" t="s">
        <v>689</v>
      </c>
      <c r="N2861" s="2" t="s">
        <v>1316</v>
      </c>
      <c r="O2861" s="2" t="s">
        <v>1076</v>
      </c>
      <c r="P2861" s="2">
        <v>2000</v>
      </c>
      <c r="Q2861" s="2">
        <v>2000</v>
      </c>
      <c r="R2861" s="3">
        <f t="shared" si="332"/>
        <v>2110</v>
      </c>
      <c r="S2861" s="3">
        <f t="shared" si="333"/>
        <v>2221.83</v>
      </c>
      <c r="T2861" s="2">
        <v>0</v>
      </c>
      <c r="U2861" s="2">
        <v>0</v>
      </c>
      <c r="V2861" s="2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 s="2">
        <f t="shared" si="334"/>
        <v>0</v>
      </c>
      <c r="AI2861" s="2">
        <f t="shared" si="329"/>
        <v>0</v>
      </c>
      <c r="AJ2861">
        <v>0</v>
      </c>
      <c r="AK2861" s="2">
        <f t="shared" si="335"/>
        <v>0</v>
      </c>
    </row>
    <row r="2862" spans="1:37" ht="12.75" customHeight="1">
      <c r="A2862" s="2">
        <v>14</v>
      </c>
      <c r="B2862" s="74">
        <v>15</v>
      </c>
      <c r="C2862" s="2" t="s">
        <v>10</v>
      </c>
      <c r="D2862" t="s">
        <v>1462</v>
      </c>
      <c r="E2862" s="2" t="s">
        <v>1604</v>
      </c>
      <c r="F2862" t="str">
        <f t="shared" si="330"/>
        <v>087INTERNAL CHARGES</v>
      </c>
      <c r="G2862" t="str">
        <f t="shared" si="331"/>
        <v>1531INTERNAL ADMINISTRATION COSTS</v>
      </c>
      <c r="H2862" s="2" t="s">
        <v>1577</v>
      </c>
      <c r="I2862" t="s">
        <v>1327</v>
      </c>
      <c r="J2862" s="2" t="s">
        <v>669</v>
      </c>
      <c r="K2862" s="2" t="s">
        <v>670</v>
      </c>
      <c r="L2862" s="2" t="s">
        <v>688</v>
      </c>
      <c r="M2862" s="2" t="s">
        <v>689</v>
      </c>
      <c r="N2862" s="2" t="s">
        <v>1312</v>
      </c>
      <c r="O2862" s="2" t="s">
        <v>1062</v>
      </c>
      <c r="P2862" s="2">
        <v>61498</v>
      </c>
      <c r="Q2862" s="2">
        <v>58492</v>
      </c>
      <c r="R2862" s="3">
        <f t="shared" si="332"/>
        <v>61709.06</v>
      </c>
      <c r="S2862" s="3">
        <f t="shared" si="333"/>
        <v>64979.640179999995</v>
      </c>
      <c r="T2862" s="2">
        <v>0</v>
      </c>
      <c r="U2862" s="2">
        <v>0</v>
      </c>
      <c r="V2862" s="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 s="2">
        <f t="shared" si="334"/>
        <v>0</v>
      </c>
      <c r="AI2862" s="2">
        <f t="shared" si="329"/>
        <v>0</v>
      </c>
      <c r="AJ2862">
        <v>0</v>
      </c>
      <c r="AK2862" s="2">
        <f t="shared" si="335"/>
        <v>0</v>
      </c>
    </row>
    <row r="2863" spans="1:37" ht="12.75" customHeight="1">
      <c r="A2863" s="2">
        <v>14</v>
      </c>
      <c r="B2863" s="74">
        <v>15</v>
      </c>
      <c r="C2863" s="2" t="s">
        <v>10</v>
      </c>
      <c r="D2863" t="s">
        <v>1462</v>
      </c>
      <c r="E2863" s="2" t="s">
        <v>1604</v>
      </c>
      <c r="F2863" t="str">
        <f t="shared" si="330"/>
        <v>087INTERNAL CHARGES</v>
      </c>
      <c r="G2863" t="str">
        <f t="shared" si="331"/>
        <v>1532INTERNAL IT COSTS</v>
      </c>
      <c r="H2863" s="2" t="s">
        <v>1577</v>
      </c>
      <c r="I2863" t="s">
        <v>1327</v>
      </c>
      <c r="J2863" s="2" t="s">
        <v>669</v>
      </c>
      <c r="K2863" s="2" t="s">
        <v>670</v>
      </c>
      <c r="L2863" s="2" t="s">
        <v>688</v>
      </c>
      <c r="M2863" s="2" t="s">
        <v>689</v>
      </c>
      <c r="N2863" s="2" t="s">
        <v>1313</v>
      </c>
      <c r="O2863" s="2" t="s">
        <v>1068</v>
      </c>
      <c r="P2863" s="2">
        <v>33644</v>
      </c>
      <c r="Q2863" s="2">
        <v>46486</v>
      </c>
      <c r="R2863" s="3">
        <f t="shared" si="332"/>
        <v>49042.73</v>
      </c>
      <c r="S2863" s="3">
        <f t="shared" si="333"/>
        <v>51641.994690000007</v>
      </c>
      <c r="T2863" s="2">
        <v>0</v>
      </c>
      <c r="U2863" s="2">
        <v>0</v>
      </c>
      <c r="V2863" s="2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 s="2">
        <f t="shared" si="334"/>
        <v>0</v>
      </c>
      <c r="AI2863" s="2">
        <f t="shared" si="329"/>
        <v>0</v>
      </c>
      <c r="AJ2863">
        <v>0</v>
      </c>
      <c r="AK2863" s="2">
        <f t="shared" si="335"/>
        <v>0</v>
      </c>
    </row>
    <row r="2864" spans="1:37" ht="12.75" customHeight="1">
      <c r="A2864" s="2">
        <v>14</v>
      </c>
      <c r="B2864" s="74">
        <v>15</v>
      </c>
      <c r="C2864" s="2" t="s">
        <v>10</v>
      </c>
      <c r="D2864" t="s">
        <v>1462</v>
      </c>
      <c r="E2864" s="2" t="s">
        <v>1604</v>
      </c>
      <c r="F2864" t="str">
        <f t="shared" si="330"/>
        <v>087INTERNAL CHARGES</v>
      </c>
      <c r="G2864" t="str">
        <f t="shared" si="331"/>
        <v>1533INTERNAL FACILITIES COSTS</v>
      </c>
      <c r="H2864" s="2" t="s">
        <v>1577</v>
      </c>
      <c r="I2864" t="s">
        <v>1327</v>
      </c>
      <c r="J2864" s="2" t="s">
        <v>669</v>
      </c>
      <c r="K2864" s="2" t="s">
        <v>670</v>
      </c>
      <c r="L2864" s="2" t="s">
        <v>688</v>
      </c>
      <c r="M2864" s="2" t="s">
        <v>689</v>
      </c>
      <c r="N2864" s="2" t="s">
        <v>938</v>
      </c>
      <c r="O2864" s="2" t="s">
        <v>939</v>
      </c>
      <c r="P2864" s="2">
        <v>62777</v>
      </c>
      <c r="Q2864" s="2">
        <v>66717</v>
      </c>
      <c r="R2864" s="3">
        <f t="shared" si="332"/>
        <v>70386.434999999998</v>
      </c>
      <c r="S2864" s="3">
        <f t="shared" si="333"/>
        <v>74116.916054999994</v>
      </c>
      <c r="T2864" s="2">
        <v>0</v>
      </c>
      <c r="U2864" s="2">
        <v>0</v>
      </c>
      <c r="V2864" s="2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 s="2">
        <f t="shared" si="334"/>
        <v>0</v>
      </c>
      <c r="AI2864" s="2">
        <f t="shared" si="329"/>
        <v>0</v>
      </c>
      <c r="AJ2864">
        <v>0</v>
      </c>
      <c r="AK2864" s="2">
        <f t="shared" si="335"/>
        <v>0</v>
      </c>
    </row>
    <row r="2865" spans="1:37" ht="12.75" customHeight="1">
      <c r="A2865" s="2">
        <v>14</v>
      </c>
      <c r="B2865" s="74">
        <v>15</v>
      </c>
      <c r="C2865" s="2" t="s">
        <v>10</v>
      </c>
      <c r="D2865" t="s">
        <v>1463</v>
      </c>
      <c r="E2865" s="2" t="s">
        <v>1610</v>
      </c>
      <c r="F2865" t="str">
        <f t="shared" si="330"/>
        <v>087INTERNAL CHARGES</v>
      </c>
      <c r="G2865" t="str">
        <f t="shared" si="331"/>
        <v>1531INTERNAL ADMINISTRATION COSTS</v>
      </c>
      <c r="H2865" s="2" t="s">
        <v>1584</v>
      </c>
      <c r="I2865" t="s">
        <v>1327</v>
      </c>
      <c r="J2865" s="2" t="s">
        <v>671</v>
      </c>
      <c r="K2865" s="2" t="s">
        <v>672</v>
      </c>
      <c r="L2865" s="2" t="s">
        <v>688</v>
      </c>
      <c r="M2865" s="2" t="s">
        <v>689</v>
      </c>
      <c r="N2865" s="2" t="s">
        <v>1312</v>
      </c>
      <c r="O2865" s="2" t="s">
        <v>1062</v>
      </c>
      <c r="P2865" s="2">
        <v>9615610</v>
      </c>
      <c r="Q2865" s="2">
        <v>9358890</v>
      </c>
      <c r="R2865" s="3">
        <f t="shared" si="332"/>
        <v>9873628.9499999993</v>
      </c>
      <c r="S2865" s="3">
        <f t="shared" si="333"/>
        <v>10396931.284349998</v>
      </c>
      <c r="T2865" s="2">
        <v>0</v>
      </c>
      <c r="U2865" s="2">
        <v>0</v>
      </c>
      <c r="V2865" s="2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 s="2">
        <f t="shared" si="334"/>
        <v>0</v>
      </c>
      <c r="AI2865" s="2">
        <f t="shared" si="329"/>
        <v>0</v>
      </c>
      <c r="AJ2865">
        <v>0</v>
      </c>
      <c r="AK2865" s="2">
        <f t="shared" si="335"/>
        <v>0</v>
      </c>
    </row>
    <row r="2866" spans="1:37" ht="12.75" customHeight="1">
      <c r="A2866" s="2">
        <v>14</v>
      </c>
      <c r="B2866" s="74">
        <v>15</v>
      </c>
      <c r="C2866" s="2" t="s">
        <v>10</v>
      </c>
      <c r="D2866" t="s">
        <v>1463</v>
      </c>
      <c r="E2866" s="2" t="s">
        <v>1610</v>
      </c>
      <c r="F2866" t="str">
        <f t="shared" si="330"/>
        <v>087INTERNAL CHARGES</v>
      </c>
      <c r="G2866" t="str">
        <f t="shared" si="331"/>
        <v>1532INTERNAL IT COSTS</v>
      </c>
      <c r="H2866" s="2" t="s">
        <v>1584</v>
      </c>
      <c r="I2866" t="s">
        <v>1327</v>
      </c>
      <c r="J2866" s="2" t="s">
        <v>671</v>
      </c>
      <c r="K2866" s="2" t="s">
        <v>672</v>
      </c>
      <c r="L2866" s="2" t="s">
        <v>688</v>
      </c>
      <c r="M2866" s="2" t="s">
        <v>689</v>
      </c>
      <c r="N2866" s="2" t="s">
        <v>1313</v>
      </c>
      <c r="O2866" s="2" t="s">
        <v>1068</v>
      </c>
      <c r="P2866" s="2">
        <v>336441</v>
      </c>
      <c r="Q2866" s="2">
        <v>464858</v>
      </c>
      <c r="R2866" s="3">
        <f t="shared" si="332"/>
        <v>490425.19</v>
      </c>
      <c r="S2866" s="3">
        <f t="shared" si="333"/>
        <v>516417.72506999999</v>
      </c>
      <c r="T2866" s="2">
        <v>0</v>
      </c>
      <c r="U2866" s="2">
        <v>0</v>
      </c>
      <c r="V2866" s="2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 s="2">
        <f t="shared" si="334"/>
        <v>0</v>
      </c>
      <c r="AI2866" s="2">
        <f t="shared" si="329"/>
        <v>0</v>
      </c>
      <c r="AJ2866">
        <v>0</v>
      </c>
      <c r="AK2866" s="2">
        <f t="shared" si="335"/>
        <v>0</v>
      </c>
    </row>
    <row r="2867" spans="1:37" ht="12.75" customHeight="1">
      <c r="A2867" s="2">
        <v>14</v>
      </c>
      <c r="B2867" s="74">
        <v>15</v>
      </c>
      <c r="C2867" s="2" t="s">
        <v>10</v>
      </c>
      <c r="D2867" t="s">
        <v>1463</v>
      </c>
      <c r="E2867" s="2" t="s">
        <v>1610</v>
      </c>
      <c r="F2867" t="str">
        <f t="shared" si="330"/>
        <v>087INTERNAL CHARGES</v>
      </c>
      <c r="G2867" t="str">
        <f t="shared" si="331"/>
        <v>1533INTERNAL FACILITIES COSTS</v>
      </c>
      <c r="H2867" s="2" t="s">
        <v>1584</v>
      </c>
      <c r="I2867" t="s">
        <v>1327</v>
      </c>
      <c r="J2867" s="2" t="s">
        <v>671</v>
      </c>
      <c r="K2867" s="2" t="s">
        <v>672</v>
      </c>
      <c r="L2867" s="2" t="s">
        <v>688</v>
      </c>
      <c r="M2867" s="2" t="s">
        <v>689</v>
      </c>
      <c r="N2867" s="2" t="s">
        <v>938</v>
      </c>
      <c r="O2867" s="2" t="s">
        <v>939</v>
      </c>
      <c r="P2867" s="2">
        <v>376661</v>
      </c>
      <c r="Q2867" s="2">
        <v>400300</v>
      </c>
      <c r="R2867" s="3">
        <f t="shared" si="332"/>
        <v>422316.5</v>
      </c>
      <c r="S2867" s="3">
        <f t="shared" si="333"/>
        <v>444699.2745</v>
      </c>
      <c r="T2867" s="2">
        <v>0</v>
      </c>
      <c r="U2867" s="2">
        <v>0</v>
      </c>
      <c r="V2867" s="2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 s="2">
        <f t="shared" si="334"/>
        <v>0</v>
      </c>
      <c r="AI2867" s="2">
        <f t="shared" si="329"/>
        <v>0</v>
      </c>
      <c r="AJ2867">
        <v>0</v>
      </c>
      <c r="AK2867" s="2">
        <f t="shared" si="335"/>
        <v>0</v>
      </c>
    </row>
    <row r="2868" spans="1:37" ht="12.75" customHeight="1">
      <c r="A2868" s="2">
        <v>14</v>
      </c>
      <c r="B2868" s="74">
        <v>15</v>
      </c>
      <c r="C2868" s="2" t="s">
        <v>10</v>
      </c>
      <c r="D2868" t="s">
        <v>1464</v>
      </c>
      <c r="E2868" s="2" t="s">
        <v>1610</v>
      </c>
      <c r="F2868" t="str">
        <f t="shared" si="330"/>
        <v>087INTERNAL CHARGES</v>
      </c>
      <c r="G2868" t="str">
        <f t="shared" si="331"/>
        <v>1531INTERNAL ADMINISTRATION COSTS</v>
      </c>
      <c r="H2868" s="2" t="s">
        <v>1584</v>
      </c>
      <c r="I2868" t="s">
        <v>1327</v>
      </c>
      <c r="J2868" s="2" t="s">
        <v>673</v>
      </c>
      <c r="K2868" s="2" t="s">
        <v>674</v>
      </c>
      <c r="L2868" s="2" t="s">
        <v>688</v>
      </c>
      <c r="M2868" s="2" t="s">
        <v>689</v>
      </c>
      <c r="N2868" s="2" t="s">
        <v>1312</v>
      </c>
      <c r="O2868" s="2" t="s">
        <v>1062</v>
      </c>
      <c r="P2868" s="2">
        <v>65751433</v>
      </c>
      <c r="Q2868" s="2">
        <v>75018451</v>
      </c>
      <c r="R2868" s="3">
        <f t="shared" si="332"/>
        <v>79144465.805000007</v>
      </c>
      <c r="S2868" s="3">
        <f t="shared" si="333"/>
        <v>83339122.492665008</v>
      </c>
      <c r="T2868" s="2">
        <v>0</v>
      </c>
      <c r="U2868" s="2">
        <v>0</v>
      </c>
      <c r="V2868" s="2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 s="2">
        <f t="shared" si="334"/>
        <v>0</v>
      </c>
      <c r="AI2868" s="2">
        <f t="shared" si="329"/>
        <v>0</v>
      </c>
      <c r="AJ2868">
        <v>0</v>
      </c>
      <c r="AK2868" s="2">
        <f t="shared" si="335"/>
        <v>0</v>
      </c>
    </row>
    <row r="2869" spans="1:37" ht="12.75" customHeight="1">
      <c r="A2869" s="2">
        <v>14</v>
      </c>
      <c r="B2869" s="74">
        <v>15</v>
      </c>
      <c r="C2869" s="2" t="s">
        <v>10</v>
      </c>
      <c r="D2869" t="s">
        <v>1464</v>
      </c>
      <c r="E2869" s="2" t="s">
        <v>1610</v>
      </c>
      <c r="F2869" t="str">
        <f t="shared" si="330"/>
        <v>087INTERNAL CHARGES</v>
      </c>
      <c r="G2869" t="str">
        <f t="shared" si="331"/>
        <v>1532INTERNAL IT COSTS</v>
      </c>
      <c r="H2869" s="2" t="s">
        <v>1584</v>
      </c>
      <c r="I2869" t="s">
        <v>1327</v>
      </c>
      <c r="J2869" s="2" t="s">
        <v>673</v>
      </c>
      <c r="K2869" s="2" t="s">
        <v>674</v>
      </c>
      <c r="L2869" s="2" t="s">
        <v>688</v>
      </c>
      <c r="M2869" s="2" t="s">
        <v>689</v>
      </c>
      <c r="N2869" s="2" t="s">
        <v>1313</v>
      </c>
      <c r="O2869" s="2" t="s">
        <v>1068</v>
      </c>
      <c r="P2869" s="2">
        <v>100932</v>
      </c>
      <c r="Q2869" s="2">
        <v>139458</v>
      </c>
      <c r="R2869" s="3">
        <f t="shared" si="332"/>
        <v>147128.19</v>
      </c>
      <c r="S2869" s="3">
        <f t="shared" si="333"/>
        <v>154925.98407000001</v>
      </c>
      <c r="T2869" s="2">
        <v>0</v>
      </c>
      <c r="U2869" s="2">
        <v>0</v>
      </c>
      <c r="V2869" s="2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 s="2">
        <f t="shared" si="334"/>
        <v>0</v>
      </c>
      <c r="AI2869" s="2">
        <f t="shared" si="329"/>
        <v>0</v>
      </c>
      <c r="AJ2869">
        <v>0</v>
      </c>
      <c r="AK2869" s="2">
        <f t="shared" si="335"/>
        <v>0</v>
      </c>
    </row>
    <row r="2870" spans="1:37" ht="12.75" customHeight="1">
      <c r="A2870" s="2">
        <v>14</v>
      </c>
      <c r="B2870" s="74">
        <v>15</v>
      </c>
      <c r="C2870" s="2" t="s">
        <v>10</v>
      </c>
      <c r="D2870" t="s">
        <v>1464</v>
      </c>
      <c r="E2870" s="2" t="s">
        <v>1610</v>
      </c>
      <c r="F2870" t="str">
        <f t="shared" si="330"/>
        <v>087INTERNAL CHARGES</v>
      </c>
      <c r="G2870" t="str">
        <f t="shared" si="331"/>
        <v>1533INTERNAL FACILITIES COSTS</v>
      </c>
      <c r="H2870" s="2" t="s">
        <v>1584</v>
      </c>
      <c r="I2870" t="s">
        <v>1327</v>
      </c>
      <c r="J2870" s="2" t="s">
        <v>673</v>
      </c>
      <c r="K2870" s="2" t="s">
        <v>674</v>
      </c>
      <c r="L2870" s="2" t="s">
        <v>688</v>
      </c>
      <c r="M2870" s="2" t="s">
        <v>689</v>
      </c>
      <c r="N2870" s="2" t="s">
        <v>938</v>
      </c>
      <c r="O2870" s="2" t="s">
        <v>939</v>
      </c>
      <c r="P2870" s="2">
        <v>188330</v>
      </c>
      <c r="Q2870" s="2">
        <v>200150</v>
      </c>
      <c r="R2870" s="3">
        <f t="shared" si="332"/>
        <v>211158.25</v>
      </c>
      <c r="S2870" s="3">
        <f t="shared" si="333"/>
        <v>222349.63725</v>
      </c>
      <c r="T2870" s="2">
        <v>0</v>
      </c>
      <c r="U2870" s="2">
        <v>0</v>
      </c>
      <c r="V2870" s="2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 s="2">
        <f t="shared" si="334"/>
        <v>0</v>
      </c>
      <c r="AI2870" s="2">
        <f t="shared" si="329"/>
        <v>0</v>
      </c>
      <c r="AJ2870">
        <v>0</v>
      </c>
      <c r="AK2870" s="2">
        <f t="shared" si="335"/>
        <v>0</v>
      </c>
    </row>
    <row r="2871" spans="1:37" ht="12.75" customHeight="1">
      <c r="A2871" s="2">
        <v>14</v>
      </c>
      <c r="B2871" s="74">
        <v>15</v>
      </c>
      <c r="C2871" s="2" t="s">
        <v>10</v>
      </c>
      <c r="D2871" t="s">
        <v>1464</v>
      </c>
      <c r="E2871" s="2" t="s">
        <v>1610</v>
      </c>
      <c r="F2871" t="str">
        <f t="shared" si="330"/>
        <v>087INTERNAL CHARGES</v>
      </c>
      <c r="G2871" t="str">
        <f t="shared" si="331"/>
        <v>1534INTERNAL USER CHARGES - ELECTRICITY</v>
      </c>
      <c r="H2871" s="2" t="s">
        <v>1584</v>
      </c>
      <c r="I2871" t="s">
        <v>1327</v>
      </c>
      <c r="J2871" s="2" t="s">
        <v>673</v>
      </c>
      <c r="K2871" s="2" t="s">
        <v>674</v>
      </c>
      <c r="L2871" s="2" t="s">
        <v>688</v>
      </c>
      <c r="M2871" s="2" t="s">
        <v>689</v>
      </c>
      <c r="N2871" s="2" t="s">
        <v>690</v>
      </c>
      <c r="O2871" s="2" t="s">
        <v>691</v>
      </c>
      <c r="P2871" s="2">
        <v>7500</v>
      </c>
      <c r="Q2871" s="2">
        <v>7500</v>
      </c>
      <c r="R2871" s="3">
        <f t="shared" si="332"/>
        <v>7912.5</v>
      </c>
      <c r="S2871" s="3">
        <f t="shared" si="333"/>
        <v>8331.8624999999993</v>
      </c>
      <c r="T2871" s="2">
        <v>0</v>
      </c>
      <c r="U2871" s="2">
        <v>0</v>
      </c>
      <c r="V2871" s="2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 s="2">
        <f t="shared" si="334"/>
        <v>0</v>
      </c>
      <c r="AI2871" s="2">
        <f t="shared" si="329"/>
        <v>0</v>
      </c>
      <c r="AJ2871">
        <v>0</v>
      </c>
      <c r="AK2871" s="2">
        <f t="shared" si="335"/>
        <v>0</v>
      </c>
    </row>
    <row r="2872" spans="1:37" ht="12.75" customHeight="1">
      <c r="A2872" s="2">
        <v>14</v>
      </c>
      <c r="B2872" s="74">
        <v>15</v>
      </c>
      <c r="C2872" s="2" t="s">
        <v>10</v>
      </c>
      <c r="D2872" t="s">
        <v>1465</v>
      </c>
      <c r="E2872" s="2" t="s">
        <v>1610</v>
      </c>
      <c r="F2872" t="str">
        <f t="shared" si="330"/>
        <v>087INTERNAL CHARGES</v>
      </c>
      <c r="G2872" t="str">
        <f t="shared" si="331"/>
        <v>1531INTERNAL ADMINISTRATION COSTS</v>
      </c>
      <c r="H2872" s="2" t="s">
        <v>1584</v>
      </c>
      <c r="I2872" t="s">
        <v>1327</v>
      </c>
      <c r="J2872" s="2" t="s">
        <v>684</v>
      </c>
      <c r="K2872" s="2" t="s">
        <v>685</v>
      </c>
      <c r="L2872" s="2" t="s">
        <v>688</v>
      </c>
      <c r="M2872" s="2" t="s">
        <v>689</v>
      </c>
      <c r="N2872" s="2" t="s">
        <v>1312</v>
      </c>
      <c r="O2872" s="2" t="s">
        <v>1062</v>
      </c>
      <c r="P2872" s="2">
        <v>22958004</v>
      </c>
      <c r="Q2872" s="2">
        <v>23591333</v>
      </c>
      <c r="R2872" s="3">
        <f t="shared" si="332"/>
        <v>24888856.315000001</v>
      </c>
      <c r="S2872" s="3">
        <f t="shared" si="333"/>
        <v>26207965.699695002</v>
      </c>
      <c r="T2872" s="2">
        <v>0</v>
      </c>
      <c r="U2872" s="2">
        <v>0</v>
      </c>
      <c r="V2872" s="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 s="2">
        <f t="shared" si="334"/>
        <v>0</v>
      </c>
      <c r="AI2872" s="2">
        <f t="shared" si="329"/>
        <v>0</v>
      </c>
      <c r="AJ2872">
        <v>0</v>
      </c>
      <c r="AK2872" s="2">
        <f t="shared" si="335"/>
        <v>0</v>
      </c>
    </row>
    <row r="2873" spans="1:37" ht="12.75" customHeight="1">
      <c r="A2873" s="2">
        <v>14</v>
      </c>
      <c r="B2873" s="74">
        <v>15</v>
      </c>
      <c r="C2873" s="2" t="s">
        <v>10</v>
      </c>
      <c r="D2873" t="s">
        <v>1465</v>
      </c>
      <c r="E2873" s="2" t="s">
        <v>1610</v>
      </c>
      <c r="F2873" t="str">
        <f t="shared" si="330"/>
        <v>087INTERNAL CHARGES</v>
      </c>
      <c r="G2873" t="str">
        <f t="shared" si="331"/>
        <v>1532INTERNAL IT COSTS</v>
      </c>
      <c r="H2873" s="2" t="s">
        <v>1584</v>
      </c>
      <c r="I2873" t="s">
        <v>1327</v>
      </c>
      <c r="J2873" s="2" t="s">
        <v>684</v>
      </c>
      <c r="K2873" s="2" t="s">
        <v>685</v>
      </c>
      <c r="L2873" s="2" t="s">
        <v>688</v>
      </c>
      <c r="M2873" s="2" t="s">
        <v>689</v>
      </c>
      <c r="N2873" s="2" t="s">
        <v>1313</v>
      </c>
      <c r="O2873" s="2" t="s">
        <v>1068</v>
      </c>
      <c r="P2873" s="2">
        <v>100932</v>
      </c>
      <c r="Q2873" s="2">
        <v>139458</v>
      </c>
      <c r="R2873" s="3">
        <f t="shared" si="332"/>
        <v>147128.19</v>
      </c>
      <c r="S2873" s="3">
        <f t="shared" si="333"/>
        <v>154925.98407000001</v>
      </c>
      <c r="T2873" s="2">
        <v>0</v>
      </c>
      <c r="U2873" s="2">
        <v>0</v>
      </c>
      <c r="V2873" s="2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 s="2">
        <f t="shared" si="334"/>
        <v>0</v>
      </c>
      <c r="AI2873" s="2">
        <f t="shared" si="329"/>
        <v>0</v>
      </c>
      <c r="AJ2873">
        <v>0</v>
      </c>
      <c r="AK2873" s="2">
        <f t="shared" si="335"/>
        <v>0</v>
      </c>
    </row>
    <row r="2874" spans="1:37" ht="12.75" customHeight="1">
      <c r="A2874" s="2">
        <v>14</v>
      </c>
      <c r="B2874" s="74">
        <v>15</v>
      </c>
      <c r="C2874" s="2" t="s">
        <v>10</v>
      </c>
      <c r="D2874" t="s">
        <v>1465</v>
      </c>
      <c r="E2874" s="2" t="s">
        <v>1610</v>
      </c>
      <c r="F2874" t="str">
        <f t="shared" si="330"/>
        <v>087INTERNAL CHARGES</v>
      </c>
      <c r="G2874" t="str">
        <f t="shared" si="331"/>
        <v>1533INTERNAL FACILITIES COSTS</v>
      </c>
      <c r="H2874" s="2" t="s">
        <v>1584</v>
      </c>
      <c r="I2874" t="s">
        <v>1327</v>
      </c>
      <c r="J2874" s="2" t="s">
        <v>684</v>
      </c>
      <c r="K2874" s="2" t="s">
        <v>685</v>
      </c>
      <c r="L2874" s="2" t="s">
        <v>688</v>
      </c>
      <c r="M2874" s="2" t="s">
        <v>689</v>
      </c>
      <c r="N2874" s="2" t="s">
        <v>938</v>
      </c>
      <c r="O2874" s="2" t="s">
        <v>939</v>
      </c>
      <c r="P2874" s="2">
        <v>125554</v>
      </c>
      <c r="Q2874" s="2">
        <v>133433</v>
      </c>
      <c r="R2874" s="3">
        <f t="shared" si="332"/>
        <v>140771.815</v>
      </c>
      <c r="S2874" s="3">
        <f t="shared" si="333"/>
        <v>148232.72119499999</v>
      </c>
      <c r="T2874" s="2">
        <v>0</v>
      </c>
      <c r="U2874" s="2">
        <v>0</v>
      </c>
      <c r="V2874" s="2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 s="2">
        <f t="shared" si="334"/>
        <v>0</v>
      </c>
      <c r="AI2874" s="2">
        <f t="shared" si="329"/>
        <v>0</v>
      </c>
      <c r="AJ2874">
        <v>0</v>
      </c>
      <c r="AK2874" s="2">
        <f t="shared" si="335"/>
        <v>0</v>
      </c>
    </row>
    <row r="2875" spans="1:37" ht="12.75" customHeight="1">
      <c r="A2875" s="2">
        <v>14</v>
      </c>
      <c r="B2875" s="74">
        <v>15</v>
      </c>
      <c r="C2875" s="2" t="s">
        <v>10</v>
      </c>
      <c r="D2875" t="s">
        <v>1465</v>
      </c>
      <c r="E2875" s="2" t="s">
        <v>1610</v>
      </c>
      <c r="F2875" t="str">
        <f t="shared" si="330"/>
        <v>087INTERNAL CHARGES</v>
      </c>
      <c r="G2875" t="str">
        <f t="shared" si="331"/>
        <v>1535INTERNAL USER CHARGES - ELECTRICITY(STREETLIGHTS)</v>
      </c>
      <c r="H2875" s="2" t="s">
        <v>1584</v>
      </c>
      <c r="I2875" t="s">
        <v>1327</v>
      </c>
      <c r="J2875" s="2" t="s">
        <v>684</v>
      </c>
      <c r="K2875" s="2" t="s">
        <v>685</v>
      </c>
      <c r="L2875" s="2" t="s">
        <v>688</v>
      </c>
      <c r="M2875" s="2" t="s">
        <v>689</v>
      </c>
      <c r="N2875" s="2" t="s">
        <v>1317</v>
      </c>
      <c r="O2875" s="2" t="s">
        <v>1318</v>
      </c>
      <c r="P2875" s="2">
        <v>0</v>
      </c>
      <c r="Q2875" s="2">
        <v>0</v>
      </c>
      <c r="R2875" s="3">
        <f t="shared" si="332"/>
        <v>0</v>
      </c>
      <c r="S2875" s="3">
        <f t="shared" si="333"/>
        <v>0</v>
      </c>
      <c r="T2875" s="2">
        <v>870226.54</v>
      </c>
      <c r="U2875" s="2">
        <v>0</v>
      </c>
      <c r="V2875" s="2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583441.17000000004</v>
      </c>
      <c r="AE2875">
        <v>0</v>
      </c>
      <c r="AF2875">
        <v>197398.13</v>
      </c>
      <c r="AG2875">
        <v>89387.24</v>
      </c>
      <c r="AH2875" s="2">
        <f t="shared" si="334"/>
        <v>870226.54</v>
      </c>
      <c r="AI2875" s="2" t="e">
        <f t="shared" si="329"/>
        <v>#DIV/0!</v>
      </c>
      <c r="AJ2875">
        <v>870226.54</v>
      </c>
      <c r="AK2875" s="2">
        <f t="shared" si="335"/>
        <v>1740453.08</v>
      </c>
    </row>
    <row r="2876" spans="1:37" ht="12.75" customHeight="1">
      <c r="A2876" s="2">
        <v>14</v>
      </c>
      <c r="B2876" s="74">
        <v>15</v>
      </c>
      <c r="C2876" s="2" t="s">
        <v>699</v>
      </c>
      <c r="D2876" t="s">
        <v>1466</v>
      </c>
      <c r="E2876" s="2" t="s">
        <v>1608</v>
      </c>
      <c r="F2876" t="str">
        <f t="shared" si="330"/>
        <v>087INTERNAL CHARGES</v>
      </c>
      <c r="G2876" t="str">
        <f t="shared" si="331"/>
        <v>1531INTERNAL ADMINISTRATION COSTS</v>
      </c>
      <c r="H2876" s="2" t="s">
        <v>1582</v>
      </c>
      <c r="I2876" t="s">
        <v>1327</v>
      </c>
      <c r="J2876" s="2" t="s">
        <v>33</v>
      </c>
      <c r="K2876" s="2" t="s">
        <v>698</v>
      </c>
      <c r="L2876" s="2" t="s">
        <v>688</v>
      </c>
      <c r="M2876" s="2" t="s">
        <v>689</v>
      </c>
      <c r="N2876" s="2" t="s">
        <v>1312</v>
      </c>
      <c r="O2876" s="2" t="s">
        <v>1062</v>
      </c>
      <c r="P2876" s="2">
        <v>106343</v>
      </c>
      <c r="Q2876" s="2">
        <v>105742</v>
      </c>
      <c r="R2876" s="3">
        <f t="shared" si="332"/>
        <v>111557.81</v>
      </c>
      <c r="S2876" s="3">
        <f t="shared" si="333"/>
        <v>117470.37393</v>
      </c>
      <c r="T2876" s="2">
        <v>0</v>
      </c>
      <c r="U2876" s="2">
        <v>0</v>
      </c>
      <c r="V2876" s="2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 s="2">
        <f t="shared" si="334"/>
        <v>0</v>
      </c>
      <c r="AI2876" s="2">
        <f t="shared" si="329"/>
        <v>0</v>
      </c>
      <c r="AJ2876">
        <v>0</v>
      </c>
      <c r="AK2876" s="2">
        <f t="shared" si="335"/>
        <v>0</v>
      </c>
    </row>
    <row r="2877" spans="1:37" ht="12.75" customHeight="1">
      <c r="A2877" s="2">
        <v>14</v>
      </c>
      <c r="B2877" s="74">
        <v>15</v>
      </c>
      <c r="C2877" s="2" t="s">
        <v>711</v>
      </c>
      <c r="D2877" t="s">
        <v>1467</v>
      </c>
      <c r="E2877" s="2" t="s">
        <v>1608</v>
      </c>
      <c r="F2877" t="str">
        <f t="shared" si="330"/>
        <v>087INTERNAL CHARGES</v>
      </c>
      <c r="G2877" t="str">
        <f t="shared" si="331"/>
        <v>1531INTERNAL ADMINISTRATION COSTS</v>
      </c>
      <c r="I2877" t="s">
        <v>1327</v>
      </c>
      <c r="J2877" s="2" t="s">
        <v>712</v>
      </c>
      <c r="K2877" s="2" t="s">
        <v>713</v>
      </c>
      <c r="L2877" s="2" t="s">
        <v>688</v>
      </c>
      <c r="M2877" s="2" t="s">
        <v>689</v>
      </c>
      <c r="N2877" s="2" t="s">
        <v>1312</v>
      </c>
      <c r="O2877" s="2" t="s">
        <v>1062</v>
      </c>
      <c r="P2877" s="2">
        <v>2477695</v>
      </c>
      <c r="Q2877" s="2">
        <v>3975692</v>
      </c>
      <c r="R2877" s="3">
        <f t="shared" si="332"/>
        <v>4194355.0599999996</v>
      </c>
      <c r="S2877" s="3">
        <f t="shared" si="333"/>
        <v>4416655.87818</v>
      </c>
      <c r="T2877" s="2">
        <v>0</v>
      </c>
      <c r="U2877" s="2">
        <v>0</v>
      </c>
      <c r="V2877" s="2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 s="2">
        <f t="shared" si="334"/>
        <v>0</v>
      </c>
      <c r="AI2877" s="2">
        <f t="shared" si="329"/>
        <v>0</v>
      </c>
      <c r="AJ2877">
        <v>0</v>
      </c>
      <c r="AK2877" s="2">
        <f t="shared" si="335"/>
        <v>0</v>
      </c>
    </row>
    <row r="2878" spans="1:37" ht="12.75" customHeight="1">
      <c r="A2878" s="2">
        <v>14</v>
      </c>
      <c r="B2878" s="74">
        <v>15</v>
      </c>
      <c r="C2878" s="2" t="s">
        <v>711</v>
      </c>
      <c r="D2878" t="s">
        <v>1467</v>
      </c>
      <c r="E2878" s="2" t="s">
        <v>1608</v>
      </c>
      <c r="F2878" t="str">
        <f t="shared" si="330"/>
        <v>087INTERNAL CHARGES</v>
      </c>
      <c r="G2878" t="str">
        <f t="shared" si="331"/>
        <v>1532INTERNAL IT COSTS</v>
      </c>
      <c r="I2878" t="s">
        <v>1327</v>
      </c>
      <c r="J2878" s="2" t="s">
        <v>712</v>
      </c>
      <c r="K2878" s="2" t="s">
        <v>713</v>
      </c>
      <c r="L2878" s="2" t="s">
        <v>688</v>
      </c>
      <c r="M2878" s="2" t="s">
        <v>689</v>
      </c>
      <c r="N2878" s="2" t="s">
        <v>1313</v>
      </c>
      <c r="O2878" s="2" t="s">
        <v>1068</v>
      </c>
      <c r="P2878" s="2">
        <v>67288</v>
      </c>
      <c r="Q2878" s="2">
        <v>92972</v>
      </c>
      <c r="R2878" s="3">
        <f t="shared" si="332"/>
        <v>98085.46</v>
      </c>
      <c r="S2878" s="3">
        <f t="shared" si="333"/>
        <v>103283.98938000001</v>
      </c>
      <c r="T2878" s="2">
        <v>0</v>
      </c>
      <c r="U2878" s="2">
        <v>0</v>
      </c>
      <c r="V2878" s="2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 s="2">
        <f t="shared" si="334"/>
        <v>0</v>
      </c>
      <c r="AI2878" s="2">
        <f t="shared" si="329"/>
        <v>0</v>
      </c>
      <c r="AJ2878">
        <v>0</v>
      </c>
      <c r="AK2878" s="2">
        <f t="shared" si="335"/>
        <v>0</v>
      </c>
    </row>
    <row r="2879" spans="1:37" ht="12.75" customHeight="1">
      <c r="A2879" s="2">
        <v>14</v>
      </c>
      <c r="B2879" s="74">
        <v>15</v>
      </c>
      <c r="C2879" s="2" t="s">
        <v>711</v>
      </c>
      <c r="D2879" t="s">
        <v>1467</v>
      </c>
      <c r="E2879" s="2" t="s">
        <v>1608</v>
      </c>
      <c r="F2879" t="str">
        <f t="shared" si="330"/>
        <v>087INTERNAL CHARGES</v>
      </c>
      <c r="G2879" t="str">
        <f t="shared" si="331"/>
        <v>1533INTERNAL FACILITIES COSTS</v>
      </c>
      <c r="I2879" t="s">
        <v>1327</v>
      </c>
      <c r="J2879" s="2" t="s">
        <v>712</v>
      </c>
      <c r="K2879" s="2" t="s">
        <v>713</v>
      </c>
      <c r="L2879" s="2" t="s">
        <v>688</v>
      </c>
      <c r="M2879" s="2" t="s">
        <v>689</v>
      </c>
      <c r="N2879" s="2" t="s">
        <v>938</v>
      </c>
      <c r="O2879" s="2" t="s">
        <v>939</v>
      </c>
      <c r="P2879" s="2">
        <v>690545</v>
      </c>
      <c r="Q2879" s="2">
        <v>733882</v>
      </c>
      <c r="R2879" s="3">
        <f t="shared" si="332"/>
        <v>774245.51</v>
      </c>
      <c r="S2879" s="3">
        <f t="shared" si="333"/>
        <v>815280.52202999999</v>
      </c>
      <c r="T2879" s="2">
        <v>0</v>
      </c>
      <c r="U2879" s="2">
        <v>0</v>
      </c>
      <c r="V2879" s="2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 s="2">
        <f t="shared" si="334"/>
        <v>0</v>
      </c>
      <c r="AI2879" s="2">
        <f t="shared" si="329"/>
        <v>0</v>
      </c>
      <c r="AJ2879">
        <v>0</v>
      </c>
      <c r="AK2879" s="2">
        <f t="shared" si="335"/>
        <v>0</v>
      </c>
    </row>
    <row r="2880" spans="1:37" ht="12.75" customHeight="1">
      <c r="A2880" s="2">
        <v>14</v>
      </c>
      <c r="B2880" s="74">
        <v>15</v>
      </c>
      <c r="C2880" s="2" t="s">
        <v>711</v>
      </c>
      <c r="D2880" t="s">
        <v>1468</v>
      </c>
      <c r="E2880" s="2" t="s">
        <v>1608</v>
      </c>
      <c r="F2880" t="str">
        <f t="shared" si="330"/>
        <v>087INTERNAL CHARGES</v>
      </c>
      <c r="G2880" t="str">
        <f t="shared" si="331"/>
        <v>1531INTERNAL ADMINISTRATION COSTS</v>
      </c>
      <c r="I2880" t="s">
        <v>1327</v>
      </c>
      <c r="J2880" s="2" t="s">
        <v>714</v>
      </c>
      <c r="K2880" s="2" t="s">
        <v>715</v>
      </c>
      <c r="L2880" s="2" t="s">
        <v>688</v>
      </c>
      <c r="M2880" s="2" t="s">
        <v>689</v>
      </c>
      <c r="N2880" s="2" t="s">
        <v>1312</v>
      </c>
      <c r="O2880" s="2" t="s">
        <v>1062</v>
      </c>
      <c r="P2880" s="2">
        <v>873845</v>
      </c>
      <c r="Q2880" s="2">
        <v>939980</v>
      </c>
      <c r="R2880" s="3">
        <f t="shared" si="332"/>
        <v>991678.9</v>
      </c>
      <c r="S2880" s="3">
        <f t="shared" si="333"/>
        <v>1044237.8817</v>
      </c>
      <c r="T2880" s="2">
        <v>0</v>
      </c>
      <c r="U2880" s="2">
        <v>0</v>
      </c>
      <c r="V2880" s="2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 s="2">
        <f t="shared" si="334"/>
        <v>0</v>
      </c>
      <c r="AI2880" s="2">
        <f t="shared" si="329"/>
        <v>0</v>
      </c>
      <c r="AJ2880">
        <v>0</v>
      </c>
      <c r="AK2880" s="2">
        <f t="shared" si="335"/>
        <v>0</v>
      </c>
    </row>
    <row r="2881" spans="1:37" ht="12.75" customHeight="1">
      <c r="A2881" s="2">
        <v>14</v>
      </c>
      <c r="B2881" s="74">
        <v>15</v>
      </c>
      <c r="C2881" s="2" t="s">
        <v>711</v>
      </c>
      <c r="D2881" t="s">
        <v>1468</v>
      </c>
      <c r="E2881" s="2" t="s">
        <v>1608</v>
      </c>
      <c r="F2881" t="str">
        <f t="shared" si="330"/>
        <v>087INTERNAL CHARGES</v>
      </c>
      <c r="G2881" t="str">
        <f t="shared" si="331"/>
        <v>1534INTERNAL USER CHARGES - ELECTRICITY</v>
      </c>
      <c r="I2881" t="s">
        <v>1327</v>
      </c>
      <c r="J2881" s="2" t="s">
        <v>714</v>
      </c>
      <c r="K2881" s="2" t="s">
        <v>715</v>
      </c>
      <c r="L2881" s="2" t="s">
        <v>688</v>
      </c>
      <c r="M2881" s="2" t="s">
        <v>689</v>
      </c>
      <c r="N2881" s="2" t="s">
        <v>690</v>
      </c>
      <c r="O2881" s="2" t="s">
        <v>691</v>
      </c>
      <c r="P2881" s="2">
        <v>1045000</v>
      </c>
      <c r="Q2881" s="2">
        <v>1283600</v>
      </c>
      <c r="R2881" s="3">
        <f t="shared" si="332"/>
        <v>1354198</v>
      </c>
      <c r="S2881" s="3">
        <f t="shared" si="333"/>
        <v>1425970.4939999999</v>
      </c>
      <c r="T2881" s="2">
        <v>982611.54</v>
      </c>
      <c r="U2881" s="2">
        <v>0</v>
      </c>
      <c r="V2881" s="2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474761.28</v>
      </c>
      <c r="AE2881">
        <v>0</v>
      </c>
      <c r="AF2881">
        <v>436473.77</v>
      </c>
      <c r="AG2881">
        <v>71376.490000000005</v>
      </c>
      <c r="AH2881" s="2">
        <f t="shared" si="334"/>
        <v>982611.54</v>
      </c>
      <c r="AI2881" s="2">
        <f t="shared" si="329"/>
        <v>0.94029812440191396</v>
      </c>
      <c r="AJ2881">
        <v>982611.54</v>
      </c>
      <c r="AK2881" s="2">
        <f t="shared" si="335"/>
        <v>1965223.08</v>
      </c>
    </row>
    <row r="2882" spans="1:37" ht="12.75" customHeight="1">
      <c r="A2882" s="2">
        <v>14</v>
      </c>
      <c r="B2882" s="2">
        <v>15</v>
      </c>
      <c r="C2882" s="2" t="s">
        <v>711</v>
      </c>
      <c r="D2882" t="s">
        <v>1469</v>
      </c>
      <c r="E2882" s="2" t="s">
        <v>1608</v>
      </c>
      <c r="F2882" t="str">
        <f t="shared" si="330"/>
        <v>087INTERNAL CHARGES</v>
      </c>
      <c r="G2882" t="str">
        <f t="shared" si="331"/>
        <v>1531INTERNAL ADMINISTRATION COSTS</v>
      </c>
      <c r="I2882" t="s">
        <v>1327</v>
      </c>
      <c r="J2882" s="2" t="s">
        <v>716</v>
      </c>
      <c r="K2882" s="2" t="s">
        <v>717</v>
      </c>
      <c r="L2882" s="2" t="s">
        <v>688</v>
      </c>
      <c r="M2882" s="2" t="s">
        <v>689</v>
      </c>
      <c r="N2882" s="2" t="s">
        <v>1312</v>
      </c>
      <c r="O2882" s="2" t="s">
        <v>1062</v>
      </c>
      <c r="P2882" s="2">
        <v>866313</v>
      </c>
      <c r="Q2882" s="2">
        <v>867907</v>
      </c>
      <c r="R2882" s="3">
        <f t="shared" si="332"/>
        <v>915641.88500000001</v>
      </c>
      <c r="S2882" s="3">
        <f t="shared" si="333"/>
        <v>964170.904905</v>
      </c>
      <c r="T2882" s="2">
        <v>0</v>
      </c>
      <c r="U2882" s="2">
        <v>0</v>
      </c>
      <c r="V2882" s="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 s="2">
        <f t="shared" si="334"/>
        <v>0</v>
      </c>
      <c r="AI2882" s="2">
        <f t="shared" si="329"/>
        <v>0</v>
      </c>
      <c r="AJ2882">
        <v>0</v>
      </c>
      <c r="AK2882" s="2">
        <f t="shared" si="335"/>
        <v>0</v>
      </c>
    </row>
    <row r="2883" spans="1:37" ht="12.75" customHeight="1">
      <c r="A2883" s="2">
        <v>14</v>
      </c>
      <c r="B2883" s="2">
        <v>15</v>
      </c>
      <c r="C2883" s="2" t="s">
        <v>711</v>
      </c>
      <c r="D2883" t="s">
        <v>1469</v>
      </c>
      <c r="E2883" s="2" t="s">
        <v>1608</v>
      </c>
      <c r="F2883" t="str">
        <f t="shared" si="330"/>
        <v>087INTERNAL CHARGES</v>
      </c>
      <c r="G2883" t="str">
        <f t="shared" si="331"/>
        <v>1537INTERNAL USER CHARGES - WATER</v>
      </c>
      <c r="I2883" t="s">
        <v>1327</v>
      </c>
      <c r="J2883" s="2" t="s">
        <v>716</v>
      </c>
      <c r="K2883" s="2" t="s">
        <v>717</v>
      </c>
      <c r="L2883" s="2" t="s">
        <v>688</v>
      </c>
      <c r="M2883" s="2" t="s">
        <v>689</v>
      </c>
      <c r="N2883" s="2" t="s">
        <v>1316</v>
      </c>
      <c r="O2883" s="2" t="s">
        <v>1076</v>
      </c>
      <c r="P2883" s="2">
        <v>275000</v>
      </c>
      <c r="Q2883" s="2">
        <v>193000</v>
      </c>
      <c r="R2883" s="3">
        <f t="shared" si="332"/>
        <v>203615</v>
      </c>
      <c r="S2883" s="3">
        <f t="shared" si="333"/>
        <v>214406.595</v>
      </c>
      <c r="T2883" s="2">
        <v>48897.7</v>
      </c>
      <c r="U2883" s="2">
        <v>0</v>
      </c>
      <c r="V2883" s="2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16952.91</v>
      </c>
      <c r="AE2883">
        <v>0</v>
      </c>
      <c r="AF2883">
        <v>22921.74</v>
      </c>
      <c r="AG2883">
        <v>9023.0499999999993</v>
      </c>
      <c r="AH2883" s="2">
        <f t="shared" si="334"/>
        <v>48897.7</v>
      </c>
      <c r="AI2883" s="2">
        <f t="shared" ref="AI2883:AI2893" si="344">AH2883/P2883</f>
        <v>0.17780981818181818</v>
      </c>
      <c r="AJ2883">
        <v>48897.7</v>
      </c>
      <c r="AK2883" s="2">
        <f t="shared" si="335"/>
        <v>97795.4</v>
      </c>
    </row>
    <row r="2884" spans="1:37" ht="12.75" customHeight="1">
      <c r="A2884" s="2">
        <v>14</v>
      </c>
      <c r="B2884" s="2">
        <v>15</v>
      </c>
      <c r="C2884" s="2" t="s">
        <v>711</v>
      </c>
      <c r="D2884" t="s">
        <v>1470</v>
      </c>
      <c r="E2884" s="2" t="s">
        <v>1609</v>
      </c>
      <c r="F2884" t="str">
        <f t="shared" ref="F2884:F2893" si="345">L2884&amp;M2884</f>
        <v>087INTERNAL CHARGES</v>
      </c>
      <c r="G2884" t="str">
        <f t="shared" ref="G2884:G2893" si="346">N2884&amp;O2884</f>
        <v>1531INTERNAL ADMINISTRATION COSTS</v>
      </c>
      <c r="H2884" s="2" t="s">
        <v>1585</v>
      </c>
      <c r="I2884" t="s">
        <v>1327</v>
      </c>
      <c r="J2884" s="2" t="s">
        <v>720</v>
      </c>
      <c r="K2884" s="2" t="s">
        <v>721</v>
      </c>
      <c r="L2884" s="2" t="s">
        <v>688</v>
      </c>
      <c r="M2884" s="2" t="s">
        <v>689</v>
      </c>
      <c r="N2884" s="2" t="s">
        <v>1312</v>
      </c>
      <c r="O2884" s="2" t="s">
        <v>1062</v>
      </c>
      <c r="P2884" s="2">
        <v>5637</v>
      </c>
      <c r="Q2884" s="2">
        <v>5313</v>
      </c>
      <c r="R2884" s="3">
        <f t="shared" ref="R2884:R2893" si="347">SUM((Q2884*0.055)+Q2884)</f>
        <v>5605.2150000000001</v>
      </c>
      <c r="S2884" s="3">
        <f t="shared" ref="S2884:S2893" si="348">SUM((R2884*0.053)+R2884)</f>
        <v>5902.2913950000002</v>
      </c>
      <c r="T2884" s="2">
        <v>0</v>
      </c>
      <c r="U2884" s="2">
        <v>0</v>
      </c>
      <c r="V2884" s="2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 s="2">
        <f t="shared" ref="AH2884:AH2893" si="349">SUM(AB2884:AG2884)</f>
        <v>0</v>
      </c>
      <c r="AI2884" s="2">
        <f t="shared" si="344"/>
        <v>0</v>
      </c>
      <c r="AJ2884">
        <v>0</v>
      </c>
      <c r="AK2884" s="2">
        <f t="shared" ref="AK2884:AK2893" si="350">T2884*2</f>
        <v>0</v>
      </c>
    </row>
    <row r="2885" spans="1:37" ht="12.75" customHeight="1">
      <c r="A2885" s="2">
        <v>14</v>
      </c>
      <c r="B2885" s="2">
        <v>15</v>
      </c>
      <c r="C2885" s="2" t="s">
        <v>711</v>
      </c>
      <c r="D2885" t="s">
        <v>1470</v>
      </c>
      <c r="E2885" s="2" t="s">
        <v>1609</v>
      </c>
      <c r="F2885" t="str">
        <f t="shared" si="345"/>
        <v>087INTERNAL CHARGES</v>
      </c>
      <c r="G2885" t="str">
        <f t="shared" si="346"/>
        <v>1532INTERNAL IT COSTS</v>
      </c>
      <c r="H2885" s="2" t="s">
        <v>1585</v>
      </c>
      <c r="I2885" t="s">
        <v>1327</v>
      </c>
      <c r="J2885" s="2" t="s">
        <v>720</v>
      </c>
      <c r="K2885" s="2" t="s">
        <v>721</v>
      </c>
      <c r="L2885" s="2" t="s">
        <v>688</v>
      </c>
      <c r="M2885" s="2" t="s">
        <v>689</v>
      </c>
      <c r="N2885" s="2" t="s">
        <v>1313</v>
      </c>
      <c r="O2885" s="2" t="s">
        <v>1068</v>
      </c>
      <c r="P2885" s="2">
        <v>67288</v>
      </c>
      <c r="Q2885" s="2">
        <v>92972</v>
      </c>
      <c r="R2885" s="3">
        <f t="shared" si="347"/>
        <v>98085.46</v>
      </c>
      <c r="S2885" s="3">
        <f t="shared" si="348"/>
        <v>103283.98938000001</v>
      </c>
      <c r="T2885" s="2">
        <v>0</v>
      </c>
      <c r="U2885" s="2">
        <v>0</v>
      </c>
      <c r="V2885" s="2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 s="2">
        <f t="shared" si="349"/>
        <v>0</v>
      </c>
      <c r="AI2885" s="2">
        <f t="shared" si="344"/>
        <v>0</v>
      </c>
      <c r="AJ2885">
        <v>0</v>
      </c>
      <c r="AK2885" s="2">
        <f t="shared" si="350"/>
        <v>0</v>
      </c>
    </row>
    <row r="2886" spans="1:37" ht="12.75" customHeight="1">
      <c r="A2886" s="2">
        <v>14</v>
      </c>
      <c r="B2886" s="2">
        <v>15</v>
      </c>
      <c r="C2886" s="2" t="s">
        <v>711</v>
      </c>
      <c r="D2886" t="s">
        <v>1470</v>
      </c>
      <c r="E2886" s="2" t="s">
        <v>1609</v>
      </c>
      <c r="F2886" t="str">
        <f t="shared" si="345"/>
        <v>087INTERNAL CHARGES</v>
      </c>
      <c r="G2886" t="str">
        <f t="shared" si="346"/>
        <v>1533INTERNAL FACILITIES COSTS</v>
      </c>
      <c r="H2886" s="2" t="s">
        <v>1585</v>
      </c>
      <c r="I2886" t="s">
        <v>1327</v>
      </c>
      <c r="J2886" s="2" t="s">
        <v>720</v>
      </c>
      <c r="K2886" s="2" t="s">
        <v>721</v>
      </c>
      <c r="L2886" s="2" t="s">
        <v>688</v>
      </c>
      <c r="M2886" s="2" t="s">
        <v>689</v>
      </c>
      <c r="N2886" s="2" t="s">
        <v>938</v>
      </c>
      <c r="O2886" s="2" t="s">
        <v>939</v>
      </c>
      <c r="P2886" s="2">
        <v>502214</v>
      </c>
      <c r="Q2886" s="2">
        <v>533733</v>
      </c>
      <c r="R2886" s="3">
        <f t="shared" si="347"/>
        <v>563088.31499999994</v>
      </c>
      <c r="S2886" s="3">
        <f t="shared" si="348"/>
        <v>592931.99569499993</v>
      </c>
      <c r="T2886" s="2">
        <v>0</v>
      </c>
      <c r="U2886" s="2">
        <v>0</v>
      </c>
      <c r="V2886" s="2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 s="2">
        <f t="shared" si="349"/>
        <v>0</v>
      </c>
      <c r="AI2886" s="2">
        <f t="shared" si="344"/>
        <v>0</v>
      </c>
      <c r="AJ2886">
        <v>0</v>
      </c>
      <c r="AK2886" s="2">
        <f t="shared" si="350"/>
        <v>0</v>
      </c>
    </row>
    <row r="2887" spans="1:37" ht="12.75" customHeight="1">
      <c r="A2887" s="2">
        <v>14</v>
      </c>
      <c r="B2887" s="2">
        <v>15</v>
      </c>
      <c r="C2887" s="2" t="s">
        <v>711</v>
      </c>
      <c r="D2887" t="s">
        <v>1471</v>
      </c>
      <c r="E2887" s="2" t="s">
        <v>1609</v>
      </c>
      <c r="F2887" t="str">
        <f t="shared" si="345"/>
        <v>087INTERNAL CHARGES</v>
      </c>
      <c r="G2887" t="str">
        <f t="shared" si="346"/>
        <v>1531INTERNAL ADMINISTRATION COSTS</v>
      </c>
      <c r="H2887" s="2" t="s">
        <v>1579</v>
      </c>
      <c r="I2887" t="s">
        <v>1327</v>
      </c>
      <c r="J2887" s="2" t="s">
        <v>724</v>
      </c>
      <c r="K2887" s="2" t="s">
        <v>725</v>
      </c>
      <c r="L2887" s="2" t="s">
        <v>688</v>
      </c>
      <c r="M2887" s="2" t="s">
        <v>689</v>
      </c>
      <c r="N2887" s="2" t="s">
        <v>1312</v>
      </c>
      <c r="O2887" s="2" t="s">
        <v>1062</v>
      </c>
      <c r="P2887" s="2">
        <v>182747</v>
      </c>
      <c r="Q2887" s="2">
        <v>181216</v>
      </c>
      <c r="R2887" s="3">
        <f t="shared" si="347"/>
        <v>191182.88</v>
      </c>
      <c r="S2887" s="3">
        <f t="shared" si="348"/>
        <v>201315.57264</v>
      </c>
      <c r="T2887" s="2">
        <v>0</v>
      </c>
      <c r="U2887" s="2">
        <v>0</v>
      </c>
      <c r="V2887" s="2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 s="2">
        <f t="shared" si="349"/>
        <v>0</v>
      </c>
      <c r="AI2887" s="2">
        <f t="shared" si="344"/>
        <v>0</v>
      </c>
      <c r="AJ2887">
        <v>0</v>
      </c>
      <c r="AK2887" s="2">
        <f t="shared" si="350"/>
        <v>0</v>
      </c>
    </row>
    <row r="2888" spans="1:37" ht="12.75" customHeight="1">
      <c r="A2888" s="2">
        <v>14</v>
      </c>
      <c r="B2888" s="2">
        <v>15</v>
      </c>
      <c r="C2888" s="2" t="s">
        <v>711</v>
      </c>
      <c r="D2888" t="s">
        <v>1471</v>
      </c>
      <c r="E2888" s="2" t="s">
        <v>1609</v>
      </c>
      <c r="F2888" t="str">
        <f t="shared" si="345"/>
        <v>087INTERNAL CHARGES</v>
      </c>
      <c r="G2888" t="str">
        <f t="shared" si="346"/>
        <v>1532INTERNAL IT COSTS</v>
      </c>
      <c r="H2888" s="2" t="s">
        <v>1579</v>
      </c>
      <c r="I2888" t="s">
        <v>1327</v>
      </c>
      <c r="J2888" s="2" t="s">
        <v>724</v>
      </c>
      <c r="K2888" s="2" t="s">
        <v>725</v>
      </c>
      <c r="L2888" s="2" t="s">
        <v>688</v>
      </c>
      <c r="M2888" s="2" t="s">
        <v>689</v>
      </c>
      <c r="N2888" s="2" t="s">
        <v>1313</v>
      </c>
      <c r="O2888" s="2" t="s">
        <v>1068</v>
      </c>
      <c r="P2888" s="2">
        <v>67288</v>
      </c>
      <c r="Q2888" s="2">
        <v>92972</v>
      </c>
      <c r="R2888" s="3">
        <f t="shared" si="347"/>
        <v>98085.46</v>
      </c>
      <c r="S2888" s="3">
        <f t="shared" si="348"/>
        <v>103283.98938000001</v>
      </c>
      <c r="T2888" s="2">
        <v>0</v>
      </c>
      <c r="U2888" s="2">
        <v>0</v>
      </c>
      <c r="V2888" s="2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 s="2">
        <f t="shared" si="349"/>
        <v>0</v>
      </c>
      <c r="AI2888" s="2">
        <f t="shared" si="344"/>
        <v>0</v>
      </c>
      <c r="AJ2888">
        <v>0</v>
      </c>
      <c r="AK2888" s="2">
        <f t="shared" si="350"/>
        <v>0</v>
      </c>
    </row>
    <row r="2889" spans="1:37" ht="12.75" customHeight="1">
      <c r="A2889" s="2">
        <v>14</v>
      </c>
      <c r="B2889" s="2">
        <v>15</v>
      </c>
      <c r="C2889" s="2" t="s">
        <v>711</v>
      </c>
      <c r="D2889" t="s">
        <v>1471</v>
      </c>
      <c r="E2889" s="2" t="s">
        <v>1609</v>
      </c>
      <c r="F2889" t="str">
        <f t="shared" si="345"/>
        <v>087INTERNAL CHARGES</v>
      </c>
      <c r="G2889" t="str">
        <f t="shared" si="346"/>
        <v>1533INTERNAL FACILITIES COSTS</v>
      </c>
      <c r="H2889" s="2" t="s">
        <v>1579</v>
      </c>
      <c r="I2889" t="s">
        <v>1327</v>
      </c>
      <c r="J2889" s="2" t="s">
        <v>724</v>
      </c>
      <c r="K2889" s="2" t="s">
        <v>725</v>
      </c>
      <c r="L2889" s="2" t="s">
        <v>688</v>
      </c>
      <c r="M2889" s="2" t="s">
        <v>689</v>
      </c>
      <c r="N2889" s="2" t="s">
        <v>938</v>
      </c>
      <c r="O2889" s="2" t="s">
        <v>939</v>
      </c>
      <c r="P2889" s="2">
        <v>251107</v>
      </c>
      <c r="Q2889" s="2">
        <v>266866</v>
      </c>
      <c r="R2889" s="3">
        <f t="shared" si="347"/>
        <v>281543.63</v>
      </c>
      <c r="S2889" s="3">
        <f t="shared" si="348"/>
        <v>296465.44238999998</v>
      </c>
      <c r="T2889" s="2">
        <v>0</v>
      </c>
      <c r="U2889" s="2">
        <v>0</v>
      </c>
      <c r="V2889" s="2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 s="2">
        <f t="shared" si="349"/>
        <v>0</v>
      </c>
      <c r="AI2889" s="2">
        <f t="shared" si="344"/>
        <v>0</v>
      </c>
      <c r="AJ2889">
        <v>0</v>
      </c>
      <c r="AK2889" s="2">
        <f t="shared" si="350"/>
        <v>0</v>
      </c>
    </row>
    <row r="2890" spans="1:37" ht="12.75" customHeight="1">
      <c r="A2890" s="2">
        <v>14</v>
      </c>
      <c r="B2890" s="2">
        <v>15</v>
      </c>
      <c r="C2890" s="2" t="s">
        <v>10</v>
      </c>
      <c r="D2890" t="s">
        <v>1356</v>
      </c>
      <c r="F2890" t="str">
        <f t="shared" si="345"/>
        <v>100ASSET FINANCING FUND</v>
      </c>
      <c r="G2890" t="str">
        <f t="shared" si="346"/>
        <v>3000OPENING BALANCE</v>
      </c>
      <c r="I2890" t="s">
        <v>1330</v>
      </c>
      <c r="J2890" s="2" t="s">
        <v>36</v>
      </c>
      <c r="K2890" s="2" t="s">
        <v>37</v>
      </c>
      <c r="L2890" s="2" t="s">
        <v>1319</v>
      </c>
      <c r="M2890" s="2" t="s">
        <v>1320</v>
      </c>
      <c r="N2890" s="2" t="s">
        <v>15</v>
      </c>
      <c r="O2890" s="2" t="s">
        <v>16</v>
      </c>
      <c r="P2890" s="2">
        <v>0</v>
      </c>
      <c r="Q2890" s="2">
        <v>0</v>
      </c>
      <c r="R2890" s="3">
        <f t="shared" si="347"/>
        <v>0</v>
      </c>
      <c r="S2890" s="3">
        <f t="shared" si="348"/>
        <v>0</v>
      </c>
      <c r="T2890" s="2">
        <v>0</v>
      </c>
      <c r="U2890" s="2">
        <v>0</v>
      </c>
      <c r="V2890" s="2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 s="2">
        <f t="shared" si="349"/>
        <v>0</v>
      </c>
      <c r="AI2890" s="2" t="e">
        <f t="shared" si="344"/>
        <v>#DIV/0!</v>
      </c>
      <c r="AJ2890">
        <v>0</v>
      </c>
      <c r="AK2890" s="2">
        <f t="shared" si="350"/>
        <v>0</v>
      </c>
    </row>
    <row r="2891" spans="1:37" ht="12.75" customHeight="1">
      <c r="A2891" s="2">
        <v>14</v>
      </c>
      <c r="B2891" s="2">
        <v>15</v>
      </c>
      <c r="C2891" s="2" t="s">
        <v>10</v>
      </c>
      <c r="D2891" t="s">
        <v>1356</v>
      </c>
      <c r="F2891" t="str">
        <f t="shared" si="345"/>
        <v>100ASSET FINANCING FUND</v>
      </c>
      <c r="G2891" t="str">
        <f t="shared" si="346"/>
        <v>3055TRANSFER TO INCOME STATEMENT: DISPOSAL OF PROPERTY,PLANT &amp; EQUIPMENT</v>
      </c>
      <c r="I2891" t="s">
        <v>1330</v>
      </c>
      <c r="J2891" s="2" t="s">
        <v>36</v>
      </c>
      <c r="K2891" s="2" t="s">
        <v>37</v>
      </c>
      <c r="L2891" s="2" t="s">
        <v>1319</v>
      </c>
      <c r="M2891" s="2" t="s">
        <v>1320</v>
      </c>
      <c r="N2891" s="2" t="s">
        <v>29</v>
      </c>
      <c r="O2891" s="2" t="s">
        <v>30</v>
      </c>
      <c r="P2891" s="2">
        <v>0</v>
      </c>
      <c r="Q2891" s="2">
        <v>0</v>
      </c>
      <c r="R2891" s="3">
        <f t="shared" si="347"/>
        <v>0</v>
      </c>
      <c r="S2891" s="3">
        <f t="shared" si="348"/>
        <v>0</v>
      </c>
      <c r="T2891" s="2">
        <v>0</v>
      </c>
      <c r="U2891" s="2">
        <v>0</v>
      </c>
      <c r="V2891" s="2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 s="2">
        <f t="shared" si="349"/>
        <v>0</v>
      </c>
      <c r="AI2891" s="2" t="e">
        <f t="shared" si="344"/>
        <v>#DIV/0!</v>
      </c>
      <c r="AJ2891">
        <v>0</v>
      </c>
      <c r="AK2891" s="2">
        <f t="shared" si="350"/>
        <v>0</v>
      </c>
    </row>
    <row r="2892" spans="1:37" ht="12.75" customHeight="1">
      <c r="A2892" s="2">
        <v>14</v>
      </c>
      <c r="B2892" s="2">
        <v>15</v>
      </c>
      <c r="C2892" s="2" t="s">
        <v>729</v>
      </c>
      <c r="D2892" t="s">
        <v>1491</v>
      </c>
      <c r="F2892" t="str">
        <f t="shared" si="345"/>
        <v>100ASSET FINANCING FUND</v>
      </c>
      <c r="G2892" t="str">
        <f t="shared" si="346"/>
        <v>3000OPENING BALANCE</v>
      </c>
      <c r="I2892" t="s">
        <v>1330</v>
      </c>
      <c r="J2892" s="2" t="s">
        <v>763</v>
      </c>
      <c r="K2892" s="2" t="s">
        <v>764</v>
      </c>
      <c r="L2892" s="2" t="s">
        <v>1319</v>
      </c>
      <c r="M2892" s="2" t="s">
        <v>1320</v>
      </c>
      <c r="N2892" s="2" t="s">
        <v>15</v>
      </c>
      <c r="O2892" s="2" t="s">
        <v>16</v>
      </c>
      <c r="P2892" s="2">
        <v>0</v>
      </c>
      <c r="Q2892" s="2">
        <v>0</v>
      </c>
      <c r="R2892" s="3">
        <f t="shared" si="347"/>
        <v>0</v>
      </c>
      <c r="S2892" s="3">
        <f t="shared" si="348"/>
        <v>0</v>
      </c>
      <c r="T2892" s="2">
        <v>0</v>
      </c>
      <c r="U2892" s="2">
        <v>0</v>
      </c>
      <c r="V2892" s="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 s="2">
        <f t="shared" si="349"/>
        <v>0</v>
      </c>
      <c r="AI2892" s="2" t="e">
        <f t="shared" si="344"/>
        <v>#DIV/0!</v>
      </c>
      <c r="AJ2892">
        <v>0</v>
      </c>
      <c r="AK2892" s="2">
        <f t="shared" si="350"/>
        <v>0</v>
      </c>
    </row>
    <row r="2893" spans="1:37" ht="12.75" customHeight="1">
      <c r="A2893" s="2">
        <v>14</v>
      </c>
      <c r="B2893" s="2">
        <v>15</v>
      </c>
      <c r="C2893" s="2" t="s">
        <v>729</v>
      </c>
      <c r="D2893" t="s">
        <v>1491</v>
      </c>
      <c r="F2893" t="str">
        <f t="shared" si="345"/>
        <v>100ASSET FINANCING FUND</v>
      </c>
      <c r="G2893" t="str">
        <f t="shared" si="346"/>
        <v>4030INVESTMENT WITHDRAWN</v>
      </c>
      <c r="I2893" t="s">
        <v>1330</v>
      </c>
      <c r="J2893" s="2" t="s">
        <v>763</v>
      </c>
      <c r="K2893" s="2" t="s">
        <v>764</v>
      </c>
      <c r="L2893" s="2" t="s">
        <v>1319</v>
      </c>
      <c r="M2893" s="2" t="s">
        <v>1320</v>
      </c>
      <c r="N2893" s="2" t="s">
        <v>766</v>
      </c>
      <c r="O2893" s="2" t="s">
        <v>767</v>
      </c>
      <c r="P2893" s="2">
        <v>0</v>
      </c>
      <c r="Q2893" s="2">
        <v>0</v>
      </c>
      <c r="R2893" s="3">
        <f t="shared" si="347"/>
        <v>0</v>
      </c>
      <c r="S2893" s="3">
        <f t="shared" si="348"/>
        <v>0</v>
      </c>
      <c r="T2893" s="2">
        <v>0</v>
      </c>
      <c r="U2893" s="2">
        <v>0</v>
      </c>
      <c r="V2893" s="2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 s="2">
        <f t="shared" si="349"/>
        <v>0</v>
      </c>
      <c r="AI2893" s="2" t="e">
        <f t="shared" si="344"/>
        <v>#DIV/0!</v>
      </c>
      <c r="AJ2893">
        <v>0</v>
      </c>
      <c r="AK2893" s="2">
        <f t="shared" si="350"/>
        <v>0</v>
      </c>
    </row>
  </sheetData>
  <pageMargins left="0.70866141732283472" right="0.70866141732283472" top="0.74803149606299213" bottom="0.74803149606299213" header="0.31496062992125984" footer="0.31496062992125984"/>
  <pageSetup scale="7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>
  <dimension ref="A3:E140"/>
  <sheetViews>
    <sheetView workbookViewId="0">
      <selection activeCell="A24" sqref="A24"/>
    </sheetView>
  </sheetViews>
  <sheetFormatPr defaultRowHeight="12.75"/>
  <cols>
    <col min="1" max="1" width="74.7109375" style="2" bestFit="1" customWidth="1"/>
    <col min="2" max="2" width="15.42578125" style="3" bestFit="1" customWidth="1"/>
    <col min="3" max="3" width="17.5703125" style="3" bestFit="1" customWidth="1"/>
    <col min="4" max="4" width="17" style="2" customWidth="1"/>
    <col min="5" max="5" width="11.28515625" style="2" customWidth="1"/>
    <col min="6" max="16384" width="9.140625" style="2"/>
  </cols>
  <sheetData>
    <row r="3" spans="1:5">
      <c r="D3" s="3"/>
    </row>
    <row r="4" spans="1:5" ht="28.5" customHeight="1">
      <c r="A4" s="5" t="s">
        <v>1344</v>
      </c>
      <c r="B4" s="6" t="s">
        <v>1538</v>
      </c>
      <c r="C4" s="5" t="s">
        <v>1558</v>
      </c>
      <c r="D4" s="7" t="s">
        <v>1539</v>
      </c>
      <c r="E4" s="5" t="s">
        <v>1559</v>
      </c>
    </row>
    <row r="5" spans="1:5">
      <c r="A5" s="16" t="s">
        <v>1326</v>
      </c>
      <c r="B5" s="4">
        <v>55137406</v>
      </c>
      <c r="C5" s="4">
        <v>6552825.2299999995</v>
      </c>
      <c r="D5" s="4">
        <v>25637392.950000003</v>
      </c>
      <c r="E5" s="4">
        <f>B5-D5</f>
        <v>29500013.049999997</v>
      </c>
    </row>
    <row r="6" spans="1:5">
      <c r="A6" s="14" t="s">
        <v>1456</v>
      </c>
      <c r="B6" s="4">
        <v>30648789</v>
      </c>
      <c r="C6" s="4">
        <v>3454937</v>
      </c>
      <c r="D6" s="4">
        <v>12555528.050000003</v>
      </c>
      <c r="E6" s="4">
        <f t="shared" ref="E6:E69" si="0">B6-D6</f>
        <v>18093260.949999996</v>
      </c>
    </row>
    <row r="7" spans="1:5">
      <c r="A7" s="11" t="s">
        <v>1346</v>
      </c>
      <c r="B7" s="3">
        <v>10008836</v>
      </c>
      <c r="C7" s="9">
        <v>851768.2</v>
      </c>
      <c r="D7" s="3">
        <v>5171830.62</v>
      </c>
      <c r="E7" s="9">
        <f t="shared" si="0"/>
        <v>4837005.38</v>
      </c>
    </row>
    <row r="8" spans="1:5">
      <c r="A8" s="12" t="s">
        <v>1505</v>
      </c>
      <c r="B8" s="3">
        <v>7416459</v>
      </c>
      <c r="C8" s="9">
        <v>544627.39</v>
      </c>
      <c r="D8" s="3">
        <v>3264743.12</v>
      </c>
      <c r="E8" s="9">
        <f t="shared" si="0"/>
        <v>4151715.88</v>
      </c>
    </row>
    <row r="9" spans="1:5">
      <c r="A9" s="12" t="s">
        <v>1506</v>
      </c>
      <c r="B9" s="3">
        <v>1089348</v>
      </c>
      <c r="C9" s="9">
        <v>165750.56</v>
      </c>
      <c r="D9" s="3">
        <v>1117410.67</v>
      </c>
      <c r="E9" s="9">
        <f t="shared" si="0"/>
        <v>-28062.669999999925</v>
      </c>
    </row>
    <row r="10" spans="1:5">
      <c r="A10" s="12" t="s">
        <v>1507</v>
      </c>
      <c r="B10" s="3">
        <v>0</v>
      </c>
      <c r="C10" s="9">
        <v>0</v>
      </c>
      <c r="D10" s="3">
        <v>0</v>
      </c>
      <c r="E10" s="9">
        <f t="shared" si="0"/>
        <v>0</v>
      </c>
    </row>
    <row r="11" spans="1:5">
      <c r="A11" s="12" t="s">
        <v>1508</v>
      </c>
      <c r="B11" s="3">
        <v>617034</v>
      </c>
      <c r="C11" s="9">
        <v>57952.35</v>
      </c>
      <c r="D11" s="3">
        <v>350491.23</v>
      </c>
      <c r="E11" s="9">
        <f t="shared" si="0"/>
        <v>266542.77</v>
      </c>
    </row>
    <row r="12" spans="1:5">
      <c r="A12" s="12" t="s">
        <v>1509</v>
      </c>
      <c r="B12" s="3">
        <v>567416</v>
      </c>
      <c r="C12" s="9">
        <v>47334.98</v>
      </c>
      <c r="D12" s="3">
        <v>228818.9</v>
      </c>
      <c r="E12" s="9">
        <f t="shared" si="0"/>
        <v>338597.1</v>
      </c>
    </row>
    <row r="13" spans="1:5">
      <c r="A13" s="12" t="s">
        <v>1510</v>
      </c>
      <c r="B13" s="3">
        <v>28325</v>
      </c>
      <c r="C13" s="9">
        <v>956</v>
      </c>
      <c r="D13" s="3">
        <v>5736</v>
      </c>
      <c r="E13" s="9">
        <f t="shared" si="0"/>
        <v>22589</v>
      </c>
    </row>
    <row r="14" spans="1:5">
      <c r="A14" s="12" t="s">
        <v>1511</v>
      </c>
      <c r="B14" s="3">
        <v>290254</v>
      </c>
      <c r="C14" s="9">
        <v>30796.92</v>
      </c>
      <c r="D14" s="3">
        <v>178680.7</v>
      </c>
      <c r="E14" s="9">
        <f t="shared" si="0"/>
        <v>111573.29999999999</v>
      </c>
    </row>
    <row r="15" spans="1:5">
      <c r="A15" s="12" t="s">
        <v>1512</v>
      </c>
      <c r="B15" s="3">
        <v>0</v>
      </c>
      <c r="C15" s="9">
        <v>4350</v>
      </c>
      <c r="D15" s="3">
        <v>25950</v>
      </c>
      <c r="E15" s="9">
        <f t="shared" si="0"/>
        <v>-25950</v>
      </c>
    </row>
    <row r="16" spans="1:5">
      <c r="A16" s="11" t="s">
        <v>1347</v>
      </c>
      <c r="B16" s="3">
        <v>2087118</v>
      </c>
      <c r="C16" s="9">
        <v>143708.84</v>
      </c>
      <c r="D16" s="3">
        <v>859606.17</v>
      </c>
      <c r="E16" s="9">
        <f t="shared" si="0"/>
        <v>1227511.83</v>
      </c>
    </row>
    <row r="17" spans="1:5">
      <c r="A17" s="12" t="s">
        <v>1513</v>
      </c>
      <c r="B17" s="3">
        <v>413428</v>
      </c>
      <c r="C17" s="9">
        <v>20754.009999999998</v>
      </c>
      <c r="D17" s="3">
        <v>120936.65999999999</v>
      </c>
      <c r="E17" s="9">
        <f t="shared" si="0"/>
        <v>292491.34000000003</v>
      </c>
    </row>
    <row r="18" spans="1:5">
      <c r="A18" s="12" t="s">
        <v>1514</v>
      </c>
      <c r="B18" s="3">
        <v>1373212</v>
      </c>
      <c r="C18" s="9">
        <v>100624.15</v>
      </c>
      <c r="D18" s="3">
        <v>603695.58000000007</v>
      </c>
      <c r="E18" s="9">
        <f t="shared" si="0"/>
        <v>769516.41999999993</v>
      </c>
    </row>
    <row r="19" spans="1:5">
      <c r="A19" s="12" t="s">
        <v>1515</v>
      </c>
      <c r="B19" s="3">
        <v>71865</v>
      </c>
      <c r="C19" s="9">
        <v>5362.02</v>
      </c>
      <c r="D19" s="3">
        <v>32563.99</v>
      </c>
      <c r="E19" s="9">
        <f t="shared" si="0"/>
        <v>39301.009999999995</v>
      </c>
    </row>
    <row r="20" spans="1:5">
      <c r="A20" s="12" t="s">
        <v>1516</v>
      </c>
      <c r="B20" s="3">
        <v>118963</v>
      </c>
      <c r="C20" s="9">
        <v>8473.52</v>
      </c>
      <c r="D20" s="3">
        <v>50836.640000000014</v>
      </c>
      <c r="E20" s="9">
        <f t="shared" si="0"/>
        <v>68126.359999999986</v>
      </c>
    </row>
    <row r="21" spans="1:5">
      <c r="A21" s="12" t="s">
        <v>1517</v>
      </c>
      <c r="B21" s="3">
        <v>0</v>
      </c>
      <c r="C21" s="9">
        <v>0</v>
      </c>
      <c r="D21" s="3">
        <v>0</v>
      </c>
      <c r="E21" s="9">
        <f t="shared" si="0"/>
        <v>0</v>
      </c>
    </row>
    <row r="22" spans="1:5">
      <c r="A22" s="12" t="s">
        <v>1518</v>
      </c>
      <c r="B22" s="3">
        <v>106063</v>
      </c>
      <c r="C22" s="9">
        <v>8223.94</v>
      </c>
      <c r="D22" s="3">
        <v>49946.100000000006</v>
      </c>
      <c r="E22" s="9">
        <f t="shared" si="0"/>
        <v>56116.899999999994</v>
      </c>
    </row>
    <row r="23" spans="1:5">
      <c r="A23" s="12" t="s">
        <v>1519</v>
      </c>
      <c r="B23" s="3">
        <v>3587</v>
      </c>
      <c r="C23" s="9">
        <v>271.2</v>
      </c>
      <c r="D23" s="3">
        <v>1627.2</v>
      </c>
      <c r="E23" s="9">
        <f t="shared" si="0"/>
        <v>1959.8</v>
      </c>
    </row>
    <row r="24" spans="1:5">
      <c r="A24" s="11" t="s">
        <v>1540</v>
      </c>
      <c r="B24" s="3">
        <v>3100000</v>
      </c>
      <c r="C24" s="9">
        <v>0</v>
      </c>
      <c r="D24" s="3">
        <v>0</v>
      </c>
      <c r="E24" s="9">
        <f t="shared" si="0"/>
        <v>3100000</v>
      </c>
    </row>
    <row r="25" spans="1:5">
      <c r="A25" s="12" t="s">
        <v>1541</v>
      </c>
      <c r="B25" s="3">
        <v>3100000</v>
      </c>
      <c r="C25" s="9">
        <v>0</v>
      </c>
      <c r="D25" s="3">
        <v>0</v>
      </c>
      <c r="E25" s="9">
        <f t="shared" si="0"/>
        <v>3100000</v>
      </c>
    </row>
    <row r="26" spans="1:5">
      <c r="A26" s="11" t="s">
        <v>1348</v>
      </c>
      <c r="B26" s="3">
        <v>1699751</v>
      </c>
      <c r="C26" s="9">
        <v>0</v>
      </c>
      <c r="D26" s="3">
        <v>0</v>
      </c>
      <c r="E26" s="9">
        <f t="shared" si="0"/>
        <v>1699751</v>
      </c>
    </row>
    <row r="27" spans="1:5">
      <c r="A27" s="12" t="s">
        <v>1520</v>
      </c>
      <c r="B27" s="3">
        <v>1699751</v>
      </c>
      <c r="C27" s="9">
        <v>0</v>
      </c>
      <c r="D27" s="3">
        <v>0</v>
      </c>
      <c r="E27" s="9">
        <f t="shared" si="0"/>
        <v>1699751</v>
      </c>
    </row>
    <row r="28" spans="1:5">
      <c r="A28" s="11" t="s">
        <v>1353</v>
      </c>
      <c r="B28" s="3">
        <v>3831071</v>
      </c>
      <c r="C28" s="9">
        <v>182165.42</v>
      </c>
      <c r="D28" s="3">
        <v>1005940.93</v>
      </c>
      <c r="E28" s="9">
        <f t="shared" si="0"/>
        <v>2825130.07</v>
      </c>
    </row>
    <row r="29" spans="1:5">
      <c r="A29" s="12" t="s">
        <v>1529</v>
      </c>
      <c r="B29" s="3">
        <v>10000</v>
      </c>
      <c r="C29" s="9">
        <v>0</v>
      </c>
      <c r="D29" s="3">
        <v>0</v>
      </c>
      <c r="E29" s="9">
        <f t="shared" si="0"/>
        <v>10000</v>
      </c>
    </row>
    <row r="30" spans="1:5">
      <c r="A30" s="12" t="s">
        <v>1536</v>
      </c>
      <c r="B30" s="3">
        <v>4800</v>
      </c>
      <c r="C30" s="9">
        <v>0</v>
      </c>
      <c r="D30" s="3">
        <v>0</v>
      </c>
      <c r="E30" s="9">
        <f t="shared" si="0"/>
        <v>4800</v>
      </c>
    </row>
    <row r="31" spans="1:5">
      <c r="A31" s="12" t="s">
        <v>1542</v>
      </c>
      <c r="B31" s="3">
        <v>209000</v>
      </c>
      <c r="C31" s="9">
        <v>0</v>
      </c>
      <c r="D31" s="3">
        <v>0</v>
      </c>
      <c r="E31" s="9">
        <f t="shared" si="0"/>
        <v>209000</v>
      </c>
    </row>
    <row r="32" spans="1:5">
      <c r="A32" s="12" t="s">
        <v>1521</v>
      </c>
      <c r="B32" s="3">
        <v>3456621</v>
      </c>
      <c r="C32" s="9">
        <v>182165.42</v>
      </c>
      <c r="D32" s="3">
        <v>1005940.93</v>
      </c>
      <c r="E32" s="9">
        <f t="shared" si="0"/>
        <v>2450680.0699999998</v>
      </c>
    </row>
    <row r="33" spans="1:5">
      <c r="A33" s="12" t="s">
        <v>1543</v>
      </c>
      <c r="B33" s="3">
        <v>150650</v>
      </c>
      <c r="C33" s="9">
        <v>0</v>
      </c>
      <c r="D33" s="3">
        <v>0</v>
      </c>
      <c r="E33" s="9">
        <f t="shared" si="0"/>
        <v>150650</v>
      </c>
    </row>
    <row r="34" spans="1:5">
      <c r="A34" s="11" t="s">
        <v>1349</v>
      </c>
      <c r="B34" s="3">
        <v>315775</v>
      </c>
      <c r="C34" s="9">
        <v>169379.47</v>
      </c>
      <c r="D34" s="3">
        <v>169379.47</v>
      </c>
      <c r="E34" s="9">
        <f t="shared" si="0"/>
        <v>146395.53</v>
      </c>
    </row>
    <row r="35" spans="1:5">
      <c r="A35" s="12" t="s">
        <v>1544</v>
      </c>
      <c r="B35" s="3">
        <v>315775</v>
      </c>
      <c r="C35" s="9">
        <v>169379.47</v>
      </c>
      <c r="D35" s="3">
        <v>169379.47</v>
      </c>
      <c r="E35" s="9">
        <f t="shared" si="0"/>
        <v>146395.53</v>
      </c>
    </row>
    <row r="36" spans="1:5">
      <c r="A36" s="11" t="s">
        <v>1351</v>
      </c>
      <c r="B36" s="3">
        <v>7250000</v>
      </c>
      <c r="C36" s="9">
        <v>1759342.74</v>
      </c>
      <c r="D36" s="3">
        <v>3842849.1100000003</v>
      </c>
      <c r="E36" s="9">
        <f t="shared" si="0"/>
        <v>3407150.8899999997</v>
      </c>
    </row>
    <row r="37" spans="1:5">
      <c r="A37" s="12" t="s">
        <v>1545</v>
      </c>
      <c r="B37" s="3">
        <v>7250000</v>
      </c>
      <c r="C37" s="9">
        <v>1759342.74</v>
      </c>
      <c r="D37" s="3">
        <v>3842849.1100000003</v>
      </c>
      <c r="E37" s="9">
        <f t="shared" si="0"/>
        <v>3407150.8899999997</v>
      </c>
    </row>
    <row r="38" spans="1:5">
      <c r="A38" s="12" t="s">
        <v>1546</v>
      </c>
      <c r="B38" s="3">
        <v>0</v>
      </c>
      <c r="C38" s="9">
        <v>0</v>
      </c>
      <c r="D38" s="3">
        <v>0</v>
      </c>
      <c r="E38" s="9">
        <f t="shared" si="0"/>
        <v>0</v>
      </c>
    </row>
    <row r="39" spans="1:5">
      <c r="A39" s="11" t="s">
        <v>1547</v>
      </c>
      <c r="B39" s="3">
        <v>2060000</v>
      </c>
      <c r="C39" s="9">
        <v>345384.9</v>
      </c>
      <c r="D39" s="3">
        <v>1442071.12</v>
      </c>
      <c r="E39" s="9">
        <f t="shared" si="0"/>
        <v>617928.87999999989</v>
      </c>
    </row>
    <row r="40" spans="1:5">
      <c r="A40" s="12" t="s">
        <v>1548</v>
      </c>
      <c r="B40" s="3">
        <v>2060000</v>
      </c>
      <c r="C40" s="9">
        <v>345384.9</v>
      </c>
      <c r="D40" s="3">
        <v>1442071.12</v>
      </c>
      <c r="E40" s="9">
        <f t="shared" si="0"/>
        <v>617928.87999999989</v>
      </c>
    </row>
    <row r="41" spans="1:5">
      <c r="A41" s="11" t="s">
        <v>1350</v>
      </c>
      <c r="B41" s="3">
        <v>296238</v>
      </c>
      <c r="C41" s="9">
        <v>3187.43</v>
      </c>
      <c r="D41" s="3">
        <v>63850.630000000005</v>
      </c>
      <c r="E41" s="9">
        <f t="shared" si="0"/>
        <v>232387.37</v>
      </c>
    </row>
    <row r="42" spans="1:5">
      <c r="A42" s="12" t="s">
        <v>1549</v>
      </c>
      <c r="B42" s="3">
        <v>3298</v>
      </c>
      <c r="C42" s="9">
        <v>0</v>
      </c>
      <c r="D42" s="3">
        <v>0</v>
      </c>
      <c r="E42" s="9">
        <f t="shared" si="0"/>
        <v>3298</v>
      </c>
    </row>
    <row r="43" spans="1:5">
      <c r="A43" s="12" t="s">
        <v>1522</v>
      </c>
      <c r="B43" s="3">
        <v>4709</v>
      </c>
      <c r="C43" s="9">
        <v>0</v>
      </c>
      <c r="D43" s="3">
        <v>50</v>
      </c>
      <c r="E43" s="9">
        <f t="shared" si="0"/>
        <v>4659</v>
      </c>
    </row>
    <row r="44" spans="1:5">
      <c r="A44" s="12" t="s">
        <v>1550</v>
      </c>
      <c r="B44" s="3">
        <v>12099</v>
      </c>
      <c r="C44" s="9">
        <v>0</v>
      </c>
      <c r="D44" s="3">
        <v>0</v>
      </c>
      <c r="E44" s="9">
        <f t="shared" si="0"/>
        <v>12099</v>
      </c>
    </row>
    <row r="45" spans="1:5">
      <c r="A45" s="12" t="s">
        <v>1533</v>
      </c>
      <c r="B45" s="3">
        <v>5767</v>
      </c>
      <c r="C45" s="9">
        <v>0</v>
      </c>
      <c r="D45" s="3">
        <v>3105.4799999999996</v>
      </c>
      <c r="E45" s="9">
        <f t="shared" si="0"/>
        <v>2661.5200000000004</v>
      </c>
    </row>
    <row r="46" spans="1:5">
      <c r="A46" s="12" t="s">
        <v>1523</v>
      </c>
      <c r="B46" s="3">
        <v>2000</v>
      </c>
      <c r="C46" s="9">
        <v>0</v>
      </c>
      <c r="D46" s="3">
        <v>1244.5</v>
      </c>
      <c r="E46" s="9">
        <f t="shared" si="0"/>
        <v>755.5</v>
      </c>
    </row>
    <row r="47" spans="1:5">
      <c r="A47" s="12" t="s">
        <v>1551</v>
      </c>
      <c r="B47" s="3">
        <v>3598</v>
      </c>
      <c r="C47" s="9">
        <v>0</v>
      </c>
      <c r="D47" s="3">
        <v>0</v>
      </c>
      <c r="E47" s="9">
        <f t="shared" si="0"/>
        <v>3598</v>
      </c>
    </row>
    <row r="48" spans="1:5">
      <c r="A48" s="12" t="s">
        <v>1530</v>
      </c>
      <c r="B48" s="3">
        <v>1125</v>
      </c>
      <c r="C48" s="9">
        <v>0</v>
      </c>
      <c r="D48" s="3">
        <v>816</v>
      </c>
      <c r="E48" s="9">
        <f t="shared" si="0"/>
        <v>309</v>
      </c>
    </row>
    <row r="49" spans="1:5">
      <c r="A49" s="12" t="s">
        <v>1552</v>
      </c>
      <c r="B49" s="3">
        <v>2358</v>
      </c>
      <c r="C49" s="9">
        <v>0</v>
      </c>
      <c r="D49" s="3">
        <v>964.91</v>
      </c>
      <c r="E49" s="9">
        <f t="shared" si="0"/>
        <v>1393.0900000000001</v>
      </c>
    </row>
    <row r="50" spans="1:5">
      <c r="A50" s="12" t="s">
        <v>1524</v>
      </c>
      <c r="B50" s="3">
        <v>108963</v>
      </c>
      <c r="C50" s="9">
        <v>0</v>
      </c>
      <c r="D50" s="3">
        <v>0</v>
      </c>
      <c r="E50" s="9">
        <f t="shared" si="0"/>
        <v>108963</v>
      </c>
    </row>
    <row r="51" spans="1:5">
      <c r="A51" s="12" t="s">
        <v>1525</v>
      </c>
      <c r="B51" s="3">
        <v>13000</v>
      </c>
      <c r="C51" s="9">
        <v>0</v>
      </c>
      <c r="D51" s="3">
        <v>0</v>
      </c>
      <c r="E51" s="9">
        <f t="shared" si="0"/>
        <v>13000</v>
      </c>
    </row>
    <row r="52" spans="1:5">
      <c r="A52" s="12" t="s">
        <v>1531</v>
      </c>
      <c r="B52" s="3">
        <v>1334</v>
      </c>
      <c r="C52" s="9">
        <v>0</v>
      </c>
      <c r="D52" s="3">
        <v>0</v>
      </c>
      <c r="E52" s="9">
        <f t="shared" si="0"/>
        <v>1334</v>
      </c>
    </row>
    <row r="53" spans="1:5">
      <c r="A53" s="12" t="s">
        <v>1526</v>
      </c>
      <c r="B53" s="3">
        <v>5000</v>
      </c>
      <c r="C53" s="9">
        <v>229</v>
      </c>
      <c r="D53" s="3">
        <v>4208.1099999999997</v>
      </c>
      <c r="E53" s="9">
        <f t="shared" si="0"/>
        <v>791.89000000000033</v>
      </c>
    </row>
    <row r="54" spans="1:5">
      <c r="A54" s="12" t="s">
        <v>1534</v>
      </c>
      <c r="B54" s="3">
        <v>48125</v>
      </c>
      <c r="C54" s="9">
        <v>0</v>
      </c>
      <c r="D54" s="3">
        <v>5563.26</v>
      </c>
      <c r="E54" s="9">
        <f t="shared" si="0"/>
        <v>42561.74</v>
      </c>
    </row>
    <row r="55" spans="1:5">
      <c r="A55" s="12" t="s">
        <v>1553</v>
      </c>
      <c r="B55" s="3">
        <v>6195</v>
      </c>
      <c r="C55" s="9">
        <v>0</v>
      </c>
      <c r="D55" s="3">
        <v>450</v>
      </c>
      <c r="E55" s="9">
        <f t="shared" si="0"/>
        <v>5745</v>
      </c>
    </row>
    <row r="56" spans="1:5">
      <c r="A56" s="12" t="s">
        <v>1532</v>
      </c>
      <c r="B56" s="3">
        <v>412</v>
      </c>
      <c r="C56" s="9">
        <v>0</v>
      </c>
      <c r="D56" s="3">
        <v>350.88</v>
      </c>
      <c r="E56" s="9">
        <f t="shared" si="0"/>
        <v>61.120000000000005</v>
      </c>
    </row>
    <row r="57" spans="1:5">
      <c r="A57" s="12" t="s">
        <v>1527</v>
      </c>
      <c r="B57" s="3">
        <v>16000</v>
      </c>
      <c r="C57" s="9">
        <v>0</v>
      </c>
      <c r="D57" s="3">
        <v>12969.69</v>
      </c>
      <c r="E57" s="9">
        <f t="shared" si="0"/>
        <v>3030.3099999999995</v>
      </c>
    </row>
    <row r="58" spans="1:5">
      <c r="A58" s="12" t="s">
        <v>1528</v>
      </c>
      <c r="B58" s="3">
        <v>33433</v>
      </c>
      <c r="C58" s="9">
        <v>2958.43</v>
      </c>
      <c r="D58" s="3">
        <v>17769.16</v>
      </c>
      <c r="E58" s="9">
        <f t="shared" si="0"/>
        <v>15663.84</v>
      </c>
    </row>
    <row r="59" spans="1:5">
      <c r="A59" s="12" t="s">
        <v>1554</v>
      </c>
      <c r="B59" s="3">
        <v>28822</v>
      </c>
      <c r="C59" s="9">
        <v>0</v>
      </c>
      <c r="D59" s="3">
        <v>16358.64</v>
      </c>
      <c r="E59" s="9">
        <f t="shared" si="0"/>
        <v>12463.36</v>
      </c>
    </row>
    <row r="60" spans="1:5">
      <c r="A60" s="14" t="s">
        <v>1457</v>
      </c>
      <c r="B60" s="15">
        <v>17274661</v>
      </c>
      <c r="C60" s="4">
        <v>2535448.2899999996</v>
      </c>
      <c r="D60" s="15">
        <v>9585796.5699999984</v>
      </c>
      <c r="E60" s="4">
        <f t="shared" si="0"/>
        <v>7688864.4300000016</v>
      </c>
    </row>
    <row r="61" spans="1:5">
      <c r="A61" s="11" t="s">
        <v>1346</v>
      </c>
      <c r="B61" s="3">
        <v>5542058</v>
      </c>
      <c r="C61" s="9">
        <v>479266.14999999997</v>
      </c>
      <c r="D61" s="3">
        <v>3050371.17</v>
      </c>
      <c r="E61" s="9">
        <f t="shared" si="0"/>
        <v>2491686.83</v>
      </c>
    </row>
    <row r="62" spans="1:5">
      <c r="A62" s="12" t="s">
        <v>1505</v>
      </c>
      <c r="B62" s="3">
        <v>4220114</v>
      </c>
      <c r="C62" s="9">
        <v>338938.16</v>
      </c>
      <c r="D62" s="3">
        <v>2038580.65</v>
      </c>
      <c r="E62" s="9">
        <f t="shared" si="0"/>
        <v>2181533.35</v>
      </c>
    </row>
    <row r="63" spans="1:5">
      <c r="A63" s="12" t="s">
        <v>1506</v>
      </c>
      <c r="B63" s="3">
        <v>688031</v>
      </c>
      <c r="C63" s="9">
        <v>107237.04</v>
      </c>
      <c r="D63" s="3">
        <v>672143.76</v>
      </c>
      <c r="E63" s="9">
        <f t="shared" si="0"/>
        <v>15887.239999999991</v>
      </c>
    </row>
    <row r="64" spans="1:5">
      <c r="A64" s="12" t="s">
        <v>1507</v>
      </c>
      <c r="B64" s="3">
        <v>0</v>
      </c>
      <c r="C64" s="9">
        <v>0</v>
      </c>
      <c r="D64" s="3">
        <v>0</v>
      </c>
      <c r="E64" s="9">
        <f t="shared" si="0"/>
        <v>0</v>
      </c>
    </row>
    <row r="65" spans="1:5">
      <c r="A65" s="12" t="s">
        <v>1508</v>
      </c>
      <c r="B65" s="3">
        <v>351676</v>
      </c>
      <c r="C65" s="9">
        <v>21082.87</v>
      </c>
      <c r="D65" s="3">
        <v>77564.59</v>
      </c>
      <c r="E65" s="9">
        <f t="shared" si="0"/>
        <v>274111.41000000003</v>
      </c>
    </row>
    <row r="66" spans="1:5">
      <c r="A66" s="12" t="s">
        <v>1509</v>
      </c>
      <c r="B66" s="3">
        <v>282237</v>
      </c>
      <c r="C66" s="9">
        <v>7058.08</v>
      </c>
      <c r="D66" s="3">
        <v>234632.16999999995</v>
      </c>
      <c r="E66" s="9">
        <f t="shared" si="0"/>
        <v>47604.830000000045</v>
      </c>
    </row>
    <row r="67" spans="1:5">
      <c r="A67" s="12" t="s">
        <v>1510</v>
      </c>
      <c r="B67" s="3">
        <v>0</v>
      </c>
      <c r="C67" s="9">
        <v>0</v>
      </c>
      <c r="D67" s="3">
        <v>0</v>
      </c>
      <c r="E67" s="9">
        <f t="shared" si="0"/>
        <v>0</v>
      </c>
    </row>
    <row r="68" spans="1:5">
      <c r="A68" s="12" t="s">
        <v>1512</v>
      </c>
      <c r="B68" s="3">
        <v>0</v>
      </c>
      <c r="C68" s="9">
        <v>4950</v>
      </c>
      <c r="D68" s="3">
        <v>27450</v>
      </c>
      <c r="E68" s="9">
        <f t="shared" si="0"/>
        <v>-27450</v>
      </c>
    </row>
    <row r="69" spans="1:5">
      <c r="A69" s="11" t="s">
        <v>1347</v>
      </c>
      <c r="B69" s="3">
        <v>1328112</v>
      </c>
      <c r="C69" s="9">
        <v>102566.5</v>
      </c>
      <c r="D69" s="3">
        <v>620015.07999999996</v>
      </c>
      <c r="E69" s="9">
        <f t="shared" si="0"/>
        <v>708096.92</v>
      </c>
    </row>
    <row r="70" spans="1:5">
      <c r="A70" s="12" t="s">
        <v>1513</v>
      </c>
      <c r="B70" s="3">
        <v>201860</v>
      </c>
      <c r="C70" s="9">
        <v>13336.8</v>
      </c>
      <c r="D70" s="3">
        <v>80020.800000000003</v>
      </c>
      <c r="E70" s="9">
        <f t="shared" ref="E70:E133" si="1">B70-D70</f>
        <v>121839.2</v>
      </c>
    </row>
    <row r="71" spans="1:5">
      <c r="A71" s="12" t="s">
        <v>1514</v>
      </c>
      <c r="B71" s="3">
        <v>928425</v>
      </c>
      <c r="C71" s="9">
        <v>73188.039999999994</v>
      </c>
      <c r="D71" s="3">
        <v>441151.1399999999</v>
      </c>
      <c r="E71" s="9">
        <f t="shared" si="1"/>
        <v>487273.8600000001</v>
      </c>
    </row>
    <row r="72" spans="1:5">
      <c r="A72" s="12" t="s">
        <v>1515</v>
      </c>
      <c r="B72" s="3">
        <v>55842</v>
      </c>
      <c r="C72" s="9">
        <v>4587.2</v>
      </c>
      <c r="D72" s="3">
        <v>28158.83</v>
      </c>
      <c r="E72" s="9">
        <f t="shared" si="1"/>
        <v>27683.17</v>
      </c>
    </row>
    <row r="73" spans="1:5">
      <c r="A73" s="12" t="s">
        <v>1516</v>
      </c>
      <c r="B73" s="3">
        <v>82191</v>
      </c>
      <c r="C73" s="9">
        <v>6592.5</v>
      </c>
      <c r="D73" s="3">
        <v>39738.9</v>
      </c>
      <c r="E73" s="9">
        <f t="shared" si="1"/>
        <v>42452.1</v>
      </c>
    </row>
    <row r="74" spans="1:5">
      <c r="A74" s="12" t="s">
        <v>1517</v>
      </c>
      <c r="B74" s="3">
        <v>0</v>
      </c>
      <c r="C74" s="9">
        <v>0</v>
      </c>
      <c r="D74" s="3">
        <v>0</v>
      </c>
      <c r="E74" s="9">
        <f t="shared" si="1"/>
        <v>0</v>
      </c>
    </row>
    <row r="75" spans="1:5">
      <c r="A75" s="12" t="s">
        <v>1518</v>
      </c>
      <c r="B75" s="3">
        <v>56777</v>
      </c>
      <c r="C75" s="9">
        <v>4617.88</v>
      </c>
      <c r="D75" s="3">
        <v>29474.150000000005</v>
      </c>
      <c r="E75" s="9">
        <f t="shared" si="1"/>
        <v>27302.849999999995</v>
      </c>
    </row>
    <row r="76" spans="1:5">
      <c r="A76" s="12" t="s">
        <v>1519</v>
      </c>
      <c r="B76" s="3">
        <v>3017</v>
      </c>
      <c r="C76" s="9">
        <v>244.08</v>
      </c>
      <c r="D76" s="3">
        <v>1471.26</v>
      </c>
      <c r="E76" s="9">
        <f t="shared" si="1"/>
        <v>1545.74</v>
      </c>
    </row>
    <row r="77" spans="1:5">
      <c r="A77" s="11" t="s">
        <v>1348</v>
      </c>
      <c r="B77" s="3">
        <v>0</v>
      </c>
      <c r="C77" s="9">
        <v>0</v>
      </c>
      <c r="D77" s="3">
        <v>0</v>
      </c>
      <c r="E77" s="9">
        <f t="shared" si="1"/>
        <v>0</v>
      </c>
    </row>
    <row r="78" spans="1:5">
      <c r="A78" s="12" t="s">
        <v>1520</v>
      </c>
      <c r="B78" s="3">
        <v>0</v>
      </c>
      <c r="C78" s="9">
        <v>0</v>
      </c>
      <c r="D78" s="3">
        <v>0</v>
      </c>
      <c r="E78" s="9">
        <f t="shared" si="1"/>
        <v>0</v>
      </c>
    </row>
    <row r="79" spans="1:5">
      <c r="A79" s="11" t="s">
        <v>1353</v>
      </c>
      <c r="B79" s="3">
        <v>1786172</v>
      </c>
      <c r="C79" s="9">
        <v>67591.210000000006</v>
      </c>
      <c r="D79" s="3">
        <v>300176.81</v>
      </c>
      <c r="E79" s="9">
        <f t="shared" si="1"/>
        <v>1485995.19</v>
      </c>
    </row>
    <row r="80" spans="1:5">
      <c r="A80" s="12" t="s">
        <v>1529</v>
      </c>
      <c r="B80" s="3">
        <v>400</v>
      </c>
      <c r="C80" s="9">
        <v>0</v>
      </c>
      <c r="D80" s="3">
        <v>0</v>
      </c>
      <c r="E80" s="9">
        <f t="shared" si="1"/>
        <v>400</v>
      </c>
    </row>
    <row r="81" spans="1:5">
      <c r="A81" s="12" t="s">
        <v>1536</v>
      </c>
      <c r="B81" s="3">
        <v>2561</v>
      </c>
      <c r="C81" s="9">
        <v>0</v>
      </c>
      <c r="D81" s="3">
        <v>0</v>
      </c>
      <c r="E81" s="9">
        <f t="shared" si="1"/>
        <v>2561</v>
      </c>
    </row>
    <row r="82" spans="1:5">
      <c r="A82" s="12" t="s">
        <v>1555</v>
      </c>
      <c r="B82" s="3">
        <v>54900</v>
      </c>
      <c r="C82" s="9">
        <v>0</v>
      </c>
      <c r="D82" s="3">
        <v>0</v>
      </c>
      <c r="E82" s="9">
        <f t="shared" si="1"/>
        <v>54900</v>
      </c>
    </row>
    <row r="83" spans="1:5">
      <c r="A83" s="12" t="s">
        <v>1521</v>
      </c>
      <c r="B83" s="3">
        <v>1728311</v>
      </c>
      <c r="C83" s="9">
        <v>67591.210000000006</v>
      </c>
      <c r="D83" s="3">
        <v>300176.81</v>
      </c>
      <c r="E83" s="9">
        <f t="shared" si="1"/>
        <v>1428134.19</v>
      </c>
    </row>
    <row r="84" spans="1:5">
      <c r="A84" s="11" t="s">
        <v>1351</v>
      </c>
      <c r="B84" s="3">
        <v>8200000</v>
      </c>
      <c r="C84" s="9">
        <v>1885383.41</v>
      </c>
      <c r="D84" s="3">
        <v>5581292.3099999996</v>
      </c>
      <c r="E84" s="9">
        <f t="shared" si="1"/>
        <v>2618707.6900000004</v>
      </c>
    </row>
    <row r="85" spans="1:5">
      <c r="A85" s="12" t="s">
        <v>1556</v>
      </c>
      <c r="B85" s="3">
        <v>8200000</v>
      </c>
      <c r="C85" s="9">
        <v>1885383.41</v>
      </c>
      <c r="D85" s="3">
        <v>5581292.3099999996</v>
      </c>
      <c r="E85" s="9">
        <f t="shared" si="1"/>
        <v>2618707.6900000004</v>
      </c>
    </row>
    <row r="86" spans="1:5">
      <c r="A86" s="11" t="s">
        <v>1350</v>
      </c>
      <c r="B86" s="3">
        <v>418319</v>
      </c>
      <c r="C86" s="9">
        <v>641.02</v>
      </c>
      <c r="D86" s="3">
        <v>33941.199999999997</v>
      </c>
      <c r="E86" s="9">
        <f t="shared" si="1"/>
        <v>384377.8</v>
      </c>
    </row>
    <row r="87" spans="1:5">
      <c r="A87" s="12" t="s">
        <v>1549</v>
      </c>
      <c r="B87" s="3">
        <v>3432</v>
      </c>
      <c r="C87" s="9">
        <v>0</v>
      </c>
      <c r="D87" s="3">
        <v>0</v>
      </c>
      <c r="E87" s="9">
        <f t="shared" si="1"/>
        <v>3432</v>
      </c>
    </row>
    <row r="88" spans="1:5">
      <c r="A88" s="12" t="s">
        <v>1522</v>
      </c>
      <c r="B88" s="3">
        <v>4084</v>
      </c>
      <c r="C88" s="9">
        <v>0</v>
      </c>
      <c r="D88" s="3">
        <v>0</v>
      </c>
      <c r="E88" s="9">
        <f t="shared" si="1"/>
        <v>4084</v>
      </c>
    </row>
    <row r="89" spans="1:5">
      <c r="A89" s="12" t="s">
        <v>1533</v>
      </c>
      <c r="B89" s="3">
        <v>6408</v>
      </c>
      <c r="C89" s="9">
        <v>0</v>
      </c>
      <c r="D89" s="3">
        <v>6179.18</v>
      </c>
      <c r="E89" s="9">
        <f t="shared" si="1"/>
        <v>228.81999999999971</v>
      </c>
    </row>
    <row r="90" spans="1:5">
      <c r="A90" s="12" t="s">
        <v>1535</v>
      </c>
      <c r="B90" s="3">
        <v>161279</v>
      </c>
      <c r="C90" s="9">
        <v>0</v>
      </c>
      <c r="D90" s="3">
        <v>0</v>
      </c>
      <c r="E90" s="9">
        <f t="shared" si="1"/>
        <v>161279</v>
      </c>
    </row>
    <row r="91" spans="1:5">
      <c r="A91" s="12" t="s">
        <v>1551</v>
      </c>
      <c r="B91" s="3">
        <v>3598</v>
      </c>
      <c r="C91" s="9">
        <v>0</v>
      </c>
      <c r="D91" s="3">
        <v>0</v>
      </c>
      <c r="E91" s="9">
        <f t="shared" si="1"/>
        <v>3598</v>
      </c>
    </row>
    <row r="92" spans="1:5">
      <c r="A92" s="12" t="s">
        <v>1530</v>
      </c>
      <c r="B92" s="3">
        <v>673</v>
      </c>
      <c r="C92" s="9">
        <v>0</v>
      </c>
      <c r="D92" s="3">
        <v>0</v>
      </c>
      <c r="E92" s="9">
        <f t="shared" si="1"/>
        <v>673</v>
      </c>
    </row>
    <row r="93" spans="1:5">
      <c r="A93" s="12" t="s">
        <v>1552</v>
      </c>
      <c r="B93" s="3">
        <v>2358</v>
      </c>
      <c r="C93" s="9">
        <v>0</v>
      </c>
      <c r="D93" s="3">
        <v>0</v>
      </c>
      <c r="E93" s="9">
        <f t="shared" si="1"/>
        <v>2358</v>
      </c>
    </row>
    <row r="94" spans="1:5">
      <c r="A94" s="12" t="s">
        <v>1524</v>
      </c>
      <c r="B94" s="3">
        <v>61832</v>
      </c>
      <c r="C94" s="9">
        <v>0</v>
      </c>
      <c r="D94" s="3">
        <v>0</v>
      </c>
      <c r="E94" s="9">
        <f t="shared" si="1"/>
        <v>61832</v>
      </c>
    </row>
    <row r="95" spans="1:5">
      <c r="A95" s="12" t="s">
        <v>1525</v>
      </c>
      <c r="B95" s="3">
        <v>77108</v>
      </c>
      <c r="C95" s="9">
        <v>0</v>
      </c>
      <c r="D95" s="3">
        <v>4188.3599999999997</v>
      </c>
      <c r="E95" s="9">
        <f t="shared" si="1"/>
        <v>72919.64</v>
      </c>
    </row>
    <row r="96" spans="1:5">
      <c r="A96" s="12" t="s">
        <v>1531</v>
      </c>
      <c r="B96" s="3">
        <v>1348</v>
      </c>
      <c r="C96" s="9">
        <v>0</v>
      </c>
      <c r="D96" s="3">
        <v>0</v>
      </c>
      <c r="E96" s="9">
        <f t="shared" si="1"/>
        <v>1348</v>
      </c>
    </row>
    <row r="97" spans="1:5">
      <c r="A97" s="12" t="s">
        <v>1526</v>
      </c>
      <c r="B97" s="3">
        <v>3783</v>
      </c>
      <c r="C97" s="9">
        <v>241.02</v>
      </c>
      <c r="D97" s="3">
        <v>785.59999999999991</v>
      </c>
      <c r="E97" s="9">
        <f t="shared" si="1"/>
        <v>2997.4</v>
      </c>
    </row>
    <row r="98" spans="1:5">
      <c r="A98" s="12" t="s">
        <v>1534</v>
      </c>
      <c r="B98" s="3">
        <v>73835</v>
      </c>
      <c r="C98" s="9">
        <v>0</v>
      </c>
      <c r="D98" s="3">
        <v>7429.0599999999995</v>
      </c>
      <c r="E98" s="9">
        <f t="shared" si="1"/>
        <v>66405.94</v>
      </c>
    </row>
    <row r="99" spans="1:5">
      <c r="A99" s="12" t="s">
        <v>1553</v>
      </c>
      <c r="B99" s="3">
        <v>4425</v>
      </c>
      <c r="C99" s="9">
        <v>400</v>
      </c>
      <c r="D99" s="3">
        <v>1635</v>
      </c>
      <c r="E99" s="9">
        <f t="shared" si="1"/>
        <v>2790</v>
      </c>
    </row>
    <row r="100" spans="1:5">
      <c r="A100" s="12" t="s">
        <v>1532</v>
      </c>
      <c r="B100" s="3">
        <v>432</v>
      </c>
      <c r="C100" s="9">
        <v>0</v>
      </c>
      <c r="D100" s="3">
        <v>0</v>
      </c>
      <c r="E100" s="9">
        <f t="shared" si="1"/>
        <v>432</v>
      </c>
    </row>
    <row r="101" spans="1:5">
      <c r="A101" s="12" t="s">
        <v>1527</v>
      </c>
      <c r="B101" s="3">
        <v>13724</v>
      </c>
      <c r="C101" s="9">
        <v>0</v>
      </c>
      <c r="D101" s="3">
        <v>13724</v>
      </c>
      <c r="E101" s="9">
        <f t="shared" si="1"/>
        <v>0</v>
      </c>
    </row>
    <row r="102" spans="1:5">
      <c r="A102" s="12" t="s">
        <v>1528</v>
      </c>
      <c r="B102" s="3">
        <v>0</v>
      </c>
      <c r="C102" s="9">
        <v>0</v>
      </c>
      <c r="D102" s="3">
        <v>0</v>
      </c>
      <c r="E102" s="9">
        <f t="shared" si="1"/>
        <v>0</v>
      </c>
    </row>
    <row r="103" spans="1:5">
      <c r="A103" s="14" t="s">
        <v>1458</v>
      </c>
      <c r="B103" s="15">
        <v>7213956</v>
      </c>
      <c r="C103" s="4">
        <v>562439.94000000006</v>
      </c>
      <c r="D103" s="15">
        <v>3496068.33</v>
      </c>
      <c r="E103" s="4">
        <f t="shared" si="1"/>
        <v>3717887.67</v>
      </c>
    </row>
    <row r="104" spans="1:5">
      <c r="A104" s="11" t="s">
        <v>1346</v>
      </c>
      <c r="B104" s="3">
        <v>4603274</v>
      </c>
      <c r="C104" s="9">
        <v>398709.72000000003</v>
      </c>
      <c r="D104" s="3">
        <v>2655740.7500000005</v>
      </c>
      <c r="E104" s="9">
        <f t="shared" si="1"/>
        <v>1947533.2499999995</v>
      </c>
    </row>
    <row r="105" spans="1:5">
      <c r="A105" s="12" t="s">
        <v>1505</v>
      </c>
      <c r="B105" s="3">
        <v>3444321</v>
      </c>
      <c r="C105" s="9">
        <v>239164.39</v>
      </c>
      <c r="D105" s="3">
        <v>1528638.37</v>
      </c>
      <c r="E105" s="9">
        <f t="shared" si="1"/>
        <v>1915682.63</v>
      </c>
    </row>
    <row r="106" spans="1:5">
      <c r="A106" s="12" t="s">
        <v>1506</v>
      </c>
      <c r="B106" s="3">
        <v>600375</v>
      </c>
      <c r="C106" s="9">
        <v>94303.79</v>
      </c>
      <c r="D106" s="3">
        <v>677894.2</v>
      </c>
      <c r="E106" s="9">
        <f t="shared" si="1"/>
        <v>-77519.199999999953</v>
      </c>
    </row>
    <row r="107" spans="1:5">
      <c r="A107" s="12" t="s">
        <v>1507</v>
      </c>
      <c r="B107" s="3">
        <v>0</v>
      </c>
      <c r="C107" s="9">
        <v>0</v>
      </c>
      <c r="D107" s="3">
        <v>0</v>
      </c>
      <c r="E107" s="9">
        <f t="shared" si="1"/>
        <v>0</v>
      </c>
    </row>
    <row r="108" spans="1:5">
      <c r="A108" s="12" t="s">
        <v>1508</v>
      </c>
      <c r="B108" s="3">
        <v>287027</v>
      </c>
      <c r="C108" s="9">
        <v>45974.9</v>
      </c>
      <c r="D108" s="3">
        <v>166325.81</v>
      </c>
      <c r="E108" s="9">
        <f t="shared" si="1"/>
        <v>120701.19</v>
      </c>
    </row>
    <row r="109" spans="1:5">
      <c r="A109" s="12" t="s">
        <v>1509</v>
      </c>
      <c r="B109" s="3">
        <v>271551</v>
      </c>
      <c r="C109" s="9">
        <v>15966.64</v>
      </c>
      <c r="D109" s="3">
        <v>266382.37</v>
      </c>
      <c r="E109" s="9">
        <f t="shared" si="1"/>
        <v>5168.6300000000047</v>
      </c>
    </row>
    <row r="110" spans="1:5">
      <c r="A110" s="12" t="s">
        <v>1510</v>
      </c>
      <c r="B110" s="3">
        <v>0</v>
      </c>
      <c r="C110" s="9">
        <v>0</v>
      </c>
      <c r="D110" s="3">
        <v>0</v>
      </c>
      <c r="E110" s="9">
        <f t="shared" si="1"/>
        <v>0</v>
      </c>
    </row>
    <row r="111" spans="1:5">
      <c r="A111" s="12" t="s">
        <v>1512</v>
      </c>
      <c r="B111" s="3">
        <v>0</v>
      </c>
      <c r="C111" s="9">
        <v>3300</v>
      </c>
      <c r="D111" s="3">
        <v>16500</v>
      </c>
      <c r="E111" s="9">
        <f t="shared" si="1"/>
        <v>-16500</v>
      </c>
    </row>
    <row r="112" spans="1:5">
      <c r="A112" s="11" t="s">
        <v>1347</v>
      </c>
      <c r="B112" s="3">
        <v>986898</v>
      </c>
      <c r="C112" s="9">
        <v>72508.319999999992</v>
      </c>
      <c r="D112" s="3">
        <v>462131.97</v>
      </c>
      <c r="E112" s="9">
        <f t="shared" si="1"/>
        <v>524766.03</v>
      </c>
    </row>
    <row r="113" spans="1:5">
      <c r="A113" s="12" t="s">
        <v>1513</v>
      </c>
      <c r="B113" s="3">
        <v>96993</v>
      </c>
      <c r="C113" s="9">
        <v>9888</v>
      </c>
      <c r="D113" s="3">
        <v>57639</v>
      </c>
      <c r="E113" s="9">
        <f t="shared" si="1"/>
        <v>39354</v>
      </c>
    </row>
    <row r="114" spans="1:5">
      <c r="A114" s="12" t="s">
        <v>1514</v>
      </c>
      <c r="B114" s="3">
        <v>757751</v>
      </c>
      <c r="C114" s="9">
        <v>52907.57</v>
      </c>
      <c r="D114" s="3">
        <v>341720.22</v>
      </c>
      <c r="E114" s="9">
        <f t="shared" si="1"/>
        <v>416030.78</v>
      </c>
    </row>
    <row r="115" spans="1:5">
      <c r="A115" s="12" t="s">
        <v>1515</v>
      </c>
      <c r="B115" s="3">
        <v>48145</v>
      </c>
      <c r="C115" s="9">
        <v>3433.26</v>
      </c>
      <c r="D115" s="3">
        <v>21884.130000000005</v>
      </c>
      <c r="E115" s="9">
        <f t="shared" si="1"/>
        <v>26260.869999999995</v>
      </c>
    </row>
    <row r="116" spans="1:5">
      <c r="A116" s="12" t="s">
        <v>1516</v>
      </c>
      <c r="B116" s="3">
        <v>31297</v>
      </c>
      <c r="C116" s="9">
        <v>2235.1799999999998</v>
      </c>
      <c r="D116" s="3">
        <v>13962.78</v>
      </c>
      <c r="E116" s="9">
        <f t="shared" si="1"/>
        <v>17334.22</v>
      </c>
    </row>
    <row r="117" spans="1:5">
      <c r="A117" s="12" t="s">
        <v>1517</v>
      </c>
      <c r="B117" s="3">
        <v>0</v>
      </c>
      <c r="C117" s="9">
        <v>0</v>
      </c>
      <c r="D117" s="3">
        <v>0</v>
      </c>
      <c r="E117" s="9">
        <f t="shared" si="1"/>
        <v>0</v>
      </c>
    </row>
    <row r="118" spans="1:5">
      <c r="A118" s="12" t="s">
        <v>1518</v>
      </c>
      <c r="B118" s="3">
        <v>50266</v>
      </c>
      <c r="C118" s="9">
        <v>3874.81</v>
      </c>
      <c r="D118" s="3">
        <v>25827.480000000003</v>
      </c>
      <c r="E118" s="9">
        <f t="shared" si="1"/>
        <v>24438.519999999997</v>
      </c>
    </row>
    <row r="119" spans="1:5">
      <c r="A119" s="12" t="s">
        <v>1519</v>
      </c>
      <c r="B119" s="3">
        <v>2446</v>
      </c>
      <c r="C119" s="9">
        <v>169.5</v>
      </c>
      <c r="D119" s="3">
        <v>1098.3600000000001</v>
      </c>
      <c r="E119" s="9">
        <f t="shared" si="1"/>
        <v>1347.6399999999999</v>
      </c>
    </row>
    <row r="120" spans="1:5">
      <c r="A120" s="11" t="s">
        <v>1348</v>
      </c>
      <c r="B120" s="3">
        <v>181999</v>
      </c>
      <c r="C120" s="9">
        <v>0</v>
      </c>
      <c r="D120" s="3">
        <v>0</v>
      </c>
      <c r="E120" s="9">
        <f t="shared" si="1"/>
        <v>181999</v>
      </c>
    </row>
    <row r="121" spans="1:5">
      <c r="A121" s="12" t="s">
        <v>1520</v>
      </c>
      <c r="B121" s="3">
        <v>181999</v>
      </c>
      <c r="C121" s="9">
        <v>0</v>
      </c>
      <c r="D121" s="3">
        <v>0</v>
      </c>
      <c r="E121" s="9">
        <f t="shared" si="1"/>
        <v>181999</v>
      </c>
    </row>
    <row r="122" spans="1:5">
      <c r="A122" s="11" t="s">
        <v>1353</v>
      </c>
      <c r="B122" s="3">
        <v>608903</v>
      </c>
      <c r="C122" s="9">
        <v>5212.5200000000004</v>
      </c>
      <c r="D122" s="3">
        <v>30247.609999999997</v>
      </c>
      <c r="E122" s="9">
        <f t="shared" si="1"/>
        <v>578655.39</v>
      </c>
    </row>
    <row r="123" spans="1:5">
      <c r="A123" s="12" t="s">
        <v>1529</v>
      </c>
      <c r="B123" s="3">
        <v>400</v>
      </c>
      <c r="C123" s="9">
        <v>0</v>
      </c>
      <c r="D123" s="3">
        <v>0</v>
      </c>
      <c r="E123" s="9">
        <f t="shared" si="1"/>
        <v>400</v>
      </c>
    </row>
    <row r="124" spans="1:5">
      <c r="A124" s="12" t="s">
        <v>1536</v>
      </c>
      <c r="B124" s="3">
        <v>1700</v>
      </c>
      <c r="C124" s="9">
        <v>0</v>
      </c>
      <c r="D124" s="3">
        <v>0</v>
      </c>
      <c r="E124" s="9">
        <f t="shared" si="1"/>
        <v>1700</v>
      </c>
    </row>
    <row r="125" spans="1:5">
      <c r="A125" s="12" t="s">
        <v>1557</v>
      </c>
      <c r="B125" s="3">
        <v>30699</v>
      </c>
      <c r="C125" s="9">
        <v>1221.1600000000001</v>
      </c>
      <c r="D125" s="3">
        <v>1529.8000000000002</v>
      </c>
      <c r="E125" s="9">
        <f t="shared" si="1"/>
        <v>29169.200000000001</v>
      </c>
    </row>
    <row r="126" spans="1:5">
      <c r="A126" s="12" t="s">
        <v>1521</v>
      </c>
      <c r="B126" s="3">
        <v>576104</v>
      </c>
      <c r="C126" s="9">
        <v>3991.36</v>
      </c>
      <c r="D126" s="3">
        <v>28717.809999999998</v>
      </c>
      <c r="E126" s="9">
        <f t="shared" si="1"/>
        <v>547386.18999999994</v>
      </c>
    </row>
    <row r="127" spans="1:5">
      <c r="A127" s="11" t="s">
        <v>1349</v>
      </c>
      <c r="B127" s="3">
        <v>0</v>
      </c>
      <c r="C127" s="9">
        <v>0</v>
      </c>
      <c r="D127" s="3">
        <v>0</v>
      </c>
      <c r="E127" s="9">
        <f t="shared" si="1"/>
        <v>0</v>
      </c>
    </row>
    <row r="128" spans="1:5">
      <c r="A128" s="12" t="s">
        <v>1544</v>
      </c>
      <c r="B128" s="3">
        <v>0</v>
      </c>
      <c r="C128" s="9">
        <v>0</v>
      </c>
      <c r="D128" s="3">
        <v>0</v>
      </c>
      <c r="E128" s="9">
        <f t="shared" si="1"/>
        <v>0</v>
      </c>
    </row>
    <row r="129" spans="1:5">
      <c r="A129" s="11" t="s">
        <v>1351</v>
      </c>
      <c r="B129" s="3">
        <v>500000</v>
      </c>
      <c r="C129" s="9">
        <v>58349.46</v>
      </c>
      <c r="D129" s="3">
        <v>180311.52</v>
      </c>
      <c r="E129" s="9">
        <f t="shared" si="1"/>
        <v>319688.48</v>
      </c>
    </row>
    <row r="130" spans="1:5">
      <c r="A130" s="12" t="s">
        <v>1556</v>
      </c>
      <c r="B130" s="3">
        <v>500000</v>
      </c>
      <c r="C130" s="9">
        <v>58349.46</v>
      </c>
      <c r="D130" s="3">
        <v>180311.52</v>
      </c>
      <c r="E130" s="9">
        <f t="shared" si="1"/>
        <v>319688.48</v>
      </c>
    </row>
    <row r="131" spans="1:5">
      <c r="A131" s="11" t="s">
        <v>1350</v>
      </c>
      <c r="B131" s="3">
        <v>332882</v>
      </c>
      <c r="C131" s="9">
        <v>27659.919999999998</v>
      </c>
      <c r="D131" s="3">
        <v>167636.48000000001</v>
      </c>
      <c r="E131" s="9">
        <f t="shared" si="1"/>
        <v>165245.51999999999</v>
      </c>
    </row>
    <row r="132" spans="1:5">
      <c r="A132" s="12" t="s">
        <v>1533</v>
      </c>
      <c r="B132" s="3">
        <v>178572</v>
      </c>
      <c r="C132" s="9">
        <v>27659.919999999998</v>
      </c>
      <c r="D132" s="3">
        <v>156891.94</v>
      </c>
      <c r="E132" s="9">
        <f t="shared" si="1"/>
        <v>21680.059999999998</v>
      </c>
    </row>
    <row r="133" spans="1:5">
      <c r="A133" s="12" t="s">
        <v>1524</v>
      </c>
      <c r="B133" s="3">
        <v>50312</v>
      </c>
      <c r="C133" s="9">
        <v>0</v>
      </c>
      <c r="D133" s="3">
        <v>0</v>
      </c>
      <c r="E133" s="9">
        <f t="shared" si="1"/>
        <v>50312</v>
      </c>
    </row>
    <row r="134" spans="1:5">
      <c r="A134" s="12" t="s">
        <v>1525</v>
      </c>
      <c r="B134" s="3">
        <v>22750</v>
      </c>
      <c r="C134" s="9">
        <v>0</v>
      </c>
      <c r="D134" s="3">
        <v>1633.06</v>
      </c>
      <c r="E134" s="9">
        <f t="shared" ref="E134:E140" si="2">B134-D134</f>
        <v>21116.94</v>
      </c>
    </row>
    <row r="135" spans="1:5">
      <c r="A135" s="12" t="s">
        <v>1526</v>
      </c>
      <c r="B135" s="3">
        <v>27450</v>
      </c>
      <c r="C135" s="9">
        <v>0</v>
      </c>
      <c r="D135" s="3">
        <v>1666.67</v>
      </c>
      <c r="E135" s="9">
        <f t="shared" si="2"/>
        <v>25783.33</v>
      </c>
    </row>
    <row r="136" spans="1:5">
      <c r="A136" s="12" t="s">
        <v>1534</v>
      </c>
      <c r="B136" s="3">
        <v>50570</v>
      </c>
      <c r="C136" s="9">
        <v>0</v>
      </c>
      <c r="D136" s="3">
        <v>7444.81</v>
      </c>
      <c r="E136" s="9">
        <f t="shared" si="2"/>
        <v>43125.19</v>
      </c>
    </row>
    <row r="137" spans="1:5">
      <c r="A137" s="12" t="s">
        <v>1553</v>
      </c>
      <c r="B137" s="3">
        <v>1770</v>
      </c>
      <c r="C137" s="9">
        <v>0</v>
      </c>
      <c r="D137" s="3">
        <v>0</v>
      </c>
      <c r="E137" s="9">
        <f t="shared" si="2"/>
        <v>1770</v>
      </c>
    </row>
    <row r="138" spans="1:5">
      <c r="A138" s="12" t="s">
        <v>1527</v>
      </c>
      <c r="B138" s="3">
        <v>1458</v>
      </c>
      <c r="C138" s="9">
        <v>0</v>
      </c>
      <c r="D138" s="3">
        <v>0</v>
      </c>
      <c r="E138" s="9">
        <f t="shared" si="2"/>
        <v>1458</v>
      </c>
    </row>
    <row r="139" spans="1:5">
      <c r="A139" s="13" t="s">
        <v>1528</v>
      </c>
      <c r="B139" s="3">
        <v>0</v>
      </c>
      <c r="C139" s="10">
        <v>0</v>
      </c>
      <c r="D139" s="3">
        <v>0</v>
      </c>
      <c r="E139" s="10">
        <f t="shared" si="2"/>
        <v>0</v>
      </c>
    </row>
    <row r="140" spans="1:5">
      <c r="A140" s="8" t="s">
        <v>1345</v>
      </c>
      <c r="B140" s="6">
        <v>55137406</v>
      </c>
      <c r="C140" s="6">
        <v>6552825.2299999995</v>
      </c>
      <c r="D140" s="6">
        <v>25637392.950000003</v>
      </c>
      <c r="E140" s="6">
        <f t="shared" si="2"/>
        <v>29500013.049999997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>
  <dimension ref="A1:E1197"/>
  <sheetViews>
    <sheetView workbookViewId="0">
      <selection activeCell="H20" sqref="H20"/>
    </sheetView>
  </sheetViews>
  <sheetFormatPr defaultRowHeight="12.75"/>
  <cols>
    <col min="1" max="1" width="77.28515625" style="2" customWidth="1"/>
    <col min="2" max="2" width="14.5703125" style="3" customWidth="1"/>
    <col min="3" max="3" width="16.42578125" style="3" customWidth="1"/>
    <col min="4" max="4" width="18.7109375" style="17" customWidth="1"/>
    <col min="5" max="16384" width="9.140625" style="2"/>
  </cols>
  <sheetData>
    <row r="1" spans="1:5" ht="18">
      <c r="A1" s="64" t="s">
        <v>1864</v>
      </c>
    </row>
    <row r="5" spans="1:5">
      <c r="A5" s="45"/>
      <c r="B5" s="47"/>
      <c r="C5" s="46"/>
      <c r="D5" s="51"/>
    </row>
    <row r="6" spans="1:5">
      <c r="A6" s="50"/>
      <c r="B6" s="58" t="s">
        <v>1537</v>
      </c>
      <c r="C6" s="23"/>
      <c r="D6" s="9"/>
    </row>
    <row r="7" spans="1:5" ht="38.25">
      <c r="A7" s="44" t="s">
        <v>1344</v>
      </c>
      <c r="B7" s="42" t="s">
        <v>1611</v>
      </c>
      <c r="C7" s="63" t="s">
        <v>1863</v>
      </c>
      <c r="D7" s="42" t="s">
        <v>1675</v>
      </c>
    </row>
    <row r="8" spans="1:5">
      <c r="A8" s="16" t="s">
        <v>1604</v>
      </c>
      <c r="B8" s="4"/>
      <c r="C8" s="4"/>
      <c r="D8" s="26"/>
    </row>
    <row r="9" spans="1:5">
      <c r="A9" s="14" t="s">
        <v>1425</v>
      </c>
      <c r="B9" s="4">
        <v>-210278</v>
      </c>
      <c r="C9" s="4">
        <v>1087355.9400000002</v>
      </c>
      <c r="D9" s="26">
        <f>C9/B9</f>
        <v>-5.171039956628845</v>
      </c>
    </row>
    <row r="10" spans="1:5">
      <c r="A10" s="27" t="s">
        <v>1326</v>
      </c>
      <c r="B10" s="4">
        <v>2574935</v>
      </c>
      <c r="C10" s="4">
        <v>1087355.9400000002</v>
      </c>
      <c r="D10" s="26">
        <f t="shared" ref="D10:D73" si="0">C10/B10</f>
        <v>0.42228481107290095</v>
      </c>
    </row>
    <row r="11" spans="1:5">
      <c r="A11" s="28" t="s">
        <v>1346</v>
      </c>
      <c r="B11" s="29">
        <v>1938149</v>
      </c>
      <c r="C11" s="29">
        <v>881787.56</v>
      </c>
      <c r="D11" s="30">
        <f t="shared" si="0"/>
        <v>0.45496376181604203</v>
      </c>
    </row>
    <row r="12" spans="1:5">
      <c r="A12" s="25" t="s">
        <v>1505</v>
      </c>
      <c r="B12" s="9">
        <v>1736951</v>
      </c>
      <c r="C12" s="23">
        <v>853821.81</v>
      </c>
      <c r="D12" s="35">
        <f t="shared" si="0"/>
        <v>0.4915635559091765</v>
      </c>
    </row>
    <row r="13" spans="1:5">
      <c r="A13" s="25" t="s">
        <v>1506</v>
      </c>
      <c r="B13" s="9">
        <v>0</v>
      </c>
      <c r="C13" s="23">
        <v>320.43</v>
      </c>
      <c r="D13" s="35">
        <v>0</v>
      </c>
    </row>
    <row r="14" spans="1:5">
      <c r="A14" s="25" t="s">
        <v>1507</v>
      </c>
      <c r="B14" s="9">
        <v>0</v>
      </c>
      <c r="C14" s="23">
        <v>0</v>
      </c>
      <c r="D14" s="35">
        <v>0</v>
      </c>
    </row>
    <row r="15" spans="1:5">
      <c r="A15" s="25" t="s">
        <v>1508</v>
      </c>
      <c r="B15" s="9">
        <v>24826</v>
      </c>
      <c r="C15" s="23">
        <v>24777.32</v>
      </c>
      <c r="D15" s="35">
        <f t="shared" si="0"/>
        <v>0.99803915250140984</v>
      </c>
    </row>
    <row r="16" spans="1:5">
      <c r="A16" s="25" t="s">
        <v>1509</v>
      </c>
      <c r="B16" s="9">
        <v>57306</v>
      </c>
      <c r="C16" s="23">
        <v>0</v>
      </c>
      <c r="D16" s="35">
        <f t="shared" si="0"/>
        <v>0</v>
      </c>
      <c r="E16" s="17"/>
    </row>
    <row r="17" spans="1:4">
      <c r="A17" s="25" t="s">
        <v>1510</v>
      </c>
      <c r="B17" s="9">
        <v>6138</v>
      </c>
      <c r="C17" s="23">
        <v>2868</v>
      </c>
      <c r="D17" s="35">
        <f t="shared" si="0"/>
        <v>0.46725317693059626</v>
      </c>
    </row>
    <row r="18" spans="1:4">
      <c r="A18" s="25" t="s">
        <v>1511</v>
      </c>
      <c r="B18" s="9">
        <v>0</v>
      </c>
      <c r="C18" s="23">
        <v>0</v>
      </c>
      <c r="D18" s="35">
        <v>0</v>
      </c>
    </row>
    <row r="19" spans="1:4">
      <c r="A19" s="25" t="s">
        <v>1512</v>
      </c>
      <c r="B19" s="9">
        <v>112928</v>
      </c>
      <c r="C19" s="23">
        <v>0</v>
      </c>
      <c r="D19" s="35">
        <f t="shared" si="0"/>
        <v>0</v>
      </c>
    </row>
    <row r="20" spans="1:4">
      <c r="A20" s="28" t="s">
        <v>1347</v>
      </c>
      <c r="B20" s="29">
        <v>138135</v>
      </c>
      <c r="C20" s="29">
        <v>85687.01</v>
      </c>
      <c r="D20" s="30">
        <f t="shared" si="0"/>
        <v>0.62031353386180177</v>
      </c>
    </row>
    <row r="21" spans="1:4">
      <c r="A21" s="25" t="s">
        <v>1513</v>
      </c>
      <c r="B21" s="9">
        <v>41255</v>
      </c>
      <c r="C21" s="23">
        <v>28644</v>
      </c>
      <c r="D21" s="35">
        <f t="shared" si="0"/>
        <v>0.69431584050418127</v>
      </c>
    </row>
    <row r="22" spans="1:4">
      <c r="A22" s="25" t="s">
        <v>1514</v>
      </c>
      <c r="B22" s="9">
        <v>65541</v>
      </c>
      <c r="C22" s="23">
        <v>41861.310000000005</v>
      </c>
      <c r="D22" s="35">
        <f t="shared" si="0"/>
        <v>0.6387041699089121</v>
      </c>
    </row>
    <row r="23" spans="1:4">
      <c r="A23" s="25" t="s">
        <v>1515</v>
      </c>
      <c r="B23" s="9">
        <v>4658</v>
      </c>
      <c r="C23" s="23">
        <v>2601.69</v>
      </c>
      <c r="D23" s="35">
        <f t="shared" si="0"/>
        <v>0.5585422928295406</v>
      </c>
    </row>
    <row r="24" spans="1:4">
      <c r="A24" s="25" t="s">
        <v>1516</v>
      </c>
      <c r="B24" s="9">
        <v>5958</v>
      </c>
      <c r="C24" s="23">
        <v>3990.55</v>
      </c>
      <c r="D24" s="35">
        <f t="shared" si="0"/>
        <v>0.66978012755958383</v>
      </c>
    </row>
    <row r="25" spans="1:4">
      <c r="A25" s="25" t="s">
        <v>1517</v>
      </c>
      <c r="B25" s="9">
        <v>0</v>
      </c>
      <c r="C25" s="23">
        <v>0</v>
      </c>
      <c r="D25" s="35">
        <v>0</v>
      </c>
    </row>
    <row r="26" spans="1:4">
      <c r="A26" s="25" t="s">
        <v>1518</v>
      </c>
      <c r="B26" s="9">
        <v>20397</v>
      </c>
      <c r="C26" s="23">
        <v>8429.5400000000009</v>
      </c>
      <c r="D26" s="35">
        <f t="shared" si="0"/>
        <v>0.41327352061577688</v>
      </c>
    </row>
    <row r="27" spans="1:4">
      <c r="A27" s="25" t="s">
        <v>1519</v>
      </c>
      <c r="B27" s="9">
        <v>326</v>
      </c>
      <c r="C27" s="23">
        <v>159.92000000000002</v>
      </c>
      <c r="D27" s="35">
        <f t="shared" si="0"/>
        <v>0.49055214723926382</v>
      </c>
    </row>
    <row r="28" spans="1:4">
      <c r="A28" s="28" t="s">
        <v>1348</v>
      </c>
      <c r="B28" s="29">
        <v>142312</v>
      </c>
      <c r="C28" s="29">
        <v>0</v>
      </c>
      <c r="D28" s="30">
        <f t="shared" si="0"/>
        <v>0</v>
      </c>
    </row>
    <row r="29" spans="1:4">
      <c r="A29" s="25" t="s">
        <v>1520</v>
      </c>
      <c r="B29" s="9">
        <v>142312</v>
      </c>
      <c r="C29" s="23">
        <v>0</v>
      </c>
      <c r="D29" s="35">
        <f t="shared" si="0"/>
        <v>0</v>
      </c>
    </row>
    <row r="30" spans="1:4">
      <c r="A30" s="28" t="s">
        <v>1353</v>
      </c>
      <c r="B30" s="29">
        <v>0</v>
      </c>
      <c r="C30" s="29">
        <v>0</v>
      </c>
      <c r="D30" s="30">
        <v>0</v>
      </c>
    </row>
    <row r="31" spans="1:4">
      <c r="A31" s="25" t="s">
        <v>1521</v>
      </c>
      <c r="B31" s="9">
        <v>0</v>
      </c>
      <c r="C31" s="23">
        <v>0</v>
      </c>
      <c r="D31" s="35">
        <v>0</v>
      </c>
    </row>
    <row r="32" spans="1:4">
      <c r="A32" s="28" t="s">
        <v>1349</v>
      </c>
      <c r="B32" s="29">
        <v>0</v>
      </c>
      <c r="C32" s="29">
        <v>0</v>
      </c>
      <c r="D32" s="30">
        <v>0</v>
      </c>
    </row>
    <row r="33" spans="1:4">
      <c r="A33" s="25" t="s">
        <v>1544</v>
      </c>
      <c r="B33" s="9">
        <v>0</v>
      </c>
      <c r="C33" s="23">
        <v>0</v>
      </c>
      <c r="D33" s="35">
        <v>0</v>
      </c>
    </row>
    <row r="34" spans="1:4">
      <c r="A34" s="28" t="s">
        <v>1350</v>
      </c>
      <c r="B34" s="29">
        <v>356339</v>
      </c>
      <c r="C34" s="29">
        <v>119881.37</v>
      </c>
      <c r="D34" s="30">
        <f t="shared" si="0"/>
        <v>0.33642506152848833</v>
      </c>
    </row>
    <row r="35" spans="1:4">
      <c r="A35" s="25" t="s">
        <v>1522</v>
      </c>
      <c r="B35" s="9">
        <v>514</v>
      </c>
      <c r="C35" s="23">
        <v>0</v>
      </c>
      <c r="D35" s="35">
        <f t="shared" si="0"/>
        <v>0</v>
      </c>
    </row>
    <row r="36" spans="1:4">
      <c r="A36" s="25" t="s">
        <v>1523</v>
      </c>
      <c r="B36" s="9">
        <v>16245</v>
      </c>
      <c r="C36" s="23">
        <v>14588.910000000002</v>
      </c>
      <c r="D36" s="35">
        <f t="shared" si="0"/>
        <v>0.89805540166205</v>
      </c>
    </row>
    <row r="37" spans="1:4">
      <c r="A37" s="25" t="s">
        <v>1524</v>
      </c>
      <c r="B37" s="9">
        <v>18877</v>
      </c>
      <c r="C37" s="23">
        <v>0</v>
      </c>
      <c r="D37" s="35">
        <f t="shared" si="0"/>
        <v>0</v>
      </c>
    </row>
    <row r="38" spans="1:4">
      <c r="A38" s="25" t="s">
        <v>1525</v>
      </c>
      <c r="B38" s="9">
        <v>5000</v>
      </c>
      <c r="C38" s="23">
        <v>2798</v>
      </c>
      <c r="D38" s="35">
        <f t="shared" si="0"/>
        <v>0.55959999999999999</v>
      </c>
    </row>
    <row r="39" spans="1:4">
      <c r="A39" s="25" t="s">
        <v>1526</v>
      </c>
      <c r="B39" s="9">
        <v>4000</v>
      </c>
      <c r="C39" s="23">
        <v>1788.11</v>
      </c>
      <c r="D39" s="35">
        <f t="shared" si="0"/>
        <v>0.44702749999999997</v>
      </c>
    </row>
    <row r="40" spans="1:4">
      <c r="A40" s="25" t="s">
        <v>1527</v>
      </c>
      <c r="B40" s="9">
        <v>123005</v>
      </c>
      <c r="C40" s="23">
        <v>86389.119999999995</v>
      </c>
      <c r="D40" s="35">
        <f t="shared" si="0"/>
        <v>0.70232201943010442</v>
      </c>
    </row>
    <row r="41" spans="1:4">
      <c r="A41" s="25" t="s">
        <v>1528</v>
      </c>
      <c r="B41" s="9">
        <v>21198</v>
      </c>
      <c r="C41" s="23">
        <v>14317.23</v>
      </c>
      <c r="D41" s="35">
        <f t="shared" si="0"/>
        <v>0.67540475516558163</v>
      </c>
    </row>
    <row r="42" spans="1:4">
      <c r="A42" s="25" t="s">
        <v>1656</v>
      </c>
      <c r="B42" s="9">
        <v>167500</v>
      </c>
      <c r="C42" s="23">
        <v>0</v>
      </c>
      <c r="D42" s="35">
        <f t="shared" si="0"/>
        <v>0</v>
      </c>
    </row>
    <row r="43" spans="1:4">
      <c r="A43" s="36" t="s">
        <v>1327</v>
      </c>
      <c r="B43" s="29">
        <v>-3075931</v>
      </c>
      <c r="C43" s="29">
        <v>0</v>
      </c>
      <c r="D43" s="30">
        <f t="shared" si="0"/>
        <v>0</v>
      </c>
    </row>
    <row r="44" spans="1:4">
      <c r="A44" s="28" t="s">
        <v>1687</v>
      </c>
      <c r="B44" s="29">
        <v>-3417850</v>
      </c>
      <c r="C44" s="29">
        <v>0</v>
      </c>
      <c r="D44" s="30">
        <f t="shared" si="0"/>
        <v>0</v>
      </c>
    </row>
    <row r="45" spans="1:4">
      <c r="A45" s="25" t="s">
        <v>1688</v>
      </c>
      <c r="B45" s="9">
        <v>-3417850</v>
      </c>
      <c r="C45" s="23">
        <v>0</v>
      </c>
      <c r="D45" s="35">
        <f t="shared" si="0"/>
        <v>0</v>
      </c>
    </row>
    <row r="46" spans="1:4">
      <c r="A46" s="28" t="s">
        <v>1689</v>
      </c>
      <c r="B46" s="29">
        <v>341919</v>
      </c>
      <c r="C46" s="29">
        <v>0</v>
      </c>
      <c r="D46" s="30">
        <f t="shared" si="0"/>
        <v>0</v>
      </c>
    </row>
    <row r="47" spans="1:4">
      <c r="A47" s="25" t="s">
        <v>1690</v>
      </c>
      <c r="B47" s="9">
        <v>86301</v>
      </c>
      <c r="C47" s="23">
        <v>0</v>
      </c>
      <c r="D47" s="35">
        <f t="shared" si="0"/>
        <v>0</v>
      </c>
    </row>
    <row r="48" spans="1:4">
      <c r="A48" s="25" t="s">
        <v>1691</v>
      </c>
      <c r="B48" s="9">
        <v>67288</v>
      </c>
      <c r="C48" s="23">
        <v>0</v>
      </c>
      <c r="D48" s="35">
        <f t="shared" si="0"/>
        <v>0</v>
      </c>
    </row>
    <row r="49" spans="1:4">
      <c r="A49" s="25" t="s">
        <v>1692</v>
      </c>
      <c r="B49" s="9">
        <v>188330</v>
      </c>
      <c r="C49" s="23">
        <v>0</v>
      </c>
      <c r="D49" s="35">
        <f t="shared" si="0"/>
        <v>0</v>
      </c>
    </row>
    <row r="50" spans="1:4">
      <c r="A50" s="36" t="s">
        <v>1328</v>
      </c>
      <c r="B50" s="29">
        <v>300000</v>
      </c>
      <c r="C50" s="29">
        <v>0</v>
      </c>
      <c r="D50" s="30">
        <f t="shared" si="0"/>
        <v>0</v>
      </c>
    </row>
    <row r="51" spans="1:4">
      <c r="A51" s="28" t="s">
        <v>1698</v>
      </c>
      <c r="B51" s="29">
        <v>300000</v>
      </c>
      <c r="C51" s="29">
        <v>0</v>
      </c>
      <c r="D51" s="30">
        <f t="shared" si="0"/>
        <v>0</v>
      </c>
    </row>
    <row r="52" spans="1:4">
      <c r="A52" s="25" t="s">
        <v>1700</v>
      </c>
      <c r="B52" s="9">
        <v>300000</v>
      </c>
      <c r="C52" s="23">
        <v>0</v>
      </c>
      <c r="D52" s="35">
        <f t="shared" si="0"/>
        <v>0</v>
      </c>
    </row>
    <row r="53" spans="1:4">
      <c r="A53" s="36" t="s">
        <v>1329</v>
      </c>
      <c r="B53" s="29">
        <v>-9282</v>
      </c>
      <c r="C53" s="29">
        <v>0</v>
      </c>
      <c r="D53" s="30">
        <f t="shared" si="0"/>
        <v>0</v>
      </c>
    </row>
    <row r="54" spans="1:4">
      <c r="A54" s="28" t="s">
        <v>1704</v>
      </c>
      <c r="B54" s="29">
        <v>-9282</v>
      </c>
      <c r="C54" s="29">
        <v>0</v>
      </c>
      <c r="D54" s="30">
        <f t="shared" si="0"/>
        <v>0</v>
      </c>
    </row>
    <row r="55" spans="1:4">
      <c r="A55" s="25" t="s">
        <v>1705</v>
      </c>
      <c r="B55" s="9">
        <v>-9282</v>
      </c>
      <c r="C55" s="23">
        <v>0</v>
      </c>
      <c r="D55" s="35">
        <f t="shared" si="0"/>
        <v>0</v>
      </c>
    </row>
    <row r="56" spans="1:4">
      <c r="A56" s="14" t="s">
        <v>1427</v>
      </c>
      <c r="B56" s="4">
        <v>-469741</v>
      </c>
      <c r="C56" s="4">
        <v>2070343.25</v>
      </c>
      <c r="D56" s="26">
        <f t="shared" si="0"/>
        <v>-4.4074144049593285</v>
      </c>
    </row>
    <row r="57" spans="1:4">
      <c r="A57" s="36" t="s">
        <v>1326</v>
      </c>
      <c r="B57" s="29">
        <v>4206941</v>
      </c>
      <c r="C57" s="29">
        <v>2070343.25</v>
      </c>
      <c r="D57" s="30">
        <f t="shared" si="0"/>
        <v>0.49212557295193826</v>
      </c>
    </row>
    <row r="58" spans="1:4">
      <c r="A58" s="28" t="s">
        <v>1346</v>
      </c>
      <c r="B58" s="29">
        <v>3240174</v>
      </c>
      <c r="C58" s="29">
        <v>1602136.09</v>
      </c>
      <c r="D58" s="30">
        <f t="shared" si="0"/>
        <v>0.49445989320326628</v>
      </c>
    </row>
    <row r="59" spans="1:4">
      <c r="A59" s="25" t="s">
        <v>1505</v>
      </c>
      <c r="B59" s="9">
        <v>2530030</v>
      </c>
      <c r="C59" s="23">
        <v>1192455.78</v>
      </c>
      <c r="D59" s="35">
        <f t="shared" si="0"/>
        <v>0.47132080647265051</v>
      </c>
    </row>
    <row r="60" spans="1:4">
      <c r="A60" s="25" t="s">
        <v>1506</v>
      </c>
      <c r="B60" s="9">
        <v>0</v>
      </c>
      <c r="C60" s="23">
        <v>0</v>
      </c>
      <c r="D60" s="35">
        <v>0</v>
      </c>
    </row>
    <row r="61" spans="1:4">
      <c r="A61" s="25" t="s">
        <v>1507</v>
      </c>
      <c r="B61" s="9">
        <v>0</v>
      </c>
      <c r="C61" s="23">
        <v>0</v>
      </c>
      <c r="D61" s="35" t="e">
        <f t="shared" si="0"/>
        <v>#DIV/0!</v>
      </c>
    </row>
    <row r="62" spans="1:4">
      <c r="A62" s="25" t="s">
        <v>1508</v>
      </c>
      <c r="B62" s="9">
        <v>200485</v>
      </c>
      <c r="C62" s="23">
        <v>140892.67000000001</v>
      </c>
      <c r="D62" s="35">
        <f t="shared" si="0"/>
        <v>0.70275915903932973</v>
      </c>
    </row>
    <row r="63" spans="1:4">
      <c r="A63" s="25" t="s">
        <v>1509</v>
      </c>
      <c r="B63" s="9">
        <v>137462</v>
      </c>
      <c r="C63" s="23">
        <v>44994.32</v>
      </c>
      <c r="D63" s="35">
        <f t="shared" si="0"/>
        <v>0.32732187804629642</v>
      </c>
    </row>
    <row r="64" spans="1:4">
      <c r="A64" s="25" t="s">
        <v>1510</v>
      </c>
      <c r="B64" s="9">
        <v>0</v>
      </c>
      <c r="C64" s="23">
        <v>2868</v>
      </c>
      <c r="D64" s="35">
        <v>0</v>
      </c>
    </row>
    <row r="65" spans="1:4">
      <c r="A65" s="25" t="s">
        <v>1511</v>
      </c>
      <c r="B65" s="9">
        <v>372197</v>
      </c>
      <c r="C65" s="23">
        <v>220925.32000000004</v>
      </c>
      <c r="D65" s="35">
        <f t="shared" si="0"/>
        <v>0.5935709315228227</v>
      </c>
    </row>
    <row r="66" spans="1:4">
      <c r="A66" s="25" t="s">
        <v>1512</v>
      </c>
      <c r="B66" s="9">
        <v>0</v>
      </c>
      <c r="C66" s="23">
        <v>0</v>
      </c>
      <c r="D66" s="35">
        <v>0</v>
      </c>
    </row>
    <row r="67" spans="1:4">
      <c r="A67" s="28" t="s">
        <v>1347</v>
      </c>
      <c r="B67" s="29">
        <v>455604</v>
      </c>
      <c r="C67" s="29">
        <v>207035.37</v>
      </c>
      <c r="D67" s="30">
        <f t="shared" si="0"/>
        <v>0.45441956172465559</v>
      </c>
    </row>
    <row r="68" spans="1:4">
      <c r="A68" s="25" t="s">
        <v>1513</v>
      </c>
      <c r="B68" s="9">
        <v>96943</v>
      </c>
      <c r="C68" s="23">
        <v>29574</v>
      </c>
      <c r="D68" s="35">
        <f t="shared" si="0"/>
        <v>0.30506586344552983</v>
      </c>
    </row>
    <row r="69" spans="1:4">
      <c r="A69" s="25" t="s">
        <v>1514</v>
      </c>
      <c r="B69" s="9">
        <v>293502</v>
      </c>
      <c r="C69" s="23">
        <v>144132.72</v>
      </c>
      <c r="D69" s="35">
        <f t="shared" si="0"/>
        <v>0.4910791749289613</v>
      </c>
    </row>
    <row r="70" spans="1:4">
      <c r="A70" s="25" t="s">
        <v>1515</v>
      </c>
      <c r="B70" s="9">
        <v>10726</v>
      </c>
      <c r="C70" s="23">
        <v>4461.6000000000004</v>
      </c>
      <c r="D70" s="35">
        <f t="shared" si="0"/>
        <v>0.41596121573746042</v>
      </c>
    </row>
    <row r="71" spans="1:4">
      <c r="A71" s="25" t="s">
        <v>1516</v>
      </c>
      <c r="B71" s="9">
        <v>27835</v>
      </c>
      <c r="C71" s="23">
        <v>13678.58</v>
      </c>
      <c r="D71" s="35">
        <f t="shared" si="0"/>
        <v>0.49141656188252203</v>
      </c>
    </row>
    <row r="72" spans="1:4">
      <c r="A72" s="25" t="s">
        <v>1517</v>
      </c>
      <c r="B72" s="9">
        <v>0</v>
      </c>
      <c r="C72" s="23">
        <v>0</v>
      </c>
      <c r="D72" s="35">
        <v>0</v>
      </c>
    </row>
    <row r="73" spans="1:4">
      <c r="A73" s="25" t="s">
        <v>1518</v>
      </c>
      <c r="B73" s="9">
        <v>26109</v>
      </c>
      <c r="C73" s="23">
        <v>14985.070000000002</v>
      </c>
      <c r="D73" s="35">
        <f t="shared" si="0"/>
        <v>0.57394270175035433</v>
      </c>
    </row>
    <row r="74" spans="1:4">
      <c r="A74" s="25" t="s">
        <v>1519</v>
      </c>
      <c r="B74" s="9">
        <v>489</v>
      </c>
      <c r="C74" s="23">
        <v>203.4</v>
      </c>
      <c r="D74" s="35">
        <f t="shared" ref="D74:D136" si="1">C74/B74</f>
        <v>0.41595092024539876</v>
      </c>
    </row>
    <row r="75" spans="1:4">
      <c r="A75" s="28" t="s">
        <v>1348</v>
      </c>
      <c r="B75" s="29">
        <v>56265</v>
      </c>
      <c r="C75" s="29">
        <v>0</v>
      </c>
      <c r="D75" s="30">
        <f t="shared" si="1"/>
        <v>0</v>
      </c>
    </row>
    <row r="76" spans="1:4">
      <c r="A76" s="25" t="s">
        <v>1520</v>
      </c>
      <c r="B76" s="9">
        <v>56265</v>
      </c>
      <c r="C76" s="23">
        <v>0</v>
      </c>
      <c r="D76" s="35">
        <f t="shared" si="1"/>
        <v>0</v>
      </c>
    </row>
    <row r="77" spans="1:4">
      <c r="A77" s="28" t="s">
        <v>1351</v>
      </c>
      <c r="B77" s="29">
        <v>10000</v>
      </c>
      <c r="C77" s="29">
        <v>0</v>
      </c>
      <c r="D77" s="30">
        <f t="shared" si="1"/>
        <v>0</v>
      </c>
    </row>
    <row r="78" spans="1:4">
      <c r="A78" s="25" t="s">
        <v>1671</v>
      </c>
      <c r="B78" s="9">
        <v>10000</v>
      </c>
      <c r="C78" s="23">
        <v>0</v>
      </c>
      <c r="D78" s="35">
        <f t="shared" si="1"/>
        <v>0</v>
      </c>
    </row>
    <row r="79" spans="1:4">
      <c r="A79" s="28" t="s">
        <v>1350</v>
      </c>
      <c r="B79" s="29">
        <v>444898</v>
      </c>
      <c r="C79" s="29">
        <v>261171.78999999998</v>
      </c>
      <c r="D79" s="30">
        <f t="shared" si="1"/>
        <v>0.58703745577638011</v>
      </c>
    </row>
    <row r="80" spans="1:4">
      <c r="A80" s="25" t="s">
        <v>1522</v>
      </c>
      <c r="B80" s="9">
        <v>41000</v>
      </c>
      <c r="C80" s="23">
        <v>38257</v>
      </c>
      <c r="D80" s="35">
        <f t="shared" si="1"/>
        <v>0.93309756097560981</v>
      </c>
    </row>
    <row r="81" spans="1:4">
      <c r="A81" s="25" t="s">
        <v>1550</v>
      </c>
      <c r="B81" s="9">
        <v>295000</v>
      </c>
      <c r="C81" s="23">
        <v>166345.91999999998</v>
      </c>
      <c r="D81" s="35">
        <f t="shared" si="1"/>
        <v>0.56388447457627111</v>
      </c>
    </row>
    <row r="82" spans="1:4">
      <c r="A82" s="25" t="s">
        <v>1533</v>
      </c>
      <c r="B82" s="9">
        <v>1592</v>
      </c>
      <c r="C82" s="23">
        <v>694.55</v>
      </c>
      <c r="D82" s="35">
        <f t="shared" si="1"/>
        <v>0.43627512562814069</v>
      </c>
    </row>
    <row r="83" spans="1:4">
      <c r="A83" s="25" t="s">
        <v>1523</v>
      </c>
      <c r="B83" s="9">
        <v>2000</v>
      </c>
      <c r="C83" s="23">
        <v>92.42</v>
      </c>
      <c r="D83" s="35">
        <f t="shared" si="1"/>
        <v>4.6210000000000001E-2</v>
      </c>
    </row>
    <row r="84" spans="1:4">
      <c r="A84" s="25" t="s">
        <v>1524</v>
      </c>
      <c r="B84" s="9">
        <v>33320</v>
      </c>
      <c r="C84" s="23">
        <v>0</v>
      </c>
      <c r="D84" s="35">
        <f t="shared" si="1"/>
        <v>0</v>
      </c>
    </row>
    <row r="85" spans="1:4">
      <c r="A85" s="25" t="s">
        <v>1525</v>
      </c>
      <c r="B85" s="9">
        <v>3000</v>
      </c>
      <c r="C85" s="23">
        <v>0</v>
      </c>
      <c r="D85" s="35">
        <f t="shared" si="1"/>
        <v>0</v>
      </c>
    </row>
    <row r="86" spans="1:4">
      <c r="A86" s="25" t="s">
        <v>1531</v>
      </c>
      <c r="B86" s="9">
        <v>749</v>
      </c>
      <c r="C86" s="23">
        <v>749</v>
      </c>
      <c r="D86" s="35">
        <f t="shared" si="1"/>
        <v>1</v>
      </c>
    </row>
    <row r="87" spans="1:4">
      <c r="A87" s="25" t="s">
        <v>1526</v>
      </c>
      <c r="B87" s="9">
        <v>4732</v>
      </c>
      <c r="C87" s="23">
        <v>2604.5299999999997</v>
      </c>
      <c r="D87" s="35">
        <f t="shared" si="1"/>
        <v>0.55040786136939979</v>
      </c>
    </row>
    <row r="88" spans="1:4">
      <c r="A88" s="25" t="s">
        <v>1534</v>
      </c>
      <c r="B88" s="9">
        <v>6000</v>
      </c>
      <c r="C88" s="23">
        <v>0</v>
      </c>
      <c r="D88" s="35">
        <f t="shared" si="1"/>
        <v>0</v>
      </c>
    </row>
    <row r="89" spans="1:4">
      <c r="A89" s="25" t="s">
        <v>1527</v>
      </c>
      <c r="B89" s="9">
        <v>44665</v>
      </c>
      <c r="C89" s="23">
        <v>43756.229999999996</v>
      </c>
      <c r="D89" s="35">
        <f t="shared" si="1"/>
        <v>0.97965364379267872</v>
      </c>
    </row>
    <row r="90" spans="1:4">
      <c r="A90" s="25" t="s">
        <v>1528</v>
      </c>
      <c r="B90" s="9">
        <v>12840</v>
      </c>
      <c r="C90" s="23">
        <v>8672.14</v>
      </c>
      <c r="D90" s="35">
        <f t="shared" si="1"/>
        <v>0.67540031152647972</v>
      </c>
    </row>
    <row r="91" spans="1:4">
      <c r="A91" s="36" t="s">
        <v>1327</v>
      </c>
      <c r="B91" s="29">
        <v>-4669308</v>
      </c>
      <c r="C91" s="29">
        <v>0</v>
      </c>
      <c r="D91" s="30">
        <f t="shared" si="1"/>
        <v>0</v>
      </c>
    </row>
    <row r="92" spans="1:4">
      <c r="A92" s="28" t="s">
        <v>1687</v>
      </c>
      <c r="B92" s="29">
        <v>-5199883</v>
      </c>
      <c r="C92" s="29">
        <v>0</v>
      </c>
      <c r="D92" s="30">
        <f t="shared" si="1"/>
        <v>0</v>
      </c>
    </row>
    <row r="93" spans="1:4">
      <c r="A93" s="25" t="s">
        <v>1688</v>
      </c>
      <c r="B93" s="9">
        <v>-5199883</v>
      </c>
      <c r="C93" s="23">
        <v>0</v>
      </c>
      <c r="D93" s="35">
        <f t="shared" si="1"/>
        <v>0</v>
      </c>
    </row>
    <row r="94" spans="1:4">
      <c r="A94" s="28" t="s">
        <v>1689</v>
      </c>
      <c r="B94" s="29">
        <v>530575</v>
      </c>
      <c r="C94" s="29">
        <v>0</v>
      </c>
      <c r="D94" s="30">
        <f t="shared" si="1"/>
        <v>0</v>
      </c>
    </row>
    <row r="95" spans="1:4">
      <c r="A95" s="25" t="s">
        <v>1690</v>
      </c>
      <c r="B95" s="9">
        <v>144891</v>
      </c>
      <c r="C95" s="23">
        <v>0</v>
      </c>
      <c r="D95" s="35">
        <f t="shared" si="1"/>
        <v>0</v>
      </c>
    </row>
    <row r="96" spans="1:4">
      <c r="A96" s="25" t="s">
        <v>1691</v>
      </c>
      <c r="B96" s="9">
        <v>134577</v>
      </c>
      <c r="C96" s="23">
        <v>0</v>
      </c>
      <c r="D96" s="35">
        <f t="shared" si="1"/>
        <v>0</v>
      </c>
    </row>
    <row r="97" spans="1:4">
      <c r="A97" s="25" t="s">
        <v>1692</v>
      </c>
      <c r="B97" s="9">
        <v>251107</v>
      </c>
      <c r="C97" s="23">
        <v>0</v>
      </c>
      <c r="D97" s="35">
        <f t="shared" si="1"/>
        <v>0</v>
      </c>
    </row>
    <row r="98" spans="1:4">
      <c r="A98" s="36" t="s">
        <v>1328</v>
      </c>
      <c r="B98" s="29">
        <v>0</v>
      </c>
      <c r="C98" s="29">
        <v>0</v>
      </c>
      <c r="D98" s="30">
        <v>0</v>
      </c>
    </row>
    <row r="99" spans="1:4">
      <c r="A99" s="28" t="s">
        <v>1698</v>
      </c>
      <c r="B99" s="29">
        <v>0</v>
      </c>
      <c r="C99" s="29">
        <v>0</v>
      </c>
      <c r="D99" s="30">
        <v>0</v>
      </c>
    </row>
    <row r="100" spans="1:4">
      <c r="A100" s="25" t="s">
        <v>1707</v>
      </c>
      <c r="B100" s="9">
        <v>0</v>
      </c>
      <c r="C100" s="23">
        <v>0</v>
      </c>
      <c r="D100" s="35">
        <v>0</v>
      </c>
    </row>
    <row r="101" spans="1:4">
      <c r="A101" s="36" t="s">
        <v>1329</v>
      </c>
      <c r="B101" s="29">
        <v>-7374</v>
      </c>
      <c r="C101" s="29">
        <v>0</v>
      </c>
      <c r="D101" s="30">
        <f t="shared" si="1"/>
        <v>0</v>
      </c>
    </row>
    <row r="102" spans="1:4">
      <c r="A102" s="28" t="s">
        <v>1704</v>
      </c>
      <c r="B102" s="29">
        <v>-7374</v>
      </c>
      <c r="C102" s="29">
        <v>0</v>
      </c>
      <c r="D102" s="30">
        <f t="shared" si="1"/>
        <v>0</v>
      </c>
    </row>
    <row r="103" spans="1:4">
      <c r="A103" s="25" t="s">
        <v>1705</v>
      </c>
      <c r="B103" s="9">
        <v>-7374</v>
      </c>
      <c r="C103" s="23">
        <v>0</v>
      </c>
      <c r="D103" s="35">
        <f t="shared" si="1"/>
        <v>0</v>
      </c>
    </row>
    <row r="104" spans="1:4">
      <c r="A104" s="14" t="s">
        <v>1428</v>
      </c>
      <c r="B104" s="4">
        <v>417936</v>
      </c>
      <c r="C104" s="4">
        <v>823084.88</v>
      </c>
      <c r="D104" s="26">
        <f t="shared" si="1"/>
        <v>1.9694041192909919</v>
      </c>
    </row>
    <row r="105" spans="1:4">
      <c r="A105" s="27" t="s">
        <v>1326</v>
      </c>
      <c r="B105" s="4">
        <v>2681388</v>
      </c>
      <c r="C105" s="4">
        <v>823084.88</v>
      </c>
      <c r="D105" s="26">
        <f t="shared" si="1"/>
        <v>0.30696224492688118</v>
      </c>
    </row>
    <row r="106" spans="1:4">
      <c r="A106" s="28" t="s">
        <v>1346</v>
      </c>
      <c r="B106" s="29">
        <v>1420867</v>
      </c>
      <c r="C106" s="29">
        <v>553933.25</v>
      </c>
      <c r="D106" s="30">
        <f t="shared" si="1"/>
        <v>0.38985580634922201</v>
      </c>
    </row>
    <row r="107" spans="1:4">
      <c r="A107" s="25" t="s">
        <v>1505</v>
      </c>
      <c r="B107" s="9">
        <v>1101950</v>
      </c>
      <c r="C107" s="23">
        <v>483518.76</v>
      </c>
      <c r="D107" s="35">
        <f t="shared" si="1"/>
        <v>0.43878466355097784</v>
      </c>
    </row>
    <row r="108" spans="1:4">
      <c r="A108" s="25" t="s">
        <v>1506</v>
      </c>
      <c r="B108" s="9">
        <v>0</v>
      </c>
      <c r="C108" s="23">
        <v>0</v>
      </c>
      <c r="D108" s="35">
        <v>0</v>
      </c>
    </row>
    <row r="109" spans="1:4">
      <c r="A109" s="25" t="s">
        <v>1507</v>
      </c>
      <c r="B109" s="9">
        <v>0</v>
      </c>
      <c r="C109" s="23">
        <v>0</v>
      </c>
      <c r="D109" s="35">
        <v>0</v>
      </c>
    </row>
    <row r="110" spans="1:4">
      <c r="A110" s="25" t="s">
        <v>1508</v>
      </c>
      <c r="B110" s="9">
        <v>87329</v>
      </c>
      <c r="C110" s="23">
        <v>33414.730000000003</v>
      </c>
      <c r="D110" s="35">
        <f t="shared" si="1"/>
        <v>0.38263039769148854</v>
      </c>
    </row>
    <row r="111" spans="1:4">
      <c r="A111" s="25" t="s">
        <v>1509</v>
      </c>
      <c r="B111" s="9">
        <v>79360</v>
      </c>
      <c r="C111" s="23">
        <v>0</v>
      </c>
      <c r="D111" s="35">
        <f t="shared" si="1"/>
        <v>0</v>
      </c>
    </row>
    <row r="112" spans="1:4">
      <c r="A112" s="25" t="s">
        <v>1510</v>
      </c>
      <c r="B112" s="9">
        <v>31818</v>
      </c>
      <c r="C112" s="23">
        <v>8190</v>
      </c>
      <c r="D112" s="35">
        <f t="shared" si="1"/>
        <v>0.25740147086554782</v>
      </c>
    </row>
    <row r="113" spans="1:4">
      <c r="A113" s="25" t="s">
        <v>1511</v>
      </c>
      <c r="B113" s="9">
        <v>120410</v>
      </c>
      <c r="C113" s="23">
        <v>28809.760000000002</v>
      </c>
      <c r="D113" s="35">
        <f t="shared" si="1"/>
        <v>0.23926384851756499</v>
      </c>
    </row>
    <row r="114" spans="1:4">
      <c r="A114" s="28" t="s">
        <v>1347</v>
      </c>
      <c r="B114" s="29">
        <v>362478</v>
      </c>
      <c r="C114" s="29">
        <v>147261.68</v>
      </c>
      <c r="D114" s="30">
        <f t="shared" si="1"/>
        <v>0.40626377324968688</v>
      </c>
    </row>
    <row r="115" spans="1:4">
      <c r="A115" s="25" t="s">
        <v>1513</v>
      </c>
      <c r="B115" s="9">
        <v>92849</v>
      </c>
      <c r="C115" s="23">
        <v>37715.399999999994</v>
      </c>
      <c r="D115" s="35">
        <f t="shared" si="1"/>
        <v>0.40620146689786635</v>
      </c>
    </row>
    <row r="116" spans="1:4">
      <c r="A116" s="25" t="s">
        <v>1514</v>
      </c>
      <c r="B116" s="9">
        <v>230550</v>
      </c>
      <c r="C116" s="23">
        <v>92994.9</v>
      </c>
      <c r="D116" s="35">
        <f t="shared" si="1"/>
        <v>0.40336109303838646</v>
      </c>
    </row>
    <row r="117" spans="1:4">
      <c r="A117" s="25" t="s">
        <v>1515</v>
      </c>
      <c r="B117" s="9">
        <v>6148</v>
      </c>
      <c r="C117" s="23">
        <v>2446.3200000000002</v>
      </c>
      <c r="D117" s="35">
        <f t="shared" si="1"/>
        <v>0.39790500975927134</v>
      </c>
    </row>
    <row r="118" spans="1:4">
      <c r="A118" s="25" t="s">
        <v>1516</v>
      </c>
      <c r="B118" s="9">
        <v>20959</v>
      </c>
      <c r="C118" s="23">
        <v>8454.0300000000007</v>
      </c>
      <c r="D118" s="35">
        <f t="shared" si="1"/>
        <v>0.4033603702466721</v>
      </c>
    </row>
    <row r="119" spans="1:4">
      <c r="A119" s="25" t="s">
        <v>1517</v>
      </c>
      <c r="B119" s="9">
        <v>0</v>
      </c>
      <c r="C119" s="23">
        <v>0</v>
      </c>
      <c r="D119" s="35">
        <v>0</v>
      </c>
    </row>
    <row r="120" spans="1:4">
      <c r="A120" s="25" t="s">
        <v>1518</v>
      </c>
      <c r="B120" s="9">
        <v>11646</v>
      </c>
      <c r="C120" s="23">
        <v>5549.3300000000008</v>
      </c>
      <c r="D120" s="35">
        <f t="shared" si="1"/>
        <v>0.47650094453031089</v>
      </c>
    </row>
    <row r="121" spans="1:4">
      <c r="A121" s="25" t="s">
        <v>1519</v>
      </c>
      <c r="B121" s="9">
        <v>326</v>
      </c>
      <c r="C121" s="23">
        <v>101.7</v>
      </c>
      <c r="D121" s="35">
        <f t="shared" si="1"/>
        <v>0.31196319018404911</v>
      </c>
    </row>
    <row r="122" spans="1:4">
      <c r="A122" s="28" t="s">
        <v>1348</v>
      </c>
      <c r="B122" s="29">
        <v>48917</v>
      </c>
      <c r="C122" s="29">
        <v>0</v>
      </c>
      <c r="D122" s="30">
        <f t="shared" si="1"/>
        <v>0</v>
      </c>
    </row>
    <row r="123" spans="1:4">
      <c r="A123" s="25" t="s">
        <v>1520</v>
      </c>
      <c r="B123" s="9">
        <v>48917</v>
      </c>
      <c r="C123" s="23">
        <v>0</v>
      </c>
      <c r="D123" s="35">
        <f t="shared" si="1"/>
        <v>0</v>
      </c>
    </row>
    <row r="124" spans="1:4">
      <c r="A124" s="28" t="s">
        <v>1353</v>
      </c>
      <c r="B124" s="29">
        <v>815</v>
      </c>
      <c r="C124" s="29">
        <v>0</v>
      </c>
      <c r="D124" s="30">
        <f t="shared" si="1"/>
        <v>0</v>
      </c>
    </row>
    <row r="125" spans="1:4">
      <c r="A125" s="25" t="s">
        <v>1529</v>
      </c>
      <c r="B125" s="9">
        <v>815</v>
      </c>
      <c r="C125" s="23">
        <v>0</v>
      </c>
      <c r="D125" s="35">
        <f t="shared" si="1"/>
        <v>0</v>
      </c>
    </row>
    <row r="126" spans="1:4">
      <c r="A126" s="28" t="s">
        <v>1350</v>
      </c>
      <c r="B126" s="29">
        <v>848311</v>
      </c>
      <c r="C126" s="29">
        <v>121889.95</v>
      </c>
      <c r="D126" s="30">
        <f t="shared" si="1"/>
        <v>0.14368545262291776</v>
      </c>
    </row>
    <row r="127" spans="1:4">
      <c r="A127" s="25" t="s">
        <v>1549</v>
      </c>
      <c r="B127" s="9">
        <v>6335</v>
      </c>
      <c r="C127" s="23">
        <v>3920</v>
      </c>
      <c r="D127" s="35">
        <f t="shared" si="1"/>
        <v>0.61878453038674031</v>
      </c>
    </row>
    <row r="128" spans="1:4">
      <c r="A128" s="25" t="s">
        <v>1522</v>
      </c>
      <c r="B128" s="9">
        <v>85689</v>
      </c>
      <c r="C128" s="23">
        <v>0</v>
      </c>
      <c r="D128" s="35">
        <f t="shared" si="1"/>
        <v>0</v>
      </c>
    </row>
    <row r="129" spans="1:4">
      <c r="A129" s="25" t="s">
        <v>1550</v>
      </c>
      <c r="B129" s="9">
        <v>231000</v>
      </c>
      <c r="C129" s="23">
        <v>0</v>
      </c>
      <c r="D129" s="35">
        <f t="shared" si="1"/>
        <v>0</v>
      </c>
    </row>
    <row r="130" spans="1:4">
      <c r="A130" s="25" t="s">
        <v>1523</v>
      </c>
      <c r="B130" s="9">
        <v>2000</v>
      </c>
      <c r="C130" s="23">
        <v>0</v>
      </c>
      <c r="D130" s="35">
        <f t="shared" si="1"/>
        <v>0</v>
      </c>
    </row>
    <row r="131" spans="1:4">
      <c r="A131" s="25" t="s">
        <v>1667</v>
      </c>
      <c r="B131" s="9">
        <v>67000</v>
      </c>
      <c r="C131" s="23">
        <v>22145</v>
      </c>
      <c r="D131" s="35">
        <f t="shared" si="1"/>
        <v>0.33052238805970147</v>
      </c>
    </row>
    <row r="132" spans="1:4">
      <c r="A132" s="25" t="s">
        <v>1524</v>
      </c>
      <c r="B132" s="9">
        <v>15942</v>
      </c>
      <c r="C132" s="23">
        <v>0</v>
      </c>
      <c r="D132" s="35">
        <f t="shared" si="1"/>
        <v>0</v>
      </c>
    </row>
    <row r="133" spans="1:4">
      <c r="A133" s="25" t="s">
        <v>1525</v>
      </c>
      <c r="B133" s="9">
        <v>1000</v>
      </c>
      <c r="C133" s="23">
        <v>0</v>
      </c>
      <c r="D133" s="35">
        <f t="shared" si="1"/>
        <v>0</v>
      </c>
    </row>
    <row r="134" spans="1:4">
      <c r="A134" s="25" t="s">
        <v>1531</v>
      </c>
      <c r="B134" s="9">
        <v>2344</v>
      </c>
      <c r="C134" s="23">
        <v>0</v>
      </c>
      <c r="D134" s="35">
        <f t="shared" si="1"/>
        <v>0</v>
      </c>
    </row>
    <row r="135" spans="1:4">
      <c r="A135" s="25" t="s">
        <v>1526</v>
      </c>
      <c r="B135" s="9">
        <v>29000</v>
      </c>
      <c r="C135" s="23">
        <v>16131.560000000001</v>
      </c>
      <c r="D135" s="35">
        <f t="shared" si="1"/>
        <v>0.5562606896551725</v>
      </c>
    </row>
    <row r="136" spans="1:4">
      <c r="A136" s="25" t="s">
        <v>1527</v>
      </c>
      <c r="B136" s="9">
        <v>58000</v>
      </c>
      <c r="C136" s="23">
        <v>18545.739999999998</v>
      </c>
      <c r="D136" s="35">
        <f t="shared" si="1"/>
        <v>0.31975413793103447</v>
      </c>
    </row>
    <row r="137" spans="1:4">
      <c r="A137" s="25" t="s">
        <v>1528</v>
      </c>
      <c r="B137" s="9">
        <v>0</v>
      </c>
      <c r="C137" s="23">
        <v>0</v>
      </c>
      <c r="D137" s="35">
        <v>0</v>
      </c>
    </row>
    <row r="138" spans="1:4">
      <c r="A138" s="25" t="s">
        <v>1672</v>
      </c>
      <c r="B138" s="9">
        <v>0</v>
      </c>
      <c r="C138" s="23">
        <v>0</v>
      </c>
      <c r="D138" s="35">
        <v>0</v>
      </c>
    </row>
    <row r="139" spans="1:4">
      <c r="A139" s="25" t="s">
        <v>1673</v>
      </c>
      <c r="B139" s="9">
        <v>350001</v>
      </c>
      <c r="C139" s="23">
        <v>61147.65</v>
      </c>
      <c r="D139" s="35">
        <f t="shared" ref="D139:D201" si="2">C139/B139</f>
        <v>0.17470707226550783</v>
      </c>
    </row>
    <row r="140" spans="1:4">
      <c r="A140" s="36" t="s">
        <v>1327</v>
      </c>
      <c r="B140" s="29">
        <v>-2260593</v>
      </c>
      <c r="C140" s="29">
        <v>0</v>
      </c>
      <c r="D140" s="30">
        <f t="shared" si="2"/>
        <v>0</v>
      </c>
    </row>
    <row r="141" spans="1:4">
      <c r="A141" s="28" t="s">
        <v>1687</v>
      </c>
      <c r="B141" s="29">
        <v>-2451628</v>
      </c>
      <c r="C141" s="29">
        <v>0</v>
      </c>
      <c r="D141" s="30">
        <f t="shared" si="2"/>
        <v>0</v>
      </c>
    </row>
    <row r="142" spans="1:4">
      <c r="A142" s="25" t="s">
        <v>1688</v>
      </c>
      <c r="B142" s="9">
        <v>-2451628</v>
      </c>
      <c r="C142" s="23">
        <v>0</v>
      </c>
      <c r="D142" s="35">
        <f t="shared" si="2"/>
        <v>0</v>
      </c>
    </row>
    <row r="143" spans="1:4">
      <c r="A143" s="28" t="s">
        <v>1689</v>
      </c>
      <c r="B143" s="29">
        <v>191035</v>
      </c>
      <c r="C143" s="29">
        <v>0</v>
      </c>
      <c r="D143" s="30">
        <f t="shared" si="2"/>
        <v>0</v>
      </c>
    </row>
    <row r="144" spans="1:4">
      <c r="A144" s="25" t="s">
        <v>1690</v>
      </c>
      <c r="B144" s="9">
        <v>65481</v>
      </c>
      <c r="C144" s="23">
        <v>0</v>
      </c>
      <c r="D144" s="35">
        <f t="shared" si="2"/>
        <v>0</v>
      </c>
    </row>
    <row r="145" spans="1:4">
      <c r="A145" s="25" t="s">
        <v>1692</v>
      </c>
      <c r="B145" s="9">
        <v>125554</v>
      </c>
      <c r="C145" s="23">
        <v>0</v>
      </c>
      <c r="D145" s="35">
        <f t="shared" si="2"/>
        <v>0</v>
      </c>
    </row>
    <row r="146" spans="1:4">
      <c r="A146" s="36" t="s">
        <v>1328</v>
      </c>
      <c r="B146" s="29">
        <v>0</v>
      </c>
      <c r="C146" s="29">
        <v>0</v>
      </c>
      <c r="D146" s="30">
        <v>0</v>
      </c>
    </row>
    <row r="147" spans="1:4">
      <c r="A147" s="28" t="s">
        <v>1698</v>
      </c>
      <c r="B147" s="29">
        <v>0</v>
      </c>
      <c r="C147" s="29">
        <v>0</v>
      </c>
      <c r="D147" s="30">
        <v>0</v>
      </c>
    </row>
    <row r="148" spans="1:4">
      <c r="A148" s="25" t="s">
        <v>1707</v>
      </c>
      <c r="B148" s="9">
        <v>0</v>
      </c>
      <c r="C148" s="23">
        <v>0</v>
      </c>
      <c r="D148" s="35" t="s">
        <v>1706</v>
      </c>
    </row>
    <row r="149" spans="1:4">
      <c r="A149" s="25" t="s">
        <v>1708</v>
      </c>
      <c r="B149" s="9">
        <v>0</v>
      </c>
      <c r="C149" s="23">
        <v>0</v>
      </c>
      <c r="D149" s="35">
        <v>0</v>
      </c>
    </row>
    <row r="150" spans="1:4">
      <c r="A150" s="25" t="s">
        <v>1709</v>
      </c>
      <c r="B150" s="9">
        <v>0</v>
      </c>
      <c r="C150" s="23">
        <v>0</v>
      </c>
      <c r="D150" s="35">
        <v>0</v>
      </c>
    </row>
    <row r="151" spans="1:4">
      <c r="A151" s="36" t="s">
        <v>1329</v>
      </c>
      <c r="B151" s="29">
        <v>-2859</v>
      </c>
      <c r="C151" s="29">
        <v>0</v>
      </c>
      <c r="D151" s="30">
        <f t="shared" si="2"/>
        <v>0</v>
      </c>
    </row>
    <row r="152" spans="1:4">
      <c r="A152" s="28" t="s">
        <v>1704</v>
      </c>
      <c r="B152" s="29">
        <v>-2859</v>
      </c>
      <c r="C152" s="29">
        <v>0</v>
      </c>
      <c r="D152" s="30">
        <f t="shared" si="2"/>
        <v>0</v>
      </c>
    </row>
    <row r="153" spans="1:4">
      <c r="A153" s="25" t="s">
        <v>1705</v>
      </c>
      <c r="B153" s="9">
        <v>-2859</v>
      </c>
      <c r="C153" s="23">
        <v>0</v>
      </c>
      <c r="D153" s="35">
        <f t="shared" si="2"/>
        <v>0</v>
      </c>
    </row>
    <row r="154" spans="1:4">
      <c r="A154" s="14" t="s">
        <v>1430</v>
      </c>
      <c r="B154" s="4">
        <v>919837</v>
      </c>
      <c r="C154" s="4">
        <v>388385.81</v>
      </c>
      <c r="D154" s="26">
        <f t="shared" si="2"/>
        <v>0.4222332978560332</v>
      </c>
    </row>
    <row r="155" spans="1:4">
      <c r="A155" s="36" t="s">
        <v>1326</v>
      </c>
      <c r="B155" s="29">
        <v>919837</v>
      </c>
      <c r="C155" s="29">
        <v>388385.81</v>
      </c>
      <c r="D155" s="30">
        <f t="shared" si="2"/>
        <v>0.4222332978560332</v>
      </c>
    </row>
    <row r="156" spans="1:4">
      <c r="A156" s="28" t="s">
        <v>1346</v>
      </c>
      <c r="B156" s="29">
        <v>662616</v>
      </c>
      <c r="C156" s="29">
        <v>341706.97</v>
      </c>
      <c r="D156" s="30">
        <f t="shared" si="2"/>
        <v>0.51569381059316399</v>
      </c>
    </row>
    <row r="157" spans="1:4">
      <c r="A157" s="25" t="s">
        <v>1505</v>
      </c>
      <c r="B157" s="9">
        <v>443501</v>
      </c>
      <c r="C157" s="23">
        <v>341706.97</v>
      </c>
      <c r="D157" s="35">
        <f t="shared" si="2"/>
        <v>0.77047621087663831</v>
      </c>
    </row>
    <row r="158" spans="1:4">
      <c r="A158" s="25" t="s">
        <v>1508</v>
      </c>
      <c r="B158" s="9">
        <v>36958</v>
      </c>
      <c r="C158" s="23">
        <v>0</v>
      </c>
      <c r="D158" s="35">
        <f t="shared" si="2"/>
        <v>0</v>
      </c>
    </row>
    <row r="159" spans="1:4">
      <c r="A159" s="25" t="s">
        <v>1509</v>
      </c>
      <c r="B159" s="9">
        <v>24214</v>
      </c>
      <c r="C159" s="23">
        <v>0</v>
      </c>
      <c r="D159" s="35">
        <f t="shared" si="2"/>
        <v>0</v>
      </c>
    </row>
    <row r="160" spans="1:4">
      <c r="A160" s="25" t="s">
        <v>1510</v>
      </c>
      <c r="B160" s="9">
        <v>25680</v>
      </c>
      <c r="C160" s="23">
        <v>0</v>
      </c>
      <c r="D160" s="35">
        <f t="shared" si="2"/>
        <v>0</v>
      </c>
    </row>
    <row r="161" spans="1:4">
      <c r="A161" s="25" t="s">
        <v>1511</v>
      </c>
      <c r="B161" s="9">
        <v>132263</v>
      </c>
      <c r="C161" s="23">
        <v>0</v>
      </c>
      <c r="D161" s="35">
        <f t="shared" si="2"/>
        <v>0</v>
      </c>
    </row>
    <row r="162" spans="1:4">
      <c r="A162" s="28" t="s">
        <v>1347</v>
      </c>
      <c r="B162" s="29">
        <v>135715</v>
      </c>
      <c r="C162" s="29">
        <v>3697.26</v>
      </c>
      <c r="D162" s="30">
        <f t="shared" si="2"/>
        <v>2.7242825037762961E-2</v>
      </c>
    </row>
    <row r="163" spans="1:4">
      <c r="A163" s="25" t="s">
        <v>1513</v>
      </c>
      <c r="B163" s="9">
        <v>20724</v>
      </c>
      <c r="C163" s="23">
        <v>0</v>
      </c>
      <c r="D163" s="35">
        <f t="shared" si="2"/>
        <v>0</v>
      </c>
    </row>
    <row r="164" spans="1:4">
      <c r="A164" s="25" t="s">
        <v>1514</v>
      </c>
      <c r="B164" s="9">
        <v>97570</v>
      </c>
      <c r="C164" s="23">
        <v>0</v>
      </c>
      <c r="D164" s="35">
        <f t="shared" si="2"/>
        <v>0</v>
      </c>
    </row>
    <row r="165" spans="1:4">
      <c r="A165" s="25" t="s">
        <v>1515</v>
      </c>
      <c r="B165" s="9">
        <v>1910</v>
      </c>
      <c r="C165" s="23">
        <v>892.32</v>
      </c>
      <c r="D165" s="35">
        <f t="shared" si="2"/>
        <v>0.46718324607329847</v>
      </c>
    </row>
    <row r="166" spans="1:4">
      <c r="A166" s="25" t="s">
        <v>1516</v>
      </c>
      <c r="B166" s="9">
        <v>8870</v>
      </c>
      <c r="C166" s="23">
        <v>0</v>
      </c>
      <c r="D166" s="35">
        <f t="shared" si="2"/>
        <v>0</v>
      </c>
    </row>
    <row r="167" spans="1:4">
      <c r="A167" s="25" t="s">
        <v>1518</v>
      </c>
      <c r="B167" s="9">
        <v>6559</v>
      </c>
      <c r="C167" s="23">
        <v>2764.26</v>
      </c>
      <c r="D167" s="35">
        <f t="shared" si="2"/>
        <v>0.42144534227778629</v>
      </c>
    </row>
    <row r="168" spans="1:4">
      <c r="A168" s="25" t="s">
        <v>1519</v>
      </c>
      <c r="B168" s="9">
        <v>82</v>
      </c>
      <c r="C168" s="23">
        <v>40.68</v>
      </c>
      <c r="D168" s="35">
        <f t="shared" si="2"/>
        <v>0.49609756097560975</v>
      </c>
    </row>
    <row r="169" spans="1:4">
      <c r="A169" s="28" t="s">
        <v>1350</v>
      </c>
      <c r="B169" s="29">
        <v>121506</v>
      </c>
      <c r="C169" s="29">
        <v>42981.58</v>
      </c>
      <c r="D169" s="30">
        <f t="shared" si="2"/>
        <v>0.35374039142099978</v>
      </c>
    </row>
    <row r="170" spans="1:4">
      <c r="A170" s="25" t="s">
        <v>1522</v>
      </c>
      <c r="B170" s="9">
        <v>9020</v>
      </c>
      <c r="C170" s="23">
        <v>7070.18</v>
      </c>
      <c r="D170" s="35">
        <f t="shared" si="2"/>
        <v>0.78383370288248344</v>
      </c>
    </row>
    <row r="171" spans="1:4">
      <c r="A171" s="25" t="s">
        <v>1533</v>
      </c>
      <c r="B171" s="9">
        <v>1000</v>
      </c>
      <c r="C171" s="23">
        <v>0</v>
      </c>
      <c r="D171" s="35">
        <f t="shared" si="2"/>
        <v>0</v>
      </c>
    </row>
    <row r="172" spans="1:4">
      <c r="A172" s="25" t="s">
        <v>1523</v>
      </c>
      <c r="B172" s="9">
        <v>9980</v>
      </c>
      <c r="C172" s="23">
        <v>9309.2000000000007</v>
      </c>
      <c r="D172" s="35">
        <f t="shared" si="2"/>
        <v>0.93278557114228466</v>
      </c>
    </row>
    <row r="173" spans="1:4">
      <c r="A173" s="25" t="s">
        <v>1524</v>
      </c>
      <c r="B173" s="9">
        <v>7301</v>
      </c>
      <c r="C173" s="23">
        <v>0</v>
      </c>
      <c r="D173" s="35">
        <f t="shared" si="2"/>
        <v>0</v>
      </c>
    </row>
    <row r="174" spans="1:4">
      <c r="A174" s="25" t="s">
        <v>1525</v>
      </c>
      <c r="B174" s="9">
        <v>3000</v>
      </c>
      <c r="C174" s="23">
        <v>0</v>
      </c>
      <c r="D174" s="35">
        <f t="shared" si="2"/>
        <v>0</v>
      </c>
    </row>
    <row r="175" spans="1:4">
      <c r="A175" s="25" t="s">
        <v>1531</v>
      </c>
      <c r="B175" s="9">
        <v>700</v>
      </c>
      <c r="C175" s="23">
        <v>0</v>
      </c>
      <c r="D175" s="35">
        <f t="shared" si="2"/>
        <v>0</v>
      </c>
    </row>
    <row r="176" spans="1:4">
      <c r="A176" s="25" t="s">
        <v>1526</v>
      </c>
      <c r="B176" s="9">
        <v>4000</v>
      </c>
      <c r="C176" s="23">
        <v>0</v>
      </c>
      <c r="D176" s="35">
        <f t="shared" si="2"/>
        <v>0</v>
      </c>
    </row>
    <row r="177" spans="1:4">
      <c r="A177" s="25" t="s">
        <v>1534</v>
      </c>
      <c r="B177" s="9">
        <v>1000</v>
      </c>
      <c r="C177" s="23">
        <v>0</v>
      </c>
      <c r="D177" s="35">
        <f t="shared" si="2"/>
        <v>0</v>
      </c>
    </row>
    <row r="178" spans="1:4">
      <c r="A178" s="25" t="s">
        <v>1527</v>
      </c>
      <c r="B178" s="9">
        <v>72665</v>
      </c>
      <c r="C178" s="23">
        <v>20602.199999999997</v>
      </c>
      <c r="D178" s="35">
        <f t="shared" si="2"/>
        <v>0.28352301658294909</v>
      </c>
    </row>
    <row r="179" spans="1:4">
      <c r="A179" s="25" t="s">
        <v>1528</v>
      </c>
      <c r="B179" s="9">
        <v>12840</v>
      </c>
      <c r="C179" s="23">
        <v>6000</v>
      </c>
      <c r="D179" s="35">
        <f t="shared" si="2"/>
        <v>0.46728971962616822</v>
      </c>
    </row>
    <row r="180" spans="1:4">
      <c r="A180" s="14" t="s">
        <v>1462</v>
      </c>
      <c r="B180" s="4">
        <v>163643</v>
      </c>
      <c r="C180" s="4">
        <v>1075015.8</v>
      </c>
      <c r="D180" s="26">
        <f t="shared" si="2"/>
        <v>6.5692745794198348</v>
      </c>
    </row>
    <row r="181" spans="1:4">
      <c r="A181" s="36" t="s">
        <v>1326</v>
      </c>
      <c r="B181" s="29">
        <v>2148674</v>
      </c>
      <c r="C181" s="29">
        <v>1075015.8</v>
      </c>
      <c r="D181" s="30">
        <f t="shared" si="2"/>
        <v>0.50031591576944667</v>
      </c>
    </row>
    <row r="182" spans="1:4">
      <c r="A182" s="28" t="s">
        <v>1346</v>
      </c>
      <c r="B182" s="29">
        <v>1324617</v>
      </c>
      <c r="C182" s="29">
        <v>541888.46</v>
      </c>
      <c r="D182" s="30">
        <f t="shared" si="2"/>
        <v>0.40909067300208285</v>
      </c>
    </row>
    <row r="183" spans="1:4">
      <c r="A183" s="25" t="s">
        <v>1505</v>
      </c>
      <c r="B183" s="9">
        <v>988872</v>
      </c>
      <c r="C183" s="23">
        <v>323996.86</v>
      </c>
      <c r="D183" s="35">
        <f t="shared" si="2"/>
        <v>0.3276428698557548</v>
      </c>
    </row>
    <row r="184" spans="1:4">
      <c r="A184" s="25" t="s">
        <v>1506</v>
      </c>
      <c r="B184" s="9">
        <v>65631</v>
      </c>
      <c r="C184" s="23">
        <v>102487.3</v>
      </c>
      <c r="D184" s="35">
        <f t="shared" si="2"/>
        <v>1.5615684661211928</v>
      </c>
    </row>
    <row r="185" spans="1:4">
      <c r="A185" s="25" t="s">
        <v>1507</v>
      </c>
      <c r="B185" s="9">
        <v>0</v>
      </c>
      <c r="C185" s="23">
        <v>0</v>
      </c>
      <c r="D185" s="35">
        <v>0</v>
      </c>
    </row>
    <row r="186" spans="1:4">
      <c r="A186" s="25" t="s">
        <v>1508</v>
      </c>
      <c r="B186" s="9">
        <v>82406</v>
      </c>
      <c r="C186" s="23">
        <v>0</v>
      </c>
      <c r="D186" s="35">
        <f t="shared" si="2"/>
        <v>0</v>
      </c>
    </row>
    <row r="187" spans="1:4">
      <c r="A187" s="25" t="s">
        <v>1637</v>
      </c>
      <c r="B187" s="9">
        <v>0</v>
      </c>
      <c r="C187" s="23">
        <v>24910.350000000002</v>
      </c>
      <c r="D187" s="35">
        <v>0</v>
      </c>
    </row>
    <row r="188" spans="1:4">
      <c r="A188" s="25" t="s">
        <v>1509</v>
      </c>
      <c r="B188" s="9">
        <v>66760</v>
      </c>
      <c r="C188" s="23">
        <v>32854.559999999998</v>
      </c>
      <c r="D188" s="35">
        <f t="shared" si="2"/>
        <v>0.49212941881366085</v>
      </c>
    </row>
    <row r="189" spans="1:4">
      <c r="A189" s="25" t="s">
        <v>1510</v>
      </c>
      <c r="B189" s="9">
        <v>0</v>
      </c>
      <c r="C189" s="23">
        <v>0</v>
      </c>
      <c r="D189" s="35">
        <v>0</v>
      </c>
    </row>
    <row r="190" spans="1:4">
      <c r="A190" s="25" t="s">
        <v>1511</v>
      </c>
      <c r="B190" s="9">
        <v>120948</v>
      </c>
      <c r="C190" s="23">
        <v>57639.39</v>
      </c>
      <c r="D190" s="35">
        <f t="shared" si="2"/>
        <v>0.47656339914674073</v>
      </c>
    </row>
    <row r="191" spans="1:4">
      <c r="A191" s="28" t="s">
        <v>1347</v>
      </c>
      <c r="B191" s="29">
        <v>341618</v>
      </c>
      <c r="C191" s="29">
        <v>110216.94</v>
      </c>
      <c r="D191" s="30">
        <f t="shared" si="2"/>
        <v>0.32263212125824753</v>
      </c>
    </row>
    <row r="192" spans="1:4">
      <c r="A192" s="25" t="s">
        <v>1513</v>
      </c>
      <c r="B192" s="9">
        <v>99839</v>
      </c>
      <c r="C192" s="23">
        <v>25308</v>
      </c>
      <c r="D192" s="35">
        <f t="shared" si="2"/>
        <v>0.25348811586654513</v>
      </c>
    </row>
    <row r="193" spans="1:4">
      <c r="A193" s="25" t="s">
        <v>1514</v>
      </c>
      <c r="B193" s="9">
        <v>204863</v>
      </c>
      <c r="C193" s="23">
        <v>71279.31</v>
      </c>
      <c r="D193" s="35">
        <f t="shared" si="2"/>
        <v>0.34793647461962385</v>
      </c>
    </row>
    <row r="194" spans="1:4">
      <c r="A194" s="25" t="s">
        <v>1515</v>
      </c>
      <c r="B194" s="9">
        <v>5729</v>
      </c>
      <c r="C194" s="23">
        <v>1784.64</v>
      </c>
      <c r="D194" s="35">
        <f t="shared" si="2"/>
        <v>0.31150986210507942</v>
      </c>
    </row>
    <row r="195" spans="1:4">
      <c r="A195" s="25" t="s">
        <v>1516</v>
      </c>
      <c r="B195" s="9">
        <v>19777</v>
      </c>
      <c r="C195" s="23">
        <v>6479.94</v>
      </c>
      <c r="D195" s="35">
        <f t="shared" si="2"/>
        <v>0.32765030085452795</v>
      </c>
    </row>
    <row r="196" spans="1:4">
      <c r="A196" s="25" t="s">
        <v>1517</v>
      </c>
      <c r="B196" s="9">
        <v>0</v>
      </c>
      <c r="C196" s="23">
        <v>0</v>
      </c>
      <c r="D196" s="35">
        <v>0</v>
      </c>
    </row>
    <row r="197" spans="1:4">
      <c r="A197" s="25" t="s">
        <v>1518</v>
      </c>
      <c r="B197" s="9">
        <v>11165</v>
      </c>
      <c r="C197" s="23">
        <v>5283.6900000000005</v>
      </c>
      <c r="D197" s="35">
        <f t="shared" si="2"/>
        <v>0.47323690103000454</v>
      </c>
    </row>
    <row r="198" spans="1:4">
      <c r="A198" s="25" t="s">
        <v>1519</v>
      </c>
      <c r="B198" s="9">
        <v>245</v>
      </c>
      <c r="C198" s="23">
        <v>81.36</v>
      </c>
      <c r="D198" s="35">
        <f t="shared" si="2"/>
        <v>0.33208163265306123</v>
      </c>
    </row>
    <row r="199" spans="1:4">
      <c r="A199" s="28" t="s">
        <v>1348</v>
      </c>
      <c r="B199" s="29">
        <v>3951</v>
      </c>
      <c r="C199" s="29">
        <v>0</v>
      </c>
      <c r="D199" s="30">
        <f t="shared" si="2"/>
        <v>0</v>
      </c>
    </row>
    <row r="200" spans="1:4">
      <c r="A200" s="25" t="s">
        <v>1520</v>
      </c>
      <c r="B200" s="9">
        <v>3951</v>
      </c>
      <c r="C200" s="23">
        <v>0</v>
      </c>
      <c r="D200" s="35">
        <f t="shared" si="2"/>
        <v>0</v>
      </c>
    </row>
    <row r="201" spans="1:4">
      <c r="A201" s="28" t="s">
        <v>1353</v>
      </c>
      <c r="B201" s="29">
        <v>1191</v>
      </c>
      <c r="C201" s="29">
        <v>0</v>
      </c>
      <c r="D201" s="30">
        <f t="shared" si="2"/>
        <v>0</v>
      </c>
    </row>
    <row r="202" spans="1:4">
      <c r="A202" s="25" t="s">
        <v>1529</v>
      </c>
      <c r="B202" s="9">
        <v>392</v>
      </c>
      <c r="C202" s="23">
        <v>0</v>
      </c>
      <c r="D202" s="35">
        <f t="shared" ref="D202:D225" si="3">C202/B202</f>
        <v>0</v>
      </c>
    </row>
    <row r="203" spans="1:4">
      <c r="A203" s="25" t="s">
        <v>1536</v>
      </c>
      <c r="B203" s="9">
        <v>799</v>
      </c>
      <c r="C203" s="23">
        <v>0</v>
      </c>
      <c r="D203" s="35">
        <f t="shared" si="3"/>
        <v>0</v>
      </c>
    </row>
    <row r="204" spans="1:4">
      <c r="A204" s="25" t="s">
        <v>1521</v>
      </c>
      <c r="B204" s="9">
        <v>0</v>
      </c>
      <c r="C204" s="23">
        <v>0</v>
      </c>
      <c r="D204" s="35">
        <v>0</v>
      </c>
    </row>
    <row r="205" spans="1:4">
      <c r="A205" s="28" t="s">
        <v>1350</v>
      </c>
      <c r="B205" s="29">
        <v>477297</v>
      </c>
      <c r="C205" s="29">
        <v>422910.39999999997</v>
      </c>
      <c r="D205" s="30">
        <f t="shared" si="3"/>
        <v>0.88605291883250881</v>
      </c>
    </row>
    <row r="206" spans="1:4">
      <c r="A206" s="25" t="s">
        <v>1522</v>
      </c>
      <c r="B206" s="9">
        <v>3000</v>
      </c>
      <c r="C206" s="23">
        <v>0</v>
      </c>
      <c r="D206" s="35">
        <f t="shared" si="3"/>
        <v>0</v>
      </c>
    </row>
    <row r="207" spans="1:4">
      <c r="A207" s="25" t="s">
        <v>1674</v>
      </c>
      <c r="B207" s="9">
        <v>400000</v>
      </c>
      <c r="C207" s="23">
        <v>404756.87</v>
      </c>
      <c r="D207" s="35">
        <f t="shared" si="3"/>
        <v>1.0118921750000001</v>
      </c>
    </row>
    <row r="208" spans="1:4">
      <c r="A208" s="25" t="s">
        <v>1523</v>
      </c>
      <c r="B208" s="9">
        <v>12000</v>
      </c>
      <c r="C208" s="23">
        <v>7200</v>
      </c>
      <c r="D208" s="35">
        <f t="shared" si="3"/>
        <v>0.6</v>
      </c>
    </row>
    <row r="209" spans="1:4">
      <c r="A209" s="25" t="s">
        <v>1530</v>
      </c>
      <c r="B209" s="9">
        <v>1987</v>
      </c>
      <c r="C209" s="23">
        <v>0</v>
      </c>
      <c r="D209" s="35">
        <f t="shared" si="3"/>
        <v>0</v>
      </c>
    </row>
    <row r="210" spans="1:4">
      <c r="A210" s="25" t="s">
        <v>1524</v>
      </c>
      <c r="B210" s="9">
        <v>15042</v>
      </c>
      <c r="C210" s="23">
        <v>0</v>
      </c>
      <c r="D210" s="35">
        <f t="shared" si="3"/>
        <v>0</v>
      </c>
    </row>
    <row r="211" spans="1:4">
      <c r="A211" s="25" t="s">
        <v>1525</v>
      </c>
      <c r="B211" s="9">
        <v>3000</v>
      </c>
      <c r="C211" s="23">
        <v>436.1</v>
      </c>
      <c r="D211" s="35">
        <f t="shared" si="3"/>
        <v>0.14536666666666667</v>
      </c>
    </row>
    <row r="212" spans="1:4">
      <c r="A212" s="25" t="s">
        <v>1526</v>
      </c>
      <c r="B212" s="9">
        <v>8652</v>
      </c>
      <c r="C212" s="23">
        <v>1891.4599999999998</v>
      </c>
      <c r="D212" s="35">
        <f t="shared" si="3"/>
        <v>0.21861534905224222</v>
      </c>
    </row>
    <row r="213" spans="1:4">
      <c r="A213" s="25" t="s">
        <v>1534</v>
      </c>
      <c r="B213" s="9">
        <v>5554</v>
      </c>
      <c r="C213" s="23">
        <v>865</v>
      </c>
      <c r="D213" s="35">
        <f t="shared" si="3"/>
        <v>0.1557436082102989</v>
      </c>
    </row>
    <row r="214" spans="1:4">
      <c r="A214" s="25" t="s">
        <v>1532</v>
      </c>
      <c r="B214" s="9">
        <v>1960</v>
      </c>
      <c r="C214" s="23">
        <v>0</v>
      </c>
      <c r="D214" s="35">
        <f t="shared" si="3"/>
        <v>0</v>
      </c>
    </row>
    <row r="215" spans="1:4">
      <c r="A215" s="25" t="s">
        <v>1527</v>
      </c>
      <c r="B215" s="9">
        <v>14665</v>
      </c>
      <c r="C215" s="23">
        <v>0</v>
      </c>
      <c r="D215" s="35">
        <f t="shared" si="3"/>
        <v>0</v>
      </c>
    </row>
    <row r="216" spans="1:4">
      <c r="A216" s="25" t="s">
        <v>1528</v>
      </c>
      <c r="B216" s="9">
        <v>8358</v>
      </c>
      <c r="C216" s="23">
        <v>7760.9699999999993</v>
      </c>
      <c r="D216" s="35">
        <f t="shared" si="3"/>
        <v>0.92856783919597985</v>
      </c>
    </row>
    <row r="217" spans="1:4">
      <c r="A217" s="25" t="s">
        <v>1656</v>
      </c>
      <c r="B217" s="9">
        <v>3079</v>
      </c>
      <c r="C217" s="23">
        <v>0</v>
      </c>
      <c r="D217" s="35">
        <f t="shared" si="3"/>
        <v>0</v>
      </c>
    </row>
    <row r="218" spans="1:4">
      <c r="A218" s="36" t="s">
        <v>1327</v>
      </c>
      <c r="B218" s="29">
        <v>-1985031</v>
      </c>
      <c r="C218" s="29">
        <v>0</v>
      </c>
      <c r="D218" s="30">
        <f t="shared" si="3"/>
        <v>0</v>
      </c>
    </row>
    <row r="219" spans="1:4">
      <c r="A219" s="28" t="s">
        <v>1687</v>
      </c>
      <c r="B219" s="29">
        <v>-2142950</v>
      </c>
      <c r="C219" s="29">
        <v>0</v>
      </c>
      <c r="D219" s="30">
        <f t="shared" si="3"/>
        <v>0</v>
      </c>
    </row>
    <row r="220" spans="1:4">
      <c r="A220" s="25" t="s">
        <v>1688</v>
      </c>
      <c r="B220" s="9">
        <v>-2142950</v>
      </c>
      <c r="C220" s="23">
        <v>0</v>
      </c>
      <c r="D220" s="35">
        <f t="shared" si="3"/>
        <v>0</v>
      </c>
    </row>
    <row r="221" spans="1:4">
      <c r="A221" s="28" t="s">
        <v>1689</v>
      </c>
      <c r="B221" s="29">
        <v>157919</v>
      </c>
      <c r="C221" s="29">
        <v>0</v>
      </c>
      <c r="D221" s="30">
        <f t="shared" si="3"/>
        <v>0</v>
      </c>
    </row>
    <row r="222" spans="1:4">
      <c r="A222" s="25" t="s">
        <v>1690</v>
      </c>
      <c r="B222" s="9">
        <v>61498</v>
      </c>
      <c r="C222" s="23">
        <v>0</v>
      </c>
      <c r="D222" s="35">
        <f t="shared" si="3"/>
        <v>0</v>
      </c>
    </row>
    <row r="223" spans="1:4">
      <c r="A223" s="25" t="s">
        <v>1691</v>
      </c>
      <c r="B223" s="9">
        <v>33644</v>
      </c>
      <c r="C223" s="23">
        <v>0</v>
      </c>
      <c r="D223" s="35">
        <f t="shared" si="3"/>
        <v>0</v>
      </c>
    </row>
    <row r="224" spans="1:4">
      <c r="A224" s="25" t="s">
        <v>1692</v>
      </c>
      <c r="B224" s="9">
        <v>62777</v>
      </c>
      <c r="C224" s="23">
        <v>0</v>
      </c>
      <c r="D224" s="35">
        <f t="shared" si="3"/>
        <v>0</v>
      </c>
    </row>
    <row r="225" spans="1:4">
      <c r="A225" s="16" t="s">
        <v>1345</v>
      </c>
      <c r="B225" s="4">
        <v>821397</v>
      </c>
      <c r="C225" s="4">
        <v>5444185.6799999978</v>
      </c>
      <c r="D225" s="26">
        <f t="shared" si="3"/>
        <v>6.6279590502521897</v>
      </c>
    </row>
    <row r="226" spans="1:4">
      <c r="B226" s="2"/>
      <c r="C226" s="2"/>
      <c r="D226" s="2"/>
    </row>
    <row r="227" spans="1:4">
      <c r="B227" s="2"/>
      <c r="C227" s="2"/>
      <c r="D227" s="2"/>
    </row>
    <row r="228" spans="1:4">
      <c r="B228" s="2"/>
      <c r="C228" s="2"/>
      <c r="D228" s="2"/>
    </row>
    <row r="229" spans="1:4">
      <c r="B229" s="2"/>
      <c r="C229" s="2"/>
      <c r="D229" s="2"/>
    </row>
    <row r="230" spans="1:4">
      <c r="B230" s="2"/>
      <c r="C230" s="2"/>
      <c r="D230" s="2"/>
    </row>
    <row r="231" spans="1:4">
      <c r="B231" s="2"/>
      <c r="C231" s="2"/>
      <c r="D231" s="2"/>
    </row>
    <row r="232" spans="1:4">
      <c r="B232" s="2"/>
      <c r="C232" s="2"/>
      <c r="D232" s="2"/>
    </row>
    <row r="233" spans="1:4">
      <c r="B233" s="2"/>
      <c r="C233" s="2"/>
      <c r="D233" s="2"/>
    </row>
    <row r="234" spans="1:4">
      <c r="B234" s="2"/>
      <c r="C234" s="2"/>
      <c r="D234" s="2"/>
    </row>
    <row r="235" spans="1:4">
      <c r="B235" s="2"/>
      <c r="C235" s="2"/>
      <c r="D235" s="2"/>
    </row>
    <row r="236" spans="1:4">
      <c r="B236" s="2"/>
      <c r="C236" s="2"/>
      <c r="D236" s="2"/>
    </row>
    <row r="237" spans="1:4">
      <c r="B237" s="2"/>
      <c r="C237" s="2"/>
      <c r="D237" s="2"/>
    </row>
    <row r="238" spans="1:4">
      <c r="B238" s="2"/>
      <c r="C238" s="2"/>
      <c r="D238" s="2"/>
    </row>
    <row r="239" spans="1:4">
      <c r="B239" s="2"/>
      <c r="C239" s="2"/>
      <c r="D239" s="2"/>
    </row>
    <row r="240" spans="1:4">
      <c r="B240" s="2"/>
      <c r="C240" s="2"/>
      <c r="D240" s="2"/>
    </row>
    <row r="241" spans="2:4">
      <c r="B241" s="2"/>
      <c r="C241" s="2"/>
      <c r="D241" s="2"/>
    </row>
    <row r="242" spans="2:4">
      <c r="B242" s="2"/>
      <c r="C242" s="2"/>
      <c r="D242" s="2"/>
    </row>
    <row r="243" spans="2:4">
      <c r="B243" s="2"/>
      <c r="C243" s="2"/>
      <c r="D243" s="2"/>
    </row>
    <row r="244" spans="2:4">
      <c r="B244" s="2"/>
      <c r="C244" s="2"/>
      <c r="D244" s="2"/>
    </row>
    <row r="245" spans="2:4">
      <c r="B245" s="2"/>
      <c r="C245" s="2"/>
      <c r="D245" s="2"/>
    </row>
    <row r="246" spans="2:4">
      <c r="B246" s="2"/>
      <c r="C246" s="2"/>
      <c r="D246" s="2"/>
    </row>
    <row r="247" spans="2:4">
      <c r="B247" s="2"/>
      <c r="C247" s="2"/>
      <c r="D247" s="2"/>
    </row>
    <row r="248" spans="2:4">
      <c r="B248" s="2"/>
      <c r="C248" s="2"/>
      <c r="D248" s="2"/>
    </row>
    <row r="249" spans="2:4">
      <c r="B249" s="2"/>
      <c r="C249" s="2"/>
      <c r="D249" s="2"/>
    </row>
    <row r="250" spans="2:4">
      <c r="B250" s="2"/>
      <c r="C250" s="2"/>
      <c r="D250" s="2"/>
    </row>
    <row r="251" spans="2:4">
      <c r="B251" s="2"/>
      <c r="C251" s="2"/>
      <c r="D251" s="2"/>
    </row>
    <row r="252" spans="2:4">
      <c r="B252" s="2"/>
      <c r="C252" s="2"/>
    </row>
    <row r="253" spans="2:4">
      <c r="B253" s="2"/>
      <c r="C253" s="2"/>
    </row>
    <row r="254" spans="2:4">
      <c r="B254" s="2"/>
      <c r="C254" s="2"/>
    </row>
    <row r="255" spans="2:4">
      <c r="B255" s="2"/>
      <c r="C255" s="2"/>
    </row>
    <row r="256" spans="2:4">
      <c r="B256" s="2"/>
      <c r="C256" s="2"/>
    </row>
    <row r="257" spans="2:3">
      <c r="B257" s="2"/>
      <c r="C257" s="2"/>
    </row>
    <row r="258" spans="2:3">
      <c r="B258" s="2"/>
      <c r="C258" s="2"/>
    </row>
    <row r="259" spans="2:3">
      <c r="B259" s="2"/>
      <c r="C259" s="2"/>
    </row>
    <row r="260" spans="2:3">
      <c r="B260" s="2"/>
      <c r="C260" s="2"/>
    </row>
    <row r="261" spans="2:3">
      <c r="B261" s="2"/>
      <c r="C261" s="2"/>
    </row>
    <row r="262" spans="2:3">
      <c r="B262" s="2"/>
      <c r="C262" s="2"/>
    </row>
    <row r="263" spans="2:3">
      <c r="B263" s="2"/>
      <c r="C263" s="2"/>
    </row>
    <row r="264" spans="2:3">
      <c r="B264" s="2"/>
      <c r="C264" s="2"/>
    </row>
    <row r="265" spans="2:3">
      <c r="B265" s="2"/>
      <c r="C265" s="2"/>
    </row>
    <row r="266" spans="2:3">
      <c r="B266" s="2"/>
      <c r="C266" s="2"/>
    </row>
    <row r="267" spans="2:3">
      <c r="B267" s="2"/>
      <c r="C267" s="2"/>
    </row>
    <row r="268" spans="2:3">
      <c r="B268" s="2"/>
      <c r="C268" s="2"/>
    </row>
    <row r="269" spans="2:3">
      <c r="B269" s="2"/>
      <c r="C269" s="2"/>
    </row>
    <row r="270" spans="2:3">
      <c r="B270" s="2"/>
      <c r="C270" s="2"/>
    </row>
    <row r="271" spans="2:3">
      <c r="B271" s="2"/>
      <c r="C271" s="2"/>
    </row>
    <row r="272" spans="2:3">
      <c r="B272" s="2"/>
      <c r="C272" s="2"/>
    </row>
    <row r="273" spans="2:3">
      <c r="B273" s="2"/>
      <c r="C273" s="2"/>
    </row>
    <row r="274" spans="2:3">
      <c r="B274" s="2"/>
      <c r="C274" s="2"/>
    </row>
    <row r="275" spans="2:3">
      <c r="B275" s="2"/>
      <c r="C275" s="2"/>
    </row>
    <row r="276" spans="2:3">
      <c r="B276" s="2"/>
      <c r="C276" s="2"/>
    </row>
    <row r="277" spans="2:3">
      <c r="B277" s="2"/>
      <c r="C277" s="2"/>
    </row>
    <row r="278" spans="2:3">
      <c r="B278" s="2"/>
      <c r="C278" s="2"/>
    </row>
    <row r="279" spans="2:3">
      <c r="B279" s="2"/>
      <c r="C279" s="2"/>
    </row>
    <row r="280" spans="2:3">
      <c r="B280" s="2"/>
      <c r="C280" s="2"/>
    </row>
    <row r="281" spans="2:3">
      <c r="B281" s="2"/>
      <c r="C281" s="2"/>
    </row>
    <row r="282" spans="2:3">
      <c r="B282" s="2"/>
      <c r="C282" s="2"/>
    </row>
    <row r="283" spans="2:3">
      <c r="B283" s="2"/>
      <c r="C283" s="2"/>
    </row>
    <row r="284" spans="2:3">
      <c r="B284" s="2"/>
      <c r="C284" s="2"/>
    </row>
    <row r="285" spans="2:3">
      <c r="B285" s="2"/>
      <c r="C285" s="2"/>
    </row>
    <row r="286" spans="2:3">
      <c r="B286" s="2"/>
      <c r="C286" s="2"/>
    </row>
    <row r="287" spans="2:3">
      <c r="B287" s="2"/>
      <c r="C287" s="2"/>
    </row>
    <row r="288" spans="2:3">
      <c r="B288" s="2"/>
      <c r="C288" s="2"/>
    </row>
    <row r="289" spans="2:3">
      <c r="B289" s="2"/>
      <c r="C289" s="2"/>
    </row>
    <row r="290" spans="2:3">
      <c r="B290" s="2"/>
      <c r="C290" s="2"/>
    </row>
    <row r="291" spans="2:3">
      <c r="B291" s="2"/>
      <c r="C291" s="2"/>
    </row>
    <row r="292" spans="2:3">
      <c r="B292" s="2"/>
      <c r="C292" s="2"/>
    </row>
    <row r="293" spans="2:3">
      <c r="B293" s="2"/>
      <c r="C293" s="2"/>
    </row>
    <row r="294" spans="2:3">
      <c r="B294" s="2"/>
      <c r="C294" s="2"/>
    </row>
    <row r="295" spans="2:3">
      <c r="B295" s="2"/>
      <c r="C295" s="2"/>
    </row>
    <row r="296" spans="2:3">
      <c r="B296" s="2"/>
      <c r="C296" s="2"/>
    </row>
    <row r="297" spans="2:3">
      <c r="B297" s="2"/>
      <c r="C297" s="2"/>
    </row>
    <row r="298" spans="2:3">
      <c r="B298" s="2"/>
      <c r="C298" s="2"/>
    </row>
    <row r="299" spans="2:3">
      <c r="B299" s="2"/>
      <c r="C299" s="2"/>
    </row>
    <row r="300" spans="2:3">
      <c r="B300" s="2"/>
      <c r="C300" s="2"/>
    </row>
    <row r="301" spans="2:3">
      <c r="B301" s="2"/>
      <c r="C301" s="2"/>
    </row>
    <row r="302" spans="2:3">
      <c r="B302" s="2"/>
      <c r="C302" s="2"/>
    </row>
    <row r="303" spans="2:3">
      <c r="B303" s="2"/>
      <c r="C303" s="2"/>
    </row>
    <row r="304" spans="2:3">
      <c r="B304" s="2"/>
      <c r="C304" s="2"/>
    </row>
    <row r="305" spans="2:3">
      <c r="B305" s="2"/>
      <c r="C305" s="2"/>
    </row>
    <row r="306" spans="2:3">
      <c r="B306" s="2"/>
      <c r="C306" s="2"/>
    </row>
    <row r="307" spans="2:3">
      <c r="B307" s="2"/>
      <c r="C307" s="2"/>
    </row>
    <row r="308" spans="2:3">
      <c r="B308" s="2"/>
      <c r="C308" s="2"/>
    </row>
    <row r="309" spans="2:3">
      <c r="B309" s="2"/>
      <c r="C309" s="2"/>
    </row>
    <row r="310" spans="2:3">
      <c r="B310" s="2"/>
      <c r="C310" s="2"/>
    </row>
    <row r="311" spans="2:3">
      <c r="B311" s="2"/>
      <c r="C311" s="2"/>
    </row>
    <row r="312" spans="2:3">
      <c r="B312" s="2"/>
      <c r="C312" s="2"/>
    </row>
    <row r="313" spans="2:3">
      <c r="B313" s="2"/>
      <c r="C313" s="2"/>
    </row>
    <row r="314" spans="2:3">
      <c r="B314" s="2"/>
      <c r="C314" s="2"/>
    </row>
    <row r="315" spans="2:3">
      <c r="B315" s="2"/>
      <c r="C315" s="2"/>
    </row>
    <row r="316" spans="2:3">
      <c r="B316" s="2"/>
      <c r="C316" s="2"/>
    </row>
    <row r="317" spans="2:3">
      <c r="B317" s="2"/>
      <c r="C317" s="2"/>
    </row>
    <row r="318" spans="2:3">
      <c r="B318" s="2"/>
      <c r="C318" s="2"/>
    </row>
    <row r="319" spans="2:3">
      <c r="B319" s="2"/>
      <c r="C319" s="2"/>
    </row>
    <row r="320" spans="2:3">
      <c r="B320" s="2"/>
      <c r="C320" s="2"/>
    </row>
    <row r="321" spans="2:3">
      <c r="B321" s="2"/>
      <c r="C321" s="2"/>
    </row>
    <row r="322" spans="2:3">
      <c r="B322" s="2"/>
      <c r="C322" s="2"/>
    </row>
    <row r="323" spans="2:3">
      <c r="B323" s="2"/>
      <c r="C323" s="2"/>
    </row>
    <row r="324" spans="2:3">
      <c r="B324" s="2"/>
      <c r="C324" s="2"/>
    </row>
    <row r="325" spans="2:3">
      <c r="B325" s="2"/>
      <c r="C325" s="2"/>
    </row>
    <row r="326" spans="2:3">
      <c r="B326" s="2"/>
      <c r="C326" s="2"/>
    </row>
    <row r="327" spans="2:3">
      <c r="B327" s="2"/>
      <c r="C327" s="2"/>
    </row>
    <row r="328" spans="2:3">
      <c r="B328" s="2"/>
      <c r="C328" s="2"/>
    </row>
    <row r="329" spans="2:3">
      <c r="B329" s="2"/>
      <c r="C329" s="2"/>
    </row>
    <row r="330" spans="2:3">
      <c r="B330" s="2"/>
      <c r="C330" s="2"/>
    </row>
    <row r="331" spans="2:3">
      <c r="B331" s="2"/>
      <c r="C331" s="2"/>
    </row>
    <row r="332" spans="2:3">
      <c r="B332" s="2"/>
      <c r="C332" s="2"/>
    </row>
    <row r="333" spans="2:3">
      <c r="B333" s="2"/>
      <c r="C333" s="2"/>
    </row>
    <row r="334" spans="2:3">
      <c r="B334" s="2"/>
      <c r="C334" s="2"/>
    </row>
    <row r="335" spans="2:3">
      <c r="B335" s="2"/>
      <c r="C335" s="2"/>
    </row>
    <row r="336" spans="2:3">
      <c r="B336" s="2"/>
      <c r="C336" s="2"/>
    </row>
    <row r="337" spans="2:3">
      <c r="B337" s="2"/>
      <c r="C337" s="2"/>
    </row>
    <row r="338" spans="2:3">
      <c r="B338" s="2"/>
      <c r="C338" s="2"/>
    </row>
    <row r="339" spans="2:3">
      <c r="B339" s="2"/>
      <c r="C339" s="2"/>
    </row>
    <row r="340" spans="2:3">
      <c r="B340" s="2"/>
      <c r="C340" s="2"/>
    </row>
    <row r="341" spans="2:3">
      <c r="B341" s="2"/>
      <c r="C341" s="2"/>
    </row>
    <row r="342" spans="2:3">
      <c r="B342" s="2"/>
      <c r="C342" s="2"/>
    </row>
    <row r="343" spans="2:3">
      <c r="B343" s="2"/>
      <c r="C343" s="2"/>
    </row>
    <row r="344" spans="2:3">
      <c r="B344" s="2"/>
      <c r="C344" s="2"/>
    </row>
    <row r="345" spans="2:3">
      <c r="B345" s="2"/>
      <c r="C345" s="2"/>
    </row>
    <row r="346" spans="2:3">
      <c r="B346" s="2"/>
      <c r="C346" s="2"/>
    </row>
    <row r="347" spans="2:3">
      <c r="B347" s="2"/>
      <c r="C347" s="2"/>
    </row>
    <row r="348" spans="2:3">
      <c r="B348" s="2"/>
      <c r="C348" s="2"/>
    </row>
    <row r="349" spans="2:3">
      <c r="B349" s="2"/>
      <c r="C349" s="2"/>
    </row>
    <row r="350" spans="2:3">
      <c r="B350" s="2"/>
      <c r="C350" s="2"/>
    </row>
    <row r="351" spans="2:3">
      <c r="B351" s="2"/>
      <c r="C351" s="2"/>
    </row>
    <row r="352" spans="2:3">
      <c r="B352" s="2"/>
      <c r="C352" s="2"/>
    </row>
    <row r="353" spans="2:3">
      <c r="B353" s="2"/>
      <c r="C353" s="2"/>
    </row>
    <row r="354" spans="2:3">
      <c r="B354" s="2"/>
      <c r="C354" s="2"/>
    </row>
    <row r="355" spans="2:3">
      <c r="B355" s="2"/>
      <c r="C355" s="2"/>
    </row>
    <row r="356" spans="2:3">
      <c r="B356" s="2"/>
      <c r="C356" s="2"/>
    </row>
    <row r="357" spans="2:3">
      <c r="B357" s="2"/>
      <c r="C357" s="2"/>
    </row>
    <row r="358" spans="2:3">
      <c r="B358" s="2"/>
      <c r="C358" s="2"/>
    </row>
    <row r="359" spans="2:3">
      <c r="B359" s="2"/>
      <c r="C359" s="2"/>
    </row>
    <row r="360" spans="2:3">
      <c r="B360" s="2"/>
      <c r="C360" s="2"/>
    </row>
    <row r="361" spans="2:3">
      <c r="B361" s="2"/>
      <c r="C361" s="2"/>
    </row>
    <row r="362" spans="2:3">
      <c r="B362" s="2"/>
      <c r="C362" s="2"/>
    </row>
    <row r="363" spans="2:3">
      <c r="B363" s="2"/>
      <c r="C363" s="2"/>
    </row>
    <row r="364" spans="2:3">
      <c r="B364" s="2"/>
      <c r="C364" s="2"/>
    </row>
    <row r="365" spans="2:3">
      <c r="B365" s="2"/>
      <c r="C365" s="2"/>
    </row>
    <row r="366" spans="2:3">
      <c r="B366" s="2"/>
      <c r="C366" s="2"/>
    </row>
    <row r="367" spans="2:3">
      <c r="B367" s="2"/>
      <c r="C367" s="2"/>
    </row>
    <row r="368" spans="2:3">
      <c r="B368" s="2"/>
      <c r="C368" s="2"/>
    </row>
    <row r="369" spans="2:3">
      <c r="B369" s="2"/>
      <c r="C369" s="2"/>
    </row>
    <row r="370" spans="2:3">
      <c r="B370" s="2"/>
      <c r="C370" s="2"/>
    </row>
    <row r="371" spans="2:3">
      <c r="B371" s="2"/>
      <c r="C371" s="2"/>
    </row>
    <row r="372" spans="2:3">
      <c r="B372" s="2"/>
      <c r="C372" s="2"/>
    </row>
    <row r="373" spans="2:3">
      <c r="B373" s="2"/>
      <c r="C373" s="2"/>
    </row>
    <row r="374" spans="2:3">
      <c r="B374" s="2"/>
      <c r="C374" s="2"/>
    </row>
    <row r="375" spans="2:3">
      <c r="B375" s="2"/>
      <c r="C375" s="2"/>
    </row>
    <row r="376" spans="2:3">
      <c r="B376" s="2"/>
      <c r="C376" s="2"/>
    </row>
    <row r="377" spans="2:3">
      <c r="B377" s="2"/>
      <c r="C377" s="2"/>
    </row>
    <row r="378" spans="2:3">
      <c r="B378" s="2"/>
      <c r="C378" s="2"/>
    </row>
    <row r="379" spans="2:3">
      <c r="B379" s="2"/>
      <c r="C379" s="2"/>
    </row>
    <row r="380" spans="2:3">
      <c r="B380" s="2"/>
      <c r="C380" s="2"/>
    </row>
    <row r="381" spans="2:3">
      <c r="B381" s="2"/>
      <c r="C381" s="2"/>
    </row>
    <row r="382" spans="2:3">
      <c r="B382" s="2"/>
      <c r="C382" s="2"/>
    </row>
    <row r="383" spans="2:3">
      <c r="B383" s="2"/>
      <c r="C383" s="2"/>
    </row>
    <row r="384" spans="2:3">
      <c r="B384" s="2"/>
      <c r="C384" s="2"/>
    </row>
    <row r="385" spans="2:3">
      <c r="B385" s="2"/>
      <c r="C385" s="2"/>
    </row>
    <row r="386" spans="2:3">
      <c r="B386" s="2"/>
      <c r="C386" s="2"/>
    </row>
    <row r="387" spans="2:3">
      <c r="B387" s="2"/>
      <c r="C387" s="2"/>
    </row>
    <row r="388" spans="2:3">
      <c r="B388" s="2"/>
      <c r="C388" s="2"/>
    </row>
    <row r="389" spans="2:3">
      <c r="B389" s="2"/>
      <c r="C389" s="2"/>
    </row>
    <row r="390" spans="2:3">
      <c r="B390" s="2"/>
      <c r="C390" s="2"/>
    </row>
    <row r="391" spans="2:3">
      <c r="B391" s="2"/>
      <c r="C391" s="2"/>
    </row>
    <row r="392" spans="2:3">
      <c r="B392" s="2"/>
      <c r="C392" s="2"/>
    </row>
    <row r="393" spans="2:3">
      <c r="B393" s="2"/>
      <c r="C393" s="2"/>
    </row>
    <row r="394" spans="2:3">
      <c r="B394" s="2"/>
      <c r="C394" s="2"/>
    </row>
    <row r="395" spans="2:3">
      <c r="B395" s="2"/>
      <c r="C395" s="2"/>
    </row>
    <row r="396" spans="2:3">
      <c r="B396" s="2"/>
      <c r="C396" s="2"/>
    </row>
    <row r="397" spans="2:3">
      <c r="B397" s="2"/>
      <c r="C397" s="2"/>
    </row>
    <row r="398" spans="2:3">
      <c r="B398" s="2"/>
      <c r="C398" s="2"/>
    </row>
    <row r="399" spans="2:3">
      <c r="B399" s="2"/>
      <c r="C399" s="2"/>
    </row>
    <row r="400" spans="2:3">
      <c r="B400" s="2"/>
      <c r="C400" s="2"/>
    </row>
    <row r="401" spans="2:3">
      <c r="B401" s="2"/>
      <c r="C401" s="2"/>
    </row>
    <row r="402" spans="2:3">
      <c r="B402" s="2"/>
      <c r="C402" s="2"/>
    </row>
    <row r="403" spans="2:3">
      <c r="B403" s="2"/>
      <c r="C403" s="2"/>
    </row>
    <row r="404" spans="2:3">
      <c r="B404" s="2"/>
      <c r="C404" s="2"/>
    </row>
    <row r="405" spans="2:3">
      <c r="B405" s="2"/>
      <c r="C405" s="2"/>
    </row>
    <row r="406" spans="2:3">
      <c r="B406" s="2"/>
      <c r="C406" s="2"/>
    </row>
    <row r="407" spans="2:3">
      <c r="B407" s="2"/>
      <c r="C407" s="2"/>
    </row>
    <row r="408" spans="2:3">
      <c r="B408" s="2"/>
      <c r="C408" s="2"/>
    </row>
    <row r="409" spans="2:3">
      <c r="B409" s="2"/>
      <c r="C409" s="2"/>
    </row>
    <row r="410" spans="2:3">
      <c r="B410" s="2"/>
      <c r="C410" s="2"/>
    </row>
    <row r="411" spans="2:3">
      <c r="B411" s="2"/>
      <c r="C411" s="2"/>
    </row>
    <row r="412" spans="2:3">
      <c r="B412" s="2"/>
      <c r="C412" s="2"/>
    </row>
    <row r="413" spans="2:3">
      <c r="B413" s="2"/>
      <c r="C413" s="2"/>
    </row>
    <row r="414" spans="2:3">
      <c r="B414" s="2"/>
      <c r="C414" s="2"/>
    </row>
    <row r="415" spans="2:3">
      <c r="B415" s="2"/>
      <c r="C415" s="2"/>
    </row>
    <row r="416" spans="2:3">
      <c r="B416" s="2"/>
      <c r="C416" s="2"/>
    </row>
    <row r="417" spans="2:3">
      <c r="B417" s="2"/>
      <c r="C417" s="2"/>
    </row>
    <row r="418" spans="2:3">
      <c r="B418" s="2"/>
      <c r="C418" s="2"/>
    </row>
    <row r="419" spans="2:3">
      <c r="B419" s="2"/>
      <c r="C419" s="2"/>
    </row>
    <row r="420" spans="2:3">
      <c r="B420" s="2"/>
      <c r="C420" s="2"/>
    </row>
    <row r="421" spans="2:3">
      <c r="B421" s="2"/>
      <c r="C421" s="2"/>
    </row>
    <row r="422" spans="2:3">
      <c r="B422" s="2"/>
      <c r="C422" s="2"/>
    </row>
    <row r="423" spans="2:3">
      <c r="B423" s="2"/>
      <c r="C423" s="2"/>
    </row>
    <row r="424" spans="2:3">
      <c r="B424" s="2"/>
      <c r="C424" s="2"/>
    </row>
    <row r="425" spans="2:3">
      <c r="B425" s="2"/>
      <c r="C425" s="2"/>
    </row>
    <row r="426" spans="2:3">
      <c r="B426" s="2"/>
      <c r="C426" s="2"/>
    </row>
    <row r="427" spans="2:3">
      <c r="B427" s="2"/>
      <c r="C427" s="2"/>
    </row>
    <row r="428" spans="2:3">
      <c r="B428" s="2"/>
      <c r="C428" s="2"/>
    </row>
    <row r="429" spans="2:3">
      <c r="B429" s="2"/>
      <c r="C429" s="2"/>
    </row>
    <row r="430" spans="2:3">
      <c r="B430" s="2"/>
      <c r="C430" s="2"/>
    </row>
    <row r="431" spans="2:3">
      <c r="B431" s="2"/>
      <c r="C431" s="2"/>
    </row>
    <row r="432" spans="2:3">
      <c r="B432" s="2"/>
      <c r="C432" s="2"/>
    </row>
    <row r="433" spans="2:3">
      <c r="B433" s="2"/>
      <c r="C433" s="2"/>
    </row>
    <row r="434" spans="2:3">
      <c r="B434" s="2"/>
      <c r="C434" s="2"/>
    </row>
    <row r="435" spans="2:3">
      <c r="B435" s="2"/>
      <c r="C435" s="2"/>
    </row>
    <row r="436" spans="2:3">
      <c r="B436" s="2"/>
      <c r="C436" s="2"/>
    </row>
    <row r="437" spans="2:3">
      <c r="B437" s="2"/>
      <c r="C437" s="2"/>
    </row>
    <row r="438" spans="2:3">
      <c r="B438" s="2"/>
      <c r="C438" s="2"/>
    </row>
    <row r="439" spans="2:3">
      <c r="B439" s="2"/>
      <c r="C439" s="2"/>
    </row>
    <row r="440" spans="2:3">
      <c r="B440" s="2"/>
      <c r="C440" s="2"/>
    </row>
    <row r="441" spans="2:3">
      <c r="B441" s="2"/>
      <c r="C441" s="2"/>
    </row>
    <row r="442" spans="2:3">
      <c r="B442" s="2"/>
      <c r="C442" s="2"/>
    </row>
    <row r="443" spans="2:3">
      <c r="B443" s="2"/>
      <c r="C443" s="2"/>
    </row>
    <row r="444" spans="2:3">
      <c r="B444" s="2"/>
      <c r="C444" s="2"/>
    </row>
    <row r="445" spans="2:3">
      <c r="B445" s="2"/>
      <c r="C445" s="2"/>
    </row>
    <row r="446" spans="2:3">
      <c r="B446" s="2"/>
      <c r="C446" s="2"/>
    </row>
    <row r="447" spans="2:3">
      <c r="B447" s="2"/>
      <c r="C447" s="2"/>
    </row>
    <row r="448" spans="2:3">
      <c r="B448" s="2"/>
      <c r="C448" s="2"/>
    </row>
    <row r="449" spans="2:3">
      <c r="B449" s="2"/>
      <c r="C449" s="2"/>
    </row>
    <row r="450" spans="2:3">
      <c r="B450" s="2"/>
      <c r="C450" s="2"/>
    </row>
    <row r="451" spans="2:3">
      <c r="B451" s="2"/>
      <c r="C451" s="2"/>
    </row>
    <row r="452" spans="2:3">
      <c r="B452" s="2"/>
      <c r="C452" s="2"/>
    </row>
    <row r="453" spans="2:3">
      <c r="B453" s="2"/>
      <c r="C453" s="2"/>
    </row>
    <row r="454" spans="2:3">
      <c r="B454" s="2"/>
      <c r="C454" s="2"/>
    </row>
    <row r="455" spans="2:3">
      <c r="B455" s="2"/>
      <c r="C455" s="2"/>
    </row>
    <row r="456" spans="2:3">
      <c r="B456" s="2"/>
      <c r="C456" s="2"/>
    </row>
    <row r="457" spans="2:3">
      <c r="B457" s="2"/>
      <c r="C457" s="2"/>
    </row>
    <row r="458" spans="2:3">
      <c r="B458" s="2"/>
      <c r="C458" s="2"/>
    </row>
    <row r="459" spans="2:3">
      <c r="B459" s="2"/>
      <c r="C459" s="2"/>
    </row>
    <row r="460" spans="2:3">
      <c r="B460" s="2"/>
      <c r="C460" s="2"/>
    </row>
    <row r="461" spans="2:3">
      <c r="B461" s="2"/>
      <c r="C461" s="2"/>
    </row>
    <row r="462" spans="2:3">
      <c r="B462" s="2"/>
      <c r="C462" s="2"/>
    </row>
    <row r="463" spans="2:3">
      <c r="B463" s="2"/>
      <c r="C463" s="2"/>
    </row>
    <row r="464" spans="2:3">
      <c r="B464" s="2"/>
      <c r="C464" s="2"/>
    </row>
    <row r="465" spans="2:3">
      <c r="B465" s="2"/>
      <c r="C465" s="2"/>
    </row>
    <row r="466" spans="2:3">
      <c r="B466" s="2"/>
      <c r="C466" s="2"/>
    </row>
    <row r="467" spans="2:3">
      <c r="B467" s="2"/>
      <c r="C467" s="2"/>
    </row>
    <row r="468" spans="2:3">
      <c r="B468" s="2"/>
      <c r="C468" s="2"/>
    </row>
    <row r="469" spans="2:3">
      <c r="B469" s="2"/>
      <c r="C469" s="2"/>
    </row>
    <row r="470" spans="2:3">
      <c r="B470" s="2"/>
      <c r="C470" s="2"/>
    </row>
    <row r="471" spans="2:3">
      <c r="B471" s="2"/>
      <c r="C471" s="2"/>
    </row>
    <row r="472" spans="2:3">
      <c r="B472" s="2"/>
      <c r="C472" s="2"/>
    </row>
    <row r="473" spans="2:3">
      <c r="B473" s="2"/>
      <c r="C473" s="2"/>
    </row>
    <row r="474" spans="2:3">
      <c r="B474" s="2"/>
      <c r="C474" s="2"/>
    </row>
    <row r="475" spans="2:3">
      <c r="B475" s="2"/>
      <c r="C475" s="2"/>
    </row>
    <row r="476" spans="2:3">
      <c r="B476" s="2"/>
      <c r="C476" s="2"/>
    </row>
    <row r="477" spans="2:3">
      <c r="B477" s="2"/>
      <c r="C477" s="2"/>
    </row>
    <row r="478" spans="2:3">
      <c r="B478" s="2"/>
      <c r="C478" s="2"/>
    </row>
    <row r="479" spans="2:3">
      <c r="B479" s="2"/>
      <c r="C479" s="2"/>
    </row>
    <row r="480" spans="2:3">
      <c r="B480" s="2"/>
      <c r="C480" s="2"/>
    </row>
    <row r="481" spans="2:3">
      <c r="B481" s="2"/>
      <c r="C481" s="2"/>
    </row>
    <row r="482" spans="2:3">
      <c r="B482" s="2"/>
      <c r="C482" s="2"/>
    </row>
    <row r="483" spans="2:3">
      <c r="B483" s="2"/>
      <c r="C483" s="2"/>
    </row>
    <row r="484" spans="2:3">
      <c r="B484" s="2"/>
      <c r="C484" s="2"/>
    </row>
    <row r="485" spans="2:3">
      <c r="B485" s="2"/>
      <c r="C485" s="2"/>
    </row>
    <row r="486" spans="2:3">
      <c r="B486" s="2"/>
      <c r="C486" s="2"/>
    </row>
    <row r="487" spans="2:3">
      <c r="B487" s="2"/>
      <c r="C487" s="2"/>
    </row>
    <row r="488" spans="2:3">
      <c r="B488" s="2"/>
      <c r="C488" s="2"/>
    </row>
    <row r="489" spans="2:3">
      <c r="B489" s="2"/>
      <c r="C489" s="2"/>
    </row>
    <row r="490" spans="2:3">
      <c r="B490" s="2"/>
      <c r="C490" s="2"/>
    </row>
    <row r="491" spans="2:3">
      <c r="B491" s="2"/>
      <c r="C491" s="2"/>
    </row>
    <row r="492" spans="2:3">
      <c r="B492" s="2"/>
      <c r="C492" s="2"/>
    </row>
    <row r="493" spans="2:3">
      <c r="B493" s="2"/>
      <c r="C493" s="2"/>
    </row>
    <row r="494" spans="2:3">
      <c r="B494" s="2"/>
      <c r="C494" s="2"/>
    </row>
    <row r="495" spans="2:3">
      <c r="B495" s="2"/>
      <c r="C495" s="2"/>
    </row>
    <row r="496" spans="2:3">
      <c r="B496" s="2"/>
      <c r="C496" s="2"/>
    </row>
    <row r="497" spans="2:3">
      <c r="B497" s="2"/>
      <c r="C497" s="2"/>
    </row>
    <row r="498" spans="2:3">
      <c r="B498" s="2"/>
      <c r="C498" s="2"/>
    </row>
    <row r="499" spans="2:3">
      <c r="B499" s="2"/>
      <c r="C499" s="2"/>
    </row>
    <row r="500" spans="2:3">
      <c r="B500" s="2"/>
      <c r="C500" s="2"/>
    </row>
    <row r="501" spans="2:3">
      <c r="B501" s="2"/>
      <c r="C501" s="2"/>
    </row>
    <row r="502" spans="2:3">
      <c r="B502" s="2"/>
      <c r="C502" s="2"/>
    </row>
    <row r="503" spans="2:3">
      <c r="B503" s="2"/>
      <c r="C503" s="2"/>
    </row>
    <row r="504" spans="2:3">
      <c r="B504" s="2"/>
      <c r="C504" s="2"/>
    </row>
    <row r="505" spans="2:3">
      <c r="B505" s="2"/>
      <c r="C505" s="2"/>
    </row>
    <row r="506" spans="2:3">
      <c r="B506" s="2"/>
      <c r="C506" s="2"/>
    </row>
    <row r="507" spans="2:3">
      <c r="B507" s="2"/>
      <c r="C507" s="2"/>
    </row>
    <row r="508" spans="2:3">
      <c r="B508" s="2"/>
      <c r="C508" s="2"/>
    </row>
    <row r="509" spans="2:3">
      <c r="B509" s="2"/>
      <c r="C509" s="2"/>
    </row>
    <row r="510" spans="2:3">
      <c r="B510" s="2"/>
      <c r="C510" s="2"/>
    </row>
    <row r="511" spans="2:3">
      <c r="B511" s="2"/>
      <c r="C511" s="2"/>
    </row>
    <row r="512" spans="2:3">
      <c r="B512" s="2"/>
      <c r="C512" s="2"/>
    </row>
    <row r="513" spans="2:3">
      <c r="B513" s="2"/>
      <c r="C513" s="2"/>
    </row>
    <row r="514" spans="2:3">
      <c r="B514" s="2"/>
      <c r="C514" s="2"/>
    </row>
    <row r="515" spans="2:3">
      <c r="B515" s="2"/>
      <c r="C515" s="2"/>
    </row>
    <row r="516" spans="2:3">
      <c r="B516" s="2"/>
      <c r="C516" s="2"/>
    </row>
    <row r="517" spans="2:3">
      <c r="B517" s="2"/>
      <c r="C517" s="2"/>
    </row>
    <row r="518" spans="2:3">
      <c r="B518" s="2"/>
      <c r="C518" s="2"/>
    </row>
    <row r="519" spans="2:3">
      <c r="B519" s="2"/>
      <c r="C519" s="2"/>
    </row>
    <row r="520" spans="2:3">
      <c r="B520" s="2"/>
      <c r="C520" s="2"/>
    </row>
    <row r="521" spans="2:3">
      <c r="B521" s="2"/>
      <c r="C521" s="2"/>
    </row>
    <row r="522" spans="2:3">
      <c r="B522" s="2"/>
      <c r="C522" s="2"/>
    </row>
    <row r="523" spans="2:3">
      <c r="B523" s="2"/>
      <c r="C523" s="2"/>
    </row>
    <row r="524" spans="2:3">
      <c r="B524" s="2"/>
      <c r="C524" s="2"/>
    </row>
    <row r="525" spans="2:3">
      <c r="B525" s="2"/>
      <c r="C525" s="2"/>
    </row>
    <row r="526" spans="2:3">
      <c r="B526" s="2"/>
      <c r="C526" s="2"/>
    </row>
    <row r="527" spans="2:3">
      <c r="B527" s="2"/>
      <c r="C527" s="2"/>
    </row>
    <row r="528" spans="2:3">
      <c r="B528" s="2"/>
      <c r="C528" s="2"/>
    </row>
    <row r="529" spans="2:3">
      <c r="B529" s="2"/>
      <c r="C529" s="2"/>
    </row>
    <row r="530" spans="2:3">
      <c r="B530" s="2"/>
      <c r="C530" s="2"/>
    </row>
    <row r="531" spans="2:3">
      <c r="B531" s="2"/>
      <c r="C531" s="2"/>
    </row>
    <row r="532" spans="2:3">
      <c r="B532" s="2"/>
      <c r="C532" s="2"/>
    </row>
    <row r="533" spans="2:3">
      <c r="B533" s="2"/>
      <c r="C533" s="2"/>
    </row>
    <row r="534" spans="2:3">
      <c r="B534" s="2"/>
      <c r="C534" s="2"/>
    </row>
    <row r="535" spans="2:3">
      <c r="B535" s="2"/>
      <c r="C535" s="2"/>
    </row>
    <row r="536" spans="2:3">
      <c r="B536" s="2"/>
      <c r="C536" s="2"/>
    </row>
    <row r="537" spans="2:3">
      <c r="B537" s="2"/>
      <c r="C537" s="2"/>
    </row>
    <row r="538" spans="2:3">
      <c r="B538" s="2"/>
      <c r="C538" s="2"/>
    </row>
    <row r="539" spans="2:3">
      <c r="B539" s="2"/>
      <c r="C539" s="2"/>
    </row>
    <row r="540" spans="2:3">
      <c r="B540" s="2"/>
      <c r="C540" s="2"/>
    </row>
    <row r="541" spans="2:3">
      <c r="B541" s="2"/>
      <c r="C541" s="2"/>
    </row>
    <row r="542" spans="2:3">
      <c r="B542" s="2"/>
      <c r="C542" s="2"/>
    </row>
    <row r="543" spans="2:3">
      <c r="B543" s="2"/>
      <c r="C543" s="2"/>
    </row>
    <row r="544" spans="2:3">
      <c r="B544" s="2"/>
      <c r="C544" s="2"/>
    </row>
    <row r="545" spans="2:3">
      <c r="B545" s="2"/>
      <c r="C545" s="2"/>
    </row>
    <row r="546" spans="2:3">
      <c r="B546" s="2"/>
      <c r="C546" s="2"/>
    </row>
    <row r="547" spans="2:3">
      <c r="B547" s="2"/>
      <c r="C547" s="2"/>
    </row>
    <row r="548" spans="2:3">
      <c r="B548" s="2"/>
      <c r="C548" s="2"/>
    </row>
    <row r="549" spans="2:3">
      <c r="B549" s="2"/>
      <c r="C549" s="2"/>
    </row>
    <row r="550" spans="2:3">
      <c r="B550" s="2"/>
      <c r="C550" s="2"/>
    </row>
    <row r="551" spans="2:3">
      <c r="B551" s="2"/>
      <c r="C551" s="2"/>
    </row>
    <row r="552" spans="2:3">
      <c r="B552" s="2"/>
      <c r="C552" s="2"/>
    </row>
    <row r="553" spans="2:3">
      <c r="B553" s="2"/>
      <c r="C553" s="2"/>
    </row>
    <row r="554" spans="2:3">
      <c r="B554" s="2"/>
      <c r="C554" s="2"/>
    </row>
    <row r="555" spans="2:3">
      <c r="B555" s="2"/>
      <c r="C555" s="2"/>
    </row>
    <row r="556" spans="2:3">
      <c r="B556" s="2"/>
      <c r="C556" s="2"/>
    </row>
    <row r="557" spans="2:3">
      <c r="B557" s="2"/>
      <c r="C557" s="2"/>
    </row>
    <row r="558" spans="2:3">
      <c r="B558" s="2"/>
      <c r="C558" s="2"/>
    </row>
    <row r="559" spans="2:3">
      <c r="B559" s="2"/>
      <c r="C559" s="2"/>
    </row>
    <row r="560" spans="2:3">
      <c r="B560" s="2"/>
      <c r="C560" s="2"/>
    </row>
    <row r="561" spans="2:3">
      <c r="B561" s="2"/>
      <c r="C561" s="2"/>
    </row>
    <row r="562" spans="2:3">
      <c r="B562" s="2"/>
      <c r="C562" s="2"/>
    </row>
    <row r="563" spans="2:3">
      <c r="B563" s="2"/>
      <c r="C563" s="2"/>
    </row>
    <row r="564" spans="2:3">
      <c r="B564" s="2"/>
      <c r="C564" s="2"/>
    </row>
    <row r="565" spans="2:3">
      <c r="B565" s="2"/>
      <c r="C565" s="2"/>
    </row>
    <row r="566" spans="2:3">
      <c r="B566" s="2"/>
      <c r="C566" s="2"/>
    </row>
    <row r="567" spans="2:3">
      <c r="B567" s="2"/>
      <c r="C567" s="2"/>
    </row>
    <row r="568" spans="2:3">
      <c r="B568" s="2"/>
      <c r="C568" s="2"/>
    </row>
    <row r="569" spans="2:3">
      <c r="B569" s="2"/>
      <c r="C569" s="2"/>
    </row>
    <row r="570" spans="2:3">
      <c r="B570" s="2"/>
      <c r="C570" s="2"/>
    </row>
    <row r="571" spans="2:3">
      <c r="B571" s="2"/>
      <c r="C571" s="2"/>
    </row>
    <row r="572" spans="2:3">
      <c r="B572" s="2"/>
      <c r="C572" s="2"/>
    </row>
    <row r="573" spans="2:3">
      <c r="B573" s="2"/>
      <c r="C573" s="2"/>
    </row>
    <row r="574" spans="2:3">
      <c r="B574" s="2"/>
      <c r="C574" s="2"/>
    </row>
    <row r="575" spans="2:3">
      <c r="B575" s="2"/>
      <c r="C575" s="2"/>
    </row>
    <row r="576" spans="2:3">
      <c r="B576" s="2"/>
      <c r="C576" s="2"/>
    </row>
    <row r="577" spans="2:3">
      <c r="B577" s="2"/>
      <c r="C577" s="2"/>
    </row>
    <row r="578" spans="2:3">
      <c r="B578" s="2"/>
      <c r="C578" s="2"/>
    </row>
    <row r="579" spans="2:3">
      <c r="B579" s="2"/>
      <c r="C579" s="2"/>
    </row>
    <row r="580" spans="2:3">
      <c r="B580" s="2"/>
      <c r="C580" s="2"/>
    </row>
    <row r="581" spans="2:3">
      <c r="B581" s="2"/>
      <c r="C581" s="2"/>
    </row>
    <row r="582" spans="2:3">
      <c r="B582" s="2"/>
      <c r="C582" s="2"/>
    </row>
    <row r="583" spans="2:3">
      <c r="B583" s="2"/>
      <c r="C583" s="2"/>
    </row>
    <row r="584" spans="2:3">
      <c r="B584" s="2"/>
      <c r="C584" s="2"/>
    </row>
    <row r="585" spans="2:3">
      <c r="B585" s="2"/>
      <c r="C585" s="2"/>
    </row>
    <row r="586" spans="2:3">
      <c r="B586" s="2"/>
      <c r="C586" s="2"/>
    </row>
    <row r="587" spans="2:3">
      <c r="B587" s="2"/>
      <c r="C587" s="2"/>
    </row>
    <row r="588" spans="2:3">
      <c r="B588" s="2"/>
      <c r="C588" s="2"/>
    </row>
    <row r="589" spans="2:3">
      <c r="B589" s="2"/>
      <c r="C589" s="2"/>
    </row>
    <row r="590" spans="2:3">
      <c r="B590" s="2"/>
      <c r="C590" s="2"/>
    </row>
    <row r="591" spans="2:3">
      <c r="B591" s="2"/>
      <c r="C591" s="2"/>
    </row>
    <row r="592" spans="2:3">
      <c r="B592" s="2"/>
      <c r="C592" s="2"/>
    </row>
    <row r="593" spans="2:3">
      <c r="B593" s="2"/>
      <c r="C593" s="2"/>
    </row>
    <row r="594" spans="2:3">
      <c r="B594" s="2"/>
      <c r="C594" s="2"/>
    </row>
    <row r="595" spans="2:3">
      <c r="B595" s="2"/>
      <c r="C595" s="2"/>
    </row>
    <row r="596" spans="2:3">
      <c r="B596" s="2"/>
      <c r="C596" s="2"/>
    </row>
    <row r="597" spans="2:3">
      <c r="B597" s="2"/>
      <c r="C597" s="2"/>
    </row>
    <row r="598" spans="2:3">
      <c r="B598" s="2"/>
      <c r="C598" s="2"/>
    </row>
    <row r="599" spans="2:3">
      <c r="B599" s="2"/>
      <c r="C599" s="2"/>
    </row>
    <row r="600" spans="2:3">
      <c r="B600" s="2"/>
      <c r="C600" s="2"/>
    </row>
    <row r="601" spans="2:3">
      <c r="B601" s="2"/>
      <c r="C601" s="2"/>
    </row>
    <row r="602" spans="2:3">
      <c r="B602" s="2"/>
      <c r="C602" s="2"/>
    </row>
    <row r="603" spans="2:3">
      <c r="B603" s="2"/>
      <c r="C603" s="2"/>
    </row>
    <row r="604" spans="2:3">
      <c r="B604" s="2"/>
      <c r="C604" s="2"/>
    </row>
    <row r="605" spans="2:3">
      <c r="B605" s="2"/>
      <c r="C605" s="2"/>
    </row>
    <row r="606" spans="2:3">
      <c r="B606" s="2"/>
      <c r="C606" s="2"/>
    </row>
    <row r="607" spans="2:3">
      <c r="B607" s="2"/>
      <c r="C607" s="2"/>
    </row>
    <row r="608" spans="2:3">
      <c r="B608" s="2"/>
      <c r="C608" s="2"/>
    </row>
    <row r="609" spans="2:3">
      <c r="B609" s="2"/>
      <c r="C609" s="2"/>
    </row>
    <row r="610" spans="2:3">
      <c r="B610" s="2"/>
      <c r="C610" s="2"/>
    </row>
    <row r="611" spans="2:3">
      <c r="B611" s="2"/>
      <c r="C611" s="2"/>
    </row>
    <row r="612" spans="2:3">
      <c r="B612" s="2"/>
      <c r="C612" s="2"/>
    </row>
    <row r="613" spans="2:3">
      <c r="B613" s="2"/>
      <c r="C613" s="2"/>
    </row>
    <row r="614" spans="2:3">
      <c r="B614" s="2"/>
      <c r="C614" s="2"/>
    </row>
    <row r="615" spans="2:3">
      <c r="B615" s="2"/>
      <c r="C615" s="2"/>
    </row>
    <row r="616" spans="2:3">
      <c r="B616" s="2"/>
      <c r="C616" s="2"/>
    </row>
    <row r="617" spans="2:3">
      <c r="B617" s="2"/>
      <c r="C617" s="2"/>
    </row>
    <row r="618" spans="2:3">
      <c r="B618" s="2"/>
      <c r="C618" s="2"/>
    </row>
    <row r="619" spans="2:3">
      <c r="B619" s="2"/>
      <c r="C619" s="2"/>
    </row>
    <row r="620" spans="2:3">
      <c r="B620" s="2"/>
      <c r="C620" s="2"/>
    </row>
    <row r="621" spans="2:3">
      <c r="B621" s="2"/>
      <c r="C621" s="2"/>
    </row>
    <row r="622" spans="2:3">
      <c r="B622" s="2"/>
      <c r="C622" s="2"/>
    </row>
    <row r="623" spans="2:3">
      <c r="B623" s="2"/>
      <c r="C623" s="2"/>
    </row>
    <row r="624" spans="2:3">
      <c r="B624" s="2"/>
      <c r="C624" s="2"/>
    </row>
    <row r="625" spans="2:3">
      <c r="B625" s="2"/>
      <c r="C625" s="2"/>
    </row>
    <row r="626" spans="2:3">
      <c r="B626" s="2"/>
      <c r="C626" s="2"/>
    </row>
    <row r="627" spans="2:3">
      <c r="B627" s="2"/>
      <c r="C627" s="2"/>
    </row>
    <row r="628" spans="2:3">
      <c r="B628" s="2"/>
      <c r="C628" s="2"/>
    </row>
    <row r="629" spans="2:3">
      <c r="B629" s="2"/>
      <c r="C629" s="2"/>
    </row>
    <row r="630" spans="2:3">
      <c r="B630" s="2"/>
      <c r="C630" s="2"/>
    </row>
    <row r="631" spans="2:3">
      <c r="B631" s="2"/>
      <c r="C631" s="2"/>
    </row>
    <row r="632" spans="2:3">
      <c r="B632" s="2"/>
      <c r="C632" s="2"/>
    </row>
    <row r="633" spans="2:3">
      <c r="B633" s="2"/>
      <c r="C633" s="2"/>
    </row>
    <row r="634" spans="2:3">
      <c r="B634" s="2"/>
      <c r="C634" s="2"/>
    </row>
    <row r="635" spans="2:3">
      <c r="B635" s="2"/>
      <c r="C635" s="2"/>
    </row>
    <row r="636" spans="2:3">
      <c r="B636" s="2"/>
      <c r="C636" s="2"/>
    </row>
    <row r="637" spans="2:3">
      <c r="B637" s="2"/>
      <c r="C637" s="2"/>
    </row>
    <row r="638" spans="2:3">
      <c r="B638" s="2"/>
      <c r="C638" s="2"/>
    </row>
    <row r="639" spans="2:3">
      <c r="B639" s="2"/>
      <c r="C639" s="2"/>
    </row>
    <row r="640" spans="2:3">
      <c r="B640" s="2"/>
      <c r="C640" s="2"/>
    </row>
    <row r="641" spans="2:3">
      <c r="B641" s="2"/>
      <c r="C641" s="2"/>
    </row>
    <row r="642" spans="2:3">
      <c r="B642" s="2"/>
      <c r="C642" s="2"/>
    </row>
    <row r="643" spans="2:3">
      <c r="B643" s="2"/>
      <c r="C643" s="2"/>
    </row>
    <row r="644" spans="2:3">
      <c r="B644" s="2"/>
      <c r="C644" s="2"/>
    </row>
    <row r="645" spans="2:3">
      <c r="B645" s="2"/>
      <c r="C645" s="2"/>
    </row>
    <row r="646" spans="2:3">
      <c r="B646" s="2"/>
      <c r="C646" s="2"/>
    </row>
    <row r="647" spans="2:3">
      <c r="B647" s="2"/>
      <c r="C647" s="2"/>
    </row>
    <row r="648" spans="2:3">
      <c r="B648" s="2"/>
      <c r="C648" s="2"/>
    </row>
    <row r="649" spans="2:3">
      <c r="B649" s="2"/>
      <c r="C649" s="2"/>
    </row>
    <row r="650" spans="2:3">
      <c r="B650" s="2"/>
      <c r="C650" s="2"/>
    </row>
    <row r="651" spans="2:3">
      <c r="B651" s="2"/>
      <c r="C651" s="2"/>
    </row>
    <row r="652" spans="2:3">
      <c r="B652" s="2"/>
      <c r="C652" s="2"/>
    </row>
    <row r="653" spans="2:3">
      <c r="B653" s="2"/>
      <c r="C653" s="2"/>
    </row>
    <row r="654" spans="2:3">
      <c r="B654" s="2"/>
      <c r="C654" s="2"/>
    </row>
    <row r="655" spans="2:3">
      <c r="B655" s="2"/>
      <c r="C655" s="2"/>
    </row>
    <row r="656" spans="2:3">
      <c r="B656" s="2"/>
      <c r="C656" s="2"/>
    </row>
    <row r="657" spans="2:3">
      <c r="B657" s="2"/>
      <c r="C657" s="2"/>
    </row>
    <row r="658" spans="2:3">
      <c r="B658" s="2"/>
      <c r="C658" s="2"/>
    </row>
    <row r="659" spans="2:3">
      <c r="B659" s="2"/>
      <c r="C659" s="2"/>
    </row>
    <row r="660" spans="2:3">
      <c r="B660" s="2"/>
      <c r="C660" s="2"/>
    </row>
    <row r="661" spans="2:3">
      <c r="B661" s="2"/>
      <c r="C661" s="2"/>
    </row>
    <row r="662" spans="2:3">
      <c r="B662" s="2"/>
      <c r="C662" s="2"/>
    </row>
    <row r="663" spans="2:3">
      <c r="B663" s="2"/>
      <c r="C663" s="2"/>
    </row>
    <row r="664" spans="2:3">
      <c r="B664" s="2"/>
      <c r="C664" s="2"/>
    </row>
    <row r="665" spans="2:3">
      <c r="B665" s="2"/>
      <c r="C665" s="2"/>
    </row>
    <row r="666" spans="2:3">
      <c r="B666" s="2"/>
      <c r="C666" s="2"/>
    </row>
    <row r="667" spans="2:3">
      <c r="B667" s="2"/>
      <c r="C667" s="2"/>
    </row>
    <row r="668" spans="2:3">
      <c r="B668" s="2"/>
      <c r="C668" s="2"/>
    </row>
    <row r="669" spans="2:3">
      <c r="B669" s="2"/>
      <c r="C669" s="2"/>
    </row>
    <row r="670" spans="2:3">
      <c r="B670" s="2"/>
      <c r="C670" s="2"/>
    </row>
    <row r="671" spans="2:3">
      <c r="B671" s="2"/>
      <c r="C671" s="2"/>
    </row>
    <row r="672" spans="2:3">
      <c r="B672" s="2"/>
      <c r="C672" s="2"/>
    </row>
    <row r="673" spans="2:3">
      <c r="B673" s="2"/>
      <c r="C673" s="2"/>
    </row>
    <row r="674" spans="2:3">
      <c r="B674" s="2"/>
      <c r="C674" s="2"/>
    </row>
    <row r="675" spans="2:3">
      <c r="B675" s="2"/>
      <c r="C675" s="2"/>
    </row>
    <row r="676" spans="2:3">
      <c r="B676" s="2"/>
      <c r="C676" s="2"/>
    </row>
    <row r="677" spans="2:3">
      <c r="B677" s="2"/>
      <c r="C677" s="2"/>
    </row>
    <row r="678" spans="2:3">
      <c r="B678" s="2"/>
      <c r="C678" s="2"/>
    </row>
    <row r="679" spans="2:3">
      <c r="B679" s="2"/>
      <c r="C679" s="2"/>
    </row>
    <row r="680" spans="2:3">
      <c r="B680" s="2"/>
      <c r="C680" s="2"/>
    </row>
    <row r="681" spans="2:3">
      <c r="B681" s="2"/>
      <c r="C681" s="2"/>
    </row>
    <row r="682" spans="2:3">
      <c r="B682" s="2"/>
      <c r="C682" s="2"/>
    </row>
    <row r="683" spans="2:3">
      <c r="B683" s="2"/>
      <c r="C683" s="2"/>
    </row>
    <row r="684" spans="2:3">
      <c r="B684" s="2"/>
      <c r="C684" s="2"/>
    </row>
    <row r="685" spans="2:3">
      <c r="B685" s="2"/>
      <c r="C685" s="2"/>
    </row>
    <row r="686" spans="2:3">
      <c r="B686" s="2"/>
      <c r="C686" s="2"/>
    </row>
    <row r="687" spans="2:3">
      <c r="B687" s="2"/>
      <c r="C687" s="2"/>
    </row>
    <row r="688" spans="2:3">
      <c r="B688" s="2"/>
      <c r="C688" s="2"/>
    </row>
    <row r="689" spans="2:3">
      <c r="B689" s="2"/>
      <c r="C689" s="2"/>
    </row>
    <row r="690" spans="2:3">
      <c r="B690" s="2"/>
      <c r="C690" s="2"/>
    </row>
    <row r="691" spans="2:3">
      <c r="B691" s="2"/>
      <c r="C691" s="2"/>
    </row>
    <row r="692" spans="2:3">
      <c r="B692" s="2"/>
      <c r="C692" s="2"/>
    </row>
    <row r="693" spans="2:3">
      <c r="B693" s="2"/>
      <c r="C693" s="2"/>
    </row>
    <row r="694" spans="2:3">
      <c r="B694" s="2"/>
      <c r="C694" s="2"/>
    </row>
    <row r="695" spans="2:3">
      <c r="B695" s="2"/>
      <c r="C695" s="2"/>
    </row>
    <row r="696" spans="2:3">
      <c r="B696" s="2"/>
      <c r="C696" s="2"/>
    </row>
    <row r="697" spans="2:3">
      <c r="B697" s="2"/>
      <c r="C697" s="2"/>
    </row>
    <row r="698" spans="2:3">
      <c r="B698" s="2"/>
      <c r="C698" s="2"/>
    </row>
    <row r="699" spans="2:3">
      <c r="B699" s="2"/>
      <c r="C699" s="2"/>
    </row>
    <row r="700" spans="2:3">
      <c r="B700" s="2"/>
      <c r="C700" s="2"/>
    </row>
    <row r="701" spans="2:3">
      <c r="B701" s="2"/>
      <c r="C701" s="2"/>
    </row>
    <row r="702" spans="2:3">
      <c r="B702" s="2"/>
      <c r="C702" s="2"/>
    </row>
    <row r="703" spans="2:3">
      <c r="B703" s="2"/>
      <c r="C703" s="2"/>
    </row>
    <row r="704" spans="2:3">
      <c r="B704" s="2"/>
      <c r="C704" s="2"/>
    </row>
    <row r="705" spans="2:3">
      <c r="B705" s="2"/>
      <c r="C705" s="2"/>
    </row>
    <row r="706" spans="2:3">
      <c r="B706" s="2"/>
      <c r="C706" s="2"/>
    </row>
    <row r="707" spans="2:3">
      <c r="B707" s="2"/>
      <c r="C707" s="2"/>
    </row>
    <row r="708" spans="2:3">
      <c r="B708" s="2"/>
      <c r="C708" s="2"/>
    </row>
    <row r="709" spans="2:3">
      <c r="B709" s="2"/>
      <c r="C709" s="2"/>
    </row>
    <row r="710" spans="2:3">
      <c r="B710" s="2"/>
      <c r="C710" s="2"/>
    </row>
    <row r="711" spans="2:3">
      <c r="B711" s="2"/>
      <c r="C711" s="2"/>
    </row>
    <row r="712" spans="2:3">
      <c r="B712" s="2"/>
      <c r="C712" s="2"/>
    </row>
    <row r="713" spans="2:3">
      <c r="B713" s="2"/>
      <c r="C713" s="2"/>
    </row>
    <row r="714" spans="2:3">
      <c r="B714" s="2"/>
      <c r="C714" s="2"/>
    </row>
    <row r="715" spans="2:3">
      <c r="B715" s="2"/>
      <c r="C715" s="2"/>
    </row>
    <row r="716" spans="2:3">
      <c r="B716" s="2"/>
      <c r="C716" s="2"/>
    </row>
    <row r="717" spans="2:3">
      <c r="B717" s="2"/>
      <c r="C717" s="2"/>
    </row>
    <row r="718" spans="2:3">
      <c r="B718" s="2"/>
      <c r="C718" s="2"/>
    </row>
    <row r="719" spans="2:3">
      <c r="B719" s="2"/>
      <c r="C719" s="2"/>
    </row>
    <row r="720" spans="2:3">
      <c r="B720" s="2"/>
      <c r="C720" s="2"/>
    </row>
    <row r="721" spans="2:3">
      <c r="B721" s="2"/>
      <c r="C721" s="2"/>
    </row>
    <row r="722" spans="2:3">
      <c r="B722" s="2"/>
      <c r="C722" s="2"/>
    </row>
    <row r="723" spans="2:3">
      <c r="B723" s="2"/>
      <c r="C723" s="2"/>
    </row>
    <row r="724" spans="2:3">
      <c r="B724" s="2"/>
      <c r="C724" s="2"/>
    </row>
    <row r="725" spans="2:3">
      <c r="B725" s="2"/>
      <c r="C725" s="2"/>
    </row>
    <row r="726" spans="2:3">
      <c r="B726" s="2"/>
      <c r="C726" s="2"/>
    </row>
    <row r="727" spans="2:3">
      <c r="B727" s="2"/>
      <c r="C727" s="2"/>
    </row>
    <row r="728" spans="2:3">
      <c r="B728" s="2"/>
      <c r="C728" s="2"/>
    </row>
    <row r="729" spans="2:3">
      <c r="B729" s="2"/>
      <c r="C729" s="2"/>
    </row>
    <row r="730" spans="2:3">
      <c r="B730" s="2"/>
      <c r="C730" s="2"/>
    </row>
    <row r="731" spans="2:3">
      <c r="B731" s="2"/>
      <c r="C731" s="2"/>
    </row>
    <row r="732" spans="2:3">
      <c r="B732" s="2"/>
      <c r="C732" s="2"/>
    </row>
    <row r="733" spans="2:3">
      <c r="B733" s="2"/>
      <c r="C733" s="2"/>
    </row>
    <row r="734" spans="2:3">
      <c r="B734" s="2"/>
      <c r="C734" s="2"/>
    </row>
    <row r="735" spans="2:3">
      <c r="B735" s="2"/>
      <c r="C735" s="2"/>
    </row>
    <row r="736" spans="2:3">
      <c r="B736" s="2"/>
      <c r="C736" s="2"/>
    </row>
    <row r="737" spans="2:3">
      <c r="B737" s="2"/>
      <c r="C737" s="2"/>
    </row>
    <row r="738" spans="2:3">
      <c r="B738" s="2"/>
      <c r="C738" s="2"/>
    </row>
    <row r="739" spans="2:3">
      <c r="B739" s="2"/>
      <c r="C739" s="2"/>
    </row>
    <row r="740" spans="2:3">
      <c r="B740" s="2"/>
      <c r="C740" s="2"/>
    </row>
    <row r="741" spans="2:3">
      <c r="B741" s="2"/>
      <c r="C741" s="2"/>
    </row>
    <row r="742" spans="2:3">
      <c r="B742" s="2"/>
      <c r="C742" s="2"/>
    </row>
    <row r="743" spans="2:3">
      <c r="B743" s="2"/>
      <c r="C743" s="2"/>
    </row>
    <row r="744" spans="2:3">
      <c r="B744" s="2"/>
      <c r="C744" s="2"/>
    </row>
    <row r="745" spans="2:3">
      <c r="B745" s="2"/>
      <c r="C745" s="2"/>
    </row>
    <row r="746" spans="2:3">
      <c r="B746" s="2"/>
      <c r="C746" s="2"/>
    </row>
    <row r="747" spans="2:3">
      <c r="B747" s="2"/>
      <c r="C747" s="2"/>
    </row>
    <row r="748" spans="2:3">
      <c r="B748" s="2"/>
      <c r="C748" s="2"/>
    </row>
    <row r="749" spans="2:3">
      <c r="B749" s="2"/>
      <c r="C749" s="2"/>
    </row>
    <row r="750" spans="2:3">
      <c r="B750" s="2"/>
      <c r="C750" s="2"/>
    </row>
    <row r="751" spans="2:3">
      <c r="B751" s="2"/>
      <c r="C751" s="2"/>
    </row>
    <row r="752" spans="2:3">
      <c r="B752" s="2"/>
      <c r="C752" s="2"/>
    </row>
    <row r="753" spans="2:3">
      <c r="B753" s="2"/>
      <c r="C753" s="2"/>
    </row>
    <row r="754" spans="2:3">
      <c r="B754" s="2"/>
      <c r="C754" s="2"/>
    </row>
    <row r="755" spans="2:3">
      <c r="B755" s="2"/>
      <c r="C755" s="2"/>
    </row>
    <row r="756" spans="2:3">
      <c r="B756" s="2"/>
      <c r="C756" s="2"/>
    </row>
    <row r="757" spans="2:3">
      <c r="B757" s="2"/>
      <c r="C757" s="2"/>
    </row>
    <row r="758" spans="2:3">
      <c r="B758" s="2"/>
      <c r="C758" s="2"/>
    </row>
    <row r="759" spans="2:3">
      <c r="B759" s="2"/>
      <c r="C759" s="2"/>
    </row>
    <row r="760" spans="2:3">
      <c r="B760" s="2"/>
      <c r="C760" s="2"/>
    </row>
    <row r="761" spans="2:3">
      <c r="B761" s="2"/>
      <c r="C761" s="2"/>
    </row>
    <row r="762" spans="2:3">
      <c r="B762" s="2"/>
      <c r="C762" s="2"/>
    </row>
    <row r="763" spans="2:3">
      <c r="B763" s="2"/>
      <c r="C763" s="2"/>
    </row>
    <row r="764" spans="2:3">
      <c r="B764" s="2"/>
      <c r="C764" s="2"/>
    </row>
    <row r="765" spans="2:3">
      <c r="B765" s="2"/>
      <c r="C765" s="2"/>
    </row>
    <row r="766" spans="2:3">
      <c r="B766" s="2"/>
      <c r="C766" s="2"/>
    </row>
    <row r="767" spans="2:3">
      <c r="B767" s="2"/>
      <c r="C767" s="2"/>
    </row>
    <row r="768" spans="2:3">
      <c r="B768" s="2"/>
      <c r="C768" s="2"/>
    </row>
    <row r="769" spans="2:3">
      <c r="B769" s="2"/>
      <c r="C769" s="2"/>
    </row>
    <row r="770" spans="2:3">
      <c r="B770" s="2"/>
      <c r="C770" s="2"/>
    </row>
    <row r="771" spans="2:3">
      <c r="B771" s="2"/>
      <c r="C771" s="2"/>
    </row>
    <row r="772" spans="2:3">
      <c r="B772" s="2"/>
      <c r="C772" s="2"/>
    </row>
    <row r="773" spans="2:3">
      <c r="B773" s="2"/>
      <c r="C773" s="2"/>
    </row>
    <row r="774" spans="2:3">
      <c r="B774" s="2"/>
      <c r="C774" s="2"/>
    </row>
    <row r="775" spans="2:3">
      <c r="B775" s="2"/>
      <c r="C775" s="2"/>
    </row>
    <row r="776" spans="2:3">
      <c r="B776" s="2"/>
      <c r="C776" s="2"/>
    </row>
    <row r="777" spans="2:3">
      <c r="B777" s="2"/>
      <c r="C777" s="2"/>
    </row>
    <row r="778" spans="2:3">
      <c r="B778" s="2"/>
      <c r="C778" s="2"/>
    </row>
    <row r="779" spans="2:3">
      <c r="B779" s="2"/>
      <c r="C779" s="2"/>
    </row>
    <row r="780" spans="2:3">
      <c r="B780" s="2"/>
      <c r="C780" s="2"/>
    </row>
    <row r="781" spans="2:3">
      <c r="B781" s="2"/>
      <c r="C781" s="2"/>
    </row>
    <row r="782" spans="2:3">
      <c r="B782" s="2"/>
      <c r="C782" s="2"/>
    </row>
    <row r="783" spans="2:3">
      <c r="B783" s="2"/>
      <c r="C783" s="2"/>
    </row>
    <row r="784" spans="2:3">
      <c r="B784" s="2"/>
      <c r="C784" s="2"/>
    </row>
    <row r="785" spans="2:3">
      <c r="B785" s="2"/>
      <c r="C785" s="2"/>
    </row>
    <row r="786" spans="2:3">
      <c r="B786" s="2"/>
      <c r="C786" s="2"/>
    </row>
    <row r="787" spans="2:3">
      <c r="B787" s="2"/>
      <c r="C787" s="2"/>
    </row>
    <row r="788" spans="2:3">
      <c r="B788" s="2"/>
      <c r="C788" s="2"/>
    </row>
    <row r="789" spans="2:3">
      <c r="B789" s="2"/>
      <c r="C789" s="2"/>
    </row>
    <row r="790" spans="2:3">
      <c r="B790" s="2"/>
      <c r="C790" s="2"/>
    </row>
    <row r="791" spans="2:3">
      <c r="B791" s="2"/>
      <c r="C791" s="2"/>
    </row>
    <row r="792" spans="2:3">
      <c r="B792" s="2"/>
      <c r="C792" s="2"/>
    </row>
    <row r="793" spans="2:3">
      <c r="B793" s="2"/>
      <c r="C793" s="2"/>
    </row>
    <row r="794" spans="2:3">
      <c r="B794" s="2"/>
      <c r="C794" s="2"/>
    </row>
    <row r="795" spans="2:3">
      <c r="B795" s="2"/>
      <c r="C795" s="2"/>
    </row>
    <row r="796" spans="2:3">
      <c r="B796" s="2"/>
      <c r="C796" s="2"/>
    </row>
    <row r="797" spans="2:3">
      <c r="B797" s="2"/>
      <c r="C797" s="2"/>
    </row>
    <row r="798" spans="2:3">
      <c r="B798" s="2"/>
      <c r="C798" s="2"/>
    </row>
    <row r="799" spans="2:3">
      <c r="B799" s="2"/>
      <c r="C799" s="2"/>
    </row>
    <row r="800" spans="2:3">
      <c r="B800" s="2"/>
      <c r="C800" s="2"/>
    </row>
    <row r="801" spans="2:3">
      <c r="B801" s="2"/>
      <c r="C801" s="2"/>
    </row>
    <row r="802" spans="2:3">
      <c r="B802" s="2"/>
      <c r="C802" s="2"/>
    </row>
    <row r="803" spans="2:3">
      <c r="B803" s="2"/>
      <c r="C803" s="2"/>
    </row>
    <row r="804" spans="2:3">
      <c r="B804" s="2"/>
      <c r="C804" s="2"/>
    </row>
    <row r="805" spans="2:3">
      <c r="B805" s="2"/>
      <c r="C805" s="2"/>
    </row>
    <row r="806" spans="2:3">
      <c r="B806" s="2"/>
      <c r="C806" s="2"/>
    </row>
    <row r="807" spans="2:3">
      <c r="B807" s="2"/>
      <c r="C807" s="2"/>
    </row>
    <row r="808" spans="2:3">
      <c r="B808" s="2"/>
      <c r="C808" s="2"/>
    </row>
    <row r="809" spans="2:3">
      <c r="B809" s="2"/>
      <c r="C809" s="2"/>
    </row>
    <row r="810" spans="2:3">
      <c r="B810" s="2"/>
      <c r="C810" s="2"/>
    </row>
    <row r="811" spans="2:3">
      <c r="B811" s="2"/>
      <c r="C811" s="2"/>
    </row>
    <row r="812" spans="2:3">
      <c r="B812" s="2"/>
      <c r="C812" s="2"/>
    </row>
    <row r="813" spans="2:3">
      <c r="B813" s="2"/>
      <c r="C813" s="2"/>
    </row>
    <row r="814" spans="2:3">
      <c r="B814" s="2"/>
      <c r="C814" s="2"/>
    </row>
    <row r="815" spans="2:3">
      <c r="B815" s="2"/>
      <c r="C815" s="2"/>
    </row>
    <row r="816" spans="2:3">
      <c r="B816" s="2"/>
      <c r="C816" s="2"/>
    </row>
    <row r="817" spans="2:3">
      <c r="B817" s="2"/>
      <c r="C817" s="2"/>
    </row>
    <row r="818" spans="2:3">
      <c r="B818" s="2"/>
      <c r="C818" s="2"/>
    </row>
    <row r="819" spans="2:3">
      <c r="B819" s="2"/>
      <c r="C819" s="2"/>
    </row>
    <row r="820" spans="2:3">
      <c r="B820" s="2"/>
      <c r="C820" s="2"/>
    </row>
    <row r="821" spans="2:3">
      <c r="B821" s="2"/>
      <c r="C821" s="2"/>
    </row>
    <row r="822" spans="2:3">
      <c r="B822" s="2"/>
      <c r="C822" s="2"/>
    </row>
    <row r="823" spans="2:3">
      <c r="B823" s="2"/>
      <c r="C823" s="2"/>
    </row>
    <row r="824" spans="2:3">
      <c r="B824" s="2"/>
      <c r="C824" s="2"/>
    </row>
    <row r="825" spans="2:3">
      <c r="B825" s="2"/>
      <c r="C825" s="2"/>
    </row>
    <row r="826" spans="2:3">
      <c r="B826" s="2"/>
      <c r="C826" s="2"/>
    </row>
    <row r="827" spans="2:3">
      <c r="B827" s="2"/>
      <c r="C827" s="2"/>
    </row>
    <row r="828" spans="2:3">
      <c r="B828" s="2"/>
      <c r="C828" s="2"/>
    </row>
    <row r="829" spans="2:3">
      <c r="B829" s="2"/>
      <c r="C829" s="2"/>
    </row>
    <row r="830" spans="2:3">
      <c r="B830" s="2"/>
      <c r="C830" s="2"/>
    </row>
    <row r="831" spans="2:3">
      <c r="B831" s="2"/>
      <c r="C831" s="2"/>
    </row>
    <row r="832" spans="2:3">
      <c r="B832" s="2"/>
      <c r="C832" s="2"/>
    </row>
    <row r="833" spans="2:3">
      <c r="B833" s="2"/>
      <c r="C833" s="2"/>
    </row>
    <row r="834" spans="2:3">
      <c r="B834" s="2"/>
      <c r="C834" s="2"/>
    </row>
    <row r="835" spans="2:3">
      <c r="B835" s="2"/>
      <c r="C835" s="2"/>
    </row>
    <row r="836" spans="2:3">
      <c r="B836" s="2"/>
      <c r="C836" s="2"/>
    </row>
    <row r="837" spans="2:3">
      <c r="B837" s="2"/>
      <c r="C837" s="2"/>
    </row>
    <row r="838" spans="2:3">
      <c r="B838" s="2"/>
      <c r="C838" s="2"/>
    </row>
    <row r="839" spans="2:3">
      <c r="B839" s="2"/>
      <c r="C839" s="2"/>
    </row>
    <row r="840" spans="2:3">
      <c r="B840" s="2"/>
      <c r="C840" s="2"/>
    </row>
    <row r="841" spans="2:3">
      <c r="B841" s="2"/>
      <c r="C841" s="2"/>
    </row>
    <row r="842" spans="2:3">
      <c r="B842" s="2"/>
      <c r="C842" s="2"/>
    </row>
    <row r="843" spans="2:3">
      <c r="B843" s="2"/>
      <c r="C843" s="2"/>
    </row>
    <row r="844" spans="2:3">
      <c r="B844" s="2"/>
      <c r="C844" s="2"/>
    </row>
    <row r="845" spans="2:3">
      <c r="B845" s="2"/>
      <c r="C845" s="2"/>
    </row>
    <row r="846" spans="2:3">
      <c r="B846" s="2"/>
      <c r="C846" s="2"/>
    </row>
    <row r="847" spans="2:3">
      <c r="B847" s="2"/>
      <c r="C847" s="2"/>
    </row>
    <row r="848" spans="2:3">
      <c r="B848" s="2"/>
      <c r="C848" s="2"/>
    </row>
    <row r="849" spans="2:3">
      <c r="B849" s="2"/>
      <c r="C849" s="2"/>
    </row>
    <row r="850" spans="2:3">
      <c r="B850" s="2"/>
      <c r="C850" s="2"/>
    </row>
    <row r="851" spans="2:3">
      <c r="B851" s="2"/>
      <c r="C851" s="2"/>
    </row>
    <row r="852" spans="2:3">
      <c r="B852" s="2"/>
      <c r="C852" s="2"/>
    </row>
    <row r="853" spans="2:3">
      <c r="B853" s="2"/>
      <c r="C853" s="2"/>
    </row>
    <row r="854" spans="2:3">
      <c r="B854" s="2"/>
      <c r="C854" s="2"/>
    </row>
    <row r="855" spans="2:3">
      <c r="B855" s="2"/>
      <c r="C855" s="2"/>
    </row>
    <row r="856" spans="2:3">
      <c r="B856" s="2"/>
      <c r="C856" s="2"/>
    </row>
    <row r="857" spans="2:3">
      <c r="B857" s="2"/>
      <c r="C857" s="2"/>
    </row>
    <row r="858" spans="2:3">
      <c r="B858" s="2"/>
      <c r="C858" s="2"/>
    </row>
    <row r="859" spans="2:3">
      <c r="B859" s="2"/>
      <c r="C859" s="2"/>
    </row>
    <row r="860" spans="2:3">
      <c r="B860" s="2"/>
      <c r="C860" s="2"/>
    </row>
    <row r="861" spans="2:3">
      <c r="B861" s="2"/>
      <c r="C861" s="2"/>
    </row>
    <row r="862" spans="2:3">
      <c r="B862" s="2"/>
      <c r="C862" s="2"/>
    </row>
    <row r="863" spans="2:3">
      <c r="B863" s="2"/>
      <c r="C863" s="2"/>
    </row>
    <row r="864" spans="2:3">
      <c r="B864" s="2"/>
      <c r="C864" s="2"/>
    </row>
    <row r="865" spans="2:3">
      <c r="B865" s="2"/>
      <c r="C865" s="2"/>
    </row>
    <row r="866" spans="2:3">
      <c r="B866" s="2"/>
      <c r="C866" s="2"/>
    </row>
    <row r="867" spans="2:3">
      <c r="B867" s="2"/>
      <c r="C867" s="2"/>
    </row>
    <row r="868" spans="2:3">
      <c r="B868" s="2"/>
      <c r="C868" s="2"/>
    </row>
    <row r="869" spans="2:3">
      <c r="B869" s="2"/>
      <c r="C869" s="2"/>
    </row>
    <row r="870" spans="2:3">
      <c r="B870" s="2"/>
      <c r="C870" s="2"/>
    </row>
    <row r="871" spans="2:3">
      <c r="B871" s="2"/>
      <c r="C871" s="2"/>
    </row>
    <row r="872" spans="2:3">
      <c r="B872" s="2"/>
      <c r="C872" s="2"/>
    </row>
    <row r="873" spans="2:3">
      <c r="B873" s="2"/>
      <c r="C873" s="2"/>
    </row>
    <row r="874" spans="2:3">
      <c r="B874" s="2"/>
      <c r="C874" s="2"/>
    </row>
    <row r="875" spans="2:3">
      <c r="B875" s="2"/>
      <c r="C875" s="2"/>
    </row>
    <row r="876" spans="2:3">
      <c r="B876" s="2"/>
      <c r="C876" s="2"/>
    </row>
    <row r="877" spans="2:3">
      <c r="B877" s="2"/>
      <c r="C877" s="2"/>
    </row>
    <row r="878" spans="2:3">
      <c r="B878" s="2"/>
      <c r="C878" s="2"/>
    </row>
    <row r="879" spans="2:3">
      <c r="B879" s="2"/>
      <c r="C879" s="2"/>
    </row>
    <row r="880" spans="2:3">
      <c r="B880" s="2"/>
      <c r="C880" s="2"/>
    </row>
    <row r="881" spans="2:3">
      <c r="B881" s="2"/>
      <c r="C881" s="2"/>
    </row>
    <row r="882" spans="2:3">
      <c r="B882" s="2"/>
      <c r="C882" s="2"/>
    </row>
    <row r="883" spans="2:3">
      <c r="B883" s="2"/>
      <c r="C883" s="2"/>
    </row>
    <row r="884" spans="2:3">
      <c r="B884" s="2"/>
      <c r="C884" s="2"/>
    </row>
    <row r="885" spans="2:3">
      <c r="B885" s="2"/>
      <c r="C885" s="2"/>
    </row>
    <row r="886" spans="2:3">
      <c r="B886" s="2"/>
      <c r="C886" s="2"/>
    </row>
    <row r="887" spans="2:3">
      <c r="B887" s="2"/>
      <c r="C887" s="2"/>
    </row>
    <row r="888" spans="2:3">
      <c r="B888" s="2"/>
      <c r="C888" s="2"/>
    </row>
    <row r="889" spans="2:3">
      <c r="B889" s="2"/>
      <c r="C889" s="2"/>
    </row>
    <row r="890" spans="2:3">
      <c r="B890" s="2"/>
      <c r="C890" s="2"/>
    </row>
    <row r="891" spans="2:3">
      <c r="B891" s="2"/>
      <c r="C891" s="2"/>
    </row>
    <row r="892" spans="2:3">
      <c r="B892" s="2"/>
      <c r="C892" s="2"/>
    </row>
    <row r="893" spans="2:3">
      <c r="B893" s="2"/>
      <c r="C893" s="2"/>
    </row>
    <row r="894" spans="2:3">
      <c r="B894" s="2"/>
      <c r="C894" s="2"/>
    </row>
    <row r="895" spans="2:3">
      <c r="B895" s="2"/>
      <c r="C895" s="2"/>
    </row>
    <row r="896" spans="2:3">
      <c r="B896" s="2"/>
      <c r="C896" s="2"/>
    </row>
    <row r="897" spans="2:3">
      <c r="B897" s="2"/>
      <c r="C897" s="2"/>
    </row>
    <row r="898" spans="2:3">
      <c r="B898" s="2"/>
      <c r="C898" s="2"/>
    </row>
    <row r="899" spans="2:3">
      <c r="B899" s="2"/>
      <c r="C899" s="2"/>
    </row>
    <row r="900" spans="2:3">
      <c r="B900" s="2"/>
      <c r="C900" s="2"/>
    </row>
    <row r="901" spans="2:3">
      <c r="B901" s="2"/>
      <c r="C901" s="2"/>
    </row>
    <row r="902" spans="2:3">
      <c r="B902" s="2"/>
      <c r="C902" s="2"/>
    </row>
    <row r="903" spans="2:3">
      <c r="B903" s="2"/>
      <c r="C903" s="2"/>
    </row>
    <row r="904" spans="2:3">
      <c r="B904" s="2"/>
      <c r="C904" s="2"/>
    </row>
    <row r="905" spans="2:3">
      <c r="B905" s="2"/>
      <c r="C905" s="2"/>
    </row>
    <row r="906" spans="2:3">
      <c r="B906" s="2"/>
      <c r="C906" s="2"/>
    </row>
    <row r="907" spans="2:3">
      <c r="B907" s="2"/>
      <c r="C907" s="2"/>
    </row>
    <row r="908" spans="2:3">
      <c r="B908" s="2"/>
      <c r="C908" s="2"/>
    </row>
    <row r="909" spans="2:3">
      <c r="B909" s="2"/>
      <c r="C909" s="2"/>
    </row>
    <row r="910" spans="2:3">
      <c r="B910" s="2"/>
      <c r="C910" s="2"/>
    </row>
    <row r="911" spans="2:3">
      <c r="B911" s="2"/>
      <c r="C911" s="2"/>
    </row>
    <row r="912" spans="2:3">
      <c r="B912" s="2"/>
      <c r="C912" s="2"/>
    </row>
    <row r="913" spans="2:3">
      <c r="B913" s="2"/>
      <c r="C913" s="2"/>
    </row>
    <row r="914" spans="2:3">
      <c r="B914" s="2"/>
      <c r="C914" s="2"/>
    </row>
    <row r="915" spans="2:3">
      <c r="B915" s="2"/>
      <c r="C915" s="2"/>
    </row>
    <row r="916" spans="2:3">
      <c r="B916" s="2"/>
      <c r="C916" s="2"/>
    </row>
    <row r="917" spans="2:3">
      <c r="B917" s="2"/>
      <c r="C917" s="2"/>
    </row>
    <row r="918" spans="2:3">
      <c r="B918" s="2"/>
      <c r="C918" s="2"/>
    </row>
    <row r="919" spans="2:3">
      <c r="B919" s="2"/>
      <c r="C919" s="2"/>
    </row>
    <row r="920" spans="2:3">
      <c r="B920" s="2"/>
      <c r="C920" s="2"/>
    </row>
    <row r="921" spans="2:3">
      <c r="B921" s="2"/>
      <c r="C921" s="2"/>
    </row>
    <row r="922" spans="2:3">
      <c r="B922" s="2"/>
      <c r="C922" s="2"/>
    </row>
    <row r="923" spans="2:3">
      <c r="B923" s="2"/>
      <c r="C923" s="2"/>
    </row>
    <row r="924" spans="2:3">
      <c r="B924" s="2"/>
      <c r="C924" s="2"/>
    </row>
    <row r="925" spans="2:3">
      <c r="B925" s="2"/>
      <c r="C925" s="2"/>
    </row>
    <row r="926" spans="2:3">
      <c r="B926" s="2"/>
      <c r="C926" s="2"/>
    </row>
    <row r="927" spans="2:3">
      <c r="B927" s="2"/>
      <c r="C927" s="2"/>
    </row>
    <row r="928" spans="2:3">
      <c r="B928" s="2"/>
      <c r="C928" s="2"/>
    </row>
    <row r="929" spans="2:3">
      <c r="B929" s="2"/>
      <c r="C929" s="2"/>
    </row>
    <row r="930" spans="2:3">
      <c r="B930" s="2"/>
      <c r="C930" s="2"/>
    </row>
    <row r="931" spans="2:3">
      <c r="B931" s="2"/>
      <c r="C931" s="2"/>
    </row>
    <row r="932" spans="2:3">
      <c r="B932" s="2"/>
      <c r="C932" s="2"/>
    </row>
    <row r="933" spans="2:3">
      <c r="B933" s="2"/>
      <c r="C933" s="2"/>
    </row>
    <row r="934" spans="2:3">
      <c r="B934" s="2"/>
      <c r="C934" s="2"/>
    </row>
    <row r="935" spans="2:3">
      <c r="B935" s="2"/>
      <c r="C935" s="2"/>
    </row>
    <row r="936" spans="2:3">
      <c r="B936" s="2"/>
      <c r="C936" s="2"/>
    </row>
    <row r="937" spans="2:3">
      <c r="B937" s="2"/>
      <c r="C937" s="2"/>
    </row>
    <row r="938" spans="2:3">
      <c r="B938" s="2"/>
      <c r="C938" s="2"/>
    </row>
    <row r="939" spans="2:3">
      <c r="B939" s="2"/>
      <c r="C939" s="2"/>
    </row>
    <row r="940" spans="2:3">
      <c r="B940" s="2"/>
      <c r="C940" s="2"/>
    </row>
    <row r="941" spans="2:3">
      <c r="B941" s="2"/>
      <c r="C941" s="2"/>
    </row>
    <row r="942" spans="2:3">
      <c r="B942" s="2"/>
      <c r="C942" s="2"/>
    </row>
    <row r="943" spans="2:3">
      <c r="B943" s="2"/>
      <c r="C943" s="2"/>
    </row>
    <row r="944" spans="2:3">
      <c r="B944" s="2"/>
      <c r="C944" s="2"/>
    </row>
    <row r="945" spans="2:3">
      <c r="B945" s="2"/>
      <c r="C945" s="2"/>
    </row>
    <row r="946" spans="2:3">
      <c r="B946" s="2"/>
      <c r="C946" s="2"/>
    </row>
    <row r="947" spans="2:3">
      <c r="B947" s="2"/>
      <c r="C947" s="2"/>
    </row>
    <row r="948" spans="2:3">
      <c r="B948" s="2"/>
      <c r="C948" s="2"/>
    </row>
    <row r="949" spans="2:3">
      <c r="B949" s="2"/>
      <c r="C949" s="2"/>
    </row>
    <row r="950" spans="2:3">
      <c r="B950" s="2"/>
      <c r="C950" s="2"/>
    </row>
    <row r="951" spans="2:3">
      <c r="B951" s="2"/>
      <c r="C951" s="2"/>
    </row>
    <row r="952" spans="2:3">
      <c r="B952" s="2"/>
      <c r="C952" s="2"/>
    </row>
    <row r="953" spans="2:3">
      <c r="B953" s="2"/>
      <c r="C953" s="2"/>
    </row>
    <row r="954" spans="2:3">
      <c r="B954" s="2"/>
      <c r="C954" s="2"/>
    </row>
    <row r="955" spans="2:3">
      <c r="B955" s="2"/>
      <c r="C955" s="2"/>
    </row>
    <row r="956" spans="2:3">
      <c r="B956" s="2"/>
      <c r="C956" s="2"/>
    </row>
    <row r="957" spans="2:3">
      <c r="B957" s="2"/>
      <c r="C957" s="2"/>
    </row>
    <row r="958" spans="2:3">
      <c r="B958" s="2"/>
      <c r="C958" s="2"/>
    </row>
    <row r="959" spans="2:3">
      <c r="B959" s="2"/>
      <c r="C959" s="2"/>
    </row>
    <row r="960" spans="2:3">
      <c r="B960" s="2"/>
      <c r="C960" s="2"/>
    </row>
    <row r="961" spans="2:3">
      <c r="B961" s="2"/>
      <c r="C961" s="2"/>
    </row>
    <row r="962" spans="2:3">
      <c r="B962" s="2"/>
      <c r="C962" s="2"/>
    </row>
    <row r="963" spans="2:3">
      <c r="B963" s="2"/>
      <c r="C963" s="2"/>
    </row>
    <row r="964" spans="2:3">
      <c r="B964" s="2"/>
      <c r="C964" s="2"/>
    </row>
    <row r="965" spans="2:3">
      <c r="B965" s="2"/>
      <c r="C965" s="2"/>
    </row>
    <row r="966" spans="2:3">
      <c r="B966" s="2"/>
      <c r="C966" s="2"/>
    </row>
    <row r="967" spans="2:3">
      <c r="B967" s="2"/>
      <c r="C967" s="2"/>
    </row>
    <row r="968" spans="2:3">
      <c r="B968" s="2"/>
      <c r="C968" s="2"/>
    </row>
    <row r="969" spans="2:3">
      <c r="B969" s="2"/>
      <c r="C969" s="2"/>
    </row>
    <row r="970" spans="2:3">
      <c r="B970" s="2"/>
      <c r="C970" s="2"/>
    </row>
    <row r="971" spans="2:3">
      <c r="B971" s="2"/>
      <c r="C971" s="2"/>
    </row>
    <row r="972" spans="2:3">
      <c r="B972" s="2"/>
      <c r="C972" s="2"/>
    </row>
    <row r="973" spans="2:3">
      <c r="B973" s="2"/>
      <c r="C973" s="2"/>
    </row>
    <row r="974" spans="2:3">
      <c r="B974" s="2"/>
      <c r="C974" s="2"/>
    </row>
    <row r="975" spans="2:3">
      <c r="B975" s="2"/>
      <c r="C975" s="2"/>
    </row>
    <row r="976" spans="2:3">
      <c r="B976" s="2"/>
      <c r="C976" s="2"/>
    </row>
    <row r="977" spans="2:3">
      <c r="B977" s="2"/>
      <c r="C977" s="2"/>
    </row>
    <row r="978" spans="2:3">
      <c r="B978" s="2"/>
      <c r="C978" s="2"/>
    </row>
    <row r="979" spans="2:3">
      <c r="B979" s="2"/>
      <c r="C979" s="2"/>
    </row>
    <row r="980" spans="2:3">
      <c r="B980" s="2"/>
      <c r="C980" s="2"/>
    </row>
    <row r="981" spans="2:3">
      <c r="B981" s="2"/>
      <c r="C981" s="2"/>
    </row>
    <row r="982" spans="2:3">
      <c r="B982" s="2"/>
      <c r="C982" s="2"/>
    </row>
    <row r="983" spans="2:3">
      <c r="B983" s="2"/>
      <c r="C983" s="2"/>
    </row>
    <row r="984" spans="2:3">
      <c r="B984" s="2"/>
      <c r="C984" s="2"/>
    </row>
    <row r="985" spans="2:3">
      <c r="B985" s="2"/>
      <c r="C985" s="2"/>
    </row>
    <row r="986" spans="2:3">
      <c r="B986" s="2"/>
      <c r="C986" s="2"/>
    </row>
    <row r="987" spans="2:3">
      <c r="B987" s="2"/>
      <c r="C987" s="2"/>
    </row>
    <row r="988" spans="2:3">
      <c r="B988" s="2"/>
      <c r="C988" s="2"/>
    </row>
    <row r="989" spans="2:3">
      <c r="B989" s="2"/>
      <c r="C989" s="2"/>
    </row>
    <row r="990" spans="2:3">
      <c r="B990" s="2"/>
      <c r="C990" s="2"/>
    </row>
    <row r="991" spans="2:3">
      <c r="B991" s="2"/>
      <c r="C991" s="2"/>
    </row>
    <row r="992" spans="2:3">
      <c r="B992" s="2"/>
      <c r="C992" s="2"/>
    </row>
    <row r="993" spans="2:3">
      <c r="B993" s="2"/>
      <c r="C993" s="2"/>
    </row>
    <row r="994" spans="2:3">
      <c r="B994" s="2"/>
      <c r="C994" s="2"/>
    </row>
    <row r="995" spans="2:3">
      <c r="B995" s="2"/>
      <c r="C995" s="2"/>
    </row>
    <row r="996" spans="2:3">
      <c r="B996" s="2"/>
      <c r="C996" s="2"/>
    </row>
    <row r="997" spans="2:3">
      <c r="B997" s="2"/>
      <c r="C997" s="2"/>
    </row>
    <row r="998" spans="2:3">
      <c r="B998" s="2"/>
      <c r="C998" s="2"/>
    </row>
    <row r="999" spans="2:3">
      <c r="B999" s="2"/>
      <c r="C999" s="2"/>
    </row>
    <row r="1000" spans="2:3">
      <c r="B1000" s="2"/>
      <c r="C1000" s="2"/>
    </row>
    <row r="1001" spans="2:3">
      <c r="B1001" s="2"/>
      <c r="C1001" s="2"/>
    </row>
    <row r="1002" spans="2:3">
      <c r="B1002" s="2"/>
      <c r="C1002" s="2"/>
    </row>
    <row r="1003" spans="2:3">
      <c r="B1003" s="2"/>
      <c r="C1003" s="2"/>
    </row>
    <row r="1004" spans="2:3">
      <c r="B1004" s="2"/>
      <c r="C1004" s="2"/>
    </row>
    <row r="1005" spans="2:3">
      <c r="B1005" s="2"/>
      <c r="C1005" s="2"/>
    </row>
    <row r="1006" spans="2:3">
      <c r="B1006" s="2"/>
      <c r="C1006" s="2"/>
    </row>
    <row r="1007" spans="2:3">
      <c r="B1007" s="2"/>
      <c r="C1007" s="2"/>
    </row>
    <row r="1008" spans="2:3">
      <c r="B1008" s="2"/>
      <c r="C1008" s="2"/>
    </row>
    <row r="1009" spans="2:3">
      <c r="B1009" s="2"/>
      <c r="C1009" s="2"/>
    </row>
    <row r="1010" spans="2:3">
      <c r="B1010" s="2"/>
      <c r="C1010" s="2"/>
    </row>
    <row r="1011" spans="2:3">
      <c r="B1011" s="2"/>
      <c r="C1011" s="2"/>
    </row>
    <row r="1012" spans="2:3">
      <c r="B1012" s="2"/>
      <c r="C1012" s="2"/>
    </row>
    <row r="1013" spans="2:3">
      <c r="B1013" s="2"/>
      <c r="C1013" s="2"/>
    </row>
    <row r="1014" spans="2:3">
      <c r="B1014" s="2"/>
      <c r="C1014" s="2"/>
    </row>
    <row r="1015" spans="2:3">
      <c r="B1015" s="2"/>
      <c r="C1015" s="2"/>
    </row>
    <row r="1016" spans="2:3">
      <c r="B1016" s="2"/>
      <c r="C1016" s="2"/>
    </row>
    <row r="1017" spans="2:3">
      <c r="B1017" s="2"/>
      <c r="C1017" s="2"/>
    </row>
    <row r="1018" spans="2:3">
      <c r="B1018" s="2"/>
      <c r="C1018" s="2"/>
    </row>
    <row r="1019" spans="2:3">
      <c r="B1019" s="2"/>
      <c r="C1019" s="2"/>
    </row>
    <row r="1020" spans="2:3">
      <c r="B1020" s="2"/>
      <c r="C1020" s="2"/>
    </row>
    <row r="1021" spans="2:3">
      <c r="B1021" s="2"/>
      <c r="C1021" s="2"/>
    </row>
    <row r="1022" spans="2:3">
      <c r="B1022" s="2"/>
      <c r="C1022" s="2"/>
    </row>
    <row r="1023" spans="2:3">
      <c r="B1023" s="2"/>
      <c r="C1023" s="2"/>
    </row>
    <row r="1024" spans="2:3">
      <c r="B1024" s="2"/>
      <c r="C1024" s="2"/>
    </row>
    <row r="1025" spans="2:3">
      <c r="B1025" s="2"/>
      <c r="C1025" s="2"/>
    </row>
    <row r="1026" spans="2:3">
      <c r="B1026" s="2"/>
      <c r="C1026" s="2"/>
    </row>
    <row r="1027" spans="2:3">
      <c r="B1027" s="2"/>
      <c r="C1027" s="2"/>
    </row>
    <row r="1028" spans="2:3">
      <c r="B1028" s="2"/>
      <c r="C1028" s="2"/>
    </row>
    <row r="1029" spans="2:3">
      <c r="B1029" s="2"/>
      <c r="C1029" s="2"/>
    </row>
    <row r="1030" spans="2:3">
      <c r="B1030" s="2"/>
      <c r="C1030" s="2"/>
    </row>
    <row r="1031" spans="2:3">
      <c r="B1031" s="2"/>
      <c r="C1031" s="2"/>
    </row>
    <row r="1032" spans="2:3">
      <c r="B1032" s="2"/>
      <c r="C1032" s="2"/>
    </row>
    <row r="1033" spans="2:3">
      <c r="B1033" s="2"/>
      <c r="C1033" s="2"/>
    </row>
    <row r="1034" spans="2:3">
      <c r="B1034" s="2"/>
      <c r="C1034" s="2"/>
    </row>
    <row r="1035" spans="2:3">
      <c r="B1035" s="2"/>
      <c r="C1035" s="2"/>
    </row>
    <row r="1036" spans="2:3">
      <c r="B1036" s="2"/>
      <c r="C1036" s="2"/>
    </row>
    <row r="1037" spans="2:3">
      <c r="B1037" s="2"/>
      <c r="C1037" s="2"/>
    </row>
    <row r="1038" spans="2:3">
      <c r="B1038" s="2"/>
      <c r="C1038" s="2"/>
    </row>
    <row r="1039" spans="2:3">
      <c r="B1039" s="2"/>
      <c r="C1039" s="2"/>
    </row>
    <row r="1040" spans="2:3">
      <c r="B1040" s="2"/>
      <c r="C1040" s="2"/>
    </row>
    <row r="1041" spans="2:3">
      <c r="B1041" s="2"/>
      <c r="C1041" s="2"/>
    </row>
    <row r="1042" spans="2:3">
      <c r="B1042" s="2"/>
      <c r="C1042" s="2"/>
    </row>
    <row r="1043" spans="2:3">
      <c r="B1043" s="2"/>
      <c r="C1043" s="2"/>
    </row>
    <row r="1044" spans="2:3">
      <c r="B1044" s="2"/>
      <c r="C1044" s="2"/>
    </row>
    <row r="1045" spans="2:3">
      <c r="B1045" s="2"/>
      <c r="C1045" s="2"/>
    </row>
    <row r="1046" spans="2:3">
      <c r="B1046" s="2"/>
      <c r="C1046" s="2"/>
    </row>
    <row r="1047" spans="2:3">
      <c r="B1047" s="2"/>
      <c r="C1047" s="2"/>
    </row>
    <row r="1048" spans="2:3">
      <c r="B1048" s="2"/>
      <c r="C1048" s="2"/>
    </row>
    <row r="1049" spans="2:3">
      <c r="B1049" s="2"/>
      <c r="C1049" s="2"/>
    </row>
    <row r="1050" spans="2:3">
      <c r="B1050" s="2"/>
      <c r="C1050" s="2"/>
    </row>
    <row r="1051" spans="2:3">
      <c r="B1051" s="2"/>
      <c r="C1051" s="2"/>
    </row>
    <row r="1052" spans="2:3">
      <c r="B1052" s="2"/>
      <c r="C1052" s="2"/>
    </row>
    <row r="1053" spans="2:3">
      <c r="B1053" s="2"/>
      <c r="C1053" s="2"/>
    </row>
    <row r="1054" spans="2:3">
      <c r="B1054" s="2"/>
      <c r="C1054" s="2"/>
    </row>
    <row r="1055" spans="2:3">
      <c r="B1055" s="2"/>
      <c r="C1055" s="2"/>
    </row>
    <row r="1056" spans="2:3">
      <c r="B1056" s="2"/>
      <c r="C1056" s="2"/>
    </row>
    <row r="1057" spans="2:3">
      <c r="B1057" s="2"/>
      <c r="C1057" s="2"/>
    </row>
    <row r="1058" spans="2:3">
      <c r="B1058" s="2"/>
      <c r="C1058" s="2"/>
    </row>
    <row r="1059" spans="2:3">
      <c r="B1059" s="2"/>
      <c r="C1059" s="2"/>
    </row>
    <row r="1060" spans="2:3">
      <c r="B1060" s="2"/>
      <c r="C1060" s="2"/>
    </row>
    <row r="1061" spans="2:3">
      <c r="B1061" s="2"/>
      <c r="C1061" s="2"/>
    </row>
    <row r="1062" spans="2:3">
      <c r="B1062" s="2"/>
      <c r="C1062" s="2"/>
    </row>
    <row r="1063" spans="2:3">
      <c r="B1063" s="2"/>
      <c r="C1063" s="2"/>
    </row>
    <row r="1064" spans="2:3">
      <c r="B1064" s="2"/>
      <c r="C1064" s="2"/>
    </row>
    <row r="1065" spans="2:3">
      <c r="B1065" s="2"/>
      <c r="C1065" s="2"/>
    </row>
    <row r="1066" spans="2:3">
      <c r="B1066" s="2"/>
      <c r="C1066" s="2"/>
    </row>
    <row r="1067" spans="2:3">
      <c r="B1067" s="2"/>
      <c r="C1067" s="2"/>
    </row>
    <row r="1068" spans="2:3">
      <c r="B1068" s="2"/>
      <c r="C1068" s="2"/>
    </row>
    <row r="1069" spans="2:3">
      <c r="B1069" s="2"/>
      <c r="C1069" s="2"/>
    </row>
    <row r="1070" spans="2:3">
      <c r="B1070" s="2"/>
      <c r="C1070" s="2"/>
    </row>
    <row r="1071" spans="2:3">
      <c r="B1071" s="2"/>
      <c r="C1071" s="2"/>
    </row>
    <row r="1072" spans="2:3">
      <c r="B1072" s="2"/>
      <c r="C1072" s="2"/>
    </row>
    <row r="1073" spans="2:3">
      <c r="B1073" s="2"/>
      <c r="C1073" s="2"/>
    </row>
    <row r="1074" spans="2:3">
      <c r="B1074" s="2"/>
      <c r="C1074" s="2"/>
    </row>
    <row r="1075" spans="2:3">
      <c r="B1075" s="2"/>
      <c r="C1075" s="2"/>
    </row>
    <row r="1076" spans="2:3">
      <c r="B1076" s="2"/>
      <c r="C1076" s="2"/>
    </row>
    <row r="1077" spans="2:3">
      <c r="B1077" s="2"/>
      <c r="C1077" s="2"/>
    </row>
    <row r="1078" spans="2:3">
      <c r="B1078" s="2"/>
      <c r="C1078" s="2"/>
    </row>
    <row r="1079" spans="2:3">
      <c r="B1079" s="2"/>
      <c r="C1079" s="2"/>
    </row>
    <row r="1080" spans="2:3">
      <c r="B1080" s="2"/>
      <c r="C1080" s="2"/>
    </row>
    <row r="1081" spans="2:3">
      <c r="B1081" s="2"/>
      <c r="C1081" s="2"/>
    </row>
    <row r="1082" spans="2:3">
      <c r="B1082" s="2"/>
      <c r="C1082" s="2"/>
    </row>
    <row r="1083" spans="2:3">
      <c r="B1083" s="2"/>
      <c r="C1083" s="2"/>
    </row>
    <row r="1084" spans="2:3">
      <c r="B1084" s="2"/>
      <c r="C1084" s="2"/>
    </row>
    <row r="1085" spans="2:3">
      <c r="B1085" s="2"/>
      <c r="C1085" s="2"/>
    </row>
    <row r="1086" spans="2:3">
      <c r="B1086" s="2"/>
      <c r="C1086" s="2"/>
    </row>
    <row r="1087" spans="2:3">
      <c r="B1087" s="2"/>
      <c r="C1087" s="2"/>
    </row>
    <row r="1088" spans="2:3">
      <c r="B1088" s="2"/>
      <c r="C1088" s="2"/>
    </row>
    <row r="1089" spans="2:3">
      <c r="B1089" s="2"/>
      <c r="C1089" s="2"/>
    </row>
    <row r="1090" spans="2:3">
      <c r="B1090" s="2"/>
      <c r="C1090" s="2"/>
    </row>
    <row r="1091" spans="2:3">
      <c r="B1091" s="2"/>
      <c r="C1091" s="2"/>
    </row>
    <row r="1092" spans="2:3">
      <c r="B1092" s="2"/>
      <c r="C1092" s="2"/>
    </row>
    <row r="1093" spans="2:3">
      <c r="B1093" s="2"/>
      <c r="C1093" s="2"/>
    </row>
    <row r="1094" spans="2:3">
      <c r="B1094" s="2"/>
      <c r="C1094" s="2"/>
    </row>
    <row r="1095" spans="2:3">
      <c r="B1095" s="2"/>
      <c r="C1095" s="2"/>
    </row>
    <row r="1096" spans="2:3">
      <c r="B1096" s="2"/>
      <c r="C1096" s="2"/>
    </row>
    <row r="1097" spans="2:3">
      <c r="B1097" s="2"/>
      <c r="C1097" s="2"/>
    </row>
    <row r="1098" spans="2:3">
      <c r="B1098" s="2"/>
      <c r="C1098" s="2"/>
    </row>
    <row r="1099" spans="2:3">
      <c r="B1099" s="2"/>
      <c r="C1099" s="2"/>
    </row>
    <row r="1100" spans="2:3">
      <c r="B1100" s="2"/>
      <c r="C1100" s="2"/>
    </row>
    <row r="1101" spans="2:3">
      <c r="B1101" s="2"/>
      <c r="C1101" s="2"/>
    </row>
    <row r="1102" spans="2:3">
      <c r="B1102" s="2"/>
      <c r="C1102" s="2"/>
    </row>
    <row r="1103" spans="2:3">
      <c r="B1103" s="2"/>
      <c r="C1103" s="2"/>
    </row>
    <row r="1104" spans="2:3">
      <c r="B1104" s="2"/>
      <c r="C1104" s="2"/>
    </row>
    <row r="1105" spans="2:3">
      <c r="B1105" s="2"/>
      <c r="C1105" s="2"/>
    </row>
    <row r="1106" spans="2:3">
      <c r="B1106" s="2"/>
      <c r="C1106" s="2"/>
    </row>
    <row r="1107" spans="2:3">
      <c r="B1107" s="2"/>
      <c r="C1107" s="2"/>
    </row>
    <row r="1108" spans="2:3">
      <c r="B1108" s="2"/>
      <c r="C1108" s="2"/>
    </row>
    <row r="1109" spans="2:3">
      <c r="B1109" s="2"/>
      <c r="C1109" s="2"/>
    </row>
    <row r="1110" spans="2:3">
      <c r="B1110" s="2"/>
      <c r="C1110" s="2"/>
    </row>
    <row r="1111" spans="2:3">
      <c r="B1111" s="2"/>
      <c r="C1111" s="2"/>
    </row>
    <row r="1112" spans="2:3">
      <c r="B1112" s="2"/>
      <c r="C1112" s="2"/>
    </row>
    <row r="1113" spans="2:3">
      <c r="B1113" s="2"/>
      <c r="C1113" s="2"/>
    </row>
    <row r="1114" spans="2:3">
      <c r="B1114" s="2"/>
      <c r="C1114" s="2"/>
    </row>
    <row r="1115" spans="2:3">
      <c r="B1115" s="2"/>
      <c r="C1115" s="2"/>
    </row>
    <row r="1116" spans="2:3">
      <c r="B1116" s="2"/>
      <c r="C1116" s="2"/>
    </row>
    <row r="1117" spans="2:3">
      <c r="B1117" s="2"/>
      <c r="C1117" s="2"/>
    </row>
    <row r="1118" spans="2:3">
      <c r="B1118" s="2"/>
      <c r="C1118" s="2"/>
    </row>
    <row r="1119" spans="2:3">
      <c r="B1119" s="2"/>
      <c r="C1119" s="2"/>
    </row>
    <row r="1120" spans="2:3">
      <c r="B1120" s="2"/>
      <c r="C1120" s="2"/>
    </row>
    <row r="1121" spans="2:3">
      <c r="B1121" s="2"/>
      <c r="C1121" s="2"/>
    </row>
    <row r="1122" spans="2:3">
      <c r="B1122" s="2"/>
      <c r="C1122" s="2"/>
    </row>
    <row r="1123" spans="2:3">
      <c r="B1123" s="2"/>
      <c r="C1123" s="2"/>
    </row>
    <row r="1124" spans="2:3">
      <c r="B1124" s="2"/>
      <c r="C1124" s="2"/>
    </row>
    <row r="1125" spans="2:3">
      <c r="B1125" s="2"/>
      <c r="C1125" s="2"/>
    </row>
    <row r="1126" spans="2:3">
      <c r="B1126" s="2"/>
      <c r="C1126" s="2"/>
    </row>
    <row r="1127" spans="2:3">
      <c r="B1127" s="2"/>
      <c r="C1127" s="2"/>
    </row>
    <row r="1128" spans="2:3">
      <c r="B1128" s="2"/>
      <c r="C1128" s="2"/>
    </row>
    <row r="1129" spans="2:3">
      <c r="B1129" s="2"/>
      <c r="C1129" s="2"/>
    </row>
    <row r="1130" spans="2:3">
      <c r="B1130" s="2"/>
      <c r="C1130" s="2"/>
    </row>
    <row r="1131" spans="2:3">
      <c r="B1131" s="2"/>
      <c r="C1131" s="2"/>
    </row>
    <row r="1132" spans="2:3">
      <c r="B1132" s="2"/>
      <c r="C1132" s="2"/>
    </row>
    <row r="1133" spans="2:3">
      <c r="B1133" s="2"/>
      <c r="C1133" s="2"/>
    </row>
    <row r="1134" spans="2:3">
      <c r="B1134" s="2"/>
      <c r="C1134" s="2"/>
    </row>
    <row r="1135" spans="2:3">
      <c r="B1135" s="2"/>
      <c r="C1135" s="2"/>
    </row>
    <row r="1136" spans="2:3">
      <c r="B1136" s="2"/>
      <c r="C1136" s="2"/>
    </row>
    <row r="1137" spans="2:3">
      <c r="B1137" s="2"/>
      <c r="C1137" s="2"/>
    </row>
    <row r="1138" spans="2:3">
      <c r="B1138" s="2"/>
      <c r="C1138" s="2"/>
    </row>
    <row r="1139" spans="2:3">
      <c r="B1139" s="2"/>
      <c r="C1139" s="2"/>
    </row>
    <row r="1140" spans="2:3">
      <c r="B1140" s="2"/>
      <c r="C1140" s="2"/>
    </row>
    <row r="1141" spans="2:3">
      <c r="B1141" s="2"/>
      <c r="C1141" s="2"/>
    </row>
    <row r="1142" spans="2:3">
      <c r="B1142" s="2"/>
      <c r="C1142" s="2"/>
    </row>
    <row r="1143" spans="2:3">
      <c r="B1143" s="2"/>
      <c r="C1143" s="2"/>
    </row>
    <row r="1144" spans="2:3">
      <c r="B1144" s="2"/>
      <c r="C1144" s="2"/>
    </row>
    <row r="1145" spans="2:3">
      <c r="B1145" s="2"/>
      <c r="C1145" s="2"/>
    </row>
    <row r="1146" spans="2:3">
      <c r="B1146" s="2"/>
      <c r="C1146" s="2"/>
    </row>
    <row r="1147" spans="2:3">
      <c r="B1147" s="2"/>
      <c r="C1147" s="2"/>
    </row>
    <row r="1148" spans="2:3">
      <c r="B1148" s="2"/>
      <c r="C1148" s="2"/>
    </row>
    <row r="1149" spans="2:3">
      <c r="B1149" s="2"/>
      <c r="C1149" s="2"/>
    </row>
    <row r="1150" spans="2:3">
      <c r="B1150" s="2"/>
      <c r="C1150" s="2"/>
    </row>
    <row r="1151" spans="2:3">
      <c r="B1151" s="2"/>
      <c r="C1151" s="2"/>
    </row>
    <row r="1152" spans="2:3">
      <c r="B1152" s="2"/>
      <c r="C1152" s="2"/>
    </row>
    <row r="1153" spans="2:3">
      <c r="B1153" s="2"/>
      <c r="C1153" s="2"/>
    </row>
    <row r="1154" spans="2:3">
      <c r="B1154" s="2"/>
      <c r="C1154" s="2"/>
    </row>
    <row r="1155" spans="2:3">
      <c r="B1155" s="2"/>
      <c r="C1155" s="2"/>
    </row>
    <row r="1156" spans="2:3">
      <c r="B1156" s="2"/>
      <c r="C1156" s="2"/>
    </row>
    <row r="1157" spans="2:3">
      <c r="B1157" s="2"/>
      <c r="C1157" s="2"/>
    </row>
    <row r="1158" spans="2:3">
      <c r="B1158" s="2"/>
      <c r="C1158" s="2"/>
    </row>
    <row r="1159" spans="2:3">
      <c r="B1159" s="2"/>
      <c r="C1159" s="2"/>
    </row>
    <row r="1160" spans="2:3">
      <c r="B1160" s="2"/>
      <c r="C1160" s="2"/>
    </row>
    <row r="1161" spans="2:3">
      <c r="B1161" s="2"/>
      <c r="C1161" s="2"/>
    </row>
    <row r="1162" spans="2:3">
      <c r="B1162" s="2"/>
      <c r="C1162" s="2"/>
    </row>
    <row r="1163" spans="2:3">
      <c r="B1163" s="2"/>
      <c r="C1163" s="2"/>
    </row>
    <row r="1164" spans="2:3">
      <c r="B1164" s="2"/>
      <c r="C1164" s="2"/>
    </row>
    <row r="1165" spans="2:3">
      <c r="B1165" s="2"/>
      <c r="C1165" s="2"/>
    </row>
    <row r="1166" spans="2:3">
      <c r="B1166" s="2"/>
      <c r="C1166" s="2"/>
    </row>
    <row r="1167" spans="2:3">
      <c r="B1167" s="2"/>
      <c r="C1167" s="2"/>
    </row>
    <row r="1168" spans="2:3">
      <c r="B1168" s="2"/>
      <c r="C1168" s="2"/>
    </row>
    <row r="1169" spans="2:3">
      <c r="B1169" s="2"/>
      <c r="C1169" s="2"/>
    </row>
    <row r="1170" spans="2:3">
      <c r="B1170" s="2"/>
      <c r="C1170" s="2"/>
    </row>
    <row r="1171" spans="2:3">
      <c r="B1171" s="2"/>
      <c r="C1171" s="2"/>
    </row>
    <row r="1172" spans="2:3">
      <c r="B1172" s="2"/>
      <c r="C1172" s="2"/>
    </row>
    <row r="1173" spans="2:3">
      <c r="B1173" s="2"/>
      <c r="C1173" s="2"/>
    </row>
    <row r="1174" spans="2:3">
      <c r="B1174" s="2"/>
      <c r="C1174" s="2"/>
    </row>
    <row r="1175" spans="2:3">
      <c r="B1175" s="2"/>
      <c r="C1175" s="2"/>
    </row>
    <row r="1176" spans="2:3">
      <c r="B1176" s="2"/>
      <c r="C1176" s="2"/>
    </row>
    <row r="1177" spans="2:3">
      <c r="B1177" s="2"/>
      <c r="C1177" s="2"/>
    </row>
    <row r="1178" spans="2:3">
      <c r="B1178" s="2"/>
      <c r="C1178" s="2"/>
    </row>
    <row r="1179" spans="2:3">
      <c r="B1179" s="2"/>
      <c r="C1179" s="2"/>
    </row>
    <row r="1180" spans="2:3">
      <c r="B1180" s="2"/>
      <c r="C1180" s="2"/>
    </row>
    <row r="1181" spans="2:3">
      <c r="B1181" s="2"/>
      <c r="C1181" s="2"/>
    </row>
    <row r="1182" spans="2:3">
      <c r="B1182" s="2"/>
      <c r="C1182" s="2"/>
    </row>
    <row r="1183" spans="2:3">
      <c r="B1183" s="2"/>
      <c r="C1183" s="2"/>
    </row>
    <row r="1184" spans="2:3">
      <c r="B1184" s="2"/>
      <c r="C1184" s="2"/>
    </row>
    <row r="1185" spans="2:3">
      <c r="B1185" s="2"/>
      <c r="C1185" s="2"/>
    </row>
    <row r="1186" spans="2:3">
      <c r="B1186" s="2"/>
      <c r="C1186" s="2"/>
    </row>
    <row r="1187" spans="2:3">
      <c r="B1187" s="2"/>
      <c r="C1187" s="2"/>
    </row>
    <row r="1188" spans="2:3">
      <c r="B1188" s="2"/>
      <c r="C1188" s="2"/>
    </row>
    <row r="1189" spans="2:3">
      <c r="B1189" s="2"/>
      <c r="C1189" s="2"/>
    </row>
    <row r="1190" spans="2:3">
      <c r="B1190" s="2"/>
      <c r="C1190" s="2"/>
    </row>
    <row r="1191" spans="2:3">
      <c r="B1191" s="2"/>
      <c r="C1191" s="2"/>
    </row>
    <row r="1192" spans="2:3">
      <c r="B1192" s="2"/>
      <c r="C1192" s="2"/>
    </row>
    <row r="1193" spans="2:3">
      <c r="B1193" s="2"/>
      <c r="C1193" s="2"/>
    </row>
    <row r="1194" spans="2:3">
      <c r="B1194" s="2"/>
      <c r="C1194" s="2"/>
    </row>
    <row r="1195" spans="2:3">
      <c r="B1195" s="2"/>
      <c r="C1195" s="2"/>
    </row>
    <row r="1196" spans="2:3">
      <c r="B1196" s="2"/>
      <c r="C1196" s="2"/>
    </row>
    <row r="1197" spans="2:3">
      <c r="B1197" s="2"/>
      <c r="C1197" s="2"/>
    </row>
  </sheetData>
  <pageMargins left="0.7" right="0.7" top="0.75" bottom="0.75" header="0.3" footer="0.3"/>
  <pageSetup paperSize="9" orientation="landscape" r:id="rId1"/>
  <headerFooter>
    <oddFooter>&amp;LMunicipal Manager&amp;C&amp;P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>
  <dimension ref="A2:E1194"/>
  <sheetViews>
    <sheetView workbookViewId="0">
      <selection activeCell="C1" sqref="C1"/>
    </sheetView>
  </sheetViews>
  <sheetFormatPr defaultRowHeight="12.75"/>
  <cols>
    <col min="1" max="1" width="77.28515625" style="2" customWidth="1"/>
    <col min="2" max="2" width="14.5703125" style="3" customWidth="1"/>
    <col min="3" max="3" width="16.42578125" style="3" customWidth="1"/>
    <col min="4" max="4" width="18.7109375" style="17" customWidth="1"/>
    <col min="5" max="16384" width="9.140625" style="2"/>
  </cols>
  <sheetData>
    <row r="2" spans="1:5">
      <c r="A2" s="48"/>
      <c r="B2" s="29"/>
      <c r="C2" s="29"/>
      <c r="D2" s="30"/>
    </row>
    <row r="3" spans="1:5">
      <c r="A3" s="42"/>
      <c r="B3" s="43" t="s">
        <v>1537</v>
      </c>
      <c r="C3" s="4"/>
      <c r="D3" s="4"/>
    </row>
    <row r="4" spans="1:5" ht="38.25">
      <c r="A4" s="44" t="s">
        <v>1344</v>
      </c>
      <c r="B4" s="42" t="s">
        <v>1611</v>
      </c>
      <c r="C4" s="63" t="s">
        <v>1863</v>
      </c>
      <c r="D4" s="42" t="s">
        <v>1675</v>
      </c>
    </row>
    <row r="5" spans="1:5">
      <c r="A5" s="16" t="s">
        <v>1605</v>
      </c>
      <c r="B5" s="4"/>
      <c r="C5" s="4"/>
      <c r="D5" s="26"/>
    </row>
    <row r="6" spans="1:5">
      <c r="A6" s="14" t="s">
        <v>1431</v>
      </c>
      <c r="B6" s="4">
        <v>598680</v>
      </c>
      <c r="C6" s="4">
        <v>-16456975.17</v>
      </c>
      <c r="D6" s="26">
        <f>C6/B6</f>
        <v>-27.488767237923433</v>
      </c>
    </row>
    <row r="7" spans="1:5">
      <c r="A7" s="27" t="s">
        <v>1325</v>
      </c>
      <c r="B7" s="4">
        <v>-21951000</v>
      </c>
      <c r="C7" s="4">
        <v>-21951000</v>
      </c>
      <c r="D7" s="26">
        <f t="shared" ref="D7:D69" si="0">C7/B7</f>
        <v>1</v>
      </c>
    </row>
    <row r="8" spans="1:5">
      <c r="A8" s="28" t="s">
        <v>1588</v>
      </c>
      <c r="B8" s="29">
        <v>-21951000</v>
      </c>
      <c r="C8" s="29">
        <v>-21951000</v>
      </c>
      <c r="D8" s="30">
        <f t="shared" si="0"/>
        <v>1</v>
      </c>
    </row>
    <row r="9" spans="1:5">
      <c r="A9" s="25" t="s">
        <v>1676</v>
      </c>
      <c r="B9" s="9">
        <v>-21951000</v>
      </c>
      <c r="C9" s="23">
        <v>-21951000</v>
      </c>
      <c r="D9" s="35">
        <f t="shared" si="0"/>
        <v>1</v>
      </c>
    </row>
    <row r="10" spans="1:5">
      <c r="A10" s="27" t="s">
        <v>1326</v>
      </c>
      <c r="B10" s="4">
        <v>2051796</v>
      </c>
      <c r="C10" s="4">
        <v>5494024.8299999991</v>
      </c>
      <c r="D10" s="26">
        <f t="shared" si="0"/>
        <v>2.6776662153547424</v>
      </c>
    </row>
    <row r="11" spans="1:5">
      <c r="A11" s="28" t="s">
        <v>1346</v>
      </c>
      <c r="B11" s="29">
        <v>1487782</v>
      </c>
      <c r="C11" s="29">
        <v>188322.30000000002</v>
      </c>
      <c r="D11" s="30">
        <f t="shared" si="0"/>
        <v>0.12657923002160265</v>
      </c>
    </row>
    <row r="12" spans="1:5">
      <c r="A12" s="25" t="s">
        <v>1505</v>
      </c>
      <c r="B12" s="9">
        <v>1305510</v>
      </c>
      <c r="C12" s="23">
        <v>152123.95000000001</v>
      </c>
      <c r="D12" s="35">
        <f t="shared" si="0"/>
        <v>0.11652453830303867</v>
      </c>
    </row>
    <row r="13" spans="1:5">
      <c r="A13" s="25" t="s">
        <v>1507</v>
      </c>
      <c r="B13" s="9">
        <v>0</v>
      </c>
      <c r="C13" s="23">
        <v>0</v>
      </c>
      <c r="D13" s="35">
        <v>0</v>
      </c>
      <c r="E13" s="17"/>
    </row>
    <row r="14" spans="1:5">
      <c r="A14" s="25" t="s">
        <v>1508</v>
      </c>
      <c r="B14" s="9">
        <v>17150</v>
      </c>
      <c r="C14" s="23">
        <v>22446.35</v>
      </c>
      <c r="D14" s="35">
        <f t="shared" si="0"/>
        <v>1.3088250728862973</v>
      </c>
    </row>
    <row r="15" spans="1:5">
      <c r="A15" s="25" t="s">
        <v>1509</v>
      </c>
      <c r="B15" s="9">
        <v>45924</v>
      </c>
      <c r="C15" s="23">
        <v>0</v>
      </c>
      <c r="D15" s="35">
        <f t="shared" si="0"/>
        <v>0</v>
      </c>
    </row>
    <row r="16" spans="1:5">
      <c r="A16" s="25" t="s">
        <v>1510</v>
      </c>
      <c r="B16" s="9">
        <v>27555</v>
      </c>
      <c r="C16" s="23">
        <v>13752</v>
      </c>
      <c r="D16" s="35">
        <f t="shared" si="0"/>
        <v>0.49907457811649431</v>
      </c>
    </row>
    <row r="17" spans="1:4">
      <c r="A17" s="25" t="s">
        <v>1511</v>
      </c>
      <c r="B17" s="9">
        <v>0</v>
      </c>
      <c r="C17" s="23">
        <v>0</v>
      </c>
      <c r="D17" s="35">
        <v>0</v>
      </c>
    </row>
    <row r="18" spans="1:4">
      <c r="A18" s="25" t="s">
        <v>1512</v>
      </c>
      <c r="B18" s="9">
        <v>91643</v>
      </c>
      <c r="C18" s="23">
        <v>0</v>
      </c>
      <c r="D18" s="35">
        <f t="shared" si="0"/>
        <v>0</v>
      </c>
    </row>
    <row r="19" spans="1:4">
      <c r="A19" s="28" t="s">
        <v>1347</v>
      </c>
      <c r="B19" s="29">
        <v>106034</v>
      </c>
      <c r="C19" s="29">
        <v>53922.26</v>
      </c>
      <c r="D19" s="30">
        <f t="shared" si="0"/>
        <v>0.50853745025180608</v>
      </c>
    </row>
    <row r="20" spans="1:4">
      <c r="A20" s="25" t="s">
        <v>1513</v>
      </c>
      <c r="B20" s="9">
        <v>39645</v>
      </c>
      <c r="C20" s="23">
        <v>18525.599999999999</v>
      </c>
      <c r="D20" s="35">
        <f t="shared" si="0"/>
        <v>0.46728717366628825</v>
      </c>
    </row>
    <row r="21" spans="1:4">
      <c r="A21" s="25" t="s">
        <v>1514</v>
      </c>
      <c r="B21" s="9">
        <v>45275</v>
      </c>
      <c r="C21" s="23">
        <v>29629.200000000001</v>
      </c>
      <c r="D21" s="35">
        <f t="shared" si="0"/>
        <v>0.65442738818332413</v>
      </c>
    </row>
    <row r="22" spans="1:4">
      <c r="A22" s="25" t="s">
        <v>1515</v>
      </c>
      <c r="B22" s="9">
        <v>3819</v>
      </c>
      <c r="C22" s="23">
        <v>1066.77</v>
      </c>
      <c r="D22" s="35">
        <f t="shared" si="0"/>
        <v>0.27933228593872739</v>
      </c>
    </row>
    <row r="23" spans="1:4">
      <c r="A23" s="25" t="s">
        <v>1516</v>
      </c>
      <c r="B23" s="9">
        <v>4116</v>
      </c>
      <c r="C23" s="23">
        <v>2693.58</v>
      </c>
      <c r="D23" s="35">
        <f t="shared" si="0"/>
        <v>0.65441690962099119</v>
      </c>
    </row>
    <row r="24" spans="1:4">
      <c r="A24" s="25" t="s">
        <v>1517</v>
      </c>
      <c r="B24" s="9">
        <v>0</v>
      </c>
      <c r="C24" s="23">
        <v>0</v>
      </c>
      <c r="D24" s="35">
        <v>0</v>
      </c>
    </row>
    <row r="25" spans="1:4">
      <c r="A25" s="25" t="s">
        <v>1518</v>
      </c>
      <c r="B25" s="9">
        <v>13016</v>
      </c>
      <c r="C25" s="23">
        <v>1966.43</v>
      </c>
      <c r="D25" s="35">
        <f t="shared" si="0"/>
        <v>0.15107790411800862</v>
      </c>
    </row>
    <row r="26" spans="1:4">
      <c r="A26" s="25" t="s">
        <v>1519</v>
      </c>
      <c r="B26" s="9">
        <v>163</v>
      </c>
      <c r="C26" s="23">
        <v>40.68</v>
      </c>
      <c r="D26" s="35">
        <f t="shared" si="0"/>
        <v>0.24957055214723925</v>
      </c>
    </row>
    <row r="27" spans="1:4">
      <c r="A27" s="28" t="s">
        <v>1348</v>
      </c>
      <c r="B27" s="29">
        <v>294425</v>
      </c>
      <c r="C27" s="29">
        <v>0</v>
      </c>
      <c r="D27" s="30">
        <f t="shared" si="0"/>
        <v>0</v>
      </c>
    </row>
    <row r="28" spans="1:4">
      <c r="A28" s="25" t="s">
        <v>1520</v>
      </c>
      <c r="B28" s="9">
        <v>294425</v>
      </c>
      <c r="C28" s="23">
        <v>0</v>
      </c>
      <c r="D28" s="35">
        <f t="shared" si="0"/>
        <v>0</v>
      </c>
    </row>
    <row r="29" spans="1:4">
      <c r="A29" s="28" t="s">
        <v>1353</v>
      </c>
      <c r="B29" s="29">
        <v>400</v>
      </c>
      <c r="C29" s="29">
        <v>300.27999999999997</v>
      </c>
      <c r="D29" s="30">
        <f t="shared" si="0"/>
        <v>0.75069999999999992</v>
      </c>
    </row>
    <row r="30" spans="1:4">
      <c r="A30" s="25" t="s">
        <v>1529</v>
      </c>
      <c r="B30" s="9">
        <v>400</v>
      </c>
      <c r="C30" s="23">
        <v>300.27999999999997</v>
      </c>
      <c r="D30" s="35">
        <f t="shared" si="0"/>
        <v>0.75069999999999992</v>
      </c>
    </row>
    <row r="31" spans="1:4">
      <c r="A31" s="25" t="s">
        <v>1542</v>
      </c>
      <c r="B31" s="9">
        <v>0</v>
      </c>
      <c r="C31" s="23">
        <v>0</v>
      </c>
      <c r="D31" s="35">
        <v>0</v>
      </c>
    </row>
    <row r="32" spans="1:4">
      <c r="A32" s="28" t="s">
        <v>1349</v>
      </c>
      <c r="B32" s="29">
        <v>0</v>
      </c>
      <c r="C32" s="29">
        <v>0</v>
      </c>
      <c r="D32" s="30">
        <v>0</v>
      </c>
    </row>
    <row r="33" spans="1:4">
      <c r="A33" s="25" t="s">
        <v>1544</v>
      </c>
      <c r="B33" s="9">
        <v>0</v>
      </c>
      <c r="C33" s="23">
        <v>0</v>
      </c>
      <c r="D33" s="35">
        <v>0</v>
      </c>
    </row>
    <row r="34" spans="1:4">
      <c r="A34" s="28" t="s">
        <v>1547</v>
      </c>
      <c r="B34" s="29">
        <v>0</v>
      </c>
      <c r="C34" s="29">
        <v>5211095.95</v>
      </c>
      <c r="D34" s="30">
        <v>0</v>
      </c>
    </row>
    <row r="35" spans="1:4">
      <c r="A35" s="25" t="s">
        <v>1680</v>
      </c>
      <c r="B35" s="9">
        <v>0</v>
      </c>
      <c r="C35" s="23">
        <v>5211095.95</v>
      </c>
      <c r="D35" s="35">
        <v>0</v>
      </c>
    </row>
    <row r="36" spans="1:4">
      <c r="A36" s="28" t="s">
        <v>1350</v>
      </c>
      <c r="B36" s="29">
        <v>163155</v>
      </c>
      <c r="C36" s="29">
        <v>40384.04</v>
      </c>
      <c r="D36" s="30">
        <f t="shared" si="0"/>
        <v>0.24751947534553034</v>
      </c>
    </row>
    <row r="37" spans="1:4">
      <c r="A37" s="25" t="s">
        <v>1522</v>
      </c>
      <c r="B37" s="9">
        <v>6165</v>
      </c>
      <c r="C37" s="23">
        <v>0</v>
      </c>
      <c r="D37" s="35">
        <f t="shared" si="0"/>
        <v>0</v>
      </c>
    </row>
    <row r="38" spans="1:4">
      <c r="A38" s="25" t="s">
        <v>1681</v>
      </c>
      <c r="B38" s="9">
        <v>7201</v>
      </c>
      <c r="C38" s="23">
        <v>0</v>
      </c>
      <c r="D38" s="35">
        <f t="shared" si="0"/>
        <v>0</v>
      </c>
    </row>
    <row r="39" spans="1:4">
      <c r="A39" s="25" t="s">
        <v>1550</v>
      </c>
      <c r="B39" s="9">
        <v>2200</v>
      </c>
      <c r="C39" s="23">
        <v>0</v>
      </c>
      <c r="D39" s="35">
        <f t="shared" si="0"/>
        <v>0</v>
      </c>
    </row>
    <row r="40" spans="1:4">
      <c r="A40" s="25" t="s">
        <v>1523</v>
      </c>
      <c r="B40" s="9">
        <v>2000</v>
      </c>
      <c r="C40" s="23">
        <v>856.3</v>
      </c>
      <c r="D40" s="35">
        <f t="shared" si="0"/>
        <v>0.42814999999999998</v>
      </c>
    </row>
    <row r="41" spans="1:4">
      <c r="A41" s="25" t="s">
        <v>1552</v>
      </c>
      <c r="B41" s="9">
        <v>97</v>
      </c>
      <c r="C41" s="23">
        <v>0</v>
      </c>
      <c r="D41" s="35">
        <f t="shared" si="0"/>
        <v>0</v>
      </c>
    </row>
    <row r="42" spans="1:4">
      <c r="A42" s="25" t="s">
        <v>1524</v>
      </c>
      <c r="B42" s="9">
        <v>14460</v>
      </c>
      <c r="C42" s="23">
        <v>0</v>
      </c>
      <c r="D42" s="35">
        <f t="shared" si="0"/>
        <v>0</v>
      </c>
    </row>
    <row r="43" spans="1:4">
      <c r="A43" s="25" t="s">
        <v>1531</v>
      </c>
      <c r="B43" s="9">
        <v>592</v>
      </c>
      <c r="C43" s="23">
        <v>0</v>
      </c>
      <c r="D43" s="35">
        <f t="shared" si="0"/>
        <v>0</v>
      </c>
    </row>
    <row r="44" spans="1:4">
      <c r="A44" s="25" t="s">
        <v>1526</v>
      </c>
      <c r="B44" s="9">
        <v>9600</v>
      </c>
      <c r="C44" s="23">
        <v>871.42000000000007</v>
      </c>
      <c r="D44" s="35">
        <f t="shared" si="0"/>
        <v>9.0772916666666675E-2</v>
      </c>
    </row>
    <row r="45" spans="1:4">
      <c r="A45" s="25" t="s">
        <v>1682</v>
      </c>
      <c r="B45" s="9">
        <v>50000</v>
      </c>
      <c r="C45" s="23">
        <v>0</v>
      </c>
      <c r="D45" s="35">
        <f t="shared" si="0"/>
        <v>0</v>
      </c>
    </row>
    <row r="46" spans="1:4">
      <c r="A46" s="25" t="s">
        <v>1527</v>
      </c>
      <c r="B46" s="9">
        <v>58000</v>
      </c>
      <c r="C46" s="23">
        <v>35984.18</v>
      </c>
      <c r="D46" s="35">
        <f t="shared" si="0"/>
        <v>0.62041689655172416</v>
      </c>
    </row>
    <row r="47" spans="1:4">
      <c r="A47" s="25" t="s">
        <v>1528</v>
      </c>
      <c r="B47" s="9">
        <v>12840</v>
      </c>
      <c r="C47" s="23">
        <v>2672.1400000000003</v>
      </c>
      <c r="D47" s="35">
        <f t="shared" si="0"/>
        <v>0.20811059190031156</v>
      </c>
    </row>
    <row r="48" spans="1:4">
      <c r="A48" s="25" t="s">
        <v>1672</v>
      </c>
      <c r="B48" s="9">
        <v>0</v>
      </c>
      <c r="C48" s="23">
        <v>0</v>
      </c>
      <c r="D48" s="35">
        <v>0</v>
      </c>
    </row>
    <row r="49" spans="1:4">
      <c r="A49" s="27" t="s">
        <v>1327</v>
      </c>
      <c r="B49" s="4">
        <v>-1280914</v>
      </c>
      <c r="C49" s="4">
        <v>0</v>
      </c>
      <c r="D49" s="26">
        <f t="shared" si="0"/>
        <v>0</v>
      </c>
    </row>
    <row r="50" spans="1:4">
      <c r="A50" s="28" t="s">
        <v>1687</v>
      </c>
      <c r="B50" s="29">
        <v>-1772120</v>
      </c>
      <c r="C50" s="29">
        <v>0</v>
      </c>
      <c r="D50" s="30">
        <f t="shared" si="0"/>
        <v>0</v>
      </c>
    </row>
    <row r="51" spans="1:4">
      <c r="A51" s="25" t="s">
        <v>1688</v>
      </c>
      <c r="B51" s="9">
        <v>-1772120</v>
      </c>
      <c r="C51" s="23">
        <v>0</v>
      </c>
      <c r="D51" s="35">
        <f t="shared" si="0"/>
        <v>0</v>
      </c>
    </row>
    <row r="52" spans="1:4">
      <c r="A52" s="28" t="s">
        <v>1689</v>
      </c>
      <c r="B52" s="29">
        <v>491206</v>
      </c>
      <c r="C52" s="29">
        <v>0</v>
      </c>
      <c r="D52" s="30">
        <f t="shared" si="0"/>
        <v>0</v>
      </c>
    </row>
    <row r="53" spans="1:4">
      <c r="A53" s="25" t="s">
        <v>1690</v>
      </c>
      <c r="B53" s="9">
        <v>231075</v>
      </c>
      <c r="C53" s="23">
        <v>0</v>
      </c>
      <c r="D53" s="35">
        <f t="shared" si="0"/>
        <v>0</v>
      </c>
    </row>
    <row r="54" spans="1:4">
      <c r="A54" s="25" t="s">
        <v>1691</v>
      </c>
      <c r="B54" s="9">
        <v>134577</v>
      </c>
      <c r="C54" s="23">
        <v>0</v>
      </c>
      <c r="D54" s="35">
        <f t="shared" si="0"/>
        <v>0</v>
      </c>
    </row>
    <row r="55" spans="1:4">
      <c r="A55" s="25" t="s">
        <v>1692</v>
      </c>
      <c r="B55" s="9">
        <v>125554</v>
      </c>
      <c r="C55" s="23">
        <v>0</v>
      </c>
      <c r="D55" s="35">
        <f t="shared" si="0"/>
        <v>0</v>
      </c>
    </row>
    <row r="56" spans="1:4">
      <c r="A56" s="27" t="s">
        <v>1328</v>
      </c>
      <c r="B56" s="4">
        <v>22251000</v>
      </c>
      <c r="C56" s="4">
        <v>0</v>
      </c>
      <c r="D56" s="26">
        <f t="shared" si="0"/>
        <v>0</v>
      </c>
    </row>
    <row r="57" spans="1:4">
      <c r="A57" s="28" t="s">
        <v>1693</v>
      </c>
      <c r="B57" s="29">
        <v>21951000</v>
      </c>
      <c r="C57" s="29">
        <v>0</v>
      </c>
      <c r="D57" s="30">
        <f t="shared" si="0"/>
        <v>0</v>
      </c>
    </row>
    <row r="58" spans="1:4">
      <c r="A58" s="25" t="s">
        <v>1694</v>
      </c>
      <c r="B58" s="9">
        <v>0</v>
      </c>
      <c r="C58" s="23">
        <v>0</v>
      </c>
      <c r="D58" s="35">
        <v>0</v>
      </c>
    </row>
    <row r="59" spans="1:4">
      <c r="A59" s="25" t="s">
        <v>1695</v>
      </c>
      <c r="B59" s="9">
        <v>21951000</v>
      </c>
      <c r="C59" s="23">
        <v>0</v>
      </c>
      <c r="D59" s="35">
        <f t="shared" si="0"/>
        <v>0</v>
      </c>
    </row>
    <row r="60" spans="1:4">
      <c r="A60" s="28" t="s">
        <v>1696</v>
      </c>
      <c r="B60" s="29">
        <v>0</v>
      </c>
      <c r="C60" s="29">
        <v>0</v>
      </c>
      <c r="D60" s="30">
        <v>0</v>
      </c>
    </row>
    <row r="61" spans="1:4">
      <c r="A61" s="25" t="s">
        <v>1697</v>
      </c>
      <c r="B61" s="9">
        <v>0</v>
      </c>
      <c r="C61" s="23">
        <v>0</v>
      </c>
      <c r="D61" s="35">
        <v>0</v>
      </c>
    </row>
    <row r="62" spans="1:4">
      <c r="A62" s="28" t="s">
        <v>1698</v>
      </c>
      <c r="B62" s="29">
        <v>300000</v>
      </c>
      <c r="C62" s="29">
        <v>0</v>
      </c>
      <c r="D62" s="30">
        <f t="shared" si="0"/>
        <v>0</v>
      </c>
    </row>
    <row r="63" spans="1:4">
      <c r="A63" s="25" t="s">
        <v>1699</v>
      </c>
      <c r="B63" s="9">
        <v>0</v>
      </c>
      <c r="C63" s="23">
        <v>0</v>
      </c>
      <c r="D63" s="35">
        <v>0</v>
      </c>
    </row>
    <row r="64" spans="1:4">
      <c r="A64" s="25" t="s">
        <v>1700</v>
      </c>
      <c r="B64" s="9">
        <v>300000</v>
      </c>
      <c r="C64" s="23">
        <v>0</v>
      </c>
      <c r="D64" s="35">
        <f t="shared" si="0"/>
        <v>0</v>
      </c>
    </row>
    <row r="65" spans="1:4">
      <c r="A65" s="36" t="s">
        <v>1329</v>
      </c>
      <c r="B65" s="29">
        <v>-472202</v>
      </c>
      <c r="C65" s="29">
        <v>0</v>
      </c>
      <c r="D65" s="30">
        <f t="shared" si="0"/>
        <v>0</v>
      </c>
    </row>
    <row r="66" spans="1:4">
      <c r="A66" s="28" t="s">
        <v>1704</v>
      </c>
      <c r="B66" s="29">
        <v>-472202</v>
      </c>
      <c r="C66" s="29">
        <v>0</v>
      </c>
      <c r="D66" s="30">
        <f t="shared" si="0"/>
        <v>0</v>
      </c>
    </row>
    <row r="67" spans="1:4">
      <c r="A67" s="25" t="s">
        <v>1705</v>
      </c>
      <c r="B67" s="9">
        <v>-472202</v>
      </c>
      <c r="C67" s="23">
        <v>0</v>
      </c>
      <c r="D67" s="35">
        <f t="shared" si="0"/>
        <v>0</v>
      </c>
    </row>
    <row r="68" spans="1:4">
      <c r="A68" s="14" t="s">
        <v>1432</v>
      </c>
      <c r="B68" s="4">
        <v>2357432</v>
      </c>
      <c r="C68" s="4">
        <v>3692818.5599999996</v>
      </c>
      <c r="D68" s="26">
        <f t="shared" si="0"/>
        <v>1.5664581459825775</v>
      </c>
    </row>
    <row r="69" spans="1:4">
      <c r="A69" s="27" t="s">
        <v>1325</v>
      </c>
      <c r="B69" s="4">
        <v>-413555</v>
      </c>
      <c r="C69" s="4">
        <v>0</v>
      </c>
      <c r="D69" s="26">
        <f t="shared" si="0"/>
        <v>0</v>
      </c>
    </row>
    <row r="70" spans="1:4">
      <c r="A70" s="28" t="s">
        <v>1588</v>
      </c>
      <c r="B70" s="29">
        <v>0</v>
      </c>
      <c r="C70" s="29">
        <v>0</v>
      </c>
      <c r="D70" s="30">
        <v>0</v>
      </c>
    </row>
    <row r="71" spans="1:4">
      <c r="A71" s="25" t="s">
        <v>1676</v>
      </c>
      <c r="B71" s="9">
        <v>0</v>
      </c>
      <c r="C71" s="23">
        <v>0</v>
      </c>
      <c r="D71" s="35">
        <v>0</v>
      </c>
    </row>
    <row r="72" spans="1:4">
      <c r="A72" s="28" t="s">
        <v>1587</v>
      </c>
      <c r="B72" s="29">
        <v>-413555</v>
      </c>
      <c r="C72" s="29">
        <v>0</v>
      </c>
      <c r="D72" s="30">
        <f t="shared" ref="D72:D134" si="1">C72/B72</f>
        <v>0</v>
      </c>
    </row>
    <row r="73" spans="1:4">
      <c r="A73" s="25" t="s">
        <v>1621</v>
      </c>
      <c r="B73" s="9">
        <v>-100</v>
      </c>
      <c r="C73" s="23">
        <v>0</v>
      </c>
      <c r="D73" s="35">
        <f t="shared" si="1"/>
        <v>0</v>
      </c>
    </row>
    <row r="74" spans="1:4">
      <c r="A74" s="25" t="s">
        <v>1677</v>
      </c>
      <c r="B74" s="9">
        <v>-25</v>
      </c>
      <c r="C74" s="23">
        <v>0</v>
      </c>
      <c r="D74" s="35">
        <f t="shared" si="1"/>
        <v>0</v>
      </c>
    </row>
    <row r="75" spans="1:4">
      <c r="A75" s="25" t="s">
        <v>1615</v>
      </c>
      <c r="B75" s="9">
        <v>-413430</v>
      </c>
      <c r="C75" s="23">
        <v>0</v>
      </c>
      <c r="D75" s="35">
        <f t="shared" si="1"/>
        <v>0</v>
      </c>
    </row>
    <row r="76" spans="1:4">
      <c r="A76" s="27" t="s">
        <v>1326</v>
      </c>
      <c r="B76" s="4">
        <v>7115934</v>
      </c>
      <c r="C76" s="4">
        <v>3692818.5599999996</v>
      </c>
      <c r="D76" s="26">
        <f t="shared" si="1"/>
        <v>0.51895064794024226</v>
      </c>
    </row>
    <row r="77" spans="1:4">
      <c r="A77" s="28" t="s">
        <v>1346</v>
      </c>
      <c r="B77" s="29">
        <v>3407884</v>
      </c>
      <c r="C77" s="29">
        <v>1698276.95</v>
      </c>
      <c r="D77" s="30">
        <f t="shared" si="1"/>
        <v>0.49833766348854597</v>
      </c>
    </row>
    <row r="78" spans="1:4">
      <c r="A78" s="25" t="s">
        <v>1505</v>
      </c>
      <c r="B78" s="9">
        <v>2688114</v>
      </c>
      <c r="C78" s="23">
        <v>1259716.98</v>
      </c>
      <c r="D78" s="35">
        <f t="shared" si="1"/>
        <v>0.46862483510743963</v>
      </c>
    </row>
    <row r="79" spans="1:4">
      <c r="A79" s="25" t="s">
        <v>1506</v>
      </c>
      <c r="B79" s="9">
        <v>57433</v>
      </c>
      <c r="C79" s="23">
        <v>10102.33</v>
      </c>
      <c r="D79" s="35">
        <f t="shared" si="1"/>
        <v>0.1758976546584716</v>
      </c>
    </row>
    <row r="80" spans="1:4">
      <c r="A80" s="25" t="s">
        <v>1507</v>
      </c>
      <c r="B80" s="9">
        <v>0</v>
      </c>
      <c r="C80" s="23">
        <v>0</v>
      </c>
      <c r="D80" s="35">
        <v>0</v>
      </c>
    </row>
    <row r="81" spans="1:4">
      <c r="A81" s="25" t="s">
        <v>1508</v>
      </c>
      <c r="B81" s="9">
        <v>222939</v>
      </c>
      <c r="C81" s="23">
        <v>122568.18</v>
      </c>
      <c r="D81" s="35">
        <f t="shared" si="1"/>
        <v>0.54978348337437588</v>
      </c>
    </row>
    <row r="82" spans="1:4">
      <c r="A82" s="25" t="s">
        <v>1509</v>
      </c>
      <c r="B82" s="9">
        <v>141041</v>
      </c>
      <c r="C82" s="23">
        <v>141906.51999999999</v>
      </c>
      <c r="D82" s="35">
        <f t="shared" si="1"/>
        <v>1.0061366552988138</v>
      </c>
    </row>
    <row r="83" spans="1:4">
      <c r="A83" s="25" t="s">
        <v>1510</v>
      </c>
      <c r="B83" s="9">
        <v>49742</v>
      </c>
      <c r="C83" s="23">
        <v>16620</v>
      </c>
      <c r="D83" s="35">
        <f t="shared" si="1"/>
        <v>0.33412408025411122</v>
      </c>
    </row>
    <row r="84" spans="1:4">
      <c r="A84" s="25" t="s">
        <v>1511</v>
      </c>
      <c r="B84" s="9">
        <v>248615</v>
      </c>
      <c r="C84" s="23">
        <v>147362.94</v>
      </c>
      <c r="D84" s="35">
        <f t="shared" si="1"/>
        <v>0.59273551475172459</v>
      </c>
    </row>
    <row r="85" spans="1:4">
      <c r="A85" s="25" t="s">
        <v>1512</v>
      </c>
      <c r="B85" s="9">
        <v>0</v>
      </c>
      <c r="C85" s="23">
        <v>0</v>
      </c>
      <c r="D85" s="35">
        <v>0</v>
      </c>
    </row>
    <row r="86" spans="1:4">
      <c r="A86" s="28" t="s">
        <v>1347</v>
      </c>
      <c r="B86" s="29">
        <v>602787</v>
      </c>
      <c r="C86" s="29">
        <v>273679.34000000003</v>
      </c>
      <c r="D86" s="30">
        <f t="shared" si="1"/>
        <v>0.45402329512746631</v>
      </c>
    </row>
    <row r="87" spans="1:4">
      <c r="A87" s="25" t="s">
        <v>1513</v>
      </c>
      <c r="B87" s="9">
        <v>159365</v>
      </c>
      <c r="C87" s="23">
        <v>71553.66</v>
      </c>
      <c r="D87" s="35">
        <f t="shared" si="1"/>
        <v>0.44899231324318389</v>
      </c>
    </row>
    <row r="88" spans="1:4">
      <c r="A88" s="25" t="s">
        <v>1514</v>
      </c>
      <c r="B88" s="9">
        <v>365471</v>
      </c>
      <c r="C88" s="23">
        <v>164870.72</v>
      </c>
      <c r="D88" s="35">
        <f t="shared" si="1"/>
        <v>0.45111847451644588</v>
      </c>
    </row>
    <row r="89" spans="1:4">
      <c r="A89" s="25" t="s">
        <v>1515</v>
      </c>
      <c r="B89" s="9">
        <v>13367</v>
      </c>
      <c r="C89" s="23">
        <v>5651.36</v>
      </c>
      <c r="D89" s="35">
        <f t="shared" si="1"/>
        <v>0.4227844692152315</v>
      </c>
    </row>
    <row r="90" spans="1:4">
      <c r="A90" s="25" t="s">
        <v>1516</v>
      </c>
      <c r="B90" s="9">
        <v>33225</v>
      </c>
      <c r="C90" s="23">
        <v>14988.2</v>
      </c>
      <c r="D90" s="35">
        <f t="shared" si="1"/>
        <v>0.45111211437170806</v>
      </c>
    </row>
    <row r="91" spans="1:4">
      <c r="A91" s="25" t="s">
        <v>1517</v>
      </c>
      <c r="B91" s="9">
        <v>0</v>
      </c>
      <c r="C91" s="23">
        <v>0</v>
      </c>
      <c r="D91" s="35">
        <v>0</v>
      </c>
    </row>
    <row r="92" spans="1:4">
      <c r="A92" s="25" t="s">
        <v>1518</v>
      </c>
      <c r="B92" s="9">
        <v>30788</v>
      </c>
      <c r="C92" s="23">
        <v>16357.76</v>
      </c>
      <c r="D92" s="35">
        <f t="shared" si="1"/>
        <v>0.53130310510588541</v>
      </c>
    </row>
    <row r="93" spans="1:4">
      <c r="A93" s="25" t="s">
        <v>1519</v>
      </c>
      <c r="B93" s="9">
        <v>571</v>
      </c>
      <c r="C93" s="23">
        <v>257.64</v>
      </c>
      <c r="D93" s="35">
        <f t="shared" si="1"/>
        <v>0.45120840630472853</v>
      </c>
    </row>
    <row r="94" spans="1:4">
      <c r="A94" s="28" t="s">
        <v>1348</v>
      </c>
      <c r="B94" s="29">
        <v>1880</v>
      </c>
      <c r="C94" s="29">
        <v>0</v>
      </c>
      <c r="D94" s="30">
        <f t="shared" si="1"/>
        <v>0</v>
      </c>
    </row>
    <row r="95" spans="1:4">
      <c r="A95" s="25" t="s">
        <v>1520</v>
      </c>
      <c r="B95" s="9">
        <v>1880</v>
      </c>
      <c r="C95" s="23">
        <v>0</v>
      </c>
      <c r="D95" s="35">
        <f t="shared" si="1"/>
        <v>0</v>
      </c>
    </row>
    <row r="96" spans="1:4">
      <c r="A96" s="28" t="s">
        <v>1353</v>
      </c>
      <c r="B96" s="29">
        <v>121349</v>
      </c>
      <c r="C96" s="29">
        <v>0</v>
      </c>
      <c r="D96" s="30">
        <f t="shared" si="1"/>
        <v>0</v>
      </c>
    </row>
    <row r="97" spans="1:4">
      <c r="A97" s="25" t="s">
        <v>1521</v>
      </c>
      <c r="B97" s="9">
        <v>121349</v>
      </c>
      <c r="C97" s="23">
        <v>0</v>
      </c>
      <c r="D97" s="35">
        <f t="shared" si="1"/>
        <v>0</v>
      </c>
    </row>
    <row r="98" spans="1:4">
      <c r="A98" s="28" t="s">
        <v>1349</v>
      </c>
      <c r="B98" s="29">
        <v>43936</v>
      </c>
      <c r="C98" s="29">
        <v>22984.04</v>
      </c>
      <c r="D98" s="30">
        <f t="shared" si="1"/>
        <v>0.5231254552075747</v>
      </c>
    </row>
    <row r="99" spans="1:4">
      <c r="A99" s="25" t="s">
        <v>1544</v>
      </c>
      <c r="B99" s="9">
        <v>43936</v>
      </c>
      <c r="C99" s="23">
        <v>22984.04</v>
      </c>
      <c r="D99" s="35">
        <f t="shared" si="1"/>
        <v>0.5231254552075747</v>
      </c>
    </row>
    <row r="100" spans="1:4">
      <c r="A100" s="28" t="s">
        <v>1547</v>
      </c>
      <c r="B100" s="29">
        <v>0</v>
      </c>
      <c r="C100" s="29">
        <v>0</v>
      </c>
      <c r="D100" s="30">
        <v>0</v>
      </c>
    </row>
    <row r="101" spans="1:4">
      <c r="A101" s="25" t="s">
        <v>1683</v>
      </c>
      <c r="B101" s="9">
        <v>0</v>
      </c>
      <c r="C101" s="23">
        <v>0</v>
      </c>
      <c r="D101" s="35">
        <v>0</v>
      </c>
    </row>
    <row r="102" spans="1:4">
      <c r="A102" s="25" t="s">
        <v>1680</v>
      </c>
      <c r="B102" s="9">
        <v>0</v>
      </c>
      <c r="C102" s="23">
        <v>0</v>
      </c>
      <c r="D102" s="35">
        <v>0</v>
      </c>
    </row>
    <row r="103" spans="1:4">
      <c r="A103" s="25" t="s">
        <v>1548</v>
      </c>
      <c r="B103" s="9">
        <v>0</v>
      </c>
      <c r="C103" s="23">
        <v>0</v>
      </c>
      <c r="D103" s="35">
        <v>0</v>
      </c>
    </row>
    <row r="104" spans="1:4">
      <c r="A104" s="28" t="s">
        <v>1350</v>
      </c>
      <c r="B104" s="29">
        <v>2938098</v>
      </c>
      <c r="C104" s="29">
        <v>1697878.23</v>
      </c>
      <c r="D104" s="30">
        <f t="shared" si="1"/>
        <v>0.57788345725704182</v>
      </c>
    </row>
    <row r="105" spans="1:4">
      <c r="A105" s="25" t="s">
        <v>1549</v>
      </c>
      <c r="B105" s="9">
        <v>3669</v>
      </c>
      <c r="C105" s="23">
        <v>0</v>
      </c>
      <c r="D105" s="35">
        <f t="shared" si="1"/>
        <v>0</v>
      </c>
    </row>
    <row r="106" spans="1:4">
      <c r="A106" s="25" t="s">
        <v>1522</v>
      </c>
      <c r="B106" s="9">
        <v>1646</v>
      </c>
      <c r="C106" s="23">
        <v>0</v>
      </c>
      <c r="D106" s="35">
        <f t="shared" si="1"/>
        <v>0</v>
      </c>
    </row>
    <row r="107" spans="1:4">
      <c r="A107" s="25" t="s">
        <v>1550</v>
      </c>
      <c r="B107" s="9">
        <v>53432</v>
      </c>
      <c r="C107" s="23">
        <v>0</v>
      </c>
      <c r="D107" s="35">
        <f t="shared" si="1"/>
        <v>0</v>
      </c>
    </row>
    <row r="108" spans="1:4">
      <c r="A108" s="25" t="s">
        <v>1523</v>
      </c>
      <c r="B108" s="9">
        <v>2000</v>
      </c>
      <c r="C108" s="23">
        <v>0</v>
      </c>
      <c r="D108" s="35">
        <f t="shared" si="1"/>
        <v>0</v>
      </c>
    </row>
    <row r="109" spans="1:4">
      <c r="A109" s="25" t="s">
        <v>1667</v>
      </c>
      <c r="B109" s="9">
        <v>5250</v>
      </c>
      <c r="C109" s="23">
        <v>0</v>
      </c>
      <c r="D109" s="35">
        <f t="shared" si="1"/>
        <v>0</v>
      </c>
    </row>
    <row r="110" spans="1:4">
      <c r="A110" s="25" t="s">
        <v>1524</v>
      </c>
      <c r="B110" s="9">
        <v>36142</v>
      </c>
      <c r="C110" s="23">
        <v>0</v>
      </c>
      <c r="D110" s="35">
        <f t="shared" si="1"/>
        <v>0</v>
      </c>
    </row>
    <row r="111" spans="1:4">
      <c r="A111" s="25" t="s">
        <v>1531</v>
      </c>
      <c r="B111" s="9">
        <v>881</v>
      </c>
      <c r="C111" s="23">
        <v>0</v>
      </c>
      <c r="D111" s="35">
        <f t="shared" si="1"/>
        <v>0</v>
      </c>
    </row>
    <row r="112" spans="1:4">
      <c r="A112" s="25" t="s">
        <v>1526</v>
      </c>
      <c r="B112" s="9">
        <v>13750</v>
      </c>
      <c r="C112" s="23">
        <v>3567.26</v>
      </c>
      <c r="D112" s="35">
        <f t="shared" si="1"/>
        <v>0.25943709090909095</v>
      </c>
    </row>
    <row r="113" spans="1:4">
      <c r="A113" s="25" t="s">
        <v>1684</v>
      </c>
      <c r="B113" s="9">
        <v>2698192</v>
      </c>
      <c r="C113" s="23">
        <v>1621277.13</v>
      </c>
      <c r="D113" s="35">
        <f t="shared" si="1"/>
        <v>0.60087537506597011</v>
      </c>
    </row>
    <row r="114" spans="1:4">
      <c r="A114" s="25" t="s">
        <v>1527</v>
      </c>
      <c r="B114" s="9">
        <v>100000</v>
      </c>
      <c r="C114" s="23">
        <v>60282.039999999994</v>
      </c>
      <c r="D114" s="35">
        <f t="shared" si="1"/>
        <v>0.60282039999999992</v>
      </c>
    </row>
    <row r="115" spans="1:4">
      <c r="A115" s="25" t="s">
        <v>1528</v>
      </c>
      <c r="B115" s="9">
        <v>23136</v>
      </c>
      <c r="C115" s="23">
        <v>12751.800000000001</v>
      </c>
      <c r="D115" s="35">
        <f t="shared" si="1"/>
        <v>0.55116701244813282</v>
      </c>
    </row>
    <row r="116" spans="1:4">
      <c r="A116" s="27" t="s">
        <v>1327</v>
      </c>
      <c r="B116" s="4">
        <v>-4344947</v>
      </c>
      <c r="C116" s="4">
        <v>0</v>
      </c>
      <c r="D116" s="26">
        <f t="shared" si="1"/>
        <v>0</v>
      </c>
    </row>
    <row r="117" spans="1:4">
      <c r="A117" s="28" t="s">
        <v>1687</v>
      </c>
      <c r="B117" s="29">
        <v>-6124725</v>
      </c>
      <c r="C117" s="29">
        <v>0</v>
      </c>
      <c r="D117" s="30">
        <f t="shared" si="1"/>
        <v>0</v>
      </c>
    </row>
    <row r="118" spans="1:4">
      <c r="A118" s="25" t="s">
        <v>1688</v>
      </c>
      <c r="B118" s="9">
        <v>-6124725</v>
      </c>
      <c r="C118" s="23">
        <v>0</v>
      </c>
      <c r="D118" s="35">
        <f t="shared" si="1"/>
        <v>0</v>
      </c>
    </row>
    <row r="119" spans="1:4">
      <c r="A119" s="28" t="s">
        <v>1689</v>
      </c>
      <c r="B119" s="29">
        <v>1779778</v>
      </c>
      <c r="C119" s="29">
        <v>0</v>
      </c>
      <c r="D119" s="30">
        <f t="shared" si="1"/>
        <v>0</v>
      </c>
    </row>
    <row r="120" spans="1:4">
      <c r="A120" s="25" t="s">
        <v>1690</v>
      </c>
      <c r="B120" s="9">
        <v>1586933</v>
      </c>
      <c r="C120" s="23">
        <v>0</v>
      </c>
      <c r="D120" s="35">
        <f t="shared" si="1"/>
        <v>0</v>
      </c>
    </row>
    <row r="121" spans="1:4">
      <c r="A121" s="25" t="s">
        <v>1691</v>
      </c>
      <c r="B121" s="9">
        <v>67291</v>
      </c>
      <c r="C121" s="23">
        <v>0</v>
      </c>
      <c r="D121" s="35">
        <f t="shared" si="1"/>
        <v>0</v>
      </c>
    </row>
    <row r="122" spans="1:4">
      <c r="A122" s="25" t="s">
        <v>1692</v>
      </c>
      <c r="B122" s="9">
        <v>125554</v>
      </c>
      <c r="C122" s="23">
        <v>0</v>
      </c>
      <c r="D122" s="35">
        <f t="shared" si="1"/>
        <v>0</v>
      </c>
    </row>
    <row r="123" spans="1:4">
      <c r="A123" s="27" t="s">
        <v>1328</v>
      </c>
      <c r="B123" s="4">
        <v>0</v>
      </c>
      <c r="C123" s="4">
        <v>0</v>
      </c>
      <c r="D123" s="26">
        <v>0</v>
      </c>
    </row>
    <row r="124" spans="1:4">
      <c r="A124" s="28" t="s">
        <v>1693</v>
      </c>
      <c r="B124" s="29">
        <v>0</v>
      </c>
      <c r="C124" s="29">
        <v>0</v>
      </c>
      <c r="D124" s="30">
        <v>0</v>
      </c>
    </row>
    <row r="125" spans="1:4">
      <c r="A125" s="25" t="s">
        <v>1695</v>
      </c>
      <c r="B125" s="9">
        <v>0</v>
      </c>
      <c r="C125" s="23">
        <v>0</v>
      </c>
      <c r="D125" s="35">
        <v>0</v>
      </c>
    </row>
    <row r="126" spans="1:4">
      <c r="A126" s="22" t="s">
        <v>1698</v>
      </c>
      <c r="B126" s="9">
        <v>0</v>
      </c>
      <c r="C126" s="23">
        <v>0</v>
      </c>
      <c r="D126" s="35">
        <v>0</v>
      </c>
    </row>
    <row r="127" spans="1:4">
      <c r="A127" s="25" t="s">
        <v>1701</v>
      </c>
      <c r="B127" s="9">
        <v>0</v>
      </c>
      <c r="C127" s="23">
        <v>0</v>
      </c>
      <c r="D127" s="35">
        <v>0</v>
      </c>
    </row>
    <row r="128" spans="1:4">
      <c r="A128" s="27" t="s">
        <v>1329</v>
      </c>
      <c r="B128" s="4">
        <v>0</v>
      </c>
      <c r="C128" s="4">
        <v>0</v>
      </c>
      <c r="D128" s="26">
        <v>0</v>
      </c>
    </row>
    <row r="129" spans="1:4">
      <c r="A129" s="28" t="s">
        <v>1704</v>
      </c>
      <c r="B129" s="29">
        <v>0</v>
      </c>
      <c r="C129" s="29">
        <v>0</v>
      </c>
      <c r="D129" s="30">
        <v>0</v>
      </c>
    </row>
    <row r="130" spans="1:4">
      <c r="A130" s="25" t="s">
        <v>1705</v>
      </c>
      <c r="B130" s="9">
        <v>0</v>
      </c>
      <c r="C130" s="23">
        <v>0</v>
      </c>
      <c r="D130" s="35">
        <v>0</v>
      </c>
    </row>
    <row r="131" spans="1:4">
      <c r="A131" s="14" t="s">
        <v>1433</v>
      </c>
      <c r="B131" s="4">
        <v>1492274</v>
      </c>
      <c r="C131" s="4">
        <v>1831816.1400000001</v>
      </c>
      <c r="D131" s="26">
        <f t="shared" si="1"/>
        <v>1.2275333752380595</v>
      </c>
    </row>
    <row r="132" spans="1:4">
      <c r="A132" s="27" t="s">
        <v>1325</v>
      </c>
      <c r="B132" s="4">
        <v>-100000</v>
      </c>
      <c r="C132" s="4">
        <v>-61420</v>
      </c>
      <c r="D132" s="26">
        <f t="shared" si="1"/>
        <v>0.61419999999999997</v>
      </c>
    </row>
    <row r="133" spans="1:4">
      <c r="A133" s="28" t="s">
        <v>1589</v>
      </c>
      <c r="B133" s="29">
        <v>-100000</v>
      </c>
      <c r="C133" s="29">
        <v>-61420</v>
      </c>
      <c r="D133" s="30">
        <f t="shared" si="1"/>
        <v>0.61419999999999997</v>
      </c>
    </row>
    <row r="134" spans="1:4">
      <c r="A134" s="25" t="s">
        <v>1678</v>
      </c>
      <c r="B134" s="9">
        <v>-100000</v>
      </c>
      <c r="C134" s="23">
        <v>-61420</v>
      </c>
      <c r="D134" s="35">
        <f t="shared" si="1"/>
        <v>0.61419999999999997</v>
      </c>
    </row>
    <row r="135" spans="1:4">
      <c r="A135" s="27" t="s">
        <v>1326</v>
      </c>
      <c r="B135" s="4">
        <v>5137521</v>
      </c>
      <c r="C135" s="4">
        <v>1893236.1400000001</v>
      </c>
      <c r="D135" s="26">
        <f t="shared" ref="D135:D198" si="2">C135/B135</f>
        <v>0.36851161095010609</v>
      </c>
    </row>
    <row r="136" spans="1:4">
      <c r="A136" s="28" t="s">
        <v>1346</v>
      </c>
      <c r="B136" s="29">
        <v>3248426</v>
      </c>
      <c r="C136" s="29">
        <v>1555601.1900000002</v>
      </c>
      <c r="D136" s="30">
        <f t="shared" si="2"/>
        <v>0.47887844451435868</v>
      </c>
    </row>
    <row r="137" spans="1:4">
      <c r="A137" s="25" t="s">
        <v>1505</v>
      </c>
      <c r="B137" s="9">
        <v>2507650</v>
      </c>
      <c r="C137" s="23">
        <v>1275490.07</v>
      </c>
      <c r="D137" s="35">
        <f t="shared" si="2"/>
        <v>0.50863959085199295</v>
      </c>
    </row>
    <row r="138" spans="1:4">
      <c r="A138" s="25" t="s">
        <v>1506</v>
      </c>
      <c r="B138" s="9">
        <v>0</v>
      </c>
      <c r="C138" s="23">
        <v>0</v>
      </c>
      <c r="D138" s="35">
        <v>0</v>
      </c>
    </row>
    <row r="139" spans="1:4">
      <c r="A139" s="25" t="s">
        <v>1507</v>
      </c>
      <c r="B139" s="9">
        <v>0</v>
      </c>
      <c r="C139" s="23">
        <v>0</v>
      </c>
      <c r="D139" s="35">
        <v>0</v>
      </c>
    </row>
    <row r="140" spans="1:4">
      <c r="A140" s="25" t="s">
        <v>1508</v>
      </c>
      <c r="B140" s="9">
        <v>208469</v>
      </c>
      <c r="C140" s="23">
        <v>70300.59</v>
      </c>
      <c r="D140" s="35">
        <f t="shared" si="2"/>
        <v>0.33722323223117107</v>
      </c>
    </row>
    <row r="141" spans="1:4">
      <c r="A141" s="25" t="s">
        <v>1509</v>
      </c>
      <c r="B141" s="9">
        <v>203260</v>
      </c>
      <c r="C141" s="23">
        <v>48093.279999999999</v>
      </c>
      <c r="D141" s="35">
        <f t="shared" si="2"/>
        <v>0.23660966250122994</v>
      </c>
    </row>
    <row r="142" spans="1:4">
      <c r="A142" s="25" t="s">
        <v>1510</v>
      </c>
      <c r="B142" s="9">
        <v>17090</v>
      </c>
      <c r="C142" s="23">
        <v>7986</v>
      </c>
      <c r="D142" s="35">
        <f t="shared" si="2"/>
        <v>0.46729081334113515</v>
      </c>
    </row>
    <row r="143" spans="1:4">
      <c r="A143" s="25" t="s">
        <v>1511</v>
      </c>
      <c r="B143" s="9">
        <v>311957</v>
      </c>
      <c r="C143" s="23">
        <v>153731.25</v>
      </c>
      <c r="D143" s="35">
        <f t="shared" si="2"/>
        <v>0.49279628282102983</v>
      </c>
    </row>
    <row r="144" spans="1:4">
      <c r="A144" s="25" t="s">
        <v>1512</v>
      </c>
      <c r="B144" s="9">
        <v>0</v>
      </c>
      <c r="C144" s="23">
        <v>0</v>
      </c>
      <c r="D144" s="35">
        <v>0</v>
      </c>
    </row>
    <row r="145" spans="1:4">
      <c r="A145" s="28" t="s">
        <v>1347</v>
      </c>
      <c r="B145" s="29">
        <v>542041</v>
      </c>
      <c r="C145" s="29">
        <v>260041.80000000002</v>
      </c>
      <c r="D145" s="30">
        <f t="shared" si="2"/>
        <v>0.4797456280982435</v>
      </c>
    </row>
    <row r="146" spans="1:4">
      <c r="A146" s="25" t="s">
        <v>1513</v>
      </c>
      <c r="B146" s="9">
        <v>147669</v>
      </c>
      <c r="C146" s="23">
        <v>71902.92</v>
      </c>
      <c r="D146" s="35">
        <f t="shared" si="2"/>
        <v>0.48691952948824735</v>
      </c>
    </row>
    <row r="147" spans="1:4">
      <c r="A147" s="25" t="s">
        <v>1514</v>
      </c>
      <c r="B147" s="9">
        <v>327269</v>
      </c>
      <c r="C147" s="23">
        <v>154134.36000000002</v>
      </c>
      <c r="D147" s="35">
        <f t="shared" si="2"/>
        <v>0.4709714638416716</v>
      </c>
    </row>
    <row r="148" spans="1:4">
      <c r="A148" s="25" t="s">
        <v>1515</v>
      </c>
      <c r="B148" s="9">
        <v>9548</v>
      </c>
      <c r="C148" s="23">
        <v>4461.6000000000004</v>
      </c>
      <c r="D148" s="35">
        <f t="shared" si="2"/>
        <v>0.46728110599078343</v>
      </c>
    </row>
    <row r="149" spans="1:4">
      <c r="A149" s="25" t="s">
        <v>1516</v>
      </c>
      <c r="B149" s="9">
        <v>29752</v>
      </c>
      <c r="C149" s="23">
        <v>14652.780000000002</v>
      </c>
      <c r="D149" s="35">
        <f t="shared" si="2"/>
        <v>0.49249731110513589</v>
      </c>
    </row>
    <row r="150" spans="1:4">
      <c r="A150" s="25" t="s">
        <v>1517</v>
      </c>
      <c r="B150" s="9">
        <v>0</v>
      </c>
      <c r="C150" s="23">
        <v>0</v>
      </c>
      <c r="D150" s="35">
        <v>0</v>
      </c>
    </row>
    <row r="151" spans="1:4">
      <c r="A151" s="25" t="s">
        <v>1518</v>
      </c>
      <c r="B151" s="9">
        <v>27395</v>
      </c>
      <c r="C151" s="23">
        <v>14686.739999999998</v>
      </c>
      <c r="D151" s="35">
        <f t="shared" si="2"/>
        <v>0.53611023909472522</v>
      </c>
    </row>
    <row r="152" spans="1:4">
      <c r="A152" s="25" t="s">
        <v>1519</v>
      </c>
      <c r="B152" s="9">
        <v>408</v>
      </c>
      <c r="C152" s="23">
        <v>203.4</v>
      </c>
      <c r="D152" s="35">
        <f t="shared" si="2"/>
        <v>0.49852941176470589</v>
      </c>
    </row>
    <row r="153" spans="1:4">
      <c r="A153" s="28" t="s">
        <v>1348</v>
      </c>
      <c r="B153" s="29">
        <v>8330</v>
      </c>
      <c r="C153" s="29">
        <v>0</v>
      </c>
      <c r="D153" s="30">
        <f t="shared" si="2"/>
        <v>0</v>
      </c>
    </row>
    <row r="154" spans="1:4">
      <c r="A154" s="25" t="s">
        <v>1520</v>
      </c>
      <c r="B154" s="9">
        <v>8330</v>
      </c>
      <c r="C154" s="23">
        <v>0</v>
      </c>
      <c r="D154" s="35">
        <f t="shared" si="2"/>
        <v>0</v>
      </c>
    </row>
    <row r="155" spans="1:4">
      <c r="A155" s="28" t="s">
        <v>1349</v>
      </c>
      <c r="B155" s="29">
        <v>0</v>
      </c>
      <c r="C155" s="29">
        <v>0</v>
      </c>
      <c r="D155" s="30">
        <v>0</v>
      </c>
    </row>
    <row r="156" spans="1:4">
      <c r="A156" s="25" t="s">
        <v>1544</v>
      </c>
      <c r="B156" s="9">
        <v>0</v>
      </c>
      <c r="C156" s="23">
        <v>0</v>
      </c>
      <c r="D156" s="35">
        <v>0</v>
      </c>
    </row>
    <row r="157" spans="1:4">
      <c r="A157" s="28" t="s">
        <v>1351</v>
      </c>
      <c r="B157" s="29">
        <v>989150</v>
      </c>
      <c r="C157" s="29">
        <v>3549.29</v>
      </c>
      <c r="D157" s="30">
        <f t="shared" si="2"/>
        <v>3.5882222109892333E-3</v>
      </c>
    </row>
    <row r="158" spans="1:4">
      <c r="A158" s="25" t="s">
        <v>1685</v>
      </c>
      <c r="B158" s="9">
        <v>989150</v>
      </c>
      <c r="C158" s="23">
        <v>3549.29</v>
      </c>
      <c r="D158" s="35">
        <f t="shared" si="2"/>
        <v>3.5882222109892333E-3</v>
      </c>
    </row>
    <row r="159" spans="1:4">
      <c r="A159" s="28" t="s">
        <v>1350</v>
      </c>
      <c r="B159" s="29">
        <v>349574</v>
      </c>
      <c r="C159" s="29">
        <v>74043.86</v>
      </c>
      <c r="D159" s="30">
        <f t="shared" si="2"/>
        <v>0.21181169080080325</v>
      </c>
    </row>
    <row r="160" spans="1:4">
      <c r="A160" s="25" t="s">
        <v>1549</v>
      </c>
      <c r="B160" s="9">
        <v>60000</v>
      </c>
      <c r="C160" s="23">
        <v>8530.2000000000007</v>
      </c>
      <c r="D160" s="35">
        <f t="shared" si="2"/>
        <v>0.14217000000000002</v>
      </c>
    </row>
    <row r="161" spans="1:4">
      <c r="A161" s="25" t="s">
        <v>1522</v>
      </c>
      <c r="B161" s="9">
        <v>13000</v>
      </c>
      <c r="C161" s="23">
        <v>0</v>
      </c>
      <c r="D161" s="35">
        <f t="shared" si="2"/>
        <v>0</v>
      </c>
    </row>
    <row r="162" spans="1:4">
      <c r="A162" s="25" t="s">
        <v>1666</v>
      </c>
      <c r="B162" s="9">
        <v>30000</v>
      </c>
      <c r="C162" s="23">
        <v>10638.96</v>
      </c>
      <c r="D162" s="35">
        <f t="shared" si="2"/>
        <v>0.35463199999999995</v>
      </c>
    </row>
    <row r="163" spans="1:4">
      <c r="A163" s="25" t="s">
        <v>1523</v>
      </c>
      <c r="B163" s="9">
        <v>2000</v>
      </c>
      <c r="C163" s="23">
        <v>1700</v>
      </c>
      <c r="D163" s="35">
        <f t="shared" si="2"/>
        <v>0.85</v>
      </c>
    </row>
    <row r="164" spans="1:4">
      <c r="A164" s="25" t="s">
        <v>1667</v>
      </c>
      <c r="B164" s="9">
        <v>5000</v>
      </c>
      <c r="C164" s="23">
        <v>3450</v>
      </c>
      <c r="D164" s="35">
        <f t="shared" si="2"/>
        <v>0.69</v>
      </c>
    </row>
    <row r="165" spans="1:4">
      <c r="A165" s="25" t="s">
        <v>1535</v>
      </c>
      <c r="B165" s="9">
        <v>97535</v>
      </c>
      <c r="C165" s="23">
        <v>0</v>
      </c>
      <c r="D165" s="35">
        <f t="shared" si="2"/>
        <v>0</v>
      </c>
    </row>
    <row r="166" spans="1:4">
      <c r="A166" s="25" t="s">
        <v>1654</v>
      </c>
      <c r="B166" s="9">
        <v>18563</v>
      </c>
      <c r="C166" s="23">
        <v>0</v>
      </c>
      <c r="D166" s="35">
        <f t="shared" si="2"/>
        <v>0</v>
      </c>
    </row>
    <row r="167" spans="1:4">
      <c r="A167" s="25" t="s">
        <v>1552</v>
      </c>
      <c r="B167" s="9">
        <v>750</v>
      </c>
      <c r="C167" s="23">
        <v>675.44</v>
      </c>
      <c r="D167" s="35">
        <f t="shared" si="2"/>
        <v>0.90058666666666676</v>
      </c>
    </row>
    <row r="168" spans="1:4">
      <c r="A168" s="25" t="s">
        <v>1524</v>
      </c>
      <c r="B168" s="9">
        <v>34292</v>
      </c>
      <c r="C168" s="23">
        <v>0</v>
      </c>
      <c r="D168" s="35">
        <f t="shared" si="2"/>
        <v>0</v>
      </c>
    </row>
    <row r="169" spans="1:4">
      <c r="A169" s="25" t="s">
        <v>1525</v>
      </c>
      <c r="B169" s="9">
        <v>1000</v>
      </c>
      <c r="C169" s="23">
        <v>0</v>
      </c>
      <c r="D169" s="35">
        <f t="shared" si="2"/>
        <v>0</v>
      </c>
    </row>
    <row r="170" spans="1:4">
      <c r="A170" s="25" t="s">
        <v>1531</v>
      </c>
      <c r="B170" s="9">
        <v>1923</v>
      </c>
      <c r="C170" s="23">
        <v>0</v>
      </c>
      <c r="D170" s="35">
        <f t="shared" si="2"/>
        <v>0</v>
      </c>
    </row>
    <row r="171" spans="1:4">
      <c r="A171" s="25" t="s">
        <v>1526</v>
      </c>
      <c r="B171" s="9">
        <v>25000</v>
      </c>
      <c r="C171" s="23">
        <v>2296.98</v>
      </c>
      <c r="D171" s="35">
        <f t="shared" si="2"/>
        <v>9.1879199999999994E-2</v>
      </c>
    </row>
    <row r="172" spans="1:4">
      <c r="A172" s="25" t="s">
        <v>1527</v>
      </c>
      <c r="B172" s="9">
        <v>34723</v>
      </c>
      <c r="C172" s="23">
        <v>33972.47</v>
      </c>
      <c r="D172" s="35">
        <f t="shared" si="2"/>
        <v>0.97838522017106822</v>
      </c>
    </row>
    <row r="173" spans="1:4">
      <c r="A173" s="25" t="s">
        <v>1528</v>
      </c>
      <c r="B173" s="9">
        <v>25788</v>
      </c>
      <c r="C173" s="23">
        <v>12779.81</v>
      </c>
      <c r="D173" s="35">
        <f t="shared" si="2"/>
        <v>0.49557197145959359</v>
      </c>
    </row>
    <row r="174" spans="1:4">
      <c r="A174" s="27" t="s">
        <v>1327</v>
      </c>
      <c r="B174" s="4">
        <v>-3541264</v>
      </c>
      <c r="C174" s="4">
        <v>0</v>
      </c>
      <c r="D174" s="26">
        <f t="shared" si="2"/>
        <v>0</v>
      </c>
    </row>
    <row r="175" spans="1:4">
      <c r="A175" s="28" t="s">
        <v>1687</v>
      </c>
      <c r="B175" s="29">
        <v>-4404607</v>
      </c>
      <c r="C175" s="29">
        <v>0</v>
      </c>
      <c r="D175" s="30">
        <f t="shared" si="2"/>
        <v>0</v>
      </c>
    </row>
    <row r="176" spans="1:4">
      <c r="A176" s="25" t="s">
        <v>1688</v>
      </c>
      <c r="B176" s="9">
        <v>-4404607</v>
      </c>
      <c r="C176" s="23">
        <v>0</v>
      </c>
      <c r="D176" s="35">
        <f t="shared" si="2"/>
        <v>0</v>
      </c>
    </row>
    <row r="177" spans="1:4">
      <c r="A177" s="28" t="s">
        <v>1689</v>
      </c>
      <c r="B177" s="29">
        <v>863343</v>
      </c>
      <c r="C177" s="29">
        <v>0</v>
      </c>
      <c r="D177" s="30">
        <f t="shared" si="2"/>
        <v>0</v>
      </c>
    </row>
    <row r="178" spans="1:4">
      <c r="A178" s="25" t="s">
        <v>1690</v>
      </c>
      <c r="B178" s="9">
        <v>578592</v>
      </c>
      <c r="C178" s="23">
        <v>0</v>
      </c>
      <c r="D178" s="35">
        <f t="shared" si="2"/>
        <v>0</v>
      </c>
    </row>
    <row r="179" spans="1:4">
      <c r="A179" s="25" t="s">
        <v>1691</v>
      </c>
      <c r="B179" s="9">
        <v>33644</v>
      </c>
      <c r="C179" s="23">
        <v>0</v>
      </c>
      <c r="D179" s="35">
        <f t="shared" si="2"/>
        <v>0</v>
      </c>
    </row>
    <row r="180" spans="1:4">
      <c r="A180" s="25" t="s">
        <v>1692</v>
      </c>
      <c r="B180" s="9">
        <v>251107</v>
      </c>
      <c r="C180" s="23">
        <v>0</v>
      </c>
      <c r="D180" s="35">
        <f t="shared" si="2"/>
        <v>0</v>
      </c>
    </row>
    <row r="181" spans="1:4">
      <c r="A181" s="27" t="s">
        <v>1328</v>
      </c>
      <c r="B181" s="4">
        <v>0</v>
      </c>
      <c r="C181" s="4">
        <v>0</v>
      </c>
      <c r="D181" s="26">
        <v>0</v>
      </c>
    </row>
    <row r="182" spans="1:4">
      <c r="A182" s="28" t="s">
        <v>1693</v>
      </c>
      <c r="B182" s="29">
        <v>0</v>
      </c>
      <c r="C182" s="29">
        <v>0</v>
      </c>
      <c r="D182" s="30">
        <v>0</v>
      </c>
    </row>
    <row r="183" spans="1:4">
      <c r="A183" s="25" t="s">
        <v>1702</v>
      </c>
      <c r="B183" s="9">
        <v>0</v>
      </c>
      <c r="C183" s="23">
        <v>0</v>
      </c>
      <c r="D183" s="35">
        <v>0</v>
      </c>
    </row>
    <row r="184" spans="1:4">
      <c r="A184" s="27" t="s">
        <v>1329</v>
      </c>
      <c r="B184" s="4">
        <v>-3983</v>
      </c>
      <c r="C184" s="4">
        <v>0</v>
      </c>
      <c r="D184" s="26">
        <f t="shared" si="2"/>
        <v>0</v>
      </c>
    </row>
    <row r="185" spans="1:4">
      <c r="A185" s="28" t="s">
        <v>1704</v>
      </c>
      <c r="B185" s="29">
        <v>-3983</v>
      </c>
      <c r="C185" s="29">
        <v>0</v>
      </c>
      <c r="D185" s="30">
        <f t="shared" si="2"/>
        <v>0</v>
      </c>
    </row>
    <row r="186" spans="1:4">
      <c r="A186" s="25" t="s">
        <v>1705</v>
      </c>
      <c r="B186" s="9">
        <v>-3983</v>
      </c>
      <c r="C186" s="23">
        <v>0</v>
      </c>
      <c r="D186" s="35">
        <f t="shared" si="2"/>
        <v>0</v>
      </c>
    </row>
    <row r="187" spans="1:4">
      <c r="A187" s="14" t="s">
        <v>1434</v>
      </c>
      <c r="B187" s="4">
        <v>2170636</v>
      </c>
      <c r="C187" s="4">
        <v>5885436.2800000003</v>
      </c>
      <c r="D187" s="26">
        <f t="shared" si="2"/>
        <v>2.7113879434414616</v>
      </c>
    </row>
    <row r="188" spans="1:4">
      <c r="A188" s="27" t="s">
        <v>1325</v>
      </c>
      <c r="B188" s="4">
        <v>0</v>
      </c>
      <c r="C188" s="4">
        <v>0</v>
      </c>
      <c r="D188" s="26">
        <v>0</v>
      </c>
    </row>
    <row r="189" spans="1:4">
      <c r="A189" s="28" t="s">
        <v>1587</v>
      </c>
      <c r="B189" s="29">
        <v>0</v>
      </c>
      <c r="C189" s="29">
        <v>0</v>
      </c>
      <c r="D189" s="30">
        <v>0</v>
      </c>
    </row>
    <row r="190" spans="1:4">
      <c r="A190" s="25" t="s">
        <v>1679</v>
      </c>
      <c r="B190" s="9">
        <v>0</v>
      </c>
      <c r="C190" s="23">
        <v>0</v>
      </c>
      <c r="D190" s="35">
        <v>0</v>
      </c>
    </row>
    <row r="191" spans="1:4">
      <c r="A191" s="27" t="s">
        <v>1326</v>
      </c>
      <c r="B191" s="4">
        <v>6259009</v>
      </c>
      <c r="C191" s="4">
        <v>2537436.2800000003</v>
      </c>
      <c r="D191" s="26">
        <f t="shared" si="2"/>
        <v>0.40540543718662175</v>
      </c>
    </row>
    <row r="192" spans="1:4">
      <c r="A192" s="49" t="s">
        <v>1346</v>
      </c>
      <c r="B192" s="33">
        <v>4667020</v>
      </c>
      <c r="C192" s="20">
        <v>2030302.02</v>
      </c>
      <c r="D192" s="34">
        <f t="shared" si="2"/>
        <v>0.43503178045090873</v>
      </c>
    </row>
    <row r="193" spans="1:4">
      <c r="A193" s="25" t="s">
        <v>1505</v>
      </c>
      <c r="B193" s="9">
        <v>3705308</v>
      </c>
      <c r="C193" s="23">
        <v>1508885.42</v>
      </c>
      <c r="D193" s="35">
        <f t="shared" si="2"/>
        <v>0.40722267082790414</v>
      </c>
    </row>
    <row r="194" spans="1:4">
      <c r="A194" s="25" t="s">
        <v>1506</v>
      </c>
      <c r="B194" s="9">
        <v>11241</v>
      </c>
      <c r="C194" s="23">
        <v>0</v>
      </c>
      <c r="D194" s="35">
        <f t="shared" si="2"/>
        <v>0</v>
      </c>
    </row>
    <row r="195" spans="1:4">
      <c r="A195" s="25" t="s">
        <v>1507</v>
      </c>
      <c r="B195" s="9">
        <v>0</v>
      </c>
      <c r="C195" s="23">
        <v>0</v>
      </c>
      <c r="D195" s="35">
        <v>0</v>
      </c>
    </row>
    <row r="196" spans="1:4">
      <c r="A196" s="25" t="s">
        <v>1508</v>
      </c>
      <c r="B196" s="9">
        <v>307772</v>
      </c>
      <c r="C196" s="23">
        <v>191180.94</v>
      </c>
      <c r="D196" s="35">
        <f t="shared" si="2"/>
        <v>0.62117717011294071</v>
      </c>
    </row>
    <row r="197" spans="1:4">
      <c r="A197" s="25" t="s">
        <v>1509</v>
      </c>
      <c r="B197" s="9">
        <v>175092</v>
      </c>
      <c r="C197" s="23">
        <v>103312.73999999999</v>
      </c>
      <c r="D197" s="35">
        <f t="shared" si="2"/>
        <v>0.59004831745596598</v>
      </c>
    </row>
    <row r="198" spans="1:4">
      <c r="A198" s="25" t="s">
        <v>1510</v>
      </c>
      <c r="B198" s="9">
        <v>55738</v>
      </c>
      <c r="C198" s="23">
        <v>25928</v>
      </c>
      <c r="D198" s="35">
        <f t="shared" si="2"/>
        <v>0.46517636083103092</v>
      </c>
    </row>
    <row r="199" spans="1:4">
      <c r="A199" s="25" t="s">
        <v>1511</v>
      </c>
      <c r="B199" s="9">
        <v>411869</v>
      </c>
      <c r="C199" s="23">
        <v>200994.92000000004</v>
      </c>
      <c r="D199" s="35">
        <f t="shared" ref="D199:D246" si="3">C199/B199</f>
        <v>0.48800691482000352</v>
      </c>
    </row>
    <row r="200" spans="1:4">
      <c r="A200" s="25" t="s">
        <v>1512</v>
      </c>
      <c r="B200" s="9">
        <v>0</v>
      </c>
      <c r="C200" s="23">
        <v>0</v>
      </c>
      <c r="D200" s="35">
        <v>0</v>
      </c>
    </row>
    <row r="201" spans="1:4">
      <c r="A201" s="28" t="s">
        <v>1347</v>
      </c>
      <c r="B201" s="29">
        <v>909654</v>
      </c>
      <c r="C201" s="29">
        <v>314824.19999999995</v>
      </c>
      <c r="D201" s="30">
        <f t="shared" si="3"/>
        <v>0.34609225046006498</v>
      </c>
    </row>
    <row r="202" spans="1:4">
      <c r="A202" s="25" t="s">
        <v>1513</v>
      </c>
      <c r="B202" s="9">
        <v>279799</v>
      </c>
      <c r="C202" s="23">
        <v>70574.460000000006</v>
      </c>
      <c r="D202" s="35">
        <f t="shared" si="3"/>
        <v>0.25223270990961372</v>
      </c>
    </row>
    <row r="203" spans="1:4">
      <c r="A203" s="25" t="s">
        <v>1514</v>
      </c>
      <c r="B203" s="9">
        <v>516545</v>
      </c>
      <c r="C203" s="23">
        <v>199820.51999999996</v>
      </c>
      <c r="D203" s="35">
        <f t="shared" si="3"/>
        <v>0.38684048824400574</v>
      </c>
    </row>
    <row r="204" spans="1:4">
      <c r="A204" s="25" t="s">
        <v>1515</v>
      </c>
      <c r="B204" s="9">
        <v>19096</v>
      </c>
      <c r="C204" s="23">
        <v>6771.0099999999984</v>
      </c>
      <c r="D204" s="35">
        <f t="shared" si="3"/>
        <v>0.35457739840804348</v>
      </c>
    </row>
    <row r="205" spans="1:4">
      <c r="A205" s="25" t="s">
        <v>1516</v>
      </c>
      <c r="B205" s="9">
        <v>53584</v>
      </c>
      <c r="C205" s="23">
        <v>18165.54</v>
      </c>
      <c r="D205" s="35">
        <f t="shared" si="3"/>
        <v>0.33901052553000899</v>
      </c>
    </row>
    <row r="206" spans="1:4">
      <c r="A206" s="25" t="s">
        <v>1517</v>
      </c>
      <c r="B206" s="9">
        <v>0</v>
      </c>
      <c r="C206" s="23">
        <v>0</v>
      </c>
      <c r="D206" s="35">
        <v>0</v>
      </c>
    </row>
    <row r="207" spans="1:4">
      <c r="A207" s="25" t="s">
        <v>1518</v>
      </c>
      <c r="B207" s="9">
        <v>39815</v>
      </c>
      <c r="C207" s="23">
        <v>19207.910000000003</v>
      </c>
      <c r="D207" s="35">
        <f t="shared" si="3"/>
        <v>0.48242898405123708</v>
      </c>
    </row>
    <row r="208" spans="1:4">
      <c r="A208" s="25" t="s">
        <v>1519</v>
      </c>
      <c r="B208" s="9">
        <v>815</v>
      </c>
      <c r="C208" s="23">
        <v>284.76</v>
      </c>
      <c r="D208" s="35">
        <f t="shared" si="3"/>
        <v>0.34939877300613498</v>
      </c>
    </row>
    <row r="209" spans="1:4">
      <c r="A209" s="28" t="s">
        <v>1348</v>
      </c>
      <c r="B209" s="29">
        <v>8199</v>
      </c>
      <c r="C209" s="29">
        <v>0</v>
      </c>
      <c r="D209" s="30">
        <f t="shared" si="3"/>
        <v>0</v>
      </c>
    </row>
    <row r="210" spans="1:4">
      <c r="A210" s="25" t="s">
        <v>1520</v>
      </c>
      <c r="B210" s="9">
        <v>8199</v>
      </c>
      <c r="C210" s="23">
        <v>0</v>
      </c>
      <c r="D210" s="35">
        <f t="shared" si="3"/>
        <v>0</v>
      </c>
    </row>
    <row r="211" spans="1:4">
      <c r="A211" s="28" t="s">
        <v>1353</v>
      </c>
      <c r="B211" s="29">
        <v>114987</v>
      </c>
      <c r="C211" s="29">
        <v>0</v>
      </c>
      <c r="D211" s="30">
        <f t="shared" si="3"/>
        <v>0</v>
      </c>
    </row>
    <row r="212" spans="1:4">
      <c r="A212" s="25" t="s">
        <v>1542</v>
      </c>
      <c r="B212" s="9">
        <v>114987</v>
      </c>
      <c r="C212" s="23">
        <v>0</v>
      </c>
      <c r="D212" s="35">
        <f t="shared" si="3"/>
        <v>0</v>
      </c>
    </row>
    <row r="213" spans="1:4">
      <c r="A213" s="28" t="s">
        <v>1351</v>
      </c>
      <c r="B213" s="29">
        <v>0</v>
      </c>
      <c r="C213" s="29">
        <v>0</v>
      </c>
      <c r="D213" s="30">
        <v>0</v>
      </c>
    </row>
    <row r="214" spans="1:4">
      <c r="A214" s="25" t="s">
        <v>1686</v>
      </c>
      <c r="B214" s="9">
        <v>0</v>
      </c>
      <c r="C214" s="23">
        <v>0</v>
      </c>
      <c r="D214" s="35">
        <v>0</v>
      </c>
    </row>
    <row r="215" spans="1:4">
      <c r="A215" s="28" t="s">
        <v>1350</v>
      </c>
      <c r="B215" s="29">
        <v>559149</v>
      </c>
      <c r="C215" s="29">
        <v>192310.06000000003</v>
      </c>
      <c r="D215" s="30">
        <f t="shared" si="3"/>
        <v>0.34393347748095771</v>
      </c>
    </row>
    <row r="216" spans="1:4">
      <c r="A216" s="25" t="s">
        <v>1549</v>
      </c>
      <c r="B216" s="9">
        <v>30000</v>
      </c>
      <c r="C216" s="23">
        <v>9320</v>
      </c>
      <c r="D216" s="35">
        <f t="shared" si="3"/>
        <v>0.31066666666666665</v>
      </c>
    </row>
    <row r="217" spans="1:4">
      <c r="A217" s="25" t="s">
        <v>1522</v>
      </c>
      <c r="B217" s="9">
        <v>7979</v>
      </c>
      <c r="C217" s="23">
        <v>0</v>
      </c>
      <c r="D217" s="35">
        <f t="shared" si="3"/>
        <v>0</v>
      </c>
    </row>
    <row r="218" spans="1:4">
      <c r="A218" s="25" t="s">
        <v>1550</v>
      </c>
      <c r="B218" s="9">
        <v>285000</v>
      </c>
      <c r="C218" s="23">
        <v>119000.95</v>
      </c>
      <c r="D218" s="35">
        <f t="shared" si="3"/>
        <v>0.41754719298245613</v>
      </c>
    </row>
    <row r="219" spans="1:4">
      <c r="A219" s="25" t="s">
        <v>1533</v>
      </c>
      <c r="B219" s="9">
        <v>2579</v>
      </c>
      <c r="C219" s="23">
        <v>0</v>
      </c>
      <c r="D219" s="35">
        <f t="shared" si="3"/>
        <v>0</v>
      </c>
    </row>
    <row r="220" spans="1:4">
      <c r="A220" s="25" t="s">
        <v>1666</v>
      </c>
      <c r="B220" s="9">
        <v>16663</v>
      </c>
      <c r="C220" s="23">
        <v>5319.4800000000005</v>
      </c>
      <c r="D220" s="35">
        <f t="shared" si="3"/>
        <v>0.31923903258716918</v>
      </c>
    </row>
    <row r="221" spans="1:4">
      <c r="A221" s="25" t="s">
        <v>1523</v>
      </c>
      <c r="B221" s="9">
        <v>2000</v>
      </c>
      <c r="C221" s="23">
        <v>0</v>
      </c>
      <c r="D221" s="35">
        <f t="shared" si="3"/>
        <v>0</v>
      </c>
    </row>
    <row r="222" spans="1:4">
      <c r="A222" s="25" t="s">
        <v>1667</v>
      </c>
      <c r="B222" s="9">
        <v>28500</v>
      </c>
      <c r="C222" s="23">
        <v>0</v>
      </c>
      <c r="D222" s="35">
        <f t="shared" si="3"/>
        <v>0</v>
      </c>
    </row>
    <row r="223" spans="1:4">
      <c r="A223" s="25" t="s">
        <v>1654</v>
      </c>
      <c r="B223" s="9">
        <v>20000</v>
      </c>
      <c r="C223" s="23">
        <v>4880.7</v>
      </c>
      <c r="D223" s="35">
        <f t="shared" si="3"/>
        <v>0.244035</v>
      </c>
    </row>
    <row r="224" spans="1:4">
      <c r="A224" s="25" t="s">
        <v>1552</v>
      </c>
      <c r="B224" s="9">
        <v>4000</v>
      </c>
      <c r="C224" s="23">
        <v>2400</v>
      </c>
      <c r="D224" s="35">
        <f t="shared" si="3"/>
        <v>0.6</v>
      </c>
    </row>
    <row r="225" spans="1:4">
      <c r="A225" s="25" t="s">
        <v>1524</v>
      </c>
      <c r="B225" s="9">
        <v>50336</v>
      </c>
      <c r="C225" s="23">
        <v>0</v>
      </c>
      <c r="D225" s="35">
        <f t="shared" si="3"/>
        <v>0</v>
      </c>
    </row>
    <row r="226" spans="1:4">
      <c r="A226" s="25" t="s">
        <v>1525</v>
      </c>
      <c r="B226" s="9">
        <v>5000</v>
      </c>
      <c r="C226" s="23">
        <v>0</v>
      </c>
      <c r="D226" s="35">
        <f t="shared" si="3"/>
        <v>0</v>
      </c>
    </row>
    <row r="227" spans="1:4">
      <c r="A227" s="25" t="s">
        <v>1531</v>
      </c>
      <c r="B227" s="9">
        <v>1290</v>
      </c>
      <c r="C227" s="23">
        <v>0</v>
      </c>
      <c r="D227" s="35">
        <f t="shared" si="3"/>
        <v>0</v>
      </c>
    </row>
    <row r="228" spans="1:4">
      <c r="A228" s="25" t="s">
        <v>1526</v>
      </c>
      <c r="B228" s="9">
        <v>10000</v>
      </c>
      <c r="C228" s="23">
        <v>2038.94</v>
      </c>
      <c r="D228" s="35">
        <f t="shared" si="3"/>
        <v>0.20389399999999999</v>
      </c>
    </row>
    <row r="229" spans="1:4">
      <c r="A229" s="25" t="s">
        <v>1534</v>
      </c>
      <c r="B229" s="9">
        <v>6122</v>
      </c>
      <c r="C229" s="23">
        <v>0</v>
      </c>
      <c r="D229" s="35">
        <f t="shared" si="3"/>
        <v>0</v>
      </c>
    </row>
    <row r="230" spans="1:4">
      <c r="A230" s="25" t="s">
        <v>1532</v>
      </c>
      <c r="B230" s="9">
        <v>1395</v>
      </c>
      <c r="C230" s="23">
        <v>0</v>
      </c>
      <c r="D230" s="35">
        <f t="shared" si="3"/>
        <v>0</v>
      </c>
    </row>
    <row r="231" spans="1:4">
      <c r="A231" s="25" t="s">
        <v>1527</v>
      </c>
      <c r="B231" s="9">
        <v>60000</v>
      </c>
      <c r="C231" s="23">
        <v>31988.45</v>
      </c>
      <c r="D231" s="35">
        <f t="shared" si="3"/>
        <v>0.5331408333333334</v>
      </c>
    </row>
    <row r="232" spans="1:4">
      <c r="A232" s="25" t="s">
        <v>1528</v>
      </c>
      <c r="B232" s="9">
        <v>28285</v>
      </c>
      <c r="C232" s="23">
        <v>17361.54</v>
      </c>
      <c r="D232" s="35">
        <f t="shared" si="3"/>
        <v>0.6138073183666255</v>
      </c>
    </row>
    <row r="233" spans="1:4">
      <c r="A233" s="27" t="s">
        <v>1327</v>
      </c>
      <c r="B233" s="4">
        <v>-8583066</v>
      </c>
      <c r="C233" s="4">
        <v>0</v>
      </c>
      <c r="D233" s="26">
        <f t="shared" si="3"/>
        <v>0</v>
      </c>
    </row>
    <row r="234" spans="1:4">
      <c r="A234" s="28" t="s">
        <v>1687</v>
      </c>
      <c r="B234" s="29">
        <v>-9476291</v>
      </c>
      <c r="C234" s="29">
        <v>0</v>
      </c>
      <c r="D234" s="30">
        <f t="shared" si="3"/>
        <v>0</v>
      </c>
    </row>
    <row r="235" spans="1:4">
      <c r="A235" s="25" t="s">
        <v>1688</v>
      </c>
      <c r="B235" s="9">
        <v>-9476291</v>
      </c>
      <c r="C235" s="23">
        <v>0</v>
      </c>
      <c r="D235" s="35">
        <f t="shared" si="3"/>
        <v>0</v>
      </c>
    </row>
    <row r="236" spans="1:4">
      <c r="A236" s="28" t="s">
        <v>1689</v>
      </c>
      <c r="B236" s="29">
        <v>893225</v>
      </c>
      <c r="C236" s="29">
        <v>0</v>
      </c>
      <c r="D236" s="30">
        <f t="shared" si="3"/>
        <v>0</v>
      </c>
    </row>
    <row r="237" spans="1:4">
      <c r="A237" s="25" t="s">
        <v>1690</v>
      </c>
      <c r="B237" s="9">
        <v>704895</v>
      </c>
      <c r="C237" s="23">
        <v>0</v>
      </c>
      <c r="D237" s="35">
        <f t="shared" si="3"/>
        <v>0</v>
      </c>
    </row>
    <row r="238" spans="1:4">
      <c r="A238" s="25" t="s">
        <v>1692</v>
      </c>
      <c r="B238" s="9">
        <v>188330</v>
      </c>
      <c r="C238" s="23">
        <v>0</v>
      </c>
      <c r="D238" s="35">
        <f t="shared" si="3"/>
        <v>0</v>
      </c>
    </row>
    <row r="239" spans="1:4">
      <c r="A239" s="27" t="s">
        <v>1328</v>
      </c>
      <c r="B239" s="4">
        <v>4500000</v>
      </c>
      <c r="C239" s="4">
        <v>3348000</v>
      </c>
      <c r="D239" s="26">
        <f t="shared" si="3"/>
        <v>0.74399999999999999</v>
      </c>
    </row>
    <row r="240" spans="1:4">
      <c r="A240" s="28" t="s">
        <v>1693</v>
      </c>
      <c r="B240" s="29">
        <v>4500000</v>
      </c>
      <c r="C240" s="29">
        <v>3348000</v>
      </c>
      <c r="D240" s="30">
        <f t="shared" si="3"/>
        <v>0.74399999999999999</v>
      </c>
    </row>
    <row r="241" spans="1:4">
      <c r="A241" s="25" t="s">
        <v>1694</v>
      </c>
      <c r="B241" s="9">
        <v>3348000</v>
      </c>
      <c r="C241" s="23">
        <v>3348000</v>
      </c>
      <c r="D241" s="35">
        <f t="shared" si="3"/>
        <v>1</v>
      </c>
    </row>
    <row r="242" spans="1:4">
      <c r="A242" s="25" t="s">
        <v>1699</v>
      </c>
      <c r="B242" s="9">
        <v>350000</v>
      </c>
      <c r="C242" s="23">
        <v>0</v>
      </c>
      <c r="D242" s="35">
        <f t="shared" si="3"/>
        <v>0</v>
      </c>
    </row>
    <row r="243" spans="1:4">
      <c r="A243" s="25" t="s">
        <v>1703</v>
      </c>
      <c r="B243" s="9">
        <v>802000</v>
      </c>
      <c r="C243" s="23">
        <v>0</v>
      </c>
      <c r="D243" s="35">
        <f t="shared" si="3"/>
        <v>0</v>
      </c>
    </row>
    <row r="244" spans="1:4">
      <c r="A244" s="27" t="s">
        <v>1329</v>
      </c>
      <c r="B244" s="4">
        <v>-5307</v>
      </c>
      <c r="C244" s="4">
        <v>0</v>
      </c>
      <c r="D244" s="26">
        <f t="shared" si="3"/>
        <v>0</v>
      </c>
    </row>
    <row r="245" spans="1:4">
      <c r="A245" s="28" t="s">
        <v>1704</v>
      </c>
      <c r="B245" s="29">
        <v>-5307</v>
      </c>
      <c r="C245" s="29">
        <v>0</v>
      </c>
      <c r="D245" s="30">
        <f t="shared" si="3"/>
        <v>0</v>
      </c>
    </row>
    <row r="246" spans="1:4">
      <c r="A246" s="25" t="s">
        <v>1705</v>
      </c>
      <c r="B246" s="9">
        <v>-5307</v>
      </c>
      <c r="C246" s="23">
        <v>0</v>
      </c>
      <c r="D246" s="35">
        <f t="shared" si="3"/>
        <v>0</v>
      </c>
    </row>
    <row r="247" spans="1:4">
      <c r="A247" s="14" t="s">
        <v>1502</v>
      </c>
      <c r="B247" s="4">
        <v>8669</v>
      </c>
      <c r="C247" s="4">
        <v>349.85</v>
      </c>
      <c r="D247" s="26">
        <f>C247/B247</f>
        <v>4.0356442496251012E-2</v>
      </c>
    </row>
    <row r="248" spans="1:4">
      <c r="A248" s="27" t="s">
        <v>1326</v>
      </c>
      <c r="B248" s="4">
        <v>31376</v>
      </c>
      <c r="C248" s="4">
        <v>349.85</v>
      </c>
      <c r="D248" s="26">
        <f>C248/B248</f>
        <v>1.1150242223355431E-2</v>
      </c>
    </row>
    <row r="249" spans="1:4">
      <c r="A249" s="28" t="s">
        <v>1346</v>
      </c>
      <c r="B249" s="29">
        <v>0</v>
      </c>
      <c r="C249" s="29">
        <v>0</v>
      </c>
      <c r="D249" s="30">
        <v>0</v>
      </c>
    </row>
    <row r="250" spans="1:4">
      <c r="A250" s="25" t="s">
        <v>1505</v>
      </c>
      <c r="B250" s="9">
        <v>0</v>
      </c>
      <c r="C250" s="9">
        <v>0</v>
      </c>
      <c r="D250" s="24">
        <v>0</v>
      </c>
    </row>
    <row r="251" spans="1:4">
      <c r="A251" s="25" t="s">
        <v>1506</v>
      </c>
      <c r="B251" s="9">
        <v>0</v>
      </c>
      <c r="C251" s="9">
        <v>0</v>
      </c>
      <c r="D251" s="24">
        <v>0</v>
      </c>
    </row>
    <row r="252" spans="1:4">
      <c r="A252" s="25" t="s">
        <v>1507</v>
      </c>
      <c r="B252" s="9">
        <v>0</v>
      </c>
      <c r="C252" s="9">
        <v>0</v>
      </c>
      <c r="D252" s="24">
        <v>0</v>
      </c>
    </row>
    <row r="253" spans="1:4">
      <c r="A253" s="25" t="s">
        <v>1508</v>
      </c>
      <c r="B253" s="9">
        <v>0</v>
      </c>
      <c r="C253" s="9">
        <v>0</v>
      </c>
      <c r="D253" s="24">
        <v>0</v>
      </c>
    </row>
    <row r="254" spans="1:4">
      <c r="A254" s="25" t="s">
        <v>1509</v>
      </c>
      <c r="B254" s="9">
        <v>0</v>
      </c>
      <c r="C254" s="9">
        <v>0</v>
      </c>
      <c r="D254" s="24">
        <v>0</v>
      </c>
    </row>
    <row r="255" spans="1:4">
      <c r="A255" s="25" t="s">
        <v>1510</v>
      </c>
      <c r="B255" s="9">
        <v>0</v>
      </c>
      <c r="C255" s="9">
        <v>0</v>
      </c>
      <c r="D255" s="24">
        <v>0</v>
      </c>
    </row>
    <row r="256" spans="1:4">
      <c r="A256" s="25" t="s">
        <v>1511</v>
      </c>
      <c r="B256" s="9">
        <v>0</v>
      </c>
      <c r="C256" s="9">
        <v>0</v>
      </c>
      <c r="D256" s="24">
        <v>0</v>
      </c>
    </row>
    <row r="257" spans="1:4">
      <c r="A257" s="28" t="s">
        <v>1347</v>
      </c>
      <c r="B257" s="29">
        <v>0</v>
      </c>
      <c r="C257" s="29">
        <v>0</v>
      </c>
      <c r="D257" s="30">
        <v>0</v>
      </c>
    </row>
    <row r="258" spans="1:4">
      <c r="A258" s="25" t="s">
        <v>1513</v>
      </c>
      <c r="B258" s="9">
        <v>0</v>
      </c>
      <c r="C258" s="9">
        <v>0</v>
      </c>
      <c r="D258" s="24">
        <v>0</v>
      </c>
    </row>
    <row r="259" spans="1:4">
      <c r="A259" s="25" t="s">
        <v>1514</v>
      </c>
      <c r="B259" s="9">
        <v>0</v>
      </c>
      <c r="C259" s="9">
        <v>0</v>
      </c>
      <c r="D259" s="24">
        <v>0</v>
      </c>
    </row>
    <row r="260" spans="1:4">
      <c r="A260" s="25" t="s">
        <v>1515</v>
      </c>
      <c r="B260" s="9">
        <v>0</v>
      </c>
      <c r="C260" s="9">
        <v>0</v>
      </c>
      <c r="D260" s="24">
        <v>0</v>
      </c>
    </row>
    <row r="261" spans="1:4">
      <c r="A261" s="25" t="s">
        <v>1516</v>
      </c>
      <c r="B261" s="9">
        <v>0</v>
      </c>
      <c r="C261" s="9">
        <v>0</v>
      </c>
      <c r="D261" s="24">
        <v>0</v>
      </c>
    </row>
    <row r="262" spans="1:4">
      <c r="A262" s="25" t="s">
        <v>1517</v>
      </c>
      <c r="B262" s="9">
        <v>0</v>
      </c>
      <c r="C262" s="9">
        <v>0</v>
      </c>
      <c r="D262" s="24">
        <v>0</v>
      </c>
    </row>
    <row r="263" spans="1:4">
      <c r="A263" s="25" t="s">
        <v>1518</v>
      </c>
      <c r="B263" s="9">
        <v>0</v>
      </c>
      <c r="C263" s="9">
        <v>0</v>
      </c>
      <c r="D263" s="24">
        <v>0</v>
      </c>
    </row>
    <row r="264" spans="1:4">
      <c r="A264" s="25" t="s">
        <v>1519</v>
      </c>
      <c r="B264" s="9">
        <v>0</v>
      </c>
      <c r="C264" s="9">
        <v>0</v>
      </c>
      <c r="D264" s="24">
        <v>0</v>
      </c>
    </row>
    <row r="265" spans="1:4">
      <c r="A265" s="28" t="s">
        <v>1348</v>
      </c>
      <c r="B265" s="29">
        <v>0</v>
      </c>
      <c r="C265" s="29">
        <v>0</v>
      </c>
      <c r="D265" s="30">
        <v>0</v>
      </c>
    </row>
    <row r="266" spans="1:4">
      <c r="A266" s="25" t="s">
        <v>1520</v>
      </c>
      <c r="B266" s="9">
        <v>0</v>
      </c>
      <c r="C266" s="9">
        <v>0</v>
      </c>
      <c r="D266" s="24">
        <v>0</v>
      </c>
    </row>
    <row r="267" spans="1:4">
      <c r="A267" s="22" t="s">
        <v>1353</v>
      </c>
      <c r="B267" s="9">
        <v>1323</v>
      </c>
      <c r="C267" s="9">
        <v>0</v>
      </c>
      <c r="D267" s="24">
        <f t="shared" ref="D267:D275" si="4">C267/B267</f>
        <v>0</v>
      </c>
    </row>
    <row r="268" spans="1:4">
      <c r="A268" s="25" t="s">
        <v>1529</v>
      </c>
      <c r="B268" s="9">
        <v>1323</v>
      </c>
      <c r="C268" s="9">
        <v>0</v>
      </c>
      <c r="D268" s="24">
        <f t="shared" si="4"/>
        <v>0</v>
      </c>
    </row>
    <row r="269" spans="1:4">
      <c r="A269" s="28" t="s">
        <v>1350</v>
      </c>
      <c r="B269" s="29">
        <v>30053</v>
      </c>
      <c r="C269" s="29">
        <v>349.85</v>
      </c>
      <c r="D269" s="30">
        <f t="shared" si="4"/>
        <v>1.1641100722057698E-2</v>
      </c>
    </row>
    <row r="270" spans="1:4">
      <c r="A270" s="25" t="s">
        <v>1522</v>
      </c>
      <c r="B270" s="9">
        <v>3714</v>
      </c>
      <c r="C270" s="9">
        <v>0</v>
      </c>
      <c r="D270" s="24">
        <f t="shared" si="4"/>
        <v>0</v>
      </c>
    </row>
    <row r="271" spans="1:4">
      <c r="A271" s="25" t="s">
        <v>1533</v>
      </c>
      <c r="B271" s="9">
        <v>9000</v>
      </c>
      <c r="C271" s="9">
        <v>0</v>
      </c>
      <c r="D271" s="24">
        <f t="shared" si="4"/>
        <v>0</v>
      </c>
    </row>
    <row r="272" spans="1:4">
      <c r="A272" s="25" t="s">
        <v>1531</v>
      </c>
      <c r="B272" s="9">
        <v>1128</v>
      </c>
      <c r="C272" s="9">
        <v>0</v>
      </c>
      <c r="D272" s="24">
        <f t="shared" si="4"/>
        <v>0</v>
      </c>
    </row>
    <row r="273" spans="1:4">
      <c r="A273" s="25" t="s">
        <v>1526</v>
      </c>
      <c r="B273" s="9">
        <v>3543</v>
      </c>
      <c r="C273" s="9">
        <v>349.85</v>
      </c>
      <c r="D273" s="24">
        <f t="shared" si="4"/>
        <v>9.8744002257973473E-2</v>
      </c>
    </row>
    <row r="274" spans="1:4">
      <c r="A274" s="25" t="s">
        <v>1534</v>
      </c>
      <c r="B274" s="9">
        <v>5240</v>
      </c>
      <c r="C274" s="9">
        <v>0</v>
      </c>
      <c r="D274" s="24">
        <f t="shared" si="4"/>
        <v>0</v>
      </c>
    </row>
    <row r="275" spans="1:4">
      <c r="A275" s="25" t="s">
        <v>1527</v>
      </c>
      <c r="B275" s="9">
        <v>7428</v>
      </c>
      <c r="C275" s="9">
        <v>0</v>
      </c>
      <c r="D275" s="24">
        <f t="shared" si="4"/>
        <v>0</v>
      </c>
    </row>
    <row r="276" spans="1:4">
      <c r="A276" s="25" t="s">
        <v>1528</v>
      </c>
      <c r="B276" s="9">
        <v>0</v>
      </c>
      <c r="C276" s="9">
        <v>0</v>
      </c>
      <c r="D276" s="24">
        <v>0</v>
      </c>
    </row>
    <row r="277" spans="1:4">
      <c r="A277" s="27" t="s">
        <v>1327</v>
      </c>
      <c r="B277" s="4">
        <v>-22707</v>
      </c>
      <c r="C277" s="4">
        <v>0</v>
      </c>
      <c r="D277" s="26">
        <f t="shared" ref="D277:D284" si="5">C277/B277</f>
        <v>0</v>
      </c>
    </row>
    <row r="278" spans="1:4">
      <c r="A278" s="28" t="s">
        <v>1687</v>
      </c>
      <c r="B278" s="29">
        <v>-259572</v>
      </c>
      <c r="C278" s="29">
        <v>0</v>
      </c>
      <c r="D278" s="30">
        <f t="shared" si="5"/>
        <v>0</v>
      </c>
    </row>
    <row r="279" spans="1:4">
      <c r="A279" s="25" t="s">
        <v>1688</v>
      </c>
      <c r="B279" s="9">
        <v>-259572</v>
      </c>
      <c r="C279" s="9">
        <v>0</v>
      </c>
      <c r="D279" s="24">
        <f t="shared" si="5"/>
        <v>0</v>
      </c>
    </row>
    <row r="280" spans="1:4">
      <c r="A280" s="28" t="s">
        <v>1689</v>
      </c>
      <c r="B280" s="29">
        <v>236865</v>
      </c>
      <c r="C280" s="29">
        <v>0</v>
      </c>
      <c r="D280" s="30">
        <f t="shared" si="5"/>
        <v>0</v>
      </c>
    </row>
    <row r="281" spans="1:4">
      <c r="A281" s="25" t="s">
        <v>1690</v>
      </c>
      <c r="B281" s="9">
        <v>1356</v>
      </c>
      <c r="C281" s="9">
        <v>0</v>
      </c>
      <c r="D281" s="24">
        <f t="shared" si="5"/>
        <v>0</v>
      </c>
    </row>
    <row r="282" spans="1:4">
      <c r="A282" s="25" t="s">
        <v>1691</v>
      </c>
      <c r="B282" s="9">
        <v>235509</v>
      </c>
      <c r="C282" s="9">
        <v>0</v>
      </c>
      <c r="D282" s="24">
        <f t="shared" si="5"/>
        <v>0</v>
      </c>
    </row>
    <row r="283" spans="1:4">
      <c r="A283" s="14" t="s">
        <v>1435</v>
      </c>
      <c r="B283" s="4">
        <v>9876</v>
      </c>
      <c r="C283" s="4">
        <v>6392.28</v>
      </c>
      <c r="D283" s="26">
        <f t="shared" si="5"/>
        <v>0.64725394896719313</v>
      </c>
    </row>
    <row r="284" spans="1:4">
      <c r="A284" s="27" t="s">
        <v>1326</v>
      </c>
      <c r="B284" s="4">
        <v>35427</v>
      </c>
      <c r="C284" s="4">
        <v>6392.28</v>
      </c>
      <c r="D284" s="26">
        <f t="shared" si="5"/>
        <v>0.18043526124142603</v>
      </c>
    </row>
    <row r="285" spans="1:4">
      <c r="A285" s="28" t="s">
        <v>1346</v>
      </c>
      <c r="B285" s="29">
        <v>0</v>
      </c>
      <c r="C285" s="29">
        <v>0</v>
      </c>
      <c r="D285" s="30">
        <v>0</v>
      </c>
    </row>
    <row r="286" spans="1:4">
      <c r="A286" s="25" t="s">
        <v>1505</v>
      </c>
      <c r="B286" s="9">
        <v>0</v>
      </c>
      <c r="C286" s="9">
        <v>0</v>
      </c>
      <c r="D286" s="24">
        <v>0</v>
      </c>
    </row>
    <row r="287" spans="1:4">
      <c r="A287" s="25" t="s">
        <v>1506</v>
      </c>
      <c r="B287" s="9">
        <v>0</v>
      </c>
      <c r="C287" s="9">
        <v>0</v>
      </c>
      <c r="D287" s="24">
        <v>0</v>
      </c>
    </row>
    <row r="288" spans="1:4">
      <c r="A288" s="25" t="s">
        <v>1507</v>
      </c>
      <c r="B288" s="9">
        <v>0</v>
      </c>
      <c r="C288" s="9">
        <v>0</v>
      </c>
      <c r="D288" s="24">
        <v>0</v>
      </c>
    </row>
    <row r="289" spans="1:4">
      <c r="A289" s="25" t="s">
        <v>1508</v>
      </c>
      <c r="B289" s="9">
        <v>0</v>
      </c>
      <c r="C289" s="9">
        <v>0</v>
      </c>
      <c r="D289" s="24">
        <v>0</v>
      </c>
    </row>
    <row r="290" spans="1:4">
      <c r="A290" s="25" t="s">
        <v>1509</v>
      </c>
      <c r="B290" s="9">
        <v>0</v>
      </c>
      <c r="C290" s="9">
        <v>0</v>
      </c>
      <c r="D290" s="24">
        <v>0</v>
      </c>
    </row>
    <row r="291" spans="1:4">
      <c r="A291" s="25" t="s">
        <v>1510</v>
      </c>
      <c r="B291" s="9">
        <v>0</v>
      </c>
      <c r="C291" s="9">
        <v>0</v>
      </c>
      <c r="D291" s="24">
        <v>0</v>
      </c>
    </row>
    <row r="292" spans="1:4">
      <c r="A292" s="25" t="s">
        <v>1511</v>
      </c>
      <c r="B292" s="9">
        <v>0</v>
      </c>
      <c r="C292" s="9">
        <v>0</v>
      </c>
      <c r="D292" s="24">
        <v>0</v>
      </c>
    </row>
    <row r="293" spans="1:4">
      <c r="A293" s="28" t="s">
        <v>1347</v>
      </c>
      <c r="B293" s="29">
        <v>0</v>
      </c>
      <c r="C293" s="29">
        <v>0</v>
      </c>
      <c r="D293" s="30">
        <v>0</v>
      </c>
    </row>
    <row r="294" spans="1:4">
      <c r="A294" s="25" t="s">
        <v>1513</v>
      </c>
      <c r="B294" s="9">
        <v>0</v>
      </c>
      <c r="C294" s="9">
        <v>0</v>
      </c>
      <c r="D294" s="24">
        <v>0</v>
      </c>
    </row>
    <row r="295" spans="1:4">
      <c r="A295" s="25" t="s">
        <v>1514</v>
      </c>
      <c r="B295" s="9">
        <v>0</v>
      </c>
      <c r="C295" s="9">
        <v>0</v>
      </c>
      <c r="D295" s="24">
        <v>0</v>
      </c>
    </row>
    <row r="296" spans="1:4">
      <c r="A296" s="25" t="s">
        <v>1515</v>
      </c>
      <c r="B296" s="9">
        <v>0</v>
      </c>
      <c r="C296" s="9">
        <v>0</v>
      </c>
      <c r="D296" s="24">
        <v>0</v>
      </c>
    </row>
    <row r="297" spans="1:4">
      <c r="A297" s="25" t="s">
        <v>1516</v>
      </c>
      <c r="B297" s="9">
        <v>0</v>
      </c>
      <c r="C297" s="9">
        <v>0</v>
      </c>
      <c r="D297" s="24">
        <v>0</v>
      </c>
    </row>
    <row r="298" spans="1:4">
      <c r="A298" s="25" t="s">
        <v>1517</v>
      </c>
      <c r="B298" s="9">
        <v>0</v>
      </c>
      <c r="C298" s="9">
        <v>0</v>
      </c>
      <c r="D298" s="24">
        <v>0</v>
      </c>
    </row>
    <row r="299" spans="1:4">
      <c r="A299" s="25" t="s">
        <v>1518</v>
      </c>
      <c r="B299" s="9">
        <v>0</v>
      </c>
      <c r="C299" s="9">
        <v>0</v>
      </c>
      <c r="D299" s="24">
        <v>0</v>
      </c>
    </row>
    <row r="300" spans="1:4">
      <c r="A300" s="25" t="s">
        <v>1519</v>
      </c>
      <c r="B300" s="9">
        <v>0</v>
      </c>
      <c r="C300" s="9">
        <v>0</v>
      </c>
      <c r="D300" s="24">
        <v>0</v>
      </c>
    </row>
    <row r="301" spans="1:4">
      <c r="A301" s="28" t="s">
        <v>1348</v>
      </c>
      <c r="B301" s="29">
        <v>0</v>
      </c>
      <c r="C301" s="29">
        <v>0</v>
      </c>
      <c r="D301" s="30">
        <v>0</v>
      </c>
    </row>
    <row r="302" spans="1:4">
      <c r="A302" s="25" t="s">
        <v>1520</v>
      </c>
      <c r="B302" s="9">
        <v>0</v>
      </c>
      <c r="C302" s="9">
        <v>0</v>
      </c>
      <c r="D302" s="24">
        <v>0</v>
      </c>
    </row>
    <row r="303" spans="1:4">
      <c r="A303" s="28" t="s">
        <v>1353</v>
      </c>
      <c r="B303" s="29">
        <v>1323</v>
      </c>
      <c r="C303" s="29">
        <v>0</v>
      </c>
      <c r="D303" s="30">
        <f t="shared" ref="D303:D312" si="6">C303/B303</f>
        <v>0</v>
      </c>
    </row>
    <row r="304" spans="1:4">
      <c r="A304" s="25" t="s">
        <v>1529</v>
      </c>
      <c r="B304" s="9">
        <v>1323</v>
      </c>
      <c r="C304" s="9">
        <v>0</v>
      </c>
      <c r="D304" s="24">
        <f t="shared" si="6"/>
        <v>0</v>
      </c>
    </row>
    <row r="305" spans="1:4">
      <c r="A305" s="28" t="s">
        <v>1350</v>
      </c>
      <c r="B305" s="29">
        <v>34104</v>
      </c>
      <c r="C305" s="29">
        <v>6392.28</v>
      </c>
      <c r="D305" s="30">
        <f t="shared" si="6"/>
        <v>0.18743490499648136</v>
      </c>
    </row>
    <row r="306" spans="1:4">
      <c r="A306" s="25" t="s">
        <v>1522</v>
      </c>
      <c r="B306" s="9">
        <v>1405</v>
      </c>
      <c r="C306" s="9">
        <v>0</v>
      </c>
      <c r="D306" s="24">
        <f t="shared" si="6"/>
        <v>0</v>
      </c>
    </row>
    <row r="307" spans="1:4">
      <c r="A307" s="25" t="s">
        <v>1533</v>
      </c>
      <c r="B307" s="9">
        <v>6000</v>
      </c>
      <c r="C307" s="9">
        <v>3113.4</v>
      </c>
      <c r="D307" s="24">
        <f t="shared" si="6"/>
        <v>0.51890000000000003</v>
      </c>
    </row>
    <row r="308" spans="1:4">
      <c r="A308" s="25" t="s">
        <v>1525</v>
      </c>
      <c r="B308" s="9">
        <v>4738</v>
      </c>
      <c r="C308" s="9">
        <v>0</v>
      </c>
      <c r="D308" s="24">
        <f t="shared" si="6"/>
        <v>0</v>
      </c>
    </row>
    <row r="309" spans="1:4">
      <c r="A309" s="25" t="s">
        <v>1531</v>
      </c>
      <c r="B309" s="9">
        <v>2588</v>
      </c>
      <c r="C309" s="9">
        <v>0</v>
      </c>
      <c r="D309" s="24">
        <f t="shared" si="6"/>
        <v>0</v>
      </c>
    </row>
    <row r="310" spans="1:4">
      <c r="A310" s="25" t="s">
        <v>1526</v>
      </c>
      <c r="B310" s="9">
        <v>9458</v>
      </c>
      <c r="C310" s="9">
        <v>3278.8799999999997</v>
      </c>
      <c r="D310" s="24">
        <f t="shared" si="6"/>
        <v>0.34667794459716639</v>
      </c>
    </row>
    <row r="311" spans="1:4">
      <c r="A311" s="25" t="s">
        <v>1534</v>
      </c>
      <c r="B311" s="9">
        <v>4000</v>
      </c>
      <c r="C311" s="9">
        <v>0</v>
      </c>
      <c r="D311" s="24">
        <f t="shared" si="6"/>
        <v>0</v>
      </c>
    </row>
    <row r="312" spans="1:4">
      <c r="A312" s="25" t="s">
        <v>1527</v>
      </c>
      <c r="B312" s="9">
        <v>5915</v>
      </c>
      <c r="C312" s="9">
        <v>0</v>
      </c>
      <c r="D312" s="24">
        <f t="shared" si="6"/>
        <v>0</v>
      </c>
    </row>
    <row r="313" spans="1:4">
      <c r="A313" s="25" t="s">
        <v>1528</v>
      </c>
      <c r="B313" s="9">
        <v>0</v>
      </c>
      <c r="C313" s="9">
        <v>0</v>
      </c>
      <c r="D313" s="24">
        <v>0</v>
      </c>
    </row>
    <row r="314" spans="1:4">
      <c r="A314" s="27" t="s">
        <v>1327</v>
      </c>
      <c r="B314" s="4">
        <v>-25551</v>
      </c>
      <c r="C314" s="4">
        <v>0</v>
      </c>
      <c r="D314" s="26">
        <f t="shared" ref="D314:D328" si="7">C314/B314</f>
        <v>0</v>
      </c>
    </row>
    <row r="315" spans="1:4">
      <c r="A315" s="22" t="s">
        <v>1687</v>
      </c>
      <c r="B315" s="9">
        <v>-296235</v>
      </c>
      <c r="C315" s="9">
        <v>0</v>
      </c>
      <c r="D315" s="24">
        <f t="shared" si="7"/>
        <v>0</v>
      </c>
    </row>
    <row r="316" spans="1:4">
      <c r="A316" s="25" t="s">
        <v>1688</v>
      </c>
      <c r="B316" s="9">
        <v>-296235</v>
      </c>
      <c r="C316" s="9">
        <v>0</v>
      </c>
      <c r="D316" s="24">
        <f t="shared" si="7"/>
        <v>0</v>
      </c>
    </row>
    <row r="317" spans="1:4">
      <c r="A317" s="28" t="s">
        <v>1689</v>
      </c>
      <c r="B317" s="29">
        <v>270684</v>
      </c>
      <c r="C317" s="29">
        <v>0</v>
      </c>
      <c r="D317" s="30">
        <f t="shared" si="7"/>
        <v>0</v>
      </c>
    </row>
    <row r="318" spans="1:4">
      <c r="A318" s="25" t="s">
        <v>1690</v>
      </c>
      <c r="B318" s="9">
        <v>1531</v>
      </c>
      <c r="C318" s="9">
        <v>0</v>
      </c>
      <c r="D318" s="24">
        <f t="shared" si="7"/>
        <v>0</v>
      </c>
    </row>
    <row r="319" spans="1:4">
      <c r="A319" s="25" t="s">
        <v>1691</v>
      </c>
      <c r="B319" s="9">
        <v>269153</v>
      </c>
      <c r="C319" s="9">
        <v>0</v>
      </c>
      <c r="D319" s="24">
        <f t="shared" si="7"/>
        <v>0</v>
      </c>
    </row>
    <row r="320" spans="1:4">
      <c r="A320" s="14" t="s">
        <v>1503</v>
      </c>
      <c r="B320" s="4">
        <v>1235</v>
      </c>
      <c r="C320" s="4">
        <v>354.38</v>
      </c>
      <c r="D320" s="26">
        <f t="shared" si="7"/>
        <v>0.28694736842105262</v>
      </c>
    </row>
    <row r="321" spans="1:4">
      <c r="A321" s="27" t="s">
        <v>1326</v>
      </c>
      <c r="B321" s="4">
        <v>17487</v>
      </c>
      <c r="C321" s="4">
        <v>354.38</v>
      </c>
      <c r="D321" s="26">
        <f t="shared" si="7"/>
        <v>2.0265339966832503E-2</v>
      </c>
    </row>
    <row r="322" spans="1:4">
      <c r="A322" s="28" t="s">
        <v>1353</v>
      </c>
      <c r="B322" s="29">
        <v>2288</v>
      </c>
      <c r="C322" s="29">
        <v>0</v>
      </c>
      <c r="D322" s="30">
        <f t="shared" si="7"/>
        <v>0</v>
      </c>
    </row>
    <row r="323" spans="1:4">
      <c r="A323" s="25" t="s">
        <v>1529</v>
      </c>
      <c r="B323" s="9">
        <v>815</v>
      </c>
      <c r="C323" s="9">
        <v>0</v>
      </c>
      <c r="D323" s="24">
        <f t="shared" si="7"/>
        <v>0</v>
      </c>
    </row>
    <row r="324" spans="1:4">
      <c r="A324" s="25" t="s">
        <v>1536</v>
      </c>
      <c r="B324" s="9">
        <v>1473</v>
      </c>
      <c r="C324" s="9">
        <v>0</v>
      </c>
      <c r="D324" s="24">
        <f t="shared" si="7"/>
        <v>0</v>
      </c>
    </row>
    <row r="325" spans="1:4">
      <c r="A325" s="28" t="s">
        <v>1350</v>
      </c>
      <c r="B325" s="29">
        <v>15199</v>
      </c>
      <c r="C325" s="29">
        <v>354.38</v>
      </c>
      <c r="D325" s="30">
        <f t="shared" si="7"/>
        <v>2.3316007632081057E-2</v>
      </c>
    </row>
    <row r="326" spans="1:4">
      <c r="A326" s="25" t="s">
        <v>1525</v>
      </c>
      <c r="B326" s="9">
        <v>3726</v>
      </c>
      <c r="C326" s="9">
        <v>0</v>
      </c>
      <c r="D326" s="24">
        <f t="shared" si="7"/>
        <v>0</v>
      </c>
    </row>
    <row r="327" spans="1:4">
      <c r="A327" s="25" t="s">
        <v>1526</v>
      </c>
      <c r="B327" s="9">
        <v>4703</v>
      </c>
      <c r="C327" s="9">
        <v>354.38</v>
      </c>
      <c r="D327" s="24">
        <f t="shared" si="7"/>
        <v>7.5351903040612372E-2</v>
      </c>
    </row>
    <row r="328" spans="1:4">
      <c r="A328" s="25" t="s">
        <v>1534</v>
      </c>
      <c r="B328" s="9">
        <v>6770</v>
      </c>
      <c r="C328" s="9">
        <v>0</v>
      </c>
      <c r="D328" s="24">
        <f t="shared" si="7"/>
        <v>0</v>
      </c>
    </row>
    <row r="329" spans="1:4">
      <c r="A329" s="25" t="s">
        <v>1528</v>
      </c>
      <c r="B329" s="9">
        <v>0</v>
      </c>
      <c r="C329" s="9">
        <v>0</v>
      </c>
      <c r="D329" s="24">
        <v>0</v>
      </c>
    </row>
    <row r="330" spans="1:4">
      <c r="A330" s="27" t="s">
        <v>1327</v>
      </c>
      <c r="B330" s="4">
        <v>-16252</v>
      </c>
      <c r="C330" s="4">
        <v>0</v>
      </c>
      <c r="D330" s="26">
        <f t="shared" ref="D330:D335" si="8">C330/B330</f>
        <v>0</v>
      </c>
    </row>
    <row r="331" spans="1:4">
      <c r="A331" s="22" t="s">
        <v>1687</v>
      </c>
      <c r="B331" s="9">
        <v>-17008</v>
      </c>
      <c r="C331" s="9">
        <v>0</v>
      </c>
      <c r="D331" s="24">
        <f t="shared" si="8"/>
        <v>0</v>
      </c>
    </row>
    <row r="332" spans="1:4">
      <c r="A332" s="25" t="s">
        <v>1688</v>
      </c>
      <c r="B332" s="9">
        <v>-17008</v>
      </c>
      <c r="C332" s="9">
        <v>0</v>
      </c>
      <c r="D332" s="24">
        <f t="shared" si="8"/>
        <v>0</v>
      </c>
    </row>
    <row r="333" spans="1:4">
      <c r="A333" s="54" t="s">
        <v>1689</v>
      </c>
      <c r="B333" s="4">
        <v>756</v>
      </c>
      <c r="C333" s="4">
        <v>0</v>
      </c>
      <c r="D333" s="26">
        <f t="shared" si="8"/>
        <v>0</v>
      </c>
    </row>
    <row r="334" spans="1:4">
      <c r="A334" s="25" t="s">
        <v>1690</v>
      </c>
      <c r="B334" s="9">
        <v>756</v>
      </c>
      <c r="C334" s="9">
        <v>0</v>
      </c>
      <c r="D334" s="24">
        <f t="shared" si="8"/>
        <v>0</v>
      </c>
    </row>
    <row r="335" spans="1:4">
      <c r="A335" s="60" t="s">
        <v>1345</v>
      </c>
      <c r="B335" s="61">
        <v>6638802</v>
      </c>
      <c r="C335" s="61">
        <v>-5039807.680000009</v>
      </c>
      <c r="D335" s="62">
        <f t="shared" si="8"/>
        <v>-0.75914414679034092</v>
      </c>
    </row>
    <row r="336" spans="1:4">
      <c r="B336" s="2"/>
      <c r="C336" s="2"/>
    </row>
    <row r="337" spans="2:3">
      <c r="B337" s="2"/>
      <c r="C337" s="2"/>
    </row>
    <row r="338" spans="2:3">
      <c r="B338" s="2"/>
      <c r="C338" s="2"/>
    </row>
    <row r="339" spans="2:3">
      <c r="B339" s="2"/>
      <c r="C339" s="2"/>
    </row>
    <row r="340" spans="2:3">
      <c r="B340" s="2"/>
      <c r="C340" s="2"/>
    </row>
    <row r="341" spans="2:3">
      <c r="B341" s="2"/>
      <c r="C341" s="2"/>
    </row>
    <row r="342" spans="2:3">
      <c r="B342" s="2"/>
      <c r="C342" s="2"/>
    </row>
    <row r="343" spans="2:3">
      <c r="B343" s="2"/>
      <c r="C343" s="2"/>
    </row>
    <row r="344" spans="2:3">
      <c r="B344" s="2"/>
      <c r="C344" s="2"/>
    </row>
    <row r="345" spans="2:3">
      <c r="B345" s="2"/>
      <c r="C345" s="2"/>
    </row>
    <row r="346" spans="2:3">
      <c r="B346" s="2"/>
      <c r="C346" s="2"/>
    </row>
    <row r="347" spans="2:3">
      <c r="B347" s="2"/>
      <c r="C347" s="2"/>
    </row>
    <row r="348" spans="2:3">
      <c r="B348" s="2"/>
      <c r="C348" s="2"/>
    </row>
    <row r="349" spans="2:3">
      <c r="B349" s="2"/>
      <c r="C349" s="2"/>
    </row>
    <row r="350" spans="2:3">
      <c r="B350" s="2"/>
      <c r="C350" s="2"/>
    </row>
    <row r="351" spans="2:3">
      <c r="B351" s="2"/>
      <c r="C351" s="2"/>
    </row>
    <row r="352" spans="2:3">
      <c r="B352" s="2"/>
      <c r="C352" s="2"/>
    </row>
    <row r="353" spans="2:3">
      <c r="B353" s="2"/>
      <c r="C353" s="2"/>
    </row>
    <row r="354" spans="2:3">
      <c r="B354" s="2"/>
      <c r="C354" s="2"/>
    </row>
    <row r="355" spans="2:3">
      <c r="B355" s="2"/>
      <c r="C355" s="2"/>
    </row>
    <row r="356" spans="2:3">
      <c r="B356" s="2"/>
      <c r="C356" s="2"/>
    </row>
    <row r="357" spans="2:3">
      <c r="B357" s="2"/>
      <c r="C357" s="2"/>
    </row>
    <row r="358" spans="2:3">
      <c r="B358" s="2"/>
      <c r="C358" s="2"/>
    </row>
    <row r="359" spans="2:3">
      <c r="B359" s="2"/>
      <c r="C359" s="2"/>
    </row>
    <row r="360" spans="2:3">
      <c r="B360" s="2"/>
      <c r="C360" s="2"/>
    </row>
    <row r="361" spans="2:3">
      <c r="B361" s="2"/>
      <c r="C361" s="2"/>
    </row>
    <row r="362" spans="2:3">
      <c r="B362" s="2"/>
      <c r="C362" s="2"/>
    </row>
    <row r="363" spans="2:3">
      <c r="B363" s="2"/>
      <c r="C363" s="2"/>
    </row>
    <row r="364" spans="2:3">
      <c r="B364" s="2"/>
      <c r="C364" s="2"/>
    </row>
    <row r="365" spans="2:3">
      <c r="B365" s="2"/>
      <c r="C365" s="2"/>
    </row>
    <row r="366" spans="2:3">
      <c r="B366" s="2"/>
      <c r="C366" s="2"/>
    </row>
    <row r="367" spans="2:3">
      <c r="B367" s="2"/>
      <c r="C367" s="2"/>
    </row>
    <row r="368" spans="2:3">
      <c r="B368" s="2"/>
      <c r="C368" s="2"/>
    </row>
    <row r="369" spans="2:3">
      <c r="B369" s="2"/>
      <c r="C369" s="2"/>
    </row>
    <row r="370" spans="2:3">
      <c r="B370" s="2"/>
      <c r="C370" s="2"/>
    </row>
    <row r="371" spans="2:3">
      <c r="B371" s="2"/>
      <c r="C371" s="2"/>
    </row>
    <row r="372" spans="2:3">
      <c r="B372" s="2"/>
      <c r="C372" s="2"/>
    </row>
    <row r="373" spans="2:3">
      <c r="B373" s="2"/>
      <c r="C373" s="2"/>
    </row>
    <row r="374" spans="2:3">
      <c r="B374" s="2"/>
      <c r="C374" s="2"/>
    </row>
    <row r="375" spans="2:3">
      <c r="B375" s="2"/>
      <c r="C375" s="2"/>
    </row>
    <row r="376" spans="2:3">
      <c r="B376" s="2"/>
      <c r="C376" s="2"/>
    </row>
    <row r="377" spans="2:3">
      <c r="B377" s="2"/>
      <c r="C377" s="2"/>
    </row>
    <row r="378" spans="2:3">
      <c r="B378" s="2"/>
      <c r="C378" s="2"/>
    </row>
    <row r="379" spans="2:3">
      <c r="B379" s="2"/>
      <c r="C379" s="2"/>
    </row>
    <row r="380" spans="2:3">
      <c r="B380" s="2"/>
      <c r="C380" s="2"/>
    </row>
    <row r="381" spans="2:3">
      <c r="B381" s="2"/>
      <c r="C381" s="2"/>
    </row>
    <row r="382" spans="2:3">
      <c r="B382" s="2"/>
      <c r="C382" s="2"/>
    </row>
    <row r="383" spans="2:3">
      <c r="B383" s="2"/>
      <c r="C383" s="2"/>
    </row>
    <row r="384" spans="2:3">
      <c r="B384" s="2"/>
      <c r="C384" s="2"/>
    </row>
    <row r="385" spans="2:3">
      <c r="B385" s="2"/>
      <c r="C385" s="2"/>
    </row>
    <row r="386" spans="2:3">
      <c r="B386" s="2"/>
      <c r="C386" s="2"/>
    </row>
    <row r="387" spans="2:3">
      <c r="B387" s="2"/>
      <c r="C387" s="2"/>
    </row>
    <row r="388" spans="2:3">
      <c r="B388" s="2"/>
      <c r="C388" s="2"/>
    </row>
    <row r="389" spans="2:3">
      <c r="B389" s="2"/>
      <c r="C389" s="2"/>
    </row>
    <row r="390" spans="2:3">
      <c r="B390" s="2"/>
      <c r="C390" s="2"/>
    </row>
    <row r="391" spans="2:3">
      <c r="B391" s="2"/>
      <c r="C391" s="2"/>
    </row>
    <row r="392" spans="2:3">
      <c r="B392" s="2"/>
      <c r="C392" s="2"/>
    </row>
    <row r="393" spans="2:3">
      <c r="B393" s="2"/>
      <c r="C393" s="2"/>
    </row>
    <row r="394" spans="2:3">
      <c r="B394" s="2"/>
      <c r="C394" s="2"/>
    </row>
    <row r="395" spans="2:3">
      <c r="B395" s="2"/>
      <c r="C395" s="2"/>
    </row>
    <row r="396" spans="2:3">
      <c r="B396" s="2"/>
      <c r="C396" s="2"/>
    </row>
    <row r="397" spans="2:3">
      <c r="B397" s="2"/>
      <c r="C397" s="2"/>
    </row>
    <row r="398" spans="2:3">
      <c r="B398" s="2"/>
      <c r="C398" s="2"/>
    </row>
    <row r="399" spans="2:3">
      <c r="B399" s="2"/>
      <c r="C399" s="2"/>
    </row>
    <row r="400" spans="2:3">
      <c r="B400" s="2"/>
      <c r="C400" s="2"/>
    </row>
    <row r="401" spans="2:3">
      <c r="B401" s="2"/>
      <c r="C401" s="2"/>
    </row>
    <row r="402" spans="2:3">
      <c r="B402" s="2"/>
      <c r="C402" s="2"/>
    </row>
    <row r="403" spans="2:3">
      <c r="B403" s="2"/>
      <c r="C403" s="2"/>
    </row>
    <row r="404" spans="2:3">
      <c r="B404" s="2"/>
      <c r="C404" s="2"/>
    </row>
    <row r="405" spans="2:3">
      <c r="B405" s="2"/>
      <c r="C405" s="2"/>
    </row>
    <row r="406" spans="2:3">
      <c r="B406" s="2"/>
      <c r="C406" s="2"/>
    </row>
    <row r="407" spans="2:3">
      <c r="B407" s="2"/>
      <c r="C407" s="2"/>
    </row>
    <row r="408" spans="2:3">
      <c r="B408" s="2"/>
      <c r="C408" s="2"/>
    </row>
    <row r="409" spans="2:3">
      <c r="B409" s="2"/>
      <c r="C409" s="2"/>
    </row>
    <row r="410" spans="2:3">
      <c r="B410" s="2"/>
      <c r="C410" s="2"/>
    </row>
    <row r="411" spans="2:3">
      <c r="B411" s="2"/>
      <c r="C411" s="2"/>
    </row>
    <row r="412" spans="2:3">
      <c r="B412" s="2"/>
      <c r="C412" s="2"/>
    </row>
    <row r="413" spans="2:3">
      <c r="B413" s="2"/>
      <c r="C413" s="2"/>
    </row>
    <row r="414" spans="2:3">
      <c r="B414" s="2"/>
      <c r="C414" s="2"/>
    </row>
    <row r="415" spans="2:3">
      <c r="B415" s="2"/>
      <c r="C415" s="2"/>
    </row>
    <row r="416" spans="2:3">
      <c r="B416" s="2"/>
      <c r="C416" s="2"/>
    </row>
    <row r="417" spans="2:3">
      <c r="B417" s="2"/>
      <c r="C417" s="2"/>
    </row>
    <row r="418" spans="2:3">
      <c r="B418" s="2"/>
      <c r="C418" s="2"/>
    </row>
    <row r="419" spans="2:3">
      <c r="B419" s="2"/>
      <c r="C419" s="2"/>
    </row>
    <row r="420" spans="2:3">
      <c r="B420" s="2"/>
      <c r="C420" s="2"/>
    </row>
    <row r="421" spans="2:3">
      <c r="B421" s="2"/>
      <c r="C421" s="2"/>
    </row>
    <row r="422" spans="2:3">
      <c r="B422" s="2"/>
      <c r="C422" s="2"/>
    </row>
    <row r="423" spans="2:3">
      <c r="B423" s="2"/>
      <c r="C423" s="2"/>
    </row>
    <row r="424" spans="2:3">
      <c r="B424" s="2"/>
      <c r="C424" s="2"/>
    </row>
    <row r="425" spans="2:3">
      <c r="B425" s="2"/>
      <c r="C425" s="2"/>
    </row>
    <row r="426" spans="2:3">
      <c r="B426" s="2"/>
      <c r="C426" s="2"/>
    </row>
    <row r="427" spans="2:3">
      <c r="B427" s="2"/>
      <c r="C427" s="2"/>
    </row>
    <row r="428" spans="2:3">
      <c r="B428" s="2"/>
      <c r="C428" s="2"/>
    </row>
    <row r="429" spans="2:3">
      <c r="B429" s="2"/>
      <c r="C429" s="2"/>
    </row>
    <row r="430" spans="2:3">
      <c r="B430" s="2"/>
      <c r="C430" s="2"/>
    </row>
    <row r="431" spans="2:3">
      <c r="B431" s="2"/>
      <c r="C431" s="2"/>
    </row>
    <row r="432" spans="2:3">
      <c r="B432" s="2"/>
      <c r="C432" s="2"/>
    </row>
    <row r="433" spans="2:3">
      <c r="B433" s="2"/>
      <c r="C433" s="2"/>
    </row>
    <row r="434" spans="2:3">
      <c r="B434" s="2"/>
      <c r="C434" s="2"/>
    </row>
    <row r="435" spans="2:3">
      <c r="B435" s="2"/>
      <c r="C435" s="2"/>
    </row>
    <row r="436" spans="2:3">
      <c r="B436" s="2"/>
      <c r="C436" s="2"/>
    </row>
    <row r="437" spans="2:3">
      <c r="B437" s="2"/>
      <c r="C437" s="2"/>
    </row>
    <row r="438" spans="2:3">
      <c r="B438" s="2"/>
      <c r="C438" s="2"/>
    </row>
    <row r="439" spans="2:3">
      <c r="B439" s="2"/>
      <c r="C439" s="2"/>
    </row>
    <row r="440" spans="2:3">
      <c r="B440" s="2"/>
      <c r="C440" s="2"/>
    </row>
    <row r="441" spans="2:3">
      <c r="B441" s="2"/>
      <c r="C441" s="2"/>
    </row>
    <row r="442" spans="2:3">
      <c r="B442" s="2"/>
      <c r="C442" s="2"/>
    </row>
    <row r="443" spans="2:3">
      <c r="B443" s="2"/>
      <c r="C443" s="2"/>
    </row>
    <row r="444" spans="2:3">
      <c r="B444" s="2"/>
      <c r="C444" s="2"/>
    </row>
    <row r="445" spans="2:3">
      <c r="B445" s="2"/>
      <c r="C445" s="2"/>
    </row>
    <row r="446" spans="2:3">
      <c r="B446" s="2"/>
      <c r="C446" s="2"/>
    </row>
    <row r="447" spans="2:3">
      <c r="B447" s="2"/>
      <c r="C447" s="2"/>
    </row>
    <row r="448" spans="2:3">
      <c r="B448" s="2"/>
      <c r="C448" s="2"/>
    </row>
    <row r="449" spans="2:3">
      <c r="B449" s="2"/>
      <c r="C449" s="2"/>
    </row>
    <row r="450" spans="2:3">
      <c r="B450" s="2"/>
      <c r="C450" s="2"/>
    </row>
    <row r="451" spans="2:3">
      <c r="B451" s="2"/>
      <c r="C451" s="2"/>
    </row>
    <row r="452" spans="2:3">
      <c r="B452" s="2"/>
      <c r="C452" s="2"/>
    </row>
    <row r="453" spans="2:3">
      <c r="B453" s="2"/>
      <c r="C453" s="2"/>
    </row>
    <row r="454" spans="2:3">
      <c r="B454" s="2"/>
      <c r="C454" s="2"/>
    </row>
    <row r="455" spans="2:3">
      <c r="B455" s="2"/>
      <c r="C455" s="2"/>
    </row>
    <row r="456" spans="2:3">
      <c r="B456" s="2"/>
      <c r="C456" s="2"/>
    </row>
    <row r="457" spans="2:3">
      <c r="B457" s="2"/>
      <c r="C457" s="2"/>
    </row>
    <row r="458" spans="2:3">
      <c r="B458" s="2"/>
      <c r="C458" s="2"/>
    </row>
    <row r="459" spans="2:3">
      <c r="B459" s="2"/>
      <c r="C459" s="2"/>
    </row>
    <row r="460" spans="2:3">
      <c r="B460" s="2"/>
      <c r="C460" s="2"/>
    </row>
    <row r="461" spans="2:3">
      <c r="B461" s="2"/>
      <c r="C461" s="2"/>
    </row>
    <row r="462" spans="2:3">
      <c r="B462" s="2"/>
      <c r="C462" s="2"/>
    </row>
    <row r="463" spans="2:3">
      <c r="B463" s="2"/>
      <c r="C463" s="2"/>
    </row>
    <row r="464" spans="2:3">
      <c r="B464" s="2"/>
      <c r="C464" s="2"/>
    </row>
    <row r="465" spans="2:3">
      <c r="B465" s="2"/>
      <c r="C465" s="2"/>
    </row>
    <row r="466" spans="2:3">
      <c r="B466" s="2"/>
      <c r="C466" s="2"/>
    </row>
    <row r="467" spans="2:3">
      <c r="B467" s="2"/>
      <c r="C467" s="2"/>
    </row>
    <row r="468" spans="2:3">
      <c r="B468" s="2"/>
      <c r="C468" s="2"/>
    </row>
    <row r="469" spans="2:3">
      <c r="B469" s="2"/>
      <c r="C469" s="2"/>
    </row>
    <row r="470" spans="2:3">
      <c r="B470" s="2"/>
      <c r="C470" s="2"/>
    </row>
    <row r="471" spans="2:3">
      <c r="B471" s="2"/>
      <c r="C471" s="2"/>
    </row>
    <row r="472" spans="2:3">
      <c r="B472" s="2"/>
      <c r="C472" s="2"/>
    </row>
    <row r="473" spans="2:3">
      <c r="B473" s="2"/>
      <c r="C473" s="2"/>
    </row>
    <row r="474" spans="2:3">
      <c r="B474" s="2"/>
      <c r="C474" s="2"/>
    </row>
    <row r="475" spans="2:3">
      <c r="B475" s="2"/>
      <c r="C475" s="2"/>
    </row>
    <row r="476" spans="2:3">
      <c r="B476" s="2"/>
      <c r="C476" s="2"/>
    </row>
    <row r="477" spans="2:3">
      <c r="B477" s="2"/>
      <c r="C477" s="2"/>
    </row>
    <row r="478" spans="2:3">
      <c r="B478" s="2"/>
      <c r="C478" s="2"/>
    </row>
    <row r="479" spans="2:3">
      <c r="B479" s="2"/>
      <c r="C479" s="2"/>
    </row>
    <row r="480" spans="2:3">
      <c r="B480" s="2"/>
      <c r="C480" s="2"/>
    </row>
    <row r="481" spans="2:3">
      <c r="B481" s="2"/>
      <c r="C481" s="2"/>
    </row>
    <row r="482" spans="2:3">
      <c r="B482" s="2"/>
      <c r="C482" s="2"/>
    </row>
    <row r="483" spans="2:3">
      <c r="B483" s="2"/>
      <c r="C483" s="2"/>
    </row>
    <row r="484" spans="2:3">
      <c r="B484" s="2"/>
      <c r="C484" s="2"/>
    </row>
    <row r="485" spans="2:3">
      <c r="B485" s="2"/>
      <c r="C485" s="2"/>
    </row>
    <row r="486" spans="2:3">
      <c r="B486" s="2"/>
      <c r="C486" s="2"/>
    </row>
    <row r="487" spans="2:3">
      <c r="B487" s="2"/>
      <c r="C487" s="2"/>
    </row>
    <row r="488" spans="2:3">
      <c r="B488" s="2"/>
      <c r="C488" s="2"/>
    </row>
    <row r="489" spans="2:3">
      <c r="B489" s="2"/>
      <c r="C489" s="2"/>
    </row>
    <row r="490" spans="2:3">
      <c r="B490" s="2"/>
      <c r="C490" s="2"/>
    </row>
    <row r="491" spans="2:3">
      <c r="B491" s="2"/>
      <c r="C491" s="2"/>
    </row>
    <row r="492" spans="2:3">
      <c r="B492" s="2"/>
      <c r="C492" s="2"/>
    </row>
    <row r="493" spans="2:3">
      <c r="B493" s="2"/>
      <c r="C493" s="2"/>
    </row>
    <row r="494" spans="2:3">
      <c r="B494" s="2"/>
      <c r="C494" s="2"/>
    </row>
    <row r="495" spans="2:3">
      <c r="B495" s="2"/>
      <c r="C495" s="2"/>
    </row>
    <row r="496" spans="2:3">
      <c r="B496" s="2"/>
      <c r="C496" s="2"/>
    </row>
    <row r="497" spans="2:3">
      <c r="B497" s="2"/>
      <c r="C497" s="2"/>
    </row>
    <row r="498" spans="2:3">
      <c r="B498" s="2"/>
      <c r="C498" s="2"/>
    </row>
    <row r="499" spans="2:3">
      <c r="B499" s="2"/>
      <c r="C499" s="2"/>
    </row>
    <row r="500" spans="2:3">
      <c r="B500" s="2"/>
      <c r="C500" s="2"/>
    </row>
    <row r="501" spans="2:3">
      <c r="B501" s="2"/>
      <c r="C501" s="2"/>
    </row>
    <row r="502" spans="2:3">
      <c r="B502" s="2"/>
      <c r="C502" s="2"/>
    </row>
    <row r="503" spans="2:3">
      <c r="B503" s="2"/>
      <c r="C503" s="2"/>
    </row>
    <row r="504" spans="2:3">
      <c r="B504" s="2"/>
      <c r="C504" s="2"/>
    </row>
    <row r="505" spans="2:3">
      <c r="B505" s="2"/>
      <c r="C505" s="2"/>
    </row>
    <row r="506" spans="2:3">
      <c r="B506" s="2"/>
      <c r="C506" s="2"/>
    </row>
    <row r="507" spans="2:3">
      <c r="B507" s="2"/>
      <c r="C507" s="2"/>
    </row>
    <row r="508" spans="2:3">
      <c r="B508" s="2"/>
      <c r="C508" s="2"/>
    </row>
    <row r="509" spans="2:3">
      <c r="B509" s="2"/>
      <c r="C509" s="2"/>
    </row>
    <row r="510" spans="2:3">
      <c r="B510" s="2"/>
      <c r="C510" s="2"/>
    </row>
    <row r="511" spans="2:3">
      <c r="B511" s="2"/>
      <c r="C511" s="2"/>
    </row>
    <row r="512" spans="2:3">
      <c r="B512" s="2"/>
      <c r="C512" s="2"/>
    </row>
    <row r="513" spans="2:3">
      <c r="B513" s="2"/>
      <c r="C513" s="2"/>
    </row>
    <row r="514" spans="2:3">
      <c r="B514" s="2"/>
      <c r="C514" s="2"/>
    </row>
    <row r="515" spans="2:3">
      <c r="B515" s="2"/>
      <c r="C515" s="2"/>
    </row>
    <row r="516" spans="2:3">
      <c r="B516" s="2"/>
      <c r="C516" s="2"/>
    </row>
    <row r="517" spans="2:3">
      <c r="B517" s="2"/>
      <c r="C517" s="2"/>
    </row>
    <row r="518" spans="2:3">
      <c r="B518" s="2"/>
      <c r="C518" s="2"/>
    </row>
    <row r="519" spans="2:3">
      <c r="B519" s="2"/>
      <c r="C519" s="2"/>
    </row>
    <row r="520" spans="2:3">
      <c r="B520" s="2"/>
      <c r="C520" s="2"/>
    </row>
    <row r="521" spans="2:3">
      <c r="B521" s="2"/>
      <c r="C521" s="2"/>
    </row>
    <row r="522" spans="2:3">
      <c r="B522" s="2"/>
      <c r="C522" s="2"/>
    </row>
    <row r="523" spans="2:3">
      <c r="B523" s="2"/>
      <c r="C523" s="2"/>
    </row>
    <row r="524" spans="2:3">
      <c r="B524" s="2"/>
      <c r="C524" s="2"/>
    </row>
    <row r="525" spans="2:3">
      <c r="B525" s="2"/>
      <c r="C525" s="2"/>
    </row>
    <row r="526" spans="2:3">
      <c r="B526" s="2"/>
      <c r="C526" s="2"/>
    </row>
    <row r="527" spans="2:3">
      <c r="B527" s="2"/>
      <c r="C527" s="2"/>
    </row>
    <row r="528" spans="2:3">
      <c r="B528" s="2"/>
      <c r="C528" s="2"/>
    </row>
    <row r="529" spans="2:3">
      <c r="B529" s="2"/>
      <c r="C529" s="2"/>
    </row>
    <row r="530" spans="2:3">
      <c r="B530" s="2"/>
      <c r="C530" s="2"/>
    </row>
    <row r="531" spans="2:3">
      <c r="B531" s="2"/>
      <c r="C531" s="2"/>
    </row>
    <row r="532" spans="2:3">
      <c r="B532" s="2"/>
      <c r="C532" s="2"/>
    </row>
    <row r="533" spans="2:3">
      <c r="B533" s="2"/>
      <c r="C533" s="2"/>
    </row>
    <row r="534" spans="2:3">
      <c r="B534" s="2"/>
      <c r="C534" s="2"/>
    </row>
    <row r="535" spans="2:3">
      <c r="B535" s="2"/>
      <c r="C535" s="2"/>
    </row>
    <row r="536" spans="2:3">
      <c r="B536" s="2"/>
      <c r="C536" s="2"/>
    </row>
    <row r="537" spans="2:3">
      <c r="B537" s="2"/>
      <c r="C537" s="2"/>
    </row>
    <row r="538" spans="2:3">
      <c r="B538" s="2"/>
      <c r="C538" s="2"/>
    </row>
    <row r="539" spans="2:3">
      <c r="B539" s="2"/>
      <c r="C539" s="2"/>
    </row>
    <row r="540" spans="2:3">
      <c r="B540" s="2"/>
      <c r="C540" s="2"/>
    </row>
    <row r="541" spans="2:3">
      <c r="B541" s="2"/>
      <c r="C541" s="2"/>
    </row>
    <row r="542" spans="2:3">
      <c r="B542" s="2"/>
      <c r="C542" s="2"/>
    </row>
    <row r="543" spans="2:3">
      <c r="B543" s="2"/>
      <c r="C543" s="2"/>
    </row>
    <row r="544" spans="2:3">
      <c r="B544" s="2"/>
      <c r="C544" s="2"/>
    </row>
    <row r="545" spans="2:3">
      <c r="B545" s="2"/>
      <c r="C545" s="2"/>
    </row>
    <row r="546" spans="2:3">
      <c r="B546" s="2"/>
      <c r="C546" s="2"/>
    </row>
    <row r="547" spans="2:3">
      <c r="B547" s="2"/>
      <c r="C547" s="2"/>
    </row>
    <row r="548" spans="2:3">
      <c r="B548" s="2"/>
      <c r="C548" s="2"/>
    </row>
    <row r="549" spans="2:3">
      <c r="B549" s="2"/>
      <c r="C549" s="2"/>
    </row>
    <row r="550" spans="2:3">
      <c r="B550" s="2"/>
      <c r="C550" s="2"/>
    </row>
    <row r="551" spans="2:3">
      <c r="B551" s="2"/>
      <c r="C551" s="2"/>
    </row>
    <row r="552" spans="2:3">
      <c r="B552" s="2"/>
      <c r="C552" s="2"/>
    </row>
    <row r="553" spans="2:3">
      <c r="B553" s="2"/>
      <c r="C553" s="2"/>
    </row>
    <row r="554" spans="2:3">
      <c r="B554" s="2"/>
      <c r="C554" s="2"/>
    </row>
    <row r="555" spans="2:3">
      <c r="B555" s="2"/>
      <c r="C555" s="2"/>
    </row>
    <row r="556" spans="2:3">
      <c r="B556" s="2"/>
      <c r="C556" s="2"/>
    </row>
    <row r="557" spans="2:3">
      <c r="B557" s="2"/>
      <c r="C557" s="2"/>
    </row>
    <row r="558" spans="2:3">
      <c r="B558" s="2"/>
      <c r="C558" s="2"/>
    </row>
    <row r="559" spans="2:3">
      <c r="B559" s="2"/>
      <c r="C559" s="2"/>
    </row>
    <row r="560" spans="2:3">
      <c r="B560" s="2"/>
      <c r="C560" s="2"/>
    </row>
    <row r="561" spans="2:3">
      <c r="B561" s="2"/>
      <c r="C561" s="2"/>
    </row>
    <row r="562" spans="2:3">
      <c r="B562" s="2"/>
      <c r="C562" s="2"/>
    </row>
    <row r="563" spans="2:3">
      <c r="B563" s="2"/>
      <c r="C563" s="2"/>
    </row>
    <row r="564" spans="2:3">
      <c r="B564" s="2"/>
      <c r="C564" s="2"/>
    </row>
    <row r="565" spans="2:3">
      <c r="B565" s="2"/>
      <c r="C565" s="2"/>
    </row>
    <row r="566" spans="2:3">
      <c r="B566" s="2"/>
      <c r="C566" s="2"/>
    </row>
    <row r="567" spans="2:3">
      <c r="B567" s="2"/>
      <c r="C567" s="2"/>
    </row>
    <row r="568" spans="2:3">
      <c r="B568" s="2"/>
      <c r="C568" s="2"/>
    </row>
    <row r="569" spans="2:3">
      <c r="B569" s="2"/>
      <c r="C569" s="2"/>
    </row>
    <row r="570" spans="2:3">
      <c r="B570" s="2"/>
      <c r="C570" s="2"/>
    </row>
    <row r="571" spans="2:3">
      <c r="B571" s="2"/>
      <c r="C571" s="2"/>
    </row>
    <row r="572" spans="2:3">
      <c r="B572" s="2"/>
      <c r="C572" s="2"/>
    </row>
    <row r="573" spans="2:3">
      <c r="B573" s="2"/>
      <c r="C573" s="2"/>
    </row>
    <row r="574" spans="2:3">
      <c r="B574" s="2"/>
      <c r="C574" s="2"/>
    </row>
    <row r="575" spans="2:3">
      <c r="B575" s="2"/>
      <c r="C575" s="2"/>
    </row>
    <row r="576" spans="2:3">
      <c r="B576" s="2"/>
      <c r="C576" s="2"/>
    </row>
    <row r="577" spans="2:3">
      <c r="B577" s="2"/>
      <c r="C577" s="2"/>
    </row>
    <row r="578" spans="2:3">
      <c r="B578" s="2"/>
      <c r="C578" s="2"/>
    </row>
    <row r="579" spans="2:3">
      <c r="B579" s="2"/>
      <c r="C579" s="2"/>
    </row>
    <row r="580" spans="2:3">
      <c r="B580" s="2"/>
      <c r="C580" s="2"/>
    </row>
    <row r="581" spans="2:3">
      <c r="B581" s="2"/>
      <c r="C581" s="2"/>
    </row>
    <row r="582" spans="2:3">
      <c r="B582" s="2"/>
      <c r="C582" s="2"/>
    </row>
    <row r="583" spans="2:3">
      <c r="B583" s="2"/>
      <c r="C583" s="2"/>
    </row>
    <row r="584" spans="2:3">
      <c r="B584" s="2"/>
      <c r="C584" s="2"/>
    </row>
    <row r="585" spans="2:3">
      <c r="B585" s="2"/>
      <c r="C585" s="2"/>
    </row>
    <row r="586" spans="2:3">
      <c r="B586" s="2"/>
      <c r="C586" s="2"/>
    </row>
    <row r="587" spans="2:3">
      <c r="B587" s="2"/>
      <c r="C587" s="2"/>
    </row>
    <row r="588" spans="2:3">
      <c r="B588" s="2"/>
      <c r="C588" s="2"/>
    </row>
    <row r="589" spans="2:3">
      <c r="B589" s="2"/>
      <c r="C589" s="2"/>
    </row>
    <row r="590" spans="2:3">
      <c r="B590" s="2"/>
      <c r="C590" s="2"/>
    </row>
    <row r="591" spans="2:3">
      <c r="B591" s="2"/>
      <c r="C591" s="2"/>
    </row>
    <row r="592" spans="2:3">
      <c r="B592" s="2"/>
      <c r="C592" s="2"/>
    </row>
    <row r="593" spans="2:3">
      <c r="B593" s="2"/>
      <c r="C593" s="2"/>
    </row>
    <row r="594" spans="2:3">
      <c r="B594" s="2"/>
      <c r="C594" s="2"/>
    </row>
    <row r="595" spans="2:3">
      <c r="B595" s="2"/>
      <c r="C595" s="2"/>
    </row>
    <row r="596" spans="2:3">
      <c r="B596" s="2"/>
      <c r="C596" s="2"/>
    </row>
    <row r="597" spans="2:3">
      <c r="B597" s="2"/>
      <c r="C597" s="2"/>
    </row>
    <row r="598" spans="2:3">
      <c r="B598" s="2"/>
      <c r="C598" s="2"/>
    </row>
    <row r="599" spans="2:3">
      <c r="B599" s="2"/>
      <c r="C599" s="2"/>
    </row>
    <row r="600" spans="2:3">
      <c r="B600" s="2"/>
      <c r="C600" s="2"/>
    </row>
    <row r="601" spans="2:3">
      <c r="B601" s="2"/>
      <c r="C601" s="2"/>
    </row>
    <row r="602" spans="2:3">
      <c r="B602" s="2"/>
      <c r="C602" s="2"/>
    </row>
    <row r="603" spans="2:3">
      <c r="B603" s="2"/>
      <c r="C603" s="2"/>
    </row>
    <row r="604" spans="2:3">
      <c r="B604" s="2"/>
      <c r="C604" s="2"/>
    </row>
    <row r="605" spans="2:3">
      <c r="B605" s="2"/>
      <c r="C605" s="2"/>
    </row>
    <row r="606" spans="2:3">
      <c r="B606" s="2"/>
      <c r="C606" s="2"/>
    </row>
    <row r="607" spans="2:3">
      <c r="B607" s="2"/>
      <c r="C607" s="2"/>
    </row>
    <row r="608" spans="2:3">
      <c r="B608" s="2"/>
      <c r="C608" s="2"/>
    </row>
    <row r="609" spans="2:3">
      <c r="B609" s="2"/>
      <c r="C609" s="2"/>
    </row>
    <row r="610" spans="2:3">
      <c r="B610" s="2"/>
      <c r="C610" s="2"/>
    </row>
    <row r="611" spans="2:3">
      <c r="B611" s="2"/>
      <c r="C611" s="2"/>
    </row>
    <row r="612" spans="2:3">
      <c r="B612" s="2"/>
      <c r="C612" s="2"/>
    </row>
    <row r="613" spans="2:3">
      <c r="B613" s="2"/>
      <c r="C613" s="2"/>
    </row>
    <row r="614" spans="2:3">
      <c r="B614" s="2"/>
      <c r="C614" s="2"/>
    </row>
    <row r="615" spans="2:3">
      <c r="B615" s="2"/>
      <c r="C615" s="2"/>
    </row>
    <row r="616" spans="2:3">
      <c r="B616" s="2"/>
      <c r="C616" s="2"/>
    </row>
    <row r="617" spans="2:3">
      <c r="B617" s="2"/>
      <c r="C617" s="2"/>
    </row>
    <row r="618" spans="2:3">
      <c r="B618" s="2"/>
      <c r="C618" s="2"/>
    </row>
    <row r="619" spans="2:3">
      <c r="B619" s="2"/>
      <c r="C619" s="2"/>
    </row>
    <row r="620" spans="2:3">
      <c r="B620" s="2"/>
      <c r="C620" s="2"/>
    </row>
    <row r="621" spans="2:3">
      <c r="B621" s="2"/>
      <c r="C621" s="2"/>
    </row>
    <row r="622" spans="2:3">
      <c r="B622" s="2"/>
      <c r="C622" s="2"/>
    </row>
    <row r="623" spans="2:3">
      <c r="B623" s="2"/>
      <c r="C623" s="2"/>
    </row>
    <row r="624" spans="2:3">
      <c r="B624" s="2"/>
      <c r="C624" s="2"/>
    </row>
    <row r="625" spans="2:3">
      <c r="B625" s="2"/>
      <c r="C625" s="2"/>
    </row>
    <row r="626" spans="2:3">
      <c r="B626" s="2"/>
      <c r="C626" s="2"/>
    </row>
    <row r="627" spans="2:3">
      <c r="B627" s="2"/>
      <c r="C627" s="2"/>
    </row>
    <row r="628" spans="2:3">
      <c r="B628" s="2"/>
      <c r="C628" s="2"/>
    </row>
    <row r="629" spans="2:3">
      <c r="B629" s="2"/>
      <c r="C629" s="2"/>
    </row>
    <row r="630" spans="2:3">
      <c r="B630" s="2"/>
      <c r="C630" s="2"/>
    </row>
    <row r="631" spans="2:3">
      <c r="B631" s="2"/>
      <c r="C631" s="2"/>
    </row>
    <row r="632" spans="2:3">
      <c r="B632" s="2"/>
      <c r="C632" s="2"/>
    </row>
    <row r="633" spans="2:3">
      <c r="B633" s="2"/>
      <c r="C633" s="2"/>
    </row>
    <row r="634" spans="2:3">
      <c r="B634" s="2"/>
      <c r="C634" s="2"/>
    </row>
    <row r="635" spans="2:3">
      <c r="B635" s="2"/>
      <c r="C635" s="2"/>
    </row>
    <row r="636" spans="2:3">
      <c r="B636" s="2"/>
      <c r="C636" s="2"/>
    </row>
    <row r="637" spans="2:3">
      <c r="B637" s="2"/>
      <c r="C637" s="2"/>
    </row>
    <row r="638" spans="2:3">
      <c r="B638" s="2"/>
      <c r="C638" s="2"/>
    </row>
    <row r="639" spans="2:3">
      <c r="B639" s="2"/>
      <c r="C639" s="2"/>
    </row>
    <row r="640" spans="2:3">
      <c r="B640" s="2"/>
      <c r="C640" s="2"/>
    </row>
    <row r="641" spans="2:3">
      <c r="B641" s="2"/>
      <c r="C641" s="2"/>
    </row>
    <row r="642" spans="2:3">
      <c r="B642" s="2"/>
      <c r="C642" s="2"/>
    </row>
    <row r="643" spans="2:3">
      <c r="B643" s="2"/>
      <c r="C643" s="2"/>
    </row>
    <row r="644" spans="2:3">
      <c r="B644" s="2"/>
      <c r="C644" s="2"/>
    </row>
    <row r="645" spans="2:3">
      <c r="B645" s="2"/>
      <c r="C645" s="2"/>
    </row>
    <row r="646" spans="2:3">
      <c r="B646" s="2"/>
      <c r="C646" s="2"/>
    </row>
    <row r="647" spans="2:3">
      <c r="B647" s="2"/>
      <c r="C647" s="2"/>
    </row>
    <row r="648" spans="2:3">
      <c r="B648" s="2"/>
      <c r="C648" s="2"/>
    </row>
    <row r="649" spans="2:3">
      <c r="B649" s="2"/>
      <c r="C649" s="2"/>
    </row>
    <row r="650" spans="2:3">
      <c r="B650" s="2"/>
      <c r="C650" s="2"/>
    </row>
    <row r="651" spans="2:3">
      <c r="B651" s="2"/>
      <c r="C651" s="2"/>
    </row>
    <row r="652" spans="2:3">
      <c r="B652" s="2"/>
      <c r="C652" s="2"/>
    </row>
    <row r="653" spans="2:3">
      <c r="B653" s="2"/>
      <c r="C653" s="2"/>
    </row>
    <row r="654" spans="2:3">
      <c r="B654" s="2"/>
      <c r="C654" s="2"/>
    </row>
    <row r="655" spans="2:3">
      <c r="B655" s="2"/>
      <c r="C655" s="2"/>
    </row>
    <row r="656" spans="2:3">
      <c r="B656" s="2"/>
      <c r="C656" s="2"/>
    </row>
    <row r="657" spans="2:3">
      <c r="B657" s="2"/>
      <c r="C657" s="2"/>
    </row>
    <row r="658" spans="2:3">
      <c r="B658" s="2"/>
      <c r="C658" s="2"/>
    </row>
    <row r="659" spans="2:3">
      <c r="B659" s="2"/>
      <c r="C659" s="2"/>
    </row>
    <row r="660" spans="2:3">
      <c r="B660" s="2"/>
      <c r="C660" s="2"/>
    </row>
    <row r="661" spans="2:3">
      <c r="B661" s="2"/>
      <c r="C661" s="2"/>
    </row>
    <row r="662" spans="2:3">
      <c r="B662" s="2"/>
      <c r="C662" s="2"/>
    </row>
    <row r="663" spans="2:3">
      <c r="B663" s="2"/>
      <c r="C663" s="2"/>
    </row>
    <row r="664" spans="2:3">
      <c r="B664" s="2"/>
      <c r="C664" s="2"/>
    </row>
    <row r="665" spans="2:3">
      <c r="B665" s="2"/>
      <c r="C665" s="2"/>
    </row>
    <row r="666" spans="2:3">
      <c r="B666" s="2"/>
      <c r="C666" s="2"/>
    </row>
    <row r="667" spans="2:3">
      <c r="B667" s="2"/>
      <c r="C667" s="2"/>
    </row>
    <row r="668" spans="2:3">
      <c r="B668" s="2"/>
      <c r="C668" s="2"/>
    </row>
    <row r="669" spans="2:3">
      <c r="B669" s="2"/>
      <c r="C669" s="2"/>
    </row>
    <row r="670" spans="2:3">
      <c r="B670" s="2"/>
      <c r="C670" s="2"/>
    </row>
    <row r="671" spans="2:3">
      <c r="B671" s="2"/>
      <c r="C671" s="2"/>
    </row>
    <row r="672" spans="2:3">
      <c r="B672" s="2"/>
      <c r="C672" s="2"/>
    </row>
    <row r="673" spans="2:3">
      <c r="B673" s="2"/>
      <c r="C673" s="2"/>
    </row>
    <row r="674" spans="2:3">
      <c r="B674" s="2"/>
      <c r="C674" s="2"/>
    </row>
    <row r="675" spans="2:3">
      <c r="B675" s="2"/>
      <c r="C675" s="2"/>
    </row>
    <row r="676" spans="2:3">
      <c r="B676" s="2"/>
      <c r="C676" s="2"/>
    </row>
    <row r="677" spans="2:3">
      <c r="B677" s="2"/>
      <c r="C677" s="2"/>
    </row>
    <row r="678" spans="2:3">
      <c r="B678" s="2"/>
      <c r="C678" s="2"/>
    </row>
    <row r="679" spans="2:3">
      <c r="B679" s="2"/>
      <c r="C679" s="2"/>
    </row>
    <row r="680" spans="2:3">
      <c r="B680" s="2"/>
      <c r="C680" s="2"/>
    </row>
    <row r="681" spans="2:3">
      <c r="B681" s="2"/>
      <c r="C681" s="2"/>
    </row>
    <row r="682" spans="2:3">
      <c r="B682" s="2"/>
      <c r="C682" s="2"/>
    </row>
    <row r="683" spans="2:3">
      <c r="B683" s="2"/>
      <c r="C683" s="2"/>
    </row>
    <row r="684" spans="2:3">
      <c r="B684" s="2"/>
      <c r="C684" s="2"/>
    </row>
    <row r="685" spans="2:3">
      <c r="B685" s="2"/>
      <c r="C685" s="2"/>
    </row>
    <row r="686" spans="2:3">
      <c r="B686" s="2"/>
      <c r="C686" s="2"/>
    </row>
    <row r="687" spans="2:3">
      <c r="B687" s="2"/>
      <c r="C687" s="2"/>
    </row>
    <row r="688" spans="2:3">
      <c r="B688" s="2"/>
      <c r="C688" s="2"/>
    </row>
    <row r="689" spans="2:3">
      <c r="B689" s="2"/>
      <c r="C689" s="2"/>
    </row>
    <row r="690" spans="2:3">
      <c r="B690" s="2"/>
      <c r="C690" s="2"/>
    </row>
    <row r="691" spans="2:3">
      <c r="B691" s="2"/>
      <c r="C691" s="2"/>
    </row>
    <row r="692" spans="2:3">
      <c r="B692" s="2"/>
      <c r="C692" s="2"/>
    </row>
    <row r="693" spans="2:3">
      <c r="B693" s="2"/>
      <c r="C693" s="2"/>
    </row>
    <row r="694" spans="2:3">
      <c r="B694" s="2"/>
      <c r="C694" s="2"/>
    </row>
    <row r="695" spans="2:3">
      <c r="B695" s="2"/>
      <c r="C695" s="2"/>
    </row>
    <row r="696" spans="2:3">
      <c r="B696" s="2"/>
      <c r="C696" s="2"/>
    </row>
    <row r="697" spans="2:3">
      <c r="B697" s="2"/>
      <c r="C697" s="2"/>
    </row>
    <row r="698" spans="2:3">
      <c r="B698" s="2"/>
      <c r="C698" s="2"/>
    </row>
    <row r="699" spans="2:3">
      <c r="B699" s="2"/>
      <c r="C699" s="2"/>
    </row>
    <row r="700" spans="2:3">
      <c r="B700" s="2"/>
      <c r="C700" s="2"/>
    </row>
    <row r="701" spans="2:3">
      <c r="B701" s="2"/>
      <c r="C701" s="2"/>
    </row>
    <row r="702" spans="2:3">
      <c r="B702" s="2"/>
      <c r="C702" s="2"/>
    </row>
    <row r="703" spans="2:3">
      <c r="B703" s="2"/>
      <c r="C703" s="2"/>
    </row>
    <row r="704" spans="2:3">
      <c r="B704" s="2"/>
      <c r="C704" s="2"/>
    </row>
    <row r="705" spans="2:3">
      <c r="B705" s="2"/>
      <c r="C705" s="2"/>
    </row>
    <row r="706" spans="2:3">
      <c r="B706" s="2"/>
      <c r="C706" s="2"/>
    </row>
    <row r="707" spans="2:3">
      <c r="B707" s="2"/>
      <c r="C707" s="2"/>
    </row>
    <row r="708" spans="2:3">
      <c r="B708" s="2"/>
      <c r="C708" s="2"/>
    </row>
    <row r="709" spans="2:3">
      <c r="B709" s="2"/>
      <c r="C709" s="2"/>
    </row>
    <row r="710" spans="2:3">
      <c r="B710" s="2"/>
      <c r="C710" s="2"/>
    </row>
    <row r="711" spans="2:3">
      <c r="B711" s="2"/>
      <c r="C711" s="2"/>
    </row>
    <row r="712" spans="2:3">
      <c r="B712" s="2"/>
      <c r="C712" s="2"/>
    </row>
    <row r="713" spans="2:3">
      <c r="B713" s="2"/>
      <c r="C713" s="2"/>
    </row>
    <row r="714" spans="2:3">
      <c r="B714" s="2"/>
      <c r="C714" s="2"/>
    </row>
    <row r="715" spans="2:3">
      <c r="B715" s="2"/>
      <c r="C715" s="2"/>
    </row>
    <row r="716" spans="2:3">
      <c r="B716" s="2"/>
      <c r="C716" s="2"/>
    </row>
    <row r="717" spans="2:3">
      <c r="B717" s="2"/>
      <c r="C717" s="2"/>
    </row>
    <row r="718" spans="2:3">
      <c r="B718" s="2"/>
      <c r="C718" s="2"/>
    </row>
    <row r="719" spans="2:3">
      <c r="B719" s="2"/>
      <c r="C719" s="2"/>
    </row>
    <row r="720" spans="2:3">
      <c r="B720" s="2"/>
      <c r="C720" s="2"/>
    </row>
    <row r="721" spans="2:3">
      <c r="B721" s="2"/>
      <c r="C721" s="2"/>
    </row>
    <row r="722" spans="2:3">
      <c r="B722" s="2"/>
      <c r="C722" s="2"/>
    </row>
    <row r="723" spans="2:3">
      <c r="B723" s="2"/>
      <c r="C723" s="2"/>
    </row>
    <row r="724" spans="2:3">
      <c r="B724" s="2"/>
      <c r="C724" s="2"/>
    </row>
    <row r="725" spans="2:3">
      <c r="B725" s="2"/>
      <c r="C725" s="2"/>
    </row>
    <row r="726" spans="2:3">
      <c r="B726" s="2"/>
      <c r="C726" s="2"/>
    </row>
    <row r="727" spans="2:3">
      <c r="B727" s="2"/>
      <c r="C727" s="2"/>
    </row>
    <row r="728" spans="2:3">
      <c r="B728" s="2"/>
      <c r="C728" s="2"/>
    </row>
    <row r="729" spans="2:3">
      <c r="B729" s="2"/>
      <c r="C729" s="2"/>
    </row>
    <row r="730" spans="2:3">
      <c r="B730" s="2"/>
      <c r="C730" s="2"/>
    </row>
    <row r="731" spans="2:3">
      <c r="B731" s="2"/>
      <c r="C731" s="2"/>
    </row>
    <row r="732" spans="2:3">
      <c r="B732" s="2"/>
      <c r="C732" s="2"/>
    </row>
    <row r="733" spans="2:3">
      <c r="B733" s="2"/>
      <c r="C733" s="2"/>
    </row>
    <row r="734" spans="2:3">
      <c r="B734" s="2"/>
      <c r="C734" s="2"/>
    </row>
    <row r="735" spans="2:3">
      <c r="B735" s="2"/>
      <c r="C735" s="2"/>
    </row>
    <row r="736" spans="2:3">
      <c r="B736" s="2"/>
      <c r="C736" s="2"/>
    </row>
    <row r="737" spans="2:3">
      <c r="B737" s="2"/>
      <c r="C737" s="2"/>
    </row>
    <row r="738" spans="2:3">
      <c r="B738" s="2"/>
      <c r="C738" s="2"/>
    </row>
    <row r="739" spans="2:3">
      <c r="B739" s="2"/>
      <c r="C739" s="2"/>
    </row>
    <row r="740" spans="2:3">
      <c r="B740" s="2"/>
      <c r="C740" s="2"/>
    </row>
    <row r="741" spans="2:3">
      <c r="B741" s="2"/>
      <c r="C741" s="2"/>
    </row>
    <row r="742" spans="2:3">
      <c r="B742" s="2"/>
      <c r="C742" s="2"/>
    </row>
    <row r="743" spans="2:3">
      <c r="B743" s="2"/>
      <c r="C743" s="2"/>
    </row>
    <row r="744" spans="2:3">
      <c r="B744" s="2"/>
      <c r="C744" s="2"/>
    </row>
    <row r="745" spans="2:3">
      <c r="B745" s="2"/>
      <c r="C745" s="2"/>
    </row>
    <row r="746" spans="2:3">
      <c r="B746" s="2"/>
      <c r="C746" s="2"/>
    </row>
    <row r="747" spans="2:3">
      <c r="B747" s="2"/>
      <c r="C747" s="2"/>
    </row>
    <row r="748" spans="2:3">
      <c r="B748" s="2"/>
      <c r="C748" s="2"/>
    </row>
    <row r="749" spans="2:3">
      <c r="B749" s="2"/>
      <c r="C749" s="2"/>
    </row>
    <row r="750" spans="2:3">
      <c r="B750" s="2"/>
      <c r="C750" s="2"/>
    </row>
    <row r="751" spans="2:3">
      <c r="B751" s="2"/>
      <c r="C751" s="2"/>
    </row>
    <row r="752" spans="2:3">
      <c r="B752" s="2"/>
      <c r="C752" s="2"/>
    </row>
    <row r="753" spans="2:3">
      <c r="B753" s="2"/>
      <c r="C753" s="2"/>
    </row>
    <row r="754" spans="2:3">
      <c r="B754" s="2"/>
      <c r="C754" s="2"/>
    </row>
    <row r="755" spans="2:3">
      <c r="B755" s="2"/>
      <c r="C755" s="2"/>
    </row>
    <row r="756" spans="2:3">
      <c r="B756" s="2"/>
      <c r="C756" s="2"/>
    </row>
    <row r="757" spans="2:3">
      <c r="B757" s="2"/>
      <c r="C757" s="2"/>
    </row>
    <row r="758" spans="2:3">
      <c r="B758" s="2"/>
      <c r="C758" s="2"/>
    </row>
    <row r="759" spans="2:3">
      <c r="B759" s="2"/>
      <c r="C759" s="2"/>
    </row>
    <row r="760" spans="2:3">
      <c r="B760" s="2"/>
      <c r="C760" s="2"/>
    </row>
    <row r="761" spans="2:3">
      <c r="B761" s="2"/>
      <c r="C761" s="2"/>
    </row>
    <row r="762" spans="2:3">
      <c r="B762" s="2"/>
      <c r="C762" s="2"/>
    </row>
    <row r="763" spans="2:3">
      <c r="B763" s="2"/>
      <c r="C763" s="2"/>
    </row>
    <row r="764" spans="2:3">
      <c r="B764" s="2"/>
      <c r="C764" s="2"/>
    </row>
    <row r="765" spans="2:3">
      <c r="B765" s="2"/>
      <c r="C765" s="2"/>
    </row>
    <row r="766" spans="2:3">
      <c r="B766" s="2"/>
      <c r="C766" s="2"/>
    </row>
    <row r="767" spans="2:3">
      <c r="B767" s="2"/>
      <c r="C767" s="2"/>
    </row>
    <row r="768" spans="2:3">
      <c r="B768" s="2"/>
      <c r="C768" s="2"/>
    </row>
    <row r="769" spans="2:3">
      <c r="B769" s="2"/>
      <c r="C769" s="2"/>
    </row>
    <row r="770" spans="2:3">
      <c r="B770" s="2"/>
      <c r="C770" s="2"/>
    </row>
    <row r="771" spans="2:3">
      <c r="B771" s="2"/>
      <c r="C771" s="2"/>
    </row>
    <row r="772" spans="2:3">
      <c r="B772" s="2"/>
      <c r="C772" s="2"/>
    </row>
    <row r="773" spans="2:3">
      <c r="B773" s="2"/>
      <c r="C773" s="2"/>
    </row>
    <row r="774" spans="2:3">
      <c r="B774" s="2"/>
      <c r="C774" s="2"/>
    </row>
    <row r="775" spans="2:3">
      <c r="B775" s="2"/>
      <c r="C775" s="2"/>
    </row>
    <row r="776" spans="2:3">
      <c r="B776" s="2"/>
      <c r="C776" s="2"/>
    </row>
    <row r="777" spans="2:3">
      <c r="B777" s="2"/>
      <c r="C777" s="2"/>
    </row>
    <row r="778" spans="2:3">
      <c r="B778" s="2"/>
      <c r="C778" s="2"/>
    </row>
    <row r="779" spans="2:3">
      <c r="B779" s="2"/>
      <c r="C779" s="2"/>
    </row>
    <row r="780" spans="2:3">
      <c r="B780" s="2"/>
      <c r="C780" s="2"/>
    </row>
    <row r="781" spans="2:3">
      <c r="B781" s="2"/>
      <c r="C781" s="2"/>
    </row>
    <row r="782" spans="2:3">
      <c r="B782" s="2"/>
      <c r="C782" s="2"/>
    </row>
    <row r="783" spans="2:3">
      <c r="B783" s="2"/>
      <c r="C783" s="2"/>
    </row>
    <row r="784" spans="2:3">
      <c r="B784" s="2"/>
      <c r="C784" s="2"/>
    </row>
    <row r="785" spans="2:3">
      <c r="B785" s="2"/>
      <c r="C785" s="2"/>
    </row>
    <row r="786" spans="2:3">
      <c r="B786" s="2"/>
      <c r="C786" s="2"/>
    </row>
    <row r="787" spans="2:3">
      <c r="B787" s="2"/>
      <c r="C787" s="2"/>
    </row>
    <row r="788" spans="2:3">
      <c r="B788" s="2"/>
      <c r="C788" s="2"/>
    </row>
    <row r="789" spans="2:3">
      <c r="B789" s="2"/>
      <c r="C789" s="2"/>
    </row>
    <row r="790" spans="2:3">
      <c r="B790" s="2"/>
      <c r="C790" s="2"/>
    </row>
    <row r="791" spans="2:3">
      <c r="B791" s="2"/>
      <c r="C791" s="2"/>
    </row>
    <row r="792" spans="2:3">
      <c r="B792" s="2"/>
      <c r="C792" s="2"/>
    </row>
    <row r="793" spans="2:3">
      <c r="B793" s="2"/>
      <c r="C793" s="2"/>
    </row>
    <row r="794" spans="2:3">
      <c r="B794" s="2"/>
      <c r="C794" s="2"/>
    </row>
    <row r="795" spans="2:3">
      <c r="B795" s="2"/>
      <c r="C795" s="2"/>
    </row>
    <row r="796" spans="2:3">
      <c r="B796" s="2"/>
      <c r="C796" s="2"/>
    </row>
    <row r="797" spans="2:3">
      <c r="B797" s="2"/>
      <c r="C797" s="2"/>
    </row>
    <row r="798" spans="2:3">
      <c r="B798" s="2"/>
      <c r="C798" s="2"/>
    </row>
    <row r="799" spans="2:3">
      <c r="B799" s="2"/>
      <c r="C799" s="2"/>
    </row>
    <row r="800" spans="2:3">
      <c r="B800" s="2"/>
      <c r="C800" s="2"/>
    </row>
    <row r="801" spans="2:3">
      <c r="B801" s="2"/>
      <c r="C801" s="2"/>
    </row>
    <row r="802" spans="2:3">
      <c r="B802" s="2"/>
      <c r="C802" s="2"/>
    </row>
    <row r="803" spans="2:3">
      <c r="B803" s="2"/>
      <c r="C803" s="2"/>
    </row>
    <row r="804" spans="2:3">
      <c r="B804" s="2"/>
      <c r="C804" s="2"/>
    </row>
    <row r="805" spans="2:3">
      <c r="B805" s="2"/>
      <c r="C805" s="2"/>
    </row>
    <row r="806" spans="2:3">
      <c r="B806" s="2"/>
      <c r="C806" s="2"/>
    </row>
    <row r="807" spans="2:3">
      <c r="B807" s="2"/>
      <c r="C807" s="2"/>
    </row>
    <row r="808" spans="2:3">
      <c r="B808" s="2"/>
      <c r="C808" s="2"/>
    </row>
    <row r="809" spans="2:3">
      <c r="B809" s="2"/>
      <c r="C809" s="2"/>
    </row>
    <row r="810" spans="2:3">
      <c r="B810" s="2"/>
      <c r="C810" s="2"/>
    </row>
    <row r="811" spans="2:3">
      <c r="B811" s="2"/>
      <c r="C811" s="2"/>
    </row>
    <row r="812" spans="2:3">
      <c r="B812" s="2"/>
      <c r="C812" s="2"/>
    </row>
    <row r="813" spans="2:3">
      <c r="B813" s="2"/>
      <c r="C813" s="2"/>
    </row>
    <row r="814" spans="2:3">
      <c r="B814" s="2"/>
      <c r="C814" s="2"/>
    </row>
    <row r="815" spans="2:3">
      <c r="B815" s="2"/>
      <c r="C815" s="2"/>
    </row>
    <row r="816" spans="2:3">
      <c r="B816" s="2"/>
      <c r="C816" s="2"/>
    </row>
    <row r="817" spans="2:3">
      <c r="B817" s="2"/>
      <c r="C817" s="2"/>
    </row>
    <row r="818" spans="2:3">
      <c r="B818" s="2"/>
      <c r="C818" s="2"/>
    </row>
    <row r="819" spans="2:3">
      <c r="B819" s="2"/>
      <c r="C819" s="2"/>
    </row>
    <row r="820" spans="2:3">
      <c r="B820" s="2"/>
      <c r="C820" s="2"/>
    </row>
    <row r="821" spans="2:3">
      <c r="B821" s="2"/>
      <c r="C821" s="2"/>
    </row>
    <row r="822" spans="2:3">
      <c r="B822" s="2"/>
      <c r="C822" s="2"/>
    </row>
    <row r="823" spans="2:3">
      <c r="B823" s="2"/>
      <c r="C823" s="2"/>
    </row>
    <row r="824" spans="2:3">
      <c r="B824" s="2"/>
      <c r="C824" s="2"/>
    </row>
    <row r="825" spans="2:3">
      <c r="B825" s="2"/>
      <c r="C825" s="2"/>
    </row>
    <row r="826" spans="2:3">
      <c r="B826" s="2"/>
      <c r="C826" s="2"/>
    </row>
    <row r="827" spans="2:3">
      <c r="B827" s="2"/>
      <c r="C827" s="2"/>
    </row>
    <row r="828" spans="2:3">
      <c r="B828" s="2"/>
      <c r="C828" s="2"/>
    </row>
    <row r="829" spans="2:3">
      <c r="B829" s="2"/>
      <c r="C829" s="2"/>
    </row>
    <row r="830" spans="2:3">
      <c r="B830" s="2"/>
      <c r="C830" s="2"/>
    </row>
    <row r="831" spans="2:3">
      <c r="B831" s="2"/>
      <c r="C831" s="2"/>
    </row>
    <row r="832" spans="2:3">
      <c r="B832" s="2"/>
      <c r="C832" s="2"/>
    </row>
    <row r="833" spans="2:3">
      <c r="B833" s="2"/>
      <c r="C833" s="2"/>
    </row>
    <row r="834" spans="2:3">
      <c r="B834" s="2"/>
      <c r="C834" s="2"/>
    </row>
    <row r="835" spans="2:3">
      <c r="B835" s="2"/>
      <c r="C835" s="2"/>
    </row>
    <row r="836" spans="2:3">
      <c r="B836" s="2"/>
      <c r="C836" s="2"/>
    </row>
    <row r="837" spans="2:3">
      <c r="B837" s="2"/>
      <c r="C837" s="2"/>
    </row>
    <row r="838" spans="2:3">
      <c r="B838" s="2"/>
      <c r="C838" s="2"/>
    </row>
    <row r="839" spans="2:3">
      <c r="B839" s="2"/>
      <c r="C839" s="2"/>
    </row>
    <row r="840" spans="2:3">
      <c r="B840" s="2"/>
      <c r="C840" s="2"/>
    </row>
    <row r="841" spans="2:3">
      <c r="B841" s="2"/>
      <c r="C841" s="2"/>
    </row>
    <row r="842" spans="2:3">
      <c r="B842" s="2"/>
      <c r="C842" s="2"/>
    </row>
    <row r="843" spans="2:3">
      <c r="B843" s="2"/>
      <c r="C843" s="2"/>
    </row>
    <row r="844" spans="2:3">
      <c r="B844" s="2"/>
      <c r="C844" s="2"/>
    </row>
    <row r="845" spans="2:3">
      <c r="B845" s="2"/>
      <c r="C845" s="2"/>
    </row>
    <row r="846" spans="2:3">
      <c r="B846" s="2"/>
      <c r="C846" s="2"/>
    </row>
    <row r="847" spans="2:3">
      <c r="B847" s="2"/>
      <c r="C847" s="2"/>
    </row>
    <row r="848" spans="2:3">
      <c r="B848" s="2"/>
      <c r="C848" s="2"/>
    </row>
    <row r="849" spans="2:3">
      <c r="B849" s="2"/>
      <c r="C849" s="2"/>
    </row>
    <row r="850" spans="2:3">
      <c r="B850" s="2"/>
      <c r="C850" s="2"/>
    </row>
    <row r="851" spans="2:3">
      <c r="B851" s="2"/>
      <c r="C851" s="2"/>
    </row>
    <row r="852" spans="2:3">
      <c r="B852" s="2"/>
      <c r="C852" s="2"/>
    </row>
    <row r="853" spans="2:3">
      <c r="B853" s="2"/>
      <c r="C853" s="2"/>
    </row>
    <row r="854" spans="2:3">
      <c r="B854" s="2"/>
      <c r="C854" s="2"/>
    </row>
    <row r="855" spans="2:3">
      <c r="B855" s="2"/>
      <c r="C855" s="2"/>
    </row>
    <row r="856" spans="2:3">
      <c r="B856" s="2"/>
      <c r="C856" s="2"/>
    </row>
    <row r="857" spans="2:3">
      <c r="B857" s="2"/>
      <c r="C857" s="2"/>
    </row>
    <row r="858" spans="2:3">
      <c r="B858" s="2"/>
      <c r="C858" s="2"/>
    </row>
    <row r="859" spans="2:3">
      <c r="B859" s="2"/>
      <c r="C859" s="2"/>
    </row>
    <row r="860" spans="2:3">
      <c r="B860" s="2"/>
      <c r="C860" s="2"/>
    </row>
    <row r="861" spans="2:3">
      <c r="B861" s="2"/>
      <c r="C861" s="2"/>
    </row>
    <row r="862" spans="2:3">
      <c r="B862" s="2"/>
      <c r="C862" s="2"/>
    </row>
    <row r="863" spans="2:3">
      <c r="B863" s="2"/>
      <c r="C863" s="2"/>
    </row>
    <row r="864" spans="2:3">
      <c r="B864" s="2"/>
      <c r="C864" s="2"/>
    </row>
    <row r="865" spans="2:3">
      <c r="B865" s="2"/>
      <c r="C865" s="2"/>
    </row>
    <row r="866" spans="2:3">
      <c r="B866" s="2"/>
      <c r="C866" s="2"/>
    </row>
    <row r="867" spans="2:3">
      <c r="B867" s="2"/>
      <c r="C867" s="2"/>
    </row>
    <row r="868" spans="2:3">
      <c r="B868" s="2"/>
      <c r="C868" s="2"/>
    </row>
    <row r="869" spans="2:3">
      <c r="B869" s="2"/>
      <c r="C869" s="2"/>
    </row>
    <row r="870" spans="2:3">
      <c r="B870" s="2"/>
      <c r="C870" s="2"/>
    </row>
    <row r="871" spans="2:3">
      <c r="B871" s="2"/>
      <c r="C871" s="2"/>
    </row>
    <row r="872" spans="2:3">
      <c r="B872" s="2"/>
      <c r="C872" s="2"/>
    </row>
    <row r="873" spans="2:3">
      <c r="B873" s="2"/>
      <c r="C873" s="2"/>
    </row>
    <row r="874" spans="2:3">
      <c r="B874" s="2"/>
      <c r="C874" s="2"/>
    </row>
    <row r="875" spans="2:3">
      <c r="B875" s="2"/>
      <c r="C875" s="2"/>
    </row>
    <row r="876" spans="2:3">
      <c r="B876" s="2"/>
      <c r="C876" s="2"/>
    </row>
    <row r="877" spans="2:3">
      <c r="B877" s="2"/>
      <c r="C877" s="2"/>
    </row>
    <row r="878" spans="2:3">
      <c r="B878" s="2"/>
      <c r="C878" s="2"/>
    </row>
    <row r="879" spans="2:3">
      <c r="B879" s="2"/>
      <c r="C879" s="2"/>
    </row>
    <row r="880" spans="2:3">
      <c r="B880" s="2"/>
      <c r="C880" s="2"/>
    </row>
    <row r="881" spans="2:3">
      <c r="B881" s="2"/>
      <c r="C881" s="2"/>
    </row>
    <row r="882" spans="2:3">
      <c r="B882" s="2"/>
      <c r="C882" s="2"/>
    </row>
    <row r="883" spans="2:3">
      <c r="B883" s="2"/>
      <c r="C883" s="2"/>
    </row>
    <row r="884" spans="2:3">
      <c r="B884" s="2"/>
      <c r="C884" s="2"/>
    </row>
    <row r="885" spans="2:3">
      <c r="B885" s="2"/>
      <c r="C885" s="2"/>
    </row>
    <row r="886" spans="2:3">
      <c r="B886" s="2"/>
      <c r="C886" s="2"/>
    </row>
    <row r="887" spans="2:3">
      <c r="B887" s="2"/>
      <c r="C887" s="2"/>
    </row>
    <row r="888" spans="2:3">
      <c r="B888" s="2"/>
      <c r="C888" s="2"/>
    </row>
    <row r="889" spans="2:3">
      <c r="B889" s="2"/>
      <c r="C889" s="2"/>
    </row>
    <row r="890" spans="2:3">
      <c r="B890" s="2"/>
      <c r="C890" s="2"/>
    </row>
    <row r="891" spans="2:3">
      <c r="B891" s="2"/>
      <c r="C891" s="2"/>
    </row>
    <row r="892" spans="2:3">
      <c r="B892" s="2"/>
      <c r="C892" s="2"/>
    </row>
    <row r="893" spans="2:3">
      <c r="B893" s="2"/>
      <c r="C893" s="2"/>
    </row>
    <row r="894" spans="2:3">
      <c r="B894" s="2"/>
      <c r="C894" s="2"/>
    </row>
    <row r="895" spans="2:3">
      <c r="B895" s="2"/>
      <c r="C895" s="2"/>
    </row>
    <row r="896" spans="2:3">
      <c r="B896" s="2"/>
      <c r="C896" s="2"/>
    </row>
    <row r="897" spans="2:3">
      <c r="B897" s="2"/>
      <c r="C897" s="2"/>
    </row>
    <row r="898" spans="2:3">
      <c r="B898" s="2"/>
      <c r="C898" s="2"/>
    </row>
    <row r="899" spans="2:3">
      <c r="B899" s="2"/>
      <c r="C899" s="2"/>
    </row>
    <row r="900" spans="2:3">
      <c r="B900" s="2"/>
      <c r="C900" s="2"/>
    </row>
    <row r="901" spans="2:3">
      <c r="B901" s="2"/>
      <c r="C901" s="2"/>
    </row>
    <row r="902" spans="2:3">
      <c r="B902" s="2"/>
      <c r="C902" s="2"/>
    </row>
    <row r="903" spans="2:3">
      <c r="B903" s="2"/>
      <c r="C903" s="2"/>
    </row>
    <row r="904" spans="2:3">
      <c r="B904" s="2"/>
      <c r="C904" s="2"/>
    </row>
    <row r="905" spans="2:3">
      <c r="B905" s="2"/>
      <c r="C905" s="2"/>
    </row>
    <row r="906" spans="2:3">
      <c r="B906" s="2"/>
      <c r="C906" s="2"/>
    </row>
    <row r="907" spans="2:3">
      <c r="B907" s="2"/>
      <c r="C907" s="2"/>
    </row>
    <row r="908" spans="2:3">
      <c r="B908" s="2"/>
      <c r="C908" s="2"/>
    </row>
    <row r="909" spans="2:3">
      <c r="B909" s="2"/>
      <c r="C909" s="2"/>
    </row>
    <row r="910" spans="2:3">
      <c r="B910" s="2"/>
      <c r="C910" s="2"/>
    </row>
    <row r="911" spans="2:3">
      <c r="B911" s="2"/>
      <c r="C911" s="2"/>
    </row>
    <row r="912" spans="2:3">
      <c r="B912" s="2"/>
      <c r="C912" s="2"/>
    </row>
    <row r="913" spans="2:3">
      <c r="B913" s="2"/>
      <c r="C913" s="2"/>
    </row>
    <row r="914" spans="2:3">
      <c r="B914" s="2"/>
      <c r="C914" s="2"/>
    </row>
    <row r="915" spans="2:3">
      <c r="B915" s="2"/>
      <c r="C915" s="2"/>
    </row>
    <row r="916" spans="2:3">
      <c r="B916" s="2"/>
      <c r="C916" s="2"/>
    </row>
    <row r="917" spans="2:3">
      <c r="B917" s="2"/>
      <c r="C917" s="2"/>
    </row>
    <row r="918" spans="2:3">
      <c r="B918" s="2"/>
      <c r="C918" s="2"/>
    </row>
    <row r="919" spans="2:3">
      <c r="B919" s="2"/>
      <c r="C919" s="2"/>
    </row>
    <row r="920" spans="2:3">
      <c r="B920" s="2"/>
      <c r="C920" s="2"/>
    </row>
    <row r="921" spans="2:3">
      <c r="B921" s="2"/>
      <c r="C921" s="2"/>
    </row>
    <row r="922" spans="2:3">
      <c r="B922" s="2"/>
      <c r="C922" s="2"/>
    </row>
    <row r="923" spans="2:3">
      <c r="B923" s="2"/>
      <c r="C923" s="2"/>
    </row>
    <row r="924" spans="2:3">
      <c r="B924" s="2"/>
      <c r="C924" s="2"/>
    </row>
    <row r="925" spans="2:3">
      <c r="B925" s="2"/>
      <c r="C925" s="2"/>
    </row>
    <row r="926" spans="2:3">
      <c r="B926" s="2"/>
      <c r="C926" s="2"/>
    </row>
    <row r="927" spans="2:3">
      <c r="B927" s="2"/>
      <c r="C927" s="2"/>
    </row>
    <row r="928" spans="2:3">
      <c r="B928" s="2"/>
      <c r="C928" s="2"/>
    </row>
    <row r="929" spans="2:3">
      <c r="B929" s="2"/>
      <c r="C929" s="2"/>
    </row>
    <row r="930" spans="2:3">
      <c r="B930" s="2"/>
      <c r="C930" s="2"/>
    </row>
    <row r="931" spans="2:3">
      <c r="B931" s="2"/>
      <c r="C931" s="2"/>
    </row>
    <row r="932" spans="2:3">
      <c r="B932" s="2"/>
      <c r="C932" s="2"/>
    </row>
    <row r="933" spans="2:3">
      <c r="B933" s="2"/>
      <c r="C933" s="2"/>
    </row>
    <row r="934" spans="2:3">
      <c r="B934" s="2"/>
      <c r="C934" s="2"/>
    </row>
    <row r="935" spans="2:3">
      <c r="B935" s="2"/>
      <c r="C935" s="2"/>
    </row>
    <row r="936" spans="2:3">
      <c r="B936" s="2"/>
      <c r="C936" s="2"/>
    </row>
    <row r="937" spans="2:3">
      <c r="B937" s="2"/>
      <c r="C937" s="2"/>
    </row>
    <row r="938" spans="2:3">
      <c r="B938" s="2"/>
      <c r="C938" s="2"/>
    </row>
    <row r="939" spans="2:3">
      <c r="B939" s="2"/>
      <c r="C939" s="2"/>
    </row>
    <row r="940" spans="2:3">
      <c r="B940" s="2"/>
      <c r="C940" s="2"/>
    </row>
    <row r="941" spans="2:3">
      <c r="B941" s="2"/>
      <c r="C941" s="2"/>
    </row>
    <row r="942" spans="2:3">
      <c r="B942" s="2"/>
      <c r="C942" s="2"/>
    </row>
    <row r="943" spans="2:3">
      <c r="B943" s="2"/>
      <c r="C943" s="2"/>
    </row>
    <row r="944" spans="2:3">
      <c r="B944" s="2"/>
      <c r="C944" s="2"/>
    </row>
    <row r="945" spans="2:3">
      <c r="B945" s="2"/>
      <c r="C945" s="2"/>
    </row>
    <row r="946" spans="2:3">
      <c r="B946" s="2"/>
      <c r="C946" s="2"/>
    </row>
    <row r="947" spans="2:3">
      <c r="B947" s="2"/>
      <c r="C947" s="2"/>
    </row>
    <row r="948" spans="2:3">
      <c r="B948" s="2"/>
      <c r="C948" s="2"/>
    </row>
    <row r="949" spans="2:3">
      <c r="B949" s="2"/>
      <c r="C949" s="2"/>
    </row>
    <row r="950" spans="2:3">
      <c r="B950" s="2"/>
      <c r="C950" s="2"/>
    </row>
    <row r="951" spans="2:3">
      <c r="B951" s="2"/>
      <c r="C951" s="2"/>
    </row>
    <row r="952" spans="2:3">
      <c r="B952" s="2"/>
      <c r="C952" s="2"/>
    </row>
    <row r="953" spans="2:3">
      <c r="B953" s="2"/>
      <c r="C953" s="2"/>
    </row>
    <row r="954" spans="2:3">
      <c r="B954" s="2"/>
      <c r="C954" s="2"/>
    </row>
    <row r="955" spans="2:3">
      <c r="B955" s="2"/>
      <c r="C955" s="2"/>
    </row>
    <row r="956" spans="2:3">
      <c r="B956" s="2"/>
      <c r="C956" s="2"/>
    </row>
    <row r="957" spans="2:3">
      <c r="B957" s="2"/>
      <c r="C957" s="2"/>
    </row>
    <row r="958" spans="2:3">
      <c r="B958" s="2"/>
      <c r="C958" s="2"/>
    </row>
    <row r="959" spans="2:3">
      <c r="B959" s="2"/>
      <c r="C959" s="2"/>
    </row>
    <row r="960" spans="2:3">
      <c r="B960" s="2"/>
      <c r="C960" s="2"/>
    </row>
    <row r="961" spans="2:3">
      <c r="B961" s="2"/>
      <c r="C961" s="2"/>
    </row>
    <row r="962" spans="2:3">
      <c r="B962" s="2"/>
      <c r="C962" s="2"/>
    </row>
    <row r="963" spans="2:3">
      <c r="B963" s="2"/>
      <c r="C963" s="2"/>
    </row>
    <row r="964" spans="2:3">
      <c r="B964" s="2"/>
      <c r="C964" s="2"/>
    </row>
    <row r="965" spans="2:3">
      <c r="B965" s="2"/>
      <c r="C965" s="2"/>
    </row>
    <row r="966" spans="2:3">
      <c r="B966" s="2"/>
      <c r="C966" s="2"/>
    </row>
    <row r="967" spans="2:3">
      <c r="B967" s="2"/>
      <c r="C967" s="2"/>
    </row>
    <row r="968" spans="2:3">
      <c r="B968" s="2"/>
      <c r="C968" s="2"/>
    </row>
    <row r="969" spans="2:3">
      <c r="B969" s="2"/>
      <c r="C969" s="2"/>
    </row>
    <row r="970" spans="2:3">
      <c r="B970" s="2"/>
      <c r="C970" s="2"/>
    </row>
    <row r="971" spans="2:3">
      <c r="B971" s="2"/>
      <c r="C971" s="2"/>
    </row>
    <row r="972" spans="2:3">
      <c r="B972" s="2"/>
      <c r="C972" s="2"/>
    </row>
    <row r="973" spans="2:3">
      <c r="B973" s="2"/>
      <c r="C973" s="2"/>
    </row>
    <row r="974" spans="2:3">
      <c r="B974" s="2"/>
      <c r="C974" s="2"/>
    </row>
    <row r="975" spans="2:3">
      <c r="B975" s="2"/>
      <c r="C975" s="2"/>
    </row>
    <row r="976" spans="2:3">
      <c r="B976" s="2"/>
      <c r="C976" s="2"/>
    </row>
    <row r="977" spans="2:3">
      <c r="B977" s="2"/>
      <c r="C977" s="2"/>
    </row>
    <row r="978" spans="2:3">
      <c r="B978" s="2"/>
      <c r="C978" s="2"/>
    </row>
    <row r="979" spans="2:3">
      <c r="B979" s="2"/>
      <c r="C979" s="2"/>
    </row>
    <row r="980" spans="2:3">
      <c r="B980" s="2"/>
      <c r="C980" s="2"/>
    </row>
    <row r="981" spans="2:3">
      <c r="B981" s="2"/>
      <c r="C981" s="2"/>
    </row>
    <row r="982" spans="2:3">
      <c r="B982" s="2"/>
      <c r="C982" s="2"/>
    </row>
    <row r="983" spans="2:3">
      <c r="B983" s="2"/>
      <c r="C983" s="2"/>
    </row>
    <row r="984" spans="2:3">
      <c r="B984" s="2"/>
      <c r="C984" s="2"/>
    </row>
    <row r="985" spans="2:3">
      <c r="B985" s="2"/>
      <c r="C985" s="2"/>
    </row>
    <row r="986" spans="2:3">
      <c r="B986" s="2"/>
      <c r="C986" s="2"/>
    </row>
    <row r="987" spans="2:3">
      <c r="B987" s="2"/>
      <c r="C987" s="2"/>
    </row>
    <row r="988" spans="2:3">
      <c r="B988" s="2"/>
      <c r="C988" s="2"/>
    </row>
    <row r="989" spans="2:3">
      <c r="B989" s="2"/>
      <c r="C989" s="2"/>
    </row>
    <row r="990" spans="2:3">
      <c r="B990" s="2"/>
      <c r="C990" s="2"/>
    </row>
    <row r="991" spans="2:3">
      <c r="B991" s="2"/>
      <c r="C991" s="2"/>
    </row>
    <row r="992" spans="2:3">
      <c r="B992" s="2"/>
      <c r="C992" s="2"/>
    </row>
    <row r="993" spans="2:3">
      <c r="B993" s="2"/>
      <c r="C993" s="2"/>
    </row>
    <row r="994" spans="2:3">
      <c r="B994" s="2"/>
      <c r="C994" s="2"/>
    </row>
    <row r="995" spans="2:3">
      <c r="B995" s="2"/>
      <c r="C995" s="2"/>
    </row>
    <row r="996" spans="2:3">
      <c r="B996" s="2"/>
      <c r="C996" s="2"/>
    </row>
    <row r="997" spans="2:3">
      <c r="B997" s="2"/>
      <c r="C997" s="2"/>
    </row>
    <row r="998" spans="2:3">
      <c r="B998" s="2"/>
      <c r="C998" s="2"/>
    </row>
    <row r="999" spans="2:3">
      <c r="B999" s="2"/>
      <c r="C999" s="2"/>
    </row>
    <row r="1000" spans="2:3">
      <c r="B1000" s="2"/>
      <c r="C1000" s="2"/>
    </row>
    <row r="1001" spans="2:3">
      <c r="B1001" s="2"/>
      <c r="C1001" s="2"/>
    </row>
    <row r="1002" spans="2:3">
      <c r="B1002" s="2"/>
      <c r="C1002" s="2"/>
    </row>
    <row r="1003" spans="2:3">
      <c r="B1003" s="2"/>
      <c r="C1003" s="2"/>
    </row>
    <row r="1004" spans="2:3">
      <c r="B1004" s="2"/>
      <c r="C1004" s="2"/>
    </row>
    <row r="1005" spans="2:3">
      <c r="B1005" s="2"/>
      <c r="C1005" s="2"/>
    </row>
    <row r="1006" spans="2:3">
      <c r="B1006" s="2"/>
      <c r="C1006" s="2"/>
    </row>
    <row r="1007" spans="2:3">
      <c r="B1007" s="2"/>
      <c r="C1007" s="2"/>
    </row>
    <row r="1008" spans="2:3">
      <c r="B1008" s="2"/>
      <c r="C1008" s="2"/>
    </row>
    <row r="1009" spans="2:3">
      <c r="B1009" s="2"/>
      <c r="C1009" s="2"/>
    </row>
    <row r="1010" spans="2:3">
      <c r="B1010" s="2"/>
      <c r="C1010" s="2"/>
    </row>
    <row r="1011" spans="2:3">
      <c r="B1011" s="2"/>
      <c r="C1011" s="2"/>
    </row>
    <row r="1012" spans="2:3">
      <c r="B1012" s="2"/>
      <c r="C1012" s="2"/>
    </row>
    <row r="1013" spans="2:3">
      <c r="B1013" s="2"/>
      <c r="C1013" s="2"/>
    </row>
    <row r="1014" spans="2:3">
      <c r="B1014" s="2"/>
      <c r="C1014" s="2"/>
    </row>
    <row r="1015" spans="2:3">
      <c r="B1015" s="2"/>
      <c r="C1015" s="2"/>
    </row>
    <row r="1016" spans="2:3">
      <c r="B1016" s="2"/>
      <c r="C1016" s="2"/>
    </row>
    <row r="1017" spans="2:3">
      <c r="B1017" s="2"/>
      <c r="C1017" s="2"/>
    </row>
    <row r="1018" spans="2:3">
      <c r="B1018" s="2"/>
      <c r="C1018" s="2"/>
    </row>
    <row r="1019" spans="2:3">
      <c r="B1019" s="2"/>
      <c r="C1019" s="2"/>
    </row>
    <row r="1020" spans="2:3">
      <c r="B1020" s="2"/>
      <c r="C1020" s="2"/>
    </row>
    <row r="1021" spans="2:3">
      <c r="B1021" s="2"/>
      <c r="C1021" s="2"/>
    </row>
    <row r="1022" spans="2:3">
      <c r="B1022" s="2"/>
      <c r="C1022" s="2"/>
    </row>
    <row r="1023" spans="2:3">
      <c r="B1023" s="2"/>
      <c r="C1023" s="2"/>
    </row>
    <row r="1024" spans="2:3">
      <c r="B1024" s="2"/>
      <c r="C1024" s="2"/>
    </row>
    <row r="1025" spans="2:3">
      <c r="B1025" s="2"/>
      <c r="C1025" s="2"/>
    </row>
    <row r="1026" spans="2:3">
      <c r="B1026" s="2"/>
      <c r="C1026" s="2"/>
    </row>
    <row r="1027" spans="2:3">
      <c r="B1027" s="2"/>
      <c r="C1027" s="2"/>
    </row>
    <row r="1028" spans="2:3">
      <c r="B1028" s="2"/>
      <c r="C1028" s="2"/>
    </row>
    <row r="1029" spans="2:3">
      <c r="B1029" s="2"/>
      <c r="C1029" s="2"/>
    </row>
    <row r="1030" spans="2:3">
      <c r="B1030" s="2"/>
      <c r="C1030" s="2"/>
    </row>
    <row r="1031" spans="2:3">
      <c r="B1031" s="2"/>
      <c r="C1031" s="2"/>
    </row>
    <row r="1032" spans="2:3">
      <c r="B1032" s="2"/>
      <c r="C1032" s="2"/>
    </row>
    <row r="1033" spans="2:3">
      <c r="B1033" s="2"/>
      <c r="C1033" s="2"/>
    </row>
    <row r="1034" spans="2:3">
      <c r="B1034" s="2"/>
      <c r="C1034" s="2"/>
    </row>
    <row r="1035" spans="2:3">
      <c r="B1035" s="2"/>
      <c r="C1035" s="2"/>
    </row>
    <row r="1036" spans="2:3">
      <c r="B1036" s="2"/>
      <c r="C1036" s="2"/>
    </row>
    <row r="1037" spans="2:3">
      <c r="B1037" s="2"/>
      <c r="C1037" s="2"/>
    </row>
    <row r="1038" spans="2:3">
      <c r="B1038" s="2"/>
      <c r="C1038" s="2"/>
    </row>
    <row r="1039" spans="2:3">
      <c r="B1039" s="2"/>
      <c r="C1039" s="2"/>
    </row>
    <row r="1040" spans="2:3">
      <c r="B1040" s="2"/>
      <c r="C1040" s="2"/>
    </row>
    <row r="1041" spans="2:3">
      <c r="B1041" s="2"/>
      <c r="C1041" s="2"/>
    </row>
    <row r="1042" spans="2:3">
      <c r="B1042" s="2"/>
      <c r="C1042" s="2"/>
    </row>
    <row r="1043" spans="2:3">
      <c r="B1043" s="2"/>
      <c r="C1043" s="2"/>
    </row>
    <row r="1044" spans="2:3">
      <c r="B1044" s="2"/>
      <c r="C1044" s="2"/>
    </row>
    <row r="1045" spans="2:3">
      <c r="B1045" s="2"/>
      <c r="C1045" s="2"/>
    </row>
    <row r="1046" spans="2:3">
      <c r="B1046" s="2"/>
      <c r="C1046" s="2"/>
    </row>
    <row r="1047" spans="2:3">
      <c r="B1047" s="2"/>
      <c r="C1047" s="2"/>
    </row>
    <row r="1048" spans="2:3">
      <c r="B1048" s="2"/>
      <c r="C1048" s="2"/>
    </row>
    <row r="1049" spans="2:3">
      <c r="B1049" s="2"/>
      <c r="C1049" s="2"/>
    </row>
    <row r="1050" spans="2:3">
      <c r="B1050" s="2"/>
      <c r="C1050" s="2"/>
    </row>
    <row r="1051" spans="2:3">
      <c r="B1051" s="2"/>
      <c r="C1051" s="2"/>
    </row>
    <row r="1052" spans="2:3">
      <c r="B1052" s="2"/>
      <c r="C1052" s="2"/>
    </row>
    <row r="1053" spans="2:3">
      <c r="B1053" s="2"/>
      <c r="C1053" s="2"/>
    </row>
    <row r="1054" spans="2:3">
      <c r="B1054" s="2"/>
      <c r="C1054" s="2"/>
    </row>
    <row r="1055" spans="2:3">
      <c r="B1055" s="2"/>
      <c r="C1055" s="2"/>
    </row>
    <row r="1056" spans="2:3">
      <c r="B1056" s="2"/>
      <c r="C1056" s="2"/>
    </row>
    <row r="1057" spans="2:3">
      <c r="B1057" s="2"/>
      <c r="C1057" s="2"/>
    </row>
    <row r="1058" spans="2:3">
      <c r="B1058" s="2"/>
      <c r="C1058" s="2"/>
    </row>
    <row r="1059" spans="2:3">
      <c r="B1059" s="2"/>
      <c r="C1059" s="2"/>
    </row>
    <row r="1060" spans="2:3">
      <c r="B1060" s="2"/>
      <c r="C1060" s="2"/>
    </row>
    <row r="1061" spans="2:3">
      <c r="B1061" s="2"/>
      <c r="C1061" s="2"/>
    </row>
    <row r="1062" spans="2:3">
      <c r="B1062" s="2"/>
      <c r="C1062" s="2"/>
    </row>
    <row r="1063" spans="2:3">
      <c r="B1063" s="2"/>
      <c r="C1063" s="2"/>
    </row>
    <row r="1064" spans="2:3">
      <c r="B1064" s="2"/>
      <c r="C1064" s="2"/>
    </row>
    <row r="1065" spans="2:3">
      <c r="B1065" s="2"/>
      <c r="C1065" s="2"/>
    </row>
    <row r="1066" spans="2:3">
      <c r="B1066" s="2"/>
      <c r="C1066" s="2"/>
    </row>
    <row r="1067" spans="2:3">
      <c r="B1067" s="2"/>
      <c r="C1067" s="2"/>
    </row>
    <row r="1068" spans="2:3">
      <c r="B1068" s="2"/>
      <c r="C1068" s="2"/>
    </row>
    <row r="1069" spans="2:3">
      <c r="B1069" s="2"/>
      <c r="C1069" s="2"/>
    </row>
    <row r="1070" spans="2:3">
      <c r="B1070" s="2"/>
      <c r="C1070" s="2"/>
    </row>
    <row r="1071" spans="2:3">
      <c r="B1071" s="2"/>
      <c r="C1071" s="2"/>
    </row>
    <row r="1072" spans="2:3">
      <c r="B1072" s="2"/>
      <c r="C1072" s="2"/>
    </row>
    <row r="1073" spans="2:3">
      <c r="B1073" s="2"/>
      <c r="C1073" s="2"/>
    </row>
    <row r="1074" spans="2:3">
      <c r="B1074" s="2"/>
      <c r="C1074" s="2"/>
    </row>
    <row r="1075" spans="2:3">
      <c r="B1075" s="2"/>
      <c r="C1075" s="2"/>
    </row>
    <row r="1076" spans="2:3">
      <c r="B1076" s="2"/>
      <c r="C1076" s="2"/>
    </row>
    <row r="1077" spans="2:3">
      <c r="B1077" s="2"/>
      <c r="C1077" s="2"/>
    </row>
    <row r="1078" spans="2:3">
      <c r="B1078" s="2"/>
      <c r="C1078" s="2"/>
    </row>
    <row r="1079" spans="2:3">
      <c r="B1079" s="2"/>
      <c r="C1079" s="2"/>
    </row>
    <row r="1080" spans="2:3">
      <c r="B1080" s="2"/>
      <c r="C1080" s="2"/>
    </row>
    <row r="1081" spans="2:3">
      <c r="B1081" s="2"/>
      <c r="C1081" s="2"/>
    </row>
    <row r="1082" spans="2:3">
      <c r="B1082" s="2"/>
      <c r="C1082" s="2"/>
    </row>
    <row r="1083" spans="2:3">
      <c r="B1083" s="2"/>
      <c r="C1083" s="2"/>
    </row>
    <row r="1084" spans="2:3">
      <c r="B1084" s="2"/>
      <c r="C1084" s="2"/>
    </row>
    <row r="1085" spans="2:3">
      <c r="B1085" s="2"/>
      <c r="C1085" s="2"/>
    </row>
    <row r="1086" spans="2:3">
      <c r="B1086" s="2"/>
      <c r="C1086" s="2"/>
    </row>
    <row r="1087" spans="2:3">
      <c r="B1087" s="2"/>
      <c r="C1087" s="2"/>
    </row>
    <row r="1088" spans="2:3">
      <c r="B1088" s="2"/>
      <c r="C1088" s="2"/>
    </row>
    <row r="1089" spans="2:3">
      <c r="B1089" s="2"/>
      <c r="C1089" s="2"/>
    </row>
    <row r="1090" spans="2:3">
      <c r="B1090" s="2"/>
      <c r="C1090" s="2"/>
    </row>
    <row r="1091" spans="2:3">
      <c r="B1091" s="2"/>
      <c r="C1091" s="2"/>
    </row>
    <row r="1092" spans="2:3">
      <c r="B1092" s="2"/>
      <c r="C1092" s="2"/>
    </row>
    <row r="1093" spans="2:3">
      <c r="B1093" s="2"/>
      <c r="C1093" s="2"/>
    </row>
    <row r="1094" spans="2:3">
      <c r="B1094" s="2"/>
      <c r="C1094" s="2"/>
    </row>
    <row r="1095" spans="2:3">
      <c r="B1095" s="2"/>
      <c r="C1095" s="2"/>
    </row>
    <row r="1096" spans="2:3">
      <c r="B1096" s="2"/>
      <c r="C1096" s="2"/>
    </row>
    <row r="1097" spans="2:3">
      <c r="B1097" s="2"/>
      <c r="C1097" s="2"/>
    </row>
    <row r="1098" spans="2:3">
      <c r="B1098" s="2"/>
      <c r="C1098" s="2"/>
    </row>
    <row r="1099" spans="2:3">
      <c r="B1099" s="2"/>
      <c r="C1099" s="2"/>
    </row>
    <row r="1100" spans="2:3">
      <c r="B1100" s="2"/>
      <c r="C1100" s="2"/>
    </row>
    <row r="1101" spans="2:3">
      <c r="B1101" s="2"/>
      <c r="C1101" s="2"/>
    </row>
    <row r="1102" spans="2:3">
      <c r="B1102" s="2"/>
      <c r="C1102" s="2"/>
    </row>
    <row r="1103" spans="2:3">
      <c r="B1103" s="2"/>
      <c r="C1103" s="2"/>
    </row>
    <row r="1104" spans="2:3">
      <c r="B1104" s="2"/>
      <c r="C1104" s="2"/>
    </row>
    <row r="1105" spans="2:3">
      <c r="B1105" s="2"/>
      <c r="C1105" s="2"/>
    </row>
    <row r="1106" spans="2:3">
      <c r="B1106" s="2"/>
      <c r="C1106" s="2"/>
    </row>
    <row r="1107" spans="2:3">
      <c r="B1107" s="2"/>
      <c r="C1107" s="2"/>
    </row>
    <row r="1108" spans="2:3">
      <c r="B1108" s="2"/>
      <c r="C1108" s="2"/>
    </row>
    <row r="1109" spans="2:3">
      <c r="B1109" s="2"/>
      <c r="C1109" s="2"/>
    </row>
    <row r="1110" spans="2:3">
      <c r="B1110" s="2"/>
      <c r="C1110" s="2"/>
    </row>
    <row r="1111" spans="2:3">
      <c r="B1111" s="2"/>
      <c r="C1111" s="2"/>
    </row>
    <row r="1112" spans="2:3">
      <c r="B1112" s="2"/>
      <c r="C1112" s="2"/>
    </row>
    <row r="1113" spans="2:3">
      <c r="B1113" s="2"/>
      <c r="C1113" s="2"/>
    </row>
    <row r="1114" spans="2:3">
      <c r="B1114" s="2"/>
      <c r="C1114" s="2"/>
    </row>
    <row r="1115" spans="2:3">
      <c r="B1115" s="2"/>
      <c r="C1115" s="2"/>
    </row>
    <row r="1116" spans="2:3">
      <c r="B1116" s="2"/>
      <c r="C1116" s="2"/>
    </row>
    <row r="1117" spans="2:3">
      <c r="B1117" s="2"/>
      <c r="C1117" s="2"/>
    </row>
    <row r="1118" spans="2:3">
      <c r="B1118" s="2"/>
      <c r="C1118" s="2"/>
    </row>
    <row r="1119" spans="2:3">
      <c r="B1119" s="2"/>
      <c r="C1119" s="2"/>
    </row>
    <row r="1120" spans="2:3">
      <c r="B1120" s="2"/>
      <c r="C1120" s="2"/>
    </row>
    <row r="1121" spans="2:3">
      <c r="B1121" s="2"/>
      <c r="C1121" s="2"/>
    </row>
    <row r="1122" spans="2:3">
      <c r="B1122" s="2"/>
      <c r="C1122" s="2"/>
    </row>
    <row r="1123" spans="2:3">
      <c r="B1123" s="2"/>
      <c r="C1123" s="2"/>
    </row>
    <row r="1124" spans="2:3">
      <c r="B1124" s="2"/>
      <c r="C1124" s="2"/>
    </row>
    <row r="1125" spans="2:3">
      <c r="B1125" s="2"/>
      <c r="C1125" s="2"/>
    </row>
    <row r="1126" spans="2:3">
      <c r="B1126" s="2"/>
      <c r="C1126" s="2"/>
    </row>
    <row r="1127" spans="2:3">
      <c r="B1127" s="2"/>
      <c r="C1127" s="2"/>
    </row>
    <row r="1128" spans="2:3">
      <c r="B1128" s="2"/>
      <c r="C1128" s="2"/>
    </row>
    <row r="1129" spans="2:3">
      <c r="B1129" s="2"/>
      <c r="C1129" s="2"/>
    </row>
    <row r="1130" spans="2:3">
      <c r="B1130" s="2"/>
      <c r="C1130" s="2"/>
    </row>
    <row r="1131" spans="2:3">
      <c r="B1131" s="2"/>
      <c r="C1131" s="2"/>
    </row>
    <row r="1132" spans="2:3">
      <c r="B1132" s="2"/>
      <c r="C1132" s="2"/>
    </row>
    <row r="1133" spans="2:3">
      <c r="B1133" s="2"/>
      <c r="C1133" s="2"/>
    </row>
    <row r="1134" spans="2:3">
      <c r="B1134" s="2"/>
      <c r="C1134" s="2"/>
    </row>
    <row r="1135" spans="2:3">
      <c r="B1135" s="2"/>
      <c r="C1135" s="2"/>
    </row>
    <row r="1136" spans="2:3">
      <c r="B1136" s="2"/>
      <c r="C1136" s="2"/>
    </row>
    <row r="1137" spans="2:3">
      <c r="B1137" s="2"/>
      <c r="C1137" s="2"/>
    </row>
    <row r="1138" spans="2:3">
      <c r="B1138" s="2"/>
      <c r="C1138" s="2"/>
    </row>
    <row r="1139" spans="2:3">
      <c r="B1139" s="2"/>
      <c r="C1139" s="2"/>
    </row>
    <row r="1140" spans="2:3">
      <c r="B1140" s="2"/>
      <c r="C1140" s="2"/>
    </row>
    <row r="1141" spans="2:3">
      <c r="B1141" s="2"/>
      <c r="C1141" s="2"/>
    </row>
    <row r="1142" spans="2:3">
      <c r="B1142" s="2"/>
      <c r="C1142" s="2"/>
    </row>
    <row r="1143" spans="2:3">
      <c r="B1143" s="2"/>
      <c r="C1143" s="2"/>
    </row>
    <row r="1144" spans="2:3">
      <c r="B1144" s="2"/>
      <c r="C1144" s="2"/>
    </row>
    <row r="1145" spans="2:3">
      <c r="B1145" s="2"/>
      <c r="C1145" s="2"/>
    </row>
    <row r="1146" spans="2:3">
      <c r="B1146" s="2"/>
      <c r="C1146" s="2"/>
    </row>
    <row r="1147" spans="2:3">
      <c r="B1147" s="2"/>
      <c r="C1147" s="2"/>
    </row>
    <row r="1148" spans="2:3">
      <c r="B1148" s="2"/>
      <c r="C1148" s="2"/>
    </row>
    <row r="1149" spans="2:3">
      <c r="B1149" s="2"/>
      <c r="C1149" s="2"/>
    </row>
    <row r="1150" spans="2:3">
      <c r="B1150" s="2"/>
      <c r="C1150" s="2"/>
    </row>
    <row r="1151" spans="2:3">
      <c r="B1151" s="2"/>
      <c r="C1151" s="2"/>
    </row>
    <row r="1152" spans="2:3">
      <c r="B1152" s="2"/>
      <c r="C1152" s="2"/>
    </row>
    <row r="1153" spans="2:3">
      <c r="B1153" s="2"/>
      <c r="C1153" s="2"/>
    </row>
    <row r="1154" spans="2:3">
      <c r="B1154" s="2"/>
      <c r="C1154" s="2"/>
    </row>
    <row r="1155" spans="2:3">
      <c r="B1155" s="2"/>
      <c r="C1155" s="2"/>
    </row>
    <row r="1156" spans="2:3">
      <c r="B1156" s="2"/>
      <c r="C1156" s="2"/>
    </row>
    <row r="1157" spans="2:3">
      <c r="B1157" s="2"/>
      <c r="C1157" s="2"/>
    </row>
    <row r="1158" spans="2:3">
      <c r="B1158" s="2"/>
      <c r="C1158" s="2"/>
    </row>
    <row r="1159" spans="2:3">
      <c r="B1159" s="2"/>
      <c r="C1159" s="2"/>
    </row>
    <row r="1160" spans="2:3">
      <c r="B1160" s="2"/>
      <c r="C1160" s="2"/>
    </row>
    <row r="1161" spans="2:3">
      <c r="B1161" s="2"/>
      <c r="C1161" s="2"/>
    </row>
    <row r="1162" spans="2:3">
      <c r="B1162" s="2"/>
      <c r="C1162" s="2"/>
    </row>
    <row r="1163" spans="2:3">
      <c r="B1163" s="2"/>
      <c r="C1163" s="2"/>
    </row>
    <row r="1164" spans="2:3">
      <c r="B1164" s="2"/>
      <c r="C1164" s="2"/>
    </row>
    <row r="1165" spans="2:3">
      <c r="B1165" s="2"/>
      <c r="C1165" s="2"/>
    </row>
    <row r="1166" spans="2:3">
      <c r="B1166" s="2"/>
      <c r="C1166" s="2"/>
    </row>
    <row r="1167" spans="2:3">
      <c r="B1167" s="2"/>
      <c r="C1167" s="2"/>
    </row>
    <row r="1168" spans="2:3">
      <c r="B1168" s="2"/>
      <c r="C1168" s="2"/>
    </row>
    <row r="1169" spans="2:3">
      <c r="B1169" s="2"/>
      <c r="C1169" s="2"/>
    </row>
    <row r="1170" spans="2:3">
      <c r="B1170" s="2"/>
      <c r="C1170" s="2"/>
    </row>
    <row r="1171" spans="2:3">
      <c r="B1171" s="2"/>
      <c r="C1171" s="2"/>
    </row>
    <row r="1172" spans="2:3">
      <c r="B1172" s="2"/>
      <c r="C1172" s="2"/>
    </row>
    <row r="1173" spans="2:3">
      <c r="B1173" s="2"/>
      <c r="C1173" s="2"/>
    </row>
    <row r="1174" spans="2:3">
      <c r="B1174" s="2"/>
      <c r="C1174" s="2"/>
    </row>
    <row r="1175" spans="2:3">
      <c r="B1175" s="2"/>
      <c r="C1175" s="2"/>
    </row>
    <row r="1176" spans="2:3">
      <c r="B1176" s="2"/>
      <c r="C1176" s="2"/>
    </row>
    <row r="1177" spans="2:3">
      <c r="B1177" s="2"/>
      <c r="C1177" s="2"/>
    </row>
    <row r="1178" spans="2:3">
      <c r="B1178" s="2"/>
      <c r="C1178" s="2"/>
    </row>
    <row r="1179" spans="2:3">
      <c r="B1179" s="2"/>
      <c r="C1179" s="2"/>
    </row>
    <row r="1180" spans="2:3">
      <c r="B1180" s="2"/>
      <c r="C1180" s="2"/>
    </row>
    <row r="1181" spans="2:3">
      <c r="B1181" s="2"/>
      <c r="C1181" s="2"/>
    </row>
    <row r="1182" spans="2:3">
      <c r="B1182" s="2"/>
      <c r="C1182" s="2"/>
    </row>
    <row r="1183" spans="2:3">
      <c r="B1183" s="2"/>
      <c r="C1183" s="2"/>
    </row>
    <row r="1184" spans="2:3">
      <c r="B1184" s="2"/>
      <c r="C1184" s="2"/>
    </row>
    <row r="1185" spans="2:3">
      <c r="B1185" s="2"/>
      <c r="C1185" s="2"/>
    </row>
    <row r="1186" spans="2:3">
      <c r="B1186" s="2"/>
      <c r="C1186" s="2"/>
    </row>
    <row r="1187" spans="2:3">
      <c r="B1187" s="2"/>
      <c r="C1187" s="2"/>
    </row>
    <row r="1188" spans="2:3">
      <c r="B1188" s="2"/>
      <c r="C1188" s="2"/>
    </row>
    <row r="1189" spans="2:3">
      <c r="B1189" s="2"/>
      <c r="C1189" s="2"/>
    </row>
    <row r="1190" spans="2:3">
      <c r="B1190" s="2"/>
      <c r="C1190" s="2"/>
    </row>
    <row r="1191" spans="2:3">
      <c r="B1191" s="2"/>
      <c r="C1191" s="2"/>
    </row>
    <row r="1192" spans="2:3">
      <c r="B1192" s="2"/>
      <c r="C1192" s="2"/>
    </row>
    <row r="1193" spans="2:3">
      <c r="B1193" s="2"/>
      <c r="C1193" s="2"/>
    </row>
    <row r="1194" spans="2:3">
      <c r="B1194" s="2"/>
      <c r="C1194" s="2"/>
    </row>
  </sheetData>
  <pageMargins left="0.7" right="0.7" top="0.75" bottom="0.75" header="0.3" footer="0.3"/>
  <pageSetup paperSize="9" firstPageNumber="8" orientation="landscape" useFirstPageNumber="1" r:id="rId1"/>
  <headerFooter>
    <oddFooter>&amp;LPED&amp;C&amp;P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>
  <dimension ref="A2:E1194"/>
  <sheetViews>
    <sheetView workbookViewId="0">
      <selection activeCell="C1" sqref="C1"/>
    </sheetView>
  </sheetViews>
  <sheetFormatPr defaultRowHeight="12.75"/>
  <cols>
    <col min="1" max="1" width="77.28515625" style="2" customWidth="1"/>
    <col min="2" max="2" width="14.5703125" style="3" customWidth="1"/>
    <col min="3" max="3" width="16.42578125" style="3" customWidth="1"/>
    <col min="4" max="4" width="18.7109375" style="17" customWidth="1"/>
    <col min="5" max="16384" width="9.140625" style="2"/>
  </cols>
  <sheetData>
    <row r="2" spans="1:5">
      <c r="A2" s="42"/>
      <c r="B2" s="43" t="s">
        <v>1537</v>
      </c>
      <c r="C2" s="4"/>
      <c r="D2" s="4"/>
    </row>
    <row r="3" spans="1:5" ht="38.25">
      <c r="A3" s="44" t="s">
        <v>1344</v>
      </c>
      <c r="B3" s="42" t="s">
        <v>1611</v>
      </c>
      <c r="C3" s="63" t="s">
        <v>1863</v>
      </c>
      <c r="D3" s="42" t="s">
        <v>1675</v>
      </c>
    </row>
    <row r="4" spans="1:5">
      <c r="A4" s="16" t="s">
        <v>1606</v>
      </c>
      <c r="B4" s="4"/>
      <c r="C4" s="4"/>
      <c r="D4" s="26"/>
    </row>
    <row r="5" spans="1:5">
      <c r="A5" s="14" t="s">
        <v>1436</v>
      </c>
      <c r="B5" s="4">
        <v>-43099671</v>
      </c>
      <c r="C5" s="4">
        <v>-31299732.509999987</v>
      </c>
      <c r="D5" s="26">
        <f>C5/B5</f>
        <v>0.72621743469921118</v>
      </c>
    </row>
    <row r="6" spans="1:5">
      <c r="A6" s="27" t="s">
        <v>1325</v>
      </c>
      <c r="B6" s="4">
        <v>-67334000</v>
      </c>
      <c r="C6" s="4">
        <v>-37775043.409999996</v>
      </c>
      <c r="D6" s="26">
        <f t="shared" ref="D6:D68" si="0">C6/B6</f>
        <v>0.56100994163424123</v>
      </c>
    </row>
    <row r="7" spans="1:5">
      <c r="A7" s="28" t="s">
        <v>1590</v>
      </c>
      <c r="B7" s="29">
        <v>-77000000</v>
      </c>
      <c r="C7" s="29">
        <v>-45811713.109999999</v>
      </c>
      <c r="D7" s="30">
        <f t="shared" si="0"/>
        <v>0.59495731311688316</v>
      </c>
    </row>
    <row r="8" spans="1:5">
      <c r="A8" s="25" t="s">
        <v>1710</v>
      </c>
      <c r="B8" s="9">
        <v>-77000000</v>
      </c>
      <c r="C8" s="9">
        <v>-45811713.109999999</v>
      </c>
      <c r="D8" s="24">
        <f t="shared" si="0"/>
        <v>0.59495731311688316</v>
      </c>
    </row>
    <row r="9" spans="1:5">
      <c r="A9" s="28" t="s">
        <v>1588</v>
      </c>
      <c r="B9" s="29">
        <v>-934000</v>
      </c>
      <c r="C9" s="29">
        <v>-934000</v>
      </c>
      <c r="D9" s="30">
        <f t="shared" si="0"/>
        <v>1</v>
      </c>
    </row>
    <row r="10" spans="1:5">
      <c r="A10" s="25" t="s">
        <v>1711</v>
      </c>
      <c r="B10" s="9">
        <v>-934000</v>
      </c>
      <c r="C10" s="9">
        <v>-934000</v>
      </c>
      <c r="D10" s="24">
        <f t="shared" si="0"/>
        <v>1</v>
      </c>
    </row>
    <row r="11" spans="1:5">
      <c r="A11" s="28" t="s">
        <v>1587</v>
      </c>
      <c r="B11" s="29">
        <v>-2400000</v>
      </c>
      <c r="C11" s="29">
        <v>0</v>
      </c>
      <c r="D11" s="30">
        <f t="shared" si="0"/>
        <v>0</v>
      </c>
    </row>
    <row r="12" spans="1:5">
      <c r="A12" s="25" t="s">
        <v>1712</v>
      </c>
      <c r="B12" s="9">
        <v>0</v>
      </c>
      <c r="C12" s="9">
        <v>0</v>
      </c>
      <c r="D12" s="24">
        <v>0</v>
      </c>
    </row>
    <row r="13" spans="1:5">
      <c r="A13" s="25" t="s">
        <v>1615</v>
      </c>
      <c r="B13" s="9">
        <v>-2400000</v>
      </c>
      <c r="C13" s="9">
        <v>0</v>
      </c>
      <c r="D13" s="24">
        <f t="shared" si="0"/>
        <v>0</v>
      </c>
      <c r="E13" s="17"/>
    </row>
    <row r="14" spans="1:5">
      <c r="A14" s="28" t="s">
        <v>1598</v>
      </c>
      <c r="B14" s="29">
        <v>13000000</v>
      </c>
      <c r="C14" s="29">
        <v>8970669.6999999993</v>
      </c>
      <c r="D14" s="30">
        <f t="shared" si="0"/>
        <v>0.69005151538461529</v>
      </c>
    </row>
    <row r="15" spans="1:5">
      <c r="A15" s="25" t="s">
        <v>1713</v>
      </c>
      <c r="B15" s="9">
        <v>13000000</v>
      </c>
      <c r="C15" s="9">
        <v>8970669.6999999993</v>
      </c>
      <c r="D15" s="24">
        <f t="shared" si="0"/>
        <v>0.69005151538461529</v>
      </c>
    </row>
    <row r="16" spans="1:5">
      <c r="A16" s="27" t="s">
        <v>1326</v>
      </c>
      <c r="B16" s="4">
        <v>18184676</v>
      </c>
      <c r="C16" s="4">
        <v>6472632.3299999982</v>
      </c>
      <c r="D16" s="26">
        <f t="shared" si="0"/>
        <v>0.35593883168443574</v>
      </c>
    </row>
    <row r="17" spans="1:4">
      <c r="A17" s="28" t="s">
        <v>1346</v>
      </c>
      <c r="B17" s="29">
        <v>3654026</v>
      </c>
      <c r="C17" s="29">
        <v>1304604.6200000001</v>
      </c>
      <c r="D17" s="30">
        <f t="shared" si="0"/>
        <v>0.35703211197730944</v>
      </c>
    </row>
    <row r="18" spans="1:4">
      <c r="A18" s="25" t="s">
        <v>1505</v>
      </c>
      <c r="B18" s="9">
        <v>3285205</v>
      </c>
      <c r="C18" s="9">
        <v>1303392.51</v>
      </c>
      <c r="D18" s="24">
        <f t="shared" si="0"/>
        <v>0.39674617261327683</v>
      </c>
    </row>
    <row r="19" spans="1:4">
      <c r="A19" s="25" t="s">
        <v>1506</v>
      </c>
      <c r="B19" s="9">
        <v>12939</v>
      </c>
      <c r="C19" s="9">
        <v>1212.1099999999999</v>
      </c>
      <c r="D19" s="24">
        <f t="shared" si="0"/>
        <v>9.3678800525542921E-2</v>
      </c>
    </row>
    <row r="20" spans="1:4">
      <c r="A20" s="25" t="s">
        <v>1507</v>
      </c>
      <c r="B20" s="9">
        <v>0</v>
      </c>
      <c r="C20" s="9">
        <v>0</v>
      </c>
      <c r="D20" s="24">
        <v>0</v>
      </c>
    </row>
    <row r="21" spans="1:4">
      <c r="A21" s="25" t="s">
        <v>1508</v>
      </c>
      <c r="B21" s="9">
        <v>168123</v>
      </c>
      <c r="C21" s="9">
        <v>0</v>
      </c>
      <c r="D21" s="24">
        <f t="shared" si="0"/>
        <v>0</v>
      </c>
    </row>
    <row r="22" spans="1:4">
      <c r="A22" s="25" t="s">
        <v>1509</v>
      </c>
      <c r="B22" s="9">
        <v>86124</v>
      </c>
      <c r="C22" s="9">
        <v>0</v>
      </c>
      <c r="D22" s="24">
        <f t="shared" si="0"/>
        <v>0</v>
      </c>
    </row>
    <row r="23" spans="1:4">
      <c r="A23" s="25" t="s">
        <v>1510</v>
      </c>
      <c r="B23" s="9">
        <v>0</v>
      </c>
      <c r="C23" s="9">
        <v>0</v>
      </c>
      <c r="D23" s="24">
        <v>0</v>
      </c>
    </row>
    <row r="24" spans="1:4">
      <c r="A24" s="25" t="s">
        <v>1512</v>
      </c>
      <c r="B24" s="9">
        <v>101635</v>
      </c>
      <c r="C24" s="9">
        <v>0</v>
      </c>
      <c r="D24" s="24">
        <f t="shared" si="0"/>
        <v>0</v>
      </c>
    </row>
    <row r="25" spans="1:4">
      <c r="A25" s="28" t="s">
        <v>1347</v>
      </c>
      <c r="B25" s="29">
        <v>404235</v>
      </c>
      <c r="C25" s="29">
        <v>52356.46</v>
      </c>
      <c r="D25" s="30">
        <f t="shared" si="0"/>
        <v>0.12951985849815081</v>
      </c>
    </row>
    <row r="26" spans="1:4">
      <c r="A26" s="25" t="s">
        <v>1513</v>
      </c>
      <c r="B26" s="9">
        <v>149067</v>
      </c>
      <c r="C26" s="9">
        <v>5619.6</v>
      </c>
      <c r="D26" s="24">
        <f t="shared" si="0"/>
        <v>3.7698484574050596E-2</v>
      </c>
    </row>
    <row r="27" spans="1:4">
      <c r="A27" s="25" t="s">
        <v>1514</v>
      </c>
      <c r="B27" s="9">
        <v>191414</v>
      </c>
      <c r="C27" s="9">
        <v>29629.200000000001</v>
      </c>
      <c r="D27" s="24">
        <f t="shared" si="0"/>
        <v>0.15479118559770969</v>
      </c>
    </row>
    <row r="28" spans="1:4">
      <c r="A28" s="25" t="s">
        <v>1515</v>
      </c>
      <c r="B28" s="9">
        <v>11877</v>
      </c>
      <c r="C28" s="9">
        <v>2794.67</v>
      </c>
      <c r="D28" s="24">
        <f t="shared" si="0"/>
        <v>0.23530100193651596</v>
      </c>
    </row>
    <row r="29" spans="1:4">
      <c r="A29" s="25" t="s">
        <v>1516</v>
      </c>
      <c r="B29" s="9">
        <v>20069</v>
      </c>
      <c r="C29" s="9">
        <v>2693.58</v>
      </c>
      <c r="D29" s="24">
        <f t="shared" si="0"/>
        <v>0.13421595495540387</v>
      </c>
    </row>
    <row r="30" spans="1:4">
      <c r="A30" s="25" t="s">
        <v>1517</v>
      </c>
      <c r="B30" s="9">
        <v>0</v>
      </c>
      <c r="C30" s="9">
        <v>0</v>
      </c>
      <c r="D30" s="24">
        <v>0</v>
      </c>
    </row>
    <row r="31" spans="1:4">
      <c r="A31" s="25" t="s">
        <v>1518</v>
      </c>
      <c r="B31" s="9">
        <v>31237</v>
      </c>
      <c r="C31" s="9">
        <v>11517.710000000001</v>
      </c>
      <c r="D31" s="24">
        <f t="shared" si="0"/>
        <v>0.36872010756474699</v>
      </c>
    </row>
    <row r="32" spans="1:4">
      <c r="A32" s="25" t="s">
        <v>1519</v>
      </c>
      <c r="B32" s="9">
        <v>571</v>
      </c>
      <c r="C32" s="9">
        <v>101.7</v>
      </c>
      <c r="D32" s="24">
        <f t="shared" si="0"/>
        <v>0.17810858143607705</v>
      </c>
    </row>
    <row r="33" spans="1:4">
      <c r="A33" s="28" t="s">
        <v>1540</v>
      </c>
      <c r="B33" s="29">
        <v>6500000</v>
      </c>
      <c r="C33" s="29">
        <v>0</v>
      </c>
      <c r="D33" s="30">
        <f t="shared" si="0"/>
        <v>0</v>
      </c>
    </row>
    <row r="34" spans="1:4">
      <c r="A34" s="25" t="s">
        <v>1541</v>
      </c>
      <c r="B34" s="9">
        <v>6500000</v>
      </c>
      <c r="C34" s="9">
        <v>0</v>
      </c>
      <c r="D34" s="24">
        <f t="shared" si="0"/>
        <v>0</v>
      </c>
    </row>
    <row r="35" spans="1:4">
      <c r="A35" s="28" t="s">
        <v>1348</v>
      </c>
      <c r="B35" s="29">
        <v>103212</v>
      </c>
      <c r="C35" s="29">
        <v>0</v>
      </c>
      <c r="D35" s="30">
        <f t="shared" si="0"/>
        <v>0</v>
      </c>
    </row>
    <row r="36" spans="1:4">
      <c r="A36" s="25" t="s">
        <v>1520</v>
      </c>
      <c r="B36" s="9">
        <v>103212</v>
      </c>
      <c r="C36" s="9">
        <v>0</v>
      </c>
      <c r="D36" s="24">
        <f t="shared" si="0"/>
        <v>0</v>
      </c>
    </row>
    <row r="37" spans="1:4">
      <c r="A37" s="28" t="s">
        <v>1353</v>
      </c>
      <c r="B37" s="29">
        <v>831</v>
      </c>
      <c r="C37" s="29">
        <v>0</v>
      </c>
      <c r="D37" s="30">
        <f t="shared" si="0"/>
        <v>0</v>
      </c>
    </row>
    <row r="38" spans="1:4">
      <c r="A38" s="25" t="s">
        <v>1529</v>
      </c>
      <c r="B38" s="9">
        <v>193</v>
      </c>
      <c r="C38" s="9">
        <v>0</v>
      </c>
      <c r="D38" s="24">
        <f t="shared" si="0"/>
        <v>0</v>
      </c>
    </row>
    <row r="39" spans="1:4">
      <c r="A39" s="25" t="s">
        <v>1536</v>
      </c>
      <c r="B39" s="9">
        <v>193</v>
      </c>
      <c r="C39" s="9">
        <v>0</v>
      </c>
      <c r="D39" s="24">
        <f t="shared" si="0"/>
        <v>0</v>
      </c>
    </row>
    <row r="40" spans="1:4">
      <c r="A40" s="25" t="s">
        <v>1557</v>
      </c>
      <c r="B40" s="9">
        <v>445</v>
      </c>
      <c r="C40" s="9">
        <v>0</v>
      </c>
      <c r="D40" s="24">
        <f t="shared" si="0"/>
        <v>0</v>
      </c>
    </row>
    <row r="41" spans="1:4">
      <c r="A41" s="28" t="s">
        <v>1349</v>
      </c>
      <c r="B41" s="29">
        <v>0</v>
      </c>
      <c r="C41" s="29">
        <v>0</v>
      </c>
      <c r="D41" s="30">
        <v>0</v>
      </c>
    </row>
    <row r="42" spans="1:4">
      <c r="A42" s="25" t="s">
        <v>1544</v>
      </c>
      <c r="B42" s="9">
        <v>0</v>
      </c>
      <c r="C42" s="9">
        <v>0</v>
      </c>
      <c r="D42" s="24">
        <v>0</v>
      </c>
    </row>
    <row r="43" spans="1:4">
      <c r="A43" s="28" t="s">
        <v>1547</v>
      </c>
      <c r="B43" s="29">
        <v>934000</v>
      </c>
      <c r="C43" s="29">
        <v>531425.51</v>
      </c>
      <c r="D43" s="30">
        <f t="shared" si="0"/>
        <v>0.5689780620985011</v>
      </c>
    </row>
    <row r="44" spans="1:4">
      <c r="A44" s="25" t="s">
        <v>1714</v>
      </c>
      <c r="B44" s="9">
        <v>934000</v>
      </c>
      <c r="C44" s="9">
        <v>531425.51</v>
      </c>
      <c r="D44" s="24">
        <f t="shared" si="0"/>
        <v>0.5689780620985011</v>
      </c>
    </row>
    <row r="45" spans="1:4">
      <c r="A45" s="28" t="s">
        <v>1350</v>
      </c>
      <c r="B45" s="29">
        <v>6588372</v>
      </c>
      <c r="C45" s="29">
        <v>4584245.7399999984</v>
      </c>
      <c r="D45" s="30">
        <f t="shared" si="0"/>
        <v>0.695808576079189</v>
      </c>
    </row>
    <row r="46" spans="1:4">
      <c r="A46" s="25" t="s">
        <v>1715</v>
      </c>
      <c r="B46" s="9">
        <v>2405304</v>
      </c>
      <c r="C46" s="9">
        <v>1064490.8500000001</v>
      </c>
      <c r="D46" s="24">
        <f t="shared" si="0"/>
        <v>0.44255979701526299</v>
      </c>
    </row>
    <row r="47" spans="1:4">
      <c r="A47" s="25" t="s">
        <v>1522</v>
      </c>
      <c r="B47" s="9">
        <v>6288</v>
      </c>
      <c r="C47" s="9">
        <v>5999</v>
      </c>
      <c r="D47" s="24">
        <f t="shared" si="0"/>
        <v>0.95403944020356235</v>
      </c>
    </row>
    <row r="48" spans="1:4">
      <c r="A48" s="25" t="s">
        <v>1550</v>
      </c>
      <c r="B48" s="9">
        <v>3797000</v>
      </c>
      <c r="C48" s="9">
        <v>3397062.8899999997</v>
      </c>
      <c r="D48" s="24">
        <f t="shared" si="0"/>
        <v>0.89467023702923354</v>
      </c>
    </row>
    <row r="49" spans="1:4">
      <c r="A49" s="25" t="s">
        <v>1533</v>
      </c>
      <c r="B49" s="9">
        <v>829</v>
      </c>
      <c r="C49" s="9">
        <v>24.82</v>
      </c>
      <c r="D49" s="24">
        <f t="shared" si="0"/>
        <v>2.9939686369119423E-2</v>
      </c>
    </row>
    <row r="50" spans="1:4">
      <c r="A50" s="25" t="s">
        <v>1523</v>
      </c>
      <c r="B50" s="9">
        <v>2000</v>
      </c>
      <c r="C50" s="9">
        <v>1853.52</v>
      </c>
      <c r="D50" s="24">
        <f t="shared" si="0"/>
        <v>0.92676000000000003</v>
      </c>
    </row>
    <row r="51" spans="1:4">
      <c r="A51" s="25" t="s">
        <v>1535</v>
      </c>
      <c r="B51" s="9">
        <v>196815</v>
      </c>
      <c r="C51" s="9">
        <v>0</v>
      </c>
      <c r="D51" s="24">
        <f t="shared" si="0"/>
        <v>0</v>
      </c>
    </row>
    <row r="52" spans="1:4">
      <c r="A52" s="25" t="s">
        <v>1524</v>
      </c>
      <c r="B52" s="9">
        <v>36746</v>
      </c>
      <c r="C52" s="9">
        <v>0</v>
      </c>
      <c r="D52" s="24">
        <f t="shared" si="0"/>
        <v>0</v>
      </c>
    </row>
    <row r="53" spans="1:4">
      <c r="A53" s="25" t="s">
        <v>1525</v>
      </c>
      <c r="B53" s="9">
        <v>2366</v>
      </c>
      <c r="C53" s="9">
        <v>666.68</v>
      </c>
      <c r="D53" s="24">
        <f t="shared" si="0"/>
        <v>0.28177514792899405</v>
      </c>
    </row>
    <row r="54" spans="1:4">
      <c r="A54" s="25" t="s">
        <v>1531</v>
      </c>
      <c r="B54" s="9">
        <v>1775</v>
      </c>
      <c r="C54" s="9">
        <v>194.37</v>
      </c>
      <c r="D54" s="24">
        <f t="shared" si="0"/>
        <v>0.10950422535211268</v>
      </c>
    </row>
    <row r="55" spans="1:4">
      <c r="A55" s="25" t="s">
        <v>1526</v>
      </c>
      <c r="B55" s="9">
        <v>4732</v>
      </c>
      <c r="C55" s="9">
        <v>5405.02</v>
      </c>
      <c r="D55" s="24">
        <f t="shared" si="0"/>
        <v>1.1422273879966189</v>
      </c>
    </row>
    <row r="56" spans="1:4">
      <c r="A56" s="25" t="s">
        <v>1532</v>
      </c>
      <c r="B56" s="9">
        <v>9366</v>
      </c>
      <c r="C56" s="9">
        <v>7553.1</v>
      </c>
      <c r="D56" s="24">
        <f t="shared" si="0"/>
        <v>0.80643818065342732</v>
      </c>
    </row>
    <row r="57" spans="1:4">
      <c r="A57" s="25" t="s">
        <v>1527</v>
      </c>
      <c r="B57" s="9">
        <v>94323</v>
      </c>
      <c r="C57" s="9">
        <v>87328.35</v>
      </c>
      <c r="D57" s="24">
        <f t="shared" si="0"/>
        <v>0.92584364365001115</v>
      </c>
    </row>
    <row r="58" spans="1:4">
      <c r="A58" s="25" t="s">
        <v>1528</v>
      </c>
      <c r="B58" s="9">
        <v>30828</v>
      </c>
      <c r="C58" s="9">
        <v>13667.140000000001</v>
      </c>
      <c r="D58" s="24">
        <f t="shared" si="0"/>
        <v>0.44333527961593361</v>
      </c>
    </row>
    <row r="59" spans="1:4">
      <c r="A59" s="27" t="s">
        <v>1327</v>
      </c>
      <c r="B59" s="4">
        <v>5749653</v>
      </c>
      <c r="C59" s="4">
        <v>0</v>
      </c>
      <c r="D59" s="26">
        <f t="shared" si="0"/>
        <v>0</v>
      </c>
    </row>
    <row r="60" spans="1:4">
      <c r="A60" s="28" t="s">
        <v>1687</v>
      </c>
      <c r="B60" s="29">
        <v>4944000</v>
      </c>
      <c r="C60" s="29">
        <v>0</v>
      </c>
      <c r="D60" s="30">
        <f t="shared" si="0"/>
        <v>0</v>
      </c>
    </row>
    <row r="61" spans="1:4">
      <c r="A61" s="25" t="s">
        <v>1688</v>
      </c>
      <c r="B61" s="9">
        <v>4944000</v>
      </c>
      <c r="C61" s="9">
        <v>0</v>
      </c>
      <c r="D61" s="24">
        <f t="shared" si="0"/>
        <v>0</v>
      </c>
    </row>
    <row r="62" spans="1:4">
      <c r="A62" s="28" t="s">
        <v>1689</v>
      </c>
      <c r="B62" s="29">
        <v>805653</v>
      </c>
      <c r="C62" s="29">
        <v>0</v>
      </c>
      <c r="D62" s="30">
        <f t="shared" si="0"/>
        <v>0</v>
      </c>
    </row>
    <row r="63" spans="1:4">
      <c r="A63" s="25" t="s">
        <v>1690</v>
      </c>
      <c r="B63" s="9">
        <v>612811</v>
      </c>
      <c r="C63" s="9">
        <v>0</v>
      </c>
      <c r="D63" s="24">
        <f t="shared" si="0"/>
        <v>0</v>
      </c>
    </row>
    <row r="64" spans="1:4">
      <c r="A64" s="25" t="s">
        <v>1691</v>
      </c>
      <c r="B64" s="9">
        <v>67288</v>
      </c>
      <c r="C64" s="9">
        <v>0</v>
      </c>
      <c r="D64" s="24">
        <f t="shared" si="0"/>
        <v>0</v>
      </c>
    </row>
    <row r="65" spans="1:4">
      <c r="A65" s="25" t="s">
        <v>1692</v>
      </c>
      <c r="B65" s="9">
        <v>125554</v>
      </c>
      <c r="C65" s="9">
        <v>0</v>
      </c>
      <c r="D65" s="24">
        <f t="shared" si="0"/>
        <v>0</v>
      </c>
    </row>
    <row r="66" spans="1:4">
      <c r="A66" s="27" t="s">
        <v>1328</v>
      </c>
      <c r="B66" s="4">
        <v>300000</v>
      </c>
      <c r="C66" s="4">
        <v>2678.57</v>
      </c>
      <c r="D66" s="26">
        <f t="shared" si="0"/>
        <v>8.9285666666666669E-3</v>
      </c>
    </row>
    <row r="67" spans="1:4">
      <c r="A67" s="28" t="s">
        <v>1698</v>
      </c>
      <c r="B67" s="29">
        <v>300000</v>
      </c>
      <c r="C67" s="29">
        <v>2678.57</v>
      </c>
      <c r="D67" s="30">
        <f t="shared" si="0"/>
        <v>8.9285666666666669E-3</v>
      </c>
    </row>
    <row r="68" spans="1:4">
      <c r="A68" s="25" t="s">
        <v>1700</v>
      </c>
      <c r="B68" s="9">
        <v>300000</v>
      </c>
      <c r="C68" s="9">
        <v>2678.57</v>
      </c>
      <c r="D68" s="24">
        <f t="shared" si="0"/>
        <v>8.9285666666666669E-3</v>
      </c>
    </row>
    <row r="69" spans="1:4">
      <c r="A69" s="25" t="s">
        <v>1708</v>
      </c>
      <c r="B69" s="9">
        <v>0</v>
      </c>
      <c r="C69" s="9">
        <v>0</v>
      </c>
      <c r="D69" s="24">
        <v>0</v>
      </c>
    </row>
    <row r="70" spans="1:4">
      <c r="A70" s="27" t="s">
        <v>1329</v>
      </c>
      <c r="B70" s="4">
        <v>0</v>
      </c>
      <c r="C70" s="4">
        <v>0</v>
      </c>
      <c r="D70" s="26">
        <v>0</v>
      </c>
    </row>
    <row r="71" spans="1:4">
      <c r="A71" s="28" t="s">
        <v>1704</v>
      </c>
      <c r="B71" s="29">
        <v>0</v>
      </c>
      <c r="C71" s="29">
        <v>0</v>
      </c>
      <c r="D71" s="30">
        <v>0</v>
      </c>
    </row>
    <row r="72" spans="1:4">
      <c r="A72" s="25" t="s">
        <v>1705</v>
      </c>
      <c r="B72" s="9">
        <v>0</v>
      </c>
      <c r="C72" s="9">
        <v>0</v>
      </c>
      <c r="D72" s="24">
        <v>0</v>
      </c>
    </row>
    <row r="73" spans="1:4">
      <c r="A73" s="25" t="s">
        <v>1716</v>
      </c>
      <c r="B73" s="9">
        <v>0</v>
      </c>
      <c r="C73" s="9">
        <v>0</v>
      </c>
      <c r="D73" s="24">
        <v>0</v>
      </c>
    </row>
    <row r="74" spans="1:4">
      <c r="A74" s="14" t="s">
        <v>1437</v>
      </c>
      <c r="B74" s="4">
        <v>506402</v>
      </c>
      <c r="C74" s="4">
        <v>2421429.290000001</v>
      </c>
      <c r="D74" s="26">
        <f t="shared" ref="D74:D132" si="1">C74/B74</f>
        <v>4.7816345314591979</v>
      </c>
    </row>
    <row r="75" spans="1:4">
      <c r="A75" s="27" t="s">
        <v>1325</v>
      </c>
      <c r="B75" s="4">
        <v>-5101000</v>
      </c>
      <c r="C75" s="4">
        <v>-2910948.3</v>
      </c>
      <c r="D75" s="26">
        <f t="shared" si="1"/>
        <v>0.57066228190550872</v>
      </c>
    </row>
    <row r="76" spans="1:4">
      <c r="A76" s="28" t="s">
        <v>1593</v>
      </c>
      <c r="B76" s="29">
        <v>-2001000</v>
      </c>
      <c r="C76" s="29">
        <v>-713642.85</v>
      </c>
      <c r="D76" s="30">
        <f t="shared" si="1"/>
        <v>0.35664310344827588</v>
      </c>
    </row>
    <row r="77" spans="1:4">
      <c r="A77" s="25" t="s">
        <v>1717</v>
      </c>
      <c r="B77" s="9">
        <v>-2000000</v>
      </c>
      <c r="C77" s="9">
        <v>-713642.85</v>
      </c>
      <c r="D77" s="24">
        <f t="shared" si="1"/>
        <v>0.35682142499999997</v>
      </c>
    </row>
    <row r="78" spans="1:4">
      <c r="A78" s="25" t="s">
        <v>1718</v>
      </c>
      <c r="B78" s="9">
        <v>-1000</v>
      </c>
      <c r="C78" s="9">
        <v>0</v>
      </c>
      <c r="D78" s="24">
        <f t="shared" si="1"/>
        <v>0</v>
      </c>
    </row>
    <row r="79" spans="1:4">
      <c r="A79" s="28" t="s">
        <v>1588</v>
      </c>
      <c r="B79" s="29">
        <v>-1600000</v>
      </c>
      <c r="C79" s="29">
        <v>-1600000</v>
      </c>
      <c r="D79" s="30">
        <f t="shared" si="1"/>
        <v>1</v>
      </c>
    </row>
    <row r="80" spans="1:4">
      <c r="A80" s="25" t="s">
        <v>1711</v>
      </c>
      <c r="B80" s="9">
        <v>0</v>
      </c>
      <c r="C80" s="9">
        <v>0</v>
      </c>
      <c r="D80" s="24">
        <v>0</v>
      </c>
    </row>
    <row r="81" spans="1:4">
      <c r="A81" s="25" t="s">
        <v>1719</v>
      </c>
      <c r="B81" s="9">
        <v>-1600000</v>
      </c>
      <c r="C81" s="9">
        <v>-1600000</v>
      </c>
      <c r="D81" s="24">
        <f t="shared" si="1"/>
        <v>1</v>
      </c>
    </row>
    <row r="82" spans="1:4">
      <c r="A82" s="28" t="s">
        <v>1587</v>
      </c>
      <c r="B82" s="29">
        <v>-1500000</v>
      </c>
      <c r="C82" s="29">
        <v>-597305.44999999995</v>
      </c>
      <c r="D82" s="30">
        <f t="shared" si="1"/>
        <v>0.39820363333333331</v>
      </c>
    </row>
    <row r="83" spans="1:4">
      <c r="A83" s="25" t="s">
        <v>1720</v>
      </c>
      <c r="B83" s="9">
        <v>-1500000</v>
      </c>
      <c r="C83" s="9">
        <v>-597305.44999999995</v>
      </c>
      <c r="D83" s="24">
        <f t="shared" si="1"/>
        <v>0.39820363333333331</v>
      </c>
    </row>
    <row r="84" spans="1:4">
      <c r="A84" s="27" t="s">
        <v>1326</v>
      </c>
      <c r="B84" s="4">
        <v>11505872</v>
      </c>
      <c r="C84" s="4">
        <v>5332377.5900000008</v>
      </c>
      <c r="D84" s="26">
        <f t="shared" si="1"/>
        <v>0.46344836705988046</v>
      </c>
    </row>
    <row r="85" spans="1:4">
      <c r="A85" s="28" t="s">
        <v>1346</v>
      </c>
      <c r="B85" s="29">
        <v>3772013</v>
      </c>
      <c r="C85" s="29">
        <v>1270301.3900000001</v>
      </c>
      <c r="D85" s="30">
        <f t="shared" si="1"/>
        <v>0.33677015164051666</v>
      </c>
    </row>
    <row r="86" spans="1:4">
      <c r="A86" s="25" t="s">
        <v>1505</v>
      </c>
      <c r="B86" s="9">
        <v>3409997</v>
      </c>
      <c r="C86" s="9">
        <v>1092948.5</v>
      </c>
      <c r="D86" s="24">
        <f t="shared" si="1"/>
        <v>0.32051303857452074</v>
      </c>
    </row>
    <row r="87" spans="1:4">
      <c r="A87" s="25" t="s">
        <v>1506</v>
      </c>
      <c r="B87" s="9">
        <v>21365</v>
      </c>
      <c r="C87" s="9">
        <v>37909.199999999997</v>
      </c>
      <c r="D87" s="24">
        <f t="shared" si="1"/>
        <v>1.7743599344722676</v>
      </c>
    </row>
    <row r="88" spans="1:4">
      <c r="A88" s="25" t="s">
        <v>1507</v>
      </c>
      <c r="B88" s="9">
        <v>0</v>
      </c>
      <c r="C88" s="9">
        <v>0</v>
      </c>
      <c r="D88" s="24">
        <v>0</v>
      </c>
    </row>
    <row r="89" spans="1:4">
      <c r="A89" s="25" t="s">
        <v>1508</v>
      </c>
      <c r="B89" s="9">
        <v>214449</v>
      </c>
      <c r="C89" s="9">
        <v>109114.85999999999</v>
      </c>
      <c r="D89" s="24">
        <f t="shared" si="1"/>
        <v>0.50881496299819529</v>
      </c>
    </row>
    <row r="90" spans="1:4">
      <c r="A90" s="25" t="s">
        <v>1509</v>
      </c>
      <c r="B90" s="9">
        <v>120064</v>
      </c>
      <c r="C90" s="9">
        <v>27460.83</v>
      </c>
      <c r="D90" s="24">
        <f t="shared" si="1"/>
        <v>0.22871826692430705</v>
      </c>
    </row>
    <row r="91" spans="1:4">
      <c r="A91" s="25" t="s">
        <v>1510</v>
      </c>
      <c r="B91" s="9">
        <v>6138</v>
      </c>
      <c r="C91" s="9">
        <v>2868</v>
      </c>
      <c r="D91" s="24">
        <f t="shared" si="1"/>
        <v>0.46725317693059626</v>
      </c>
    </row>
    <row r="92" spans="1:4">
      <c r="A92" s="25" t="s">
        <v>1511</v>
      </c>
      <c r="B92" s="9">
        <v>0</v>
      </c>
      <c r="C92" s="9">
        <v>0</v>
      </c>
      <c r="D92" s="24">
        <v>0</v>
      </c>
    </row>
    <row r="93" spans="1:4">
      <c r="A93" s="25" t="s">
        <v>1512</v>
      </c>
      <c r="B93" s="9">
        <v>0</v>
      </c>
      <c r="C93" s="9">
        <v>0</v>
      </c>
      <c r="D93" s="24">
        <v>0</v>
      </c>
    </row>
    <row r="94" spans="1:4">
      <c r="A94" s="28" t="s">
        <v>1347</v>
      </c>
      <c r="B94" s="29">
        <v>600706</v>
      </c>
      <c r="C94" s="29">
        <v>169655.71</v>
      </c>
      <c r="D94" s="30">
        <f t="shared" si="1"/>
        <v>0.28242719400172461</v>
      </c>
    </row>
    <row r="95" spans="1:4">
      <c r="A95" s="25" t="s">
        <v>1513</v>
      </c>
      <c r="B95" s="9">
        <v>205614</v>
      </c>
      <c r="C95" s="9">
        <v>37663.199999999997</v>
      </c>
      <c r="D95" s="24">
        <f t="shared" si="1"/>
        <v>0.18317429747001662</v>
      </c>
    </row>
    <row r="96" spans="1:4">
      <c r="A96" s="25" t="s">
        <v>1514</v>
      </c>
      <c r="B96" s="9">
        <v>308670</v>
      </c>
      <c r="C96" s="9">
        <v>105307.37999999999</v>
      </c>
      <c r="D96" s="24">
        <f t="shared" si="1"/>
        <v>0.34116493342404508</v>
      </c>
    </row>
    <row r="97" spans="1:4">
      <c r="A97" s="25" t="s">
        <v>1515</v>
      </c>
      <c r="B97" s="9">
        <v>19703</v>
      </c>
      <c r="C97" s="9">
        <v>4030.04</v>
      </c>
      <c r="D97" s="24">
        <f t="shared" si="1"/>
        <v>0.2045394102420951</v>
      </c>
    </row>
    <row r="98" spans="1:4">
      <c r="A98" s="25" t="s">
        <v>1516</v>
      </c>
      <c r="B98" s="9">
        <v>31187</v>
      </c>
      <c r="C98" s="9">
        <v>10149</v>
      </c>
      <c r="D98" s="24">
        <f t="shared" si="1"/>
        <v>0.32542405489466764</v>
      </c>
    </row>
    <row r="99" spans="1:4">
      <c r="A99" s="25" t="s">
        <v>1517</v>
      </c>
      <c r="B99" s="9">
        <v>0</v>
      </c>
      <c r="C99" s="9">
        <v>0</v>
      </c>
      <c r="D99" s="24">
        <v>0</v>
      </c>
    </row>
    <row r="100" spans="1:4">
      <c r="A100" s="25" t="s">
        <v>1518</v>
      </c>
      <c r="B100" s="9">
        <v>34472</v>
      </c>
      <c r="C100" s="9">
        <v>11984.47</v>
      </c>
      <c r="D100" s="24">
        <f t="shared" si="1"/>
        <v>0.34765809932698999</v>
      </c>
    </row>
    <row r="101" spans="1:4">
      <c r="A101" s="25" t="s">
        <v>1519</v>
      </c>
      <c r="B101" s="9">
        <v>1060</v>
      </c>
      <c r="C101" s="9">
        <v>521.62</v>
      </c>
      <c r="D101" s="24">
        <f t="shared" si="1"/>
        <v>0.49209433962264154</v>
      </c>
    </row>
    <row r="102" spans="1:4">
      <c r="A102" s="28" t="s">
        <v>1348</v>
      </c>
      <c r="B102" s="29">
        <v>399101</v>
      </c>
      <c r="C102" s="29">
        <v>0</v>
      </c>
      <c r="D102" s="30">
        <f t="shared" si="1"/>
        <v>0</v>
      </c>
    </row>
    <row r="103" spans="1:4">
      <c r="A103" s="25" t="s">
        <v>1520</v>
      </c>
      <c r="B103" s="9">
        <v>399101</v>
      </c>
      <c r="C103" s="9">
        <v>0</v>
      </c>
      <c r="D103" s="24">
        <f t="shared" si="1"/>
        <v>0</v>
      </c>
    </row>
    <row r="104" spans="1:4">
      <c r="A104" s="28" t="s">
        <v>1353</v>
      </c>
      <c r="B104" s="29">
        <v>603</v>
      </c>
      <c r="C104" s="29">
        <v>0</v>
      </c>
      <c r="D104" s="30">
        <f t="shared" si="1"/>
        <v>0</v>
      </c>
    </row>
    <row r="105" spans="1:4">
      <c r="A105" s="25" t="s">
        <v>1529</v>
      </c>
      <c r="B105" s="9">
        <v>24</v>
      </c>
      <c r="C105" s="9">
        <v>0</v>
      </c>
      <c r="D105" s="24">
        <f t="shared" si="1"/>
        <v>0</v>
      </c>
    </row>
    <row r="106" spans="1:4">
      <c r="A106" s="25" t="s">
        <v>1536</v>
      </c>
      <c r="B106" s="9">
        <v>132</v>
      </c>
      <c r="C106" s="9">
        <v>0</v>
      </c>
      <c r="D106" s="24">
        <f t="shared" si="1"/>
        <v>0</v>
      </c>
    </row>
    <row r="107" spans="1:4">
      <c r="A107" s="25" t="s">
        <v>1557</v>
      </c>
      <c r="B107" s="9">
        <v>447</v>
      </c>
      <c r="C107" s="9">
        <v>0</v>
      </c>
      <c r="D107" s="24">
        <f t="shared" si="1"/>
        <v>0</v>
      </c>
    </row>
    <row r="108" spans="1:4">
      <c r="A108" s="28" t="s">
        <v>1547</v>
      </c>
      <c r="B108" s="29">
        <v>1600000</v>
      </c>
      <c r="C108" s="29">
        <v>772983.42999999993</v>
      </c>
      <c r="D108" s="30">
        <f t="shared" si="1"/>
        <v>0.48311464374999996</v>
      </c>
    </row>
    <row r="109" spans="1:4">
      <c r="A109" s="25" t="s">
        <v>1548</v>
      </c>
      <c r="B109" s="9">
        <v>1600000</v>
      </c>
      <c r="C109" s="9">
        <v>772983.42999999993</v>
      </c>
      <c r="D109" s="24">
        <f t="shared" si="1"/>
        <v>0.48311464374999996</v>
      </c>
    </row>
    <row r="110" spans="1:4">
      <c r="A110" s="28" t="s">
        <v>1350</v>
      </c>
      <c r="B110" s="29">
        <v>5133449</v>
      </c>
      <c r="C110" s="29">
        <v>3119437.0600000005</v>
      </c>
      <c r="D110" s="30">
        <f t="shared" si="1"/>
        <v>0.60766885187716879</v>
      </c>
    </row>
    <row r="111" spans="1:4">
      <c r="A111" s="25" t="s">
        <v>1549</v>
      </c>
      <c r="B111" s="9">
        <v>0</v>
      </c>
      <c r="C111" s="9">
        <v>0</v>
      </c>
      <c r="D111" s="24">
        <v>0</v>
      </c>
    </row>
    <row r="112" spans="1:4">
      <c r="A112" s="25" t="s">
        <v>1522</v>
      </c>
      <c r="B112" s="9">
        <v>8288</v>
      </c>
      <c r="C112" s="9">
        <v>5999</v>
      </c>
      <c r="D112" s="24">
        <f t="shared" si="1"/>
        <v>0.72381756756756754</v>
      </c>
    </row>
    <row r="113" spans="1:4">
      <c r="A113" s="25" t="s">
        <v>1533</v>
      </c>
      <c r="B113" s="9">
        <v>592</v>
      </c>
      <c r="C113" s="9">
        <v>0</v>
      </c>
      <c r="D113" s="24">
        <f t="shared" si="1"/>
        <v>0</v>
      </c>
    </row>
    <row r="114" spans="1:4">
      <c r="A114" s="25" t="s">
        <v>1523</v>
      </c>
      <c r="B114" s="9">
        <v>2000</v>
      </c>
      <c r="C114" s="9">
        <v>0</v>
      </c>
      <c r="D114" s="24">
        <f t="shared" si="1"/>
        <v>0</v>
      </c>
    </row>
    <row r="115" spans="1:4">
      <c r="A115" s="25" t="s">
        <v>1721</v>
      </c>
      <c r="B115" s="9">
        <v>2000000</v>
      </c>
      <c r="C115" s="9">
        <v>211037.09</v>
      </c>
      <c r="D115" s="24">
        <f t="shared" si="1"/>
        <v>0.10551854499999999</v>
      </c>
    </row>
    <row r="116" spans="1:4">
      <c r="A116" s="25" t="s">
        <v>1722</v>
      </c>
      <c r="B116" s="9">
        <v>3000000</v>
      </c>
      <c r="C116" s="9">
        <v>2859589.02</v>
      </c>
      <c r="D116" s="24">
        <f t="shared" si="1"/>
        <v>0.95319633999999998</v>
      </c>
    </row>
    <row r="117" spans="1:4">
      <c r="A117" s="25" t="s">
        <v>1524</v>
      </c>
      <c r="B117" s="9">
        <v>39408</v>
      </c>
      <c r="C117" s="9">
        <v>0</v>
      </c>
      <c r="D117" s="24">
        <f t="shared" si="1"/>
        <v>0</v>
      </c>
    </row>
    <row r="118" spans="1:4">
      <c r="A118" s="25" t="s">
        <v>1525</v>
      </c>
      <c r="B118" s="9">
        <v>7384</v>
      </c>
      <c r="C118" s="9">
        <v>87.68</v>
      </c>
      <c r="D118" s="24">
        <f t="shared" si="1"/>
        <v>1.1874322860238354E-2</v>
      </c>
    </row>
    <row r="119" spans="1:4">
      <c r="A119" s="25" t="s">
        <v>1531</v>
      </c>
      <c r="B119" s="9">
        <v>1873</v>
      </c>
      <c r="C119" s="9">
        <v>144.72</v>
      </c>
      <c r="D119" s="24">
        <f t="shared" si="1"/>
        <v>7.7266417512012811E-2</v>
      </c>
    </row>
    <row r="120" spans="1:4">
      <c r="A120" s="25" t="s">
        <v>1526</v>
      </c>
      <c r="B120" s="9">
        <v>5324</v>
      </c>
      <c r="C120" s="9">
        <v>3086.3599999999997</v>
      </c>
      <c r="D120" s="24">
        <f t="shared" si="1"/>
        <v>0.57970698722764835</v>
      </c>
    </row>
    <row r="121" spans="1:4">
      <c r="A121" s="25" t="s">
        <v>1532</v>
      </c>
      <c r="B121" s="9">
        <v>592</v>
      </c>
      <c r="C121" s="9">
        <v>0</v>
      </c>
      <c r="D121" s="24">
        <f t="shared" si="1"/>
        <v>0</v>
      </c>
    </row>
    <row r="122" spans="1:4">
      <c r="A122" s="25" t="s">
        <v>1527</v>
      </c>
      <c r="B122" s="9">
        <v>50000</v>
      </c>
      <c r="C122" s="9">
        <v>27873.239999999998</v>
      </c>
      <c r="D122" s="24">
        <f t="shared" si="1"/>
        <v>0.55746479999999998</v>
      </c>
    </row>
    <row r="123" spans="1:4">
      <c r="A123" s="25" t="s">
        <v>1528</v>
      </c>
      <c r="B123" s="9">
        <v>17988</v>
      </c>
      <c r="C123" s="9">
        <v>11619.95</v>
      </c>
      <c r="D123" s="24">
        <f t="shared" si="1"/>
        <v>0.64598343340004449</v>
      </c>
    </row>
    <row r="124" spans="1:4">
      <c r="A124" s="27" t="s">
        <v>1327</v>
      </c>
      <c r="B124" s="4">
        <v>-5891896</v>
      </c>
      <c r="C124" s="4">
        <v>0</v>
      </c>
      <c r="D124" s="26">
        <f t="shared" si="1"/>
        <v>0</v>
      </c>
    </row>
    <row r="125" spans="1:4">
      <c r="A125" s="28" t="s">
        <v>1687</v>
      </c>
      <c r="B125" s="29">
        <v>-6632755</v>
      </c>
      <c r="C125" s="29">
        <v>0</v>
      </c>
      <c r="D125" s="30">
        <f t="shared" si="1"/>
        <v>0</v>
      </c>
    </row>
    <row r="126" spans="1:4">
      <c r="A126" s="25" t="s">
        <v>1688</v>
      </c>
      <c r="B126" s="9">
        <v>-6632755</v>
      </c>
      <c r="C126" s="9">
        <v>0</v>
      </c>
      <c r="D126" s="24">
        <f t="shared" si="1"/>
        <v>0</v>
      </c>
    </row>
    <row r="127" spans="1:4">
      <c r="A127" s="28" t="s">
        <v>1689</v>
      </c>
      <c r="B127" s="29">
        <v>740859</v>
      </c>
      <c r="C127" s="29">
        <v>0</v>
      </c>
      <c r="D127" s="30">
        <f t="shared" si="1"/>
        <v>0</v>
      </c>
    </row>
    <row r="128" spans="1:4">
      <c r="A128" s="25" t="s">
        <v>1690</v>
      </c>
      <c r="B128" s="9">
        <v>417952</v>
      </c>
      <c r="C128" s="9">
        <v>0</v>
      </c>
      <c r="D128" s="24">
        <f t="shared" si="1"/>
        <v>0</v>
      </c>
    </row>
    <row r="129" spans="1:4">
      <c r="A129" s="25" t="s">
        <v>1691</v>
      </c>
      <c r="B129" s="9">
        <v>134577</v>
      </c>
      <c r="C129" s="9">
        <v>0</v>
      </c>
      <c r="D129" s="24">
        <f t="shared" si="1"/>
        <v>0</v>
      </c>
    </row>
    <row r="130" spans="1:4">
      <c r="A130" s="25" t="s">
        <v>1692</v>
      </c>
      <c r="B130" s="9">
        <v>188330</v>
      </c>
      <c r="C130" s="9">
        <v>0</v>
      </c>
      <c r="D130" s="24">
        <f t="shared" si="1"/>
        <v>0</v>
      </c>
    </row>
    <row r="131" spans="1:4">
      <c r="A131" s="27" t="s">
        <v>1329</v>
      </c>
      <c r="B131" s="4">
        <v>-6574</v>
      </c>
      <c r="C131" s="4">
        <v>0</v>
      </c>
      <c r="D131" s="26">
        <f t="shared" si="1"/>
        <v>0</v>
      </c>
    </row>
    <row r="132" spans="1:4">
      <c r="A132" s="28" t="s">
        <v>1704</v>
      </c>
      <c r="B132" s="29">
        <v>-6574</v>
      </c>
      <c r="C132" s="29">
        <v>0</v>
      </c>
      <c r="D132" s="30">
        <f t="shared" si="1"/>
        <v>0</v>
      </c>
    </row>
    <row r="133" spans="1:4">
      <c r="A133" s="25" t="s">
        <v>1723</v>
      </c>
      <c r="B133" s="9">
        <v>0</v>
      </c>
      <c r="C133" s="9">
        <v>0</v>
      </c>
      <c r="D133" s="24">
        <v>0</v>
      </c>
    </row>
    <row r="134" spans="1:4">
      <c r="A134" s="25" t="s">
        <v>1705</v>
      </c>
      <c r="B134" s="9">
        <v>-6574</v>
      </c>
      <c r="C134" s="9">
        <v>0</v>
      </c>
      <c r="D134" s="24">
        <f t="shared" ref="D134:D197" si="2">C134/B134</f>
        <v>0</v>
      </c>
    </row>
    <row r="135" spans="1:4">
      <c r="A135" s="14" t="s">
        <v>1438</v>
      </c>
      <c r="B135" s="4">
        <v>-205800624</v>
      </c>
      <c r="C135" s="4">
        <v>-159607344.06999999</v>
      </c>
      <c r="D135" s="26">
        <f t="shared" si="2"/>
        <v>0.77554353805069121</v>
      </c>
    </row>
    <row r="136" spans="1:4">
      <c r="A136" s="27" t="s">
        <v>1325</v>
      </c>
      <c r="B136" s="4">
        <v>-244144420</v>
      </c>
      <c r="C136" s="4">
        <v>-170464847.78</v>
      </c>
      <c r="D136" s="26">
        <f t="shared" si="2"/>
        <v>0.69821316325804206</v>
      </c>
    </row>
    <row r="137" spans="1:4">
      <c r="A137" s="28" t="s">
        <v>1591</v>
      </c>
      <c r="B137" s="29">
        <v>-4500000</v>
      </c>
      <c r="C137" s="29">
        <v>-2830998.44</v>
      </c>
      <c r="D137" s="30">
        <f t="shared" si="2"/>
        <v>0.62911076444444447</v>
      </c>
    </row>
    <row r="138" spans="1:4">
      <c r="A138" s="25" t="s">
        <v>1724</v>
      </c>
      <c r="B138" s="9">
        <v>-4500000</v>
      </c>
      <c r="C138" s="9">
        <v>-2830998.44</v>
      </c>
      <c r="D138" s="24">
        <f t="shared" si="2"/>
        <v>0.62911076444444447</v>
      </c>
    </row>
    <row r="139" spans="1:4">
      <c r="A139" s="28" t="s">
        <v>1592</v>
      </c>
      <c r="B139" s="29">
        <v>-1210000</v>
      </c>
      <c r="C139" s="29">
        <v>-82957.579999999987</v>
      </c>
      <c r="D139" s="30">
        <f t="shared" si="2"/>
        <v>6.8559983471074365E-2</v>
      </c>
    </row>
    <row r="140" spans="1:4">
      <c r="A140" s="25" t="s">
        <v>1725</v>
      </c>
      <c r="B140" s="9">
        <v>-1000000</v>
      </c>
      <c r="C140" s="9">
        <v>0</v>
      </c>
      <c r="D140" s="24">
        <f t="shared" si="2"/>
        <v>0</v>
      </c>
    </row>
    <row r="141" spans="1:4">
      <c r="A141" s="25" t="s">
        <v>1726</v>
      </c>
      <c r="B141" s="9">
        <v>-210000</v>
      </c>
      <c r="C141" s="9">
        <v>-82957.579999999987</v>
      </c>
      <c r="D141" s="24">
        <f t="shared" si="2"/>
        <v>0.39503609523809519</v>
      </c>
    </row>
    <row r="142" spans="1:4">
      <c r="A142" s="28" t="s">
        <v>1594</v>
      </c>
      <c r="B142" s="29">
        <v>-11800000</v>
      </c>
      <c r="C142" s="29">
        <v>-9614268.8099999987</v>
      </c>
      <c r="D142" s="30">
        <f t="shared" si="2"/>
        <v>0.81476854322033887</v>
      </c>
    </row>
    <row r="143" spans="1:4">
      <c r="A143" s="25" t="s">
        <v>1727</v>
      </c>
      <c r="B143" s="9">
        <v>-11800000</v>
      </c>
      <c r="C143" s="9">
        <v>-9614268.8099999987</v>
      </c>
      <c r="D143" s="24">
        <f t="shared" si="2"/>
        <v>0.81476854322033887</v>
      </c>
    </row>
    <row r="144" spans="1:4">
      <c r="A144" s="28" t="s">
        <v>1595</v>
      </c>
      <c r="B144" s="29">
        <v>-200000</v>
      </c>
      <c r="C144" s="29">
        <v>-268403.71999999997</v>
      </c>
      <c r="D144" s="30">
        <f t="shared" si="2"/>
        <v>1.3420185999999998</v>
      </c>
    </row>
    <row r="145" spans="1:4">
      <c r="A145" s="25" t="s">
        <v>1728</v>
      </c>
      <c r="B145" s="9">
        <v>-200000</v>
      </c>
      <c r="C145" s="9">
        <v>-268403.71999999997</v>
      </c>
      <c r="D145" s="24">
        <f t="shared" si="2"/>
        <v>1.3420185999999998</v>
      </c>
    </row>
    <row r="146" spans="1:4">
      <c r="A146" s="28" t="s">
        <v>1589</v>
      </c>
      <c r="B146" s="29">
        <v>-75000</v>
      </c>
      <c r="C146" s="29">
        <v>-48246</v>
      </c>
      <c r="D146" s="30">
        <f t="shared" si="2"/>
        <v>0.64327999999999996</v>
      </c>
    </row>
    <row r="147" spans="1:4">
      <c r="A147" s="25" t="s">
        <v>1729</v>
      </c>
      <c r="B147" s="9">
        <v>-75000</v>
      </c>
      <c r="C147" s="9">
        <v>-48246</v>
      </c>
      <c r="D147" s="24">
        <f t="shared" si="2"/>
        <v>0.64327999999999996</v>
      </c>
    </row>
    <row r="148" spans="1:4">
      <c r="A148" s="28" t="s">
        <v>1596</v>
      </c>
      <c r="B148" s="29">
        <v>0</v>
      </c>
      <c r="C148" s="29">
        <v>0</v>
      </c>
      <c r="D148" s="30">
        <v>0</v>
      </c>
    </row>
    <row r="149" spans="1:4">
      <c r="A149" s="25" t="s">
        <v>1730</v>
      </c>
      <c r="B149" s="9">
        <v>0</v>
      </c>
      <c r="C149" s="9">
        <v>0</v>
      </c>
      <c r="D149" s="24">
        <v>0</v>
      </c>
    </row>
    <row r="150" spans="1:4">
      <c r="A150" s="28" t="s">
        <v>1588</v>
      </c>
      <c r="B150" s="29">
        <v>-225288320</v>
      </c>
      <c r="C150" s="29">
        <v>-155426000</v>
      </c>
      <c r="D150" s="30">
        <f t="shared" si="2"/>
        <v>0.68989817137435261</v>
      </c>
    </row>
    <row r="151" spans="1:4">
      <c r="A151" s="25" t="s">
        <v>1625</v>
      </c>
      <c r="B151" s="9">
        <v>-225288320</v>
      </c>
      <c r="C151" s="9">
        <v>-155426000</v>
      </c>
      <c r="D151" s="24">
        <f t="shared" si="2"/>
        <v>0.68989817137435261</v>
      </c>
    </row>
    <row r="152" spans="1:4">
      <c r="A152" s="28" t="s">
        <v>1587</v>
      </c>
      <c r="B152" s="29">
        <v>-1071100</v>
      </c>
      <c r="C152" s="29">
        <v>-2193973.23</v>
      </c>
      <c r="D152" s="30">
        <f t="shared" si="2"/>
        <v>2.0483365045280553</v>
      </c>
    </row>
    <row r="153" spans="1:4">
      <c r="A153" s="25" t="s">
        <v>1731</v>
      </c>
      <c r="B153" s="9">
        <v>0</v>
      </c>
      <c r="C153" s="9">
        <v>0</v>
      </c>
      <c r="D153" s="24">
        <v>0</v>
      </c>
    </row>
    <row r="154" spans="1:4">
      <c r="A154" s="53" t="s">
        <v>1732</v>
      </c>
      <c r="B154" s="29">
        <v>-1000</v>
      </c>
      <c r="C154" s="29">
        <v>-12232</v>
      </c>
      <c r="D154" s="30">
        <f t="shared" si="2"/>
        <v>12.231999999999999</v>
      </c>
    </row>
    <row r="155" spans="1:4">
      <c r="A155" s="25" t="s">
        <v>1733</v>
      </c>
      <c r="B155" s="9">
        <v>-50000</v>
      </c>
      <c r="C155" s="9">
        <v>-28485</v>
      </c>
      <c r="D155" s="24">
        <f t="shared" si="2"/>
        <v>0.56969999999999998</v>
      </c>
    </row>
    <row r="156" spans="1:4">
      <c r="A156" s="25" t="s">
        <v>1712</v>
      </c>
      <c r="B156" s="9">
        <v>-1000000</v>
      </c>
      <c r="C156" s="9">
        <v>-653342.28</v>
      </c>
      <c r="D156" s="24">
        <f t="shared" si="2"/>
        <v>0.65334228000000005</v>
      </c>
    </row>
    <row r="157" spans="1:4">
      <c r="A157" s="25" t="s">
        <v>1734</v>
      </c>
      <c r="B157" s="9">
        <v>-100</v>
      </c>
      <c r="C157" s="9">
        <v>-18</v>
      </c>
      <c r="D157" s="24">
        <f t="shared" si="2"/>
        <v>0.18</v>
      </c>
    </row>
    <row r="158" spans="1:4">
      <c r="A158" s="25" t="s">
        <v>1615</v>
      </c>
      <c r="B158" s="9">
        <v>-20000</v>
      </c>
      <c r="C158" s="9">
        <v>-1499895.95</v>
      </c>
      <c r="D158" s="24">
        <f t="shared" si="2"/>
        <v>74.994797500000004</v>
      </c>
    </row>
    <row r="159" spans="1:4">
      <c r="A159" s="27" t="s">
        <v>1326</v>
      </c>
      <c r="B159" s="4">
        <v>28552206</v>
      </c>
      <c r="C159" s="4">
        <v>10857503.709999997</v>
      </c>
      <c r="D159" s="26">
        <f t="shared" si="2"/>
        <v>0.38026847067438491</v>
      </c>
    </row>
    <row r="160" spans="1:4">
      <c r="A160" s="28" t="s">
        <v>1346</v>
      </c>
      <c r="B160" s="29">
        <v>10724714</v>
      </c>
      <c r="C160" s="29">
        <v>4742658.33</v>
      </c>
      <c r="D160" s="30">
        <f t="shared" si="2"/>
        <v>0.4422176973670347</v>
      </c>
    </row>
    <row r="161" spans="1:4">
      <c r="A161" s="25" t="s">
        <v>1505</v>
      </c>
      <c r="B161" s="9">
        <v>9160093</v>
      </c>
      <c r="C161" s="9">
        <v>3734423.5199999996</v>
      </c>
      <c r="D161" s="24">
        <f t="shared" si="2"/>
        <v>0.40768401805527515</v>
      </c>
    </row>
    <row r="162" spans="1:4">
      <c r="A162" s="25" t="s">
        <v>1506</v>
      </c>
      <c r="B162" s="9">
        <v>161304</v>
      </c>
      <c r="C162" s="9">
        <v>259576.04</v>
      </c>
      <c r="D162" s="24">
        <f t="shared" si="2"/>
        <v>1.6092349848732828</v>
      </c>
    </row>
    <row r="163" spans="1:4">
      <c r="A163" s="25" t="s">
        <v>1507</v>
      </c>
      <c r="B163" s="9">
        <v>0</v>
      </c>
      <c r="C163" s="9">
        <v>0</v>
      </c>
      <c r="D163" s="24">
        <v>0</v>
      </c>
    </row>
    <row r="164" spans="1:4">
      <c r="A164" s="25" t="s">
        <v>1508</v>
      </c>
      <c r="B164" s="9">
        <v>743607</v>
      </c>
      <c r="C164" s="9">
        <v>277887.57</v>
      </c>
      <c r="D164" s="24">
        <f t="shared" si="2"/>
        <v>0.37370219753176076</v>
      </c>
    </row>
    <row r="165" spans="1:4">
      <c r="A165" s="25" t="s">
        <v>1509</v>
      </c>
      <c r="B165" s="9">
        <v>495389</v>
      </c>
      <c r="C165" s="9">
        <v>347733.45</v>
      </c>
      <c r="D165" s="24">
        <f t="shared" si="2"/>
        <v>0.70194019245481831</v>
      </c>
    </row>
    <row r="166" spans="1:4">
      <c r="A166" s="25" t="s">
        <v>1510</v>
      </c>
      <c r="B166" s="9">
        <v>81560</v>
      </c>
      <c r="C166" s="9">
        <v>79488</v>
      </c>
      <c r="D166" s="24">
        <f t="shared" si="2"/>
        <v>0.97459538989700834</v>
      </c>
    </row>
    <row r="167" spans="1:4">
      <c r="A167" s="25" t="s">
        <v>1511</v>
      </c>
      <c r="B167" s="9">
        <v>82761</v>
      </c>
      <c r="C167" s="9">
        <v>43549.750000000007</v>
      </c>
      <c r="D167" s="24">
        <f t="shared" si="2"/>
        <v>0.52621101726658703</v>
      </c>
    </row>
    <row r="168" spans="1:4">
      <c r="A168" s="25" t="s">
        <v>1512</v>
      </c>
      <c r="B168" s="9">
        <v>0</v>
      </c>
      <c r="C168" s="9">
        <v>0</v>
      </c>
      <c r="D168" s="24">
        <v>0</v>
      </c>
    </row>
    <row r="169" spans="1:4">
      <c r="A169" s="28" t="s">
        <v>1347</v>
      </c>
      <c r="B169" s="29">
        <v>2781359</v>
      </c>
      <c r="C169" s="29">
        <v>1076387.67</v>
      </c>
      <c r="D169" s="30">
        <f t="shared" si="2"/>
        <v>0.38700062451485046</v>
      </c>
    </row>
    <row r="170" spans="1:4">
      <c r="A170" s="25" t="s">
        <v>1513</v>
      </c>
      <c r="B170" s="9">
        <v>767324</v>
      </c>
      <c r="C170" s="9">
        <v>241566</v>
      </c>
      <c r="D170" s="24">
        <f t="shared" si="2"/>
        <v>0.31481616631305681</v>
      </c>
    </row>
    <row r="171" spans="1:4">
      <c r="A171" s="25" t="s">
        <v>1514</v>
      </c>
      <c r="B171" s="9">
        <v>1696783</v>
      </c>
      <c r="C171" s="9">
        <v>702433.46</v>
      </c>
      <c r="D171" s="24">
        <f t="shared" si="2"/>
        <v>0.41397954835709688</v>
      </c>
    </row>
    <row r="172" spans="1:4">
      <c r="A172" s="25" t="s">
        <v>1515</v>
      </c>
      <c r="B172" s="9">
        <v>57287</v>
      </c>
      <c r="C172" s="9">
        <v>21713.119999999999</v>
      </c>
      <c r="D172" s="24">
        <f t="shared" si="2"/>
        <v>0.37902351318798327</v>
      </c>
    </row>
    <row r="173" spans="1:4">
      <c r="A173" s="25" t="s">
        <v>1516</v>
      </c>
      <c r="B173" s="9">
        <v>158185</v>
      </c>
      <c r="C173" s="9">
        <v>63195.149999999994</v>
      </c>
      <c r="D173" s="24">
        <f t="shared" si="2"/>
        <v>0.39950153301514046</v>
      </c>
    </row>
    <row r="174" spans="1:4">
      <c r="A174" s="25" t="s">
        <v>1517</v>
      </c>
      <c r="B174" s="9">
        <v>0</v>
      </c>
      <c r="C174" s="9">
        <v>0</v>
      </c>
      <c r="D174" s="24">
        <v>0</v>
      </c>
    </row>
    <row r="175" spans="1:4">
      <c r="A175" s="25" t="s">
        <v>1518</v>
      </c>
      <c r="B175" s="9">
        <v>99334</v>
      </c>
      <c r="C175" s="9">
        <v>46490.06</v>
      </c>
      <c r="D175" s="24">
        <f t="shared" si="2"/>
        <v>0.46801759719733421</v>
      </c>
    </row>
    <row r="176" spans="1:4">
      <c r="A176" s="25" t="s">
        <v>1519</v>
      </c>
      <c r="B176" s="9">
        <v>2446</v>
      </c>
      <c r="C176" s="9">
        <v>989.88000000000011</v>
      </c>
      <c r="D176" s="24">
        <f t="shared" si="2"/>
        <v>0.40469337694194607</v>
      </c>
    </row>
    <row r="177" spans="1:4">
      <c r="A177" s="28" t="s">
        <v>1540</v>
      </c>
      <c r="B177" s="29">
        <v>3283459</v>
      </c>
      <c r="C177" s="29">
        <v>0</v>
      </c>
      <c r="D177" s="30">
        <f t="shared" si="2"/>
        <v>0</v>
      </c>
    </row>
    <row r="178" spans="1:4">
      <c r="A178" s="25" t="s">
        <v>1541</v>
      </c>
      <c r="B178" s="9">
        <v>3283459</v>
      </c>
      <c r="C178" s="9">
        <v>0</v>
      </c>
      <c r="D178" s="24">
        <f t="shared" si="2"/>
        <v>0</v>
      </c>
    </row>
    <row r="179" spans="1:4">
      <c r="A179" s="28" t="s">
        <v>1563</v>
      </c>
      <c r="B179" s="29">
        <v>200000</v>
      </c>
      <c r="C179" s="29">
        <v>201442.19</v>
      </c>
      <c r="D179" s="30">
        <f t="shared" si="2"/>
        <v>1.0072109499999999</v>
      </c>
    </row>
    <row r="180" spans="1:4">
      <c r="A180" s="25" t="s">
        <v>1735</v>
      </c>
      <c r="B180" s="9">
        <v>600000</v>
      </c>
      <c r="C180" s="9">
        <v>258142.54</v>
      </c>
      <c r="D180" s="24">
        <f t="shared" si="2"/>
        <v>0.43023756666666668</v>
      </c>
    </row>
    <row r="181" spans="1:4">
      <c r="A181" s="25" t="s">
        <v>1736</v>
      </c>
      <c r="B181" s="9">
        <v>-400000</v>
      </c>
      <c r="C181" s="9">
        <v>-56700.350000000006</v>
      </c>
      <c r="D181" s="24">
        <f t="shared" si="2"/>
        <v>0.14175087500000003</v>
      </c>
    </row>
    <row r="182" spans="1:4">
      <c r="A182" s="28" t="s">
        <v>1348</v>
      </c>
      <c r="B182" s="29">
        <v>96811</v>
      </c>
      <c r="C182" s="29">
        <v>0</v>
      </c>
      <c r="D182" s="30">
        <f t="shared" si="2"/>
        <v>0</v>
      </c>
    </row>
    <row r="183" spans="1:4">
      <c r="A183" s="25" t="s">
        <v>1520</v>
      </c>
      <c r="B183" s="9">
        <v>96811</v>
      </c>
      <c r="C183" s="9">
        <v>0</v>
      </c>
      <c r="D183" s="24">
        <f t="shared" si="2"/>
        <v>0</v>
      </c>
    </row>
    <row r="184" spans="1:4">
      <c r="A184" s="28" t="s">
        <v>1353</v>
      </c>
      <c r="B184" s="29">
        <v>207147</v>
      </c>
      <c r="C184" s="29">
        <v>2375.41</v>
      </c>
      <c r="D184" s="30">
        <f t="shared" si="2"/>
        <v>1.146726720638001E-2</v>
      </c>
    </row>
    <row r="185" spans="1:4">
      <c r="A185" s="25" t="s">
        <v>1529</v>
      </c>
      <c r="B185" s="9">
        <v>2222</v>
      </c>
      <c r="C185" s="9">
        <v>1157.8899999999999</v>
      </c>
      <c r="D185" s="24">
        <f t="shared" si="2"/>
        <v>0.521102610261026</v>
      </c>
    </row>
    <row r="186" spans="1:4">
      <c r="A186" s="25" t="s">
        <v>1536</v>
      </c>
      <c r="B186" s="9">
        <v>1111</v>
      </c>
      <c r="C186" s="9">
        <v>0</v>
      </c>
      <c r="D186" s="24">
        <f t="shared" si="2"/>
        <v>0</v>
      </c>
    </row>
    <row r="187" spans="1:4">
      <c r="A187" s="25" t="s">
        <v>1521</v>
      </c>
      <c r="B187" s="9">
        <v>173814</v>
      </c>
      <c r="C187" s="9">
        <v>1217.52</v>
      </c>
      <c r="D187" s="24">
        <f t="shared" si="2"/>
        <v>7.0047291932755704E-3</v>
      </c>
    </row>
    <row r="188" spans="1:4">
      <c r="A188" s="25" t="s">
        <v>1543</v>
      </c>
      <c r="B188" s="9">
        <v>30000</v>
      </c>
      <c r="C188" s="9">
        <v>0</v>
      </c>
      <c r="D188" s="24">
        <f t="shared" si="2"/>
        <v>0</v>
      </c>
    </row>
    <row r="189" spans="1:4">
      <c r="A189" s="28" t="s">
        <v>1349</v>
      </c>
      <c r="B189" s="29">
        <v>43936</v>
      </c>
      <c r="C189" s="29">
        <v>22984.04</v>
      </c>
      <c r="D189" s="30">
        <f t="shared" si="2"/>
        <v>0.5231254552075747</v>
      </c>
    </row>
    <row r="190" spans="1:4">
      <c r="A190" s="25" t="s">
        <v>1544</v>
      </c>
      <c r="B190" s="9">
        <v>43936</v>
      </c>
      <c r="C190" s="9">
        <v>22984.04</v>
      </c>
      <c r="D190" s="24">
        <f t="shared" si="2"/>
        <v>0.5231254552075747</v>
      </c>
    </row>
    <row r="191" spans="1:4">
      <c r="A191" s="28" t="s">
        <v>1351</v>
      </c>
      <c r="B191" s="29">
        <v>6559813</v>
      </c>
      <c r="C191" s="29">
        <v>3500678.42</v>
      </c>
      <c r="D191" s="30">
        <f t="shared" si="2"/>
        <v>0.53365521547641681</v>
      </c>
    </row>
    <row r="192" spans="1:4">
      <c r="A192" s="25" t="s">
        <v>1737</v>
      </c>
      <c r="B192" s="9">
        <v>1459813</v>
      </c>
      <c r="C192" s="9">
        <v>891984.78</v>
      </c>
      <c r="D192" s="24">
        <f t="shared" si="2"/>
        <v>0.61102674109629107</v>
      </c>
    </row>
    <row r="193" spans="1:4">
      <c r="A193" s="25" t="s">
        <v>1686</v>
      </c>
      <c r="B193" s="9">
        <v>2500000</v>
      </c>
      <c r="C193" s="9">
        <v>8693.64</v>
      </c>
      <c r="D193" s="24">
        <f t="shared" si="2"/>
        <v>3.4774559999999999E-3</v>
      </c>
    </row>
    <row r="194" spans="1:4">
      <c r="A194" s="25" t="s">
        <v>1738</v>
      </c>
      <c r="B194" s="9">
        <v>2600000</v>
      </c>
      <c r="C194" s="9">
        <v>2600000</v>
      </c>
      <c r="D194" s="24">
        <f t="shared" si="2"/>
        <v>1</v>
      </c>
    </row>
    <row r="195" spans="1:4">
      <c r="A195" s="28" t="s">
        <v>1547</v>
      </c>
      <c r="B195" s="29">
        <v>0</v>
      </c>
      <c r="C195" s="29">
        <v>0</v>
      </c>
      <c r="D195" s="30">
        <v>0</v>
      </c>
    </row>
    <row r="196" spans="1:4">
      <c r="A196" s="25" t="s">
        <v>1739</v>
      </c>
      <c r="B196" s="9">
        <v>0</v>
      </c>
      <c r="C196" s="9">
        <v>0</v>
      </c>
      <c r="D196" s="24">
        <v>0</v>
      </c>
    </row>
    <row r="197" spans="1:4">
      <c r="A197" s="28" t="s">
        <v>1566</v>
      </c>
      <c r="B197" s="29">
        <v>3500000</v>
      </c>
      <c r="C197" s="29">
        <v>941147.81</v>
      </c>
      <c r="D197" s="30">
        <f t="shared" si="2"/>
        <v>0.26889937428571431</v>
      </c>
    </row>
    <row r="198" spans="1:4">
      <c r="A198" s="25" t="s">
        <v>1739</v>
      </c>
      <c r="B198" s="9">
        <v>3500000</v>
      </c>
      <c r="C198" s="9">
        <v>941147.81</v>
      </c>
      <c r="D198" s="24">
        <f t="shared" ref="D198:D261" si="3">C198/B198</f>
        <v>0.26889937428571431</v>
      </c>
    </row>
    <row r="199" spans="1:4">
      <c r="A199" s="28" t="s">
        <v>1350</v>
      </c>
      <c r="B199" s="29">
        <v>1154967</v>
      </c>
      <c r="C199" s="29">
        <v>369829.83999999997</v>
      </c>
      <c r="D199" s="30">
        <f t="shared" si="3"/>
        <v>0.32020814447512352</v>
      </c>
    </row>
    <row r="200" spans="1:4">
      <c r="A200" s="25" t="s">
        <v>1549</v>
      </c>
      <c r="B200" s="9">
        <v>5017</v>
      </c>
      <c r="C200" s="9">
        <v>0</v>
      </c>
      <c r="D200" s="24">
        <f t="shared" si="3"/>
        <v>0</v>
      </c>
    </row>
    <row r="201" spans="1:4">
      <c r="A201" s="25" t="s">
        <v>1522</v>
      </c>
      <c r="B201" s="9">
        <v>10480</v>
      </c>
      <c r="C201" s="9">
        <v>5999</v>
      </c>
      <c r="D201" s="24">
        <f t="shared" si="3"/>
        <v>0.57242366412213741</v>
      </c>
    </row>
    <row r="202" spans="1:4">
      <c r="A202" s="25" t="s">
        <v>1550</v>
      </c>
      <c r="B202" s="9">
        <v>20000</v>
      </c>
      <c r="C202" s="9">
        <v>2734.04</v>
      </c>
      <c r="D202" s="24">
        <f t="shared" si="3"/>
        <v>0.13670199999999999</v>
      </c>
    </row>
    <row r="203" spans="1:4">
      <c r="A203" s="25" t="s">
        <v>1533</v>
      </c>
      <c r="B203" s="9">
        <v>4000</v>
      </c>
      <c r="C203" s="9">
        <v>1035.6100000000001</v>
      </c>
      <c r="D203" s="24">
        <f t="shared" si="3"/>
        <v>0.25890250000000004</v>
      </c>
    </row>
    <row r="204" spans="1:4">
      <c r="A204" s="25" t="s">
        <v>1740</v>
      </c>
      <c r="B204" s="9">
        <v>24684</v>
      </c>
      <c r="C204" s="9">
        <v>0</v>
      </c>
      <c r="D204" s="24">
        <f t="shared" si="3"/>
        <v>0</v>
      </c>
    </row>
    <row r="205" spans="1:4">
      <c r="A205" s="25" t="s">
        <v>1666</v>
      </c>
      <c r="B205" s="9">
        <v>30000</v>
      </c>
      <c r="C205" s="9">
        <v>10638.96</v>
      </c>
      <c r="D205" s="24">
        <f t="shared" si="3"/>
        <v>0.35463199999999995</v>
      </c>
    </row>
    <row r="206" spans="1:4">
      <c r="A206" s="25" t="s">
        <v>1523</v>
      </c>
      <c r="B206" s="9">
        <v>2000</v>
      </c>
      <c r="C206" s="9">
        <v>1040</v>
      </c>
      <c r="D206" s="24">
        <f t="shared" si="3"/>
        <v>0.52</v>
      </c>
    </row>
    <row r="207" spans="1:4">
      <c r="A207" s="25" t="s">
        <v>1654</v>
      </c>
      <c r="B207" s="9">
        <v>32880</v>
      </c>
      <c r="C207" s="9">
        <v>0</v>
      </c>
      <c r="D207" s="24">
        <f t="shared" si="3"/>
        <v>0</v>
      </c>
    </row>
    <row r="208" spans="1:4">
      <c r="A208" s="25" t="s">
        <v>1524</v>
      </c>
      <c r="B208" s="9">
        <v>121701</v>
      </c>
      <c r="C208" s="9">
        <v>0</v>
      </c>
      <c r="D208" s="24">
        <f t="shared" si="3"/>
        <v>0</v>
      </c>
    </row>
    <row r="209" spans="1:4">
      <c r="A209" s="25" t="s">
        <v>1525</v>
      </c>
      <c r="B209" s="9">
        <v>30000</v>
      </c>
      <c r="C209" s="9">
        <v>1900</v>
      </c>
      <c r="D209" s="24">
        <f t="shared" si="3"/>
        <v>6.3333333333333339E-2</v>
      </c>
    </row>
    <row r="210" spans="1:4">
      <c r="A210" s="25" t="s">
        <v>1531</v>
      </c>
      <c r="B210" s="9">
        <v>700000</v>
      </c>
      <c r="C210" s="9">
        <v>276879.94</v>
      </c>
      <c r="D210" s="24">
        <f t="shared" si="3"/>
        <v>0.39554277142857142</v>
      </c>
    </row>
    <row r="211" spans="1:4">
      <c r="A211" s="25" t="s">
        <v>1526</v>
      </c>
      <c r="B211" s="9">
        <v>75988</v>
      </c>
      <c r="C211" s="9">
        <v>22691.559999999998</v>
      </c>
      <c r="D211" s="24">
        <f t="shared" si="3"/>
        <v>0.29862030846975834</v>
      </c>
    </row>
    <row r="212" spans="1:4">
      <c r="A212" s="25" t="s">
        <v>1534</v>
      </c>
      <c r="B212" s="9">
        <v>7620</v>
      </c>
      <c r="C212" s="9">
        <v>0</v>
      </c>
      <c r="D212" s="24">
        <f t="shared" si="3"/>
        <v>0</v>
      </c>
    </row>
    <row r="213" spans="1:4">
      <c r="A213" s="25" t="s">
        <v>1532</v>
      </c>
      <c r="B213" s="9">
        <v>872</v>
      </c>
      <c r="C213" s="9">
        <v>0</v>
      </c>
      <c r="D213" s="24">
        <f t="shared" si="3"/>
        <v>0</v>
      </c>
    </row>
    <row r="214" spans="1:4">
      <c r="A214" s="25" t="s">
        <v>1527</v>
      </c>
      <c r="B214" s="9">
        <v>61440</v>
      </c>
      <c r="C214" s="9">
        <v>28559.119999999999</v>
      </c>
      <c r="D214" s="24">
        <f t="shared" si="3"/>
        <v>0.4648294270833333</v>
      </c>
    </row>
    <row r="215" spans="1:4">
      <c r="A215" s="25" t="s">
        <v>1528</v>
      </c>
      <c r="B215" s="9">
        <v>28285</v>
      </c>
      <c r="C215" s="9">
        <v>18351.61</v>
      </c>
      <c r="D215" s="24">
        <f t="shared" si="3"/>
        <v>0.64881067703729889</v>
      </c>
    </row>
    <row r="216" spans="1:4">
      <c r="A216" s="27" t="s">
        <v>1327</v>
      </c>
      <c r="B216" s="4">
        <v>-1619115</v>
      </c>
      <c r="C216" s="4">
        <v>0</v>
      </c>
      <c r="D216" s="26">
        <f t="shared" si="3"/>
        <v>0</v>
      </c>
    </row>
    <row r="217" spans="1:4">
      <c r="A217" s="28" t="s">
        <v>1687</v>
      </c>
      <c r="B217" s="29">
        <v>-4326641</v>
      </c>
      <c r="C217" s="29">
        <v>0</v>
      </c>
      <c r="D217" s="30">
        <f t="shared" si="3"/>
        <v>0</v>
      </c>
    </row>
    <row r="218" spans="1:4">
      <c r="A218" s="25" t="s">
        <v>1688</v>
      </c>
      <c r="B218" s="9">
        <v>-4326641</v>
      </c>
      <c r="C218" s="9">
        <v>0</v>
      </c>
      <c r="D218" s="24">
        <f t="shared" si="3"/>
        <v>0</v>
      </c>
    </row>
    <row r="219" spans="1:4">
      <c r="A219" s="28" t="s">
        <v>1689</v>
      </c>
      <c r="B219" s="29">
        <v>2707526</v>
      </c>
      <c r="C219" s="29">
        <v>0</v>
      </c>
      <c r="D219" s="30">
        <f t="shared" si="3"/>
        <v>0</v>
      </c>
    </row>
    <row r="220" spans="1:4">
      <c r="A220" s="25" t="s">
        <v>1690</v>
      </c>
      <c r="B220" s="9">
        <v>1079458</v>
      </c>
      <c r="C220" s="9">
        <v>0</v>
      </c>
      <c r="D220" s="24">
        <f t="shared" si="3"/>
        <v>0</v>
      </c>
    </row>
    <row r="221" spans="1:4">
      <c r="A221" s="25" t="s">
        <v>1691</v>
      </c>
      <c r="B221" s="9">
        <v>874747</v>
      </c>
      <c r="C221" s="9">
        <v>0</v>
      </c>
      <c r="D221" s="24">
        <f t="shared" si="3"/>
        <v>0</v>
      </c>
    </row>
    <row r="222" spans="1:4">
      <c r="A222" s="25" t="s">
        <v>1692</v>
      </c>
      <c r="B222" s="9">
        <v>753321</v>
      </c>
      <c r="C222" s="9">
        <v>0</v>
      </c>
      <c r="D222" s="24">
        <f t="shared" si="3"/>
        <v>0</v>
      </c>
    </row>
    <row r="223" spans="1:4">
      <c r="A223" s="27" t="s">
        <v>1328</v>
      </c>
      <c r="B223" s="4">
        <v>0</v>
      </c>
      <c r="C223" s="4">
        <v>0</v>
      </c>
      <c r="D223" s="26">
        <v>0</v>
      </c>
    </row>
    <row r="224" spans="1:4">
      <c r="A224" s="28" t="s">
        <v>1698</v>
      </c>
      <c r="B224" s="29">
        <v>0</v>
      </c>
      <c r="C224" s="29">
        <v>0</v>
      </c>
      <c r="D224" s="30">
        <v>0</v>
      </c>
    </row>
    <row r="225" spans="1:4">
      <c r="A225" s="25" t="s">
        <v>1699</v>
      </c>
      <c r="B225" s="9">
        <v>0</v>
      </c>
      <c r="C225" s="9">
        <v>0</v>
      </c>
      <c r="D225" s="24">
        <v>0</v>
      </c>
    </row>
    <row r="226" spans="1:4">
      <c r="A226" s="27" t="s">
        <v>1329</v>
      </c>
      <c r="B226" s="4">
        <v>11410705</v>
      </c>
      <c r="C226" s="4">
        <v>0</v>
      </c>
      <c r="D226" s="26">
        <f t="shared" si="3"/>
        <v>0</v>
      </c>
    </row>
    <row r="227" spans="1:4">
      <c r="A227" s="28" t="s">
        <v>1741</v>
      </c>
      <c r="B227" s="29">
        <v>11456554</v>
      </c>
      <c r="C227" s="29">
        <v>0</v>
      </c>
      <c r="D227" s="30">
        <f t="shared" si="3"/>
        <v>0</v>
      </c>
    </row>
    <row r="228" spans="1:4">
      <c r="A228" s="25" t="s">
        <v>1742</v>
      </c>
      <c r="B228" s="9">
        <v>11456554</v>
      </c>
      <c r="C228" s="9">
        <v>0</v>
      </c>
      <c r="D228" s="24">
        <f t="shared" si="3"/>
        <v>0</v>
      </c>
    </row>
    <row r="229" spans="1:4">
      <c r="A229" s="28" t="s">
        <v>1704</v>
      </c>
      <c r="B229" s="29">
        <v>-45849</v>
      </c>
      <c r="C229" s="29">
        <v>0</v>
      </c>
      <c r="D229" s="30">
        <f t="shared" si="3"/>
        <v>0</v>
      </c>
    </row>
    <row r="230" spans="1:4">
      <c r="A230" s="25" t="s">
        <v>1705</v>
      </c>
      <c r="B230" s="9">
        <v>-45849</v>
      </c>
      <c r="C230" s="9">
        <v>0</v>
      </c>
      <c r="D230" s="24">
        <f t="shared" si="3"/>
        <v>0</v>
      </c>
    </row>
    <row r="231" spans="1:4">
      <c r="A231" s="14" t="s">
        <v>1439</v>
      </c>
      <c r="B231" s="4">
        <v>312840</v>
      </c>
      <c r="C231" s="4">
        <v>3794981.97</v>
      </c>
      <c r="D231" s="26">
        <f t="shared" si="3"/>
        <v>12.130744054468739</v>
      </c>
    </row>
    <row r="232" spans="1:4">
      <c r="A232" s="27" t="s">
        <v>1326</v>
      </c>
      <c r="B232" s="4">
        <v>6302758</v>
      </c>
      <c r="C232" s="4">
        <v>3794981.97</v>
      </c>
      <c r="D232" s="26">
        <f t="shared" si="3"/>
        <v>0.60211449812923168</v>
      </c>
    </row>
    <row r="233" spans="1:4">
      <c r="A233" s="28" t="s">
        <v>1346</v>
      </c>
      <c r="B233" s="29">
        <v>3926149</v>
      </c>
      <c r="C233" s="29">
        <v>1800243.15</v>
      </c>
      <c r="D233" s="30">
        <f t="shared" si="3"/>
        <v>0.45852644665294157</v>
      </c>
    </row>
    <row r="234" spans="1:4">
      <c r="A234" s="25" t="s">
        <v>1505</v>
      </c>
      <c r="B234" s="9">
        <v>3083345</v>
      </c>
      <c r="C234" s="9">
        <v>1493941.83</v>
      </c>
      <c r="D234" s="24">
        <f t="shared" si="3"/>
        <v>0.48451984127627629</v>
      </c>
    </row>
    <row r="235" spans="1:4">
      <c r="A235" s="25" t="s">
        <v>1506</v>
      </c>
      <c r="B235" s="9">
        <v>74652</v>
      </c>
      <c r="C235" s="9">
        <v>86465.139999999985</v>
      </c>
      <c r="D235" s="24">
        <f t="shared" si="3"/>
        <v>1.1582427798317525</v>
      </c>
    </row>
    <row r="236" spans="1:4">
      <c r="A236" s="25" t="s">
        <v>1507</v>
      </c>
      <c r="B236" s="9">
        <v>0</v>
      </c>
      <c r="C236" s="9">
        <v>0</v>
      </c>
      <c r="D236" s="24">
        <v>0</v>
      </c>
    </row>
    <row r="237" spans="1:4">
      <c r="A237" s="25" t="s">
        <v>1508</v>
      </c>
      <c r="B237" s="9">
        <v>255440</v>
      </c>
      <c r="C237" s="9">
        <v>86728.01999999999</v>
      </c>
      <c r="D237" s="24">
        <f t="shared" si="3"/>
        <v>0.33952403695584088</v>
      </c>
    </row>
    <row r="238" spans="1:4">
      <c r="A238" s="25" t="s">
        <v>1509</v>
      </c>
      <c r="B238" s="9">
        <v>322348</v>
      </c>
      <c r="C238" s="9">
        <v>89164.159999999989</v>
      </c>
      <c r="D238" s="24">
        <f t="shared" si="3"/>
        <v>0.27660838596796006</v>
      </c>
    </row>
    <row r="239" spans="1:4">
      <c r="A239" s="25" t="s">
        <v>1510</v>
      </c>
      <c r="B239" s="9">
        <v>58101</v>
      </c>
      <c r="C239" s="9">
        <v>43944</v>
      </c>
      <c r="D239" s="24">
        <f t="shared" si="3"/>
        <v>0.75633810089327203</v>
      </c>
    </row>
    <row r="240" spans="1:4">
      <c r="A240" s="25" t="s">
        <v>1511</v>
      </c>
      <c r="B240" s="9">
        <v>132263</v>
      </c>
      <c r="C240" s="9">
        <v>0</v>
      </c>
      <c r="D240" s="24">
        <f t="shared" si="3"/>
        <v>0</v>
      </c>
    </row>
    <row r="241" spans="1:4">
      <c r="A241" s="25" t="s">
        <v>1512</v>
      </c>
      <c r="B241" s="9">
        <v>0</v>
      </c>
      <c r="C241" s="9">
        <v>0</v>
      </c>
      <c r="D241" s="24">
        <v>0</v>
      </c>
    </row>
    <row r="242" spans="1:4">
      <c r="A242" s="28" t="s">
        <v>1347</v>
      </c>
      <c r="B242" s="29">
        <v>980160</v>
      </c>
      <c r="C242" s="29">
        <v>354062.97000000003</v>
      </c>
      <c r="D242" s="30">
        <f t="shared" si="3"/>
        <v>0.36122976860920669</v>
      </c>
    </row>
    <row r="243" spans="1:4">
      <c r="A243" s="25" t="s">
        <v>1513</v>
      </c>
      <c r="B243" s="9">
        <v>202048</v>
      </c>
      <c r="C243" s="9">
        <v>64807.199999999997</v>
      </c>
      <c r="D243" s="24">
        <f t="shared" si="3"/>
        <v>0.32075150459296797</v>
      </c>
    </row>
    <row r="244" spans="1:4">
      <c r="A244" s="25" t="s">
        <v>1514</v>
      </c>
      <c r="B244" s="9">
        <v>657896</v>
      </c>
      <c r="C244" s="9">
        <v>242639.46000000002</v>
      </c>
      <c r="D244" s="24">
        <f t="shared" si="3"/>
        <v>0.36881127108235956</v>
      </c>
    </row>
    <row r="245" spans="1:4">
      <c r="A245" s="25" t="s">
        <v>1515</v>
      </c>
      <c r="B245" s="9">
        <v>17186</v>
      </c>
      <c r="C245" s="9">
        <v>7138.56</v>
      </c>
      <c r="D245" s="24">
        <f t="shared" si="3"/>
        <v>0.41537065052950078</v>
      </c>
    </row>
    <row r="246" spans="1:4">
      <c r="A246" s="25" t="s">
        <v>1516</v>
      </c>
      <c r="B246" s="9">
        <v>61306</v>
      </c>
      <c r="C246" s="9">
        <v>22058.219999999998</v>
      </c>
      <c r="D246" s="24">
        <f t="shared" si="3"/>
        <v>0.35980523929142333</v>
      </c>
    </row>
    <row r="247" spans="1:4">
      <c r="A247" s="25" t="s">
        <v>1517</v>
      </c>
      <c r="B247" s="9">
        <v>0</v>
      </c>
      <c r="C247" s="9">
        <v>0</v>
      </c>
      <c r="D247" s="24">
        <v>0</v>
      </c>
    </row>
    <row r="248" spans="1:4">
      <c r="A248" s="25" t="s">
        <v>1518</v>
      </c>
      <c r="B248" s="9">
        <v>40990</v>
      </c>
      <c r="C248" s="9">
        <v>17029.09</v>
      </c>
      <c r="D248" s="24">
        <f t="shared" si="3"/>
        <v>0.41544498658209322</v>
      </c>
    </row>
    <row r="249" spans="1:4">
      <c r="A249" s="25" t="s">
        <v>1519</v>
      </c>
      <c r="B249" s="9">
        <v>734</v>
      </c>
      <c r="C249" s="9">
        <v>390.44</v>
      </c>
      <c r="D249" s="24">
        <f t="shared" si="3"/>
        <v>0.53193460490463218</v>
      </c>
    </row>
    <row r="250" spans="1:4">
      <c r="A250" s="28" t="s">
        <v>1348</v>
      </c>
      <c r="B250" s="29">
        <v>39053</v>
      </c>
      <c r="C250" s="29">
        <v>0</v>
      </c>
      <c r="D250" s="30">
        <f t="shared" si="3"/>
        <v>0</v>
      </c>
    </row>
    <row r="251" spans="1:4">
      <c r="A251" s="25" t="s">
        <v>1520</v>
      </c>
      <c r="B251" s="9">
        <v>39053</v>
      </c>
      <c r="C251" s="9">
        <v>0</v>
      </c>
      <c r="D251" s="24">
        <f t="shared" si="3"/>
        <v>0</v>
      </c>
    </row>
    <row r="252" spans="1:4">
      <c r="A252" s="28" t="s">
        <v>1353</v>
      </c>
      <c r="B252" s="29">
        <v>10200</v>
      </c>
      <c r="C252" s="29">
        <v>0</v>
      </c>
      <c r="D252" s="30">
        <f t="shared" si="3"/>
        <v>0</v>
      </c>
    </row>
    <row r="253" spans="1:4">
      <c r="A253" s="25" t="s">
        <v>1529</v>
      </c>
      <c r="B253" s="9">
        <v>2290</v>
      </c>
      <c r="C253" s="9">
        <v>0</v>
      </c>
      <c r="D253" s="24">
        <f t="shared" si="3"/>
        <v>0</v>
      </c>
    </row>
    <row r="254" spans="1:4">
      <c r="A254" s="25" t="s">
        <v>1536</v>
      </c>
      <c r="B254" s="9">
        <v>7910</v>
      </c>
      <c r="C254" s="9">
        <v>0</v>
      </c>
      <c r="D254" s="24">
        <f t="shared" si="3"/>
        <v>0</v>
      </c>
    </row>
    <row r="255" spans="1:4">
      <c r="A255" s="28" t="s">
        <v>1349</v>
      </c>
      <c r="B255" s="29">
        <v>0</v>
      </c>
      <c r="C255" s="29">
        <v>0</v>
      </c>
      <c r="D255" s="30">
        <v>0</v>
      </c>
    </row>
    <row r="256" spans="1:4">
      <c r="A256" s="25" t="s">
        <v>1544</v>
      </c>
      <c r="B256" s="9">
        <v>0</v>
      </c>
      <c r="C256" s="9">
        <v>0</v>
      </c>
      <c r="D256" s="24">
        <v>0</v>
      </c>
    </row>
    <row r="257" spans="1:4">
      <c r="A257" s="28" t="s">
        <v>1350</v>
      </c>
      <c r="B257" s="29">
        <v>1347196</v>
      </c>
      <c r="C257" s="29">
        <v>1640675.8499999999</v>
      </c>
      <c r="D257" s="30">
        <f t="shared" si="3"/>
        <v>1.2178449535182705</v>
      </c>
    </row>
    <row r="258" spans="1:4">
      <c r="A258" s="25" t="s">
        <v>1743</v>
      </c>
      <c r="B258" s="9">
        <v>11606</v>
      </c>
      <c r="C258" s="9">
        <v>0</v>
      </c>
      <c r="D258" s="24">
        <f t="shared" si="3"/>
        <v>0</v>
      </c>
    </row>
    <row r="259" spans="1:4">
      <c r="A259" s="25" t="s">
        <v>1744</v>
      </c>
      <c r="B259" s="9">
        <v>1200000</v>
      </c>
      <c r="C259" s="9">
        <v>622607.13</v>
      </c>
      <c r="D259" s="24">
        <f t="shared" si="3"/>
        <v>0.51883927500000004</v>
      </c>
    </row>
    <row r="260" spans="1:4">
      <c r="A260" s="25" t="s">
        <v>1522</v>
      </c>
      <c r="B260" s="9">
        <v>8500</v>
      </c>
      <c r="C260" s="9">
        <v>1587.5</v>
      </c>
      <c r="D260" s="24">
        <f t="shared" si="3"/>
        <v>0.18676470588235294</v>
      </c>
    </row>
    <row r="261" spans="1:4">
      <c r="A261" s="25" t="s">
        <v>1550</v>
      </c>
      <c r="B261" s="9">
        <v>800</v>
      </c>
      <c r="C261" s="9">
        <v>0</v>
      </c>
      <c r="D261" s="24">
        <f t="shared" si="3"/>
        <v>0</v>
      </c>
    </row>
    <row r="262" spans="1:4">
      <c r="A262" s="25" t="s">
        <v>1533</v>
      </c>
      <c r="B262" s="9">
        <v>1000</v>
      </c>
      <c r="C262" s="9">
        <v>0</v>
      </c>
      <c r="D262" s="24">
        <f t="shared" ref="D262:D325" si="4">C262/B262</f>
        <v>0</v>
      </c>
    </row>
    <row r="263" spans="1:4">
      <c r="A263" s="25" t="s">
        <v>1745</v>
      </c>
      <c r="B263" s="9">
        <v>100</v>
      </c>
      <c r="C263" s="9">
        <v>965443.71</v>
      </c>
      <c r="D263" s="24">
        <f t="shared" si="4"/>
        <v>9654.4370999999992</v>
      </c>
    </row>
    <row r="264" spans="1:4">
      <c r="A264" s="25" t="s">
        <v>1523</v>
      </c>
      <c r="B264" s="9">
        <v>2000</v>
      </c>
      <c r="C264" s="9">
        <v>173</v>
      </c>
      <c r="D264" s="24">
        <f t="shared" si="4"/>
        <v>8.6499999999999994E-2</v>
      </c>
    </row>
    <row r="265" spans="1:4">
      <c r="A265" s="25" t="s">
        <v>1524</v>
      </c>
      <c r="B265" s="9">
        <v>44202</v>
      </c>
      <c r="C265" s="9">
        <v>0</v>
      </c>
      <c r="D265" s="24">
        <f t="shared" si="4"/>
        <v>0</v>
      </c>
    </row>
    <row r="266" spans="1:4">
      <c r="A266" s="25" t="s">
        <v>1525</v>
      </c>
      <c r="B266" s="9">
        <v>7600</v>
      </c>
      <c r="C266" s="9">
        <v>0</v>
      </c>
      <c r="D266" s="24">
        <f t="shared" si="4"/>
        <v>0</v>
      </c>
    </row>
    <row r="267" spans="1:4">
      <c r="A267" s="25" t="s">
        <v>1526</v>
      </c>
      <c r="B267" s="9">
        <v>20000</v>
      </c>
      <c r="C267" s="9">
        <v>15759.86</v>
      </c>
      <c r="D267" s="24">
        <f t="shared" si="4"/>
        <v>0.78799300000000005</v>
      </c>
    </row>
    <row r="268" spans="1:4">
      <c r="A268" s="25" t="s">
        <v>1534</v>
      </c>
      <c r="B268" s="9">
        <v>0</v>
      </c>
      <c r="C268" s="9">
        <v>0</v>
      </c>
      <c r="D268" s="24">
        <v>0</v>
      </c>
    </row>
    <row r="269" spans="1:4">
      <c r="A269" s="25" t="s">
        <v>1532</v>
      </c>
      <c r="B269" s="9">
        <v>1572</v>
      </c>
      <c r="C269" s="9">
        <v>0</v>
      </c>
      <c r="D269" s="24">
        <f t="shared" si="4"/>
        <v>0</v>
      </c>
    </row>
    <row r="270" spans="1:4">
      <c r="A270" s="25" t="s">
        <v>1527</v>
      </c>
      <c r="B270" s="9">
        <v>26680</v>
      </c>
      <c r="C270" s="9">
        <v>23086.95</v>
      </c>
      <c r="D270" s="24">
        <f t="shared" si="4"/>
        <v>0.86532796101949028</v>
      </c>
    </row>
    <row r="271" spans="1:4">
      <c r="A271" s="25" t="s">
        <v>1528</v>
      </c>
      <c r="B271" s="9">
        <v>23136</v>
      </c>
      <c r="C271" s="9">
        <v>12017.7</v>
      </c>
      <c r="D271" s="24">
        <f t="shared" si="4"/>
        <v>0.5194372406639004</v>
      </c>
    </row>
    <row r="272" spans="1:4">
      <c r="A272" s="27" t="s">
        <v>1327</v>
      </c>
      <c r="B272" s="4">
        <v>-5982390</v>
      </c>
      <c r="C272" s="4">
        <v>0</v>
      </c>
      <c r="D272" s="26">
        <f t="shared" si="4"/>
        <v>0</v>
      </c>
    </row>
    <row r="273" spans="1:4">
      <c r="A273" s="28" t="s">
        <v>1687</v>
      </c>
      <c r="B273" s="29">
        <v>-7723287</v>
      </c>
      <c r="C273" s="29">
        <v>0</v>
      </c>
      <c r="D273" s="30">
        <f t="shared" si="4"/>
        <v>0</v>
      </c>
    </row>
    <row r="274" spans="1:4">
      <c r="A274" s="25" t="s">
        <v>1688</v>
      </c>
      <c r="B274" s="9">
        <v>-7723287</v>
      </c>
      <c r="C274" s="9">
        <v>0</v>
      </c>
      <c r="D274" s="24">
        <f t="shared" si="4"/>
        <v>0</v>
      </c>
    </row>
    <row r="275" spans="1:4">
      <c r="A275" s="28" t="s">
        <v>1689</v>
      </c>
      <c r="B275" s="29">
        <v>1740897</v>
      </c>
      <c r="C275" s="29">
        <v>0</v>
      </c>
      <c r="D275" s="30">
        <f t="shared" si="4"/>
        <v>0</v>
      </c>
    </row>
    <row r="276" spans="1:4">
      <c r="A276" s="25" t="s">
        <v>1690</v>
      </c>
      <c r="B276" s="9">
        <v>229359</v>
      </c>
      <c r="C276" s="9">
        <v>0</v>
      </c>
      <c r="D276" s="24">
        <f t="shared" si="4"/>
        <v>0</v>
      </c>
    </row>
    <row r="277" spans="1:4">
      <c r="A277" s="25" t="s">
        <v>1691</v>
      </c>
      <c r="B277" s="9">
        <v>1009324</v>
      </c>
      <c r="C277" s="9">
        <v>0</v>
      </c>
      <c r="D277" s="24">
        <f t="shared" si="4"/>
        <v>0</v>
      </c>
    </row>
    <row r="278" spans="1:4">
      <c r="A278" s="25" t="s">
        <v>1692</v>
      </c>
      <c r="B278" s="9">
        <v>502214</v>
      </c>
      <c r="C278" s="9">
        <v>0</v>
      </c>
      <c r="D278" s="24">
        <f t="shared" si="4"/>
        <v>0</v>
      </c>
    </row>
    <row r="279" spans="1:4">
      <c r="A279" s="27" t="s">
        <v>1329</v>
      </c>
      <c r="B279" s="4">
        <v>-7528</v>
      </c>
      <c r="C279" s="4">
        <v>0</v>
      </c>
      <c r="D279" s="26">
        <f t="shared" si="4"/>
        <v>0</v>
      </c>
    </row>
    <row r="280" spans="1:4">
      <c r="A280" s="28" t="s">
        <v>1704</v>
      </c>
      <c r="B280" s="29">
        <v>-7528</v>
      </c>
      <c r="C280" s="29">
        <v>0</v>
      </c>
      <c r="D280" s="30">
        <f t="shared" si="4"/>
        <v>0</v>
      </c>
    </row>
    <row r="281" spans="1:4">
      <c r="A281" s="25" t="s">
        <v>1705</v>
      </c>
      <c r="B281" s="9">
        <v>-7528</v>
      </c>
      <c r="C281" s="9">
        <v>0</v>
      </c>
      <c r="D281" s="24">
        <f t="shared" si="4"/>
        <v>0</v>
      </c>
    </row>
    <row r="282" spans="1:4">
      <c r="A282" s="14" t="s">
        <v>1440</v>
      </c>
      <c r="B282" s="4">
        <v>118762</v>
      </c>
      <c r="C282" s="4">
        <v>1391148.55</v>
      </c>
      <c r="D282" s="26">
        <f t="shared" si="4"/>
        <v>11.713751452484802</v>
      </c>
    </row>
    <row r="283" spans="1:4">
      <c r="A283" s="27" t="s">
        <v>1325</v>
      </c>
      <c r="B283" s="4">
        <v>-2300000</v>
      </c>
      <c r="C283" s="4">
        <v>-1750</v>
      </c>
      <c r="D283" s="26">
        <f t="shared" si="4"/>
        <v>7.6086956521739129E-4</v>
      </c>
    </row>
    <row r="284" spans="1:4">
      <c r="A284" s="28" t="s">
        <v>1597</v>
      </c>
      <c r="B284" s="29">
        <v>-2300000</v>
      </c>
      <c r="C284" s="29">
        <v>-1750</v>
      </c>
      <c r="D284" s="30">
        <f t="shared" si="4"/>
        <v>7.6086956521739129E-4</v>
      </c>
    </row>
    <row r="285" spans="1:4">
      <c r="A285" s="25" t="s">
        <v>1746</v>
      </c>
      <c r="B285" s="9">
        <v>-2300000</v>
      </c>
      <c r="C285" s="9">
        <v>-1750</v>
      </c>
      <c r="D285" s="24">
        <f t="shared" si="4"/>
        <v>7.6086956521739129E-4</v>
      </c>
    </row>
    <row r="286" spans="1:4">
      <c r="A286" s="27" t="s">
        <v>1326</v>
      </c>
      <c r="B286" s="4">
        <v>2981554</v>
      </c>
      <c r="C286" s="4">
        <v>1350032.03</v>
      </c>
      <c r="D286" s="26">
        <f t="shared" si="4"/>
        <v>0.45279476071873931</v>
      </c>
    </row>
    <row r="287" spans="1:4">
      <c r="A287" s="28" t="s">
        <v>1346</v>
      </c>
      <c r="B287" s="29">
        <v>2258503</v>
      </c>
      <c r="C287" s="29">
        <v>1056989.4000000001</v>
      </c>
      <c r="D287" s="30">
        <f t="shared" si="4"/>
        <v>0.46800442594054564</v>
      </c>
    </row>
    <row r="288" spans="1:4">
      <c r="A288" s="25" t="s">
        <v>1505</v>
      </c>
      <c r="B288" s="9">
        <v>1792810</v>
      </c>
      <c r="C288" s="9">
        <v>895361</v>
      </c>
      <c r="D288" s="24">
        <f t="shared" si="4"/>
        <v>0.49941767393086828</v>
      </c>
    </row>
    <row r="289" spans="1:4">
      <c r="A289" s="25" t="s">
        <v>1506</v>
      </c>
      <c r="B289" s="9">
        <v>111381</v>
      </c>
      <c r="C289" s="9">
        <v>17022.04</v>
      </c>
      <c r="D289" s="24">
        <f t="shared" si="4"/>
        <v>0.15282714286996885</v>
      </c>
    </row>
    <row r="290" spans="1:4">
      <c r="A290" s="25" t="s">
        <v>1507</v>
      </c>
      <c r="B290" s="9">
        <v>0</v>
      </c>
      <c r="C290" s="9">
        <v>0</v>
      </c>
      <c r="D290" s="24">
        <v>0</v>
      </c>
    </row>
    <row r="291" spans="1:4">
      <c r="A291" s="25" t="s">
        <v>1508</v>
      </c>
      <c r="B291" s="9">
        <v>149401</v>
      </c>
      <c r="C291" s="9">
        <v>53481.45</v>
      </c>
      <c r="D291" s="24">
        <f t="shared" si="4"/>
        <v>0.35797250353076615</v>
      </c>
    </row>
    <row r="292" spans="1:4">
      <c r="A292" s="25" t="s">
        <v>1509</v>
      </c>
      <c r="B292" s="9">
        <v>113528</v>
      </c>
      <c r="C292" s="9">
        <v>33823.160000000003</v>
      </c>
      <c r="D292" s="24">
        <f t="shared" si="4"/>
        <v>0.29792791205693753</v>
      </c>
    </row>
    <row r="293" spans="1:4">
      <c r="A293" s="25" t="s">
        <v>1510</v>
      </c>
      <c r="B293" s="9">
        <v>0</v>
      </c>
      <c r="C293" s="9">
        <v>13752</v>
      </c>
      <c r="D293" s="24">
        <v>0</v>
      </c>
    </row>
    <row r="294" spans="1:4">
      <c r="A294" s="25" t="s">
        <v>1511</v>
      </c>
      <c r="B294" s="9">
        <v>91383</v>
      </c>
      <c r="C294" s="9">
        <v>43549.750000000007</v>
      </c>
      <c r="D294" s="24">
        <f t="shared" si="4"/>
        <v>0.47656292745915552</v>
      </c>
    </row>
    <row r="295" spans="1:4">
      <c r="A295" s="28" t="s">
        <v>1347</v>
      </c>
      <c r="B295" s="29">
        <v>527583</v>
      </c>
      <c r="C295" s="29">
        <v>265961.8</v>
      </c>
      <c r="D295" s="30">
        <f t="shared" si="4"/>
        <v>0.50411366552750936</v>
      </c>
    </row>
    <row r="296" spans="1:4">
      <c r="A296" s="25" t="s">
        <v>1513</v>
      </c>
      <c r="B296" s="9">
        <v>64860</v>
      </c>
      <c r="C296" s="9">
        <v>41848.199999999997</v>
      </c>
      <c r="D296" s="24">
        <f t="shared" si="4"/>
        <v>0.64520814061054577</v>
      </c>
    </row>
    <row r="297" spans="1:4">
      <c r="A297" s="25" t="s">
        <v>1514</v>
      </c>
      <c r="B297" s="9">
        <v>394418</v>
      </c>
      <c r="C297" s="9">
        <v>190058.4</v>
      </c>
      <c r="D297" s="24">
        <f t="shared" si="4"/>
        <v>0.48187050286751615</v>
      </c>
    </row>
    <row r="298" spans="1:4">
      <c r="A298" s="25" t="s">
        <v>1515</v>
      </c>
      <c r="B298" s="9">
        <v>11922</v>
      </c>
      <c r="C298" s="9">
        <v>5735.3099999999995</v>
      </c>
      <c r="D298" s="24">
        <f t="shared" si="4"/>
        <v>0.48106945143432306</v>
      </c>
    </row>
    <row r="299" spans="1:4">
      <c r="A299" s="25" t="s">
        <v>1516</v>
      </c>
      <c r="B299" s="9">
        <v>35856</v>
      </c>
      <c r="C299" s="9">
        <v>17802.09</v>
      </c>
      <c r="D299" s="24">
        <f t="shared" si="4"/>
        <v>0.49648845381526102</v>
      </c>
    </row>
    <row r="300" spans="1:4">
      <c r="A300" s="25" t="s">
        <v>1517</v>
      </c>
      <c r="B300" s="9">
        <v>0</v>
      </c>
      <c r="C300" s="9">
        <v>0</v>
      </c>
      <c r="D300" s="24">
        <v>0</v>
      </c>
    </row>
    <row r="301" spans="1:4">
      <c r="A301" s="25" t="s">
        <v>1518</v>
      </c>
      <c r="B301" s="9">
        <v>19956</v>
      </c>
      <c r="C301" s="9">
        <v>10233.040000000001</v>
      </c>
      <c r="D301" s="24">
        <f t="shared" si="4"/>
        <v>0.5127801162557627</v>
      </c>
    </row>
    <row r="302" spans="1:4">
      <c r="A302" s="25" t="s">
        <v>1519</v>
      </c>
      <c r="B302" s="9">
        <v>571</v>
      </c>
      <c r="C302" s="9">
        <v>284.76</v>
      </c>
      <c r="D302" s="24">
        <f t="shared" si="4"/>
        <v>0.49870402802101577</v>
      </c>
    </row>
    <row r="303" spans="1:4">
      <c r="A303" s="28" t="s">
        <v>1564</v>
      </c>
      <c r="B303" s="29">
        <v>0</v>
      </c>
      <c r="C303" s="29">
        <v>0</v>
      </c>
      <c r="D303" s="30">
        <v>0</v>
      </c>
    </row>
    <row r="304" spans="1:4">
      <c r="A304" s="25" t="s">
        <v>1747</v>
      </c>
      <c r="B304" s="9">
        <v>-5000</v>
      </c>
      <c r="C304" s="9">
        <v>0</v>
      </c>
      <c r="D304" s="24">
        <f t="shared" si="4"/>
        <v>0</v>
      </c>
    </row>
    <row r="305" spans="1:4">
      <c r="A305" s="25" t="s">
        <v>1748</v>
      </c>
      <c r="B305" s="9">
        <v>5000</v>
      </c>
      <c r="C305" s="9">
        <v>0</v>
      </c>
      <c r="D305" s="24">
        <f t="shared" si="4"/>
        <v>0</v>
      </c>
    </row>
    <row r="306" spans="1:4">
      <c r="A306" s="28" t="s">
        <v>1348</v>
      </c>
      <c r="B306" s="29">
        <v>6712</v>
      </c>
      <c r="C306" s="29">
        <v>0</v>
      </c>
      <c r="D306" s="30">
        <f t="shared" si="4"/>
        <v>0</v>
      </c>
    </row>
    <row r="307" spans="1:4">
      <c r="A307" s="25" t="s">
        <v>1520</v>
      </c>
      <c r="B307" s="9">
        <v>6712</v>
      </c>
      <c r="C307" s="9">
        <v>0</v>
      </c>
      <c r="D307" s="24">
        <f t="shared" si="4"/>
        <v>0</v>
      </c>
    </row>
    <row r="308" spans="1:4">
      <c r="A308" s="28" t="s">
        <v>1353</v>
      </c>
      <c r="B308" s="29">
        <v>30595</v>
      </c>
      <c r="C308" s="29">
        <v>481.3</v>
      </c>
      <c r="D308" s="30">
        <f t="shared" si="4"/>
        <v>1.5731328648471973E-2</v>
      </c>
    </row>
    <row r="309" spans="1:4">
      <c r="A309" s="25" t="s">
        <v>1529</v>
      </c>
      <c r="B309" s="9">
        <v>1455</v>
      </c>
      <c r="C309" s="9">
        <v>0</v>
      </c>
      <c r="D309" s="24">
        <f t="shared" si="4"/>
        <v>0</v>
      </c>
    </row>
    <row r="310" spans="1:4">
      <c r="A310" s="25" t="s">
        <v>1536</v>
      </c>
      <c r="B310" s="9">
        <v>5317</v>
      </c>
      <c r="C310" s="9">
        <v>0</v>
      </c>
      <c r="D310" s="24">
        <f t="shared" si="4"/>
        <v>0</v>
      </c>
    </row>
    <row r="311" spans="1:4">
      <c r="A311" s="25" t="s">
        <v>1542</v>
      </c>
      <c r="B311" s="9">
        <v>3507</v>
      </c>
      <c r="C311" s="9">
        <v>0</v>
      </c>
      <c r="D311" s="24">
        <f t="shared" si="4"/>
        <v>0</v>
      </c>
    </row>
    <row r="312" spans="1:4">
      <c r="A312" s="25" t="s">
        <v>1557</v>
      </c>
      <c r="B312" s="9">
        <v>19767</v>
      </c>
      <c r="C312" s="9">
        <v>481.3</v>
      </c>
      <c r="D312" s="24">
        <f t="shared" si="4"/>
        <v>2.4348661911266254E-2</v>
      </c>
    </row>
    <row r="313" spans="1:4">
      <c r="A313" s="25" t="s">
        <v>1543</v>
      </c>
      <c r="B313" s="9">
        <v>549</v>
      </c>
      <c r="C313" s="9">
        <v>0</v>
      </c>
      <c r="D313" s="24">
        <f t="shared" si="4"/>
        <v>0</v>
      </c>
    </row>
    <row r="314" spans="1:4">
      <c r="A314" s="28" t="s">
        <v>1351</v>
      </c>
      <c r="B314" s="29">
        <v>8383</v>
      </c>
      <c r="C314" s="29">
        <v>0</v>
      </c>
      <c r="D314" s="30">
        <f t="shared" si="4"/>
        <v>0</v>
      </c>
    </row>
    <row r="315" spans="1:4">
      <c r="A315" s="25" t="s">
        <v>1665</v>
      </c>
      <c r="B315" s="9">
        <v>8383</v>
      </c>
      <c r="C315" s="9">
        <v>0</v>
      </c>
      <c r="D315" s="24">
        <f t="shared" si="4"/>
        <v>0</v>
      </c>
    </row>
    <row r="316" spans="1:4">
      <c r="A316" s="28" t="s">
        <v>1350</v>
      </c>
      <c r="B316" s="29">
        <v>149778</v>
      </c>
      <c r="C316" s="29">
        <v>26599.53</v>
      </c>
      <c r="D316" s="30">
        <f t="shared" si="4"/>
        <v>0.17759303769578977</v>
      </c>
    </row>
    <row r="317" spans="1:4">
      <c r="A317" s="25" t="s">
        <v>1533</v>
      </c>
      <c r="B317" s="9">
        <v>10000</v>
      </c>
      <c r="C317" s="9">
        <v>4438.32</v>
      </c>
      <c r="D317" s="24">
        <f t="shared" si="4"/>
        <v>0.44383199999999995</v>
      </c>
    </row>
    <row r="318" spans="1:4">
      <c r="A318" s="25" t="s">
        <v>1535</v>
      </c>
      <c r="B318" s="9">
        <v>13033</v>
      </c>
      <c r="C318" s="9">
        <v>0</v>
      </c>
      <c r="D318" s="24">
        <f t="shared" si="4"/>
        <v>0</v>
      </c>
    </row>
    <row r="319" spans="1:4">
      <c r="A319" s="25" t="s">
        <v>1530</v>
      </c>
      <c r="B319" s="9">
        <v>11</v>
      </c>
      <c r="C319" s="9">
        <v>0</v>
      </c>
      <c r="D319" s="24">
        <f t="shared" si="4"/>
        <v>0</v>
      </c>
    </row>
    <row r="320" spans="1:4">
      <c r="A320" s="25" t="s">
        <v>1524</v>
      </c>
      <c r="B320" s="9">
        <v>25121</v>
      </c>
      <c r="C320" s="9">
        <v>0</v>
      </c>
      <c r="D320" s="24">
        <f t="shared" si="4"/>
        <v>0</v>
      </c>
    </row>
    <row r="321" spans="1:4">
      <c r="A321" s="25" t="s">
        <v>1525</v>
      </c>
      <c r="B321" s="9">
        <v>15000</v>
      </c>
      <c r="C321" s="9">
        <v>0</v>
      </c>
      <c r="D321" s="24">
        <f t="shared" si="4"/>
        <v>0</v>
      </c>
    </row>
    <row r="322" spans="1:4">
      <c r="A322" s="25" t="s">
        <v>1531</v>
      </c>
      <c r="B322" s="9">
        <v>28798</v>
      </c>
      <c r="C322" s="9">
        <v>11918.16</v>
      </c>
      <c r="D322" s="24">
        <f t="shared" si="4"/>
        <v>0.41385373984304463</v>
      </c>
    </row>
    <row r="323" spans="1:4">
      <c r="A323" s="25" t="s">
        <v>1526</v>
      </c>
      <c r="B323" s="9">
        <v>40207</v>
      </c>
      <c r="C323" s="9">
        <v>7420.5</v>
      </c>
      <c r="D323" s="24">
        <f t="shared" si="4"/>
        <v>0.18455741537543213</v>
      </c>
    </row>
    <row r="324" spans="1:4">
      <c r="A324" s="25" t="s">
        <v>1534</v>
      </c>
      <c r="B324" s="9">
        <v>9460</v>
      </c>
      <c r="C324" s="9">
        <v>240.42</v>
      </c>
      <c r="D324" s="24">
        <f t="shared" si="4"/>
        <v>2.5414376321353065E-2</v>
      </c>
    </row>
    <row r="325" spans="1:4">
      <c r="A325" s="25" t="s">
        <v>1527</v>
      </c>
      <c r="B325" s="9">
        <v>3000</v>
      </c>
      <c r="C325" s="9">
        <v>100</v>
      </c>
      <c r="D325" s="24">
        <f t="shared" si="4"/>
        <v>3.3333333333333333E-2</v>
      </c>
    </row>
    <row r="326" spans="1:4">
      <c r="A326" s="25" t="s">
        <v>1528</v>
      </c>
      <c r="B326" s="9">
        <v>5148</v>
      </c>
      <c r="C326" s="9">
        <v>2482.1299999999997</v>
      </c>
      <c r="D326" s="24">
        <f t="shared" ref="D326:D379" si="5">C326/B326</f>
        <v>0.48215423465423457</v>
      </c>
    </row>
    <row r="327" spans="1:4">
      <c r="A327" s="27" t="s">
        <v>1327</v>
      </c>
      <c r="B327" s="4">
        <v>-562792</v>
      </c>
      <c r="C327" s="4">
        <v>42866.52</v>
      </c>
      <c r="D327" s="26">
        <f t="shared" si="5"/>
        <v>-7.6167607215454375E-2</v>
      </c>
    </row>
    <row r="328" spans="1:4">
      <c r="A328" s="28" t="s">
        <v>1687</v>
      </c>
      <c r="B328" s="29">
        <v>-912088</v>
      </c>
      <c r="C328" s="29">
        <v>0</v>
      </c>
      <c r="D328" s="30">
        <f t="shared" si="5"/>
        <v>0</v>
      </c>
    </row>
    <row r="329" spans="1:4">
      <c r="A329" s="25" t="s">
        <v>1688</v>
      </c>
      <c r="B329" s="9">
        <v>-912088</v>
      </c>
      <c r="C329" s="9">
        <v>0</v>
      </c>
      <c r="D329" s="24">
        <f t="shared" si="5"/>
        <v>0</v>
      </c>
    </row>
    <row r="330" spans="1:4">
      <c r="A330" s="28" t="s">
        <v>1689</v>
      </c>
      <c r="B330" s="29">
        <v>349296</v>
      </c>
      <c r="C330" s="29">
        <v>42866.52</v>
      </c>
      <c r="D330" s="30">
        <f t="shared" si="5"/>
        <v>0.1227226192112134</v>
      </c>
    </row>
    <row r="331" spans="1:4">
      <c r="A331" s="25" t="s">
        <v>1690</v>
      </c>
      <c r="B331" s="9">
        <v>108431</v>
      </c>
      <c r="C331" s="9">
        <v>0</v>
      </c>
      <c r="D331" s="24">
        <f t="shared" si="5"/>
        <v>0</v>
      </c>
    </row>
    <row r="332" spans="1:4">
      <c r="A332" s="25" t="s">
        <v>1691</v>
      </c>
      <c r="B332" s="9">
        <v>201865</v>
      </c>
      <c r="C332" s="9">
        <v>0</v>
      </c>
      <c r="D332" s="24">
        <f t="shared" si="5"/>
        <v>0</v>
      </c>
    </row>
    <row r="333" spans="1:4">
      <c r="A333" s="25" t="s">
        <v>1749</v>
      </c>
      <c r="B333" s="9">
        <v>39000</v>
      </c>
      <c r="C333" s="9">
        <v>42866.52</v>
      </c>
      <c r="D333" s="24">
        <f t="shared" si="5"/>
        <v>1.0991415384615384</v>
      </c>
    </row>
    <row r="334" spans="1:4">
      <c r="A334" s="14" t="s">
        <v>1443</v>
      </c>
      <c r="B334" s="4">
        <v>508283</v>
      </c>
      <c r="C334" s="4">
        <v>1550842.5399999998</v>
      </c>
      <c r="D334" s="26">
        <f t="shared" si="5"/>
        <v>3.0511398964749947</v>
      </c>
    </row>
    <row r="335" spans="1:4">
      <c r="A335" s="27" t="s">
        <v>1326</v>
      </c>
      <c r="B335" s="4">
        <v>3682385</v>
      </c>
      <c r="C335" s="4">
        <v>1550842.5399999998</v>
      </c>
      <c r="D335" s="26">
        <f t="shared" si="5"/>
        <v>0.42115165578830022</v>
      </c>
    </row>
    <row r="336" spans="1:4">
      <c r="A336" s="28" t="s">
        <v>1346</v>
      </c>
      <c r="B336" s="29">
        <v>2584788</v>
      </c>
      <c r="C336" s="29">
        <v>1232805.2699999998</v>
      </c>
      <c r="D336" s="30">
        <f t="shared" si="5"/>
        <v>0.47694637625987113</v>
      </c>
    </row>
    <row r="337" spans="1:4">
      <c r="A337" s="25" t="s">
        <v>1505</v>
      </c>
      <c r="B337" s="9">
        <v>2057368</v>
      </c>
      <c r="C337" s="9">
        <v>1007937.8899999999</v>
      </c>
      <c r="D337" s="24">
        <f t="shared" si="5"/>
        <v>0.48991618903375572</v>
      </c>
    </row>
    <row r="338" spans="1:4">
      <c r="A338" s="25" t="s">
        <v>1506</v>
      </c>
      <c r="B338" s="9">
        <v>139677</v>
      </c>
      <c r="C338" s="9">
        <v>25242.23</v>
      </c>
      <c r="D338" s="24">
        <f t="shared" si="5"/>
        <v>0.1807185864530309</v>
      </c>
    </row>
    <row r="339" spans="1:4">
      <c r="A339" s="25" t="s">
        <v>1507</v>
      </c>
      <c r="B339" s="9">
        <v>0</v>
      </c>
      <c r="C339" s="9">
        <v>0</v>
      </c>
      <c r="D339" s="24">
        <v>0</v>
      </c>
    </row>
    <row r="340" spans="1:4">
      <c r="A340" s="25" t="s">
        <v>1508</v>
      </c>
      <c r="B340" s="9">
        <v>161096</v>
      </c>
      <c r="C340" s="9">
        <v>132252.91</v>
      </c>
      <c r="D340" s="24">
        <f t="shared" si="5"/>
        <v>0.82095713115161151</v>
      </c>
    </row>
    <row r="341" spans="1:4">
      <c r="A341" s="25" t="s">
        <v>1509</v>
      </c>
      <c r="B341" s="9">
        <v>77050</v>
      </c>
      <c r="C341" s="9">
        <v>56202.239999999998</v>
      </c>
      <c r="D341" s="24">
        <f t="shared" si="5"/>
        <v>0.7294255678131083</v>
      </c>
    </row>
    <row r="342" spans="1:4">
      <c r="A342" s="25" t="s">
        <v>1510</v>
      </c>
      <c r="B342" s="9">
        <v>17334</v>
      </c>
      <c r="C342" s="9">
        <v>11170</v>
      </c>
      <c r="D342" s="24">
        <f t="shared" si="5"/>
        <v>0.64439829237337021</v>
      </c>
    </row>
    <row r="343" spans="1:4">
      <c r="A343" s="25" t="s">
        <v>1511</v>
      </c>
      <c r="B343" s="9">
        <v>132263</v>
      </c>
      <c r="C343" s="9">
        <v>0</v>
      </c>
      <c r="D343" s="24">
        <f t="shared" si="5"/>
        <v>0</v>
      </c>
    </row>
    <row r="344" spans="1:4">
      <c r="A344" s="25" t="s">
        <v>1512</v>
      </c>
      <c r="B344" s="9">
        <v>0</v>
      </c>
      <c r="C344" s="9">
        <v>0</v>
      </c>
      <c r="D344" s="24">
        <v>0</v>
      </c>
    </row>
    <row r="345" spans="1:4">
      <c r="A345" s="28" t="s">
        <v>1347</v>
      </c>
      <c r="B345" s="29">
        <v>605911</v>
      </c>
      <c r="C345" s="29">
        <v>201873.85000000003</v>
      </c>
      <c r="D345" s="30">
        <f t="shared" si="5"/>
        <v>0.33317409652572744</v>
      </c>
    </row>
    <row r="346" spans="1:4">
      <c r="A346" s="25" t="s">
        <v>1513</v>
      </c>
      <c r="B346" s="9">
        <v>115948</v>
      </c>
      <c r="C346" s="9">
        <v>30589.200000000001</v>
      </c>
      <c r="D346" s="24">
        <f t="shared" si="5"/>
        <v>0.26381826335943698</v>
      </c>
    </row>
    <row r="347" spans="1:4">
      <c r="A347" s="25" t="s">
        <v>1514</v>
      </c>
      <c r="B347" s="9">
        <v>411281</v>
      </c>
      <c r="C347" s="9">
        <v>141593.28</v>
      </c>
      <c r="D347" s="24">
        <f t="shared" si="5"/>
        <v>0.34427381765751397</v>
      </c>
    </row>
    <row r="348" spans="1:4">
      <c r="A348" s="25" t="s">
        <v>1515</v>
      </c>
      <c r="B348" s="9">
        <v>12635</v>
      </c>
      <c r="C348" s="9">
        <v>4907.76</v>
      </c>
      <c r="D348" s="24">
        <f t="shared" si="5"/>
        <v>0.38842580134546895</v>
      </c>
    </row>
    <row r="349" spans="1:4">
      <c r="A349" s="25" t="s">
        <v>1516</v>
      </c>
      <c r="B349" s="9">
        <v>38663</v>
      </c>
      <c r="C349" s="9">
        <v>13159.98</v>
      </c>
      <c r="D349" s="24">
        <f t="shared" si="5"/>
        <v>0.34037658743501537</v>
      </c>
    </row>
    <row r="350" spans="1:4">
      <c r="A350" s="25" t="s">
        <v>1517</v>
      </c>
      <c r="B350" s="9">
        <v>0</v>
      </c>
      <c r="C350" s="9">
        <v>0</v>
      </c>
      <c r="D350" s="24">
        <v>0</v>
      </c>
    </row>
    <row r="351" spans="1:4">
      <c r="A351" s="25" t="s">
        <v>1518</v>
      </c>
      <c r="B351" s="9">
        <v>26813</v>
      </c>
      <c r="C351" s="9">
        <v>11399.89</v>
      </c>
      <c r="D351" s="24">
        <f t="shared" si="5"/>
        <v>0.42516279416700853</v>
      </c>
    </row>
    <row r="352" spans="1:4">
      <c r="A352" s="25" t="s">
        <v>1519</v>
      </c>
      <c r="B352" s="9">
        <v>571</v>
      </c>
      <c r="C352" s="9">
        <v>223.74</v>
      </c>
      <c r="D352" s="24">
        <f t="shared" si="5"/>
        <v>0.39183887915936955</v>
      </c>
    </row>
    <row r="353" spans="1:4">
      <c r="A353" s="28" t="s">
        <v>1348</v>
      </c>
      <c r="B353" s="29">
        <v>21571</v>
      </c>
      <c r="C353" s="29">
        <v>0</v>
      </c>
      <c r="D353" s="30">
        <f t="shared" si="5"/>
        <v>0</v>
      </c>
    </row>
    <row r="354" spans="1:4">
      <c r="A354" s="25" t="s">
        <v>1520</v>
      </c>
      <c r="B354" s="9">
        <v>21571</v>
      </c>
      <c r="C354" s="9">
        <v>0</v>
      </c>
      <c r="D354" s="24">
        <f t="shared" si="5"/>
        <v>0</v>
      </c>
    </row>
    <row r="355" spans="1:4">
      <c r="A355" s="28" t="s">
        <v>1353</v>
      </c>
      <c r="B355" s="29">
        <v>603</v>
      </c>
      <c r="C355" s="29">
        <v>0</v>
      </c>
      <c r="D355" s="30">
        <f t="shared" si="5"/>
        <v>0</v>
      </c>
    </row>
    <row r="356" spans="1:4">
      <c r="A356" s="25" t="s">
        <v>1529</v>
      </c>
      <c r="B356" s="9">
        <v>24</v>
      </c>
      <c r="C356" s="9">
        <v>0</v>
      </c>
      <c r="D356" s="24">
        <f t="shared" si="5"/>
        <v>0</v>
      </c>
    </row>
    <row r="357" spans="1:4">
      <c r="A357" s="25" t="s">
        <v>1536</v>
      </c>
      <c r="B357" s="9">
        <v>132</v>
      </c>
      <c r="C357" s="9">
        <v>0</v>
      </c>
      <c r="D357" s="24">
        <f t="shared" si="5"/>
        <v>0</v>
      </c>
    </row>
    <row r="358" spans="1:4">
      <c r="A358" s="25" t="s">
        <v>1557</v>
      </c>
      <c r="B358" s="9">
        <v>447</v>
      </c>
      <c r="C358" s="9">
        <v>0</v>
      </c>
      <c r="D358" s="24">
        <f t="shared" si="5"/>
        <v>0</v>
      </c>
    </row>
    <row r="359" spans="1:4">
      <c r="A359" s="25" t="s">
        <v>1521</v>
      </c>
      <c r="B359" s="9">
        <v>0</v>
      </c>
      <c r="C359" s="9">
        <v>0</v>
      </c>
      <c r="D359" s="24">
        <v>0</v>
      </c>
    </row>
    <row r="360" spans="1:4">
      <c r="A360" s="28" t="s">
        <v>1350</v>
      </c>
      <c r="B360" s="29">
        <v>469512</v>
      </c>
      <c r="C360" s="29">
        <v>116163.42000000001</v>
      </c>
      <c r="D360" s="30">
        <f t="shared" si="5"/>
        <v>0.24741310126258756</v>
      </c>
    </row>
    <row r="361" spans="1:4">
      <c r="A361" s="25" t="s">
        <v>1549</v>
      </c>
      <c r="B361" s="9">
        <v>320350</v>
      </c>
      <c r="C361" s="9">
        <v>63528.21</v>
      </c>
      <c r="D361" s="24">
        <f t="shared" si="5"/>
        <v>0.19830875604807241</v>
      </c>
    </row>
    <row r="362" spans="1:4">
      <c r="A362" s="25" t="s">
        <v>1533</v>
      </c>
      <c r="B362" s="9">
        <v>500</v>
      </c>
      <c r="C362" s="9">
        <v>0</v>
      </c>
      <c r="D362" s="24">
        <f t="shared" si="5"/>
        <v>0</v>
      </c>
    </row>
    <row r="363" spans="1:4">
      <c r="A363" s="25" t="s">
        <v>1523</v>
      </c>
      <c r="B363" s="9">
        <v>2000</v>
      </c>
      <c r="C363" s="9">
        <v>0</v>
      </c>
      <c r="D363" s="24">
        <f t="shared" si="5"/>
        <v>0</v>
      </c>
    </row>
    <row r="364" spans="1:4">
      <c r="A364" s="25" t="s">
        <v>1524</v>
      </c>
      <c r="B364" s="9">
        <v>28774</v>
      </c>
      <c r="C364" s="9">
        <v>0</v>
      </c>
      <c r="D364" s="24">
        <f t="shared" si="5"/>
        <v>0</v>
      </c>
    </row>
    <row r="365" spans="1:4">
      <c r="A365" s="25" t="s">
        <v>1525</v>
      </c>
      <c r="B365" s="9">
        <v>8000</v>
      </c>
      <c r="C365" s="9">
        <v>1590.3300000000002</v>
      </c>
      <c r="D365" s="24">
        <f t="shared" si="5"/>
        <v>0.19879125000000003</v>
      </c>
    </row>
    <row r="366" spans="1:4">
      <c r="A366" s="25" t="s">
        <v>1531</v>
      </c>
      <c r="B366" s="9">
        <v>910</v>
      </c>
      <c r="C366" s="9">
        <v>0</v>
      </c>
      <c r="D366" s="24">
        <f t="shared" si="5"/>
        <v>0</v>
      </c>
    </row>
    <row r="367" spans="1:4">
      <c r="A367" s="25" t="s">
        <v>1526</v>
      </c>
      <c r="B367" s="9">
        <v>68990</v>
      </c>
      <c r="C367" s="9">
        <v>24354.53</v>
      </c>
      <c r="D367" s="24">
        <f t="shared" si="5"/>
        <v>0.3530153645455863</v>
      </c>
    </row>
    <row r="368" spans="1:4">
      <c r="A368" s="25" t="s">
        <v>1534</v>
      </c>
      <c r="B368" s="9">
        <v>2000</v>
      </c>
      <c r="C368" s="9">
        <v>1752</v>
      </c>
      <c r="D368" s="24">
        <f t="shared" si="5"/>
        <v>0.876</v>
      </c>
    </row>
    <row r="369" spans="1:4">
      <c r="A369" s="25" t="s">
        <v>1527</v>
      </c>
      <c r="B369" s="9">
        <v>20000</v>
      </c>
      <c r="C369" s="9">
        <v>15194.86</v>
      </c>
      <c r="D369" s="24">
        <f t="shared" si="5"/>
        <v>0.75974300000000006</v>
      </c>
    </row>
    <row r="370" spans="1:4">
      <c r="A370" s="25" t="s">
        <v>1528</v>
      </c>
      <c r="B370" s="9">
        <v>17988</v>
      </c>
      <c r="C370" s="9">
        <v>9743.49</v>
      </c>
      <c r="D370" s="24">
        <f t="shared" si="5"/>
        <v>0.54166611074049364</v>
      </c>
    </row>
    <row r="371" spans="1:4">
      <c r="A371" s="27" t="s">
        <v>1327</v>
      </c>
      <c r="B371" s="4">
        <v>-3164276</v>
      </c>
      <c r="C371" s="4">
        <v>0</v>
      </c>
      <c r="D371" s="26">
        <f t="shared" si="5"/>
        <v>0</v>
      </c>
    </row>
    <row r="372" spans="1:4">
      <c r="A372" s="28" t="s">
        <v>1687</v>
      </c>
      <c r="B372" s="29">
        <v>-3433666</v>
      </c>
      <c r="C372" s="29">
        <v>0</v>
      </c>
      <c r="D372" s="30">
        <f t="shared" si="5"/>
        <v>0</v>
      </c>
    </row>
    <row r="373" spans="1:4">
      <c r="A373" s="25" t="s">
        <v>1688</v>
      </c>
      <c r="B373" s="9">
        <v>-3433666</v>
      </c>
      <c r="C373" s="9">
        <v>0</v>
      </c>
      <c r="D373" s="24">
        <f t="shared" si="5"/>
        <v>0</v>
      </c>
    </row>
    <row r="374" spans="1:4">
      <c r="A374" s="28" t="s">
        <v>1689</v>
      </c>
      <c r="B374" s="29">
        <v>269390</v>
      </c>
      <c r="C374" s="29">
        <v>0</v>
      </c>
      <c r="D374" s="30">
        <f t="shared" si="5"/>
        <v>0</v>
      </c>
    </row>
    <row r="375" spans="1:4">
      <c r="A375" s="25" t="s">
        <v>1690</v>
      </c>
      <c r="B375" s="9">
        <v>269390</v>
      </c>
      <c r="C375" s="9">
        <v>0</v>
      </c>
      <c r="D375" s="24">
        <f t="shared" si="5"/>
        <v>0</v>
      </c>
    </row>
    <row r="376" spans="1:4">
      <c r="A376" s="27" t="s">
        <v>1329</v>
      </c>
      <c r="B376" s="4">
        <v>-9826</v>
      </c>
      <c r="C376" s="4">
        <v>0</v>
      </c>
      <c r="D376" s="26">
        <f t="shared" si="5"/>
        <v>0</v>
      </c>
    </row>
    <row r="377" spans="1:4">
      <c r="A377" s="28" t="s">
        <v>1704</v>
      </c>
      <c r="B377" s="29">
        <v>-9826</v>
      </c>
      <c r="C377" s="29">
        <v>0</v>
      </c>
      <c r="D377" s="30">
        <f t="shared" si="5"/>
        <v>0</v>
      </c>
    </row>
    <row r="378" spans="1:4">
      <c r="A378" s="25" t="s">
        <v>1705</v>
      </c>
      <c r="B378" s="9">
        <v>-9826</v>
      </c>
      <c r="C378" s="9">
        <v>0</v>
      </c>
      <c r="D378" s="24">
        <f t="shared" si="5"/>
        <v>0</v>
      </c>
    </row>
    <row r="379" spans="1:4">
      <c r="A379" s="16" t="s">
        <v>1345</v>
      </c>
      <c r="B379" s="4">
        <v>-247454008</v>
      </c>
      <c r="C379" s="4">
        <v>-181748674.23000002</v>
      </c>
      <c r="D379" s="26">
        <f t="shared" si="5"/>
        <v>0.73447456235988717</v>
      </c>
    </row>
    <row r="380" spans="1:4">
      <c r="B380" s="2"/>
      <c r="C380" s="2"/>
    </row>
    <row r="381" spans="1:4">
      <c r="B381" s="2"/>
      <c r="C381" s="2"/>
    </row>
    <row r="382" spans="1:4">
      <c r="B382" s="2"/>
      <c r="C382" s="2"/>
    </row>
    <row r="383" spans="1:4">
      <c r="B383" s="2"/>
      <c r="C383" s="2"/>
    </row>
    <row r="384" spans="1:4">
      <c r="B384" s="2"/>
      <c r="C384" s="2"/>
    </row>
    <row r="385" spans="2:3">
      <c r="B385" s="2"/>
      <c r="C385" s="2"/>
    </row>
    <row r="386" spans="2:3">
      <c r="B386" s="2"/>
      <c r="C386" s="2"/>
    </row>
    <row r="387" spans="2:3">
      <c r="B387" s="2"/>
      <c r="C387" s="2"/>
    </row>
    <row r="388" spans="2:3">
      <c r="B388" s="2"/>
      <c r="C388" s="2"/>
    </row>
    <row r="389" spans="2:3">
      <c r="B389" s="2"/>
      <c r="C389" s="2"/>
    </row>
    <row r="390" spans="2:3">
      <c r="B390" s="2"/>
      <c r="C390" s="2"/>
    </row>
    <row r="391" spans="2:3">
      <c r="B391" s="2"/>
      <c r="C391" s="2"/>
    </row>
    <row r="392" spans="2:3">
      <c r="B392" s="2"/>
      <c r="C392" s="2"/>
    </row>
    <row r="393" spans="2:3">
      <c r="B393" s="2"/>
      <c r="C393" s="2"/>
    </row>
    <row r="394" spans="2:3">
      <c r="B394" s="2"/>
      <c r="C394" s="2"/>
    </row>
    <row r="395" spans="2:3">
      <c r="B395" s="2"/>
      <c r="C395" s="2"/>
    </row>
    <row r="396" spans="2:3">
      <c r="B396" s="2"/>
      <c r="C396" s="2"/>
    </row>
    <row r="397" spans="2:3">
      <c r="B397" s="2"/>
      <c r="C397" s="2"/>
    </row>
    <row r="398" spans="2:3">
      <c r="B398" s="2"/>
      <c r="C398" s="2"/>
    </row>
    <row r="399" spans="2:3">
      <c r="B399" s="2"/>
      <c r="C399" s="2"/>
    </row>
    <row r="400" spans="2:3">
      <c r="B400" s="2"/>
      <c r="C400" s="2"/>
    </row>
    <row r="401" spans="2:3">
      <c r="B401" s="2"/>
      <c r="C401" s="2"/>
    </row>
    <row r="402" spans="2:3">
      <c r="B402" s="2"/>
      <c r="C402" s="2"/>
    </row>
    <row r="403" spans="2:3">
      <c r="B403" s="2"/>
      <c r="C403" s="2"/>
    </row>
    <row r="404" spans="2:3">
      <c r="B404" s="2"/>
      <c r="C404" s="2"/>
    </row>
    <row r="405" spans="2:3">
      <c r="B405" s="2"/>
      <c r="C405" s="2"/>
    </row>
    <row r="406" spans="2:3">
      <c r="B406" s="2"/>
      <c r="C406" s="2"/>
    </row>
    <row r="407" spans="2:3">
      <c r="B407" s="2"/>
      <c r="C407" s="2"/>
    </row>
    <row r="408" spans="2:3">
      <c r="B408" s="2"/>
      <c r="C408" s="2"/>
    </row>
    <row r="409" spans="2:3">
      <c r="B409" s="2"/>
      <c r="C409" s="2"/>
    </row>
    <row r="410" spans="2:3">
      <c r="B410" s="2"/>
      <c r="C410" s="2"/>
    </row>
    <row r="411" spans="2:3">
      <c r="B411" s="2"/>
      <c r="C411" s="2"/>
    </row>
    <row r="412" spans="2:3">
      <c r="B412" s="2"/>
      <c r="C412" s="2"/>
    </row>
    <row r="413" spans="2:3">
      <c r="B413" s="2"/>
      <c r="C413" s="2"/>
    </row>
    <row r="414" spans="2:3">
      <c r="B414" s="2"/>
      <c r="C414" s="2"/>
    </row>
    <row r="415" spans="2:3">
      <c r="B415" s="2"/>
      <c r="C415" s="2"/>
    </row>
    <row r="416" spans="2:3">
      <c r="B416" s="2"/>
      <c r="C416" s="2"/>
    </row>
    <row r="417" spans="2:3">
      <c r="B417" s="2"/>
      <c r="C417" s="2"/>
    </row>
    <row r="418" spans="2:3">
      <c r="B418" s="2"/>
      <c r="C418" s="2"/>
    </row>
    <row r="419" spans="2:3">
      <c r="B419" s="2"/>
      <c r="C419" s="2"/>
    </row>
    <row r="420" spans="2:3">
      <c r="B420" s="2"/>
      <c r="C420" s="2"/>
    </row>
    <row r="421" spans="2:3">
      <c r="B421" s="2"/>
      <c r="C421" s="2"/>
    </row>
    <row r="422" spans="2:3">
      <c r="B422" s="2"/>
      <c r="C422" s="2"/>
    </row>
    <row r="423" spans="2:3">
      <c r="B423" s="2"/>
      <c r="C423" s="2"/>
    </row>
    <row r="424" spans="2:3">
      <c r="B424" s="2"/>
      <c r="C424" s="2"/>
    </row>
    <row r="425" spans="2:3">
      <c r="B425" s="2"/>
      <c r="C425" s="2"/>
    </row>
    <row r="426" spans="2:3">
      <c r="B426" s="2"/>
      <c r="C426" s="2"/>
    </row>
    <row r="427" spans="2:3">
      <c r="B427" s="2"/>
      <c r="C427" s="2"/>
    </row>
    <row r="428" spans="2:3">
      <c r="B428" s="2"/>
      <c r="C428" s="2"/>
    </row>
    <row r="429" spans="2:3">
      <c r="B429" s="2"/>
      <c r="C429" s="2"/>
    </row>
    <row r="430" spans="2:3">
      <c r="B430" s="2"/>
      <c r="C430" s="2"/>
    </row>
    <row r="431" spans="2:3">
      <c r="B431" s="2"/>
      <c r="C431" s="2"/>
    </row>
    <row r="432" spans="2:3">
      <c r="B432" s="2"/>
      <c r="C432" s="2"/>
    </row>
    <row r="433" spans="2:3">
      <c r="B433" s="2"/>
      <c r="C433" s="2"/>
    </row>
    <row r="434" spans="2:3">
      <c r="B434" s="2"/>
      <c r="C434" s="2"/>
    </row>
    <row r="435" spans="2:3">
      <c r="B435" s="2"/>
      <c r="C435" s="2"/>
    </row>
    <row r="436" spans="2:3">
      <c r="B436" s="2"/>
      <c r="C436" s="2"/>
    </row>
    <row r="437" spans="2:3">
      <c r="B437" s="2"/>
      <c r="C437" s="2"/>
    </row>
    <row r="438" spans="2:3">
      <c r="B438" s="2"/>
      <c r="C438" s="2"/>
    </row>
    <row r="439" spans="2:3">
      <c r="B439" s="2"/>
      <c r="C439" s="2"/>
    </row>
    <row r="440" spans="2:3">
      <c r="B440" s="2"/>
      <c r="C440" s="2"/>
    </row>
    <row r="441" spans="2:3">
      <c r="B441" s="2"/>
      <c r="C441" s="2"/>
    </row>
    <row r="442" spans="2:3">
      <c r="B442" s="2"/>
      <c r="C442" s="2"/>
    </row>
    <row r="443" spans="2:3">
      <c r="B443" s="2"/>
      <c r="C443" s="2"/>
    </row>
    <row r="444" spans="2:3">
      <c r="B444" s="2"/>
      <c r="C444" s="2"/>
    </row>
    <row r="445" spans="2:3">
      <c r="B445" s="2"/>
      <c r="C445" s="2"/>
    </row>
    <row r="446" spans="2:3">
      <c r="B446" s="2"/>
      <c r="C446" s="2"/>
    </row>
    <row r="447" spans="2:3">
      <c r="B447" s="2"/>
      <c r="C447" s="2"/>
    </row>
    <row r="448" spans="2:3">
      <c r="B448" s="2"/>
      <c r="C448" s="2"/>
    </row>
    <row r="449" spans="2:3">
      <c r="B449" s="2"/>
      <c r="C449" s="2"/>
    </row>
    <row r="450" spans="2:3">
      <c r="B450" s="2"/>
      <c r="C450" s="2"/>
    </row>
    <row r="451" spans="2:3">
      <c r="B451" s="2"/>
      <c r="C451" s="2"/>
    </row>
    <row r="452" spans="2:3">
      <c r="B452" s="2"/>
      <c r="C452" s="2"/>
    </row>
    <row r="453" spans="2:3">
      <c r="B453" s="2"/>
      <c r="C453" s="2"/>
    </row>
    <row r="454" spans="2:3">
      <c r="B454" s="2"/>
      <c r="C454" s="2"/>
    </row>
    <row r="455" spans="2:3">
      <c r="B455" s="2"/>
      <c r="C455" s="2"/>
    </row>
    <row r="456" spans="2:3">
      <c r="B456" s="2"/>
      <c r="C456" s="2"/>
    </row>
    <row r="457" spans="2:3">
      <c r="B457" s="2"/>
      <c r="C457" s="2"/>
    </row>
    <row r="458" spans="2:3">
      <c r="B458" s="2"/>
      <c r="C458" s="2"/>
    </row>
    <row r="459" spans="2:3">
      <c r="B459" s="2"/>
      <c r="C459" s="2"/>
    </row>
    <row r="460" spans="2:3">
      <c r="B460" s="2"/>
      <c r="C460" s="2"/>
    </row>
    <row r="461" spans="2:3">
      <c r="B461" s="2"/>
      <c r="C461" s="2"/>
    </row>
    <row r="462" spans="2:3">
      <c r="B462" s="2"/>
      <c r="C462" s="2"/>
    </row>
    <row r="463" spans="2:3">
      <c r="B463" s="2"/>
      <c r="C463" s="2"/>
    </row>
    <row r="464" spans="2:3">
      <c r="B464" s="2"/>
      <c r="C464" s="2"/>
    </row>
    <row r="465" spans="2:3">
      <c r="B465" s="2"/>
      <c r="C465" s="2"/>
    </row>
    <row r="466" spans="2:3">
      <c r="B466" s="2"/>
      <c r="C466" s="2"/>
    </row>
    <row r="467" spans="2:3">
      <c r="B467" s="2"/>
      <c r="C467" s="2"/>
    </row>
    <row r="468" spans="2:3">
      <c r="B468" s="2"/>
      <c r="C468" s="2"/>
    </row>
    <row r="469" spans="2:3">
      <c r="B469" s="2"/>
      <c r="C469" s="2"/>
    </row>
    <row r="470" spans="2:3">
      <c r="B470" s="2"/>
      <c r="C470" s="2"/>
    </row>
    <row r="471" spans="2:3">
      <c r="B471" s="2"/>
      <c r="C471" s="2"/>
    </row>
    <row r="472" spans="2:3">
      <c r="B472" s="2"/>
      <c r="C472" s="2"/>
    </row>
    <row r="473" spans="2:3">
      <c r="B473" s="2"/>
      <c r="C473" s="2"/>
    </row>
    <row r="474" spans="2:3">
      <c r="B474" s="2"/>
      <c r="C474" s="2"/>
    </row>
    <row r="475" spans="2:3">
      <c r="B475" s="2"/>
      <c r="C475" s="2"/>
    </row>
    <row r="476" spans="2:3">
      <c r="B476" s="2"/>
      <c r="C476" s="2"/>
    </row>
    <row r="477" spans="2:3">
      <c r="B477" s="2"/>
      <c r="C477" s="2"/>
    </row>
    <row r="478" spans="2:3">
      <c r="B478" s="2"/>
      <c r="C478" s="2"/>
    </row>
    <row r="479" spans="2:3">
      <c r="B479" s="2"/>
      <c r="C479" s="2"/>
    </row>
    <row r="480" spans="2:3">
      <c r="B480" s="2"/>
      <c r="C480" s="2"/>
    </row>
    <row r="481" spans="2:3">
      <c r="B481" s="2"/>
      <c r="C481" s="2"/>
    </row>
    <row r="482" spans="2:3">
      <c r="B482" s="2"/>
      <c r="C482" s="2"/>
    </row>
    <row r="483" spans="2:3">
      <c r="B483" s="2"/>
      <c r="C483" s="2"/>
    </row>
    <row r="484" spans="2:3">
      <c r="B484" s="2"/>
      <c r="C484" s="2"/>
    </row>
    <row r="485" spans="2:3">
      <c r="B485" s="2"/>
      <c r="C485" s="2"/>
    </row>
    <row r="486" spans="2:3">
      <c r="B486" s="2"/>
      <c r="C486" s="2"/>
    </row>
    <row r="487" spans="2:3">
      <c r="B487" s="2"/>
      <c r="C487" s="2"/>
    </row>
    <row r="488" spans="2:3">
      <c r="B488" s="2"/>
      <c r="C488" s="2"/>
    </row>
    <row r="489" spans="2:3">
      <c r="B489" s="2"/>
      <c r="C489" s="2"/>
    </row>
    <row r="490" spans="2:3">
      <c r="B490" s="2"/>
      <c r="C490" s="2"/>
    </row>
    <row r="491" spans="2:3">
      <c r="B491" s="2"/>
      <c r="C491" s="2"/>
    </row>
    <row r="492" spans="2:3">
      <c r="B492" s="2"/>
      <c r="C492" s="2"/>
    </row>
    <row r="493" spans="2:3">
      <c r="B493" s="2"/>
      <c r="C493" s="2"/>
    </row>
    <row r="494" spans="2:3">
      <c r="B494" s="2"/>
      <c r="C494" s="2"/>
    </row>
    <row r="495" spans="2:3">
      <c r="B495" s="2"/>
      <c r="C495" s="2"/>
    </row>
    <row r="496" spans="2:3">
      <c r="B496" s="2"/>
      <c r="C496" s="2"/>
    </row>
    <row r="497" spans="2:3">
      <c r="B497" s="2"/>
      <c r="C497" s="2"/>
    </row>
    <row r="498" spans="2:3">
      <c r="B498" s="2"/>
      <c r="C498" s="2"/>
    </row>
    <row r="499" spans="2:3">
      <c r="B499" s="2"/>
      <c r="C499" s="2"/>
    </row>
    <row r="500" spans="2:3">
      <c r="B500" s="2"/>
      <c r="C500" s="2"/>
    </row>
    <row r="501" spans="2:3">
      <c r="B501" s="2"/>
      <c r="C501" s="2"/>
    </row>
    <row r="502" spans="2:3">
      <c r="B502" s="2"/>
      <c r="C502" s="2"/>
    </row>
    <row r="503" spans="2:3">
      <c r="B503" s="2"/>
      <c r="C503" s="2"/>
    </row>
    <row r="504" spans="2:3">
      <c r="B504" s="2"/>
      <c r="C504" s="2"/>
    </row>
    <row r="505" spans="2:3">
      <c r="B505" s="2"/>
      <c r="C505" s="2"/>
    </row>
    <row r="506" spans="2:3">
      <c r="B506" s="2"/>
      <c r="C506" s="2"/>
    </row>
    <row r="507" spans="2:3">
      <c r="B507" s="2"/>
      <c r="C507" s="2"/>
    </row>
    <row r="508" spans="2:3">
      <c r="B508" s="2"/>
      <c r="C508" s="2"/>
    </row>
    <row r="509" spans="2:3">
      <c r="B509" s="2"/>
      <c r="C509" s="2"/>
    </row>
    <row r="510" spans="2:3">
      <c r="B510" s="2"/>
      <c r="C510" s="2"/>
    </row>
    <row r="511" spans="2:3">
      <c r="B511" s="2"/>
      <c r="C511" s="2"/>
    </row>
    <row r="512" spans="2:3">
      <c r="B512" s="2"/>
      <c r="C512" s="2"/>
    </row>
    <row r="513" spans="2:3">
      <c r="B513" s="2"/>
      <c r="C513" s="2"/>
    </row>
    <row r="514" spans="2:3">
      <c r="B514" s="2"/>
      <c r="C514" s="2"/>
    </row>
    <row r="515" spans="2:3">
      <c r="B515" s="2"/>
      <c r="C515" s="2"/>
    </row>
    <row r="516" spans="2:3">
      <c r="B516" s="2"/>
      <c r="C516" s="2"/>
    </row>
    <row r="517" spans="2:3">
      <c r="B517" s="2"/>
      <c r="C517" s="2"/>
    </row>
    <row r="518" spans="2:3">
      <c r="B518" s="2"/>
      <c r="C518" s="2"/>
    </row>
    <row r="519" spans="2:3">
      <c r="B519" s="2"/>
      <c r="C519" s="2"/>
    </row>
    <row r="520" spans="2:3">
      <c r="B520" s="2"/>
      <c r="C520" s="2"/>
    </row>
    <row r="521" spans="2:3">
      <c r="B521" s="2"/>
      <c r="C521" s="2"/>
    </row>
    <row r="522" spans="2:3">
      <c r="B522" s="2"/>
      <c r="C522" s="2"/>
    </row>
    <row r="523" spans="2:3">
      <c r="B523" s="2"/>
      <c r="C523" s="2"/>
    </row>
    <row r="524" spans="2:3">
      <c r="B524" s="2"/>
      <c r="C524" s="2"/>
    </row>
    <row r="525" spans="2:3">
      <c r="B525" s="2"/>
      <c r="C525" s="2"/>
    </row>
    <row r="526" spans="2:3">
      <c r="B526" s="2"/>
      <c r="C526" s="2"/>
    </row>
    <row r="527" spans="2:3">
      <c r="B527" s="2"/>
      <c r="C527" s="2"/>
    </row>
    <row r="528" spans="2:3">
      <c r="B528" s="2"/>
      <c r="C528" s="2"/>
    </row>
    <row r="529" spans="2:3">
      <c r="B529" s="2"/>
      <c r="C529" s="2"/>
    </row>
    <row r="530" spans="2:3">
      <c r="B530" s="2"/>
      <c r="C530" s="2"/>
    </row>
    <row r="531" spans="2:3">
      <c r="B531" s="2"/>
      <c r="C531" s="2"/>
    </row>
    <row r="532" spans="2:3">
      <c r="B532" s="2"/>
      <c r="C532" s="2"/>
    </row>
    <row r="533" spans="2:3">
      <c r="B533" s="2"/>
      <c r="C533" s="2"/>
    </row>
    <row r="534" spans="2:3">
      <c r="B534" s="2"/>
      <c r="C534" s="2"/>
    </row>
    <row r="535" spans="2:3">
      <c r="B535" s="2"/>
      <c r="C535" s="2"/>
    </row>
    <row r="536" spans="2:3">
      <c r="B536" s="2"/>
      <c r="C536" s="2"/>
    </row>
    <row r="537" spans="2:3">
      <c r="B537" s="2"/>
      <c r="C537" s="2"/>
    </row>
    <row r="538" spans="2:3">
      <c r="B538" s="2"/>
      <c r="C538" s="2"/>
    </row>
    <row r="539" spans="2:3">
      <c r="B539" s="2"/>
      <c r="C539" s="2"/>
    </row>
    <row r="540" spans="2:3">
      <c r="B540" s="2"/>
      <c r="C540" s="2"/>
    </row>
    <row r="541" spans="2:3">
      <c r="B541" s="2"/>
      <c r="C541" s="2"/>
    </row>
    <row r="542" spans="2:3">
      <c r="B542" s="2"/>
      <c r="C542" s="2"/>
    </row>
    <row r="543" spans="2:3">
      <c r="B543" s="2"/>
      <c r="C543" s="2"/>
    </row>
    <row r="544" spans="2:3">
      <c r="B544" s="2"/>
      <c r="C544" s="2"/>
    </row>
    <row r="545" spans="2:3">
      <c r="B545" s="2"/>
      <c r="C545" s="2"/>
    </row>
    <row r="546" spans="2:3">
      <c r="B546" s="2"/>
      <c r="C546" s="2"/>
    </row>
    <row r="547" spans="2:3">
      <c r="B547" s="2"/>
      <c r="C547" s="2"/>
    </row>
    <row r="548" spans="2:3">
      <c r="B548" s="2"/>
      <c r="C548" s="2"/>
    </row>
    <row r="549" spans="2:3">
      <c r="B549" s="2"/>
      <c r="C549" s="2"/>
    </row>
    <row r="550" spans="2:3">
      <c r="B550" s="2"/>
      <c r="C550" s="2"/>
    </row>
    <row r="551" spans="2:3">
      <c r="B551" s="2"/>
      <c r="C551" s="2"/>
    </row>
    <row r="552" spans="2:3">
      <c r="B552" s="2"/>
      <c r="C552" s="2"/>
    </row>
    <row r="553" spans="2:3">
      <c r="B553" s="2"/>
      <c r="C553" s="2"/>
    </row>
    <row r="554" spans="2:3">
      <c r="B554" s="2"/>
      <c r="C554" s="2"/>
    </row>
    <row r="555" spans="2:3">
      <c r="B555" s="2"/>
      <c r="C555" s="2"/>
    </row>
    <row r="556" spans="2:3">
      <c r="B556" s="2"/>
      <c r="C556" s="2"/>
    </row>
    <row r="557" spans="2:3">
      <c r="B557" s="2"/>
      <c r="C557" s="2"/>
    </row>
    <row r="558" spans="2:3">
      <c r="B558" s="2"/>
      <c r="C558" s="2"/>
    </row>
    <row r="559" spans="2:3">
      <c r="B559" s="2"/>
      <c r="C559" s="2"/>
    </row>
    <row r="560" spans="2:3">
      <c r="B560" s="2"/>
      <c r="C560" s="2"/>
    </row>
    <row r="561" spans="2:3">
      <c r="B561" s="2"/>
      <c r="C561" s="2"/>
    </row>
    <row r="562" spans="2:3">
      <c r="B562" s="2"/>
      <c r="C562" s="2"/>
    </row>
    <row r="563" spans="2:3">
      <c r="B563" s="2"/>
      <c r="C563" s="2"/>
    </row>
    <row r="564" spans="2:3">
      <c r="B564" s="2"/>
      <c r="C564" s="2"/>
    </row>
    <row r="565" spans="2:3">
      <c r="B565" s="2"/>
      <c r="C565" s="2"/>
    </row>
    <row r="566" spans="2:3">
      <c r="B566" s="2"/>
      <c r="C566" s="2"/>
    </row>
    <row r="567" spans="2:3">
      <c r="B567" s="2"/>
      <c r="C567" s="2"/>
    </row>
    <row r="568" spans="2:3">
      <c r="B568" s="2"/>
      <c r="C568" s="2"/>
    </row>
    <row r="569" spans="2:3">
      <c r="B569" s="2"/>
      <c r="C569" s="2"/>
    </row>
    <row r="570" spans="2:3">
      <c r="B570" s="2"/>
      <c r="C570" s="2"/>
    </row>
    <row r="571" spans="2:3">
      <c r="B571" s="2"/>
      <c r="C571" s="2"/>
    </row>
    <row r="572" spans="2:3">
      <c r="B572" s="2"/>
      <c r="C572" s="2"/>
    </row>
    <row r="573" spans="2:3">
      <c r="B573" s="2"/>
      <c r="C573" s="2"/>
    </row>
    <row r="574" spans="2:3">
      <c r="B574" s="2"/>
      <c r="C574" s="2"/>
    </row>
    <row r="575" spans="2:3">
      <c r="B575" s="2"/>
      <c r="C575" s="2"/>
    </row>
    <row r="576" spans="2:3">
      <c r="B576" s="2"/>
      <c r="C576" s="2"/>
    </row>
    <row r="577" spans="2:3">
      <c r="B577" s="2"/>
      <c r="C577" s="2"/>
    </row>
    <row r="578" spans="2:3">
      <c r="B578" s="2"/>
      <c r="C578" s="2"/>
    </row>
    <row r="579" spans="2:3">
      <c r="B579" s="2"/>
      <c r="C579" s="2"/>
    </row>
    <row r="580" spans="2:3">
      <c r="B580" s="2"/>
      <c r="C580" s="2"/>
    </row>
    <row r="581" spans="2:3">
      <c r="B581" s="2"/>
      <c r="C581" s="2"/>
    </row>
    <row r="582" spans="2:3">
      <c r="B582" s="2"/>
      <c r="C582" s="2"/>
    </row>
    <row r="583" spans="2:3">
      <c r="B583" s="2"/>
      <c r="C583" s="2"/>
    </row>
    <row r="584" spans="2:3">
      <c r="B584" s="2"/>
      <c r="C584" s="2"/>
    </row>
    <row r="585" spans="2:3">
      <c r="B585" s="2"/>
      <c r="C585" s="2"/>
    </row>
    <row r="586" spans="2:3">
      <c r="B586" s="2"/>
      <c r="C586" s="2"/>
    </row>
    <row r="587" spans="2:3">
      <c r="B587" s="2"/>
      <c r="C587" s="2"/>
    </row>
    <row r="588" spans="2:3">
      <c r="B588" s="2"/>
      <c r="C588" s="2"/>
    </row>
    <row r="589" spans="2:3">
      <c r="B589" s="2"/>
      <c r="C589" s="2"/>
    </row>
    <row r="590" spans="2:3">
      <c r="B590" s="2"/>
      <c r="C590" s="2"/>
    </row>
    <row r="591" spans="2:3">
      <c r="B591" s="2"/>
      <c r="C591" s="2"/>
    </row>
    <row r="592" spans="2:3">
      <c r="B592" s="2"/>
      <c r="C592" s="2"/>
    </row>
    <row r="593" spans="2:3">
      <c r="B593" s="2"/>
      <c r="C593" s="2"/>
    </row>
    <row r="594" spans="2:3">
      <c r="B594" s="2"/>
      <c r="C594" s="2"/>
    </row>
    <row r="595" spans="2:3">
      <c r="B595" s="2"/>
      <c r="C595" s="2"/>
    </row>
    <row r="596" spans="2:3">
      <c r="B596" s="2"/>
      <c r="C596" s="2"/>
    </row>
    <row r="597" spans="2:3">
      <c r="B597" s="2"/>
      <c r="C597" s="2"/>
    </row>
    <row r="598" spans="2:3">
      <c r="B598" s="2"/>
      <c r="C598" s="2"/>
    </row>
    <row r="599" spans="2:3">
      <c r="B599" s="2"/>
      <c r="C599" s="2"/>
    </row>
    <row r="600" spans="2:3">
      <c r="B600" s="2"/>
      <c r="C600" s="2"/>
    </row>
    <row r="601" spans="2:3">
      <c r="B601" s="2"/>
      <c r="C601" s="2"/>
    </row>
    <row r="602" spans="2:3">
      <c r="B602" s="2"/>
      <c r="C602" s="2"/>
    </row>
    <row r="603" spans="2:3">
      <c r="B603" s="2"/>
      <c r="C603" s="2"/>
    </row>
    <row r="604" spans="2:3">
      <c r="B604" s="2"/>
      <c r="C604" s="2"/>
    </row>
    <row r="605" spans="2:3">
      <c r="B605" s="2"/>
      <c r="C605" s="2"/>
    </row>
    <row r="606" spans="2:3">
      <c r="B606" s="2"/>
      <c r="C606" s="2"/>
    </row>
    <row r="607" spans="2:3">
      <c r="B607" s="2"/>
      <c r="C607" s="2"/>
    </row>
    <row r="608" spans="2:3">
      <c r="B608" s="2"/>
      <c r="C608" s="2"/>
    </row>
    <row r="609" spans="2:3">
      <c r="B609" s="2"/>
      <c r="C609" s="2"/>
    </row>
    <row r="610" spans="2:3">
      <c r="B610" s="2"/>
      <c r="C610" s="2"/>
    </row>
    <row r="611" spans="2:3">
      <c r="B611" s="2"/>
      <c r="C611" s="2"/>
    </row>
    <row r="612" spans="2:3">
      <c r="B612" s="2"/>
      <c r="C612" s="2"/>
    </row>
    <row r="613" spans="2:3">
      <c r="B613" s="2"/>
      <c r="C613" s="2"/>
    </row>
    <row r="614" spans="2:3">
      <c r="B614" s="2"/>
      <c r="C614" s="2"/>
    </row>
    <row r="615" spans="2:3">
      <c r="B615" s="2"/>
      <c r="C615" s="2"/>
    </row>
    <row r="616" spans="2:3">
      <c r="B616" s="2"/>
      <c r="C616" s="2"/>
    </row>
    <row r="617" spans="2:3">
      <c r="B617" s="2"/>
      <c r="C617" s="2"/>
    </row>
    <row r="618" spans="2:3">
      <c r="B618" s="2"/>
      <c r="C618" s="2"/>
    </row>
    <row r="619" spans="2:3">
      <c r="B619" s="2"/>
      <c r="C619" s="2"/>
    </row>
    <row r="620" spans="2:3">
      <c r="B620" s="2"/>
      <c r="C620" s="2"/>
    </row>
    <row r="621" spans="2:3">
      <c r="B621" s="2"/>
      <c r="C621" s="2"/>
    </row>
    <row r="622" spans="2:3">
      <c r="B622" s="2"/>
      <c r="C622" s="2"/>
    </row>
    <row r="623" spans="2:3">
      <c r="B623" s="2"/>
      <c r="C623" s="2"/>
    </row>
    <row r="624" spans="2:3">
      <c r="B624" s="2"/>
      <c r="C624" s="2"/>
    </row>
    <row r="625" spans="2:3">
      <c r="B625" s="2"/>
      <c r="C625" s="2"/>
    </row>
    <row r="626" spans="2:3">
      <c r="B626" s="2"/>
      <c r="C626" s="2"/>
    </row>
    <row r="627" spans="2:3">
      <c r="B627" s="2"/>
      <c r="C627" s="2"/>
    </row>
    <row r="628" spans="2:3">
      <c r="B628" s="2"/>
      <c r="C628" s="2"/>
    </row>
    <row r="629" spans="2:3">
      <c r="B629" s="2"/>
      <c r="C629" s="2"/>
    </row>
    <row r="630" spans="2:3">
      <c r="B630" s="2"/>
      <c r="C630" s="2"/>
    </row>
    <row r="631" spans="2:3">
      <c r="B631" s="2"/>
      <c r="C631" s="2"/>
    </row>
    <row r="632" spans="2:3">
      <c r="B632" s="2"/>
      <c r="C632" s="2"/>
    </row>
    <row r="633" spans="2:3">
      <c r="B633" s="2"/>
      <c r="C633" s="2"/>
    </row>
    <row r="634" spans="2:3">
      <c r="B634" s="2"/>
      <c r="C634" s="2"/>
    </row>
    <row r="635" spans="2:3">
      <c r="B635" s="2"/>
      <c r="C635" s="2"/>
    </row>
    <row r="636" spans="2:3">
      <c r="B636" s="2"/>
      <c r="C636" s="2"/>
    </row>
    <row r="637" spans="2:3">
      <c r="B637" s="2"/>
      <c r="C637" s="2"/>
    </row>
    <row r="638" spans="2:3">
      <c r="B638" s="2"/>
      <c r="C638" s="2"/>
    </row>
    <row r="639" spans="2:3">
      <c r="B639" s="2"/>
      <c r="C639" s="2"/>
    </row>
    <row r="640" spans="2:3">
      <c r="B640" s="2"/>
      <c r="C640" s="2"/>
    </row>
    <row r="641" spans="2:3">
      <c r="B641" s="2"/>
      <c r="C641" s="2"/>
    </row>
    <row r="642" spans="2:3">
      <c r="B642" s="2"/>
      <c r="C642" s="2"/>
    </row>
    <row r="643" spans="2:3">
      <c r="B643" s="2"/>
      <c r="C643" s="2"/>
    </row>
    <row r="644" spans="2:3">
      <c r="B644" s="2"/>
      <c r="C644" s="2"/>
    </row>
    <row r="645" spans="2:3">
      <c r="B645" s="2"/>
      <c r="C645" s="2"/>
    </row>
    <row r="646" spans="2:3">
      <c r="B646" s="2"/>
      <c r="C646" s="2"/>
    </row>
    <row r="647" spans="2:3">
      <c r="B647" s="2"/>
      <c r="C647" s="2"/>
    </row>
    <row r="648" spans="2:3">
      <c r="B648" s="2"/>
      <c r="C648" s="2"/>
    </row>
    <row r="649" spans="2:3">
      <c r="B649" s="2"/>
      <c r="C649" s="2"/>
    </row>
    <row r="650" spans="2:3">
      <c r="B650" s="2"/>
      <c r="C650" s="2"/>
    </row>
    <row r="651" spans="2:3">
      <c r="B651" s="2"/>
      <c r="C651" s="2"/>
    </row>
    <row r="652" spans="2:3">
      <c r="B652" s="2"/>
      <c r="C652" s="2"/>
    </row>
    <row r="653" spans="2:3">
      <c r="B653" s="2"/>
      <c r="C653" s="2"/>
    </row>
    <row r="654" spans="2:3">
      <c r="B654" s="2"/>
      <c r="C654" s="2"/>
    </row>
    <row r="655" spans="2:3">
      <c r="B655" s="2"/>
      <c r="C655" s="2"/>
    </row>
    <row r="656" spans="2:3">
      <c r="B656" s="2"/>
      <c r="C656" s="2"/>
    </row>
    <row r="657" spans="2:3">
      <c r="B657" s="2"/>
      <c r="C657" s="2"/>
    </row>
    <row r="658" spans="2:3">
      <c r="B658" s="2"/>
      <c r="C658" s="2"/>
    </row>
    <row r="659" spans="2:3">
      <c r="B659" s="2"/>
      <c r="C659" s="2"/>
    </row>
    <row r="660" spans="2:3">
      <c r="B660" s="2"/>
      <c r="C660" s="2"/>
    </row>
    <row r="661" spans="2:3">
      <c r="B661" s="2"/>
      <c r="C661" s="2"/>
    </row>
    <row r="662" spans="2:3">
      <c r="B662" s="2"/>
      <c r="C662" s="2"/>
    </row>
    <row r="663" spans="2:3">
      <c r="B663" s="2"/>
      <c r="C663" s="2"/>
    </row>
    <row r="664" spans="2:3">
      <c r="B664" s="2"/>
      <c r="C664" s="2"/>
    </row>
    <row r="665" spans="2:3">
      <c r="B665" s="2"/>
      <c r="C665" s="2"/>
    </row>
    <row r="666" spans="2:3">
      <c r="B666" s="2"/>
      <c r="C666" s="2"/>
    </row>
    <row r="667" spans="2:3">
      <c r="B667" s="2"/>
      <c r="C667" s="2"/>
    </row>
    <row r="668" spans="2:3">
      <c r="B668" s="2"/>
      <c r="C668" s="2"/>
    </row>
    <row r="669" spans="2:3">
      <c r="B669" s="2"/>
      <c r="C669" s="2"/>
    </row>
    <row r="670" spans="2:3">
      <c r="B670" s="2"/>
      <c r="C670" s="2"/>
    </row>
    <row r="671" spans="2:3">
      <c r="B671" s="2"/>
      <c r="C671" s="2"/>
    </row>
    <row r="672" spans="2:3">
      <c r="B672" s="2"/>
      <c r="C672" s="2"/>
    </row>
    <row r="673" spans="2:3">
      <c r="B673" s="2"/>
      <c r="C673" s="2"/>
    </row>
    <row r="674" spans="2:3">
      <c r="B674" s="2"/>
      <c r="C674" s="2"/>
    </row>
    <row r="675" spans="2:3">
      <c r="B675" s="2"/>
      <c r="C675" s="2"/>
    </row>
    <row r="676" spans="2:3">
      <c r="B676" s="2"/>
      <c r="C676" s="2"/>
    </row>
    <row r="677" spans="2:3">
      <c r="B677" s="2"/>
      <c r="C677" s="2"/>
    </row>
    <row r="678" spans="2:3">
      <c r="B678" s="2"/>
      <c r="C678" s="2"/>
    </row>
    <row r="679" spans="2:3">
      <c r="B679" s="2"/>
      <c r="C679" s="2"/>
    </row>
    <row r="680" spans="2:3">
      <c r="B680" s="2"/>
      <c r="C680" s="2"/>
    </row>
    <row r="681" spans="2:3">
      <c r="B681" s="2"/>
      <c r="C681" s="2"/>
    </row>
    <row r="682" spans="2:3">
      <c r="B682" s="2"/>
      <c r="C682" s="2"/>
    </row>
    <row r="683" spans="2:3">
      <c r="B683" s="2"/>
      <c r="C683" s="2"/>
    </row>
    <row r="684" spans="2:3">
      <c r="B684" s="2"/>
      <c r="C684" s="2"/>
    </row>
    <row r="685" spans="2:3">
      <c r="B685" s="2"/>
      <c r="C685" s="2"/>
    </row>
    <row r="686" spans="2:3">
      <c r="B686" s="2"/>
      <c r="C686" s="2"/>
    </row>
    <row r="687" spans="2:3">
      <c r="B687" s="2"/>
      <c r="C687" s="2"/>
    </row>
    <row r="688" spans="2:3">
      <c r="B688" s="2"/>
      <c r="C688" s="2"/>
    </row>
    <row r="689" spans="2:3">
      <c r="B689" s="2"/>
      <c r="C689" s="2"/>
    </row>
    <row r="690" spans="2:3">
      <c r="B690" s="2"/>
      <c r="C690" s="2"/>
    </row>
    <row r="691" spans="2:3">
      <c r="B691" s="2"/>
      <c r="C691" s="2"/>
    </row>
    <row r="692" spans="2:3">
      <c r="B692" s="2"/>
      <c r="C692" s="2"/>
    </row>
    <row r="693" spans="2:3">
      <c r="B693" s="2"/>
      <c r="C693" s="2"/>
    </row>
    <row r="694" spans="2:3">
      <c r="B694" s="2"/>
      <c r="C694" s="2"/>
    </row>
    <row r="695" spans="2:3">
      <c r="B695" s="2"/>
      <c r="C695" s="2"/>
    </row>
    <row r="696" spans="2:3">
      <c r="B696" s="2"/>
      <c r="C696" s="2"/>
    </row>
    <row r="697" spans="2:3">
      <c r="B697" s="2"/>
      <c r="C697" s="2"/>
    </row>
    <row r="698" spans="2:3">
      <c r="B698" s="2"/>
      <c r="C698" s="2"/>
    </row>
    <row r="699" spans="2:3">
      <c r="B699" s="2"/>
      <c r="C699" s="2"/>
    </row>
    <row r="700" spans="2:3">
      <c r="B700" s="2"/>
      <c r="C700" s="2"/>
    </row>
    <row r="701" spans="2:3">
      <c r="B701" s="2"/>
      <c r="C701" s="2"/>
    </row>
    <row r="702" spans="2:3">
      <c r="B702" s="2"/>
      <c r="C702" s="2"/>
    </row>
    <row r="703" spans="2:3">
      <c r="B703" s="2"/>
      <c r="C703" s="2"/>
    </row>
    <row r="704" spans="2:3">
      <c r="B704" s="2"/>
      <c r="C704" s="2"/>
    </row>
    <row r="705" spans="2:3">
      <c r="B705" s="2"/>
      <c r="C705" s="2"/>
    </row>
    <row r="706" spans="2:3">
      <c r="B706" s="2"/>
      <c r="C706" s="2"/>
    </row>
    <row r="707" spans="2:3">
      <c r="B707" s="2"/>
      <c r="C707" s="2"/>
    </row>
    <row r="708" spans="2:3">
      <c r="B708" s="2"/>
      <c r="C708" s="2"/>
    </row>
    <row r="709" spans="2:3">
      <c r="B709" s="2"/>
      <c r="C709" s="2"/>
    </row>
    <row r="710" spans="2:3">
      <c r="B710" s="2"/>
      <c r="C710" s="2"/>
    </row>
    <row r="711" spans="2:3">
      <c r="B711" s="2"/>
      <c r="C711" s="2"/>
    </row>
    <row r="712" spans="2:3">
      <c r="B712" s="2"/>
      <c r="C712" s="2"/>
    </row>
    <row r="713" spans="2:3">
      <c r="B713" s="2"/>
      <c r="C713" s="2"/>
    </row>
    <row r="714" spans="2:3">
      <c r="B714" s="2"/>
      <c r="C714" s="2"/>
    </row>
    <row r="715" spans="2:3">
      <c r="B715" s="2"/>
      <c r="C715" s="2"/>
    </row>
    <row r="716" spans="2:3">
      <c r="B716" s="2"/>
      <c r="C716" s="2"/>
    </row>
    <row r="717" spans="2:3">
      <c r="B717" s="2"/>
      <c r="C717" s="2"/>
    </row>
    <row r="718" spans="2:3">
      <c r="B718" s="2"/>
      <c r="C718" s="2"/>
    </row>
    <row r="719" spans="2:3">
      <c r="B719" s="2"/>
      <c r="C719" s="2"/>
    </row>
    <row r="720" spans="2:3">
      <c r="B720" s="2"/>
      <c r="C720" s="2"/>
    </row>
    <row r="721" spans="2:3">
      <c r="B721" s="2"/>
      <c r="C721" s="2"/>
    </row>
    <row r="722" spans="2:3">
      <c r="B722" s="2"/>
      <c r="C722" s="2"/>
    </row>
    <row r="723" spans="2:3">
      <c r="B723" s="2"/>
      <c r="C723" s="2"/>
    </row>
    <row r="724" spans="2:3">
      <c r="B724" s="2"/>
      <c r="C724" s="2"/>
    </row>
    <row r="725" spans="2:3">
      <c r="B725" s="2"/>
      <c r="C725" s="2"/>
    </row>
    <row r="726" spans="2:3">
      <c r="B726" s="2"/>
      <c r="C726" s="2"/>
    </row>
    <row r="727" spans="2:3">
      <c r="B727" s="2"/>
      <c r="C727" s="2"/>
    </row>
    <row r="728" spans="2:3">
      <c r="B728" s="2"/>
      <c r="C728" s="2"/>
    </row>
    <row r="729" spans="2:3">
      <c r="B729" s="2"/>
      <c r="C729" s="2"/>
    </row>
    <row r="730" spans="2:3">
      <c r="B730" s="2"/>
      <c r="C730" s="2"/>
    </row>
    <row r="731" spans="2:3">
      <c r="B731" s="2"/>
      <c r="C731" s="2"/>
    </row>
    <row r="732" spans="2:3">
      <c r="B732" s="2"/>
      <c r="C732" s="2"/>
    </row>
    <row r="733" spans="2:3">
      <c r="B733" s="2"/>
      <c r="C733" s="2"/>
    </row>
    <row r="734" spans="2:3">
      <c r="B734" s="2"/>
      <c r="C734" s="2"/>
    </row>
    <row r="735" spans="2:3">
      <c r="B735" s="2"/>
      <c r="C735" s="2"/>
    </row>
    <row r="736" spans="2:3">
      <c r="B736" s="2"/>
      <c r="C736" s="2"/>
    </row>
    <row r="737" spans="2:3">
      <c r="B737" s="2"/>
      <c r="C737" s="2"/>
    </row>
    <row r="738" spans="2:3">
      <c r="B738" s="2"/>
      <c r="C738" s="2"/>
    </row>
    <row r="739" spans="2:3">
      <c r="B739" s="2"/>
      <c r="C739" s="2"/>
    </row>
    <row r="740" spans="2:3">
      <c r="B740" s="2"/>
      <c r="C740" s="2"/>
    </row>
    <row r="741" spans="2:3">
      <c r="B741" s="2"/>
      <c r="C741" s="2"/>
    </row>
    <row r="742" spans="2:3">
      <c r="B742" s="2"/>
      <c r="C742" s="2"/>
    </row>
    <row r="743" spans="2:3">
      <c r="B743" s="2"/>
      <c r="C743" s="2"/>
    </row>
    <row r="744" spans="2:3">
      <c r="B744" s="2"/>
      <c r="C744" s="2"/>
    </row>
    <row r="745" spans="2:3">
      <c r="B745" s="2"/>
      <c r="C745" s="2"/>
    </row>
    <row r="746" spans="2:3">
      <c r="B746" s="2"/>
      <c r="C746" s="2"/>
    </row>
    <row r="747" spans="2:3">
      <c r="B747" s="2"/>
      <c r="C747" s="2"/>
    </row>
    <row r="748" spans="2:3">
      <c r="B748" s="2"/>
      <c r="C748" s="2"/>
    </row>
    <row r="749" spans="2:3">
      <c r="B749" s="2"/>
      <c r="C749" s="2"/>
    </row>
    <row r="750" spans="2:3">
      <c r="B750" s="2"/>
      <c r="C750" s="2"/>
    </row>
    <row r="751" spans="2:3">
      <c r="B751" s="2"/>
      <c r="C751" s="2"/>
    </row>
    <row r="752" spans="2:3">
      <c r="B752" s="2"/>
      <c r="C752" s="2"/>
    </row>
    <row r="753" spans="2:3">
      <c r="B753" s="2"/>
      <c r="C753" s="2"/>
    </row>
    <row r="754" spans="2:3">
      <c r="B754" s="2"/>
      <c r="C754" s="2"/>
    </row>
    <row r="755" spans="2:3">
      <c r="B755" s="2"/>
      <c r="C755" s="2"/>
    </row>
    <row r="756" spans="2:3">
      <c r="B756" s="2"/>
      <c r="C756" s="2"/>
    </row>
    <row r="757" spans="2:3">
      <c r="B757" s="2"/>
      <c r="C757" s="2"/>
    </row>
    <row r="758" spans="2:3">
      <c r="B758" s="2"/>
      <c r="C758" s="2"/>
    </row>
    <row r="759" spans="2:3">
      <c r="B759" s="2"/>
      <c r="C759" s="2"/>
    </row>
    <row r="760" spans="2:3">
      <c r="B760" s="2"/>
      <c r="C760" s="2"/>
    </row>
    <row r="761" spans="2:3">
      <c r="B761" s="2"/>
      <c r="C761" s="2"/>
    </row>
    <row r="762" spans="2:3">
      <c r="B762" s="2"/>
      <c r="C762" s="2"/>
    </row>
    <row r="763" spans="2:3">
      <c r="B763" s="2"/>
      <c r="C763" s="2"/>
    </row>
    <row r="764" spans="2:3">
      <c r="B764" s="2"/>
      <c r="C764" s="2"/>
    </row>
    <row r="765" spans="2:3">
      <c r="B765" s="2"/>
      <c r="C765" s="2"/>
    </row>
    <row r="766" spans="2:3">
      <c r="B766" s="2"/>
      <c r="C766" s="2"/>
    </row>
    <row r="767" spans="2:3">
      <c r="B767" s="2"/>
      <c r="C767" s="2"/>
    </row>
    <row r="768" spans="2:3">
      <c r="B768" s="2"/>
      <c r="C768" s="2"/>
    </row>
    <row r="769" spans="2:3">
      <c r="B769" s="2"/>
      <c r="C769" s="2"/>
    </row>
    <row r="770" spans="2:3">
      <c r="B770" s="2"/>
      <c r="C770" s="2"/>
    </row>
    <row r="771" spans="2:3">
      <c r="B771" s="2"/>
      <c r="C771" s="2"/>
    </row>
    <row r="772" spans="2:3">
      <c r="B772" s="2"/>
      <c r="C772" s="2"/>
    </row>
    <row r="773" spans="2:3">
      <c r="B773" s="2"/>
      <c r="C773" s="2"/>
    </row>
    <row r="774" spans="2:3">
      <c r="B774" s="2"/>
      <c r="C774" s="2"/>
    </row>
    <row r="775" spans="2:3">
      <c r="B775" s="2"/>
      <c r="C775" s="2"/>
    </row>
    <row r="776" spans="2:3">
      <c r="B776" s="2"/>
      <c r="C776" s="2"/>
    </row>
    <row r="777" spans="2:3">
      <c r="B777" s="2"/>
      <c r="C777" s="2"/>
    </row>
    <row r="778" spans="2:3">
      <c r="B778" s="2"/>
      <c r="C778" s="2"/>
    </row>
    <row r="779" spans="2:3">
      <c r="B779" s="2"/>
      <c r="C779" s="2"/>
    </row>
    <row r="780" spans="2:3">
      <c r="B780" s="2"/>
      <c r="C780" s="2"/>
    </row>
    <row r="781" spans="2:3">
      <c r="B781" s="2"/>
      <c r="C781" s="2"/>
    </row>
    <row r="782" spans="2:3">
      <c r="B782" s="2"/>
      <c r="C782" s="2"/>
    </row>
    <row r="783" spans="2:3">
      <c r="B783" s="2"/>
      <c r="C783" s="2"/>
    </row>
    <row r="784" spans="2:3">
      <c r="B784" s="2"/>
      <c r="C784" s="2"/>
    </row>
    <row r="785" spans="2:3">
      <c r="B785" s="2"/>
      <c r="C785" s="2"/>
    </row>
    <row r="786" spans="2:3">
      <c r="B786" s="2"/>
      <c r="C786" s="2"/>
    </row>
    <row r="787" spans="2:3">
      <c r="B787" s="2"/>
      <c r="C787" s="2"/>
    </row>
    <row r="788" spans="2:3">
      <c r="B788" s="2"/>
      <c r="C788" s="2"/>
    </row>
    <row r="789" spans="2:3">
      <c r="B789" s="2"/>
      <c r="C789" s="2"/>
    </row>
    <row r="790" spans="2:3">
      <c r="B790" s="2"/>
      <c r="C790" s="2"/>
    </row>
    <row r="791" spans="2:3">
      <c r="B791" s="2"/>
      <c r="C791" s="2"/>
    </row>
    <row r="792" spans="2:3">
      <c r="B792" s="2"/>
      <c r="C792" s="2"/>
    </row>
    <row r="793" spans="2:3">
      <c r="B793" s="2"/>
      <c r="C793" s="2"/>
    </row>
    <row r="794" spans="2:3">
      <c r="B794" s="2"/>
      <c r="C794" s="2"/>
    </row>
    <row r="795" spans="2:3">
      <c r="B795" s="2"/>
      <c r="C795" s="2"/>
    </row>
    <row r="796" spans="2:3">
      <c r="B796" s="2"/>
      <c r="C796" s="2"/>
    </row>
    <row r="797" spans="2:3">
      <c r="B797" s="2"/>
      <c r="C797" s="2"/>
    </row>
    <row r="798" spans="2:3">
      <c r="B798" s="2"/>
      <c r="C798" s="2"/>
    </row>
    <row r="799" spans="2:3">
      <c r="B799" s="2"/>
      <c r="C799" s="2"/>
    </row>
    <row r="800" spans="2:3">
      <c r="B800" s="2"/>
      <c r="C800" s="2"/>
    </row>
    <row r="801" spans="2:3">
      <c r="B801" s="2"/>
      <c r="C801" s="2"/>
    </row>
    <row r="802" spans="2:3">
      <c r="B802" s="2"/>
      <c r="C802" s="2"/>
    </row>
    <row r="803" spans="2:3">
      <c r="B803" s="2"/>
      <c r="C803" s="2"/>
    </row>
    <row r="804" spans="2:3">
      <c r="B804" s="2"/>
      <c r="C804" s="2"/>
    </row>
    <row r="805" spans="2:3">
      <c r="B805" s="2"/>
      <c r="C805" s="2"/>
    </row>
    <row r="806" spans="2:3">
      <c r="B806" s="2"/>
      <c r="C806" s="2"/>
    </row>
    <row r="807" spans="2:3">
      <c r="B807" s="2"/>
      <c r="C807" s="2"/>
    </row>
    <row r="808" spans="2:3">
      <c r="B808" s="2"/>
      <c r="C808" s="2"/>
    </row>
    <row r="809" spans="2:3">
      <c r="B809" s="2"/>
      <c r="C809" s="2"/>
    </row>
    <row r="810" spans="2:3">
      <c r="B810" s="2"/>
      <c r="C810" s="2"/>
    </row>
    <row r="811" spans="2:3">
      <c r="B811" s="2"/>
      <c r="C811" s="2"/>
    </row>
    <row r="812" spans="2:3">
      <c r="B812" s="2"/>
      <c r="C812" s="2"/>
    </row>
    <row r="813" spans="2:3">
      <c r="B813" s="2"/>
      <c r="C813" s="2"/>
    </row>
    <row r="814" spans="2:3">
      <c r="B814" s="2"/>
      <c r="C814" s="2"/>
    </row>
    <row r="815" spans="2:3">
      <c r="B815" s="2"/>
      <c r="C815" s="2"/>
    </row>
    <row r="816" spans="2:3">
      <c r="B816" s="2"/>
      <c r="C816" s="2"/>
    </row>
    <row r="817" spans="2:3">
      <c r="B817" s="2"/>
      <c r="C817" s="2"/>
    </row>
    <row r="818" spans="2:3">
      <c r="B818" s="2"/>
      <c r="C818" s="2"/>
    </row>
    <row r="819" spans="2:3">
      <c r="B819" s="2"/>
      <c r="C819" s="2"/>
    </row>
    <row r="820" spans="2:3">
      <c r="B820" s="2"/>
      <c r="C820" s="2"/>
    </row>
    <row r="821" spans="2:3">
      <c r="B821" s="2"/>
      <c r="C821" s="2"/>
    </row>
    <row r="822" spans="2:3">
      <c r="B822" s="2"/>
      <c r="C822" s="2"/>
    </row>
    <row r="823" spans="2:3">
      <c r="B823" s="2"/>
      <c r="C823" s="2"/>
    </row>
    <row r="824" spans="2:3">
      <c r="B824" s="2"/>
      <c r="C824" s="2"/>
    </row>
    <row r="825" spans="2:3">
      <c r="B825" s="2"/>
      <c r="C825" s="2"/>
    </row>
    <row r="826" spans="2:3">
      <c r="B826" s="2"/>
      <c r="C826" s="2"/>
    </row>
    <row r="827" spans="2:3">
      <c r="B827" s="2"/>
      <c r="C827" s="2"/>
    </row>
    <row r="828" spans="2:3">
      <c r="B828" s="2"/>
      <c r="C828" s="2"/>
    </row>
    <row r="829" spans="2:3">
      <c r="B829" s="2"/>
      <c r="C829" s="2"/>
    </row>
    <row r="830" spans="2:3">
      <c r="B830" s="2"/>
      <c r="C830" s="2"/>
    </row>
    <row r="831" spans="2:3">
      <c r="B831" s="2"/>
      <c r="C831" s="2"/>
    </row>
    <row r="832" spans="2:3">
      <c r="B832" s="2"/>
      <c r="C832" s="2"/>
    </row>
    <row r="833" spans="2:3">
      <c r="B833" s="2"/>
      <c r="C833" s="2"/>
    </row>
    <row r="834" spans="2:3">
      <c r="B834" s="2"/>
      <c r="C834" s="2"/>
    </row>
    <row r="835" spans="2:3">
      <c r="B835" s="2"/>
      <c r="C835" s="2"/>
    </row>
    <row r="836" spans="2:3">
      <c r="B836" s="2"/>
      <c r="C836" s="2"/>
    </row>
    <row r="837" spans="2:3">
      <c r="B837" s="2"/>
      <c r="C837" s="2"/>
    </row>
    <row r="838" spans="2:3">
      <c r="B838" s="2"/>
      <c r="C838" s="2"/>
    </row>
    <row r="839" spans="2:3">
      <c r="B839" s="2"/>
      <c r="C839" s="2"/>
    </row>
    <row r="840" spans="2:3">
      <c r="B840" s="2"/>
      <c r="C840" s="2"/>
    </row>
    <row r="841" spans="2:3">
      <c r="B841" s="2"/>
      <c r="C841" s="2"/>
    </row>
    <row r="842" spans="2:3">
      <c r="B842" s="2"/>
      <c r="C842" s="2"/>
    </row>
    <row r="843" spans="2:3">
      <c r="B843" s="2"/>
      <c r="C843" s="2"/>
    </row>
    <row r="844" spans="2:3">
      <c r="B844" s="2"/>
      <c r="C844" s="2"/>
    </row>
    <row r="845" spans="2:3">
      <c r="B845" s="2"/>
      <c r="C845" s="2"/>
    </row>
    <row r="846" spans="2:3">
      <c r="B846" s="2"/>
      <c r="C846" s="2"/>
    </row>
    <row r="847" spans="2:3">
      <c r="B847" s="2"/>
      <c r="C847" s="2"/>
    </row>
    <row r="848" spans="2:3">
      <c r="B848" s="2"/>
      <c r="C848" s="2"/>
    </row>
    <row r="849" spans="2:3">
      <c r="B849" s="2"/>
      <c r="C849" s="2"/>
    </row>
    <row r="850" spans="2:3">
      <c r="B850" s="2"/>
      <c r="C850" s="2"/>
    </row>
    <row r="851" spans="2:3">
      <c r="B851" s="2"/>
      <c r="C851" s="2"/>
    </row>
    <row r="852" spans="2:3">
      <c r="B852" s="2"/>
      <c r="C852" s="2"/>
    </row>
    <row r="853" spans="2:3">
      <c r="B853" s="2"/>
      <c r="C853" s="2"/>
    </row>
    <row r="854" spans="2:3">
      <c r="B854" s="2"/>
      <c r="C854" s="2"/>
    </row>
    <row r="855" spans="2:3">
      <c r="B855" s="2"/>
      <c r="C855" s="2"/>
    </row>
    <row r="856" spans="2:3">
      <c r="B856" s="2"/>
      <c r="C856" s="2"/>
    </row>
    <row r="857" spans="2:3">
      <c r="B857" s="2"/>
      <c r="C857" s="2"/>
    </row>
    <row r="858" spans="2:3">
      <c r="B858" s="2"/>
      <c r="C858" s="2"/>
    </row>
    <row r="859" spans="2:3">
      <c r="B859" s="2"/>
      <c r="C859" s="2"/>
    </row>
    <row r="860" spans="2:3">
      <c r="B860" s="2"/>
      <c r="C860" s="2"/>
    </row>
    <row r="861" spans="2:3">
      <c r="B861" s="2"/>
      <c r="C861" s="2"/>
    </row>
    <row r="862" spans="2:3">
      <c r="B862" s="2"/>
      <c r="C862" s="2"/>
    </row>
    <row r="863" spans="2:3">
      <c r="B863" s="2"/>
      <c r="C863" s="2"/>
    </row>
    <row r="864" spans="2:3">
      <c r="B864" s="2"/>
      <c r="C864" s="2"/>
    </row>
    <row r="865" spans="2:3">
      <c r="B865" s="2"/>
      <c r="C865" s="2"/>
    </row>
    <row r="866" spans="2:3">
      <c r="B866" s="2"/>
      <c r="C866" s="2"/>
    </row>
    <row r="867" spans="2:3">
      <c r="B867" s="2"/>
      <c r="C867" s="2"/>
    </row>
    <row r="868" spans="2:3">
      <c r="B868" s="2"/>
      <c r="C868" s="2"/>
    </row>
    <row r="869" spans="2:3">
      <c r="B869" s="2"/>
      <c r="C869" s="2"/>
    </row>
    <row r="870" spans="2:3">
      <c r="B870" s="2"/>
      <c r="C870" s="2"/>
    </row>
    <row r="871" spans="2:3">
      <c r="B871" s="2"/>
      <c r="C871" s="2"/>
    </row>
    <row r="872" spans="2:3">
      <c r="B872" s="2"/>
      <c r="C872" s="2"/>
    </row>
    <row r="873" spans="2:3">
      <c r="B873" s="2"/>
      <c r="C873" s="2"/>
    </row>
    <row r="874" spans="2:3">
      <c r="B874" s="2"/>
      <c r="C874" s="2"/>
    </row>
    <row r="875" spans="2:3">
      <c r="B875" s="2"/>
      <c r="C875" s="2"/>
    </row>
    <row r="876" spans="2:3">
      <c r="B876" s="2"/>
      <c r="C876" s="2"/>
    </row>
    <row r="877" spans="2:3">
      <c r="B877" s="2"/>
      <c r="C877" s="2"/>
    </row>
    <row r="878" spans="2:3">
      <c r="B878" s="2"/>
      <c r="C878" s="2"/>
    </row>
    <row r="879" spans="2:3">
      <c r="B879" s="2"/>
      <c r="C879" s="2"/>
    </row>
    <row r="880" spans="2:3">
      <c r="B880" s="2"/>
      <c r="C880" s="2"/>
    </row>
    <row r="881" spans="2:3">
      <c r="B881" s="2"/>
      <c r="C881" s="2"/>
    </row>
    <row r="882" spans="2:3">
      <c r="B882" s="2"/>
      <c r="C882" s="2"/>
    </row>
    <row r="883" spans="2:3">
      <c r="B883" s="2"/>
      <c r="C883" s="2"/>
    </row>
    <row r="884" spans="2:3">
      <c r="B884" s="2"/>
      <c r="C884" s="2"/>
    </row>
    <row r="885" spans="2:3">
      <c r="B885" s="2"/>
      <c r="C885" s="2"/>
    </row>
    <row r="886" spans="2:3">
      <c r="B886" s="2"/>
      <c r="C886" s="2"/>
    </row>
    <row r="887" spans="2:3">
      <c r="B887" s="2"/>
      <c r="C887" s="2"/>
    </row>
    <row r="888" spans="2:3">
      <c r="B888" s="2"/>
      <c r="C888" s="2"/>
    </row>
    <row r="889" spans="2:3">
      <c r="B889" s="2"/>
      <c r="C889" s="2"/>
    </row>
    <row r="890" spans="2:3">
      <c r="B890" s="2"/>
      <c r="C890" s="2"/>
    </row>
    <row r="891" spans="2:3">
      <c r="B891" s="2"/>
      <c r="C891" s="2"/>
    </row>
    <row r="892" spans="2:3">
      <c r="B892" s="2"/>
      <c r="C892" s="2"/>
    </row>
    <row r="893" spans="2:3">
      <c r="B893" s="2"/>
      <c r="C893" s="2"/>
    </row>
    <row r="894" spans="2:3">
      <c r="B894" s="2"/>
      <c r="C894" s="2"/>
    </row>
    <row r="895" spans="2:3">
      <c r="B895" s="2"/>
      <c r="C895" s="2"/>
    </row>
    <row r="896" spans="2:3">
      <c r="B896" s="2"/>
      <c r="C896" s="2"/>
    </row>
    <row r="897" spans="2:3">
      <c r="B897" s="2"/>
      <c r="C897" s="2"/>
    </row>
    <row r="898" spans="2:3">
      <c r="B898" s="2"/>
      <c r="C898" s="2"/>
    </row>
    <row r="899" spans="2:3">
      <c r="B899" s="2"/>
      <c r="C899" s="2"/>
    </row>
    <row r="900" spans="2:3">
      <c r="B900" s="2"/>
      <c r="C900" s="2"/>
    </row>
    <row r="901" spans="2:3">
      <c r="B901" s="2"/>
      <c r="C901" s="2"/>
    </row>
    <row r="902" spans="2:3">
      <c r="B902" s="2"/>
      <c r="C902" s="2"/>
    </row>
    <row r="903" spans="2:3">
      <c r="B903" s="2"/>
      <c r="C903" s="2"/>
    </row>
    <row r="904" spans="2:3">
      <c r="B904" s="2"/>
      <c r="C904" s="2"/>
    </row>
    <row r="905" spans="2:3">
      <c r="B905" s="2"/>
      <c r="C905" s="2"/>
    </row>
    <row r="906" spans="2:3">
      <c r="B906" s="2"/>
      <c r="C906" s="2"/>
    </row>
    <row r="907" spans="2:3">
      <c r="B907" s="2"/>
      <c r="C907" s="2"/>
    </row>
    <row r="908" spans="2:3">
      <c r="B908" s="2"/>
      <c r="C908" s="2"/>
    </row>
    <row r="909" spans="2:3">
      <c r="B909" s="2"/>
      <c r="C909" s="2"/>
    </row>
    <row r="910" spans="2:3">
      <c r="B910" s="2"/>
      <c r="C910" s="2"/>
    </row>
    <row r="911" spans="2:3">
      <c r="B911" s="2"/>
      <c r="C911" s="2"/>
    </row>
    <row r="912" spans="2:3">
      <c r="B912" s="2"/>
      <c r="C912" s="2"/>
    </row>
    <row r="913" spans="2:3">
      <c r="B913" s="2"/>
      <c r="C913" s="2"/>
    </row>
    <row r="914" spans="2:3">
      <c r="B914" s="2"/>
      <c r="C914" s="2"/>
    </row>
    <row r="915" spans="2:3">
      <c r="B915" s="2"/>
      <c r="C915" s="2"/>
    </row>
    <row r="916" spans="2:3">
      <c r="B916" s="2"/>
      <c r="C916" s="2"/>
    </row>
    <row r="917" spans="2:3">
      <c r="B917" s="2"/>
      <c r="C917" s="2"/>
    </row>
    <row r="918" spans="2:3">
      <c r="B918" s="2"/>
      <c r="C918" s="2"/>
    </row>
    <row r="919" spans="2:3">
      <c r="B919" s="2"/>
      <c r="C919" s="2"/>
    </row>
    <row r="920" spans="2:3">
      <c r="B920" s="2"/>
      <c r="C920" s="2"/>
    </row>
    <row r="921" spans="2:3">
      <c r="B921" s="2"/>
      <c r="C921" s="2"/>
    </row>
    <row r="922" spans="2:3">
      <c r="B922" s="2"/>
      <c r="C922" s="2"/>
    </row>
    <row r="923" spans="2:3">
      <c r="B923" s="2"/>
      <c r="C923" s="2"/>
    </row>
    <row r="924" spans="2:3">
      <c r="B924" s="2"/>
      <c r="C924" s="2"/>
    </row>
    <row r="925" spans="2:3">
      <c r="B925" s="2"/>
      <c r="C925" s="2"/>
    </row>
    <row r="926" spans="2:3">
      <c r="B926" s="2"/>
      <c r="C926" s="2"/>
    </row>
    <row r="927" spans="2:3">
      <c r="B927" s="2"/>
      <c r="C927" s="2"/>
    </row>
    <row r="928" spans="2:3">
      <c r="B928" s="2"/>
      <c r="C928" s="2"/>
    </row>
    <row r="929" spans="2:3">
      <c r="B929" s="2"/>
      <c r="C929" s="2"/>
    </row>
    <row r="930" spans="2:3">
      <c r="B930" s="2"/>
      <c r="C930" s="2"/>
    </row>
    <row r="931" spans="2:3">
      <c r="B931" s="2"/>
      <c r="C931" s="2"/>
    </row>
    <row r="932" spans="2:3">
      <c r="B932" s="2"/>
      <c r="C932" s="2"/>
    </row>
    <row r="933" spans="2:3">
      <c r="B933" s="2"/>
      <c r="C933" s="2"/>
    </row>
    <row r="934" spans="2:3">
      <c r="B934" s="2"/>
      <c r="C934" s="2"/>
    </row>
    <row r="935" spans="2:3">
      <c r="B935" s="2"/>
      <c r="C935" s="2"/>
    </row>
    <row r="936" spans="2:3">
      <c r="B936" s="2"/>
      <c r="C936" s="2"/>
    </row>
    <row r="937" spans="2:3">
      <c r="B937" s="2"/>
      <c r="C937" s="2"/>
    </row>
    <row r="938" spans="2:3">
      <c r="B938" s="2"/>
      <c r="C938" s="2"/>
    </row>
    <row r="939" spans="2:3">
      <c r="B939" s="2"/>
      <c r="C939" s="2"/>
    </row>
    <row r="940" spans="2:3">
      <c r="B940" s="2"/>
      <c r="C940" s="2"/>
    </row>
    <row r="941" spans="2:3">
      <c r="B941" s="2"/>
      <c r="C941" s="2"/>
    </row>
    <row r="942" spans="2:3">
      <c r="B942" s="2"/>
      <c r="C942" s="2"/>
    </row>
    <row r="943" spans="2:3">
      <c r="B943" s="2"/>
      <c r="C943" s="2"/>
    </row>
    <row r="944" spans="2:3">
      <c r="B944" s="2"/>
      <c r="C944" s="2"/>
    </row>
    <row r="945" spans="2:3">
      <c r="B945" s="2"/>
      <c r="C945" s="2"/>
    </row>
    <row r="946" spans="2:3">
      <c r="B946" s="2"/>
      <c r="C946" s="2"/>
    </row>
    <row r="947" spans="2:3">
      <c r="B947" s="2"/>
      <c r="C947" s="2"/>
    </row>
    <row r="948" spans="2:3">
      <c r="B948" s="2"/>
      <c r="C948" s="2"/>
    </row>
    <row r="949" spans="2:3">
      <c r="B949" s="2"/>
      <c r="C949" s="2"/>
    </row>
    <row r="950" spans="2:3">
      <c r="B950" s="2"/>
      <c r="C950" s="2"/>
    </row>
    <row r="951" spans="2:3">
      <c r="B951" s="2"/>
      <c r="C951" s="2"/>
    </row>
    <row r="952" spans="2:3">
      <c r="B952" s="2"/>
      <c r="C952" s="2"/>
    </row>
    <row r="953" spans="2:3">
      <c r="B953" s="2"/>
      <c r="C953" s="2"/>
    </row>
    <row r="954" spans="2:3">
      <c r="B954" s="2"/>
      <c r="C954" s="2"/>
    </row>
    <row r="955" spans="2:3">
      <c r="B955" s="2"/>
      <c r="C955" s="2"/>
    </row>
    <row r="956" spans="2:3">
      <c r="B956" s="2"/>
      <c r="C956" s="2"/>
    </row>
    <row r="957" spans="2:3">
      <c r="B957" s="2"/>
      <c r="C957" s="2"/>
    </row>
    <row r="958" spans="2:3">
      <c r="B958" s="2"/>
      <c r="C958" s="2"/>
    </row>
    <row r="959" spans="2:3">
      <c r="B959" s="2"/>
      <c r="C959" s="2"/>
    </row>
    <row r="960" spans="2:3">
      <c r="B960" s="2"/>
      <c r="C960" s="2"/>
    </row>
    <row r="961" spans="2:3">
      <c r="B961" s="2"/>
      <c r="C961" s="2"/>
    </row>
    <row r="962" spans="2:3">
      <c r="B962" s="2"/>
      <c r="C962" s="2"/>
    </row>
    <row r="963" spans="2:3">
      <c r="B963" s="2"/>
      <c r="C963" s="2"/>
    </row>
    <row r="964" spans="2:3">
      <c r="B964" s="2"/>
      <c r="C964" s="2"/>
    </row>
    <row r="965" spans="2:3">
      <c r="B965" s="2"/>
      <c r="C965" s="2"/>
    </row>
    <row r="966" spans="2:3">
      <c r="B966" s="2"/>
      <c r="C966" s="2"/>
    </row>
    <row r="967" spans="2:3">
      <c r="B967" s="2"/>
      <c r="C967" s="2"/>
    </row>
    <row r="968" spans="2:3">
      <c r="B968" s="2"/>
      <c r="C968" s="2"/>
    </row>
    <row r="969" spans="2:3">
      <c r="B969" s="2"/>
      <c r="C969" s="2"/>
    </row>
    <row r="970" spans="2:3">
      <c r="B970" s="2"/>
      <c r="C970" s="2"/>
    </row>
    <row r="971" spans="2:3">
      <c r="B971" s="2"/>
      <c r="C971" s="2"/>
    </row>
    <row r="972" spans="2:3">
      <c r="B972" s="2"/>
      <c r="C972" s="2"/>
    </row>
    <row r="973" spans="2:3">
      <c r="B973" s="2"/>
      <c r="C973" s="2"/>
    </row>
    <row r="974" spans="2:3">
      <c r="B974" s="2"/>
      <c r="C974" s="2"/>
    </row>
    <row r="975" spans="2:3">
      <c r="B975" s="2"/>
      <c r="C975" s="2"/>
    </row>
    <row r="976" spans="2:3">
      <c r="B976" s="2"/>
      <c r="C976" s="2"/>
    </row>
    <row r="977" spans="2:3">
      <c r="B977" s="2"/>
      <c r="C977" s="2"/>
    </row>
    <row r="978" spans="2:3">
      <c r="B978" s="2"/>
      <c r="C978" s="2"/>
    </row>
    <row r="979" spans="2:3">
      <c r="B979" s="2"/>
      <c r="C979" s="2"/>
    </row>
    <row r="980" spans="2:3">
      <c r="B980" s="2"/>
      <c r="C980" s="2"/>
    </row>
    <row r="981" spans="2:3">
      <c r="B981" s="2"/>
      <c r="C981" s="2"/>
    </row>
    <row r="982" spans="2:3">
      <c r="B982" s="2"/>
      <c r="C982" s="2"/>
    </row>
    <row r="983" spans="2:3">
      <c r="B983" s="2"/>
      <c r="C983" s="2"/>
    </row>
    <row r="984" spans="2:3">
      <c r="B984" s="2"/>
      <c r="C984" s="2"/>
    </row>
    <row r="985" spans="2:3">
      <c r="B985" s="2"/>
      <c r="C985" s="2"/>
    </row>
    <row r="986" spans="2:3">
      <c r="B986" s="2"/>
      <c r="C986" s="2"/>
    </row>
    <row r="987" spans="2:3">
      <c r="B987" s="2"/>
      <c r="C987" s="2"/>
    </row>
    <row r="988" spans="2:3">
      <c r="B988" s="2"/>
      <c r="C988" s="2"/>
    </row>
    <row r="989" spans="2:3">
      <c r="B989" s="2"/>
      <c r="C989" s="2"/>
    </row>
    <row r="990" spans="2:3">
      <c r="B990" s="2"/>
      <c r="C990" s="2"/>
    </row>
    <row r="991" spans="2:3">
      <c r="B991" s="2"/>
      <c r="C991" s="2"/>
    </row>
    <row r="992" spans="2:3">
      <c r="B992" s="2"/>
      <c r="C992" s="2"/>
    </row>
    <row r="993" spans="2:3">
      <c r="B993" s="2"/>
      <c r="C993" s="2"/>
    </row>
    <row r="994" spans="2:3">
      <c r="B994" s="2"/>
      <c r="C994" s="2"/>
    </row>
    <row r="995" spans="2:3">
      <c r="B995" s="2"/>
      <c r="C995" s="2"/>
    </row>
    <row r="996" spans="2:3">
      <c r="B996" s="2"/>
      <c r="C996" s="2"/>
    </row>
    <row r="997" spans="2:3">
      <c r="B997" s="2"/>
      <c r="C997" s="2"/>
    </row>
    <row r="998" spans="2:3">
      <c r="B998" s="2"/>
      <c r="C998" s="2"/>
    </row>
    <row r="999" spans="2:3">
      <c r="B999" s="2"/>
      <c r="C999" s="2"/>
    </row>
    <row r="1000" spans="2:3">
      <c r="B1000" s="2"/>
      <c r="C1000" s="2"/>
    </row>
    <row r="1001" spans="2:3">
      <c r="B1001" s="2"/>
      <c r="C1001" s="2"/>
    </row>
    <row r="1002" spans="2:3">
      <c r="B1002" s="2"/>
      <c r="C1002" s="2"/>
    </row>
    <row r="1003" spans="2:3">
      <c r="B1003" s="2"/>
      <c r="C1003" s="2"/>
    </row>
    <row r="1004" spans="2:3">
      <c r="B1004" s="2"/>
      <c r="C1004" s="2"/>
    </row>
    <row r="1005" spans="2:3">
      <c r="B1005" s="2"/>
      <c r="C1005" s="2"/>
    </row>
    <row r="1006" spans="2:3">
      <c r="B1006" s="2"/>
      <c r="C1006" s="2"/>
    </row>
    <row r="1007" spans="2:3">
      <c r="B1007" s="2"/>
      <c r="C1007" s="2"/>
    </row>
    <row r="1008" spans="2:3">
      <c r="B1008" s="2"/>
      <c r="C1008" s="2"/>
    </row>
    <row r="1009" spans="2:3">
      <c r="B1009" s="2"/>
      <c r="C1009" s="2"/>
    </row>
    <row r="1010" spans="2:3">
      <c r="B1010" s="2"/>
      <c r="C1010" s="2"/>
    </row>
    <row r="1011" spans="2:3">
      <c r="B1011" s="2"/>
      <c r="C1011" s="2"/>
    </row>
    <row r="1012" spans="2:3">
      <c r="B1012" s="2"/>
      <c r="C1012" s="2"/>
    </row>
    <row r="1013" spans="2:3">
      <c r="B1013" s="2"/>
      <c r="C1013" s="2"/>
    </row>
    <row r="1014" spans="2:3">
      <c r="B1014" s="2"/>
      <c r="C1014" s="2"/>
    </row>
    <row r="1015" spans="2:3">
      <c r="B1015" s="2"/>
      <c r="C1015" s="2"/>
    </row>
    <row r="1016" spans="2:3">
      <c r="B1016" s="2"/>
      <c r="C1016" s="2"/>
    </row>
    <row r="1017" spans="2:3">
      <c r="B1017" s="2"/>
      <c r="C1017" s="2"/>
    </row>
    <row r="1018" spans="2:3">
      <c r="B1018" s="2"/>
      <c r="C1018" s="2"/>
    </row>
    <row r="1019" spans="2:3">
      <c r="B1019" s="2"/>
      <c r="C1019" s="2"/>
    </row>
    <row r="1020" spans="2:3">
      <c r="B1020" s="2"/>
      <c r="C1020" s="2"/>
    </row>
    <row r="1021" spans="2:3">
      <c r="B1021" s="2"/>
      <c r="C1021" s="2"/>
    </row>
    <row r="1022" spans="2:3">
      <c r="B1022" s="2"/>
      <c r="C1022" s="2"/>
    </row>
    <row r="1023" spans="2:3">
      <c r="B1023" s="2"/>
      <c r="C1023" s="2"/>
    </row>
    <row r="1024" spans="2:3">
      <c r="B1024" s="2"/>
      <c r="C1024" s="2"/>
    </row>
    <row r="1025" spans="2:3">
      <c r="B1025" s="2"/>
      <c r="C1025" s="2"/>
    </row>
    <row r="1026" spans="2:3">
      <c r="B1026" s="2"/>
      <c r="C1026" s="2"/>
    </row>
    <row r="1027" spans="2:3">
      <c r="B1027" s="2"/>
      <c r="C1027" s="2"/>
    </row>
    <row r="1028" spans="2:3">
      <c r="B1028" s="2"/>
      <c r="C1028" s="2"/>
    </row>
    <row r="1029" spans="2:3">
      <c r="B1029" s="2"/>
      <c r="C1029" s="2"/>
    </row>
    <row r="1030" spans="2:3">
      <c r="B1030" s="2"/>
      <c r="C1030" s="2"/>
    </row>
    <row r="1031" spans="2:3">
      <c r="B1031" s="2"/>
      <c r="C1031" s="2"/>
    </row>
    <row r="1032" spans="2:3">
      <c r="B1032" s="2"/>
      <c r="C1032" s="2"/>
    </row>
    <row r="1033" spans="2:3">
      <c r="B1033" s="2"/>
      <c r="C1033" s="2"/>
    </row>
    <row r="1034" spans="2:3">
      <c r="B1034" s="2"/>
      <c r="C1034" s="2"/>
    </row>
    <row r="1035" spans="2:3">
      <c r="B1035" s="2"/>
      <c r="C1035" s="2"/>
    </row>
    <row r="1036" spans="2:3">
      <c r="B1036" s="2"/>
      <c r="C1036" s="2"/>
    </row>
    <row r="1037" spans="2:3">
      <c r="B1037" s="2"/>
      <c r="C1037" s="2"/>
    </row>
    <row r="1038" spans="2:3">
      <c r="B1038" s="2"/>
      <c r="C1038" s="2"/>
    </row>
    <row r="1039" spans="2:3">
      <c r="B1039" s="2"/>
      <c r="C1039" s="2"/>
    </row>
    <row r="1040" spans="2:3">
      <c r="B1040" s="2"/>
      <c r="C1040" s="2"/>
    </row>
    <row r="1041" spans="2:3">
      <c r="B1041" s="2"/>
      <c r="C1041" s="2"/>
    </row>
    <row r="1042" spans="2:3">
      <c r="B1042" s="2"/>
      <c r="C1042" s="2"/>
    </row>
    <row r="1043" spans="2:3">
      <c r="B1043" s="2"/>
      <c r="C1043" s="2"/>
    </row>
    <row r="1044" spans="2:3">
      <c r="B1044" s="2"/>
      <c r="C1044" s="2"/>
    </row>
    <row r="1045" spans="2:3">
      <c r="B1045" s="2"/>
      <c r="C1045" s="2"/>
    </row>
    <row r="1046" spans="2:3">
      <c r="B1046" s="2"/>
      <c r="C1046" s="2"/>
    </row>
    <row r="1047" spans="2:3">
      <c r="B1047" s="2"/>
      <c r="C1047" s="2"/>
    </row>
    <row r="1048" spans="2:3">
      <c r="B1048" s="2"/>
      <c r="C1048" s="2"/>
    </row>
    <row r="1049" spans="2:3">
      <c r="B1049" s="2"/>
      <c r="C1049" s="2"/>
    </row>
    <row r="1050" spans="2:3">
      <c r="B1050" s="2"/>
      <c r="C1050" s="2"/>
    </row>
    <row r="1051" spans="2:3">
      <c r="B1051" s="2"/>
      <c r="C1051" s="2"/>
    </row>
    <row r="1052" spans="2:3">
      <c r="B1052" s="2"/>
      <c r="C1052" s="2"/>
    </row>
    <row r="1053" spans="2:3">
      <c r="B1053" s="2"/>
      <c r="C1053" s="2"/>
    </row>
    <row r="1054" spans="2:3">
      <c r="B1054" s="2"/>
      <c r="C1054" s="2"/>
    </row>
    <row r="1055" spans="2:3">
      <c r="B1055" s="2"/>
      <c r="C1055" s="2"/>
    </row>
    <row r="1056" spans="2:3">
      <c r="B1056" s="2"/>
      <c r="C1056" s="2"/>
    </row>
    <row r="1057" spans="2:3">
      <c r="B1057" s="2"/>
      <c r="C1057" s="2"/>
    </row>
    <row r="1058" spans="2:3">
      <c r="B1058" s="2"/>
      <c r="C1058" s="2"/>
    </row>
    <row r="1059" spans="2:3">
      <c r="B1059" s="2"/>
      <c r="C1059" s="2"/>
    </row>
    <row r="1060" spans="2:3">
      <c r="B1060" s="2"/>
      <c r="C1060" s="2"/>
    </row>
    <row r="1061" spans="2:3">
      <c r="B1061" s="2"/>
      <c r="C1061" s="2"/>
    </row>
    <row r="1062" spans="2:3">
      <c r="B1062" s="2"/>
      <c r="C1062" s="2"/>
    </row>
    <row r="1063" spans="2:3">
      <c r="B1063" s="2"/>
      <c r="C1063" s="2"/>
    </row>
    <row r="1064" spans="2:3">
      <c r="B1064" s="2"/>
      <c r="C1064" s="2"/>
    </row>
    <row r="1065" spans="2:3">
      <c r="B1065" s="2"/>
      <c r="C1065" s="2"/>
    </row>
    <row r="1066" spans="2:3">
      <c r="B1066" s="2"/>
      <c r="C1066" s="2"/>
    </row>
    <row r="1067" spans="2:3">
      <c r="B1067" s="2"/>
      <c r="C1067" s="2"/>
    </row>
    <row r="1068" spans="2:3">
      <c r="B1068" s="2"/>
      <c r="C1068" s="2"/>
    </row>
    <row r="1069" spans="2:3">
      <c r="B1069" s="2"/>
      <c r="C1069" s="2"/>
    </row>
    <row r="1070" spans="2:3">
      <c r="B1070" s="2"/>
      <c r="C1070" s="2"/>
    </row>
    <row r="1071" spans="2:3">
      <c r="B1071" s="2"/>
      <c r="C1071" s="2"/>
    </row>
    <row r="1072" spans="2:3">
      <c r="B1072" s="2"/>
      <c r="C1072" s="2"/>
    </row>
    <row r="1073" spans="2:3">
      <c r="B1073" s="2"/>
      <c r="C1073" s="2"/>
    </row>
    <row r="1074" spans="2:3">
      <c r="B1074" s="2"/>
      <c r="C1074" s="2"/>
    </row>
    <row r="1075" spans="2:3">
      <c r="B1075" s="2"/>
      <c r="C1075" s="2"/>
    </row>
    <row r="1076" spans="2:3">
      <c r="B1076" s="2"/>
      <c r="C1076" s="2"/>
    </row>
    <row r="1077" spans="2:3">
      <c r="B1077" s="2"/>
      <c r="C1077" s="2"/>
    </row>
    <row r="1078" spans="2:3">
      <c r="B1078" s="2"/>
      <c r="C1078" s="2"/>
    </row>
    <row r="1079" spans="2:3">
      <c r="B1079" s="2"/>
      <c r="C1079" s="2"/>
    </row>
    <row r="1080" spans="2:3">
      <c r="B1080" s="2"/>
      <c r="C1080" s="2"/>
    </row>
    <row r="1081" spans="2:3">
      <c r="B1081" s="2"/>
      <c r="C1081" s="2"/>
    </row>
    <row r="1082" spans="2:3">
      <c r="B1082" s="2"/>
      <c r="C1082" s="2"/>
    </row>
    <row r="1083" spans="2:3">
      <c r="B1083" s="2"/>
      <c r="C1083" s="2"/>
    </row>
    <row r="1084" spans="2:3">
      <c r="B1084" s="2"/>
      <c r="C1084" s="2"/>
    </row>
    <row r="1085" spans="2:3">
      <c r="B1085" s="2"/>
      <c r="C1085" s="2"/>
    </row>
    <row r="1086" spans="2:3">
      <c r="B1086" s="2"/>
      <c r="C1086" s="2"/>
    </row>
    <row r="1087" spans="2:3">
      <c r="B1087" s="2"/>
      <c r="C1087" s="2"/>
    </row>
    <row r="1088" spans="2:3">
      <c r="B1088" s="2"/>
      <c r="C1088" s="2"/>
    </row>
    <row r="1089" spans="2:3">
      <c r="B1089" s="2"/>
      <c r="C1089" s="2"/>
    </row>
    <row r="1090" spans="2:3">
      <c r="B1090" s="2"/>
      <c r="C1090" s="2"/>
    </row>
    <row r="1091" spans="2:3">
      <c r="B1091" s="2"/>
      <c r="C1091" s="2"/>
    </row>
    <row r="1092" spans="2:3">
      <c r="B1092" s="2"/>
      <c r="C1092" s="2"/>
    </row>
    <row r="1093" spans="2:3">
      <c r="B1093" s="2"/>
      <c r="C1093" s="2"/>
    </row>
    <row r="1094" spans="2:3">
      <c r="B1094" s="2"/>
      <c r="C1094" s="2"/>
    </row>
    <row r="1095" spans="2:3">
      <c r="B1095" s="2"/>
      <c r="C1095" s="2"/>
    </row>
    <row r="1096" spans="2:3">
      <c r="B1096" s="2"/>
      <c r="C1096" s="2"/>
    </row>
    <row r="1097" spans="2:3">
      <c r="B1097" s="2"/>
      <c r="C1097" s="2"/>
    </row>
    <row r="1098" spans="2:3">
      <c r="B1098" s="2"/>
      <c r="C1098" s="2"/>
    </row>
    <row r="1099" spans="2:3">
      <c r="B1099" s="2"/>
      <c r="C1099" s="2"/>
    </row>
    <row r="1100" spans="2:3">
      <c r="B1100" s="2"/>
      <c r="C1100" s="2"/>
    </row>
    <row r="1101" spans="2:3">
      <c r="B1101" s="2"/>
      <c r="C1101" s="2"/>
    </row>
    <row r="1102" spans="2:3">
      <c r="B1102" s="2"/>
      <c r="C1102" s="2"/>
    </row>
    <row r="1103" spans="2:3">
      <c r="B1103" s="2"/>
      <c r="C1103" s="2"/>
    </row>
    <row r="1104" spans="2:3">
      <c r="B1104" s="2"/>
      <c r="C1104" s="2"/>
    </row>
    <row r="1105" spans="2:3">
      <c r="B1105" s="2"/>
      <c r="C1105" s="2"/>
    </row>
    <row r="1106" spans="2:3">
      <c r="B1106" s="2"/>
      <c r="C1106" s="2"/>
    </row>
    <row r="1107" spans="2:3">
      <c r="B1107" s="2"/>
      <c r="C1107" s="2"/>
    </row>
    <row r="1108" spans="2:3">
      <c r="B1108" s="2"/>
      <c r="C1108" s="2"/>
    </row>
    <row r="1109" spans="2:3">
      <c r="B1109" s="2"/>
      <c r="C1109" s="2"/>
    </row>
    <row r="1110" spans="2:3">
      <c r="B1110" s="2"/>
      <c r="C1110" s="2"/>
    </row>
    <row r="1111" spans="2:3">
      <c r="B1111" s="2"/>
      <c r="C1111" s="2"/>
    </row>
    <row r="1112" spans="2:3">
      <c r="B1112" s="2"/>
      <c r="C1112" s="2"/>
    </row>
    <row r="1113" spans="2:3">
      <c r="B1113" s="2"/>
      <c r="C1113" s="2"/>
    </row>
    <row r="1114" spans="2:3">
      <c r="B1114" s="2"/>
      <c r="C1114" s="2"/>
    </row>
    <row r="1115" spans="2:3">
      <c r="B1115" s="2"/>
      <c r="C1115" s="2"/>
    </row>
    <row r="1116" spans="2:3">
      <c r="B1116" s="2"/>
      <c r="C1116" s="2"/>
    </row>
    <row r="1117" spans="2:3">
      <c r="B1117" s="2"/>
      <c r="C1117" s="2"/>
    </row>
    <row r="1118" spans="2:3">
      <c r="B1118" s="2"/>
      <c r="C1118" s="2"/>
    </row>
    <row r="1119" spans="2:3">
      <c r="B1119" s="2"/>
      <c r="C1119" s="2"/>
    </row>
    <row r="1120" spans="2:3">
      <c r="B1120" s="2"/>
      <c r="C1120" s="2"/>
    </row>
    <row r="1121" spans="2:3">
      <c r="B1121" s="2"/>
      <c r="C1121" s="2"/>
    </row>
    <row r="1122" spans="2:3">
      <c r="B1122" s="2"/>
      <c r="C1122" s="2"/>
    </row>
    <row r="1123" spans="2:3">
      <c r="B1123" s="2"/>
      <c r="C1123" s="2"/>
    </row>
    <row r="1124" spans="2:3">
      <c r="B1124" s="2"/>
      <c r="C1124" s="2"/>
    </row>
    <row r="1125" spans="2:3">
      <c r="B1125" s="2"/>
      <c r="C1125" s="2"/>
    </row>
    <row r="1126" spans="2:3">
      <c r="B1126" s="2"/>
      <c r="C1126" s="2"/>
    </row>
    <row r="1127" spans="2:3">
      <c r="B1127" s="2"/>
      <c r="C1127" s="2"/>
    </row>
    <row r="1128" spans="2:3">
      <c r="B1128" s="2"/>
      <c r="C1128" s="2"/>
    </row>
    <row r="1129" spans="2:3">
      <c r="B1129" s="2"/>
      <c r="C1129" s="2"/>
    </row>
    <row r="1130" spans="2:3">
      <c r="B1130" s="2"/>
      <c r="C1130" s="2"/>
    </row>
    <row r="1131" spans="2:3">
      <c r="B1131" s="2"/>
      <c r="C1131" s="2"/>
    </row>
    <row r="1132" spans="2:3">
      <c r="B1132" s="2"/>
      <c r="C1132" s="2"/>
    </row>
    <row r="1133" spans="2:3">
      <c r="B1133" s="2"/>
      <c r="C1133" s="2"/>
    </row>
    <row r="1134" spans="2:3">
      <c r="B1134" s="2"/>
      <c r="C1134" s="2"/>
    </row>
    <row r="1135" spans="2:3">
      <c r="B1135" s="2"/>
      <c r="C1135" s="2"/>
    </row>
    <row r="1136" spans="2:3">
      <c r="B1136" s="2"/>
      <c r="C1136" s="2"/>
    </row>
    <row r="1137" spans="2:3">
      <c r="B1137" s="2"/>
      <c r="C1137" s="2"/>
    </row>
    <row r="1138" spans="2:3">
      <c r="B1138" s="2"/>
      <c r="C1138" s="2"/>
    </row>
    <row r="1139" spans="2:3">
      <c r="B1139" s="2"/>
      <c r="C1139" s="2"/>
    </row>
    <row r="1140" spans="2:3">
      <c r="B1140" s="2"/>
      <c r="C1140" s="2"/>
    </row>
    <row r="1141" spans="2:3">
      <c r="B1141" s="2"/>
      <c r="C1141" s="2"/>
    </row>
    <row r="1142" spans="2:3">
      <c r="B1142" s="2"/>
      <c r="C1142" s="2"/>
    </row>
    <row r="1143" spans="2:3">
      <c r="B1143" s="2"/>
      <c r="C1143" s="2"/>
    </row>
    <row r="1144" spans="2:3">
      <c r="B1144" s="2"/>
      <c r="C1144" s="2"/>
    </row>
    <row r="1145" spans="2:3">
      <c r="B1145" s="2"/>
      <c r="C1145" s="2"/>
    </row>
    <row r="1146" spans="2:3">
      <c r="B1146" s="2"/>
      <c r="C1146" s="2"/>
    </row>
    <row r="1147" spans="2:3">
      <c r="B1147" s="2"/>
      <c r="C1147" s="2"/>
    </row>
    <row r="1148" spans="2:3">
      <c r="B1148" s="2"/>
      <c r="C1148" s="2"/>
    </row>
    <row r="1149" spans="2:3">
      <c r="B1149" s="2"/>
      <c r="C1149" s="2"/>
    </row>
    <row r="1150" spans="2:3">
      <c r="B1150" s="2"/>
      <c r="C1150" s="2"/>
    </row>
    <row r="1151" spans="2:3">
      <c r="B1151" s="2"/>
      <c r="C1151" s="2"/>
    </row>
    <row r="1152" spans="2:3">
      <c r="B1152" s="2"/>
      <c r="C1152" s="2"/>
    </row>
    <row r="1153" spans="2:3">
      <c r="B1153" s="2"/>
      <c r="C1153" s="2"/>
    </row>
    <row r="1154" spans="2:3">
      <c r="B1154" s="2"/>
      <c r="C1154" s="2"/>
    </row>
    <row r="1155" spans="2:3">
      <c r="B1155" s="2"/>
      <c r="C1155" s="2"/>
    </row>
    <row r="1156" spans="2:3">
      <c r="B1156" s="2"/>
      <c r="C1156" s="2"/>
    </row>
    <row r="1157" spans="2:3">
      <c r="B1157" s="2"/>
      <c r="C1157" s="2"/>
    </row>
    <row r="1158" spans="2:3">
      <c r="B1158" s="2"/>
      <c r="C1158" s="2"/>
    </row>
    <row r="1159" spans="2:3">
      <c r="B1159" s="2"/>
      <c r="C1159" s="2"/>
    </row>
    <row r="1160" spans="2:3">
      <c r="B1160" s="2"/>
      <c r="C1160" s="2"/>
    </row>
    <row r="1161" spans="2:3">
      <c r="B1161" s="2"/>
      <c r="C1161" s="2"/>
    </row>
    <row r="1162" spans="2:3">
      <c r="B1162" s="2"/>
      <c r="C1162" s="2"/>
    </row>
    <row r="1163" spans="2:3">
      <c r="B1163" s="2"/>
      <c r="C1163" s="2"/>
    </row>
    <row r="1164" spans="2:3">
      <c r="B1164" s="2"/>
      <c r="C1164" s="2"/>
    </row>
    <row r="1165" spans="2:3">
      <c r="B1165" s="2"/>
      <c r="C1165" s="2"/>
    </row>
    <row r="1166" spans="2:3">
      <c r="B1166" s="2"/>
      <c r="C1166" s="2"/>
    </row>
    <row r="1167" spans="2:3">
      <c r="B1167" s="2"/>
      <c r="C1167" s="2"/>
    </row>
    <row r="1168" spans="2:3">
      <c r="B1168" s="2"/>
      <c r="C1168" s="2"/>
    </row>
    <row r="1169" spans="2:3">
      <c r="B1169" s="2"/>
      <c r="C1169" s="2"/>
    </row>
    <row r="1170" spans="2:3">
      <c r="B1170" s="2"/>
      <c r="C1170" s="2"/>
    </row>
    <row r="1171" spans="2:3">
      <c r="B1171" s="2"/>
      <c r="C1171" s="2"/>
    </row>
    <row r="1172" spans="2:3">
      <c r="B1172" s="2"/>
      <c r="C1172" s="2"/>
    </row>
    <row r="1173" spans="2:3">
      <c r="B1173" s="2"/>
      <c r="C1173" s="2"/>
    </row>
    <row r="1174" spans="2:3">
      <c r="B1174" s="2"/>
      <c r="C1174" s="2"/>
    </row>
    <row r="1175" spans="2:3">
      <c r="B1175" s="2"/>
      <c r="C1175" s="2"/>
    </row>
    <row r="1176" spans="2:3">
      <c r="B1176" s="2"/>
      <c r="C1176" s="2"/>
    </row>
    <row r="1177" spans="2:3">
      <c r="B1177" s="2"/>
      <c r="C1177" s="2"/>
    </row>
    <row r="1178" spans="2:3">
      <c r="B1178" s="2"/>
      <c r="C1178" s="2"/>
    </row>
    <row r="1179" spans="2:3">
      <c r="B1179" s="2"/>
      <c r="C1179" s="2"/>
    </row>
    <row r="1180" spans="2:3">
      <c r="B1180" s="2"/>
      <c r="C1180" s="2"/>
    </row>
    <row r="1181" spans="2:3">
      <c r="B1181" s="2"/>
      <c r="C1181" s="2"/>
    </row>
    <row r="1182" spans="2:3">
      <c r="B1182" s="2"/>
      <c r="C1182" s="2"/>
    </row>
    <row r="1183" spans="2:3">
      <c r="B1183" s="2"/>
      <c r="C1183" s="2"/>
    </row>
    <row r="1184" spans="2:3">
      <c r="B1184" s="2"/>
      <c r="C1184" s="2"/>
    </row>
    <row r="1185" spans="2:3">
      <c r="B1185" s="2"/>
      <c r="C1185" s="2"/>
    </row>
    <row r="1186" spans="2:3">
      <c r="B1186" s="2"/>
      <c r="C1186" s="2"/>
    </row>
    <row r="1187" spans="2:3">
      <c r="B1187" s="2"/>
      <c r="C1187" s="2"/>
    </row>
    <row r="1188" spans="2:3">
      <c r="B1188" s="2"/>
      <c r="C1188" s="2"/>
    </row>
    <row r="1189" spans="2:3">
      <c r="B1189" s="2"/>
      <c r="C1189" s="2"/>
    </row>
    <row r="1190" spans="2:3">
      <c r="B1190" s="2"/>
      <c r="C1190" s="2"/>
    </row>
    <row r="1191" spans="2:3">
      <c r="B1191" s="2"/>
      <c r="C1191" s="2"/>
    </row>
    <row r="1192" spans="2:3">
      <c r="B1192" s="2"/>
      <c r="C1192" s="2"/>
    </row>
    <row r="1193" spans="2:3">
      <c r="B1193" s="2"/>
      <c r="C1193" s="2"/>
    </row>
    <row r="1194" spans="2:3">
      <c r="B1194" s="2"/>
      <c r="C1194" s="2"/>
    </row>
  </sheetData>
  <pageMargins left="0.7" right="0.7" top="0.75" bottom="0.75" header="0.3" footer="0.3"/>
  <pageSetup paperSize="9" firstPageNumber="18" orientation="landscape" useFirstPageNumber="1" r:id="rId1"/>
  <headerFooter>
    <oddFooter>&amp;LBudget and Treasury Office&amp;C&amp;P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>
  <dimension ref="A2:E1105"/>
  <sheetViews>
    <sheetView topLeftCell="B125" workbookViewId="0">
      <selection activeCell="E68" sqref="B68:E68"/>
    </sheetView>
  </sheetViews>
  <sheetFormatPr defaultRowHeight="12.75"/>
  <cols>
    <col min="1" max="1" width="77.28515625" style="2" customWidth="1"/>
    <col min="2" max="2" width="14.5703125" style="3" customWidth="1"/>
    <col min="3" max="3" width="16.42578125" style="3" customWidth="1"/>
    <col min="4" max="4" width="18.7109375" style="17" customWidth="1"/>
    <col min="5" max="5" width="18.7109375" style="3" customWidth="1"/>
    <col min="6" max="16384" width="9.140625" style="2"/>
  </cols>
  <sheetData>
    <row r="2" spans="1:5">
      <c r="A2" s="42"/>
      <c r="B2" s="43" t="s">
        <v>1537</v>
      </c>
      <c r="C2" s="4"/>
      <c r="D2" s="4"/>
      <c r="E2" s="4"/>
    </row>
    <row r="3" spans="1:5" ht="38.25">
      <c r="A3" s="44" t="s">
        <v>1344</v>
      </c>
      <c r="B3" s="42" t="s">
        <v>1611</v>
      </c>
      <c r="C3" s="63" t="s">
        <v>1863</v>
      </c>
      <c r="D3" s="42" t="s">
        <v>1675</v>
      </c>
      <c r="E3" s="4" t="s">
        <v>1865</v>
      </c>
    </row>
    <row r="4" spans="1:5">
      <c r="A4" s="16" t="s">
        <v>1607</v>
      </c>
      <c r="B4" s="4"/>
      <c r="C4" s="4"/>
      <c r="D4" s="26"/>
      <c r="E4" s="4"/>
    </row>
    <row r="5" spans="1:5">
      <c r="A5" s="14" t="s">
        <v>1426</v>
      </c>
      <c r="B5" s="4">
        <v>258570</v>
      </c>
      <c r="C5" s="4">
        <v>1397893.0500000003</v>
      </c>
      <c r="D5" s="26">
        <f>C5/B5</f>
        <v>5.4062460842325111</v>
      </c>
      <c r="E5" s="56">
        <f>B5-C5</f>
        <v>-1139323.0500000003</v>
      </c>
    </row>
    <row r="6" spans="1:5">
      <c r="A6" s="27" t="s">
        <v>1326</v>
      </c>
      <c r="B6" s="4">
        <v>3561947</v>
      </c>
      <c r="C6" s="4">
        <v>1397893.0500000003</v>
      </c>
      <c r="D6" s="26">
        <f t="shared" ref="D6:D68" si="0">C6/B6</f>
        <v>0.39245195113795917</v>
      </c>
      <c r="E6" s="56">
        <f t="shared" ref="E6:E69" si="1">B6-C6</f>
        <v>2164053.9499999997</v>
      </c>
    </row>
    <row r="7" spans="1:5">
      <c r="A7" s="28" t="s">
        <v>1346</v>
      </c>
      <c r="B7" s="29">
        <v>2310026</v>
      </c>
      <c r="C7" s="29">
        <v>996294.73</v>
      </c>
      <c r="D7" s="30">
        <f t="shared" si="0"/>
        <v>0.43129156554947867</v>
      </c>
      <c r="E7" s="56">
        <f t="shared" si="1"/>
        <v>1313731.27</v>
      </c>
    </row>
    <row r="8" spans="1:5">
      <c r="A8" s="25" t="s">
        <v>1505</v>
      </c>
      <c r="B8" s="9">
        <v>1555966</v>
      </c>
      <c r="C8" s="9">
        <v>568552.5</v>
      </c>
      <c r="D8" s="24">
        <f t="shared" si="0"/>
        <v>0.3654016218863394</v>
      </c>
      <c r="E8" s="56">
        <f t="shared" si="1"/>
        <v>987413.5</v>
      </c>
    </row>
    <row r="9" spans="1:5">
      <c r="A9" s="25" t="s">
        <v>1506</v>
      </c>
      <c r="B9" s="9">
        <v>98027</v>
      </c>
      <c r="C9" s="9">
        <v>34550.439999999995</v>
      </c>
      <c r="D9" s="24">
        <f t="shared" si="0"/>
        <v>0.35245840431717784</v>
      </c>
      <c r="E9" s="56">
        <f t="shared" si="1"/>
        <v>63476.560000000005</v>
      </c>
    </row>
    <row r="10" spans="1:5">
      <c r="A10" s="25" t="s">
        <v>1507</v>
      </c>
      <c r="B10" s="9">
        <v>0</v>
      </c>
      <c r="C10" s="9">
        <v>0</v>
      </c>
      <c r="D10" s="24">
        <v>0</v>
      </c>
      <c r="E10" s="56">
        <f t="shared" si="1"/>
        <v>0</v>
      </c>
    </row>
    <row r="11" spans="1:5">
      <c r="A11" s="25" t="s">
        <v>1508</v>
      </c>
      <c r="B11" s="9">
        <v>129664</v>
      </c>
      <c r="C11" s="9">
        <v>72312.399999999994</v>
      </c>
      <c r="D11" s="24">
        <f t="shared" si="0"/>
        <v>0.55769064659427436</v>
      </c>
      <c r="E11" s="56">
        <f t="shared" si="1"/>
        <v>57351.600000000006</v>
      </c>
    </row>
    <row r="12" spans="1:5">
      <c r="A12" s="25" t="s">
        <v>1509</v>
      </c>
      <c r="B12" s="9">
        <v>67800</v>
      </c>
      <c r="C12" s="9">
        <v>68430.16</v>
      </c>
      <c r="D12" s="24">
        <f t="shared" si="0"/>
        <v>1.009294395280236</v>
      </c>
      <c r="E12" s="56">
        <f t="shared" si="1"/>
        <v>-630.16000000000349</v>
      </c>
    </row>
    <row r="13" spans="1:5">
      <c r="A13" s="25" t="s">
        <v>1510</v>
      </c>
      <c r="B13" s="9">
        <v>26842</v>
      </c>
      <c r="C13" s="9">
        <v>31114</v>
      </c>
      <c r="D13" s="24">
        <f t="shared" si="0"/>
        <v>1.1591535653080993</v>
      </c>
      <c r="E13" s="56">
        <f t="shared" si="1"/>
        <v>-4272</v>
      </c>
    </row>
    <row r="14" spans="1:5">
      <c r="A14" s="25" t="s">
        <v>1511</v>
      </c>
      <c r="B14" s="9">
        <v>431727</v>
      </c>
      <c r="C14" s="9">
        <v>221335.22999999998</v>
      </c>
      <c r="D14" s="24">
        <f t="shared" si="0"/>
        <v>0.5126740509627612</v>
      </c>
      <c r="E14" s="56">
        <f t="shared" si="1"/>
        <v>210391.77000000002</v>
      </c>
    </row>
    <row r="15" spans="1:5">
      <c r="A15" s="25" t="s">
        <v>1512</v>
      </c>
      <c r="B15" s="9">
        <v>0</v>
      </c>
      <c r="C15" s="9">
        <v>0</v>
      </c>
      <c r="D15" s="24">
        <v>0</v>
      </c>
      <c r="E15" s="56">
        <f t="shared" si="1"/>
        <v>0</v>
      </c>
    </row>
    <row r="16" spans="1:5">
      <c r="A16" s="28" t="s">
        <v>1347</v>
      </c>
      <c r="B16" s="29">
        <v>515087</v>
      </c>
      <c r="C16" s="29">
        <v>185724.31999999998</v>
      </c>
      <c r="D16" s="30">
        <f t="shared" si="0"/>
        <v>0.36056883594421907</v>
      </c>
      <c r="E16" s="56">
        <f t="shared" si="1"/>
        <v>329362.68000000005</v>
      </c>
    </row>
    <row r="17" spans="1:5">
      <c r="A17" s="25" t="s">
        <v>1513</v>
      </c>
      <c r="B17" s="9">
        <v>122882</v>
      </c>
      <c r="C17" s="9">
        <v>36075.599999999999</v>
      </c>
      <c r="D17" s="24">
        <f t="shared" si="0"/>
        <v>0.29357920606760957</v>
      </c>
      <c r="E17" s="56">
        <f t="shared" si="1"/>
        <v>86806.399999999994</v>
      </c>
    </row>
    <row r="18" spans="1:5">
      <c r="A18" s="25" t="s">
        <v>1514</v>
      </c>
      <c r="B18" s="9">
        <v>325647</v>
      </c>
      <c r="C18" s="9">
        <v>125081.57999999999</v>
      </c>
      <c r="D18" s="24">
        <f t="shared" si="0"/>
        <v>0.38410174207040132</v>
      </c>
      <c r="E18" s="56">
        <f t="shared" si="1"/>
        <v>200565.42</v>
      </c>
    </row>
    <row r="19" spans="1:5">
      <c r="A19" s="25" t="s">
        <v>1515</v>
      </c>
      <c r="B19" s="9">
        <v>9548</v>
      </c>
      <c r="C19" s="9">
        <v>3569.28</v>
      </c>
      <c r="D19" s="24">
        <f t="shared" si="0"/>
        <v>0.37382488479262677</v>
      </c>
      <c r="E19" s="56">
        <f t="shared" si="1"/>
        <v>5978.7199999999993</v>
      </c>
    </row>
    <row r="20" spans="1:5">
      <c r="A20" s="25" t="s">
        <v>1516</v>
      </c>
      <c r="B20" s="9">
        <v>31119</v>
      </c>
      <c r="C20" s="9">
        <v>11371.08</v>
      </c>
      <c r="D20" s="24">
        <f t="shared" si="0"/>
        <v>0.36540634339149713</v>
      </c>
      <c r="E20" s="56">
        <f t="shared" si="1"/>
        <v>19747.919999999998</v>
      </c>
    </row>
    <row r="21" spans="1:5">
      <c r="A21" s="25" t="s">
        <v>1517</v>
      </c>
      <c r="B21" s="9">
        <v>0</v>
      </c>
      <c r="C21" s="9">
        <v>0</v>
      </c>
      <c r="D21" s="24">
        <v>0</v>
      </c>
      <c r="E21" s="56">
        <f t="shared" si="1"/>
        <v>0</v>
      </c>
    </row>
    <row r="22" spans="1:5">
      <c r="A22" s="25" t="s">
        <v>1518</v>
      </c>
      <c r="B22" s="9">
        <v>25483</v>
      </c>
      <c r="C22" s="9">
        <v>9464.06</v>
      </c>
      <c r="D22" s="24">
        <f t="shared" si="0"/>
        <v>0.37138719930934344</v>
      </c>
      <c r="E22" s="56">
        <f t="shared" si="1"/>
        <v>16018.94</v>
      </c>
    </row>
    <row r="23" spans="1:5">
      <c r="A23" s="25" t="s">
        <v>1519</v>
      </c>
      <c r="B23" s="9">
        <v>408</v>
      </c>
      <c r="C23" s="9">
        <v>162.72</v>
      </c>
      <c r="D23" s="24">
        <f t="shared" si="0"/>
        <v>0.39882352941176469</v>
      </c>
      <c r="E23" s="56">
        <f t="shared" si="1"/>
        <v>245.28</v>
      </c>
    </row>
    <row r="24" spans="1:5">
      <c r="A24" s="28" t="s">
        <v>1348</v>
      </c>
      <c r="B24" s="29">
        <v>519</v>
      </c>
      <c r="C24" s="29">
        <v>0</v>
      </c>
      <c r="D24" s="30">
        <f t="shared" si="0"/>
        <v>0</v>
      </c>
      <c r="E24" s="56">
        <f t="shared" si="1"/>
        <v>519</v>
      </c>
    </row>
    <row r="25" spans="1:5">
      <c r="A25" s="25" t="s">
        <v>1520</v>
      </c>
      <c r="B25" s="9">
        <v>519</v>
      </c>
      <c r="C25" s="9">
        <v>0</v>
      </c>
      <c r="D25" s="24">
        <f t="shared" si="0"/>
        <v>0</v>
      </c>
      <c r="E25" s="56">
        <f t="shared" si="1"/>
        <v>519</v>
      </c>
    </row>
    <row r="26" spans="1:5">
      <c r="A26" s="28" t="s">
        <v>1353</v>
      </c>
      <c r="B26" s="29">
        <v>243593</v>
      </c>
      <c r="C26" s="29">
        <v>52487.600000000006</v>
      </c>
      <c r="D26" s="30">
        <f t="shared" si="0"/>
        <v>0.2154725299988095</v>
      </c>
      <c r="E26" s="56">
        <f t="shared" si="1"/>
        <v>191105.4</v>
      </c>
    </row>
    <row r="27" spans="1:5">
      <c r="A27" s="25" t="s">
        <v>1529</v>
      </c>
      <c r="B27" s="9">
        <v>1814</v>
      </c>
      <c r="C27" s="9">
        <v>0</v>
      </c>
      <c r="D27" s="24">
        <f t="shared" si="0"/>
        <v>0</v>
      </c>
      <c r="E27" s="56">
        <f t="shared" si="1"/>
        <v>1814</v>
      </c>
    </row>
    <row r="28" spans="1:5">
      <c r="A28" s="25" t="s">
        <v>1521</v>
      </c>
      <c r="B28" s="9">
        <v>241779</v>
      </c>
      <c r="C28" s="9">
        <v>52487.600000000006</v>
      </c>
      <c r="D28" s="24">
        <f t="shared" si="0"/>
        <v>0.21708915993531286</v>
      </c>
      <c r="E28" s="56">
        <f t="shared" si="1"/>
        <v>189291.4</v>
      </c>
    </row>
    <row r="29" spans="1:5">
      <c r="A29" s="28" t="s">
        <v>1349</v>
      </c>
      <c r="B29" s="29">
        <v>0</v>
      </c>
      <c r="C29" s="29">
        <v>0</v>
      </c>
      <c r="D29" s="30">
        <v>0</v>
      </c>
      <c r="E29" s="56">
        <f t="shared" si="1"/>
        <v>0</v>
      </c>
    </row>
    <row r="30" spans="1:5">
      <c r="A30" s="25" t="s">
        <v>1544</v>
      </c>
      <c r="B30" s="9">
        <v>0</v>
      </c>
      <c r="C30" s="9">
        <v>0</v>
      </c>
      <c r="D30" s="24">
        <v>0</v>
      </c>
      <c r="E30" s="56">
        <f t="shared" si="1"/>
        <v>0</v>
      </c>
    </row>
    <row r="31" spans="1:5">
      <c r="A31" s="28" t="s">
        <v>1350</v>
      </c>
      <c r="B31" s="29">
        <v>492722</v>
      </c>
      <c r="C31" s="29">
        <v>163386.4</v>
      </c>
      <c r="D31" s="30">
        <f t="shared" si="0"/>
        <v>0.33159956324255868</v>
      </c>
      <c r="E31" s="56">
        <f t="shared" si="1"/>
        <v>329335.59999999998</v>
      </c>
    </row>
    <row r="32" spans="1:5">
      <c r="A32" s="25" t="s">
        <v>1549</v>
      </c>
      <c r="B32" s="9">
        <v>16899</v>
      </c>
      <c r="C32" s="9">
        <v>6164</v>
      </c>
      <c r="D32" s="24">
        <f t="shared" si="0"/>
        <v>0.36475531096514585</v>
      </c>
      <c r="E32" s="56">
        <f t="shared" si="1"/>
        <v>10735</v>
      </c>
    </row>
    <row r="33" spans="1:5">
      <c r="A33" s="25" t="s">
        <v>1522</v>
      </c>
      <c r="B33" s="9">
        <v>9027</v>
      </c>
      <c r="C33" s="9">
        <v>0</v>
      </c>
      <c r="D33" s="24">
        <f t="shared" si="0"/>
        <v>0</v>
      </c>
      <c r="E33" s="56">
        <f t="shared" si="1"/>
        <v>9027</v>
      </c>
    </row>
    <row r="34" spans="1:5">
      <c r="A34" s="25" t="s">
        <v>1550</v>
      </c>
      <c r="B34" s="9">
        <v>7168</v>
      </c>
      <c r="C34" s="9">
        <v>0</v>
      </c>
      <c r="D34" s="24">
        <f t="shared" si="0"/>
        <v>0</v>
      </c>
      <c r="E34" s="56">
        <f t="shared" si="1"/>
        <v>7168</v>
      </c>
    </row>
    <row r="35" spans="1:5">
      <c r="A35" s="25" t="s">
        <v>1750</v>
      </c>
      <c r="B35" s="9">
        <v>4127</v>
      </c>
      <c r="C35" s="9">
        <v>0</v>
      </c>
      <c r="D35" s="24">
        <f t="shared" si="0"/>
        <v>0</v>
      </c>
      <c r="E35" s="56">
        <f t="shared" si="1"/>
        <v>4127</v>
      </c>
    </row>
    <row r="36" spans="1:5">
      <c r="A36" s="25" t="s">
        <v>1523</v>
      </c>
      <c r="B36" s="9">
        <v>2000</v>
      </c>
      <c r="C36" s="9">
        <v>0</v>
      </c>
      <c r="D36" s="24">
        <f t="shared" si="0"/>
        <v>0</v>
      </c>
      <c r="E36" s="56">
        <f t="shared" si="1"/>
        <v>2000</v>
      </c>
    </row>
    <row r="37" spans="1:5">
      <c r="A37" s="25" t="s">
        <v>1667</v>
      </c>
      <c r="B37" s="9">
        <v>50000</v>
      </c>
      <c r="C37" s="9">
        <v>919.1</v>
      </c>
      <c r="D37" s="24">
        <f t="shared" si="0"/>
        <v>1.8381999999999999E-2</v>
      </c>
      <c r="E37" s="56">
        <f t="shared" si="1"/>
        <v>49080.9</v>
      </c>
    </row>
    <row r="38" spans="1:5">
      <c r="A38" s="25" t="s">
        <v>1530</v>
      </c>
      <c r="B38" s="9">
        <v>3549</v>
      </c>
      <c r="C38" s="9">
        <v>0</v>
      </c>
      <c r="D38" s="24">
        <f t="shared" si="0"/>
        <v>0</v>
      </c>
      <c r="E38" s="56">
        <f t="shared" si="1"/>
        <v>3549</v>
      </c>
    </row>
    <row r="39" spans="1:5">
      <c r="A39" s="25" t="s">
        <v>1524</v>
      </c>
      <c r="B39" s="9">
        <v>25727</v>
      </c>
      <c r="C39" s="9">
        <v>0</v>
      </c>
      <c r="D39" s="24">
        <f t="shared" si="0"/>
        <v>0</v>
      </c>
      <c r="E39" s="56">
        <f t="shared" si="1"/>
        <v>25727</v>
      </c>
    </row>
    <row r="40" spans="1:5">
      <c r="A40" s="25" t="s">
        <v>1525</v>
      </c>
      <c r="B40" s="9">
        <v>3549</v>
      </c>
      <c r="C40" s="9">
        <v>135.87</v>
      </c>
      <c r="D40" s="24">
        <f t="shared" si="0"/>
        <v>3.8284023668639054E-2</v>
      </c>
      <c r="E40" s="56">
        <f t="shared" si="1"/>
        <v>3413.13</v>
      </c>
    </row>
    <row r="41" spans="1:5">
      <c r="A41" s="25" t="s">
        <v>1751</v>
      </c>
      <c r="B41" s="9">
        <v>100000</v>
      </c>
      <c r="C41" s="9">
        <v>16280.699999999999</v>
      </c>
      <c r="D41" s="24">
        <f t="shared" si="0"/>
        <v>0.16280699999999998</v>
      </c>
      <c r="E41" s="56">
        <f t="shared" si="1"/>
        <v>83719.3</v>
      </c>
    </row>
    <row r="42" spans="1:5">
      <c r="A42" s="25" t="s">
        <v>1531</v>
      </c>
      <c r="B42" s="9">
        <v>6139</v>
      </c>
      <c r="C42" s="9">
        <v>0</v>
      </c>
      <c r="D42" s="24">
        <f t="shared" si="0"/>
        <v>0</v>
      </c>
      <c r="E42" s="56">
        <f t="shared" si="1"/>
        <v>6139</v>
      </c>
    </row>
    <row r="43" spans="1:5">
      <c r="A43" s="25" t="s">
        <v>1526</v>
      </c>
      <c r="B43" s="9">
        <v>72563</v>
      </c>
      <c r="C43" s="9">
        <v>25192.339999999997</v>
      </c>
      <c r="D43" s="24">
        <f t="shared" si="0"/>
        <v>0.34717886526191027</v>
      </c>
      <c r="E43" s="56">
        <f t="shared" si="1"/>
        <v>47370.66</v>
      </c>
    </row>
    <row r="44" spans="1:5">
      <c r="A44" s="25" t="s">
        <v>1684</v>
      </c>
      <c r="B44" s="9">
        <v>97263</v>
      </c>
      <c r="C44" s="9">
        <v>79166.720000000001</v>
      </c>
      <c r="D44" s="24">
        <f t="shared" si="0"/>
        <v>0.81394487112262626</v>
      </c>
      <c r="E44" s="56">
        <f t="shared" si="1"/>
        <v>18096.28</v>
      </c>
    </row>
    <row r="45" spans="1:5">
      <c r="A45" s="25" t="s">
        <v>1532</v>
      </c>
      <c r="B45" s="9">
        <v>1775</v>
      </c>
      <c r="C45" s="9">
        <v>0</v>
      </c>
      <c r="D45" s="24">
        <f t="shared" si="0"/>
        <v>0</v>
      </c>
      <c r="E45" s="56">
        <f t="shared" si="1"/>
        <v>1775</v>
      </c>
    </row>
    <row r="46" spans="1:5">
      <c r="A46" s="25" t="s">
        <v>1527</v>
      </c>
      <c r="B46" s="9">
        <v>59503</v>
      </c>
      <c r="C46" s="9">
        <v>24433.700000000004</v>
      </c>
      <c r="D46" s="24">
        <f t="shared" si="0"/>
        <v>0.4106297161487657</v>
      </c>
      <c r="E46" s="56">
        <f t="shared" si="1"/>
        <v>35069.299999999996</v>
      </c>
    </row>
    <row r="47" spans="1:5">
      <c r="A47" s="25" t="s">
        <v>1528</v>
      </c>
      <c r="B47" s="9">
        <v>33433</v>
      </c>
      <c r="C47" s="9">
        <v>11093.970000000001</v>
      </c>
      <c r="D47" s="24">
        <f t="shared" si="0"/>
        <v>0.33182693745700359</v>
      </c>
      <c r="E47" s="56">
        <f t="shared" si="1"/>
        <v>22339.03</v>
      </c>
    </row>
    <row r="48" spans="1:5">
      <c r="A48" s="27" t="s">
        <v>1327</v>
      </c>
      <c r="B48" s="4">
        <v>-3303317</v>
      </c>
      <c r="C48" s="4">
        <v>0</v>
      </c>
      <c r="D48" s="26">
        <f>C48/B48</f>
        <v>0</v>
      </c>
      <c r="E48" s="56">
        <f t="shared" si="1"/>
        <v>-3303317</v>
      </c>
    </row>
    <row r="49" spans="1:5">
      <c r="A49" s="28" t="s">
        <v>1687</v>
      </c>
      <c r="B49" s="29">
        <v>-3712905</v>
      </c>
      <c r="C49" s="29">
        <v>0</v>
      </c>
      <c r="D49" s="30">
        <f>C49/B49</f>
        <v>0</v>
      </c>
      <c r="E49" s="56">
        <f t="shared" si="1"/>
        <v>-3712905</v>
      </c>
    </row>
    <row r="50" spans="1:5">
      <c r="A50" s="25" t="s">
        <v>1688</v>
      </c>
      <c r="B50" s="9">
        <v>-3712905</v>
      </c>
      <c r="C50" s="9">
        <v>0</v>
      </c>
      <c r="D50" s="24">
        <f t="shared" si="0"/>
        <v>0</v>
      </c>
      <c r="E50" s="56">
        <f t="shared" si="1"/>
        <v>-3712905</v>
      </c>
    </row>
    <row r="51" spans="1:5">
      <c r="A51" s="28" t="s">
        <v>1689</v>
      </c>
      <c r="B51" s="29">
        <v>409588</v>
      </c>
      <c r="C51" s="29">
        <v>0</v>
      </c>
      <c r="D51" s="30">
        <f t="shared" si="0"/>
        <v>0</v>
      </c>
      <c r="E51" s="56">
        <f t="shared" si="1"/>
        <v>409588</v>
      </c>
    </row>
    <row r="52" spans="1:5">
      <c r="A52" s="25" t="s">
        <v>1690</v>
      </c>
      <c r="B52" s="9">
        <v>153970</v>
      </c>
      <c r="C52" s="9">
        <v>0</v>
      </c>
      <c r="D52" s="24">
        <f t="shared" si="0"/>
        <v>0</v>
      </c>
      <c r="E52" s="56">
        <f t="shared" si="1"/>
        <v>153970</v>
      </c>
    </row>
    <row r="53" spans="1:5">
      <c r="A53" s="25" t="s">
        <v>1691</v>
      </c>
      <c r="B53" s="9">
        <v>67288</v>
      </c>
      <c r="C53" s="9">
        <v>0</v>
      </c>
      <c r="D53" s="24">
        <f t="shared" si="0"/>
        <v>0</v>
      </c>
      <c r="E53" s="56">
        <f t="shared" si="1"/>
        <v>67288</v>
      </c>
    </row>
    <row r="54" spans="1:5">
      <c r="A54" s="25" t="s">
        <v>1692</v>
      </c>
      <c r="B54" s="9">
        <v>188330</v>
      </c>
      <c r="C54" s="9">
        <v>0</v>
      </c>
      <c r="D54" s="24">
        <f t="shared" si="0"/>
        <v>0</v>
      </c>
      <c r="E54" s="56">
        <f t="shared" si="1"/>
        <v>188330</v>
      </c>
    </row>
    <row r="55" spans="1:5">
      <c r="A55" s="27" t="s">
        <v>1328</v>
      </c>
      <c r="B55" s="4">
        <v>0</v>
      </c>
      <c r="C55" s="4">
        <v>0</v>
      </c>
      <c r="D55" s="26">
        <v>0</v>
      </c>
      <c r="E55" s="56">
        <f t="shared" si="1"/>
        <v>0</v>
      </c>
    </row>
    <row r="56" spans="1:5">
      <c r="A56" s="28" t="s">
        <v>1698</v>
      </c>
      <c r="B56" s="29">
        <v>0</v>
      </c>
      <c r="C56" s="29">
        <v>0</v>
      </c>
      <c r="D56" s="30">
        <v>0</v>
      </c>
      <c r="E56" s="56">
        <f t="shared" si="1"/>
        <v>0</v>
      </c>
    </row>
    <row r="57" spans="1:5">
      <c r="A57" s="25" t="s">
        <v>1709</v>
      </c>
      <c r="B57" s="9">
        <v>0</v>
      </c>
      <c r="C57" s="9">
        <v>0</v>
      </c>
      <c r="D57" s="24">
        <v>0</v>
      </c>
      <c r="E57" s="56">
        <f t="shared" si="1"/>
        <v>0</v>
      </c>
    </row>
    <row r="58" spans="1:5">
      <c r="A58" s="27" t="s">
        <v>1329</v>
      </c>
      <c r="B58" s="4">
        <v>-60</v>
      </c>
      <c r="C58" s="4">
        <v>0</v>
      </c>
      <c r="D58" s="26">
        <f t="shared" si="0"/>
        <v>0</v>
      </c>
      <c r="E58" s="56">
        <f t="shared" si="1"/>
        <v>-60</v>
      </c>
    </row>
    <row r="59" spans="1:5">
      <c r="A59" s="28" t="s">
        <v>1704</v>
      </c>
      <c r="B59" s="29">
        <v>-60</v>
      </c>
      <c r="C59" s="29">
        <v>0</v>
      </c>
      <c r="D59" s="30">
        <f t="shared" si="0"/>
        <v>0</v>
      </c>
      <c r="E59" s="56">
        <f t="shared" si="1"/>
        <v>-60</v>
      </c>
    </row>
    <row r="60" spans="1:5">
      <c r="A60" s="25" t="s">
        <v>1705</v>
      </c>
      <c r="B60" s="9">
        <v>-60</v>
      </c>
      <c r="C60" s="9">
        <v>0</v>
      </c>
      <c r="D60" s="24">
        <f t="shared" si="0"/>
        <v>0</v>
      </c>
      <c r="E60" s="56">
        <f t="shared" si="1"/>
        <v>-60</v>
      </c>
    </row>
    <row r="61" spans="1:5">
      <c r="A61" s="14" t="s">
        <v>1429</v>
      </c>
      <c r="B61" s="4">
        <v>754718</v>
      </c>
      <c r="C61" s="4">
        <v>5383792.6899999985</v>
      </c>
      <c r="D61" s="26">
        <f t="shared" si="0"/>
        <v>7.1335156840038243</v>
      </c>
      <c r="E61" s="56">
        <f t="shared" si="1"/>
        <v>-4629074.6899999985</v>
      </c>
    </row>
    <row r="62" spans="1:5">
      <c r="A62" s="27" t="s">
        <v>1326</v>
      </c>
      <c r="B62" s="4">
        <v>10639428</v>
      </c>
      <c r="C62" s="4">
        <v>5383792.6899999985</v>
      </c>
      <c r="D62" s="26">
        <f t="shared" si="0"/>
        <v>0.50602275705047284</v>
      </c>
      <c r="E62" s="56">
        <f t="shared" si="1"/>
        <v>5255635.3100000015</v>
      </c>
    </row>
    <row r="63" spans="1:5">
      <c r="A63" s="28" t="s">
        <v>1346</v>
      </c>
      <c r="B63" s="29">
        <v>4771439</v>
      </c>
      <c r="C63" s="29">
        <v>2733032.3299999996</v>
      </c>
      <c r="D63" s="30">
        <f t="shared" si="0"/>
        <v>0.57278995498003848</v>
      </c>
      <c r="E63" s="56">
        <f t="shared" si="1"/>
        <v>2038406.6700000004</v>
      </c>
    </row>
    <row r="64" spans="1:5">
      <c r="A64" s="25" t="s">
        <v>1505</v>
      </c>
      <c r="B64" s="9">
        <v>3202869</v>
      </c>
      <c r="C64" s="9">
        <v>1734419.1099999999</v>
      </c>
      <c r="D64" s="24">
        <f t="shared" si="0"/>
        <v>0.54152046493315831</v>
      </c>
      <c r="E64" s="56">
        <f t="shared" si="1"/>
        <v>1468449.8900000001</v>
      </c>
    </row>
    <row r="65" spans="1:5">
      <c r="A65" s="25" t="s">
        <v>1506</v>
      </c>
      <c r="B65" s="9">
        <v>409216</v>
      </c>
      <c r="C65" s="9">
        <v>350285.57999999996</v>
      </c>
      <c r="D65" s="24">
        <f t="shared" si="0"/>
        <v>0.85599189670003117</v>
      </c>
      <c r="E65" s="56">
        <f t="shared" si="1"/>
        <v>58930.420000000042</v>
      </c>
    </row>
    <row r="66" spans="1:5">
      <c r="A66" s="25" t="s">
        <v>1507</v>
      </c>
      <c r="B66" s="9">
        <v>0</v>
      </c>
      <c r="C66" s="9">
        <v>0</v>
      </c>
      <c r="D66" s="24">
        <v>0</v>
      </c>
      <c r="E66" s="56">
        <f t="shared" si="1"/>
        <v>0</v>
      </c>
    </row>
    <row r="67" spans="1:5">
      <c r="A67" s="25" t="s">
        <v>1508</v>
      </c>
      <c r="B67" s="9">
        <v>266906</v>
      </c>
      <c r="C67" s="9">
        <v>120642.23000000001</v>
      </c>
      <c r="D67" s="24">
        <f t="shared" si="0"/>
        <v>0.4520026900856482</v>
      </c>
      <c r="E67" s="56">
        <f t="shared" si="1"/>
        <v>146263.76999999999</v>
      </c>
    </row>
    <row r="68" spans="1:5">
      <c r="A68" s="25" t="s">
        <v>1509</v>
      </c>
      <c r="B68" s="9">
        <v>194837</v>
      </c>
      <c r="C68" s="9">
        <v>196002.78</v>
      </c>
      <c r="D68" s="24">
        <f t="shared" si="0"/>
        <v>1.0059833604500172</v>
      </c>
      <c r="E68" s="56">
        <f t="shared" si="1"/>
        <v>-1165.7799999999988</v>
      </c>
    </row>
    <row r="69" spans="1:5">
      <c r="A69" s="25" t="s">
        <v>1510</v>
      </c>
      <c r="B69" s="9">
        <v>0</v>
      </c>
      <c r="C69" s="9">
        <v>2868</v>
      </c>
      <c r="D69" s="24">
        <v>0</v>
      </c>
      <c r="E69" s="56">
        <f t="shared" si="1"/>
        <v>-2868</v>
      </c>
    </row>
    <row r="70" spans="1:5">
      <c r="A70" s="25" t="s">
        <v>1511</v>
      </c>
      <c r="B70" s="9">
        <v>697611</v>
      </c>
      <c r="C70" s="9">
        <v>328814.63</v>
      </c>
      <c r="D70" s="24">
        <f>C70/B70</f>
        <v>0.47134381481943377</v>
      </c>
      <c r="E70" s="56">
        <f t="shared" ref="E70:E133" si="2">B70-C70</f>
        <v>368796.37</v>
      </c>
    </row>
    <row r="71" spans="1:5">
      <c r="A71" s="25" t="s">
        <v>1512</v>
      </c>
      <c r="B71" s="9">
        <v>0</v>
      </c>
      <c r="C71" s="9">
        <v>0</v>
      </c>
      <c r="D71" s="24">
        <v>0</v>
      </c>
      <c r="E71" s="56">
        <f t="shared" si="2"/>
        <v>0</v>
      </c>
    </row>
    <row r="72" spans="1:5">
      <c r="A72" s="28" t="s">
        <v>1347</v>
      </c>
      <c r="B72" s="29">
        <v>1086493</v>
      </c>
      <c r="C72" s="29">
        <v>461401.78999999992</v>
      </c>
      <c r="D72" s="30">
        <f>C72/B72</f>
        <v>0.42467074339181193</v>
      </c>
      <c r="E72" s="56">
        <f t="shared" si="2"/>
        <v>625091.21000000008</v>
      </c>
    </row>
    <row r="73" spans="1:5">
      <c r="A73" s="25" t="s">
        <v>1513</v>
      </c>
      <c r="B73" s="9">
        <v>254305</v>
      </c>
      <c r="C73" s="9">
        <v>95140.800000000003</v>
      </c>
      <c r="D73" s="24">
        <f>C73/B73</f>
        <v>0.37412083914983979</v>
      </c>
      <c r="E73" s="56">
        <f t="shared" si="2"/>
        <v>159164.20000000001</v>
      </c>
    </row>
    <row r="74" spans="1:5">
      <c r="A74" s="25" t="s">
        <v>1514</v>
      </c>
      <c r="B74" s="9">
        <v>687966</v>
      </c>
      <c r="C74" s="9">
        <v>284199</v>
      </c>
      <c r="D74" s="24">
        <f>C74/B74</f>
        <v>0.41310035670367429</v>
      </c>
      <c r="E74" s="56">
        <f t="shared" si="2"/>
        <v>403767</v>
      </c>
    </row>
    <row r="75" spans="1:5">
      <c r="A75" s="25" t="s">
        <v>1515</v>
      </c>
      <c r="B75" s="9">
        <v>22548</v>
      </c>
      <c r="C75" s="9">
        <v>10546.29</v>
      </c>
      <c r="D75" s="24">
        <f>C75/B75</f>
        <v>0.46772618414050032</v>
      </c>
      <c r="E75" s="56">
        <f t="shared" si="2"/>
        <v>12001.71</v>
      </c>
    </row>
    <row r="76" spans="1:5">
      <c r="A76" s="25" t="s">
        <v>1516</v>
      </c>
      <c r="B76" s="9">
        <v>64057</v>
      </c>
      <c r="C76" s="9">
        <v>26020.799999999999</v>
      </c>
      <c r="D76" s="24">
        <f>C76/B76</f>
        <v>0.40621321635418456</v>
      </c>
      <c r="E76" s="56">
        <f t="shared" si="2"/>
        <v>38036.199999999997</v>
      </c>
    </row>
    <row r="77" spans="1:5">
      <c r="A77" s="25" t="s">
        <v>1517</v>
      </c>
      <c r="B77" s="9">
        <v>0</v>
      </c>
      <c r="C77" s="9">
        <v>0</v>
      </c>
      <c r="D77" s="24">
        <v>0</v>
      </c>
      <c r="E77" s="56">
        <f t="shared" si="2"/>
        <v>0</v>
      </c>
    </row>
    <row r="78" spans="1:5">
      <c r="A78" s="25" t="s">
        <v>1518</v>
      </c>
      <c r="B78" s="9">
        <v>56639</v>
      </c>
      <c r="C78" s="9">
        <v>45006.739999999991</v>
      </c>
      <c r="D78" s="24">
        <f t="shared" ref="D78:D85" si="3">C78/B78</f>
        <v>0.79462455198714654</v>
      </c>
      <c r="E78" s="56">
        <f t="shared" si="2"/>
        <v>11632.260000000009</v>
      </c>
    </row>
    <row r="79" spans="1:5">
      <c r="A79" s="25" t="s">
        <v>1519</v>
      </c>
      <c r="B79" s="9">
        <v>978</v>
      </c>
      <c r="C79" s="9">
        <v>488.16</v>
      </c>
      <c r="D79" s="24">
        <f t="shared" si="3"/>
        <v>0.49914110429447855</v>
      </c>
      <c r="E79" s="56">
        <f t="shared" si="2"/>
        <v>489.84</v>
      </c>
    </row>
    <row r="80" spans="1:5">
      <c r="A80" s="28" t="s">
        <v>1348</v>
      </c>
      <c r="B80" s="29">
        <v>23288</v>
      </c>
      <c r="C80" s="29">
        <v>0</v>
      </c>
      <c r="D80" s="30">
        <f t="shared" si="3"/>
        <v>0</v>
      </c>
      <c r="E80" s="56">
        <f t="shared" si="2"/>
        <v>23288</v>
      </c>
    </row>
    <row r="81" spans="1:5">
      <c r="A81" s="25" t="s">
        <v>1520</v>
      </c>
      <c r="B81" s="9">
        <v>23288</v>
      </c>
      <c r="C81" s="9">
        <v>0</v>
      </c>
      <c r="D81" s="24">
        <f t="shared" si="3"/>
        <v>0</v>
      </c>
      <c r="E81" s="56">
        <f t="shared" si="2"/>
        <v>23288</v>
      </c>
    </row>
    <row r="82" spans="1:5">
      <c r="A82" s="28" t="s">
        <v>1353</v>
      </c>
      <c r="B82" s="29">
        <v>307649</v>
      </c>
      <c r="C82" s="29">
        <v>35780.94</v>
      </c>
      <c r="D82" s="30">
        <f t="shared" si="3"/>
        <v>0.11630442484779734</v>
      </c>
      <c r="E82" s="56">
        <f t="shared" si="2"/>
        <v>271868.06</v>
      </c>
    </row>
    <row r="83" spans="1:5">
      <c r="A83" s="25" t="s">
        <v>1521</v>
      </c>
      <c r="B83" s="9">
        <v>307649</v>
      </c>
      <c r="C83" s="9">
        <v>35780.94</v>
      </c>
      <c r="D83" s="24">
        <f t="shared" si="3"/>
        <v>0.11630442484779734</v>
      </c>
      <c r="E83" s="56">
        <f t="shared" si="2"/>
        <v>271868.06</v>
      </c>
    </row>
    <row r="84" spans="1:5">
      <c r="A84" s="28" t="s">
        <v>1350</v>
      </c>
      <c r="B84" s="29">
        <v>4450559</v>
      </c>
      <c r="C84" s="29">
        <v>2153577.63</v>
      </c>
      <c r="D84" s="30">
        <f t="shared" si="3"/>
        <v>0.48388924402530109</v>
      </c>
      <c r="E84" s="56">
        <f t="shared" si="2"/>
        <v>2296981.37</v>
      </c>
    </row>
    <row r="85" spans="1:5">
      <c r="A85" s="25" t="s">
        <v>1522</v>
      </c>
      <c r="B85" s="9">
        <v>10000</v>
      </c>
      <c r="C85" s="9">
        <v>0</v>
      </c>
      <c r="D85" s="24">
        <f t="shared" si="3"/>
        <v>0</v>
      </c>
      <c r="E85" s="56">
        <f t="shared" si="2"/>
        <v>10000</v>
      </c>
    </row>
    <row r="86" spans="1:5">
      <c r="A86" s="25" t="s">
        <v>1550</v>
      </c>
      <c r="B86" s="9">
        <v>0</v>
      </c>
      <c r="C86" s="9">
        <v>0</v>
      </c>
      <c r="D86" s="24">
        <v>0</v>
      </c>
      <c r="E86" s="56">
        <f t="shared" si="2"/>
        <v>0</v>
      </c>
    </row>
    <row r="87" spans="1:5">
      <c r="A87" s="25" t="s">
        <v>1523</v>
      </c>
      <c r="B87" s="9">
        <v>2000</v>
      </c>
      <c r="C87" s="9">
        <v>0</v>
      </c>
      <c r="D87" s="24">
        <f>C87/B87</f>
        <v>0</v>
      </c>
      <c r="E87" s="56">
        <f t="shared" si="2"/>
        <v>2000</v>
      </c>
    </row>
    <row r="88" spans="1:5">
      <c r="A88" s="25" t="s">
        <v>1667</v>
      </c>
      <c r="B88" s="9">
        <v>310000</v>
      </c>
      <c r="C88" s="9">
        <v>149810</v>
      </c>
      <c r="D88" s="24">
        <f>C88/B88</f>
        <v>0.48325806451612902</v>
      </c>
      <c r="E88" s="56">
        <f t="shared" si="2"/>
        <v>160190</v>
      </c>
    </row>
    <row r="89" spans="1:5">
      <c r="A89" s="25" t="s">
        <v>1530</v>
      </c>
      <c r="B89" s="9">
        <v>0</v>
      </c>
      <c r="C89" s="9">
        <v>0</v>
      </c>
      <c r="D89" s="24">
        <v>0</v>
      </c>
      <c r="E89" s="56">
        <f t="shared" si="2"/>
        <v>0</v>
      </c>
    </row>
    <row r="90" spans="1:5">
      <c r="A90" s="25" t="s">
        <v>1524</v>
      </c>
      <c r="B90" s="9">
        <v>53138</v>
      </c>
      <c r="C90" s="9">
        <v>0</v>
      </c>
      <c r="D90" s="24">
        <f t="shared" ref="D90:D109" si="4">C90/B90</f>
        <v>0</v>
      </c>
      <c r="E90" s="56">
        <f t="shared" si="2"/>
        <v>53138</v>
      </c>
    </row>
    <row r="91" spans="1:5">
      <c r="A91" s="25" t="s">
        <v>1525</v>
      </c>
      <c r="B91" s="9">
        <v>4000</v>
      </c>
      <c r="C91" s="9">
        <v>0</v>
      </c>
      <c r="D91" s="24">
        <f t="shared" si="4"/>
        <v>0</v>
      </c>
      <c r="E91" s="56">
        <f t="shared" si="2"/>
        <v>4000</v>
      </c>
    </row>
    <row r="92" spans="1:5">
      <c r="A92" s="25" t="s">
        <v>1526</v>
      </c>
      <c r="B92" s="9">
        <v>50000</v>
      </c>
      <c r="C92" s="9">
        <v>14325.59</v>
      </c>
      <c r="D92" s="24">
        <f t="shared" si="4"/>
        <v>0.28651179999999998</v>
      </c>
      <c r="E92" s="56">
        <f t="shared" si="2"/>
        <v>35674.410000000003</v>
      </c>
    </row>
    <row r="93" spans="1:5">
      <c r="A93" s="25" t="s">
        <v>1652</v>
      </c>
      <c r="B93" s="9">
        <v>70000</v>
      </c>
      <c r="C93" s="9">
        <v>15678</v>
      </c>
      <c r="D93" s="24">
        <f t="shared" si="4"/>
        <v>0.22397142857142857</v>
      </c>
      <c r="E93" s="56">
        <f t="shared" si="2"/>
        <v>54322</v>
      </c>
    </row>
    <row r="94" spans="1:5">
      <c r="A94" s="25" t="s">
        <v>1527</v>
      </c>
      <c r="B94" s="9">
        <v>3900000</v>
      </c>
      <c r="C94" s="9">
        <v>1949162.5</v>
      </c>
      <c r="D94" s="24">
        <f t="shared" si="4"/>
        <v>0.4997852564102564</v>
      </c>
      <c r="E94" s="56">
        <f t="shared" si="2"/>
        <v>1950837.5</v>
      </c>
    </row>
    <row r="95" spans="1:5">
      <c r="A95" s="25" t="s">
        <v>1528</v>
      </c>
      <c r="B95" s="9">
        <v>51421</v>
      </c>
      <c r="C95" s="9">
        <v>24601.54</v>
      </c>
      <c r="D95" s="24">
        <f t="shared" si="4"/>
        <v>0.47843371385231714</v>
      </c>
      <c r="E95" s="56">
        <f t="shared" si="2"/>
        <v>26819.46</v>
      </c>
    </row>
    <row r="96" spans="1:5">
      <c r="A96" s="27" t="s">
        <v>1327</v>
      </c>
      <c r="B96" s="4">
        <v>-9879389</v>
      </c>
      <c r="C96" s="4">
        <v>0</v>
      </c>
      <c r="D96" s="26">
        <f t="shared" si="4"/>
        <v>0</v>
      </c>
      <c r="E96" s="56">
        <f t="shared" si="2"/>
        <v>-9879389</v>
      </c>
    </row>
    <row r="97" spans="1:5">
      <c r="A97" s="28" t="s">
        <v>1687</v>
      </c>
      <c r="B97" s="29">
        <v>-10464843</v>
      </c>
      <c r="C97" s="29">
        <v>0</v>
      </c>
      <c r="D97" s="30">
        <f t="shared" si="4"/>
        <v>0</v>
      </c>
      <c r="E97" s="56">
        <f t="shared" si="2"/>
        <v>-10464843</v>
      </c>
    </row>
    <row r="98" spans="1:5">
      <c r="A98" s="25" t="s">
        <v>1688</v>
      </c>
      <c r="B98" s="9">
        <v>-10464843</v>
      </c>
      <c r="C98" s="9">
        <v>0</v>
      </c>
      <c r="D98" s="24">
        <f t="shared" si="4"/>
        <v>0</v>
      </c>
      <c r="E98" s="56">
        <f t="shared" si="2"/>
        <v>-10464843</v>
      </c>
    </row>
    <row r="99" spans="1:5">
      <c r="A99" s="28" t="s">
        <v>1689</v>
      </c>
      <c r="B99" s="29">
        <v>585454</v>
      </c>
      <c r="C99" s="29">
        <v>0</v>
      </c>
      <c r="D99" s="30">
        <f t="shared" si="4"/>
        <v>0</v>
      </c>
      <c r="E99" s="56">
        <f t="shared" si="2"/>
        <v>585454</v>
      </c>
    </row>
    <row r="100" spans="1:5">
      <c r="A100" s="25" t="s">
        <v>1690</v>
      </c>
      <c r="B100" s="9">
        <v>459903</v>
      </c>
      <c r="C100" s="9">
        <v>0</v>
      </c>
      <c r="D100" s="24">
        <f t="shared" si="4"/>
        <v>0</v>
      </c>
      <c r="E100" s="56">
        <f t="shared" si="2"/>
        <v>459903</v>
      </c>
    </row>
    <row r="101" spans="1:5">
      <c r="A101" s="25" t="s">
        <v>1692</v>
      </c>
      <c r="B101" s="9">
        <v>125551</v>
      </c>
      <c r="C101" s="9">
        <v>0</v>
      </c>
      <c r="D101" s="24">
        <f t="shared" si="4"/>
        <v>0</v>
      </c>
      <c r="E101" s="56">
        <f t="shared" si="2"/>
        <v>125551</v>
      </c>
    </row>
    <row r="102" spans="1:5">
      <c r="A102" s="27" t="s">
        <v>1329</v>
      </c>
      <c r="B102" s="4">
        <v>-5321</v>
      </c>
      <c r="C102" s="4">
        <v>0</v>
      </c>
      <c r="D102" s="26">
        <f t="shared" si="4"/>
        <v>0</v>
      </c>
      <c r="E102" s="56">
        <f t="shared" si="2"/>
        <v>-5321</v>
      </c>
    </row>
    <row r="103" spans="1:5">
      <c r="A103" s="28" t="s">
        <v>1704</v>
      </c>
      <c r="B103" s="29">
        <v>-5321</v>
      </c>
      <c r="C103" s="29">
        <v>0</v>
      </c>
      <c r="D103" s="30">
        <f t="shared" si="4"/>
        <v>0</v>
      </c>
      <c r="E103" s="56">
        <f t="shared" si="2"/>
        <v>-5321</v>
      </c>
    </row>
    <row r="104" spans="1:5">
      <c r="A104" s="25" t="s">
        <v>1705</v>
      </c>
      <c r="B104" s="9">
        <v>-5321</v>
      </c>
      <c r="C104" s="9">
        <v>0</v>
      </c>
      <c r="D104" s="24">
        <f t="shared" si="4"/>
        <v>0</v>
      </c>
      <c r="E104" s="56">
        <f t="shared" si="2"/>
        <v>-5321</v>
      </c>
    </row>
    <row r="105" spans="1:5">
      <c r="A105" s="14" t="s">
        <v>1442</v>
      </c>
      <c r="B105" s="4">
        <v>2131164</v>
      </c>
      <c r="C105" s="4">
        <v>3858774.51</v>
      </c>
      <c r="D105" s="26">
        <f t="shared" si="4"/>
        <v>1.8106417478898855</v>
      </c>
      <c r="E105" s="56">
        <f t="shared" si="2"/>
        <v>-1727610.5099999998</v>
      </c>
    </row>
    <row r="106" spans="1:5">
      <c r="A106" s="27" t="s">
        <v>1326</v>
      </c>
      <c r="B106" s="4">
        <v>9157512</v>
      </c>
      <c r="C106" s="4">
        <v>3858774.51</v>
      </c>
      <c r="D106" s="26">
        <f t="shared" si="4"/>
        <v>0.42137804569625459</v>
      </c>
      <c r="E106" s="56">
        <f t="shared" si="2"/>
        <v>5298737.49</v>
      </c>
    </row>
    <row r="107" spans="1:5">
      <c r="A107" s="55" t="s">
        <v>1346</v>
      </c>
      <c r="B107" s="56">
        <v>2707098</v>
      </c>
      <c r="C107" s="56">
        <v>1470833.23</v>
      </c>
      <c r="D107" s="38">
        <f t="shared" si="4"/>
        <v>0.54332470786059461</v>
      </c>
      <c r="E107" s="56">
        <f t="shared" si="2"/>
        <v>1236264.77</v>
      </c>
    </row>
    <row r="108" spans="1:5">
      <c r="A108" s="25" t="s">
        <v>1505</v>
      </c>
      <c r="B108" s="9">
        <v>1979556</v>
      </c>
      <c r="C108" s="9">
        <v>1120118.5</v>
      </c>
      <c r="D108" s="24">
        <f t="shared" si="4"/>
        <v>0.56584330021479567</v>
      </c>
      <c r="E108" s="56">
        <f t="shared" si="2"/>
        <v>859437.5</v>
      </c>
    </row>
    <row r="109" spans="1:5">
      <c r="A109" s="25" t="s">
        <v>1506</v>
      </c>
      <c r="B109" s="9">
        <v>40918</v>
      </c>
      <c r="C109" s="9">
        <v>13899.9</v>
      </c>
      <c r="D109" s="24">
        <f t="shared" si="4"/>
        <v>0.33970135392736694</v>
      </c>
      <c r="E109" s="56">
        <f t="shared" si="2"/>
        <v>27018.1</v>
      </c>
    </row>
    <row r="110" spans="1:5">
      <c r="A110" s="25" t="s">
        <v>1507</v>
      </c>
      <c r="B110" s="9">
        <v>0</v>
      </c>
      <c r="C110" s="9">
        <v>0</v>
      </c>
      <c r="D110" s="24">
        <v>0</v>
      </c>
      <c r="E110" s="56">
        <f t="shared" si="2"/>
        <v>0</v>
      </c>
    </row>
    <row r="111" spans="1:5">
      <c r="A111" s="25" t="s">
        <v>1508</v>
      </c>
      <c r="B111" s="9">
        <v>164263</v>
      </c>
      <c r="C111" s="9">
        <v>30975.35</v>
      </c>
      <c r="D111" s="24">
        <f t="shared" ref="D111:D173" si="5">C111/B111</f>
        <v>0.18857168078021222</v>
      </c>
      <c r="E111" s="56">
        <f t="shared" si="2"/>
        <v>133287.65</v>
      </c>
    </row>
    <row r="112" spans="1:5">
      <c r="A112" s="25" t="s">
        <v>1637</v>
      </c>
      <c r="B112" s="9">
        <v>0</v>
      </c>
      <c r="C112" s="9">
        <v>0</v>
      </c>
      <c r="D112" s="24">
        <v>0</v>
      </c>
      <c r="E112" s="56">
        <f t="shared" si="2"/>
        <v>0</v>
      </c>
    </row>
    <row r="113" spans="1:5">
      <c r="A113" s="25" t="s">
        <v>1509</v>
      </c>
      <c r="B113" s="9">
        <v>82932</v>
      </c>
      <c r="C113" s="9">
        <v>87364.88</v>
      </c>
      <c r="D113" s="24">
        <f t="shared" si="5"/>
        <v>1.0534519847585975</v>
      </c>
      <c r="E113" s="56">
        <f t="shared" si="2"/>
        <v>-4432.8800000000047</v>
      </c>
    </row>
    <row r="114" spans="1:5">
      <c r="A114" s="25" t="s">
        <v>1510</v>
      </c>
      <c r="B114" s="9">
        <v>16692</v>
      </c>
      <c r="C114" s="9">
        <v>7950</v>
      </c>
      <c r="D114" s="24">
        <f t="shared" si="5"/>
        <v>0.47627606038820991</v>
      </c>
      <c r="E114" s="56">
        <f t="shared" si="2"/>
        <v>8742</v>
      </c>
    </row>
    <row r="115" spans="1:5">
      <c r="A115" s="25" t="s">
        <v>1511</v>
      </c>
      <c r="B115" s="9">
        <v>422737</v>
      </c>
      <c r="C115" s="9">
        <v>210524.6</v>
      </c>
      <c r="D115" s="24">
        <f t="shared" si="5"/>
        <v>0.498003723355183</v>
      </c>
      <c r="E115" s="56">
        <f t="shared" si="2"/>
        <v>212212.4</v>
      </c>
    </row>
    <row r="116" spans="1:5">
      <c r="A116" s="25" t="s">
        <v>1512</v>
      </c>
      <c r="B116" s="9">
        <v>0</v>
      </c>
      <c r="C116" s="9">
        <v>0</v>
      </c>
      <c r="D116" s="24">
        <v>0</v>
      </c>
      <c r="E116" s="56">
        <f t="shared" si="2"/>
        <v>0</v>
      </c>
    </row>
    <row r="117" spans="1:5">
      <c r="A117" s="28" t="s">
        <v>1347</v>
      </c>
      <c r="B117" s="29">
        <v>620470</v>
      </c>
      <c r="C117" s="29">
        <v>243666.34999999998</v>
      </c>
      <c r="D117" s="30">
        <f t="shared" si="5"/>
        <v>0.39271254049349685</v>
      </c>
      <c r="E117" s="56">
        <f t="shared" si="2"/>
        <v>376803.65</v>
      </c>
    </row>
    <row r="118" spans="1:5">
      <c r="A118" s="25" t="s">
        <v>1513</v>
      </c>
      <c r="B118" s="9">
        <v>130894</v>
      </c>
      <c r="C118" s="9">
        <v>44541.599999999999</v>
      </c>
      <c r="D118" s="24">
        <f t="shared" si="5"/>
        <v>0.34028756092716245</v>
      </c>
      <c r="E118" s="56">
        <f t="shared" si="2"/>
        <v>86352.4</v>
      </c>
    </row>
    <row r="119" spans="1:5">
      <c r="A119" s="25" t="s">
        <v>1514</v>
      </c>
      <c r="B119" s="9">
        <v>416988</v>
      </c>
      <c r="C119" s="9">
        <v>164595.65999999997</v>
      </c>
      <c r="D119" s="24">
        <f t="shared" si="5"/>
        <v>0.39472517194739409</v>
      </c>
      <c r="E119" s="56">
        <f t="shared" si="2"/>
        <v>252392.34000000003</v>
      </c>
    </row>
    <row r="120" spans="1:5">
      <c r="A120" s="25" t="s">
        <v>1515</v>
      </c>
      <c r="B120" s="9">
        <v>11457</v>
      </c>
      <c r="C120" s="9">
        <v>5353.92</v>
      </c>
      <c r="D120" s="24">
        <f t="shared" si="5"/>
        <v>0.46730557737627654</v>
      </c>
      <c r="E120" s="56">
        <f t="shared" si="2"/>
        <v>6103.08</v>
      </c>
    </row>
    <row r="121" spans="1:5">
      <c r="A121" s="25" t="s">
        <v>1516</v>
      </c>
      <c r="B121" s="9">
        <v>39423</v>
      </c>
      <c r="C121" s="9">
        <v>15439.319999999998</v>
      </c>
      <c r="D121" s="24">
        <f t="shared" si="5"/>
        <v>0.39163229586789433</v>
      </c>
      <c r="E121" s="56">
        <f t="shared" si="2"/>
        <v>23983.68</v>
      </c>
    </row>
    <row r="122" spans="1:5">
      <c r="A122" s="25" t="s">
        <v>1517</v>
      </c>
      <c r="B122" s="9">
        <v>0</v>
      </c>
      <c r="C122" s="9">
        <v>0</v>
      </c>
      <c r="D122" s="24">
        <v>0</v>
      </c>
      <c r="E122" s="56">
        <f t="shared" si="2"/>
        <v>0</v>
      </c>
    </row>
    <row r="123" spans="1:5">
      <c r="A123" s="25" t="s">
        <v>1518</v>
      </c>
      <c r="B123" s="9">
        <v>21219</v>
      </c>
      <c r="C123" s="9">
        <v>13491.769999999999</v>
      </c>
      <c r="D123" s="24">
        <f t="shared" si="5"/>
        <v>0.63583439370375605</v>
      </c>
      <c r="E123" s="56">
        <f t="shared" si="2"/>
        <v>7727.2300000000014</v>
      </c>
    </row>
    <row r="124" spans="1:5">
      <c r="A124" s="25" t="s">
        <v>1519</v>
      </c>
      <c r="B124" s="9">
        <v>489</v>
      </c>
      <c r="C124" s="9">
        <v>244.08</v>
      </c>
      <c r="D124" s="24">
        <f t="shared" si="5"/>
        <v>0.49914110429447855</v>
      </c>
      <c r="E124" s="56">
        <f t="shared" si="2"/>
        <v>244.92</v>
      </c>
    </row>
    <row r="125" spans="1:5">
      <c r="A125" s="28" t="s">
        <v>1348</v>
      </c>
      <c r="B125" s="29">
        <v>156041</v>
      </c>
      <c r="C125" s="29">
        <v>0</v>
      </c>
      <c r="D125" s="30">
        <f t="shared" si="5"/>
        <v>0</v>
      </c>
      <c r="E125" s="56">
        <f t="shared" si="2"/>
        <v>156041</v>
      </c>
    </row>
    <row r="126" spans="1:5">
      <c r="A126" s="25" t="s">
        <v>1520</v>
      </c>
      <c r="B126" s="9">
        <v>156041</v>
      </c>
      <c r="C126" s="9">
        <v>0</v>
      </c>
      <c r="D126" s="24">
        <f t="shared" si="5"/>
        <v>0</v>
      </c>
      <c r="E126" s="56">
        <f t="shared" si="2"/>
        <v>156041</v>
      </c>
    </row>
    <row r="127" spans="1:5">
      <c r="A127" s="28" t="s">
        <v>1353</v>
      </c>
      <c r="B127" s="29">
        <v>521000</v>
      </c>
      <c r="C127" s="29">
        <v>193554.41999999998</v>
      </c>
      <c r="D127" s="30">
        <f t="shared" si="5"/>
        <v>0.37150560460652587</v>
      </c>
      <c r="E127" s="56">
        <f t="shared" si="2"/>
        <v>327445.58</v>
      </c>
    </row>
    <row r="128" spans="1:5">
      <c r="A128" s="25" t="s">
        <v>1752</v>
      </c>
      <c r="B128" s="9">
        <v>371000</v>
      </c>
      <c r="C128" s="9">
        <v>102442.71999999999</v>
      </c>
      <c r="D128" s="24">
        <f t="shared" si="5"/>
        <v>0.27612592991913743</v>
      </c>
      <c r="E128" s="56">
        <f t="shared" si="2"/>
        <v>268557.28000000003</v>
      </c>
    </row>
    <row r="129" spans="1:5">
      <c r="A129" s="25" t="s">
        <v>1543</v>
      </c>
      <c r="B129" s="9">
        <v>150000</v>
      </c>
      <c r="C129" s="9">
        <v>91111.7</v>
      </c>
      <c r="D129" s="24">
        <f t="shared" si="5"/>
        <v>0.6074113333333333</v>
      </c>
      <c r="E129" s="56">
        <f t="shared" si="2"/>
        <v>58888.3</v>
      </c>
    </row>
    <row r="130" spans="1:5">
      <c r="A130" s="28" t="s">
        <v>1349</v>
      </c>
      <c r="B130" s="29">
        <v>50358</v>
      </c>
      <c r="C130" s="29">
        <v>25622.080000000002</v>
      </c>
      <c r="D130" s="30">
        <f t="shared" si="5"/>
        <v>0.50879860200961124</v>
      </c>
      <c r="E130" s="56">
        <f t="shared" si="2"/>
        <v>24735.919999999998</v>
      </c>
    </row>
    <row r="131" spans="1:5">
      <c r="A131" s="25" t="s">
        <v>1544</v>
      </c>
      <c r="B131" s="9">
        <v>50358</v>
      </c>
      <c r="C131" s="9">
        <v>25622.080000000002</v>
      </c>
      <c r="D131" s="24">
        <f t="shared" si="5"/>
        <v>0.50879860200961124</v>
      </c>
      <c r="E131" s="56">
        <f t="shared" si="2"/>
        <v>24735.919999999998</v>
      </c>
    </row>
    <row r="132" spans="1:5">
      <c r="A132" s="28" t="s">
        <v>1351</v>
      </c>
      <c r="B132" s="29">
        <v>500000</v>
      </c>
      <c r="C132" s="29">
        <v>220199.52000000002</v>
      </c>
      <c r="D132" s="30">
        <f t="shared" si="5"/>
        <v>0.44039904000000002</v>
      </c>
      <c r="E132" s="56">
        <f t="shared" si="2"/>
        <v>279800.48</v>
      </c>
    </row>
    <row r="133" spans="1:5">
      <c r="A133" s="25" t="s">
        <v>1753</v>
      </c>
      <c r="B133" s="9">
        <v>500000</v>
      </c>
      <c r="C133" s="9">
        <v>220199.52000000002</v>
      </c>
      <c r="D133" s="24">
        <f t="shared" si="5"/>
        <v>0.44039904000000002</v>
      </c>
      <c r="E133" s="56">
        <f t="shared" si="2"/>
        <v>279800.48</v>
      </c>
    </row>
    <row r="134" spans="1:5">
      <c r="A134" s="28" t="s">
        <v>1350</v>
      </c>
      <c r="B134" s="29">
        <v>4602545</v>
      </c>
      <c r="C134" s="29">
        <v>1704898.9099999997</v>
      </c>
      <c r="D134" s="30">
        <f t="shared" si="5"/>
        <v>0.37042525602682858</v>
      </c>
      <c r="E134" s="56">
        <f t="shared" ref="E134:E197" si="6">B134-C134</f>
        <v>2897646.0900000003</v>
      </c>
    </row>
    <row r="135" spans="1:5">
      <c r="A135" s="25" t="s">
        <v>1522</v>
      </c>
      <c r="B135" s="9">
        <v>6336</v>
      </c>
      <c r="C135" s="9">
        <v>0</v>
      </c>
      <c r="D135" s="24">
        <f t="shared" si="5"/>
        <v>0</v>
      </c>
      <c r="E135" s="56">
        <f t="shared" si="6"/>
        <v>6336</v>
      </c>
    </row>
    <row r="136" spans="1:5">
      <c r="A136" s="25" t="s">
        <v>1533</v>
      </c>
      <c r="B136" s="9">
        <v>3971</v>
      </c>
      <c r="C136" s="9">
        <v>0</v>
      </c>
      <c r="D136" s="24">
        <f t="shared" si="5"/>
        <v>0</v>
      </c>
      <c r="E136" s="56">
        <f t="shared" si="6"/>
        <v>3971</v>
      </c>
    </row>
    <row r="137" spans="1:5">
      <c r="A137" s="25" t="s">
        <v>1523</v>
      </c>
      <c r="B137" s="9">
        <v>2000</v>
      </c>
      <c r="C137" s="9">
        <v>0</v>
      </c>
      <c r="D137" s="24">
        <f t="shared" si="5"/>
        <v>0</v>
      </c>
      <c r="E137" s="56">
        <f t="shared" si="6"/>
        <v>2000</v>
      </c>
    </row>
    <row r="138" spans="1:5">
      <c r="A138" s="25" t="s">
        <v>1535</v>
      </c>
      <c r="B138" s="9">
        <v>197805</v>
      </c>
      <c r="C138" s="9">
        <v>0</v>
      </c>
      <c r="D138" s="24">
        <f t="shared" si="5"/>
        <v>0</v>
      </c>
      <c r="E138" s="56">
        <f t="shared" si="6"/>
        <v>197805</v>
      </c>
    </row>
    <row r="139" spans="1:5">
      <c r="A139" s="25" t="s">
        <v>1551</v>
      </c>
      <c r="B139" s="9">
        <v>523272</v>
      </c>
      <c r="C139" s="9">
        <v>407812.9</v>
      </c>
      <c r="D139" s="24">
        <f t="shared" si="5"/>
        <v>0.77935165649987004</v>
      </c>
      <c r="E139" s="56">
        <f t="shared" si="6"/>
        <v>115459.09999999998</v>
      </c>
    </row>
    <row r="140" spans="1:5">
      <c r="A140" s="25" t="s">
        <v>1530</v>
      </c>
      <c r="B140" s="9">
        <v>419200</v>
      </c>
      <c r="C140" s="9">
        <v>320707.67</v>
      </c>
      <c r="D140" s="24">
        <f t="shared" si="5"/>
        <v>0.76504692270992358</v>
      </c>
      <c r="E140" s="56">
        <f t="shared" si="6"/>
        <v>98492.330000000016</v>
      </c>
    </row>
    <row r="141" spans="1:5">
      <c r="A141" s="25" t="s">
        <v>1524</v>
      </c>
      <c r="B141" s="9">
        <v>30173</v>
      </c>
      <c r="C141" s="9">
        <v>0</v>
      </c>
      <c r="D141" s="24">
        <f t="shared" si="5"/>
        <v>0</v>
      </c>
      <c r="E141" s="56">
        <f t="shared" si="6"/>
        <v>30173</v>
      </c>
    </row>
    <row r="142" spans="1:5">
      <c r="A142" s="25" t="s">
        <v>1525</v>
      </c>
      <c r="B142" s="9">
        <v>15240</v>
      </c>
      <c r="C142" s="9">
        <v>1143.6599999999999</v>
      </c>
      <c r="D142" s="24">
        <f t="shared" si="5"/>
        <v>7.5043307086614164E-2</v>
      </c>
      <c r="E142" s="56">
        <f t="shared" si="6"/>
        <v>14096.34</v>
      </c>
    </row>
    <row r="143" spans="1:5">
      <c r="A143" s="25" t="s">
        <v>1526</v>
      </c>
      <c r="B143" s="9">
        <v>200000</v>
      </c>
      <c r="C143" s="9">
        <v>83124.210000000006</v>
      </c>
      <c r="D143" s="24">
        <f t="shared" si="5"/>
        <v>0.41562105000000005</v>
      </c>
      <c r="E143" s="56">
        <f t="shared" si="6"/>
        <v>116875.79</v>
      </c>
    </row>
    <row r="144" spans="1:5">
      <c r="A144" s="25" t="s">
        <v>1534</v>
      </c>
      <c r="B144" s="9">
        <v>1500</v>
      </c>
      <c r="C144" s="9">
        <v>1237.27</v>
      </c>
      <c r="D144" s="24">
        <f t="shared" si="5"/>
        <v>0.82484666666666662</v>
      </c>
      <c r="E144" s="56">
        <f t="shared" si="6"/>
        <v>262.73</v>
      </c>
    </row>
    <row r="145" spans="1:5">
      <c r="A145" s="25" t="s">
        <v>1754</v>
      </c>
      <c r="B145" s="9">
        <v>728161</v>
      </c>
      <c r="C145" s="9">
        <v>104241.48</v>
      </c>
      <c r="D145" s="24">
        <f t="shared" si="5"/>
        <v>0.14315718639147113</v>
      </c>
      <c r="E145" s="56">
        <f t="shared" si="6"/>
        <v>623919.52</v>
      </c>
    </row>
    <row r="146" spans="1:5">
      <c r="A146" s="25" t="s">
        <v>1755</v>
      </c>
      <c r="B146" s="9">
        <v>2396594</v>
      </c>
      <c r="C146" s="9">
        <v>738664.39999999991</v>
      </c>
      <c r="D146" s="24">
        <f t="shared" si="5"/>
        <v>0.3082142407099408</v>
      </c>
      <c r="E146" s="56">
        <f t="shared" si="6"/>
        <v>1657929.6</v>
      </c>
    </row>
    <row r="147" spans="1:5">
      <c r="A147" s="25" t="s">
        <v>1527</v>
      </c>
      <c r="B147" s="9">
        <v>44860</v>
      </c>
      <c r="C147" s="9">
        <v>25525.9</v>
      </c>
      <c r="D147" s="24">
        <f t="shared" si="5"/>
        <v>0.5690124832813197</v>
      </c>
      <c r="E147" s="56">
        <f t="shared" si="6"/>
        <v>19334.099999999999</v>
      </c>
    </row>
    <row r="148" spans="1:5">
      <c r="A148" s="25" t="s">
        <v>1528</v>
      </c>
      <c r="B148" s="9">
        <v>33433</v>
      </c>
      <c r="C148" s="9">
        <v>22441.420000000002</v>
      </c>
      <c r="D148" s="24">
        <f t="shared" si="5"/>
        <v>0.67123560553943717</v>
      </c>
      <c r="E148" s="56">
        <f t="shared" si="6"/>
        <v>10991.579999999998</v>
      </c>
    </row>
    <row r="149" spans="1:5">
      <c r="A149" s="27" t="s">
        <v>1327</v>
      </c>
      <c r="B149" s="4">
        <v>-6986901</v>
      </c>
      <c r="C149" s="4">
        <v>0</v>
      </c>
      <c r="D149" s="26">
        <f t="shared" si="5"/>
        <v>0</v>
      </c>
      <c r="E149" s="56">
        <f t="shared" si="6"/>
        <v>-6986901</v>
      </c>
    </row>
    <row r="150" spans="1:5">
      <c r="A150" s="28" t="s">
        <v>1687</v>
      </c>
      <c r="B150" s="29">
        <v>-7929149</v>
      </c>
      <c r="C150" s="29">
        <v>0</v>
      </c>
      <c r="D150" s="30">
        <f t="shared" si="5"/>
        <v>0</v>
      </c>
      <c r="E150" s="56">
        <f t="shared" si="6"/>
        <v>-7929149</v>
      </c>
    </row>
    <row r="151" spans="1:5">
      <c r="A151" s="25" t="s">
        <v>1688</v>
      </c>
      <c r="B151" s="9">
        <v>-561084</v>
      </c>
      <c r="C151" s="9">
        <v>0</v>
      </c>
      <c r="D151" s="24">
        <f t="shared" si="5"/>
        <v>0</v>
      </c>
      <c r="E151" s="56">
        <f t="shared" si="6"/>
        <v>-561084</v>
      </c>
    </row>
    <row r="152" spans="1:5">
      <c r="A152" s="25" t="s">
        <v>1756</v>
      </c>
      <c r="B152" s="9">
        <v>-7368065</v>
      </c>
      <c r="C152" s="9">
        <v>0</v>
      </c>
      <c r="D152" s="24">
        <f t="shared" si="5"/>
        <v>0</v>
      </c>
      <c r="E152" s="56">
        <f t="shared" si="6"/>
        <v>-7368065</v>
      </c>
    </row>
    <row r="153" spans="1:5">
      <c r="A153" s="28" t="s">
        <v>1689</v>
      </c>
      <c r="B153" s="29">
        <v>942248</v>
      </c>
      <c r="C153" s="29">
        <v>0</v>
      </c>
      <c r="D153" s="30">
        <f t="shared" si="5"/>
        <v>0</v>
      </c>
      <c r="E153" s="56">
        <f t="shared" si="6"/>
        <v>942248</v>
      </c>
    </row>
    <row r="154" spans="1:5">
      <c r="A154" s="25" t="s">
        <v>1690</v>
      </c>
      <c r="B154" s="9">
        <v>374809</v>
      </c>
      <c r="C154" s="9">
        <v>0</v>
      </c>
      <c r="D154" s="24">
        <f t="shared" si="5"/>
        <v>0</v>
      </c>
      <c r="E154" s="56">
        <f t="shared" si="6"/>
        <v>374809</v>
      </c>
    </row>
    <row r="155" spans="1:5">
      <c r="A155" s="25" t="s">
        <v>1691</v>
      </c>
      <c r="B155" s="9">
        <v>504662</v>
      </c>
      <c r="C155" s="9">
        <v>0</v>
      </c>
      <c r="D155" s="24">
        <f t="shared" si="5"/>
        <v>0</v>
      </c>
      <c r="E155" s="56">
        <f t="shared" si="6"/>
        <v>504662</v>
      </c>
    </row>
    <row r="156" spans="1:5">
      <c r="A156" s="25" t="s">
        <v>1692</v>
      </c>
      <c r="B156" s="9">
        <v>62777</v>
      </c>
      <c r="C156" s="9">
        <v>0</v>
      </c>
      <c r="D156" s="24">
        <f t="shared" si="5"/>
        <v>0</v>
      </c>
      <c r="E156" s="56">
        <f t="shared" si="6"/>
        <v>62777</v>
      </c>
    </row>
    <row r="157" spans="1:5">
      <c r="A157" s="27" t="s">
        <v>1328</v>
      </c>
      <c r="B157" s="4">
        <v>0</v>
      </c>
      <c r="C157" s="4">
        <v>0</v>
      </c>
      <c r="D157" s="26">
        <v>0</v>
      </c>
      <c r="E157" s="56">
        <f t="shared" si="6"/>
        <v>0</v>
      </c>
    </row>
    <row r="158" spans="1:5">
      <c r="A158" s="28" t="s">
        <v>1698</v>
      </c>
      <c r="B158" s="29">
        <v>0</v>
      </c>
      <c r="C158" s="29">
        <v>0</v>
      </c>
      <c r="D158" s="30">
        <v>0</v>
      </c>
      <c r="E158" s="56">
        <f t="shared" si="6"/>
        <v>0</v>
      </c>
    </row>
    <row r="159" spans="1:5">
      <c r="A159" s="25" t="s">
        <v>1757</v>
      </c>
      <c r="B159" s="9">
        <v>0</v>
      </c>
      <c r="C159" s="9">
        <v>0</v>
      </c>
      <c r="D159" s="24">
        <v>0</v>
      </c>
      <c r="E159" s="56">
        <f t="shared" si="6"/>
        <v>0</v>
      </c>
    </row>
    <row r="160" spans="1:5">
      <c r="A160" s="25" t="s">
        <v>1758</v>
      </c>
      <c r="B160" s="9">
        <v>0</v>
      </c>
      <c r="C160" s="9">
        <v>0</v>
      </c>
      <c r="D160" s="24">
        <v>0</v>
      </c>
      <c r="E160" s="56">
        <f t="shared" si="6"/>
        <v>0</v>
      </c>
    </row>
    <row r="161" spans="1:5">
      <c r="A161" s="25" t="s">
        <v>1708</v>
      </c>
      <c r="B161" s="9">
        <v>0</v>
      </c>
      <c r="C161" s="9">
        <v>0</v>
      </c>
      <c r="D161" s="24">
        <v>0</v>
      </c>
      <c r="E161" s="56">
        <f t="shared" si="6"/>
        <v>0</v>
      </c>
    </row>
    <row r="162" spans="1:5">
      <c r="A162" s="25" t="s">
        <v>1709</v>
      </c>
      <c r="B162" s="9">
        <v>0</v>
      </c>
      <c r="C162" s="9">
        <v>0</v>
      </c>
      <c r="D162" s="24">
        <v>0</v>
      </c>
      <c r="E162" s="56">
        <f t="shared" si="6"/>
        <v>0</v>
      </c>
    </row>
    <row r="163" spans="1:5">
      <c r="A163" s="25" t="s">
        <v>1759</v>
      </c>
      <c r="B163" s="9">
        <v>0</v>
      </c>
      <c r="C163" s="9">
        <v>0</v>
      </c>
      <c r="D163" s="24">
        <v>0</v>
      </c>
      <c r="E163" s="56">
        <f t="shared" si="6"/>
        <v>0</v>
      </c>
    </row>
    <row r="164" spans="1:5">
      <c r="A164" s="27" t="s">
        <v>1329</v>
      </c>
      <c r="B164" s="4">
        <v>-39447</v>
      </c>
      <c r="C164" s="4">
        <v>0</v>
      </c>
      <c r="D164" s="26">
        <f t="shared" si="5"/>
        <v>0</v>
      </c>
      <c r="E164" s="56">
        <f t="shared" si="6"/>
        <v>-39447</v>
      </c>
    </row>
    <row r="165" spans="1:5">
      <c r="A165" s="28" t="s">
        <v>1704</v>
      </c>
      <c r="B165" s="29">
        <v>-39447</v>
      </c>
      <c r="C165" s="29">
        <v>0</v>
      </c>
      <c r="D165" s="30">
        <f t="shared" si="5"/>
        <v>0</v>
      </c>
      <c r="E165" s="56">
        <f t="shared" si="6"/>
        <v>-39447</v>
      </c>
    </row>
    <row r="166" spans="1:5">
      <c r="A166" s="25" t="s">
        <v>1705</v>
      </c>
      <c r="B166" s="9">
        <v>-39447</v>
      </c>
      <c r="C166" s="9">
        <v>0</v>
      </c>
      <c r="D166" s="24">
        <f t="shared" si="5"/>
        <v>0</v>
      </c>
      <c r="E166" s="56">
        <f t="shared" si="6"/>
        <v>-39447</v>
      </c>
    </row>
    <row r="167" spans="1:5">
      <c r="A167" s="14" t="s">
        <v>1444</v>
      </c>
      <c r="B167" s="4">
        <v>319483</v>
      </c>
      <c r="C167" s="4">
        <v>905446.39000000013</v>
      </c>
      <c r="D167" s="26">
        <f t="shared" si="5"/>
        <v>2.834098809639324</v>
      </c>
      <c r="E167" s="56">
        <f t="shared" si="6"/>
        <v>-585963.39000000013</v>
      </c>
    </row>
    <row r="168" spans="1:5">
      <c r="A168" s="27" t="s">
        <v>1325</v>
      </c>
      <c r="B168" s="4">
        <v>-25</v>
      </c>
      <c r="C168" s="4">
        <v>0</v>
      </c>
      <c r="D168" s="26">
        <f t="shared" si="5"/>
        <v>0</v>
      </c>
      <c r="E168" s="56">
        <f t="shared" si="6"/>
        <v>-25</v>
      </c>
    </row>
    <row r="169" spans="1:5">
      <c r="A169" s="28" t="s">
        <v>1587</v>
      </c>
      <c r="B169" s="29">
        <v>-25</v>
      </c>
      <c r="C169" s="29">
        <v>0</v>
      </c>
      <c r="D169" s="30">
        <f t="shared" si="5"/>
        <v>0</v>
      </c>
      <c r="E169" s="56">
        <f t="shared" si="6"/>
        <v>-25</v>
      </c>
    </row>
    <row r="170" spans="1:5">
      <c r="A170" s="25" t="s">
        <v>1677</v>
      </c>
      <c r="B170" s="9">
        <v>-25</v>
      </c>
      <c r="C170" s="9">
        <v>0</v>
      </c>
      <c r="D170" s="24">
        <f t="shared" si="5"/>
        <v>0</v>
      </c>
      <c r="E170" s="56">
        <f t="shared" si="6"/>
        <v>-25</v>
      </c>
    </row>
    <row r="171" spans="1:5">
      <c r="A171" s="27" t="s">
        <v>1326</v>
      </c>
      <c r="B171" s="4">
        <v>2208524</v>
      </c>
      <c r="C171" s="4">
        <v>867276.33000000007</v>
      </c>
      <c r="D171" s="26">
        <f t="shared" si="5"/>
        <v>0.39269499901291544</v>
      </c>
      <c r="E171" s="56">
        <f t="shared" si="6"/>
        <v>1341247.67</v>
      </c>
    </row>
    <row r="172" spans="1:5">
      <c r="A172" s="28" t="s">
        <v>1346</v>
      </c>
      <c r="B172" s="29">
        <v>1530179</v>
      </c>
      <c r="C172" s="29">
        <v>648562.8600000001</v>
      </c>
      <c r="D172" s="30">
        <f t="shared" si="5"/>
        <v>0.42384770670620897</v>
      </c>
      <c r="E172" s="56">
        <f t="shared" si="6"/>
        <v>881616.1399999999</v>
      </c>
    </row>
    <row r="173" spans="1:5">
      <c r="A173" s="25" t="s">
        <v>1505</v>
      </c>
      <c r="B173" s="9">
        <v>1369599</v>
      </c>
      <c r="C173" s="9">
        <v>648562.8600000001</v>
      </c>
      <c r="D173" s="24">
        <f t="shared" si="5"/>
        <v>0.47354215357925938</v>
      </c>
      <c r="E173" s="56">
        <f t="shared" si="6"/>
        <v>721036.1399999999</v>
      </c>
    </row>
    <row r="174" spans="1:5">
      <c r="A174" s="25" t="s">
        <v>1506</v>
      </c>
      <c r="B174" s="9">
        <v>0</v>
      </c>
      <c r="C174" s="9">
        <v>0</v>
      </c>
      <c r="D174" s="24">
        <v>0</v>
      </c>
      <c r="E174" s="56">
        <f t="shared" si="6"/>
        <v>0</v>
      </c>
    </row>
    <row r="175" spans="1:5">
      <c r="A175" s="25" t="s">
        <v>1507</v>
      </c>
      <c r="B175" s="9">
        <v>0</v>
      </c>
      <c r="C175" s="9">
        <v>0</v>
      </c>
      <c r="D175" s="24">
        <v>0</v>
      </c>
      <c r="E175" s="56">
        <f t="shared" si="6"/>
        <v>0</v>
      </c>
    </row>
    <row r="176" spans="1:5">
      <c r="A176" s="25" t="s">
        <v>1508</v>
      </c>
      <c r="B176" s="9">
        <v>22490</v>
      </c>
      <c r="C176" s="9">
        <v>0</v>
      </c>
      <c r="D176" s="24">
        <f t="shared" ref="D176:D237" si="7">C176/B176</f>
        <v>0</v>
      </c>
      <c r="E176" s="56">
        <f t="shared" si="6"/>
        <v>22490</v>
      </c>
    </row>
    <row r="177" spans="1:5">
      <c r="A177" s="25" t="s">
        <v>1509</v>
      </c>
      <c r="B177" s="9">
        <v>46447</v>
      </c>
      <c r="C177" s="9">
        <v>0</v>
      </c>
      <c r="D177" s="24">
        <f t="shared" si="7"/>
        <v>0</v>
      </c>
      <c r="E177" s="56">
        <f t="shared" si="6"/>
        <v>46447</v>
      </c>
    </row>
    <row r="178" spans="1:5">
      <c r="A178" s="25" t="s">
        <v>1511</v>
      </c>
      <c r="B178" s="9">
        <v>0</v>
      </c>
      <c r="C178" s="9">
        <v>0</v>
      </c>
      <c r="D178" s="24">
        <v>0</v>
      </c>
      <c r="E178" s="56">
        <f t="shared" si="6"/>
        <v>0</v>
      </c>
    </row>
    <row r="179" spans="1:5">
      <c r="A179" s="25" t="s">
        <v>1512</v>
      </c>
      <c r="B179" s="9">
        <v>91643</v>
      </c>
      <c r="C179" s="9">
        <v>0</v>
      </c>
      <c r="D179" s="24">
        <f t="shared" si="7"/>
        <v>0</v>
      </c>
      <c r="E179" s="56">
        <f t="shared" si="6"/>
        <v>91643</v>
      </c>
    </row>
    <row r="180" spans="1:5">
      <c r="A180" s="28" t="s">
        <v>1347</v>
      </c>
      <c r="B180" s="29">
        <v>82177</v>
      </c>
      <c r="C180" s="29">
        <v>40216.179999999993</v>
      </c>
      <c r="D180" s="30">
        <f t="shared" si="7"/>
        <v>0.48938486437811057</v>
      </c>
      <c r="E180" s="56">
        <f t="shared" si="6"/>
        <v>41960.820000000007</v>
      </c>
    </row>
    <row r="181" spans="1:5">
      <c r="A181" s="25" t="s">
        <v>1513</v>
      </c>
      <c r="B181" s="9">
        <v>0</v>
      </c>
      <c r="C181" s="9">
        <v>0</v>
      </c>
      <c r="D181" s="24">
        <v>0</v>
      </c>
      <c r="E181" s="56">
        <f t="shared" si="6"/>
        <v>0</v>
      </c>
    </row>
    <row r="182" spans="1:5">
      <c r="A182" s="25" t="s">
        <v>1514</v>
      </c>
      <c r="B182" s="9">
        <v>59375</v>
      </c>
      <c r="C182" s="9">
        <v>29629.200000000001</v>
      </c>
      <c r="D182" s="24">
        <f t="shared" si="7"/>
        <v>0.49901810526315793</v>
      </c>
      <c r="E182" s="56">
        <f t="shared" si="6"/>
        <v>29745.8</v>
      </c>
    </row>
    <row r="183" spans="1:5">
      <c r="A183" s="25" t="s">
        <v>1515</v>
      </c>
      <c r="B183" s="9">
        <v>3819</v>
      </c>
      <c r="C183" s="9">
        <v>1784.64</v>
      </c>
      <c r="D183" s="24">
        <f t="shared" si="7"/>
        <v>0.46730557737627654</v>
      </c>
      <c r="E183" s="56">
        <f t="shared" si="6"/>
        <v>2034.36</v>
      </c>
    </row>
    <row r="184" spans="1:5">
      <c r="A184" s="25" t="s">
        <v>1516</v>
      </c>
      <c r="B184" s="9">
        <v>5398</v>
      </c>
      <c r="C184" s="9">
        <v>2693.58</v>
      </c>
      <c r="D184" s="24">
        <f t="shared" si="7"/>
        <v>0.49899592441645052</v>
      </c>
      <c r="E184" s="56">
        <f t="shared" si="6"/>
        <v>2704.42</v>
      </c>
    </row>
    <row r="185" spans="1:5">
      <c r="A185" s="25" t="s">
        <v>1517</v>
      </c>
      <c r="B185" s="9">
        <v>0</v>
      </c>
      <c r="C185" s="9">
        <v>0</v>
      </c>
      <c r="D185" s="24">
        <v>0</v>
      </c>
      <c r="E185" s="56">
        <f t="shared" si="6"/>
        <v>0</v>
      </c>
    </row>
    <row r="186" spans="1:5">
      <c r="A186" s="25" t="s">
        <v>1518</v>
      </c>
      <c r="B186" s="9">
        <v>13422</v>
      </c>
      <c r="C186" s="9">
        <v>6047.74</v>
      </c>
      <c r="D186" s="24">
        <f t="shared" si="7"/>
        <v>0.45058411563105349</v>
      </c>
      <c r="E186" s="56">
        <f t="shared" si="6"/>
        <v>7374.26</v>
      </c>
    </row>
    <row r="187" spans="1:5">
      <c r="A187" s="25" t="s">
        <v>1519</v>
      </c>
      <c r="B187" s="9">
        <v>163</v>
      </c>
      <c r="C187" s="9">
        <v>61.02</v>
      </c>
      <c r="D187" s="24">
        <f t="shared" si="7"/>
        <v>0.37435582822085889</v>
      </c>
      <c r="E187" s="56">
        <f t="shared" si="6"/>
        <v>101.97999999999999</v>
      </c>
    </row>
    <row r="188" spans="1:5">
      <c r="A188" s="28" t="s">
        <v>1348</v>
      </c>
      <c r="B188" s="29">
        <v>209419</v>
      </c>
      <c r="C188" s="29">
        <v>0</v>
      </c>
      <c r="D188" s="30">
        <f t="shared" si="7"/>
        <v>0</v>
      </c>
      <c r="E188" s="56">
        <f t="shared" si="6"/>
        <v>209419</v>
      </c>
    </row>
    <row r="189" spans="1:5">
      <c r="A189" s="25" t="s">
        <v>1520</v>
      </c>
      <c r="B189" s="9">
        <v>209419</v>
      </c>
      <c r="C189" s="9">
        <v>0</v>
      </c>
      <c r="D189" s="24">
        <f t="shared" si="7"/>
        <v>0</v>
      </c>
      <c r="E189" s="56">
        <f t="shared" si="6"/>
        <v>209419</v>
      </c>
    </row>
    <row r="190" spans="1:5">
      <c r="A190" s="28" t="s">
        <v>1353</v>
      </c>
      <c r="B190" s="29">
        <v>69</v>
      </c>
      <c r="C190" s="29">
        <v>0</v>
      </c>
      <c r="D190" s="30">
        <f t="shared" si="7"/>
        <v>0</v>
      </c>
      <c r="E190" s="56">
        <f t="shared" si="6"/>
        <v>69</v>
      </c>
    </row>
    <row r="191" spans="1:5">
      <c r="A191" s="25" t="s">
        <v>1529</v>
      </c>
      <c r="B191" s="9">
        <v>69</v>
      </c>
      <c r="C191" s="9">
        <v>0</v>
      </c>
      <c r="D191" s="24">
        <f t="shared" si="7"/>
        <v>0</v>
      </c>
      <c r="E191" s="56">
        <f t="shared" si="6"/>
        <v>69</v>
      </c>
    </row>
    <row r="192" spans="1:5">
      <c r="A192" s="28" t="s">
        <v>1349</v>
      </c>
      <c r="B192" s="29">
        <v>0</v>
      </c>
      <c r="C192" s="29">
        <v>0</v>
      </c>
      <c r="D192" s="30">
        <v>0</v>
      </c>
      <c r="E192" s="56">
        <f t="shared" si="6"/>
        <v>0</v>
      </c>
    </row>
    <row r="193" spans="1:5">
      <c r="A193" s="25" t="s">
        <v>1544</v>
      </c>
      <c r="B193" s="9">
        <v>0</v>
      </c>
      <c r="C193" s="9">
        <v>0</v>
      </c>
      <c r="D193" s="24">
        <v>0</v>
      </c>
      <c r="E193" s="56">
        <f t="shared" si="6"/>
        <v>0</v>
      </c>
    </row>
    <row r="194" spans="1:5">
      <c r="A194" s="25" t="s">
        <v>1664</v>
      </c>
      <c r="B194" s="9">
        <v>0</v>
      </c>
      <c r="C194" s="9">
        <v>0</v>
      </c>
      <c r="D194" s="24">
        <v>0</v>
      </c>
      <c r="E194" s="56">
        <f t="shared" si="6"/>
        <v>0</v>
      </c>
    </row>
    <row r="195" spans="1:5">
      <c r="A195" s="28" t="s">
        <v>1547</v>
      </c>
      <c r="B195" s="29">
        <v>0</v>
      </c>
      <c r="C195" s="29">
        <v>0</v>
      </c>
      <c r="D195" s="30">
        <v>0</v>
      </c>
      <c r="E195" s="56">
        <f t="shared" si="6"/>
        <v>0</v>
      </c>
    </row>
    <row r="196" spans="1:5">
      <c r="A196" s="25" t="s">
        <v>1645</v>
      </c>
      <c r="B196" s="9">
        <v>0</v>
      </c>
      <c r="C196" s="9">
        <v>0</v>
      </c>
      <c r="D196" s="24">
        <v>0</v>
      </c>
      <c r="E196" s="56">
        <f t="shared" si="6"/>
        <v>0</v>
      </c>
    </row>
    <row r="197" spans="1:5">
      <c r="A197" s="25" t="s">
        <v>1646</v>
      </c>
      <c r="B197" s="9">
        <v>0</v>
      </c>
      <c r="C197" s="9">
        <v>0</v>
      </c>
      <c r="D197" s="24">
        <v>0</v>
      </c>
      <c r="E197" s="56">
        <f t="shared" si="6"/>
        <v>0</v>
      </c>
    </row>
    <row r="198" spans="1:5">
      <c r="A198" s="25" t="s">
        <v>1647</v>
      </c>
      <c r="B198" s="9">
        <v>0</v>
      </c>
      <c r="C198" s="9">
        <v>0</v>
      </c>
      <c r="D198" s="24">
        <v>0</v>
      </c>
      <c r="E198" s="56">
        <f t="shared" ref="E198:E261" si="8">B198-C198</f>
        <v>0</v>
      </c>
    </row>
    <row r="199" spans="1:5">
      <c r="A199" s="28" t="s">
        <v>1566</v>
      </c>
      <c r="B199" s="29">
        <v>0</v>
      </c>
      <c r="C199" s="29">
        <v>0</v>
      </c>
      <c r="D199" s="30">
        <v>0</v>
      </c>
      <c r="E199" s="56">
        <f t="shared" si="8"/>
        <v>0</v>
      </c>
    </row>
    <row r="200" spans="1:5">
      <c r="A200" s="25" t="s">
        <v>1645</v>
      </c>
      <c r="B200" s="9">
        <v>0</v>
      </c>
      <c r="C200" s="9">
        <v>0</v>
      </c>
      <c r="D200" s="24">
        <v>0</v>
      </c>
      <c r="E200" s="56">
        <f t="shared" si="8"/>
        <v>0</v>
      </c>
    </row>
    <row r="201" spans="1:5">
      <c r="A201" s="25" t="s">
        <v>1646</v>
      </c>
      <c r="B201" s="9">
        <v>0</v>
      </c>
      <c r="C201" s="9">
        <v>0</v>
      </c>
      <c r="D201" s="24">
        <v>0</v>
      </c>
      <c r="E201" s="56">
        <f t="shared" si="8"/>
        <v>0</v>
      </c>
    </row>
    <row r="202" spans="1:5">
      <c r="A202" s="25" t="s">
        <v>1647</v>
      </c>
      <c r="B202" s="9">
        <v>0</v>
      </c>
      <c r="C202" s="9">
        <v>0</v>
      </c>
      <c r="D202" s="24">
        <v>0</v>
      </c>
      <c r="E202" s="56">
        <f t="shared" si="8"/>
        <v>0</v>
      </c>
    </row>
    <row r="203" spans="1:5">
      <c r="A203" s="28" t="s">
        <v>1350</v>
      </c>
      <c r="B203" s="29">
        <v>386680</v>
      </c>
      <c r="C203" s="29">
        <v>178497.29</v>
      </c>
      <c r="D203" s="30">
        <f t="shared" si="7"/>
        <v>0.46161500465501193</v>
      </c>
      <c r="E203" s="56">
        <f t="shared" si="8"/>
        <v>208182.71</v>
      </c>
    </row>
    <row r="204" spans="1:5">
      <c r="A204" s="25" t="s">
        <v>1549</v>
      </c>
      <c r="B204" s="9">
        <v>6665</v>
      </c>
      <c r="C204" s="9">
        <v>0</v>
      </c>
      <c r="D204" s="24">
        <f t="shared" si="7"/>
        <v>0</v>
      </c>
      <c r="E204" s="56">
        <f t="shared" si="8"/>
        <v>6665</v>
      </c>
    </row>
    <row r="205" spans="1:5">
      <c r="A205" s="25" t="s">
        <v>1522</v>
      </c>
      <c r="B205" s="9">
        <v>17111</v>
      </c>
      <c r="C205" s="9">
        <v>16120</v>
      </c>
      <c r="D205" s="24">
        <f t="shared" si="7"/>
        <v>0.94208403950675002</v>
      </c>
      <c r="E205" s="56">
        <f t="shared" si="8"/>
        <v>991</v>
      </c>
    </row>
    <row r="206" spans="1:5">
      <c r="A206" s="25" t="s">
        <v>1533</v>
      </c>
      <c r="B206" s="9">
        <v>40000</v>
      </c>
      <c r="C206" s="9">
        <v>36979.42</v>
      </c>
      <c r="D206" s="24">
        <f t="shared" si="7"/>
        <v>0.92448549999999996</v>
      </c>
      <c r="E206" s="56">
        <f t="shared" si="8"/>
        <v>3020.5800000000017</v>
      </c>
    </row>
    <row r="207" spans="1:5">
      <c r="A207" s="25" t="s">
        <v>1523</v>
      </c>
      <c r="B207" s="9">
        <v>2000</v>
      </c>
      <c r="C207" s="9">
        <v>276.3</v>
      </c>
      <c r="D207" s="24">
        <f t="shared" si="7"/>
        <v>0.13815</v>
      </c>
      <c r="E207" s="56">
        <f t="shared" si="8"/>
        <v>1723.7</v>
      </c>
    </row>
    <row r="208" spans="1:5">
      <c r="A208" s="25" t="s">
        <v>1535</v>
      </c>
      <c r="B208" s="9">
        <v>144746</v>
      </c>
      <c r="C208" s="9">
        <v>0</v>
      </c>
      <c r="D208" s="24">
        <f t="shared" si="7"/>
        <v>0</v>
      </c>
      <c r="E208" s="56">
        <f t="shared" si="8"/>
        <v>144746</v>
      </c>
    </row>
    <row r="209" spans="1:5">
      <c r="A209" s="25" t="s">
        <v>1551</v>
      </c>
      <c r="B209" s="9">
        <v>0</v>
      </c>
      <c r="C209" s="9">
        <v>0</v>
      </c>
      <c r="D209" s="24">
        <v>0</v>
      </c>
      <c r="E209" s="56">
        <f t="shared" si="8"/>
        <v>0</v>
      </c>
    </row>
    <row r="210" spans="1:5">
      <c r="A210" s="25" t="s">
        <v>1530</v>
      </c>
      <c r="B210" s="9">
        <v>278</v>
      </c>
      <c r="C210" s="9">
        <v>0</v>
      </c>
      <c r="D210" s="24">
        <f t="shared" si="7"/>
        <v>0</v>
      </c>
      <c r="E210" s="56">
        <f t="shared" si="8"/>
        <v>278</v>
      </c>
    </row>
    <row r="211" spans="1:5">
      <c r="A211" s="25" t="s">
        <v>1524</v>
      </c>
      <c r="B211" s="9">
        <v>14673</v>
      </c>
      <c r="C211" s="9">
        <v>0</v>
      </c>
      <c r="D211" s="24">
        <f t="shared" si="7"/>
        <v>0</v>
      </c>
      <c r="E211" s="56">
        <f t="shared" si="8"/>
        <v>14673</v>
      </c>
    </row>
    <row r="212" spans="1:5">
      <c r="A212" s="25" t="s">
        <v>1525</v>
      </c>
      <c r="B212" s="9">
        <v>5554</v>
      </c>
      <c r="C212" s="9">
        <v>0</v>
      </c>
      <c r="D212" s="24">
        <f t="shared" si="7"/>
        <v>0</v>
      </c>
      <c r="E212" s="56">
        <f t="shared" si="8"/>
        <v>5554</v>
      </c>
    </row>
    <row r="213" spans="1:5">
      <c r="A213" s="25" t="s">
        <v>1531</v>
      </c>
      <c r="B213" s="9">
        <v>1183</v>
      </c>
      <c r="C213" s="9">
        <v>0</v>
      </c>
      <c r="D213" s="24">
        <f t="shared" si="7"/>
        <v>0</v>
      </c>
      <c r="E213" s="56">
        <f t="shared" si="8"/>
        <v>1183</v>
      </c>
    </row>
    <row r="214" spans="1:5">
      <c r="A214" s="25" t="s">
        <v>1526</v>
      </c>
      <c r="B214" s="9">
        <v>99273</v>
      </c>
      <c r="C214" s="9">
        <v>101622.32</v>
      </c>
      <c r="D214" s="24">
        <f t="shared" si="7"/>
        <v>1.0236652463408984</v>
      </c>
      <c r="E214" s="56">
        <f t="shared" si="8"/>
        <v>-2349.320000000007</v>
      </c>
    </row>
    <row r="215" spans="1:5">
      <c r="A215" s="25" t="s">
        <v>1534</v>
      </c>
      <c r="B215" s="9">
        <v>14969</v>
      </c>
      <c r="C215" s="9">
        <v>311.18</v>
      </c>
      <c r="D215" s="24">
        <f t="shared" si="7"/>
        <v>2.0788295811343442E-2</v>
      </c>
      <c r="E215" s="56">
        <f t="shared" si="8"/>
        <v>14657.82</v>
      </c>
    </row>
    <row r="216" spans="1:5">
      <c r="A216" s="25" t="s">
        <v>1754</v>
      </c>
      <c r="B216" s="9">
        <v>0</v>
      </c>
      <c r="C216" s="9">
        <v>0</v>
      </c>
      <c r="D216" s="24">
        <v>0</v>
      </c>
      <c r="E216" s="56">
        <f t="shared" si="8"/>
        <v>0</v>
      </c>
    </row>
    <row r="217" spans="1:5">
      <c r="A217" s="25" t="s">
        <v>1527</v>
      </c>
      <c r="B217" s="9">
        <v>9400</v>
      </c>
      <c r="C217" s="9">
        <v>4758.1899999999996</v>
      </c>
      <c r="D217" s="24">
        <f t="shared" si="7"/>
        <v>0.50619042553191484</v>
      </c>
      <c r="E217" s="56">
        <f t="shared" si="8"/>
        <v>4641.8100000000004</v>
      </c>
    </row>
    <row r="218" spans="1:5">
      <c r="A218" s="25" t="s">
        <v>1528</v>
      </c>
      <c r="B218" s="9">
        <v>30828</v>
      </c>
      <c r="C218" s="9">
        <v>18429.879999999997</v>
      </c>
      <c r="D218" s="24">
        <f t="shared" si="7"/>
        <v>0.59782924613987276</v>
      </c>
      <c r="E218" s="56">
        <f t="shared" si="8"/>
        <v>12398.120000000003</v>
      </c>
    </row>
    <row r="219" spans="1:5">
      <c r="A219" s="27" t="s">
        <v>1327</v>
      </c>
      <c r="B219" s="4">
        <v>-2339016</v>
      </c>
      <c r="C219" s="4">
        <v>0</v>
      </c>
      <c r="D219" s="26">
        <f t="shared" si="7"/>
        <v>0</v>
      </c>
      <c r="E219" s="56">
        <f t="shared" si="8"/>
        <v>-2339016</v>
      </c>
    </row>
    <row r="220" spans="1:5">
      <c r="A220" s="28" t="s">
        <v>1687</v>
      </c>
      <c r="B220" s="29">
        <v>-2627324</v>
      </c>
      <c r="C220" s="29">
        <v>0</v>
      </c>
      <c r="D220" s="30">
        <f t="shared" si="7"/>
        <v>0</v>
      </c>
      <c r="E220" s="56">
        <f t="shared" si="8"/>
        <v>-2627324</v>
      </c>
    </row>
    <row r="221" spans="1:5">
      <c r="A221" s="25" t="s">
        <v>1688</v>
      </c>
      <c r="B221" s="9">
        <v>-2627324</v>
      </c>
      <c r="C221" s="9">
        <v>0</v>
      </c>
      <c r="D221" s="24">
        <f t="shared" si="7"/>
        <v>0</v>
      </c>
      <c r="E221" s="56">
        <f t="shared" si="8"/>
        <v>-2627324</v>
      </c>
    </row>
    <row r="222" spans="1:5">
      <c r="A222" s="28" t="s">
        <v>1689</v>
      </c>
      <c r="B222" s="29">
        <v>288308</v>
      </c>
      <c r="C222" s="29">
        <v>0</v>
      </c>
      <c r="D222" s="30">
        <f t="shared" si="7"/>
        <v>0</v>
      </c>
      <c r="E222" s="56">
        <f t="shared" si="8"/>
        <v>288308</v>
      </c>
    </row>
    <row r="223" spans="1:5">
      <c r="A223" s="25" t="s">
        <v>1690</v>
      </c>
      <c r="B223" s="9">
        <v>95466</v>
      </c>
      <c r="C223" s="9">
        <v>0</v>
      </c>
      <c r="D223" s="24">
        <f t="shared" si="7"/>
        <v>0</v>
      </c>
      <c r="E223" s="56">
        <f t="shared" si="8"/>
        <v>95466</v>
      </c>
    </row>
    <row r="224" spans="1:5">
      <c r="A224" s="25" t="s">
        <v>1691</v>
      </c>
      <c r="B224" s="9">
        <v>67288</v>
      </c>
      <c r="C224" s="9">
        <v>0</v>
      </c>
      <c r="D224" s="24">
        <f t="shared" si="7"/>
        <v>0</v>
      </c>
      <c r="E224" s="56">
        <f t="shared" si="8"/>
        <v>67288</v>
      </c>
    </row>
    <row r="225" spans="1:5">
      <c r="A225" s="25" t="s">
        <v>1692</v>
      </c>
      <c r="B225" s="9">
        <v>125554</v>
      </c>
      <c r="C225" s="9">
        <v>0</v>
      </c>
      <c r="D225" s="24">
        <f t="shared" si="7"/>
        <v>0</v>
      </c>
      <c r="E225" s="56">
        <f t="shared" si="8"/>
        <v>125554</v>
      </c>
    </row>
    <row r="226" spans="1:5">
      <c r="A226" s="27" t="s">
        <v>1328</v>
      </c>
      <c r="B226" s="4">
        <v>450000</v>
      </c>
      <c r="C226" s="4">
        <v>38170.06</v>
      </c>
      <c r="D226" s="26">
        <f t="shared" si="7"/>
        <v>8.4822355555555548E-2</v>
      </c>
      <c r="E226" s="56">
        <f t="shared" si="8"/>
        <v>411829.94</v>
      </c>
    </row>
    <row r="227" spans="1:5">
      <c r="A227" s="28" t="s">
        <v>1698</v>
      </c>
      <c r="B227" s="29">
        <v>450000</v>
      </c>
      <c r="C227" s="29">
        <v>38170.06</v>
      </c>
      <c r="D227" s="30">
        <f t="shared" si="7"/>
        <v>8.4822355555555548E-2</v>
      </c>
      <c r="E227" s="56">
        <f t="shared" si="8"/>
        <v>411829.94</v>
      </c>
    </row>
    <row r="228" spans="1:5">
      <c r="A228" s="25" t="s">
        <v>1700</v>
      </c>
      <c r="B228" s="9">
        <v>450000</v>
      </c>
      <c r="C228" s="9">
        <v>38170.06</v>
      </c>
      <c r="D228" s="24">
        <f t="shared" si="7"/>
        <v>8.4822355555555548E-2</v>
      </c>
      <c r="E228" s="56">
        <f t="shared" si="8"/>
        <v>411829.94</v>
      </c>
    </row>
    <row r="229" spans="1:5">
      <c r="A229" s="25" t="s">
        <v>1707</v>
      </c>
      <c r="B229" s="9">
        <v>0</v>
      </c>
      <c r="C229" s="9">
        <v>0</v>
      </c>
      <c r="D229" s="24">
        <v>0</v>
      </c>
      <c r="E229" s="56">
        <f t="shared" si="8"/>
        <v>0</v>
      </c>
    </row>
    <row r="230" spans="1:5">
      <c r="A230" s="25" t="s">
        <v>1709</v>
      </c>
      <c r="B230" s="9">
        <v>0</v>
      </c>
      <c r="C230" s="9">
        <v>0</v>
      </c>
      <c r="D230" s="24">
        <v>0</v>
      </c>
      <c r="E230" s="56">
        <f t="shared" si="8"/>
        <v>0</v>
      </c>
    </row>
    <row r="231" spans="1:5">
      <c r="A231" s="14" t="s">
        <v>1445</v>
      </c>
      <c r="B231" s="4">
        <v>716693</v>
      </c>
      <c r="C231" s="4">
        <v>3578717.14</v>
      </c>
      <c r="D231" s="26">
        <f t="shared" si="7"/>
        <v>4.9933753224881503</v>
      </c>
      <c r="E231" s="56">
        <f t="shared" si="8"/>
        <v>-2862024.14</v>
      </c>
    </row>
    <row r="232" spans="1:5">
      <c r="A232" s="27" t="s">
        <v>1325</v>
      </c>
      <c r="B232" s="4">
        <v>0</v>
      </c>
      <c r="C232" s="4">
        <v>-448366.83999999997</v>
      </c>
      <c r="D232" s="26">
        <v>0</v>
      </c>
      <c r="E232" s="56">
        <f t="shared" si="8"/>
        <v>448366.83999999997</v>
      </c>
    </row>
    <row r="233" spans="1:5">
      <c r="A233" s="28" t="s">
        <v>1588</v>
      </c>
      <c r="B233" s="29">
        <v>0</v>
      </c>
      <c r="C233" s="29">
        <v>-448366.83999999997</v>
      </c>
      <c r="D233" s="30">
        <v>0</v>
      </c>
      <c r="E233" s="56">
        <f t="shared" si="8"/>
        <v>448366.83999999997</v>
      </c>
    </row>
    <row r="234" spans="1:5">
      <c r="A234" s="25" t="s">
        <v>1760</v>
      </c>
      <c r="B234" s="9">
        <v>0</v>
      </c>
      <c r="C234" s="9">
        <v>-448366.83999999997</v>
      </c>
      <c r="D234" s="24">
        <v>0</v>
      </c>
      <c r="E234" s="56">
        <f t="shared" si="8"/>
        <v>448366.83999999997</v>
      </c>
    </row>
    <row r="235" spans="1:5">
      <c r="A235" s="27" t="s">
        <v>1326</v>
      </c>
      <c r="B235" s="4">
        <v>9496521</v>
      </c>
      <c r="C235" s="4">
        <v>4027083.98</v>
      </c>
      <c r="D235" s="26">
        <f t="shared" si="7"/>
        <v>0.42405887166468648</v>
      </c>
      <c r="E235" s="56">
        <f t="shared" si="8"/>
        <v>5469437.0199999996</v>
      </c>
    </row>
    <row r="236" spans="1:5">
      <c r="A236" s="28" t="s">
        <v>1346</v>
      </c>
      <c r="B236" s="29">
        <v>5886702</v>
      </c>
      <c r="C236" s="29">
        <v>2628257.5400000005</v>
      </c>
      <c r="D236" s="30">
        <f t="shared" si="7"/>
        <v>0.4464736859450335</v>
      </c>
      <c r="E236" s="56">
        <f t="shared" si="8"/>
        <v>3258444.4599999995</v>
      </c>
    </row>
    <row r="237" spans="1:5">
      <c r="A237" s="25" t="s">
        <v>1505</v>
      </c>
      <c r="B237" s="9">
        <v>4802307</v>
      </c>
      <c r="C237" s="9">
        <v>2111741.5700000003</v>
      </c>
      <c r="D237" s="24">
        <f t="shared" si="7"/>
        <v>0.43973481287223004</v>
      </c>
      <c r="E237" s="56">
        <f t="shared" si="8"/>
        <v>2690565.4299999997</v>
      </c>
    </row>
    <row r="238" spans="1:5">
      <c r="A238" s="25" t="s">
        <v>1506</v>
      </c>
      <c r="B238" s="9">
        <v>0</v>
      </c>
      <c r="C238" s="9">
        <v>0</v>
      </c>
      <c r="D238" s="24">
        <v>0</v>
      </c>
      <c r="E238" s="56">
        <f t="shared" si="8"/>
        <v>0</v>
      </c>
    </row>
    <row r="239" spans="1:5">
      <c r="A239" s="25" t="s">
        <v>1507</v>
      </c>
      <c r="B239" s="9">
        <v>0</v>
      </c>
      <c r="C239" s="9">
        <v>0</v>
      </c>
      <c r="D239" s="24">
        <v>0</v>
      </c>
      <c r="E239" s="56">
        <f t="shared" si="8"/>
        <v>0</v>
      </c>
    </row>
    <row r="240" spans="1:5">
      <c r="A240" s="25" t="s">
        <v>1508</v>
      </c>
      <c r="B240" s="9">
        <v>396696</v>
      </c>
      <c r="C240" s="9">
        <v>199316.97</v>
      </c>
      <c r="D240" s="24">
        <f t="shared" ref="D240:D301" si="9">C240/B240</f>
        <v>0.50244260088329606</v>
      </c>
      <c r="E240" s="56">
        <f t="shared" si="8"/>
        <v>197379.03</v>
      </c>
    </row>
    <row r="241" spans="1:5">
      <c r="A241" s="25" t="s">
        <v>1509</v>
      </c>
      <c r="B241" s="9">
        <v>189903</v>
      </c>
      <c r="C241" s="9">
        <v>92614</v>
      </c>
      <c r="D241" s="24">
        <f t="shared" si="9"/>
        <v>0.48769108439571779</v>
      </c>
      <c r="E241" s="56">
        <f t="shared" si="8"/>
        <v>97289</v>
      </c>
    </row>
    <row r="242" spans="1:5">
      <c r="A242" s="25" t="s">
        <v>1510</v>
      </c>
      <c r="B242" s="9">
        <v>80006</v>
      </c>
      <c r="C242" s="9">
        <v>49486</v>
      </c>
      <c r="D242" s="24">
        <f t="shared" si="9"/>
        <v>0.61852861035422346</v>
      </c>
      <c r="E242" s="56">
        <f t="shared" si="8"/>
        <v>30520</v>
      </c>
    </row>
    <row r="243" spans="1:5">
      <c r="A243" s="25" t="s">
        <v>1511</v>
      </c>
      <c r="B243" s="9">
        <v>397790</v>
      </c>
      <c r="C243" s="9">
        <v>174199.00000000003</v>
      </c>
      <c r="D243" s="24">
        <f t="shared" si="9"/>
        <v>0.43791699137736001</v>
      </c>
      <c r="E243" s="56">
        <f t="shared" si="8"/>
        <v>223590.99999999997</v>
      </c>
    </row>
    <row r="244" spans="1:5">
      <c r="A244" s="25" t="s">
        <v>1761</v>
      </c>
      <c r="B244" s="9">
        <v>20000</v>
      </c>
      <c r="C244" s="9">
        <v>900</v>
      </c>
      <c r="D244" s="24">
        <f t="shared" si="9"/>
        <v>4.4999999999999998E-2</v>
      </c>
      <c r="E244" s="56">
        <f t="shared" si="8"/>
        <v>19100</v>
      </c>
    </row>
    <row r="245" spans="1:5">
      <c r="A245" s="25" t="s">
        <v>1512</v>
      </c>
      <c r="B245" s="9">
        <v>0</v>
      </c>
      <c r="C245" s="9">
        <v>0</v>
      </c>
      <c r="D245" s="24">
        <v>0</v>
      </c>
      <c r="E245" s="56">
        <f t="shared" si="8"/>
        <v>0</v>
      </c>
    </row>
    <row r="246" spans="1:5">
      <c r="A246" s="28" t="s">
        <v>1347</v>
      </c>
      <c r="B246" s="29">
        <v>1641794</v>
      </c>
      <c r="C246" s="29">
        <v>566619.82000000007</v>
      </c>
      <c r="D246" s="30">
        <f t="shared" si="9"/>
        <v>0.3451223600524792</v>
      </c>
      <c r="E246" s="56">
        <f t="shared" si="8"/>
        <v>1075174.18</v>
      </c>
    </row>
    <row r="247" spans="1:5">
      <c r="A247" s="25" t="s">
        <v>1513</v>
      </c>
      <c r="B247" s="9">
        <v>454022</v>
      </c>
      <c r="C247" s="9">
        <v>140322.6</v>
      </c>
      <c r="D247" s="24">
        <f t="shared" si="9"/>
        <v>0.30906563999101366</v>
      </c>
      <c r="E247" s="56">
        <f t="shared" si="8"/>
        <v>313699.40000000002</v>
      </c>
    </row>
    <row r="248" spans="1:5">
      <c r="A248" s="25" t="s">
        <v>1514</v>
      </c>
      <c r="B248" s="9">
        <v>1014604</v>
      </c>
      <c r="C248" s="9">
        <v>355580.24</v>
      </c>
      <c r="D248" s="24">
        <f t="shared" si="9"/>
        <v>0.35046209161406816</v>
      </c>
      <c r="E248" s="56">
        <f t="shared" si="8"/>
        <v>659023.76</v>
      </c>
    </row>
    <row r="249" spans="1:5">
      <c r="A249" s="25" t="s">
        <v>1515</v>
      </c>
      <c r="B249" s="9">
        <v>27851</v>
      </c>
      <c r="C249" s="9">
        <v>10756.53</v>
      </c>
      <c r="D249" s="24">
        <f t="shared" si="9"/>
        <v>0.38621701195648273</v>
      </c>
      <c r="E249" s="56">
        <f t="shared" si="8"/>
        <v>17094.47</v>
      </c>
    </row>
    <row r="250" spans="1:5">
      <c r="A250" s="25" t="s">
        <v>1516</v>
      </c>
      <c r="B250" s="9">
        <v>95207</v>
      </c>
      <c r="C250" s="9">
        <v>34242.660000000003</v>
      </c>
      <c r="D250" s="24">
        <f t="shared" si="9"/>
        <v>0.35966536074028171</v>
      </c>
      <c r="E250" s="56">
        <f t="shared" si="8"/>
        <v>60964.34</v>
      </c>
    </row>
    <row r="251" spans="1:5">
      <c r="A251" s="25" t="s">
        <v>1517</v>
      </c>
      <c r="B251" s="9">
        <v>0</v>
      </c>
      <c r="C251" s="9">
        <v>0</v>
      </c>
      <c r="D251" s="24">
        <v>0</v>
      </c>
      <c r="E251" s="56">
        <f t="shared" si="8"/>
        <v>0</v>
      </c>
    </row>
    <row r="252" spans="1:5">
      <c r="A252" s="25" t="s">
        <v>1518</v>
      </c>
      <c r="B252" s="9">
        <v>48805</v>
      </c>
      <c r="C252" s="9">
        <v>25294.63</v>
      </c>
      <c r="D252" s="24">
        <f t="shared" si="9"/>
        <v>0.51827947956152032</v>
      </c>
      <c r="E252" s="56">
        <f t="shared" si="8"/>
        <v>23510.37</v>
      </c>
    </row>
    <row r="253" spans="1:5">
      <c r="A253" s="25" t="s">
        <v>1519</v>
      </c>
      <c r="B253" s="9">
        <v>1305</v>
      </c>
      <c r="C253" s="9">
        <v>423.16</v>
      </c>
      <c r="D253" s="24">
        <f t="shared" si="9"/>
        <v>0.32426053639846747</v>
      </c>
      <c r="E253" s="56">
        <f t="shared" si="8"/>
        <v>881.83999999999992</v>
      </c>
    </row>
    <row r="254" spans="1:5">
      <c r="A254" s="28" t="s">
        <v>1348</v>
      </c>
      <c r="B254" s="29">
        <v>3018</v>
      </c>
      <c r="C254" s="29">
        <v>0</v>
      </c>
      <c r="D254" s="30">
        <f t="shared" si="9"/>
        <v>0</v>
      </c>
      <c r="E254" s="56">
        <f t="shared" si="8"/>
        <v>3018</v>
      </c>
    </row>
    <row r="255" spans="1:5">
      <c r="A255" s="25" t="s">
        <v>1520</v>
      </c>
      <c r="B255" s="9">
        <v>3018</v>
      </c>
      <c r="C255" s="9">
        <v>0</v>
      </c>
      <c r="D255" s="24">
        <f t="shared" si="9"/>
        <v>0</v>
      </c>
      <c r="E255" s="56">
        <f t="shared" si="8"/>
        <v>3018</v>
      </c>
    </row>
    <row r="256" spans="1:5">
      <c r="A256" s="28" t="s">
        <v>1353</v>
      </c>
      <c r="B256" s="29">
        <v>5345</v>
      </c>
      <c r="C256" s="29">
        <v>0</v>
      </c>
      <c r="D256" s="30">
        <f t="shared" si="9"/>
        <v>0</v>
      </c>
      <c r="E256" s="56">
        <f t="shared" si="8"/>
        <v>5345</v>
      </c>
    </row>
    <row r="257" spans="1:5">
      <c r="A257" s="25" t="s">
        <v>1529</v>
      </c>
      <c r="B257" s="9">
        <v>3000</v>
      </c>
      <c r="C257" s="9">
        <v>0</v>
      </c>
      <c r="D257" s="24">
        <f t="shared" si="9"/>
        <v>0</v>
      </c>
      <c r="E257" s="56">
        <f t="shared" si="8"/>
        <v>3000</v>
      </c>
    </row>
    <row r="258" spans="1:5">
      <c r="A258" s="25" t="s">
        <v>1536</v>
      </c>
      <c r="B258" s="9">
        <v>2345</v>
      </c>
      <c r="C258" s="9">
        <v>0</v>
      </c>
      <c r="D258" s="24">
        <f t="shared" si="9"/>
        <v>0</v>
      </c>
      <c r="E258" s="56">
        <f t="shared" si="8"/>
        <v>2345</v>
      </c>
    </row>
    <row r="259" spans="1:5">
      <c r="A259" s="28" t="s">
        <v>1547</v>
      </c>
      <c r="B259" s="29">
        <v>26000</v>
      </c>
      <c r="C259" s="29">
        <v>19659.82</v>
      </c>
      <c r="D259" s="30">
        <f t="shared" si="9"/>
        <v>0.75614692307692311</v>
      </c>
      <c r="E259" s="56">
        <f t="shared" si="8"/>
        <v>6340.18</v>
      </c>
    </row>
    <row r="260" spans="1:5">
      <c r="A260" s="25" t="s">
        <v>1762</v>
      </c>
      <c r="B260" s="9">
        <v>26000</v>
      </c>
      <c r="C260" s="9">
        <v>19659.82</v>
      </c>
      <c r="D260" s="24">
        <f t="shared" si="9"/>
        <v>0.75614692307692311</v>
      </c>
      <c r="E260" s="56">
        <f t="shared" si="8"/>
        <v>6340.18</v>
      </c>
    </row>
    <row r="261" spans="1:5">
      <c r="A261" s="28" t="s">
        <v>1350</v>
      </c>
      <c r="B261" s="29">
        <v>1933662</v>
      </c>
      <c r="C261" s="29">
        <v>812546.8</v>
      </c>
      <c r="D261" s="30">
        <f t="shared" si="9"/>
        <v>0.42021139164962651</v>
      </c>
      <c r="E261" s="56">
        <f t="shared" si="8"/>
        <v>1121115.2</v>
      </c>
    </row>
    <row r="262" spans="1:5">
      <c r="A262" s="25" t="s">
        <v>1763</v>
      </c>
      <c r="B262" s="9">
        <v>165760</v>
      </c>
      <c r="C262" s="9">
        <v>49579.28</v>
      </c>
      <c r="D262" s="24">
        <f t="shared" si="9"/>
        <v>0.2991027992277992</v>
      </c>
      <c r="E262" s="56">
        <f t="shared" ref="E262:E325" si="10">B262-C262</f>
        <v>116180.72</v>
      </c>
    </row>
    <row r="263" spans="1:5">
      <c r="A263" s="25" t="s">
        <v>1522</v>
      </c>
      <c r="B263" s="9">
        <v>27085</v>
      </c>
      <c r="C263" s="9">
        <v>27085</v>
      </c>
      <c r="D263" s="24">
        <f t="shared" si="9"/>
        <v>1</v>
      </c>
      <c r="E263" s="56">
        <f t="shared" si="10"/>
        <v>0</v>
      </c>
    </row>
    <row r="264" spans="1:5">
      <c r="A264" s="25" t="s">
        <v>1550</v>
      </c>
      <c r="B264" s="9">
        <v>29534</v>
      </c>
      <c r="C264" s="9">
        <v>2900</v>
      </c>
      <c r="D264" s="24">
        <f t="shared" si="9"/>
        <v>9.8191914403738062E-2</v>
      </c>
      <c r="E264" s="56">
        <f t="shared" si="10"/>
        <v>26634</v>
      </c>
    </row>
    <row r="265" spans="1:5">
      <c r="A265" s="25" t="s">
        <v>1523</v>
      </c>
      <c r="B265" s="9">
        <v>2000</v>
      </c>
      <c r="C265" s="9">
        <v>1948</v>
      </c>
      <c r="D265" s="24">
        <f t="shared" si="9"/>
        <v>0.97399999999999998</v>
      </c>
      <c r="E265" s="56">
        <f t="shared" si="10"/>
        <v>52</v>
      </c>
    </row>
    <row r="266" spans="1:5">
      <c r="A266" s="25" t="s">
        <v>1535</v>
      </c>
      <c r="B266" s="9">
        <v>198318</v>
      </c>
      <c r="C266" s="9">
        <v>0</v>
      </c>
      <c r="D266" s="24">
        <f t="shared" si="9"/>
        <v>0</v>
      </c>
      <c r="E266" s="56">
        <f t="shared" si="10"/>
        <v>198318</v>
      </c>
    </row>
    <row r="267" spans="1:5">
      <c r="A267" s="25" t="s">
        <v>1764</v>
      </c>
      <c r="B267" s="9">
        <v>13093</v>
      </c>
      <c r="C267" s="9">
        <v>8000</v>
      </c>
      <c r="D267" s="24">
        <f t="shared" si="9"/>
        <v>0.6110135186741007</v>
      </c>
      <c r="E267" s="56">
        <f t="shared" si="10"/>
        <v>5093</v>
      </c>
    </row>
    <row r="268" spans="1:5">
      <c r="A268" s="25" t="s">
        <v>1524</v>
      </c>
      <c r="B268" s="9">
        <v>67738</v>
      </c>
      <c r="C268" s="9">
        <v>0</v>
      </c>
      <c r="D268" s="24">
        <f t="shared" si="9"/>
        <v>0</v>
      </c>
      <c r="E268" s="56">
        <f t="shared" si="10"/>
        <v>67738</v>
      </c>
    </row>
    <row r="269" spans="1:5">
      <c r="A269" s="25" t="s">
        <v>1525</v>
      </c>
      <c r="B269" s="9">
        <v>8580</v>
      </c>
      <c r="C269" s="9">
        <v>96.48</v>
      </c>
      <c r="D269" s="24">
        <f t="shared" si="9"/>
        <v>1.1244755244755246E-2</v>
      </c>
      <c r="E269" s="56">
        <f t="shared" si="10"/>
        <v>8483.52</v>
      </c>
    </row>
    <row r="270" spans="1:5">
      <c r="A270" s="25" t="s">
        <v>1531</v>
      </c>
      <c r="B270" s="9">
        <v>4716</v>
      </c>
      <c r="C270" s="9">
        <v>289.44</v>
      </c>
      <c r="D270" s="24">
        <f t="shared" si="9"/>
        <v>6.1374045801526715E-2</v>
      </c>
      <c r="E270" s="56">
        <f t="shared" si="10"/>
        <v>4426.5600000000004</v>
      </c>
    </row>
    <row r="271" spans="1:5">
      <c r="A271" s="25" t="s">
        <v>1526</v>
      </c>
      <c r="B271" s="9">
        <v>33926</v>
      </c>
      <c r="C271" s="9">
        <v>19787.609999999997</v>
      </c>
      <c r="D271" s="24">
        <f t="shared" si="9"/>
        <v>0.58325797323586626</v>
      </c>
      <c r="E271" s="56">
        <f t="shared" si="10"/>
        <v>14138.390000000003</v>
      </c>
    </row>
    <row r="272" spans="1:5">
      <c r="A272" s="25" t="s">
        <v>1534</v>
      </c>
      <c r="B272" s="9">
        <v>1000</v>
      </c>
      <c r="C272" s="9">
        <v>0</v>
      </c>
      <c r="D272" s="24">
        <f t="shared" si="9"/>
        <v>0</v>
      </c>
      <c r="E272" s="56">
        <f t="shared" si="10"/>
        <v>1000</v>
      </c>
    </row>
    <row r="273" spans="1:5">
      <c r="A273" s="25" t="s">
        <v>1532</v>
      </c>
      <c r="B273" s="9">
        <v>4219</v>
      </c>
      <c r="C273" s="9">
        <v>2975.4</v>
      </c>
      <c r="D273" s="24">
        <f t="shared" si="9"/>
        <v>0.70523820810618632</v>
      </c>
      <c r="E273" s="56">
        <f t="shared" si="10"/>
        <v>1243.5999999999999</v>
      </c>
    </row>
    <row r="274" spans="1:5">
      <c r="A274" s="25" t="s">
        <v>1527</v>
      </c>
      <c r="B274" s="9">
        <v>110000</v>
      </c>
      <c r="C274" s="9">
        <v>91905.73000000001</v>
      </c>
      <c r="D274" s="24">
        <f t="shared" si="9"/>
        <v>0.83550663636363642</v>
      </c>
      <c r="E274" s="56">
        <f t="shared" si="10"/>
        <v>18094.26999999999</v>
      </c>
    </row>
    <row r="275" spans="1:5">
      <c r="A275" s="25" t="s">
        <v>1528</v>
      </c>
      <c r="B275" s="9">
        <v>17988</v>
      </c>
      <c r="C275" s="9">
        <v>12149.189999999999</v>
      </c>
      <c r="D275" s="24">
        <f t="shared" si="9"/>
        <v>0.67540527018011998</v>
      </c>
      <c r="E275" s="56">
        <f t="shared" si="10"/>
        <v>5838.8100000000013</v>
      </c>
    </row>
    <row r="276" spans="1:5">
      <c r="A276" s="25" t="s">
        <v>1656</v>
      </c>
      <c r="B276" s="9">
        <v>1239225</v>
      </c>
      <c r="C276" s="9">
        <v>595830.67000000004</v>
      </c>
      <c r="D276" s="24">
        <f t="shared" si="9"/>
        <v>0.48080911053279268</v>
      </c>
      <c r="E276" s="56">
        <f t="shared" si="10"/>
        <v>643394.32999999996</v>
      </c>
    </row>
    <row r="277" spans="1:5">
      <c r="A277" s="25" t="s">
        <v>1765</v>
      </c>
      <c r="B277" s="9">
        <v>10480</v>
      </c>
      <c r="C277" s="9">
        <v>0</v>
      </c>
      <c r="D277" s="24">
        <f t="shared" si="9"/>
        <v>0</v>
      </c>
      <c r="E277" s="56">
        <f t="shared" si="10"/>
        <v>10480</v>
      </c>
    </row>
    <row r="278" spans="1:5">
      <c r="A278" s="27" t="s">
        <v>1327</v>
      </c>
      <c r="B278" s="4">
        <v>-8777517</v>
      </c>
      <c r="C278" s="4">
        <v>0</v>
      </c>
      <c r="D278" s="26">
        <f t="shared" si="9"/>
        <v>0</v>
      </c>
      <c r="E278" s="56">
        <f t="shared" si="10"/>
        <v>-8777517</v>
      </c>
    </row>
    <row r="279" spans="1:5">
      <c r="A279" s="28" t="s">
        <v>1687</v>
      </c>
      <c r="B279" s="29">
        <v>-10189517</v>
      </c>
      <c r="C279" s="29">
        <v>0</v>
      </c>
      <c r="D279" s="30">
        <f t="shared" si="9"/>
        <v>0</v>
      </c>
      <c r="E279" s="56">
        <f t="shared" si="10"/>
        <v>-10189517</v>
      </c>
    </row>
    <row r="280" spans="1:5">
      <c r="A280" s="25" t="s">
        <v>1688</v>
      </c>
      <c r="B280" s="9">
        <v>-10189517</v>
      </c>
      <c r="C280" s="9">
        <v>0</v>
      </c>
      <c r="D280" s="24">
        <f t="shared" si="9"/>
        <v>0</v>
      </c>
      <c r="E280" s="56">
        <f t="shared" si="10"/>
        <v>-10189517</v>
      </c>
    </row>
    <row r="281" spans="1:5">
      <c r="A281" s="28" t="s">
        <v>1689</v>
      </c>
      <c r="B281" s="29">
        <v>1412000</v>
      </c>
      <c r="C281" s="29">
        <v>0</v>
      </c>
      <c r="D281" s="30">
        <f t="shared" si="9"/>
        <v>0</v>
      </c>
      <c r="E281" s="56">
        <f t="shared" si="10"/>
        <v>1412000</v>
      </c>
    </row>
    <row r="282" spans="1:5">
      <c r="A282" s="25" t="s">
        <v>1690</v>
      </c>
      <c r="B282" s="9">
        <v>409635</v>
      </c>
      <c r="C282" s="9">
        <v>0</v>
      </c>
      <c r="D282" s="24">
        <f t="shared" si="9"/>
        <v>0</v>
      </c>
      <c r="E282" s="56">
        <f t="shared" si="10"/>
        <v>409635</v>
      </c>
    </row>
    <row r="283" spans="1:5">
      <c r="A283" s="25" t="s">
        <v>1691</v>
      </c>
      <c r="B283" s="9">
        <v>437374</v>
      </c>
      <c r="C283" s="9">
        <v>0</v>
      </c>
      <c r="D283" s="24">
        <f t="shared" si="9"/>
        <v>0</v>
      </c>
      <c r="E283" s="56">
        <f t="shared" si="10"/>
        <v>437374</v>
      </c>
    </row>
    <row r="284" spans="1:5">
      <c r="A284" s="25" t="s">
        <v>1692</v>
      </c>
      <c r="B284" s="9">
        <v>564991</v>
      </c>
      <c r="C284" s="9">
        <v>0</v>
      </c>
      <c r="D284" s="24">
        <f t="shared" si="9"/>
        <v>0</v>
      </c>
      <c r="E284" s="56">
        <f t="shared" si="10"/>
        <v>564991</v>
      </c>
    </row>
    <row r="285" spans="1:5">
      <c r="A285" s="27" t="s">
        <v>1328</v>
      </c>
      <c r="B285" s="4">
        <v>0</v>
      </c>
      <c r="C285" s="4">
        <v>0</v>
      </c>
      <c r="D285" s="26">
        <v>0</v>
      </c>
      <c r="E285" s="56">
        <f t="shared" si="10"/>
        <v>0</v>
      </c>
    </row>
    <row r="286" spans="1:5">
      <c r="A286" s="28" t="s">
        <v>1698</v>
      </c>
      <c r="B286" s="29">
        <v>0</v>
      </c>
      <c r="C286" s="29">
        <v>0</v>
      </c>
      <c r="D286" s="30">
        <v>0</v>
      </c>
      <c r="E286" s="56">
        <f t="shared" si="10"/>
        <v>0</v>
      </c>
    </row>
    <row r="287" spans="1:5">
      <c r="A287" s="25" t="s">
        <v>1700</v>
      </c>
      <c r="B287" s="9">
        <v>0</v>
      </c>
      <c r="C287" s="9">
        <v>0</v>
      </c>
      <c r="D287" s="24">
        <v>0</v>
      </c>
      <c r="E287" s="56">
        <f t="shared" si="10"/>
        <v>0</v>
      </c>
    </row>
    <row r="288" spans="1:5">
      <c r="A288" s="25" t="s">
        <v>1708</v>
      </c>
      <c r="B288" s="9">
        <v>0</v>
      </c>
      <c r="C288" s="9">
        <v>0</v>
      </c>
      <c r="D288" s="24">
        <v>0</v>
      </c>
      <c r="E288" s="56">
        <f t="shared" si="10"/>
        <v>0</v>
      </c>
    </row>
    <row r="289" spans="1:5">
      <c r="A289" s="25" t="s">
        <v>1709</v>
      </c>
      <c r="B289" s="9">
        <v>0</v>
      </c>
      <c r="C289" s="9">
        <v>0</v>
      </c>
      <c r="D289" s="24">
        <v>0</v>
      </c>
      <c r="E289" s="56">
        <f t="shared" si="10"/>
        <v>0</v>
      </c>
    </row>
    <row r="290" spans="1:5">
      <c r="A290" s="27" t="s">
        <v>1329</v>
      </c>
      <c r="B290" s="4">
        <v>-2311</v>
      </c>
      <c r="C290" s="4">
        <v>0</v>
      </c>
      <c r="D290" s="26">
        <f t="shared" si="9"/>
        <v>0</v>
      </c>
      <c r="E290" s="56">
        <f t="shared" si="10"/>
        <v>-2311</v>
      </c>
    </row>
    <row r="291" spans="1:5">
      <c r="A291" s="28" t="s">
        <v>1704</v>
      </c>
      <c r="B291" s="29">
        <v>-2311</v>
      </c>
      <c r="C291" s="29">
        <v>0</v>
      </c>
      <c r="D291" s="30">
        <f t="shared" si="9"/>
        <v>0</v>
      </c>
      <c r="E291" s="56">
        <f t="shared" si="10"/>
        <v>-2311</v>
      </c>
    </row>
    <row r="292" spans="1:5">
      <c r="A292" s="25" t="s">
        <v>1705</v>
      </c>
      <c r="B292" s="9">
        <v>-2311</v>
      </c>
      <c r="C292" s="9">
        <v>0</v>
      </c>
      <c r="D292" s="24">
        <f t="shared" si="9"/>
        <v>0</v>
      </c>
      <c r="E292" s="56">
        <f t="shared" si="10"/>
        <v>-2311</v>
      </c>
    </row>
    <row r="293" spans="1:5">
      <c r="A293" s="14" t="s">
        <v>1446</v>
      </c>
      <c r="B293" s="4">
        <v>8282</v>
      </c>
      <c r="C293" s="4">
        <v>56335.56</v>
      </c>
      <c r="D293" s="26">
        <f t="shared" si="9"/>
        <v>6.8021685583192459</v>
      </c>
      <c r="E293" s="56">
        <f t="shared" si="10"/>
        <v>-48053.56</v>
      </c>
    </row>
    <row r="294" spans="1:5">
      <c r="A294" s="27" t="s">
        <v>1326</v>
      </c>
      <c r="B294" s="4">
        <v>79863</v>
      </c>
      <c r="C294" s="4">
        <v>56335.56</v>
      </c>
      <c r="D294" s="26">
        <f t="shared" si="9"/>
        <v>0.70540250178430564</v>
      </c>
      <c r="E294" s="56">
        <f t="shared" si="10"/>
        <v>23527.440000000002</v>
      </c>
    </row>
    <row r="295" spans="1:5">
      <c r="A295" s="28" t="s">
        <v>1348</v>
      </c>
      <c r="B295" s="29">
        <v>0</v>
      </c>
      <c r="C295" s="29">
        <v>0</v>
      </c>
      <c r="D295" s="30">
        <v>0</v>
      </c>
      <c r="E295" s="56">
        <f t="shared" si="10"/>
        <v>0</v>
      </c>
    </row>
    <row r="296" spans="1:5">
      <c r="A296" s="25" t="s">
        <v>1520</v>
      </c>
      <c r="B296" s="9">
        <v>0</v>
      </c>
      <c r="C296" s="9">
        <v>0</v>
      </c>
      <c r="D296" s="24">
        <v>0</v>
      </c>
      <c r="E296" s="56">
        <f t="shared" si="10"/>
        <v>0</v>
      </c>
    </row>
    <row r="297" spans="1:5">
      <c r="A297" s="28" t="s">
        <v>1353</v>
      </c>
      <c r="B297" s="29">
        <v>722</v>
      </c>
      <c r="C297" s="29">
        <v>0</v>
      </c>
      <c r="D297" s="30">
        <f t="shared" si="9"/>
        <v>0</v>
      </c>
      <c r="E297" s="56">
        <f t="shared" si="10"/>
        <v>722</v>
      </c>
    </row>
    <row r="298" spans="1:5">
      <c r="A298" s="25" t="s">
        <v>1536</v>
      </c>
      <c r="B298" s="9">
        <v>722</v>
      </c>
      <c r="C298" s="9">
        <v>0</v>
      </c>
      <c r="D298" s="24">
        <f t="shared" si="9"/>
        <v>0</v>
      </c>
      <c r="E298" s="56">
        <f t="shared" si="10"/>
        <v>722</v>
      </c>
    </row>
    <row r="299" spans="1:5">
      <c r="A299" s="28" t="s">
        <v>1350</v>
      </c>
      <c r="B299" s="29">
        <v>79141</v>
      </c>
      <c r="C299" s="29">
        <v>56335.56</v>
      </c>
      <c r="D299" s="30">
        <f t="shared" si="9"/>
        <v>0.71183785901113195</v>
      </c>
      <c r="E299" s="56">
        <f t="shared" si="10"/>
        <v>22805.440000000002</v>
      </c>
    </row>
    <row r="300" spans="1:5">
      <c r="A300" s="25" t="s">
        <v>1522</v>
      </c>
      <c r="B300" s="9">
        <v>1863</v>
      </c>
      <c r="C300" s="9">
        <v>50</v>
      </c>
      <c r="D300" s="24">
        <f t="shared" si="9"/>
        <v>2.6838432635534086E-2</v>
      </c>
      <c r="E300" s="56">
        <f t="shared" si="10"/>
        <v>1813</v>
      </c>
    </row>
    <row r="301" spans="1:5">
      <c r="A301" s="25" t="s">
        <v>1550</v>
      </c>
      <c r="B301" s="9">
        <v>1183</v>
      </c>
      <c r="C301" s="9">
        <v>0</v>
      </c>
      <c r="D301" s="24">
        <f t="shared" si="9"/>
        <v>0</v>
      </c>
      <c r="E301" s="56">
        <f t="shared" si="10"/>
        <v>1183</v>
      </c>
    </row>
    <row r="302" spans="1:5">
      <c r="A302" s="25" t="s">
        <v>1533</v>
      </c>
      <c r="B302" s="9">
        <v>63</v>
      </c>
      <c r="C302" s="9">
        <v>0</v>
      </c>
      <c r="D302" s="24">
        <f t="shared" ref="D302:D365" si="11">C302/B302</f>
        <v>0</v>
      </c>
      <c r="E302" s="56">
        <f t="shared" si="10"/>
        <v>63</v>
      </c>
    </row>
    <row r="303" spans="1:5">
      <c r="A303" s="25" t="s">
        <v>1766</v>
      </c>
      <c r="B303" s="9">
        <v>44788</v>
      </c>
      <c r="C303" s="9">
        <v>27706.309999999998</v>
      </c>
      <c r="D303" s="24">
        <f t="shared" si="11"/>
        <v>0.61861011878181649</v>
      </c>
      <c r="E303" s="56">
        <f t="shared" si="10"/>
        <v>17081.690000000002</v>
      </c>
    </row>
    <row r="304" spans="1:5">
      <c r="A304" s="25" t="s">
        <v>1525</v>
      </c>
      <c r="B304" s="9">
        <v>2285</v>
      </c>
      <c r="C304" s="9">
        <v>1980.75</v>
      </c>
      <c r="D304" s="24">
        <f t="shared" si="11"/>
        <v>0.86684901531728664</v>
      </c>
      <c r="E304" s="56">
        <f t="shared" si="10"/>
        <v>304.25</v>
      </c>
    </row>
    <row r="305" spans="1:5">
      <c r="A305" s="25" t="s">
        <v>1531</v>
      </c>
      <c r="B305" s="9">
        <v>427</v>
      </c>
      <c r="C305" s="9">
        <v>0</v>
      </c>
      <c r="D305" s="24">
        <f t="shared" si="11"/>
        <v>0</v>
      </c>
      <c r="E305" s="56">
        <f t="shared" si="10"/>
        <v>427</v>
      </c>
    </row>
    <row r="306" spans="1:5">
      <c r="A306" s="25" t="s">
        <v>1526</v>
      </c>
      <c r="B306" s="9">
        <v>884</v>
      </c>
      <c r="C306" s="9">
        <v>0</v>
      </c>
      <c r="D306" s="24">
        <f t="shared" si="11"/>
        <v>0</v>
      </c>
      <c r="E306" s="56">
        <f t="shared" si="10"/>
        <v>884</v>
      </c>
    </row>
    <row r="307" spans="1:5">
      <c r="A307" s="25" t="s">
        <v>1527</v>
      </c>
      <c r="B307" s="9">
        <v>26835</v>
      </c>
      <c r="C307" s="9">
        <v>26598.5</v>
      </c>
      <c r="D307" s="24">
        <f t="shared" si="11"/>
        <v>0.99118688280231038</v>
      </c>
      <c r="E307" s="56">
        <f t="shared" si="10"/>
        <v>236.5</v>
      </c>
    </row>
    <row r="308" spans="1:5">
      <c r="A308" s="25" t="s">
        <v>1528</v>
      </c>
      <c r="B308" s="9">
        <v>0</v>
      </c>
      <c r="C308" s="9">
        <v>0</v>
      </c>
      <c r="D308" s="24">
        <v>0</v>
      </c>
      <c r="E308" s="56">
        <f t="shared" si="10"/>
        <v>0</v>
      </c>
    </row>
    <row r="309" spans="1:5">
      <c r="A309" s="25" t="s">
        <v>1554</v>
      </c>
      <c r="B309" s="9">
        <v>813</v>
      </c>
      <c r="C309" s="9">
        <v>0</v>
      </c>
      <c r="D309" s="24">
        <f t="shared" si="11"/>
        <v>0</v>
      </c>
      <c r="E309" s="56">
        <f t="shared" si="10"/>
        <v>813</v>
      </c>
    </row>
    <row r="310" spans="1:5">
      <c r="A310" s="27" t="s">
        <v>1327</v>
      </c>
      <c r="B310" s="4">
        <v>-71581</v>
      </c>
      <c r="C310" s="4">
        <v>0</v>
      </c>
      <c r="D310" s="26">
        <f t="shared" si="11"/>
        <v>0</v>
      </c>
      <c r="E310" s="56">
        <f t="shared" si="10"/>
        <v>-71581</v>
      </c>
    </row>
    <row r="311" spans="1:5">
      <c r="A311" s="28" t="s">
        <v>1687</v>
      </c>
      <c r="B311" s="29">
        <v>-171454</v>
      </c>
      <c r="C311" s="29">
        <v>0</v>
      </c>
      <c r="D311" s="30">
        <f t="shared" si="11"/>
        <v>0</v>
      </c>
      <c r="E311" s="56">
        <f t="shared" si="10"/>
        <v>-171454</v>
      </c>
    </row>
    <row r="312" spans="1:5">
      <c r="A312" s="25" t="s">
        <v>1688</v>
      </c>
      <c r="B312" s="9">
        <v>-171454</v>
      </c>
      <c r="C312" s="9">
        <v>0</v>
      </c>
      <c r="D312" s="24">
        <f t="shared" si="11"/>
        <v>0</v>
      </c>
      <c r="E312" s="56">
        <f t="shared" si="10"/>
        <v>-171454</v>
      </c>
    </row>
    <row r="313" spans="1:5">
      <c r="A313" s="28" t="s">
        <v>1689</v>
      </c>
      <c r="B313" s="29">
        <v>99873</v>
      </c>
      <c r="C313" s="29">
        <v>0</v>
      </c>
      <c r="D313" s="30">
        <f t="shared" si="11"/>
        <v>0</v>
      </c>
      <c r="E313" s="56">
        <f t="shared" si="10"/>
        <v>99873</v>
      </c>
    </row>
    <row r="314" spans="1:5">
      <c r="A314" s="25" t="s">
        <v>1690</v>
      </c>
      <c r="B314" s="9">
        <v>3452</v>
      </c>
      <c r="C314" s="9">
        <v>0</v>
      </c>
      <c r="D314" s="24">
        <f t="shared" si="11"/>
        <v>0</v>
      </c>
      <c r="E314" s="56">
        <f t="shared" si="10"/>
        <v>3452</v>
      </c>
    </row>
    <row r="315" spans="1:5">
      <c r="A315" s="25" t="s">
        <v>1691</v>
      </c>
      <c r="B315" s="9">
        <v>33644</v>
      </c>
      <c r="C315" s="9">
        <v>0</v>
      </c>
      <c r="D315" s="24">
        <f t="shared" si="11"/>
        <v>0</v>
      </c>
      <c r="E315" s="56">
        <f t="shared" si="10"/>
        <v>33644</v>
      </c>
    </row>
    <row r="316" spans="1:5">
      <c r="A316" s="25" t="s">
        <v>1692</v>
      </c>
      <c r="B316" s="9">
        <v>62777</v>
      </c>
      <c r="C316" s="9">
        <v>0</v>
      </c>
      <c r="D316" s="24">
        <f t="shared" si="11"/>
        <v>0</v>
      </c>
      <c r="E316" s="56">
        <f t="shared" si="10"/>
        <v>62777</v>
      </c>
    </row>
    <row r="317" spans="1:5">
      <c r="A317" s="14" t="s">
        <v>1447</v>
      </c>
      <c r="B317" s="4">
        <v>498149</v>
      </c>
      <c r="C317" s="4">
        <v>2797334.7100000004</v>
      </c>
      <c r="D317" s="26">
        <f t="shared" si="11"/>
        <v>5.6154578449419761</v>
      </c>
      <c r="E317" s="56">
        <f t="shared" si="10"/>
        <v>-2299185.7100000004</v>
      </c>
    </row>
    <row r="318" spans="1:5">
      <c r="A318" s="27" t="s">
        <v>1325</v>
      </c>
      <c r="B318" s="4">
        <v>-103</v>
      </c>
      <c r="C318" s="4">
        <v>0</v>
      </c>
      <c r="D318" s="26">
        <f t="shared" si="11"/>
        <v>0</v>
      </c>
      <c r="E318" s="56">
        <f t="shared" si="10"/>
        <v>-103</v>
      </c>
    </row>
    <row r="319" spans="1:5">
      <c r="A319" s="28" t="s">
        <v>1587</v>
      </c>
      <c r="B319" s="29">
        <v>-103</v>
      </c>
      <c r="C319" s="29">
        <v>0</v>
      </c>
      <c r="D319" s="30">
        <f t="shared" si="11"/>
        <v>0</v>
      </c>
      <c r="E319" s="56">
        <f t="shared" si="10"/>
        <v>-103</v>
      </c>
    </row>
    <row r="320" spans="1:5">
      <c r="A320" s="25" t="s">
        <v>1621</v>
      </c>
      <c r="B320" s="9">
        <v>-78</v>
      </c>
      <c r="C320" s="9">
        <v>0</v>
      </c>
      <c r="D320" s="24">
        <f t="shared" si="11"/>
        <v>0</v>
      </c>
      <c r="E320" s="56">
        <f t="shared" si="10"/>
        <v>-78</v>
      </c>
    </row>
    <row r="321" spans="1:5">
      <c r="A321" s="25" t="s">
        <v>1677</v>
      </c>
      <c r="B321" s="9">
        <v>-25</v>
      </c>
      <c r="C321" s="9">
        <v>0</v>
      </c>
      <c r="D321" s="24">
        <f t="shared" si="11"/>
        <v>0</v>
      </c>
      <c r="E321" s="56">
        <f t="shared" si="10"/>
        <v>-25</v>
      </c>
    </row>
    <row r="322" spans="1:5">
      <c r="A322" s="27" t="s">
        <v>1326</v>
      </c>
      <c r="B322" s="4">
        <v>7096244</v>
      </c>
      <c r="C322" s="4">
        <v>2797334.7100000004</v>
      </c>
      <c r="D322" s="26">
        <f t="shared" si="11"/>
        <v>0.39419934122896572</v>
      </c>
      <c r="E322" s="56">
        <f t="shared" si="10"/>
        <v>4298909.2899999991</v>
      </c>
    </row>
    <row r="323" spans="1:5">
      <c r="A323" s="28" t="s">
        <v>1346</v>
      </c>
      <c r="B323" s="29">
        <v>4556893</v>
      </c>
      <c r="C323" s="29">
        <v>2154764.7000000002</v>
      </c>
      <c r="D323" s="30">
        <f t="shared" si="11"/>
        <v>0.47285830498982534</v>
      </c>
      <c r="E323" s="56">
        <f t="shared" si="10"/>
        <v>2402128.2999999998</v>
      </c>
    </row>
    <row r="324" spans="1:5">
      <c r="A324" s="25" t="s">
        <v>1505</v>
      </c>
      <c r="B324" s="9">
        <v>3879884</v>
      </c>
      <c r="C324" s="9">
        <v>1884782.4500000002</v>
      </c>
      <c r="D324" s="24">
        <f t="shared" si="11"/>
        <v>0.48578319609555343</v>
      </c>
      <c r="E324" s="56">
        <f t="shared" si="10"/>
        <v>1995101.5499999998</v>
      </c>
    </row>
    <row r="325" spans="1:5">
      <c r="A325" s="25" t="s">
        <v>1506</v>
      </c>
      <c r="B325" s="9">
        <v>18126</v>
      </c>
      <c r="C325" s="9">
        <v>40002.83</v>
      </c>
      <c r="D325" s="24">
        <f t="shared" si="11"/>
        <v>2.206930927948803</v>
      </c>
      <c r="E325" s="56">
        <f t="shared" si="10"/>
        <v>-21876.83</v>
      </c>
    </row>
    <row r="326" spans="1:5">
      <c r="A326" s="25" t="s">
        <v>1507</v>
      </c>
      <c r="B326" s="9">
        <v>0</v>
      </c>
      <c r="C326" s="9">
        <v>0</v>
      </c>
      <c r="D326" s="24">
        <v>0</v>
      </c>
      <c r="E326" s="56">
        <f t="shared" ref="E326:E389" si="12">B326-C326</f>
        <v>0</v>
      </c>
    </row>
    <row r="327" spans="1:5">
      <c r="A327" s="25" t="s">
        <v>1508</v>
      </c>
      <c r="B327" s="9">
        <v>323324</v>
      </c>
      <c r="C327" s="9">
        <v>129505.73999999999</v>
      </c>
      <c r="D327" s="24">
        <f t="shared" si="11"/>
        <v>0.40054477861216609</v>
      </c>
      <c r="E327" s="56">
        <f t="shared" si="12"/>
        <v>193818.26</v>
      </c>
    </row>
    <row r="328" spans="1:5">
      <c r="A328" s="25" t="s">
        <v>1509</v>
      </c>
      <c r="B328" s="9">
        <v>191021</v>
      </c>
      <c r="C328" s="9">
        <v>85605.680000000008</v>
      </c>
      <c r="D328" s="24">
        <f t="shared" si="11"/>
        <v>0.44814800466964372</v>
      </c>
      <c r="E328" s="56">
        <f t="shared" si="12"/>
        <v>105415.31999999999</v>
      </c>
    </row>
    <row r="329" spans="1:5">
      <c r="A329" s="25" t="s">
        <v>1510</v>
      </c>
      <c r="B329" s="9">
        <v>12275</v>
      </c>
      <c r="C329" s="9">
        <v>14868</v>
      </c>
      <c r="D329" s="24">
        <f t="shared" si="11"/>
        <v>1.2112423625254582</v>
      </c>
      <c r="E329" s="56">
        <f t="shared" si="12"/>
        <v>-2593</v>
      </c>
    </row>
    <row r="330" spans="1:5">
      <c r="A330" s="25" t="s">
        <v>1511</v>
      </c>
      <c r="B330" s="9">
        <v>132263</v>
      </c>
      <c r="C330" s="9">
        <v>0</v>
      </c>
      <c r="D330" s="24">
        <f t="shared" si="11"/>
        <v>0</v>
      </c>
      <c r="E330" s="56">
        <f t="shared" si="12"/>
        <v>132263</v>
      </c>
    </row>
    <row r="331" spans="1:5">
      <c r="A331" s="25" t="s">
        <v>1512</v>
      </c>
      <c r="B331" s="9">
        <v>0</v>
      </c>
      <c r="C331" s="9">
        <v>0</v>
      </c>
      <c r="D331" s="24">
        <v>0</v>
      </c>
      <c r="E331" s="56">
        <f t="shared" si="12"/>
        <v>0</v>
      </c>
    </row>
    <row r="332" spans="1:5">
      <c r="A332" s="28" t="s">
        <v>1347</v>
      </c>
      <c r="B332" s="29">
        <v>1337359</v>
      </c>
      <c r="C332" s="29">
        <v>489015.85000000003</v>
      </c>
      <c r="D332" s="30">
        <f t="shared" si="11"/>
        <v>0.36565787496102398</v>
      </c>
      <c r="E332" s="56">
        <f t="shared" si="12"/>
        <v>848343.14999999991</v>
      </c>
    </row>
    <row r="333" spans="1:5">
      <c r="A333" s="25" t="s">
        <v>1513</v>
      </c>
      <c r="B333" s="9">
        <v>356566</v>
      </c>
      <c r="C333" s="9">
        <v>113856.06</v>
      </c>
      <c r="D333" s="24">
        <f t="shared" si="11"/>
        <v>0.31931272190842647</v>
      </c>
      <c r="E333" s="56">
        <f t="shared" si="12"/>
        <v>242709.94</v>
      </c>
    </row>
    <row r="334" spans="1:5">
      <c r="A334" s="25" t="s">
        <v>1514</v>
      </c>
      <c r="B334" s="9">
        <v>833589</v>
      </c>
      <c r="C334" s="9">
        <v>312688</v>
      </c>
      <c r="D334" s="24">
        <f t="shared" si="11"/>
        <v>0.37511051609366247</v>
      </c>
      <c r="E334" s="56">
        <f t="shared" si="12"/>
        <v>520901</v>
      </c>
    </row>
    <row r="335" spans="1:5">
      <c r="A335" s="25" t="s">
        <v>1515</v>
      </c>
      <c r="B335" s="9">
        <v>28489</v>
      </c>
      <c r="C335" s="9">
        <v>11821.4</v>
      </c>
      <c r="D335" s="24">
        <f t="shared" si="11"/>
        <v>0.41494611955491589</v>
      </c>
      <c r="E335" s="56">
        <f t="shared" si="12"/>
        <v>16667.599999999999</v>
      </c>
    </row>
    <row r="336" spans="1:5">
      <c r="A336" s="25" t="s">
        <v>1516</v>
      </c>
      <c r="B336" s="9">
        <v>77598</v>
      </c>
      <c r="C336" s="9">
        <v>29099.589999999997</v>
      </c>
      <c r="D336" s="24">
        <f t="shared" si="11"/>
        <v>0.37500438155622562</v>
      </c>
      <c r="E336" s="56">
        <f t="shared" si="12"/>
        <v>48498.41</v>
      </c>
    </row>
    <row r="337" spans="1:5">
      <c r="A337" s="25" t="s">
        <v>1517</v>
      </c>
      <c r="B337" s="9">
        <v>0</v>
      </c>
      <c r="C337" s="9">
        <v>0</v>
      </c>
      <c r="D337" s="24">
        <v>0</v>
      </c>
      <c r="E337" s="56">
        <f t="shared" si="12"/>
        <v>0</v>
      </c>
    </row>
    <row r="338" spans="1:5">
      <c r="A338" s="25" t="s">
        <v>1518</v>
      </c>
      <c r="B338" s="9">
        <v>39812</v>
      </c>
      <c r="C338" s="9">
        <v>20974.5</v>
      </c>
      <c r="D338" s="24">
        <f t="shared" si="11"/>
        <v>0.52683864161559324</v>
      </c>
      <c r="E338" s="56">
        <f t="shared" si="12"/>
        <v>18837.5</v>
      </c>
    </row>
    <row r="339" spans="1:5">
      <c r="A339" s="25" t="s">
        <v>1519</v>
      </c>
      <c r="B339" s="9">
        <v>1305</v>
      </c>
      <c r="C339" s="9">
        <v>576.30000000000007</v>
      </c>
      <c r="D339" s="24">
        <f t="shared" si="11"/>
        <v>0.44160919540229893</v>
      </c>
      <c r="E339" s="56">
        <f t="shared" si="12"/>
        <v>728.69999999999993</v>
      </c>
    </row>
    <row r="340" spans="1:5">
      <c r="A340" s="28" t="s">
        <v>1348</v>
      </c>
      <c r="B340" s="29">
        <v>591815</v>
      </c>
      <c r="C340" s="29">
        <v>0</v>
      </c>
      <c r="D340" s="30">
        <f t="shared" si="11"/>
        <v>0</v>
      </c>
      <c r="E340" s="56">
        <f t="shared" si="12"/>
        <v>591815</v>
      </c>
    </row>
    <row r="341" spans="1:5">
      <c r="A341" s="25" t="s">
        <v>1520</v>
      </c>
      <c r="B341" s="9">
        <v>591815</v>
      </c>
      <c r="C341" s="9">
        <v>0</v>
      </c>
      <c r="D341" s="24">
        <f t="shared" si="11"/>
        <v>0</v>
      </c>
      <c r="E341" s="56">
        <f t="shared" si="12"/>
        <v>591815</v>
      </c>
    </row>
    <row r="342" spans="1:5">
      <c r="A342" s="28" t="s">
        <v>1350</v>
      </c>
      <c r="B342" s="29">
        <v>610177</v>
      </c>
      <c r="C342" s="29">
        <v>153554.16000000003</v>
      </c>
      <c r="D342" s="30">
        <f t="shared" si="11"/>
        <v>0.25165510991073087</v>
      </c>
      <c r="E342" s="56">
        <f t="shared" si="12"/>
        <v>456622.83999999997</v>
      </c>
    </row>
    <row r="343" spans="1:5">
      <c r="A343" s="25" t="s">
        <v>1549</v>
      </c>
      <c r="B343" s="9">
        <v>1059</v>
      </c>
      <c r="C343" s="9">
        <v>0</v>
      </c>
      <c r="D343" s="24">
        <f t="shared" si="11"/>
        <v>0</v>
      </c>
      <c r="E343" s="56">
        <f t="shared" si="12"/>
        <v>1059</v>
      </c>
    </row>
    <row r="344" spans="1:5">
      <c r="A344" s="25" t="s">
        <v>1522</v>
      </c>
      <c r="B344" s="9">
        <v>1093</v>
      </c>
      <c r="C344" s="9">
        <v>250</v>
      </c>
      <c r="D344" s="24">
        <f t="shared" si="11"/>
        <v>0.22872827081427263</v>
      </c>
      <c r="E344" s="56">
        <f t="shared" si="12"/>
        <v>843</v>
      </c>
    </row>
    <row r="345" spans="1:5">
      <c r="A345" s="25" t="s">
        <v>1550</v>
      </c>
      <c r="B345" s="9">
        <v>48</v>
      </c>
      <c r="C345" s="9">
        <v>0</v>
      </c>
      <c r="D345" s="24">
        <f t="shared" si="11"/>
        <v>0</v>
      </c>
      <c r="E345" s="56">
        <f t="shared" si="12"/>
        <v>48</v>
      </c>
    </row>
    <row r="346" spans="1:5">
      <c r="A346" s="25" t="s">
        <v>1523</v>
      </c>
      <c r="B346" s="9">
        <v>2000</v>
      </c>
      <c r="C346" s="9">
        <v>472.2</v>
      </c>
      <c r="D346" s="24">
        <f t="shared" si="11"/>
        <v>0.2361</v>
      </c>
      <c r="E346" s="56">
        <f t="shared" si="12"/>
        <v>1527.8</v>
      </c>
    </row>
    <row r="347" spans="1:5">
      <c r="A347" s="25" t="s">
        <v>1535</v>
      </c>
      <c r="B347" s="9">
        <v>54732</v>
      </c>
      <c r="C347" s="9">
        <v>0</v>
      </c>
      <c r="D347" s="24">
        <f t="shared" si="11"/>
        <v>0</v>
      </c>
      <c r="E347" s="56">
        <f t="shared" si="12"/>
        <v>54732</v>
      </c>
    </row>
    <row r="348" spans="1:5">
      <c r="A348" s="25" t="s">
        <v>1524</v>
      </c>
      <c r="B348" s="9">
        <v>53256</v>
      </c>
      <c r="C348" s="9">
        <v>0</v>
      </c>
      <c r="D348" s="24">
        <f t="shared" si="11"/>
        <v>0</v>
      </c>
      <c r="E348" s="56">
        <f t="shared" si="12"/>
        <v>53256</v>
      </c>
    </row>
    <row r="349" spans="1:5">
      <c r="A349" s="25" t="s">
        <v>1525</v>
      </c>
      <c r="B349" s="9">
        <v>50104</v>
      </c>
      <c r="C349" s="9">
        <v>9590.9700000000012</v>
      </c>
      <c r="D349" s="24">
        <f t="shared" si="11"/>
        <v>0.19142124381286926</v>
      </c>
      <c r="E349" s="56">
        <f t="shared" si="12"/>
        <v>40513.03</v>
      </c>
    </row>
    <row r="350" spans="1:5">
      <c r="A350" s="25" t="s">
        <v>1531</v>
      </c>
      <c r="B350" s="9">
        <v>231725</v>
      </c>
      <c r="C350" s="9">
        <v>36742.060000000005</v>
      </c>
      <c r="D350" s="24">
        <f t="shared" si="11"/>
        <v>0.15855889524220523</v>
      </c>
      <c r="E350" s="56">
        <f t="shared" si="12"/>
        <v>194982.94</v>
      </c>
    </row>
    <row r="351" spans="1:5">
      <c r="A351" s="25" t="s">
        <v>1526</v>
      </c>
      <c r="B351" s="9">
        <v>29609</v>
      </c>
      <c r="C351" s="9">
        <v>30882.379999999997</v>
      </c>
      <c r="D351" s="24">
        <f t="shared" si="11"/>
        <v>1.0430065182883581</v>
      </c>
      <c r="E351" s="56">
        <f t="shared" si="12"/>
        <v>-1273.3799999999974</v>
      </c>
    </row>
    <row r="352" spans="1:5">
      <c r="A352" s="25" t="s">
        <v>1527</v>
      </c>
      <c r="B352" s="9">
        <v>163415</v>
      </c>
      <c r="C352" s="9">
        <v>68545.200000000012</v>
      </c>
      <c r="D352" s="24">
        <f t="shared" si="11"/>
        <v>0.41945476241471108</v>
      </c>
      <c r="E352" s="56">
        <f t="shared" si="12"/>
        <v>94869.799999999988</v>
      </c>
    </row>
    <row r="353" spans="1:5">
      <c r="A353" s="25" t="s">
        <v>1528</v>
      </c>
      <c r="B353" s="9">
        <v>23136</v>
      </c>
      <c r="C353" s="9">
        <v>7071.3499999999995</v>
      </c>
      <c r="D353" s="24">
        <f t="shared" si="11"/>
        <v>0.30564272130013831</v>
      </c>
      <c r="E353" s="56">
        <f t="shared" si="12"/>
        <v>16064.650000000001</v>
      </c>
    </row>
    <row r="354" spans="1:5">
      <c r="A354" s="27" t="s">
        <v>1327</v>
      </c>
      <c r="B354" s="4">
        <v>-7055972</v>
      </c>
      <c r="C354" s="4">
        <v>0</v>
      </c>
      <c r="D354" s="26">
        <f t="shared" si="11"/>
        <v>0</v>
      </c>
      <c r="E354" s="56">
        <f t="shared" si="12"/>
        <v>-7055972</v>
      </c>
    </row>
    <row r="355" spans="1:5">
      <c r="A355" s="28" t="s">
        <v>1687</v>
      </c>
      <c r="B355" s="29">
        <v>-7745099</v>
      </c>
      <c r="C355" s="29">
        <v>0</v>
      </c>
      <c r="D355" s="30">
        <f t="shared" si="11"/>
        <v>0</v>
      </c>
      <c r="E355" s="56">
        <f t="shared" si="12"/>
        <v>-7745099</v>
      </c>
    </row>
    <row r="356" spans="1:5">
      <c r="A356" s="25" t="s">
        <v>1688</v>
      </c>
      <c r="B356" s="9">
        <v>-7745099</v>
      </c>
      <c r="C356" s="9">
        <v>0</v>
      </c>
      <c r="D356" s="24">
        <f t="shared" si="11"/>
        <v>0</v>
      </c>
      <c r="E356" s="56">
        <f t="shared" si="12"/>
        <v>-7745099</v>
      </c>
    </row>
    <row r="357" spans="1:5">
      <c r="A357" s="28" t="s">
        <v>1689</v>
      </c>
      <c r="B357" s="29">
        <v>689127</v>
      </c>
      <c r="C357" s="29">
        <v>0</v>
      </c>
      <c r="D357" s="30">
        <f t="shared" si="11"/>
        <v>0</v>
      </c>
      <c r="E357" s="56">
        <f t="shared" si="12"/>
        <v>689127</v>
      </c>
    </row>
    <row r="358" spans="1:5">
      <c r="A358" s="25" t="s">
        <v>1690</v>
      </c>
      <c r="B358" s="9">
        <v>307955</v>
      </c>
      <c r="C358" s="9">
        <v>0</v>
      </c>
      <c r="D358" s="24">
        <f t="shared" si="11"/>
        <v>0</v>
      </c>
      <c r="E358" s="56">
        <f t="shared" si="12"/>
        <v>307955</v>
      </c>
    </row>
    <row r="359" spans="1:5">
      <c r="A359" s="25" t="s">
        <v>1691</v>
      </c>
      <c r="B359" s="9">
        <v>67288</v>
      </c>
      <c r="C359" s="9">
        <v>0</v>
      </c>
      <c r="D359" s="24">
        <f t="shared" si="11"/>
        <v>0</v>
      </c>
      <c r="E359" s="56">
        <f t="shared" si="12"/>
        <v>67288</v>
      </c>
    </row>
    <row r="360" spans="1:5">
      <c r="A360" s="25" t="s">
        <v>1692</v>
      </c>
      <c r="B360" s="9">
        <v>313884</v>
      </c>
      <c r="C360" s="9">
        <v>0</v>
      </c>
      <c r="D360" s="24">
        <f t="shared" si="11"/>
        <v>0</v>
      </c>
      <c r="E360" s="56">
        <f t="shared" si="12"/>
        <v>313884</v>
      </c>
    </row>
    <row r="361" spans="1:5">
      <c r="A361" s="27" t="s">
        <v>1328</v>
      </c>
      <c r="B361" s="4">
        <v>500000</v>
      </c>
      <c r="C361" s="4">
        <v>0</v>
      </c>
      <c r="D361" s="26">
        <f t="shared" si="11"/>
        <v>0</v>
      </c>
      <c r="E361" s="56">
        <f t="shared" si="12"/>
        <v>500000</v>
      </c>
    </row>
    <row r="362" spans="1:5">
      <c r="A362" s="28" t="s">
        <v>1698</v>
      </c>
      <c r="B362" s="29">
        <v>500000</v>
      </c>
      <c r="C362" s="29">
        <v>0</v>
      </c>
      <c r="D362" s="30">
        <f t="shared" si="11"/>
        <v>0</v>
      </c>
      <c r="E362" s="56">
        <f t="shared" si="12"/>
        <v>500000</v>
      </c>
    </row>
    <row r="363" spans="1:5">
      <c r="A363" s="25" t="s">
        <v>1707</v>
      </c>
      <c r="B363" s="9">
        <v>500000</v>
      </c>
      <c r="C363" s="9">
        <v>0</v>
      </c>
      <c r="D363" s="24">
        <f t="shared" si="11"/>
        <v>0</v>
      </c>
      <c r="E363" s="56">
        <f t="shared" si="12"/>
        <v>500000</v>
      </c>
    </row>
    <row r="364" spans="1:5">
      <c r="A364" s="27" t="s">
        <v>1329</v>
      </c>
      <c r="B364" s="4">
        <v>-42020</v>
      </c>
      <c r="C364" s="4">
        <v>0</v>
      </c>
      <c r="D364" s="26">
        <f t="shared" si="11"/>
        <v>0</v>
      </c>
      <c r="E364" s="56">
        <f t="shared" si="12"/>
        <v>-42020</v>
      </c>
    </row>
    <row r="365" spans="1:5">
      <c r="A365" s="28" t="s">
        <v>1704</v>
      </c>
      <c r="B365" s="29">
        <v>-42020</v>
      </c>
      <c r="C365" s="29">
        <v>0</v>
      </c>
      <c r="D365" s="30">
        <f t="shared" si="11"/>
        <v>0</v>
      </c>
      <c r="E365" s="56">
        <f t="shared" si="12"/>
        <v>-42020</v>
      </c>
    </row>
    <row r="366" spans="1:5">
      <c r="A366" s="25" t="s">
        <v>1705</v>
      </c>
      <c r="B366" s="9">
        <v>-42020</v>
      </c>
      <c r="C366" s="9">
        <v>0</v>
      </c>
      <c r="D366" s="24">
        <f t="shared" ref="D366:D429" si="13">C366/B366</f>
        <v>0</v>
      </c>
      <c r="E366" s="56">
        <f t="shared" si="12"/>
        <v>-42020</v>
      </c>
    </row>
    <row r="367" spans="1:5">
      <c r="A367" s="14" t="s">
        <v>1448</v>
      </c>
      <c r="B367" s="4">
        <v>5851248</v>
      </c>
      <c r="C367" s="4">
        <v>12271321.310000002</v>
      </c>
      <c r="D367" s="26">
        <f t="shared" si="13"/>
        <v>2.0972143566637413</v>
      </c>
      <c r="E367" s="56">
        <f t="shared" si="12"/>
        <v>-6420073.3100000024</v>
      </c>
    </row>
    <row r="368" spans="1:5">
      <c r="A368" s="27" t="s">
        <v>1325</v>
      </c>
      <c r="B368" s="4">
        <v>-1100</v>
      </c>
      <c r="C368" s="4">
        <v>0</v>
      </c>
      <c r="D368" s="26">
        <f t="shared" si="13"/>
        <v>0</v>
      </c>
      <c r="E368" s="56">
        <f t="shared" si="12"/>
        <v>-1100</v>
      </c>
    </row>
    <row r="369" spans="1:5">
      <c r="A369" s="28" t="s">
        <v>1595</v>
      </c>
      <c r="B369" s="29">
        <v>-100</v>
      </c>
      <c r="C369" s="29">
        <v>0</v>
      </c>
      <c r="D369" s="30">
        <f t="shared" si="13"/>
        <v>0</v>
      </c>
      <c r="E369" s="56">
        <f t="shared" si="12"/>
        <v>-100</v>
      </c>
    </row>
    <row r="370" spans="1:5">
      <c r="A370" s="25" t="s">
        <v>1767</v>
      </c>
      <c r="B370" s="9">
        <v>-100</v>
      </c>
      <c r="C370" s="9">
        <v>0</v>
      </c>
      <c r="D370" s="24">
        <f t="shared" si="13"/>
        <v>0</v>
      </c>
      <c r="E370" s="56">
        <f t="shared" si="12"/>
        <v>-100</v>
      </c>
    </row>
    <row r="371" spans="1:5">
      <c r="A371" s="28" t="s">
        <v>1589</v>
      </c>
      <c r="B371" s="29">
        <v>-1000</v>
      </c>
      <c r="C371" s="29">
        <v>0</v>
      </c>
      <c r="D371" s="30">
        <f t="shared" si="13"/>
        <v>0</v>
      </c>
      <c r="E371" s="56">
        <f t="shared" si="12"/>
        <v>-1000</v>
      </c>
    </row>
    <row r="372" spans="1:5">
      <c r="A372" s="25" t="s">
        <v>1628</v>
      </c>
      <c r="B372" s="9">
        <v>-1000</v>
      </c>
      <c r="C372" s="9">
        <v>0</v>
      </c>
      <c r="D372" s="24">
        <f t="shared" si="13"/>
        <v>0</v>
      </c>
      <c r="E372" s="56">
        <f t="shared" si="12"/>
        <v>-1000</v>
      </c>
    </row>
    <row r="373" spans="1:5">
      <c r="A373" s="27" t="s">
        <v>1326</v>
      </c>
      <c r="B373" s="4">
        <v>31293481</v>
      </c>
      <c r="C373" s="4">
        <v>12271321.310000002</v>
      </c>
      <c r="D373" s="26">
        <f t="shared" si="13"/>
        <v>0.39213666609988201</v>
      </c>
      <c r="E373" s="56">
        <f t="shared" si="12"/>
        <v>19022159.689999998</v>
      </c>
    </row>
    <row r="374" spans="1:5">
      <c r="A374" s="28" t="s">
        <v>1346</v>
      </c>
      <c r="B374" s="29">
        <v>2322113</v>
      </c>
      <c r="C374" s="29">
        <v>819451.44999999972</v>
      </c>
      <c r="D374" s="30">
        <f t="shared" si="13"/>
        <v>0.35289042781294438</v>
      </c>
      <c r="E374" s="56">
        <f t="shared" si="12"/>
        <v>1502661.5500000003</v>
      </c>
    </row>
    <row r="375" spans="1:5">
      <c r="A375" s="25" t="s">
        <v>1505</v>
      </c>
      <c r="B375" s="9">
        <v>1889111</v>
      </c>
      <c r="C375" s="9">
        <v>640238.07999999984</v>
      </c>
      <c r="D375" s="24">
        <f t="shared" si="13"/>
        <v>0.33890971996881064</v>
      </c>
      <c r="E375" s="56">
        <f t="shared" si="12"/>
        <v>1248872.9200000002</v>
      </c>
    </row>
    <row r="376" spans="1:5">
      <c r="A376" s="25" t="s">
        <v>1506</v>
      </c>
      <c r="B376" s="9">
        <v>101206</v>
      </c>
      <c r="C376" s="9">
        <v>40784.36</v>
      </c>
      <c r="D376" s="24">
        <f t="shared" si="13"/>
        <v>0.40298361757208073</v>
      </c>
      <c r="E376" s="56">
        <f t="shared" si="12"/>
        <v>60421.64</v>
      </c>
    </row>
    <row r="377" spans="1:5">
      <c r="A377" s="25" t="s">
        <v>1507</v>
      </c>
      <c r="B377" s="9">
        <v>0</v>
      </c>
      <c r="C377" s="9">
        <v>0</v>
      </c>
      <c r="D377" s="24">
        <v>0</v>
      </c>
      <c r="E377" s="56">
        <f t="shared" si="12"/>
        <v>0</v>
      </c>
    </row>
    <row r="378" spans="1:5">
      <c r="A378" s="25" t="s">
        <v>1508</v>
      </c>
      <c r="B378" s="9">
        <v>156891</v>
      </c>
      <c r="C378" s="9">
        <v>27419.7</v>
      </c>
      <c r="D378" s="24">
        <f t="shared" si="13"/>
        <v>0.17476910721456299</v>
      </c>
      <c r="E378" s="56">
        <f t="shared" si="12"/>
        <v>129471.3</v>
      </c>
    </row>
    <row r="379" spans="1:5">
      <c r="A379" s="25" t="s">
        <v>1509</v>
      </c>
      <c r="B379" s="9">
        <v>62020</v>
      </c>
      <c r="C379" s="9">
        <v>57212.56</v>
      </c>
      <c r="D379" s="24">
        <f t="shared" si="13"/>
        <v>0.92248564979039016</v>
      </c>
      <c r="E379" s="56">
        <f t="shared" si="12"/>
        <v>4807.4400000000023</v>
      </c>
    </row>
    <row r="380" spans="1:5">
      <c r="A380" s="25" t="s">
        <v>1510</v>
      </c>
      <c r="B380" s="9">
        <v>0</v>
      </c>
      <c r="C380" s="9">
        <v>0</v>
      </c>
      <c r="D380" s="24">
        <v>0</v>
      </c>
      <c r="E380" s="56">
        <f t="shared" si="12"/>
        <v>0</v>
      </c>
    </row>
    <row r="381" spans="1:5">
      <c r="A381" s="25" t="s">
        <v>1511</v>
      </c>
      <c r="B381" s="9">
        <v>112885</v>
      </c>
      <c r="C381" s="9">
        <v>53796.75</v>
      </c>
      <c r="D381" s="24">
        <f t="shared" si="13"/>
        <v>0.47656243079239935</v>
      </c>
      <c r="E381" s="56">
        <f t="shared" si="12"/>
        <v>59088.25</v>
      </c>
    </row>
    <row r="382" spans="1:5">
      <c r="A382" s="28" t="s">
        <v>1347</v>
      </c>
      <c r="B382" s="29">
        <v>4960499</v>
      </c>
      <c r="C382" s="29">
        <v>929777.16</v>
      </c>
      <c r="D382" s="30">
        <f t="shared" si="13"/>
        <v>0.18743621559040735</v>
      </c>
      <c r="E382" s="56">
        <f t="shared" si="12"/>
        <v>4030721.84</v>
      </c>
    </row>
    <row r="383" spans="1:5">
      <c r="A383" s="25" t="s">
        <v>1513</v>
      </c>
      <c r="B383" s="9">
        <v>1837143</v>
      </c>
      <c r="C383" s="9">
        <v>764360.8</v>
      </c>
      <c r="D383" s="24">
        <f t="shared" si="13"/>
        <v>0.41605950108402018</v>
      </c>
      <c r="E383" s="56">
        <f t="shared" si="12"/>
        <v>1072782.2</v>
      </c>
    </row>
    <row r="384" spans="1:5">
      <c r="A384" s="25" t="s">
        <v>1514</v>
      </c>
      <c r="B384" s="9">
        <v>351484</v>
      </c>
      <c r="C384" s="9">
        <v>140302.38</v>
      </c>
      <c r="D384" s="24">
        <f t="shared" si="13"/>
        <v>0.39917145588419389</v>
      </c>
      <c r="E384" s="56">
        <f t="shared" si="12"/>
        <v>211181.62</v>
      </c>
    </row>
    <row r="385" spans="1:5">
      <c r="A385" s="25" t="s">
        <v>1515</v>
      </c>
      <c r="B385" s="9">
        <v>13367</v>
      </c>
      <c r="C385" s="9">
        <v>4444.3500000000004</v>
      </c>
      <c r="D385" s="24">
        <f t="shared" si="13"/>
        <v>0.3324867210294008</v>
      </c>
      <c r="E385" s="56">
        <f t="shared" si="12"/>
        <v>8922.65</v>
      </c>
    </row>
    <row r="386" spans="1:5">
      <c r="A386" s="25" t="s">
        <v>1516</v>
      </c>
      <c r="B386" s="9">
        <v>37654</v>
      </c>
      <c r="C386" s="9">
        <v>12754.740000000002</v>
      </c>
      <c r="D386" s="24">
        <f t="shared" si="13"/>
        <v>0.33873532692409841</v>
      </c>
      <c r="E386" s="56">
        <f t="shared" si="12"/>
        <v>24899.26</v>
      </c>
    </row>
    <row r="387" spans="1:5">
      <c r="A387" s="25" t="s">
        <v>1517</v>
      </c>
      <c r="B387" s="9">
        <v>2698225</v>
      </c>
      <c r="C387" s="9">
        <v>0</v>
      </c>
      <c r="D387" s="24">
        <f t="shared" si="13"/>
        <v>0</v>
      </c>
      <c r="E387" s="56">
        <f t="shared" si="12"/>
        <v>2698225</v>
      </c>
    </row>
    <row r="388" spans="1:5">
      <c r="A388" s="25" t="s">
        <v>1518</v>
      </c>
      <c r="B388" s="9">
        <v>22055</v>
      </c>
      <c r="C388" s="9">
        <v>7711.49</v>
      </c>
      <c r="D388" s="24">
        <f t="shared" si="13"/>
        <v>0.34964815234640673</v>
      </c>
      <c r="E388" s="56">
        <f t="shared" si="12"/>
        <v>14343.51</v>
      </c>
    </row>
    <row r="389" spans="1:5">
      <c r="A389" s="25" t="s">
        <v>1519</v>
      </c>
      <c r="B389" s="9">
        <v>571</v>
      </c>
      <c r="C389" s="9">
        <v>203.4</v>
      </c>
      <c r="D389" s="24">
        <f t="shared" si="13"/>
        <v>0.3562171628721541</v>
      </c>
      <c r="E389" s="56">
        <f t="shared" si="12"/>
        <v>367.6</v>
      </c>
    </row>
    <row r="390" spans="1:5">
      <c r="A390" s="28" t="s">
        <v>1562</v>
      </c>
      <c r="B390" s="29">
        <v>20672678</v>
      </c>
      <c r="C390" s="29">
        <v>9634967.4400000013</v>
      </c>
      <c r="D390" s="30">
        <f t="shared" si="13"/>
        <v>0.46607253496620038</v>
      </c>
      <c r="E390" s="56">
        <f t="shared" ref="E390:E453" si="14">B390-C390</f>
        <v>11037710.559999999</v>
      </c>
    </row>
    <row r="391" spans="1:5">
      <c r="A391" s="25" t="s">
        <v>1768</v>
      </c>
      <c r="B391" s="9">
        <v>568652</v>
      </c>
      <c r="C391" s="9">
        <v>6561836.4500000002</v>
      </c>
      <c r="D391" s="24">
        <f t="shared" si="13"/>
        <v>11.539283164395799</v>
      </c>
      <c r="E391" s="56">
        <f t="shared" si="14"/>
        <v>-5993184.4500000002</v>
      </c>
    </row>
    <row r="392" spans="1:5">
      <c r="A392" s="25" t="s">
        <v>1769</v>
      </c>
      <c r="B392" s="9">
        <v>3020406</v>
      </c>
      <c r="C392" s="9">
        <v>0</v>
      </c>
      <c r="D392" s="24">
        <f t="shared" si="13"/>
        <v>0</v>
      </c>
      <c r="E392" s="56">
        <f t="shared" si="14"/>
        <v>3020406</v>
      </c>
    </row>
    <row r="393" spans="1:5">
      <c r="A393" s="25" t="s">
        <v>1770</v>
      </c>
      <c r="B393" s="9">
        <v>1184161</v>
      </c>
      <c r="C393" s="9">
        <v>0</v>
      </c>
      <c r="D393" s="24">
        <f t="shared" si="13"/>
        <v>0</v>
      </c>
      <c r="E393" s="56">
        <f t="shared" si="14"/>
        <v>1184161</v>
      </c>
    </row>
    <row r="394" spans="1:5">
      <c r="A394" s="25" t="s">
        <v>1771</v>
      </c>
      <c r="B394" s="9">
        <v>9531052</v>
      </c>
      <c r="C394" s="9">
        <v>709512</v>
      </c>
      <c r="D394" s="24">
        <f t="shared" si="13"/>
        <v>7.4442149722821788E-2</v>
      </c>
      <c r="E394" s="56">
        <f t="shared" si="14"/>
        <v>8821540</v>
      </c>
    </row>
    <row r="395" spans="1:5">
      <c r="A395" s="25" t="s">
        <v>1772</v>
      </c>
      <c r="B395" s="9">
        <v>6299134</v>
      </c>
      <c r="C395" s="9">
        <v>2310479.36</v>
      </c>
      <c r="D395" s="24">
        <f t="shared" si="13"/>
        <v>0.36679317506184184</v>
      </c>
      <c r="E395" s="56">
        <f t="shared" si="14"/>
        <v>3988654.64</v>
      </c>
    </row>
    <row r="396" spans="1:5">
      <c r="A396" s="25" t="s">
        <v>1773</v>
      </c>
      <c r="B396" s="9">
        <v>69273</v>
      </c>
      <c r="C396" s="9">
        <v>53139.630000000005</v>
      </c>
      <c r="D396" s="24">
        <f t="shared" si="13"/>
        <v>0.7671044995885844</v>
      </c>
      <c r="E396" s="56">
        <f t="shared" si="14"/>
        <v>16133.369999999995</v>
      </c>
    </row>
    <row r="397" spans="1:5">
      <c r="A397" s="28" t="s">
        <v>1348</v>
      </c>
      <c r="B397" s="29">
        <v>19311</v>
      </c>
      <c r="C397" s="29">
        <v>0</v>
      </c>
      <c r="D397" s="30">
        <f t="shared" si="13"/>
        <v>0</v>
      </c>
      <c r="E397" s="56">
        <f t="shared" si="14"/>
        <v>19311</v>
      </c>
    </row>
    <row r="398" spans="1:5">
      <c r="A398" s="25" t="s">
        <v>1520</v>
      </c>
      <c r="B398" s="9">
        <v>19311</v>
      </c>
      <c r="C398" s="9">
        <v>0</v>
      </c>
      <c r="D398" s="24">
        <f t="shared" si="13"/>
        <v>0</v>
      </c>
      <c r="E398" s="56">
        <f t="shared" si="14"/>
        <v>19311</v>
      </c>
    </row>
    <row r="399" spans="1:5">
      <c r="A399" s="28" t="s">
        <v>1353</v>
      </c>
      <c r="B399" s="29">
        <v>656094</v>
      </c>
      <c r="C399" s="29">
        <v>84684.479999999996</v>
      </c>
      <c r="D399" s="30">
        <f t="shared" si="13"/>
        <v>0.12907369980521083</v>
      </c>
      <c r="E399" s="56">
        <f t="shared" si="14"/>
        <v>571409.52</v>
      </c>
    </row>
    <row r="400" spans="1:5">
      <c r="A400" s="25" t="s">
        <v>1521</v>
      </c>
      <c r="B400" s="9">
        <v>656094</v>
      </c>
      <c r="C400" s="9">
        <v>84684.479999999996</v>
      </c>
      <c r="D400" s="24">
        <f t="shared" si="13"/>
        <v>0.12907369980521083</v>
      </c>
      <c r="E400" s="56">
        <f t="shared" si="14"/>
        <v>571409.52</v>
      </c>
    </row>
    <row r="401" spans="1:5">
      <c r="A401" s="28" t="s">
        <v>1349</v>
      </c>
      <c r="B401" s="29">
        <v>11368</v>
      </c>
      <c r="C401" s="29">
        <v>6174.16</v>
      </c>
      <c r="D401" s="30">
        <f t="shared" si="13"/>
        <v>0.5431175228712174</v>
      </c>
      <c r="E401" s="56">
        <f t="shared" si="14"/>
        <v>5193.84</v>
      </c>
    </row>
    <row r="402" spans="1:5">
      <c r="A402" s="25" t="s">
        <v>1544</v>
      </c>
      <c r="B402" s="9">
        <v>11368</v>
      </c>
      <c r="C402" s="9">
        <v>6174.16</v>
      </c>
      <c r="D402" s="24">
        <f t="shared" si="13"/>
        <v>0.5431175228712174</v>
      </c>
      <c r="E402" s="56">
        <f t="shared" si="14"/>
        <v>5193.84</v>
      </c>
    </row>
    <row r="403" spans="1:5">
      <c r="A403" s="28" t="s">
        <v>1547</v>
      </c>
      <c r="B403" s="29">
        <v>0</v>
      </c>
      <c r="C403" s="29">
        <v>0</v>
      </c>
      <c r="D403" s="30">
        <v>0</v>
      </c>
      <c r="E403" s="56">
        <f t="shared" si="14"/>
        <v>0</v>
      </c>
    </row>
    <row r="404" spans="1:5">
      <c r="A404" s="25" t="s">
        <v>1774</v>
      </c>
      <c r="B404" s="9">
        <v>0</v>
      </c>
      <c r="C404" s="9">
        <v>0</v>
      </c>
      <c r="D404" s="24">
        <v>0</v>
      </c>
      <c r="E404" s="56">
        <f t="shared" si="14"/>
        <v>0</v>
      </c>
    </row>
    <row r="405" spans="1:5">
      <c r="A405" s="25" t="s">
        <v>1775</v>
      </c>
      <c r="B405" s="9">
        <v>0</v>
      </c>
      <c r="C405" s="9">
        <v>0</v>
      </c>
      <c r="D405" s="24">
        <v>0</v>
      </c>
      <c r="E405" s="56">
        <f t="shared" si="14"/>
        <v>0</v>
      </c>
    </row>
    <row r="406" spans="1:5">
      <c r="A406" s="25" t="s">
        <v>1776</v>
      </c>
      <c r="B406" s="9">
        <v>0</v>
      </c>
      <c r="C406" s="9">
        <v>0</v>
      </c>
      <c r="D406" s="24">
        <v>0</v>
      </c>
      <c r="E406" s="56">
        <f t="shared" si="14"/>
        <v>0</v>
      </c>
    </row>
    <row r="407" spans="1:5">
      <c r="A407" s="28" t="s">
        <v>1566</v>
      </c>
      <c r="B407" s="29">
        <v>944217</v>
      </c>
      <c r="C407" s="29">
        <v>50030</v>
      </c>
      <c r="D407" s="30">
        <f t="shared" si="13"/>
        <v>5.29857013800853E-2</v>
      </c>
      <c r="E407" s="56">
        <f t="shared" si="14"/>
        <v>894187</v>
      </c>
    </row>
    <row r="408" spans="1:5">
      <c r="A408" s="25" t="s">
        <v>1774</v>
      </c>
      <c r="B408" s="9">
        <v>24217</v>
      </c>
      <c r="C408" s="9">
        <v>0</v>
      </c>
      <c r="D408" s="24">
        <f t="shared" si="13"/>
        <v>0</v>
      </c>
      <c r="E408" s="56">
        <f t="shared" si="14"/>
        <v>24217</v>
      </c>
    </row>
    <row r="409" spans="1:5">
      <c r="A409" s="25" t="s">
        <v>1775</v>
      </c>
      <c r="B409" s="9">
        <v>120000</v>
      </c>
      <c r="C409" s="9">
        <v>45030</v>
      </c>
      <c r="D409" s="24">
        <f t="shared" si="13"/>
        <v>0.37524999999999997</v>
      </c>
      <c r="E409" s="56">
        <f t="shared" si="14"/>
        <v>74970</v>
      </c>
    </row>
    <row r="410" spans="1:5">
      <c r="A410" s="25" t="s">
        <v>1776</v>
      </c>
      <c r="B410" s="9">
        <v>800000</v>
      </c>
      <c r="C410" s="9">
        <v>5000</v>
      </c>
      <c r="D410" s="24">
        <f t="shared" si="13"/>
        <v>6.2500000000000003E-3</v>
      </c>
      <c r="E410" s="56">
        <f t="shared" si="14"/>
        <v>795000</v>
      </c>
    </row>
    <row r="411" spans="1:5">
      <c r="A411" s="28" t="s">
        <v>1350</v>
      </c>
      <c r="B411" s="29">
        <v>1707201</v>
      </c>
      <c r="C411" s="29">
        <v>746236.62</v>
      </c>
      <c r="D411" s="30">
        <f t="shared" si="13"/>
        <v>0.4371111661719973</v>
      </c>
      <c r="E411" s="56">
        <f t="shared" si="14"/>
        <v>960964.38</v>
      </c>
    </row>
    <row r="412" spans="1:5">
      <c r="A412" s="25" t="s">
        <v>1522</v>
      </c>
      <c r="B412" s="9">
        <v>40663</v>
      </c>
      <c r="C412" s="9">
        <v>19942.650000000001</v>
      </c>
      <c r="D412" s="24">
        <f t="shared" si="13"/>
        <v>0.49043725253916343</v>
      </c>
      <c r="E412" s="56">
        <f t="shared" si="14"/>
        <v>20720.349999999999</v>
      </c>
    </row>
    <row r="413" spans="1:5">
      <c r="A413" s="25" t="s">
        <v>1681</v>
      </c>
      <c r="B413" s="9">
        <v>26000</v>
      </c>
      <c r="C413" s="9">
        <v>0</v>
      </c>
      <c r="D413" s="24">
        <f t="shared" si="13"/>
        <v>0</v>
      </c>
      <c r="E413" s="56">
        <f t="shared" si="14"/>
        <v>26000</v>
      </c>
    </row>
    <row r="414" spans="1:5">
      <c r="A414" s="25" t="s">
        <v>1550</v>
      </c>
      <c r="B414" s="9">
        <v>2318</v>
      </c>
      <c r="C414" s="9">
        <v>0</v>
      </c>
      <c r="D414" s="24">
        <f t="shared" si="13"/>
        <v>0</v>
      </c>
      <c r="E414" s="56">
        <f t="shared" si="14"/>
        <v>2318</v>
      </c>
    </row>
    <row r="415" spans="1:5">
      <c r="A415" s="25" t="s">
        <v>1533</v>
      </c>
      <c r="B415" s="9">
        <v>941</v>
      </c>
      <c r="C415" s="9">
        <v>0</v>
      </c>
      <c r="D415" s="24">
        <f t="shared" si="13"/>
        <v>0</v>
      </c>
      <c r="E415" s="56">
        <f t="shared" si="14"/>
        <v>941</v>
      </c>
    </row>
    <row r="416" spans="1:5">
      <c r="A416" s="25" t="s">
        <v>1750</v>
      </c>
      <c r="B416" s="9">
        <v>863</v>
      </c>
      <c r="C416" s="9">
        <v>0</v>
      </c>
      <c r="D416" s="24">
        <f t="shared" si="13"/>
        <v>0</v>
      </c>
      <c r="E416" s="56">
        <f t="shared" si="14"/>
        <v>863</v>
      </c>
    </row>
    <row r="417" spans="1:5">
      <c r="A417" s="25" t="s">
        <v>1777</v>
      </c>
      <c r="B417" s="9">
        <v>3195</v>
      </c>
      <c r="C417" s="9">
        <v>0</v>
      </c>
      <c r="D417" s="24">
        <f t="shared" si="13"/>
        <v>0</v>
      </c>
      <c r="E417" s="56">
        <f t="shared" si="14"/>
        <v>3195</v>
      </c>
    </row>
    <row r="418" spans="1:5">
      <c r="A418" s="25" t="s">
        <v>1778</v>
      </c>
      <c r="B418" s="9">
        <v>14316</v>
      </c>
      <c r="C418" s="9">
        <v>5716.7199999999993</v>
      </c>
      <c r="D418" s="24">
        <f t="shared" si="13"/>
        <v>0.39932383347303713</v>
      </c>
      <c r="E418" s="56">
        <f t="shared" si="14"/>
        <v>8599.2800000000007</v>
      </c>
    </row>
    <row r="419" spans="1:5">
      <c r="A419" s="25" t="s">
        <v>1667</v>
      </c>
      <c r="B419" s="9">
        <v>292000</v>
      </c>
      <c r="C419" s="9">
        <v>97634.83</v>
      </c>
      <c r="D419" s="24">
        <f t="shared" si="13"/>
        <v>0.33436585616438358</v>
      </c>
      <c r="E419" s="56">
        <f t="shared" si="14"/>
        <v>194365.16999999998</v>
      </c>
    </row>
    <row r="420" spans="1:5">
      <c r="A420" s="25" t="s">
        <v>1535</v>
      </c>
      <c r="B420" s="9">
        <v>28255</v>
      </c>
      <c r="C420" s="9">
        <v>0</v>
      </c>
      <c r="D420" s="24">
        <f t="shared" si="13"/>
        <v>0</v>
      </c>
      <c r="E420" s="56">
        <f t="shared" si="14"/>
        <v>28255</v>
      </c>
    </row>
    <row r="421" spans="1:5">
      <c r="A421" s="25" t="s">
        <v>1779</v>
      </c>
      <c r="B421" s="9">
        <v>10480</v>
      </c>
      <c r="C421" s="9">
        <v>0</v>
      </c>
      <c r="D421" s="24">
        <f t="shared" si="13"/>
        <v>0</v>
      </c>
      <c r="E421" s="56">
        <f t="shared" si="14"/>
        <v>10480</v>
      </c>
    </row>
    <row r="422" spans="1:5">
      <c r="A422" s="25" t="s">
        <v>1530</v>
      </c>
      <c r="B422" s="9">
        <v>3124</v>
      </c>
      <c r="C422" s="9">
        <v>1360</v>
      </c>
      <c r="D422" s="24">
        <f t="shared" si="13"/>
        <v>0.4353393085787452</v>
      </c>
      <c r="E422" s="56">
        <f t="shared" si="14"/>
        <v>1764</v>
      </c>
    </row>
    <row r="423" spans="1:5">
      <c r="A423" s="25" t="s">
        <v>1524</v>
      </c>
      <c r="B423" s="9">
        <v>195475</v>
      </c>
      <c r="C423" s="9">
        <v>0</v>
      </c>
      <c r="D423" s="24">
        <f t="shared" si="13"/>
        <v>0</v>
      </c>
      <c r="E423" s="56">
        <f t="shared" si="14"/>
        <v>195475</v>
      </c>
    </row>
    <row r="424" spans="1:5">
      <c r="A424" s="25" t="s">
        <v>1525</v>
      </c>
      <c r="B424" s="9">
        <v>4866</v>
      </c>
      <c r="C424" s="9">
        <v>35.090000000000003</v>
      </c>
      <c r="D424" s="24">
        <f t="shared" si="13"/>
        <v>7.2112618166872179E-3</v>
      </c>
      <c r="E424" s="56">
        <f t="shared" si="14"/>
        <v>4830.91</v>
      </c>
    </row>
    <row r="425" spans="1:5">
      <c r="A425" s="25" t="s">
        <v>1526</v>
      </c>
      <c r="B425" s="9">
        <v>42496</v>
      </c>
      <c r="C425" s="9">
        <v>14932.68</v>
      </c>
      <c r="D425" s="24">
        <f t="shared" si="13"/>
        <v>0.35139024849397593</v>
      </c>
      <c r="E425" s="56">
        <f t="shared" si="14"/>
        <v>27563.32</v>
      </c>
    </row>
    <row r="426" spans="1:5">
      <c r="A426" s="25" t="s">
        <v>1682</v>
      </c>
      <c r="B426" s="9">
        <v>27772</v>
      </c>
      <c r="C426" s="9">
        <v>0</v>
      </c>
      <c r="D426" s="24">
        <f t="shared" si="13"/>
        <v>0</v>
      </c>
      <c r="E426" s="56">
        <f t="shared" si="14"/>
        <v>27772</v>
      </c>
    </row>
    <row r="427" spans="1:5">
      <c r="A427" s="25" t="s">
        <v>1532</v>
      </c>
      <c r="B427" s="9">
        <v>42310</v>
      </c>
      <c r="C427" s="9">
        <v>39305</v>
      </c>
      <c r="D427" s="24">
        <f t="shared" si="13"/>
        <v>0.928976601276294</v>
      </c>
      <c r="E427" s="56">
        <f t="shared" si="14"/>
        <v>3005</v>
      </c>
    </row>
    <row r="428" spans="1:5">
      <c r="A428" s="25" t="s">
        <v>1527</v>
      </c>
      <c r="B428" s="9">
        <v>500000</v>
      </c>
      <c r="C428" s="9">
        <v>499984.55000000005</v>
      </c>
      <c r="D428" s="24">
        <f t="shared" si="13"/>
        <v>0.99996910000000006</v>
      </c>
      <c r="E428" s="56">
        <f t="shared" si="14"/>
        <v>15.449999999953434</v>
      </c>
    </row>
    <row r="429" spans="1:5">
      <c r="A429" s="25" t="s">
        <v>1528</v>
      </c>
      <c r="B429" s="9">
        <v>10296</v>
      </c>
      <c r="C429" s="9">
        <v>4913.5</v>
      </c>
      <c r="D429" s="24">
        <f t="shared" si="13"/>
        <v>0.47722416472416473</v>
      </c>
      <c r="E429" s="56">
        <f t="shared" si="14"/>
        <v>5382.5</v>
      </c>
    </row>
    <row r="430" spans="1:5">
      <c r="A430" s="25" t="s">
        <v>1656</v>
      </c>
      <c r="B430" s="9">
        <v>200000</v>
      </c>
      <c r="C430" s="9">
        <v>0</v>
      </c>
      <c r="D430" s="24">
        <f t="shared" ref="D430:D492" si="15">C430/B430</f>
        <v>0</v>
      </c>
      <c r="E430" s="56">
        <f t="shared" si="14"/>
        <v>200000</v>
      </c>
    </row>
    <row r="431" spans="1:5">
      <c r="A431" s="25" t="s">
        <v>1672</v>
      </c>
      <c r="B431" s="9">
        <v>250000</v>
      </c>
      <c r="C431" s="9">
        <v>62411.600000000006</v>
      </c>
      <c r="D431" s="24">
        <f t="shared" si="15"/>
        <v>0.24964640000000002</v>
      </c>
      <c r="E431" s="56">
        <f t="shared" si="14"/>
        <v>187588.4</v>
      </c>
    </row>
    <row r="432" spans="1:5">
      <c r="A432" s="25" t="s">
        <v>1780</v>
      </c>
      <c r="B432" s="9">
        <v>11831</v>
      </c>
      <c r="C432" s="9">
        <v>0</v>
      </c>
      <c r="D432" s="24">
        <f t="shared" si="15"/>
        <v>0</v>
      </c>
      <c r="E432" s="56">
        <f t="shared" si="14"/>
        <v>11831</v>
      </c>
    </row>
    <row r="433" spans="1:5">
      <c r="A433" s="27" t="s">
        <v>1327</v>
      </c>
      <c r="B433" s="4">
        <v>-25433404</v>
      </c>
      <c r="C433" s="4">
        <v>0</v>
      </c>
      <c r="D433" s="26">
        <f t="shared" si="15"/>
        <v>0</v>
      </c>
      <c r="E433" s="56">
        <f t="shared" si="14"/>
        <v>-25433404</v>
      </c>
    </row>
    <row r="434" spans="1:5">
      <c r="A434" s="28" t="s">
        <v>1687</v>
      </c>
      <c r="B434" s="29">
        <v>-30608444</v>
      </c>
      <c r="C434" s="29">
        <v>0</v>
      </c>
      <c r="D434" s="30">
        <f t="shared" si="15"/>
        <v>0</v>
      </c>
      <c r="E434" s="56">
        <f t="shared" si="14"/>
        <v>-30608444</v>
      </c>
    </row>
    <row r="435" spans="1:5">
      <c r="A435" s="25" t="s">
        <v>1688</v>
      </c>
      <c r="B435" s="9">
        <v>-30608444</v>
      </c>
      <c r="C435" s="9">
        <v>0</v>
      </c>
      <c r="D435" s="24">
        <f t="shared" si="15"/>
        <v>0</v>
      </c>
      <c r="E435" s="56">
        <f t="shared" si="14"/>
        <v>-30608444</v>
      </c>
    </row>
    <row r="436" spans="1:5">
      <c r="A436" s="28" t="s">
        <v>1689</v>
      </c>
      <c r="B436" s="29">
        <v>5175040</v>
      </c>
      <c r="C436" s="29">
        <v>0</v>
      </c>
      <c r="D436" s="30">
        <f t="shared" si="15"/>
        <v>0</v>
      </c>
      <c r="E436" s="56">
        <f t="shared" si="14"/>
        <v>5175040</v>
      </c>
    </row>
    <row r="437" spans="1:5">
      <c r="A437" s="25" t="s">
        <v>1690</v>
      </c>
      <c r="B437" s="9">
        <v>1240212</v>
      </c>
      <c r="C437" s="9">
        <v>0</v>
      </c>
      <c r="D437" s="24">
        <f t="shared" si="15"/>
        <v>0</v>
      </c>
      <c r="E437" s="56">
        <f t="shared" si="14"/>
        <v>1240212</v>
      </c>
    </row>
    <row r="438" spans="1:5">
      <c r="A438" s="25" t="s">
        <v>1691</v>
      </c>
      <c r="B438" s="9">
        <v>168221</v>
      </c>
      <c r="C438" s="9">
        <v>0</v>
      </c>
      <c r="D438" s="24">
        <f t="shared" si="15"/>
        <v>0</v>
      </c>
      <c r="E438" s="56">
        <f t="shared" si="14"/>
        <v>168221</v>
      </c>
    </row>
    <row r="439" spans="1:5">
      <c r="A439" s="25" t="s">
        <v>1692</v>
      </c>
      <c r="B439" s="9">
        <v>3766607</v>
      </c>
      <c r="C439" s="9">
        <v>0</v>
      </c>
      <c r="D439" s="24">
        <f t="shared" si="15"/>
        <v>0</v>
      </c>
      <c r="E439" s="56">
        <f t="shared" si="14"/>
        <v>3766607</v>
      </c>
    </row>
    <row r="440" spans="1:5">
      <c r="A440" s="27" t="s">
        <v>1328</v>
      </c>
      <c r="B440" s="4">
        <v>0</v>
      </c>
      <c r="C440" s="4">
        <v>0</v>
      </c>
      <c r="D440" s="26">
        <v>0</v>
      </c>
      <c r="E440" s="56">
        <f t="shared" si="14"/>
        <v>0</v>
      </c>
    </row>
    <row r="441" spans="1:5">
      <c r="A441" s="28" t="s">
        <v>1698</v>
      </c>
      <c r="B441" s="29">
        <v>0</v>
      </c>
      <c r="C441" s="29">
        <v>0</v>
      </c>
      <c r="D441" s="30">
        <v>0</v>
      </c>
      <c r="E441" s="56">
        <f t="shared" si="14"/>
        <v>0</v>
      </c>
    </row>
    <row r="442" spans="1:5">
      <c r="A442" s="25" t="s">
        <v>1781</v>
      </c>
      <c r="B442" s="9">
        <v>0</v>
      </c>
      <c r="C442" s="9">
        <v>0</v>
      </c>
      <c r="D442" s="24">
        <v>0</v>
      </c>
      <c r="E442" s="56">
        <f t="shared" si="14"/>
        <v>0</v>
      </c>
    </row>
    <row r="443" spans="1:5">
      <c r="A443" s="25" t="s">
        <v>1700</v>
      </c>
      <c r="B443" s="9">
        <v>0</v>
      </c>
      <c r="C443" s="9">
        <v>0</v>
      </c>
      <c r="D443" s="24">
        <v>0</v>
      </c>
      <c r="E443" s="56">
        <f t="shared" si="14"/>
        <v>0</v>
      </c>
    </row>
    <row r="444" spans="1:5">
      <c r="A444" s="25" t="s">
        <v>1782</v>
      </c>
      <c r="B444" s="9">
        <v>0</v>
      </c>
      <c r="C444" s="9">
        <v>0</v>
      </c>
      <c r="D444" s="24">
        <v>0</v>
      </c>
      <c r="E444" s="56">
        <f t="shared" si="14"/>
        <v>0</v>
      </c>
    </row>
    <row r="445" spans="1:5">
      <c r="A445" s="25" t="s">
        <v>1709</v>
      </c>
      <c r="B445" s="9">
        <v>0</v>
      </c>
      <c r="C445" s="9">
        <v>0</v>
      </c>
      <c r="D445" s="24">
        <v>0</v>
      </c>
      <c r="E445" s="56">
        <f t="shared" si="14"/>
        <v>0</v>
      </c>
    </row>
    <row r="446" spans="1:5">
      <c r="A446" s="27" t="s">
        <v>1329</v>
      </c>
      <c r="B446" s="4">
        <v>-7729</v>
      </c>
      <c r="C446" s="4">
        <v>0</v>
      </c>
      <c r="D446" s="26">
        <f t="shared" si="15"/>
        <v>0</v>
      </c>
      <c r="E446" s="56">
        <f t="shared" si="14"/>
        <v>-7729</v>
      </c>
    </row>
    <row r="447" spans="1:5">
      <c r="A447" s="28" t="s">
        <v>1704</v>
      </c>
      <c r="B447" s="29">
        <v>-7729</v>
      </c>
      <c r="C447" s="29">
        <v>0</v>
      </c>
      <c r="D447" s="30">
        <f t="shared" si="15"/>
        <v>0</v>
      </c>
      <c r="E447" s="56">
        <f t="shared" si="14"/>
        <v>-7729</v>
      </c>
    </row>
    <row r="448" spans="1:5">
      <c r="A448" s="25" t="s">
        <v>1705</v>
      </c>
      <c r="B448" s="9">
        <v>-7729</v>
      </c>
      <c r="C448" s="9">
        <v>0</v>
      </c>
      <c r="D448" s="24">
        <f t="shared" si="15"/>
        <v>0</v>
      </c>
      <c r="E448" s="56">
        <f t="shared" si="14"/>
        <v>-7729</v>
      </c>
    </row>
    <row r="449" spans="1:5">
      <c r="A449" s="14" t="s">
        <v>1449</v>
      </c>
      <c r="B449" s="4">
        <v>1738066</v>
      </c>
      <c r="C449" s="4">
        <v>9311650.0000000019</v>
      </c>
      <c r="D449" s="26">
        <f t="shared" si="15"/>
        <v>5.3574777942839926</v>
      </c>
      <c r="E449" s="56">
        <f t="shared" si="14"/>
        <v>-7573584.0000000019</v>
      </c>
    </row>
    <row r="450" spans="1:5">
      <c r="A450" s="27" t="s">
        <v>1325</v>
      </c>
      <c r="B450" s="4">
        <v>-129</v>
      </c>
      <c r="C450" s="4">
        <v>0</v>
      </c>
      <c r="D450" s="26">
        <f t="shared" si="15"/>
        <v>0</v>
      </c>
      <c r="E450" s="56">
        <f t="shared" si="14"/>
        <v>-129</v>
      </c>
    </row>
    <row r="451" spans="1:5">
      <c r="A451" s="28" t="s">
        <v>1587</v>
      </c>
      <c r="B451" s="29">
        <v>-129</v>
      </c>
      <c r="C451" s="29">
        <v>0</v>
      </c>
      <c r="D451" s="30">
        <f t="shared" si="15"/>
        <v>0</v>
      </c>
      <c r="E451" s="56">
        <f t="shared" si="14"/>
        <v>-129</v>
      </c>
    </row>
    <row r="452" spans="1:5">
      <c r="A452" s="25" t="s">
        <v>1621</v>
      </c>
      <c r="B452" s="9">
        <v>-129</v>
      </c>
      <c r="C452" s="9">
        <v>0</v>
      </c>
      <c r="D452" s="24">
        <f t="shared" si="15"/>
        <v>0</v>
      </c>
      <c r="E452" s="56">
        <f t="shared" si="14"/>
        <v>-129</v>
      </c>
    </row>
    <row r="453" spans="1:5">
      <c r="A453" s="27" t="s">
        <v>1326</v>
      </c>
      <c r="B453" s="4">
        <v>8366143</v>
      </c>
      <c r="C453" s="4">
        <v>9311650.0000000019</v>
      </c>
      <c r="D453" s="26">
        <f t="shared" si="15"/>
        <v>1.1130158784041824</v>
      </c>
      <c r="E453" s="56">
        <f t="shared" si="14"/>
        <v>-945507.00000000186</v>
      </c>
    </row>
    <row r="454" spans="1:5">
      <c r="A454" s="28" t="s">
        <v>1346</v>
      </c>
      <c r="B454" s="29">
        <v>1387285</v>
      </c>
      <c r="C454" s="29">
        <v>628003.29</v>
      </c>
      <c r="D454" s="30">
        <f t="shared" si="15"/>
        <v>0.45268512958764784</v>
      </c>
      <c r="E454" s="56">
        <f t="shared" ref="E454:E493" si="16">B454-C454</f>
        <v>759281.71</v>
      </c>
    </row>
    <row r="455" spans="1:5">
      <c r="A455" s="25" t="s">
        <v>1505</v>
      </c>
      <c r="B455" s="9">
        <v>1043070</v>
      </c>
      <c r="C455" s="9">
        <v>518584.75</v>
      </c>
      <c r="D455" s="24">
        <f t="shared" si="15"/>
        <v>0.49717157046027594</v>
      </c>
      <c r="E455" s="56">
        <f t="shared" si="16"/>
        <v>524485.25</v>
      </c>
    </row>
    <row r="456" spans="1:5">
      <c r="A456" s="25" t="s">
        <v>1506</v>
      </c>
      <c r="B456" s="9">
        <v>40833</v>
      </c>
      <c r="C456" s="9">
        <v>14006.05</v>
      </c>
      <c r="D456" s="24">
        <f t="shared" si="15"/>
        <v>0.34300810618862193</v>
      </c>
      <c r="E456" s="56">
        <f t="shared" si="16"/>
        <v>26826.95</v>
      </c>
    </row>
    <row r="457" spans="1:5">
      <c r="A457" s="25" t="s">
        <v>1507</v>
      </c>
      <c r="B457" s="9">
        <v>0</v>
      </c>
      <c r="C457" s="9">
        <v>0</v>
      </c>
      <c r="D457" s="24">
        <v>0</v>
      </c>
      <c r="E457" s="56">
        <f t="shared" si="16"/>
        <v>0</v>
      </c>
    </row>
    <row r="458" spans="1:5">
      <c r="A458" s="25" t="s">
        <v>1508</v>
      </c>
      <c r="B458" s="9">
        <v>86922</v>
      </c>
      <c r="C458" s="9">
        <v>26383.22</v>
      </c>
      <c r="D458" s="24">
        <f t="shared" si="15"/>
        <v>0.30352753042958058</v>
      </c>
      <c r="E458" s="56">
        <f t="shared" si="16"/>
        <v>60538.78</v>
      </c>
    </row>
    <row r="459" spans="1:5">
      <c r="A459" s="25" t="s">
        <v>1509</v>
      </c>
      <c r="B459" s="9">
        <v>50505</v>
      </c>
      <c r="C459" s="9">
        <v>16179.52</v>
      </c>
      <c r="D459" s="24">
        <f t="shared" si="15"/>
        <v>0.32035481635481639</v>
      </c>
      <c r="E459" s="56">
        <f t="shared" si="16"/>
        <v>34325.479999999996</v>
      </c>
    </row>
    <row r="460" spans="1:5">
      <c r="A460" s="25" t="s">
        <v>1510</v>
      </c>
      <c r="B460" s="9">
        <v>33692</v>
      </c>
      <c r="C460" s="9">
        <v>9300</v>
      </c>
      <c r="D460" s="24">
        <f t="shared" si="15"/>
        <v>0.27602991808144367</v>
      </c>
      <c r="E460" s="56">
        <f t="shared" si="16"/>
        <v>24392</v>
      </c>
    </row>
    <row r="461" spans="1:5">
      <c r="A461" s="25" t="s">
        <v>1511</v>
      </c>
      <c r="B461" s="9">
        <v>132263</v>
      </c>
      <c r="C461" s="9">
        <v>43549.750000000007</v>
      </c>
      <c r="D461" s="24">
        <f t="shared" si="15"/>
        <v>0.3292663103059813</v>
      </c>
      <c r="E461" s="56">
        <f t="shared" si="16"/>
        <v>88713.25</v>
      </c>
    </row>
    <row r="462" spans="1:5">
      <c r="A462" s="25" t="s">
        <v>1512</v>
      </c>
      <c r="B462" s="9">
        <v>0</v>
      </c>
      <c r="C462" s="9">
        <v>0</v>
      </c>
      <c r="D462" s="24">
        <v>0</v>
      </c>
      <c r="E462" s="56">
        <f t="shared" si="16"/>
        <v>0</v>
      </c>
    </row>
    <row r="463" spans="1:5">
      <c r="A463" s="28" t="s">
        <v>1347</v>
      </c>
      <c r="B463" s="29">
        <v>279938</v>
      </c>
      <c r="C463" s="29">
        <v>44586.429999999993</v>
      </c>
      <c r="D463" s="30">
        <f t="shared" si="15"/>
        <v>0.15927251748601473</v>
      </c>
      <c r="E463" s="56">
        <f t="shared" si="16"/>
        <v>235351.57</v>
      </c>
    </row>
    <row r="464" spans="1:5">
      <c r="A464" s="25" t="s">
        <v>1513</v>
      </c>
      <c r="B464" s="9">
        <v>12026</v>
      </c>
      <c r="C464" s="9">
        <v>5619.6</v>
      </c>
      <c r="D464" s="24">
        <f t="shared" si="15"/>
        <v>0.46728754365541331</v>
      </c>
      <c r="E464" s="56">
        <f t="shared" si="16"/>
        <v>6406.4</v>
      </c>
    </row>
    <row r="465" spans="1:5">
      <c r="A465" s="25" t="s">
        <v>1514</v>
      </c>
      <c r="B465" s="9">
        <v>229475</v>
      </c>
      <c r="C465" s="9">
        <v>28531.739999999998</v>
      </c>
      <c r="D465" s="24">
        <f t="shared" si="15"/>
        <v>0.1243348512909903</v>
      </c>
      <c r="E465" s="56">
        <f t="shared" si="16"/>
        <v>200943.26</v>
      </c>
    </row>
    <row r="466" spans="1:5">
      <c r="A466" s="25" t="s">
        <v>1515</v>
      </c>
      <c r="B466" s="9">
        <v>5729</v>
      </c>
      <c r="C466" s="9">
        <v>1784.64</v>
      </c>
      <c r="D466" s="24">
        <f t="shared" si="15"/>
        <v>0.31150986210507942</v>
      </c>
      <c r="E466" s="56">
        <f t="shared" si="16"/>
        <v>3944.3599999999997</v>
      </c>
    </row>
    <row r="467" spans="1:5">
      <c r="A467" s="25" t="s">
        <v>1516</v>
      </c>
      <c r="B467" s="9">
        <v>20861</v>
      </c>
      <c r="C467" s="9">
        <v>3170.1699999999996</v>
      </c>
      <c r="D467" s="24">
        <f t="shared" si="15"/>
        <v>0.15196634868894107</v>
      </c>
      <c r="E467" s="56">
        <f t="shared" si="16"/>
        <v>17690.830000000002</v>
      </c>
    </row>
    <row r="468" spans="1:5">
      <c r="A468" s="25" t="s">
        <v>1517</v>
      </c>
      <c r="B468" s="9">
        <v>0</v>
      </c>
      <c r="C468" s="9">
        <v>0</v>
      </c>
      <c r="D468" s="24">
        <v>0</v>
      </c>
      <c r="E468" s="56">
        <f t="shared" si="16"/>
        <v>0</v>
      </c>
    </row>
    <row r="469" spans="1:5">
      <c r="A469" s="25" t="s">
        <v>1518</v>
      </c>
      <c r="B469" s="9">
        <v>11602</v>
      </c>
      <c r="C469" s="9">
        <v>5398.92</v>
      </c>
      <c r="D469" s="24">
        <f t="shared" si="15"/>
        <v>0.46534390622306498</v>
      </c>
      <c r="E469" s="56">
        <f t="shared" si="16"/>
        <v>6203.08</v>
      </c>
    </row>
    <row r="470" spans="1:5">
      <c r="A470" s="25" t="s">
        <v>1519</v>
      </c>
      <c r="B470" s="9">
        <v>245</v>
      </c>
      <c r="C470" s="9">
        <v>81.36</v>
      </c>
      <c r="D470" s="24">
        <f t="shared" si="15"/>
        <v>0.33208163265306123</v>
      </c>
      <c r="E470" s="56">
        <f t="shared" si="16"/>
        <v>163.63999999999999</v>
      </c>
    </row>
    <row r="471" spans="1:5">
      <c r="A471" s="28" t="s">
        <v>1348</v>
      </c>
      <c r="B471" s="29">
        <v>0</v>
      </c>
      <c r="C471" s="29">
        <v>0</v>
      </c>
      <c r="D471" s="30">
        <v>0</v>
      </c>
      <c r="E471" s="56">
        <f t="shared" si="16"/>
        <v>0</v>
      </c>
    </row>
    <row r="472" spans="1:5">
      <c r="A472" s="25" t="s">
        <v>1520</v>
      </c>
      <c r="B472" s="9">
        <v>0</v>
      </c>
      <c r="C472" s="9">
        <v>0</v>
      </c>
      <c r="D472" s="24">
        <v>0</v>
      </c>
      <c r="E472" s="56">
        <f t="shared" si="16"/>
        <v>0</v>
      </c>
    </row>
    <row r="473" spans="1:5">
      <c r="A473" s="28" t="s">
        <v>1350</v>
      </c>
      <c r="B473" s="29">
        <v>6698920</v>
      </c>
      <c r="C473" s="29">
        <v>8639060.2800000012</v>
      </c>
      <c r="D473" s="30">
        <f t="shared" si="15"/>
        <v>1.2896198611119407</v>
      </c>
      <c r="E473" s="56">
        <f t="shared" si="16"/>
        <v>-1940140.2800000012</v>
      </c>
    </row>
    <row r="474" spans="1:5">
      <c r="A474" s="25" t="s">
        <v>1549</v>
      </c>
      <c r="B474" s="9">
        <v>1576</v>
      </c>
      <c r="C474" s="9">
        <v>0</v>
      </c>
      <c r="D474" s="24">
        <f t="shared" si="15"/>
        <v>0</v>
      </c>
      <c r="E474" s="56">
        <f t="shared" si="16"/>
        <v>1576</v>
      </c>
    </row>
    <row r="475" spans="1:5">
      <c r="A475" s="25" t="s">
        <v>1522</v>
      </c>
      <c r="B475" s="9">
        <v>111</v>
      </c>
      <c r="C475" s="9">
        <v>0</v>
      </c>
      <c r="D475" s="24">
        <f t="shared" si="15"/>
        <v>0</v>
      </c>
      <c r="E475" s="56">
        <f t="shared" si="16"/>
        <v>111</v>
      </c>
    </row>
    <row r="476" spans="1:5">
      <c r="A476" s="25" t="s">
        <v>1550</v>
      </c>
      <c r="B476" s="9">
        <v>376</v>
      </c>
      <c r="C476" s="9">
        <v>0</v>
      </c>
      <c r="D476" s="24">
        <f t="shared" si="15"/>
        <v>0</v>
      </c>
      <c r="E476" s="56">
        <f t="shared" si="16"/>
        <v>376</v>
      </c>
    </row>
    <row r="477" spans="1:5">
      <c r="A477" s="25" t="s">
        <v>1523</v>
      </c>
      <c r="B477" s="9">
        <v>2000</v>
      </c>
      <c r="C477" s="9">
        <v>0</v>
      </c>
      <c r="D477" s="24">
        <f t="shared" si="15"/>
        <v>0</v>
      </c>
      <c r="E477" s="56">
        <f t="shared" si="16"/>
        <v>2000</v>
      </c>
    </row>
    <row r="478" spans="1:5">
      <c r="A478" s="25" t="s">
        <v>1535</v>
      </c>
      <c r="B478" s="9">
        <v>243392</v>
      </c>
      <c r="C478" s="9">
        <v>0</v>
      </c>
      <c r="D478" s="24">
        <f t="shared" si="15"/>
        <v>0</v>
      </c>
      <c r="E478" s="56">
        <f t="shared" si="16"/>
        <v>243392</v>
      </c>
    </row>
    <row r="479" spans="1:5">
      <c r="A479" s="25" t="s">
        <v>1654</v>
      </c>
      <c r="B479" s="9">
        <v>6290678</v>
      </c>
      <c r="C479" s="9">
        <v>8604487.9800000004</v>
      </c>
      <c r="D479" s="24">
        <f t="shared" si="15"/>
        <v>1.3678156758301729</v>
      </c>
      <c r="E479" s="56">
        <f t="shared" si="16"/>
        <v>-2313809.9800000004</v>
      </c>
    </row>
    <row r="480" spans="1:5">
      <c r="A480" s="25" t="s">
        <v>1524</v>
      </c>
      <c r="B480" s="9">
        <v>15167</v>
      </c>
      <c r="C480" s="9">
        <v>0</v>
      </c>
      <c r="D480" s="24">
        <f t="shared" si="15"/>
        <v>0</v>
      </c>
      <c r="E480" s="56">
        <f t="shared" si="16"/>
        <v>15167</v>
      </c>
    </row>
    <row r="481" spans="1:5">
      <c r="A481" s="25" t="s">
        <v>1525</v>
      </c>
      <c r="B481" s="9">
        <v>5713</v>
      </c>
      <c r="C481" s="9">
        <v>0</v>
      </c>
      <c r="D481" s="24">
        <f t="shared" si="15"/>
        <v>0</v>
      </c>
      <c r="E481" s="56">
        <f t="shared" si="16"/>
        <v>5713</v>
      </c>
    </row>
    <row r="482" spans="1:5">
      <c r="A482" s="25" t="s">
        <v>1531</v>
      </c>
      <c r="B482" s="9">
        <v>0</v>
      </c>
      <c r="C482" s="9">
        <v>0</v>
      </c>
      <c r="D482" s="24">
        <v>0</v>
      </c>
      <c r="E482" s="56">
        <f t="shared" si="16"/>
        <v>0</v>
      </c>
    </row>
    <row r="483" spans="1:5">
      <c r="A483" s="25" t="s">
        <v>1526</v>
      </c>
      <c r="B483" s="9">
        <v>15240</v>
      </c>
      <c r="C483" s="9">
        <v>1192.5</v>
      </c>
      <c r="D483" s="24">
        <f t="shared" si="15"/>
        <v>7.8248031496062992E-2</v>
      </c>
      <c r="E483" s="56">
        <f t="shared" si="16"/>
        <v>14047.5</v>
      </c>
    </row>
    <row r="484" spans="1:5">
      <c r="A484" s="25" t="s">
        <v>1532</v>
      </c>
      <c r="B484" s="9">
        <v>3179</v>
      </c>
      <c r="C484" s="9">
        <v>0</v>
      </c>
      <c r="D484" s="24">
        <f t="shared" si="15"/>
        <v>0</v>
      </c>
      <c r="E484" s="56">
        <f t="shared" si="16"/>
        <v>3179</v>
      </c>
    </row>
    <row r="485" spans="1:5">
      <c r="A485" s="25" t="s">
        <v>1527</v>
      </c>
      <c r="B485" s="9">
        <v>103500</v>
      </c>
      <c r="C485" s="9">
        <v>22301.96</v>
      </c>
      <c r="D485" s="24">
        <f t="shared" si="15"/>
        <v>0.21547787439613525</v>
      </c>
      <c r="E485" s="56">
        <f t="shared" si="16"/>
        <v>81198.040000000008</v>
      </c>
    </row>
    <row r="486" spans="1:5">
      <c r="A486" s="25" t="s">
        <v>1528</v>
      </c>
      <c r="B486" s="9">
        <v>17988</v>
      </c>
      <c r="C486" s="9">
        <v>11077.84</v>
      </c>
      <c r="D486" s="24">
        <f t="shared" si="15"/>
        <v>0.61584611963531244</v>
      </c>
      <c r="E486" s="56">
        <f t="shared" si="16"/>
        <v>6910.16</v>
      </c>
    </row>
    <row r="487" spans="1:5">
      <c r="A487" s="27" t="s">
        <v>1327</v>
      </c>
      <c r="B487" s="4">
        <v>-6627948</v>
      </c>
      <c r="C487" s="4">
        <v>0</v>
      </c>
      <c r="D487" s="26">
        <f t="shared" si="15"/>
        <v>0</v>
      </c>
      <c r="E487" s="56">
        <f t="shared" si="16"/>
        <v>-6627948</v>
      </c>
    </row>
    <row r="488" spans="1:5">
      <c r="A488" s="28" t="s">
        <v>1687</v>
      </c>
      <c r="B488" s="29">
        <v>-7061942</v>
      </c>
      <c r="C488" s="29">
        <v>0</v>
      </c>
      <c r="D488" s="30">
        <f t="shared" si="15"/>
        <v>0</v>
      </c>
      <c r="E488" s="56">
        <f t="shared" si="16"/>
        <v>-7061942</v>
      </c>
    </row>
    <row r="489" spans="1:5">
      <c r="A489" s="25" t="s">
        <v>1688</v>
      </c>
      <c r="B489" s="9">
        <v>-7061942</v>
      </c>
      <c r="C489" s="9">
        <v>0</v>
      </c>
      <c r="D489" s="24">
        <f t="shared" si="15"/>
        <v>0</v>
      </c>
      <c r="E489" s="56">
        <f t="shared" si="16"/>
        <v>-7061942</v>
      </c>
    </row>
    <row r="490" spans="1:5">
      <c r="A490" s="28" t="s">
        <v>1689</v>
      </c>
      <c r="B490" s="29">
        <v>433994</v>
      </c>
      <c r="C490" s="29">
        <v>0</v>
      </c>
      <c r="D490" s="30">
        <f t="shared" si="15"/>
        <v>0</v>
      </c>
      <c r="E490" s="56">
        <f t="shared" si="16"/>
        <v>433994</v>
      </c>
    </row>
    <row r="491" spans="1:5">
      <c r="A491" s="25" t="s">
        <v>1690</v>
      </c>
      <c r="B491" s="9">
        <v>308440</v>
      </c>
      <c r="C491" s="9">
        <v>0</v>
      </c>
      <c r="D491" s="24">
        <f t="shared" si="15"/>
        <v>0</v>
      </c>
      <c r="E491" s="56">
        <f t="shared" si="16"/>
        <v>308440</v>
      </c>
    </row>
    <row r="492" spans="1:5">
      <c r="A492" s="25" t="s">
        <v>1692</v>
      </c>
      <c r="B492" s="9">
        <v>125554</v>
      </c>
      <c r="C492" s="9">
        <v>0</v>
      </c>
      <c r="D492" s="24">
        <f t="shared" si="15"/>
        <v>0</v>
      </c>
      <c r="E492" s="56">
        <f t="shared" si="16"/>
        <v>125554</v>
      </c>
    </row>
    <row r="493" spans="1:5">
      <c r="A493" s="16" t="s">
        <v>1345</v>
      </c>
      <c r="B493" s="4">
        <v>12296153</v>
      </c>
      <c r="C493" s="4">
        <v>39568361.869999982</v>
      </c>
      <c r="D493" s="26">
        <f>C493/B493</f>
        <v>3.2179464479662854</v>
      </c>
      <c r="E493" s="56">
        <f t="shared" si="16"/>
        <v>-27272208.869999982</v>
      </c>
    </row>
    <row r="494" spans="1:5">
      <c r="B494" s="2"/>
      <c r="C494" s="2"/>
    </row>
    <row r="495" spans="1:5">
      <c r="B495" s="2"/>
      <c r="C495" s="2"/>
    </row>
    <row r="496" spans="1:5">
      <c r="B496" s="2"/>
      <c r="C496" s="2"/>
    </row>
    <row r="497" spans="2:3">
      <c r="B497" s="2"/>
      <c r="C497" s="2"/>
    </row>
    <row r="498" spans="2:3">
      <c r="B498" s="2"/>
      <c r="C498" s="2"/>
    </row>
    <row r="499" spans="2:3">
      <c r="B499" s="2"/>
      <c r="C499" s="2"/>
    </row>
    <row r="500" spans="2:3">
      <c r="B500" s="2"/>
      <c r="C500" s="2"/>
    </row>
    <row r="501" spans="2:3">
      <c r="B501" s="2"/>
      <c r="C501" s="2"/>
    </row>
    <row r="502" spans="2:3">
      <c r="B502" s="2"/>
      <c r="C502" s="2"/>
    </row>
    <row r="503" spans="2:3">
      <c r="B503" s="2"/>
      <c r="C503" s="2"/>
    </row>
    <row r="504" spans="2:3">
      <c r="B504" s="2"/>
      <c r="C504" s="2"/>
    </row>
    <row r="505" spans="2:3">
      <c r="B505" s="2"/>
      <c r="C505" s="2"/>
    </row>
    <row r="506" spans="2:3">
      <c r="B506" s="2"/>
      <c r="C506" s="2"/>
    </row>
    <row r="507" spans="2:3">
      <c r="B507" s="2"/>
      <c r="C507" s="2"/>
    </row>
    <row r="508" spans="2:3">
      <c r="B508" s="2"/>
      <c r="C508" s="2"/>
    </row>
    <row r="509" spans="2:3">
      <c r="B509" s="2"/>
      <c r="C509" s="2"/>
    </row>
    <row r="510" spans="2:3">
      <c r="B510" s="2"/>
      <c r="C510" s="2"/>
    </row>
    <row r="511" spans="2:3">
      <c r="B511" s="2"/>
      <c r="C511" s="2"/>
    </row>
    <row r="512" spans="2:3">
      <c r="B512" s="2"/>
      <c r="C512" s="2"/>
    </row>
    <row r="513" spans="2:3">
      <c r="B513" s="2"/>
      <c r="C513" s="2"/>
    </row>
    <row r="514" spans="2:3">
      <c r="B514" s="2"/>
      <c r="C514" s="2"/>
    </row>
    <row r="515" spans="2:3">
      <c r="B515" s="2"/>
      <c r="C515" s="2"/>
    </row>
    <row r="516" spans="2:3">
      <c r="B516" s="2"/>
      <c r="C516" s="2"/>
    </row>
    <row r="517" spans="2:3">
      <c r="B517" s="2"/>
      <c r="C517" s="2"/>
    </row>
    <row r="518" spans="2:3">
      <c r="B518" s="2"/>
      <c r="C518" s="2"/>
    </row>
    <row r="519" spans="2:3">
      <c r="B519" s="2"/>
      <c r="C519" s="2"/>
    </row>
    <row r="520" spans="2:3">
      <c r="B520" s="2"/>
      <c r="C520" s="2"/>
    </row>
    <row r="521" spans="2:3">
      <c r="B521" s="2"/>
      <c r="C521" s="2"/>
    </row>
    <row r="522" spans="2:3">
      <c r="B522" s="2"/>
      <c r="C522" s="2"/>
    </row>
    <row r="523" spans="2:3">
      <c r="B523" s="2"/>
      <c r="C523" s="2"/>
    </row>
    <row r="524" spans="2:3">
      <c r="B524" s="2"/>
      <c r="C524" s="2"/>
    </row>
    <row r="525" spans="2:3">
      <c r="B525" s="2"/>
      <c r="C525" s="2"/>
    </row>
    <row r="526" spans="2:3">
      <c r="B526" s="2"/>
      <c r="C526" s="2"/>
    </row>
    <row r="527" spans="2:3">
      <c r="B527" s="2"/>
      <c r="C527" s="2"/>
    </row>
    <row r="528" spans="2:3">
      <c r="B528" s="2"/>
      <c r="C528" s="2"/>
    </row>
    <row r="529" spans="2:3">
      <c r="B529" s="2"/>
      <c r="C529" s="2"/>
    </row>
    <row r="530" spans="2:3">
      <c r="B530" s="2"/>
      <c r="C530" s="2"/>
    </row>
    <row r="531" spans="2:3">
      <c r="B531" s="2"/>
      <c r="C531" s="2"/>
    </row>
    <row r="532" spans="2:3">
      <c r="B532" s="2"/>
      <c r="C532" s="2"/>
    </row>
    <row r="533" spans="2:3">
      <c r="B533" s="2"/>
      <c r="C533" s="2"/>
    </row>
    <row r="534" spans="2:3">
      <c r="B534" s="2"/>
      <c r="C534" s="2"/>
    </row>
    <row r="535" spans="2:3">
      <c r="B535" s="2"/>
      <c r="C535" s="2"/>
    </row>
    <row r="536" spans="2:3">
      <c r="B536" s="2"/>
      <c r="C536" s="2"/>
    </row>
    <row r="537" spans="2:3">
      <c r="B537" s="2"/>
      <c r="C537" s="2"/>
    </row>
    <row r="538" spans="2:3">
      <c r="B538" s="2"/>
      <c r="C538" s="2"/>
    </row>
    <row r="539" spans="2:3">
      <c r="B539" s="2"/>
      <c r="C539" s="2"/>
    </row>
    <row r="540" spans="2:3">
      <c r="B540" s="2"/>
      <c r="C540" s="2"/>
    </row>
    <row r="541" spans="2:3">
      <c r="B541" s="2"/>
      <c r="C541" s="2"/>
    </row>
    <row r="542" spans="2:3">
      <c r="B542" s="2"/>
      <c r="C542" s="2"/>
    </row>
    <row r="543" spans="2:3">
      <c r="B543" s="2"/>
      <c r="C543" s="2"/>
    </row>
    <row r="544" spans="2:3">
      <c r="B544" s="2"/>
      <c r="C544" s="2"/>
    </row>
    <row r="545" spans="2:3">
      <c r="B545" s="2"/>
      <c r="C545" s="2"/>
    </row>
    <row r="546" spans="2:3">
      <c r="B546" s="2"/>
      <c r="C546" s="2"/>
    </row>
    <row r="547" spans="2:3">
      <c r="B547" s="2"/>
      <c r="C547" s="2"/>
    </row>
    <row r="548" spans="2:3">
      <c r="B548" s="2"/>
      <c r="C548" s="2"/>
    </row>
    <row r="549" spans="2:3">
      <c r="B549" s="2"/>
      <c r="C549" s="2"/>
    </row>
    <row r="550" spans="2:3">
      <c r="B550" s="2"/>
      <c r="C550" s="2"/>
    </row>
    <row r="551" spans="2:3">
      <c r="B551" s="2"/>
      <c r="C551" s="2"/>
    </row>
    <row r="552" spans="2:3">
      <c r="B552" s="2"/>
      <c r="C552" s="2"/>
    </row>
    <row r="553" spans="2:3">
      <c r="B553" s="2"/>
      <c r="C553" s="2"/>
    </row>
    <row r="554" spans="2:3">
      <c r="B554" s="2"/>
      <c r="C554" s="2"/>
    </row>
    <row r="555" spans="2:3">
      <c r="B555" s="2"/>
      <c r="C555" s="2"/>
    </row>
    <row r="556" spans="2:3">
      <c r="B556" s="2"/>
      <c r="C556" s="2"/>
    </row>
    <row r="557" spans="2:3">
      <c r="B557" s="2"/>
      <c r="C557" s="2"/>
    </row>
    <row r="558" spans="2:3">
      <c r="B558" s="2"/>
      <c r="C558" s="2"/>
    </row>
    <row r="559" spans="2:3">
      <c r="B559" s="2"/>
      <c r="C559" s="2"/>
    </row>
    <row r="560" spans="2:3">
      <c r="B560" s="2"/>
      <c r="C560" s="2"/>
    </row>
    <row r="561" spans="2:3">
      <c r="B561" s="2"/>
      <c r="C561" s="2"/>
    </row>
    <row r="562" spans="2:3">
      <c r="B562" s="2"/>
      <c r="C562" s="2"/>
    </row>
    <row r="563" spans="2:3">
      <c r="B563" s="2"/>
      <c r="C563" s="2"/>
    </row>
    <row r="564" spans="2:3">
      <c r="B564" s="2"/>
      <c r="C564" s="2"/>
    </row>
    <row r="565" spans="2:3">
      <c r="B565" s="2"/>
      <c r="C565" s="2"/>
    </row>
    <row r="566" spans="2:3">
      <c r="B566" s="2"/>
      <c r="C566" s="2"/>
    </row>
    <row r="567" spans="2:3">
      <c r="B567" s="2"/>
      <c r="C567" s="2"/>
    </row>
    <row r="568" spans="2:3">
      <c r="B568" s="2"/>
      <c r="C568" s="2"/>
    </row>
    <row r="569" spans="2:3">
      <c r="B569" s="2"/>
      <c r="C569" s="2"/>
    </row>
    <row r="570" spans="2:3">
      <c r="B570" s="2"/>
      <c r="C570" s="2"/>
    </row>
    <row r="571" spans="2:3">
      <c r="B571" s="2"/>
      <c r="C571" s="2"/>
    </row>
    <row r="572" spans="2:3">
      <c r="B572" s="2"/>
      <c r="C572" s="2"/>
    </row>
    <row r="573" spans="2:3">
      <c r="B573" s="2"/>
      <c r="C573" s="2"/>
    </row>
    <row r="574" spans="2:3">
      <c r="B574" s="2"/>
      <c r="C574" s="2"/>
    </row>
    <row r="575" spans="2:3">
      <c r="B575" s="2"/>
      <c r="C575" s="2"/>
    </row>
    <row r="576" spans="2:3">
      <c r="B576" s="2"/>
      <c r="C576" s="2"/>
    </row>
    <row r="577" spans="2:3">
      <c r="B577" s="2"/>
      <c r="C577" s="2"/>
    </row>
    <row r="578" spans="2:3">
      <c r="B578" s="2"/>
      <c r="C578" s="2"/>
    </row>
    <row r="579" spans="2:3">
      <c r="B579" s="2"/>
      <c r="C579" s="2"/>
    </row>
    <row r="580" spans="2:3">
      <c r="B580" s="2"/>
      <c r="C580" s="2"/>
    </row>
    <row r="581" spans="2:3">
      <c r="B581" s="2"/>
      <c r="C581" s="2"/>
    </row>
    <row r="582" spans="2:3">
      <c r="B582" s="2"/>
      <c r="C582" s="2"/>
    </row>
    <row r="583" spans="2:3">
      <c r="B583" s="2"/>
      <c r="C583" s="2"/>
    </row>
    <row r="584" spans="2:3">
      <c r="B584" s="2"/>
      <c r="C584" s="2"/>
    </row>
    <row r="585" spans="2:3">
      <c r="B585" s="2"/>
      <c r="C585" s="2"/>
    </row>
    <row r="586" spans="2:3">
      <c r="B586" s="2"/>
      <c r="C586" s="2"/>
    </row>
    <row r="587" spans="2:3">
      <c r="B587" s="2"/>
      <c r="C587" s="2"/>
    </row>
    <row r="588" spans="2:3">
      <c r="B588" s="2"/>
      <c r="C588" s="2"/>
    </row>
    <row r="589" spans="2:3">
      <c r="B589" s="2"/>
      <c r="C589" s="2"/>
    </row>
    <row r="590" spans="2:3">
      <c r="B590" s="2"/>
      <c r="C590" s="2"/>
    </row>
    <row r="591" spans="2:3">
      <c r="B591" s="2"/>
      <c r="C591" s="2"/>
    </row>
    <row r="592" spans="2:3">
      <c r="B592" s="2"/>
      <c r="C592" s="2"/>
    </row>
    <row r="593" spans="2:3">
      <c r="B593" s="2"/>
      <c r="C593" s="2"/>
    </row>
    <row r="594" spans="2:3">
      <c r="B594" s="2"/>
      <c r="C594" s="2"/>
    </row>
    <row r="595" spans="2:3">
      <c r="B595" s="2"/>
      <c r="C595" s="2"/>
    </row>
    <row r="596" spans="2:3">
      <c r="B596" s="2"/>
      <c r="C596" s="2"/>
    </row>
    <row r="597" spans="2:3">
      <c r="B597" s="2"/>
      <c r="C597" s="2"/>
    </row>
    <row r="598" spans="2:3">
      <c r="B598" s="2"/>
      <c r="C598" s="2"/>
    </row>
    <row r="599" spans="2:3">
      <c r="B599" s="2"/>
      <c r="C599" s="2"/>
    </row>
    <row r="600" spans="2:3">
      <c r="B600" s="2"/>
      <c r="C600" s="2"/>
    </row>
    <row r="601" spans="2:3">
      <c r="B601" s="2"/>
      <c r="C601" s="2"/>
    </row>
    <row r="602" spans="2:3">
      <c r="B602" s="2"/>
      <c r="C602" s="2"/>
    </row>
    <row r="603" spans="2:3">
      <c r="B603" s="2"/>
      <c r="C603" s="2"/>
    </row>
    <row r="604" spans="2:3">
      <c r="B604" s="2"/>
      <c r="C604" s="2"/>
    </row>
    <row r="605" spans="2:3">
      <c r="B605" s="2"/>
      <c r="C605" s="2"/>
    </row>
    <row r="606" spans="2:3">
      <c r="B606" s="2"/>
      <c r="C606" s="2"/>
    </row>
    <row r="607" spans="2:3">
      <c r="B607" s="2"/>
      <c r="C607" s="2"/>
    </row>
    <row r="608" spans="2:3">
      <c r="B608" s="2"/>
      <c r="C608" s="2"/>
    </row>
    <row r="609" spans="2:3">
      <c r="B609" s="2"/>
      <c r="C609" s="2"/>
    </row>
    <row r="610" spans="2:3">
      <c r="B610" s="2"/>
      <c r="C610" s="2"/>
    </row>
    <row r="611" spans="2:3">
      <c r="B611" s="2"/>
      <c r="C611" s="2"/>
    </row>
    <row r="612" spans="2:3">
      <c r="B612" s="2"/>
      <c r="C612" s="2"/>
    </row>
    <row r="613" spans="2:3">
      <c r="B613" s="2"/>
      <c r="C613" s="2"/>
    </row>
    <row r="614" spans="2:3">
      <c r="B614" s="2"/>
      <c r="C614" s="2"/>
    </row>
    <row r="615" spans="2:3">
      <c r="B615" s="2"/>
      <c r="C615" s="2"/>
    </row>
    <row r="616" spans="2:3">
      <c r="B616" s="2"/>
      <c r="C616" s="2"/>
    </row>
    <row r="617" spans="2:3">
      <c r="B617" s="2"/>
      <c r="C617" s="2"/>
    </row>
    <row r="618" spans="2:3">
      <c r="B618" s="2"/>
      <c r="C618" s="2"/>
    </row>
    <row r="619" spans="2:3">
      <c r="B619" s="2"/>
      <c r="C619" s="2"/>
    </row>
    <row r="620" spans="2:3">
      <c r="B620" s="2"/>
      <c r="C620" s="2"/>
    </row>
    <row r="621" spans="2:3">
      <c r="B621" s="2"/>
      <c r="C621" s="2"/>
    </row>
    <row r="622" spans="2:3">
      <c r="B622" s="2"/>
      <c r="C622" s="2"/>
    </row>
    <row r="623" spans="2:3">
      <c r="B623" s="2"/>
      <c r="C623" s="2"/>
    </row>
    <row r="624" spans="2:3">
      <c r="B624" s="2"/>
      <c r="C624" s="2"/>
    </row>
    <row r="625" spans="2:3">
      <c r="B625" s="2"/>
      <c r="C625" s="2"/>
    </row>
    <row r="626" spans="2:3">
      <c r="B626" s="2"/>
      <c r="C626" s="2"/>
    </row>
    <row r="627" spans="2:3">
      <c r="B627" s="2"/>
      <c r="C627" s="2"/>
    </row>
    <row r="628" spans="2:3">
      <c r="B628" s="2"/>
      <c r="C628" s="2"/>
    </row>
    <row r="629" spans="2:3">
      <c r="B629" s="2"/>
      <c r="C629" s="2"/>
    </row>
    <row r="630" spans="2:3">
      <c r="B630" s="2"/>
      <c r="C630" s="2"/>
    </row>
    <row r="631" spans="2:3">
      <c r="B631" s="2"/>
      <c r="C631" s="2"/>
    </row>
    <row r="632" spans="2:3">
      <c r="B632" s="2"/>
      <c r="C632" s="2"/>
    </row>
    <row r="633" spans="2:3">
      <c r="B633" s="2"/>
      <c r="C633" s="2"/>
    </row>
    <row r="634" spans="2:3">
      <c r="B634" s="2"/>
      <c r="C634" s="2"/>
    </row>
    <row r="635" spans="2:3">
      <c r="B635" s="2"/>
      <c r="C635" s="2"/>
    </row>
    <row r="636" spans="2:3">
      <c r="B636" s="2"/>
      <c r="C636" s="2"/>
    </row>
    <row r="637" spans="2:3">
      <c r="B637" s="2"/>
      <c r="C637" s="2"/>
    </row>
    <row r="638" spans="2:3">
      <c r="B638" s="2"/>
      <c r="C638" s="2"/>
    </row>
    <row r="639" spans="2:3">
      <c r="B639" s="2"/>
      <c r="C639" s="2"/>
    </row>
    <row r="640" spans="2:3">
      <c r="B640" s="2"/>
      <c r="C640" s="2"/>
    </row>
    <row r="641" spans="2:3">
      <c r="B641" s="2"/>
      <c r="C641" s="2"/>
    </row>
    <row r="642" spans="2:3">
      <c r="B642" s="2"/>
      <c r="C642" s="2"/>
    </row>
    <row r="643" spans="2:3">
      <c r="B643" s="2"/>
      <c r="C643" s="2"/>
    </row>
    <row r="644" spans="2:3">
      <c r="B644" s="2"/>
      <c r="C644" s="2"/>
    </row>
    <row r="645" spans="2:3">
      <c r="B645" s="2"/>
      <c r="C645" s="2"/>
    </row>
    <row r="646" spans="2:3">
      <c r="B646" s="2"/>
      <c r="C646" s="2"/>
    </row>
    <row r="647" spans="2:3">
      <c r="B647" s="2"/>
      <c r="C647" s="2"/>
    </row>
    <row r="648" spans="2:3">
      <c r="B648" s="2"/>
      <c r="C648" s="2"/>
    </row>
    <row r="649" spans="2:3">
      <c r="B649" s="2"/>
      <c r="C649" s="2"/>
    </row>
    <row r="650" spans="2:3">
      <c r="B650" s="2"/>
      <c r="C650" s="2"/>
    </row>
    <row r="651" spans="2:3">
      <c r="B651" s="2"/>
      <c r="C651" s="2"/>
    </row>
    <row r="652" spans="2:3">
      <c r="B652" s="2"/>
      <c r="C652" s="2"/>
    </row>
    <row r="653" spans="2:3">
      <c r="B653" s="2"/>
      <c r="C653" s="2"/>
    </row>
    <row r="654" spans="2:3">
      <c r="B654" s="2"/>
      <c r="C654" s="2"/>
    </row>
    <row r="655" spans="2:3">
      <c r="B655" s="2"/>
      <c r="C655" s="2"/>
    </row>
    <row r="656" spans="2:3">
      <c r="B656" s="2"/>
      <c r="C656" s="2"/>
    </row>
    <row r="657" spans="2:3">
      <c r="B657" s="2"/>
      <c r="C657" s="2"/>
    </row>
    <row r="658" spans="2:3">
      <c r="B658" s="2"/>
      <c r="C658" s="2"/>
    </row>
    <row r="659" spans="2:3">
      <c r="B659" s="2"/>
      <c r="C659" s="2"/>
    </row>
    <row r="660" spans="2:3">
      <c r="B660" s="2"/>
      <c r="C660" s="2"/>
    </row>
    <row r="661" spans="2:3">
      <c r="B661" s="2"/>
      <c r="C661" s="2"/>
    </row>
    <row r="662" spans="2:3">
      <c r="B662" s="2"/>
      <c r="C662" s="2"/>
    </row>
    <row r="663" spans="2:3">
      <c r="B663" s="2"/>
      <c r="C663" s="2"/>
    </row>
    <row r="664" spans="2:3">
      <c r="B664" s="2"/>
      <c r="C664" s="2"/>
    </row>
    <row r="665" spans="2:3">
      <c r="B665" s="2"/>
      <c r="C665" s="2"/>
    </row>
    <row r="666" spans="2:3">
      <c r="B666" s="2"/>
      <c r="C666" s="2"/>
    </row>
    <row r="667" spans="2:3">
      <c r="B667" s="2"/>
      <c r="C667" s="2"/>
    </row>
    <row r="668" spans="2:3">
      <c r="B668" s="2"/>
      <c r="C668" s="2"/>
    </row>
    <row r="669" spans="2:3">
      <c r="B669" s="2"/>
      <c r="C669" s="2"/>
    </row>
    <row r="670" spans="2:3">
      <c r="B670" s="2"/>
      <c r="C670" s="2"/>
    </row>
    <row r="671" spans="2:3">
      <c r="B671" s="2"/>
      <c r="C671" s="2"/>
    </row>
    <row r="672" spans="2:3">
      <c r="B672" s="2"/>
      <c r="C672" s="2"/>
    </row>
    <row r="673" spans="2:3">
      <c r="B673" s="2"/>
      <c r="C673" s="2"/>
    </row>
    <row r="674" spans="2:3">
      <c r="B674" s="2"/>
      <c r="C674" s="2"/>
    </row>
    <row r="675" spans="2:3">
      <c r="B675" s="2"/>
      <c r="C675" s="2"/>
    </row>
    <row r="676" spans="2:3">
      <c r="B676" s="2"/>
      <c r="C676" s="2"/>
    </row>
    <row r="677" spans="2:3">
      <c r="B677" s="2"/>
      <c r="C677" s="2"/>
    </row>
    <row r="678" spans="2:3">
      <c r="B678" s="2"/>
      <c r="C678" s="2"/>
    </row>
    <row r="679" spans="2:3">
      <c r="B679" s="2"/>
      <c r="C679" s="2"/>
    </row>
    <row r="680" spans="2:3">
      <c r="B680" s="2"/>
      <c r="C680" s="2"/>
    </row>
    <row r="681" spans="2:3">
      <c r="B681" s="2"/>
      <c r="C681" s="2"/>
    </row>
    <row r="682" spans="2:3">
      <c r="B682" s="2"/>
      <c r="C682" s="2"/>
    </row>
    <row r="683" spans="2:3">
      <c r="B683" s="2"/>
      <c r="C683" s="2"/>
    </row>
    <row r="684" spans="2:3">
      <c r="B684" s="2"/>
      <c r="C684" s="2"/>
    </row>
    <row r="685" spans="2:3">
      <c r="B685" s="2"/>
      <c r="C685" s="2"/>
    </row>
    <row r="686" spans="2:3">
      <c r="B686" s="2"/>
      <c r="C686" s="2"/>
    </row>
    <row r="687" spans="2:3">
      <c r="B687" s="2"/>
      <c r="C687" s="2"/>
    </row>
    <row r="688" spans="2:3">
      <c r="B688" s="2"/>
      <c r="C688" s="2"/>
    </row>
    <row r="689" spans="2:3">
      <c r="B689" s="2"/>
      <c r="C689" s="2"/>
    </row>
    <row r="690" spans="2:3">
      <c r="B690" s="2"/>
      <c r="C690" s="2"/>
    </row>
    <row r="691" spans="2:3">
      <c r="B691" s="2"/>
      <c r="C691" s="2"/>
    </row>
    <row r="692" spans="2:3">
      <c r="B692" s="2"/>
      <c r="C692" s="2"/>
    </row>
    <row r="693" spans="2:3">
      <c r="B693" s="2"/>
      <c r="C693" s="2"/>
    </row>
    <row r="694" spans="2:3">
      <c r="B694" s="2"/>
      <c r="C694" s="2"/>
    </row>
    <row r="695" spans="2:3">
      <c r="B695" s="2"/>
      <c r="C695" s="2"/>
    </row>
    <row r="696" spans="2:3">
      <c r="B696" s="2"/>
      <c r="C696" s="2"/>
    </row>
    <row r="697" spans="2:3">
      <c r="B697" s="2"/>
      <c r="C697" s="2"/>
    </row>
    <row r="698" spans="2:3">
      <c r="B698" s="2"/>
      <c r="C698" s="2"/>
    </row>
    <row r="699" spans="2:3">
      <c r="B699" s="2"/>
      <c r="C699" s="2"/>
    </row>
    <row r="700" spans="2:3">
      <c r="B700" s="2"/>
      <c r="C700" s="2"/>
    </row>
    <row r="701" spans="2:3">
      <c r="B701" s="2"/>
      <c r="C701" s="2"/>
    </row>
    <row r="702" spans="2:3">
      <c r="B702" s="2"/>
      <c r="C702" s="2"/>
    </row>
    <row r="703" spans="2:3">
      <c r="B703" s="2"/>
      <c r="C703" s="2"/>
    </row>
    <row r="704" spans="2:3">
      <c r="B704" s="2"/>
      <c r="C704" s="2"/>
    </row>
    <row r="705" spans="2:3">
      <c r="B705" s="2"/>
      <c r="C705" s="2"/>
    </row>
    <row r="706" spans="2:3">
      <c r="B706" s="2"/>
      <c r="C706" s="2"/>
    </row>
    <row r="707" spans="2:3">
      <c r="B707" s="2"/>
      <c r="C707" s="2"/>
    </row>
    <row r="708" spans="2:3">
      <c r="B708" s="2"/>
      <c r="C708" s="2"/>
    </row>
    <row r="709" spans="2:3">
      <c r="B709" s="2"/>
      <c r="C709" s="2"/>
    </row>
    <row r="710" spans="2:3">
      <c r="B710" s="2"/>
      <c r="C710" s="2"/>
    </row>
    <row r="711" spans="2:3">
      <c r="B711" s="2"/>
      <c r="C711" s="2"/>
    </row>
    <row r="712" spans="2:3">
      <c r="B712" s="2"/>
      <c r="C712" s="2"/>
    </row>
    <row r="713" spans="2:3">
      <c r="B713" s="2"/>
      <c r="C713" s="2"/>
    </row>
    <row r="714" spans="2:3">
      <c r="B714" s="2"/>
      <c r="C714" s="2"/>
    </row>
    <row r="715" spans="2:3">
      <c r="B715" s="2"/>
      <c r="C715" s="2"/>
    </row>
    <row r="716" spans="2:3">
      <c r="B716" s="2"/>
      <c r="C716" s="2"/>
    </row>
    <row r="717" spans="2:3">
      <c r="B717" s="2"/>
      <c r="C717" s="2"/>
    </row>
    <row r="718" spans="2:3">
      <c r="B718" s="2"/>
      <c r="C718" s="2"/>
    </row>
    <row r="719" spans="2:3">
      <c r="B719" s="2"/>
      <c r="C719" s="2"/>
    </row>
    <row r="720" spans="2:3">
      <c r="B720" s="2"/>
      <c r="C720" s="2"/>
    </row>
    <row r="721" spans="2:3">
      <c r="B721" s="2"/>
      <c r="C721" s="2"/>
    </row>
    <row r="722" spans="2:3">
      <c r="B722" s="2"/>
      <c r="C722" s="2"/>
    </row>
    <row r="723" spans="2:3">
      <c r="B723" s="2"/>
      <c r="C723" s="2"/>
    </row>
    <row r="724" spans="2:3">
      <c r="B724" s="2"/>
      <c r="C724" s="2"/>
    </row>
    <row r="725" spans="2:3">
      <c r="B725" s="2"/>
      <c r="C725" s="2"/>
    </row>
    <row r="726" spans="2:3">
      <c r="B726" s="2"/>
      <c r="C726" s="2"/>
    </row>
    <row r="727" spans="2:3">
      <c r="B727" s="2"/>
      <c r="C727" s="2"/>
    </row>
    <row r="728" spans="2:3">
      <c r="B728" s="2"/>
      <c r="C728" s="2"/>
    </row>
    <row r="729" spans="2:3">
      <c r="B729" s="2"/>
      <c r="C729" s="2"/>
    </row>
    <row r="730" spans="2:3">
      <c r="B730" s="2"/>
      <c r="C730" s="2"/>
    </row>
    <row r="731" spans="2:3">
      <c r="B731" s="2"/>
      <c r="C731" s="2"/>
    </row>
    <row r="732" spans="2:3">
      <c r="B732" s="2"/>
      <c r="C732" s="2"/>
    </row>
    <row r="733" spans="2:3">
      <c r="B733" s="2"/>
      <c r="C733" s="2"/>
    </row>
    <row r="734" spans="2:3">
      <c r="B734" s="2"/>
      <c r="C734" s="2"/>
    </row>
    <row r="735" spans="2:3">
      <c r="B735" s="2"/>
      <c r="C735" s="2"/>
    </row>
    <row r="736" spans="2:3">
      <c r="B736" s="2"/>
      <c r="C736" s="2"/>
    </row>
    <row r="737" spans="2:3">
      <c r="B737" s="2"/>
      <c r="C737" s="2"/>
    </row>
    <row r="738" spans="2:3">
      <c r="B738" s="2"/>
      <c r="C738" s="2"/>
    </row>
    <row r="739" spans="2:3">
      <c r="B739" s="2"/>
      <c r="C739" s="2"/>
    </row>
    <row r="740" spans="2:3">
      <c r="B740" s="2"/>
      <c r="C740" s="2"/>
    </row>
    <row r="741" spans="2:3">
      <c r="B741" s="2"/>
      <c r="C741" s="2"/>
    </row>
    <row r="742" spans="2:3">
      <c r="B742" s="2"/>
      <c r="C742" s="2"/>
    </row>
    <row r="743" spans="2:3">
      <c r="B743" s="2"/>
      <c r="C743" s="2"/>
    </row>
    <row r="744" spans="2:3">
      <c r="B744" s="2"/>
      <c r="C744" s="2"/>
    </row>
    <row r="745" spans="2:3">
      <c r="B745" s="2"/>
      <c r="C745" s="2"/>
    </row>
    <row r="746" spans="2:3">
      <c r="B746" s="2"/>
      <c r="C746" s="2"/>
    </row>
    <row r="747" spans="2:3">
      <c r="B747" s="2"/>
      <c r="C747" s="2"/>
    </row>
    <row r="748" spans="2:3">
      <c r="B748" s="2"/>
      <c r="C748" s="2"/>
    </row>
    <row r="749" spans="2:3">
      <c r="B749" s="2"/>
      <c r="C749" s="2"/>
    </row>
    <row r="750" spans="2:3">
      <c r="B750" s="2"/>
      <c r="C750" s="2"/>
    </row>
    <row r="751" spans="2:3">
      <c r="B751" s="2"/>
      <c r="C751" s="2"/>
    </row>
    <row r="752" spans="2:3">
      <c r="B752" s="2"/>
      <c r="C752" s="2"/>
    </row>
    <row r="753" spans="2:3">
      <c r="B753" s="2"/>
      <c r="C753" s="2"/>
    </row>
    <row r="754" spans="2:3">
      <c r="B754" s="2"/>
      <c r="C754" s="2"/>
    </row>
    <row r="755" spans="2:3">
      <c r="B755" s="2"/>
      <c r="C755" s="2"/>
    </row>
    <row r="756" spans="2:3">
      <c r="B756" s="2"/>
      <c r="C756" s="2"/>
    </row>
    <row r="757" spans="2:3">
      <c r="B757" s="2"/>
      <c r="C757" s="2"/>
    </row>
    <row r="758" spans="2:3">
      <c r="B758" s="2"/>
      <c r="C758" s="2"/>
    </row>
    <row r="759" spans="2:3">
      <c r="B759" s="2"/>
      <c r="C759" s="2"/>
    </row>
    <row r="760" spans="2:3">
      <c r="B760" s="2"/>
      <c r="C760" s="2"/>
    </row>
    <row r="761" spans="2:3">
      <c r="B761" s="2"/>
      <c r="C761" s="2"/>
    </row>
    <row r="762" spans="2:3">
      <c r="B762" s="2"/>
      <c r="C762" s="2"/>
    </row>
    <row r="763" spans="2:3">
      <c r="B763" s="2"/>
      <c r="C763" s="2"/>
    </row>
    <row r="764" spans="2:3">
      <c r="B764" s="2"/>
      <c r="C764" s="2"/>
    </row>
    <row r="765" spans="2:3">
      <c r="B765" s="2"/>
      <c r="C765" s="2"/>
    </row>
    <row r="766" spans="2:3">
      <c r="B766" s="2"/>
      <c r="C766" s="2"/>
    </row>
    <row r="767" spans="2:3">
      <c r="B767" s="2"/>
      <c r="C767" s="2"/>
    </row>
    <row r="768" spans="2:3">
      <c r="B768" s="2"/>
      <c r="C768" s="2"/>
    </row>
    <row r="769" spans="2:3">
      <c r="B769" s="2"/>
      <c r="C769" s="2"/>
    </row>
    <row r="770" spans="2:3">
      <c r="B770" s="2"/>
      <c r="C770" s="2"/>
    </row>
    <row r="771" spans="2:3">
      <c r="B771" s="2"/>
      <c r="C771" s="2"/>
    </row>
    <row r="772" spans="2:3">
      <c r="B772" s="2"/>
      <c r="C772" s="2"/>
    </row>
    <row r="773" spans="2:3">
      <c r="B773" s="2"/>
      <c r="C773" s="2"/>
    </row>
    <row r="774" spans="2:3">
      <c r="B774" s="2"/>
      <c r="C774" s="2"/>
    </row>
    <row r="775" spans="2:3">
      <c r="B775" s="2"/>
      <c r="C775" s="2"/>
    </row>
    <row r="776" spans="2:3">
      <c r="B776" s="2"/>
      <c r="C776" s="2"/>
    </row>
    <row r="777" spans="2:3">
      <c r="B777" s="2"/>
      <c r="C777" s="2"/>
    </row>
    <row r="778" spans="2:3">
      <c r="B778" s="2"/>
      <c r="C778" s="2"/>
    </row>
    <row r="779" spans="2:3">
      <c r="B779" s="2"/>
      <c r="C779" s="2"/>
    </row>
    <row r="780" spans="2:3">
      <c r="B780" s="2"/>
      <c r="C780" s="2"/>
    </row>
    <row r="781" spans="2:3">
      <c r="B781" s="2"/>
      <c r="C781" s="2"/>
    </row>
    <row r="782" spans="2:3">
      <c r="B782" s="2"/>
      <c r="C782" s="2"/>
    </row>
    <row r="783" spans="2:3">
      <c r="B783" s="2"/>
      <c r="C783" s="2"/>
    </row>
    <row r="784" spans="2:3">
      <c r="B784" s="2"/>
      <c r="C784" s="2"/>
    </row>
    <row r="785" spans="2:3">
      <c r="B785" s="2"/>
      <c r="C785" s="2"/>
    </row>
    <row r="786" spans="2:3">
      <c r="B786" s="2"/>
      <c r="C786" s="2"/>
    </row>
    <row r="787" spans="2:3">
      <c r="B787" s="2"/>
      <c r="C787" s="2"/>
    </row>
    <row r="788" spans="2:3">
      <c r="B788" s="2"/>
      <c r="C788" s="2"/>
    </row>
    <row r="789" spans="2:3">
      <c r="B789" s="2"/>
      <c r="C789" s="2"/>
    </row>
    <row r="790" spans="2:3">
      <c r="B790" s="2"/>
      <c r="C790" s="2"/>
    </row>
    <row r="791" spans="2:3">
      <c r="B791" s="2"/>
      <c r="C791" s="2"/>
    </row>
    <row r="792" spans="2:3">
      <c r="B792" s="2"/>
      <c r="C792" s="2"/>
    </row>
    <row r="793" spans="2:3">
      <c r="B793" s="2"/>
      <c r="C793" s="2"/>
    </row>
    <row r="794" spans="2:3">
      <c r="B794" s="2"/>
      <c r="C794" s="2"/>
    </row>
    <row r="795" spans="2:3">
      <c r="B795" s="2"/>
      <c r="C795" s="2"/>
    </row>
    <row r="796" spans="2:3">
      <c r="B796" s="2"/>
      <c r="C796" s="2"/>
    </row>
    <row r="797" spans="2:3">
      <c r="B797" s="2"/>
      <c r="C797" s="2"/>
    </row>
    <row r="798" spans="2:3">
      <c r="B798" s="2"/>
      <c r="C798" s="2"/>
    </row>
    <row r="799" spans="2:3">
      <c r="B799" s="2"/>
      <c r="C799" s="2"/>
    </row>
    <row r="800" spans="2:3">
      <c r="B800" s="2"/>
      <c r="C800" s="2"/>
    </row>
    <row r="801" spans="2:3">
      <c r="B801" s="2"/>
      <c r="C801" s="2"/>
    </row>
    <row r="802" spans="2:3">
      <c r="B802" s="2"/>
      <c r="C802" s="2"/>
    </row>
    <row r="803" spans="2:3">
      <c r="B803" s="2"/>
      <c r="C803" s="2"/>
    </row>
    <row r="804" spans="2:3">
      <c r="B804" s="2"/>
      <c r="C804" s="2"/>
    </row>
    <row r="805" spans="2:3">
      <c r="B805" s="2"/>
      <c r="C805" s="2"/>
    </row>
    <row r="806" spans="2:3">
      <c r="B806" s="2"/>
      <c r="C806" s="2"/>
    </row>
    <row r="807" spans="2:3">
      <c r="B807" s="2"/>
      <c r="C807" s="2"/>
    </row>
    <row r="808" spans="2:3">
      <c r="B808" s="2"/>
      <c r="C808" s="2"/>
    </row>
    <row r="809" spans="2:3">
      <c r="B809" s="2"/>
      <c r="C809" s="2"/>
    </row>
    <row r="810" spans="2:3">
      <c r="B810" s="2"/>
      <c r="C810" s="2"/>
    </row>
    <row r="811" spans="2:3">
      <c r="B811" s="2"/>
      <c r="C811" s="2"/>
    </row>
    <row r="812" spans="2:3">
      <c r="B812" s="2"/>
      <c r="C812" s="2"/>
    </row>
    <row r="813" spans="2:3">
      <c r="B813" s="2"/>
      <c r="C813" s="2"/>
    </row>
    <row r="814" spans="2:3">
      <c r="B814" s="2"/>
      <c r="C814" s="2"/>
    </row>
    <row r="815" spans="2:3">
      <c r="B815" s="2"/>
      <c r="C815" s="2"/>
    </row>
    <row r="816" spans="2:3">
      <c r="B816" s="2"/>
      <c r="C816" s="2"/>
    </row>
    <row r="817" spans="2:3">
      <c r="B817" s="2"/>
      <c r="C817" s="2"/>
    </row>
    <row r="818" spans="2:3">
      <c r="B818" s="2"/>
      <c r="C818" s="2"/>
    </row>
    <row r="819" spans="2:3">
      <c r="B819" s="2"/>
      <c r="C819" s="2"/>
    </row>
    <row r="820" spans="2:3">
      <c r="B820" s="2"/>
      <c r="C820" s="2"/>
    </row>
    <row r="821" spans="2:3">
      <c r="B821" s="2"/>
      <c r="C821" s="2"/>
    </row>
    <row r="822" spans="2:3">
      <c r="B822" s="2"/>
      <c r="C822" s="2"/>
    </row>
    <row r="823" spans="2:3">
      <c r="B823" s="2"/>
      <c r="C823" s="2"/>
    </row>
    <row r="824" spans="2:3">
      <c r="B824" s="2"/>
      <c r="C824" s="2"/>
    </row>
    <row r="825" spans="2:3">
      <c r="B825" s="2"/>
      <c r="C825" s="2"/>
    </row>
    <row r="826" spans="2:3">
      <c r="B826" s="2"/>
      <c r="C826" s="2"/>
    </row>
    <row r="827" spans="2:3">
      <c r="B827" s="2"/>
      <c r="C827" s="2"/>
    </row>
    <row r="828" spans="2:3">
      <c r="B828" s="2"/>
      <c r="C828" s="2"/>
    </row>
    <row r="829" spans="2:3">
      <c r="B829" s="2"/>
      <c r="C829" s="2"/>
    </row>
    <row r="830" spans="2:3">
      <c r="B830" s="2"/>
      <c r="C830" s="2"/>
    </row>
    <row r="831" spans="2:3">
      <c r="B831" s="2"/>
      <c r="C831" s="2"/>
    </row>
    <row r="832" spans="2:3">
      <c r="B832" s="2"/>
      <c r="C832" s="2"/>
    </row>
    <row r="833" spans="2:3">
      <c r="B833" s="2"/>
      <c r="C833" s="2"/>
    </row>
    <row r="834" spans="2:3">
      <c r="B834" s="2"/>
      <c r="C834" s="2"/>
    </row>
    <row r="835" spans="2:3">
      <c r="B835" s="2"/>
      <c r="C835" s="2"/>
    </row>
    <row r="836" spans="2:3">
      <c r="B836" s="2"/>
      <c r="C836" s="2"/>
    </row>
    <row r="837" spans="2:3">
      <c r="B837" s="2"/>
      <c r="C837" s="2"/>
    </row>
    <row r="838" spans="2:3">
      <c r="B838" s="2"/>
      <c r="C838" s="2"/>
    </row>
    <row r="839" spans="2:3">
      <c r="B839" s="2"/>
      <c r="C839" s="2"/>
    </row>
    <row r="840" spans="2:3">
      <c r="B840" s="2"/>
      <c r="C840" s="2"/>
    </row>
    <row r="841" spans="2:3">
      <c r="B841" s="2"/>
      <c r="C841" s="2"/>
    </row>
    <row r="842" spans="2:3">
      <c r="B842" s="2"/>
      <c r="C842" s="2"/>
    </row>
    <row r="843" spans="2:3">
      <c r="B843" s="2"/>
      <c r="C843" s="2"/>
    </row>
    <row r="844" spans="2:3">
      <c r="B844" s="2"/>
      <c r="C844" s="2"/>
    </row>
    <row r="845" spans="2:3">
      <c r="B845" s="2"/>
      <c r="C845" s="2"/>
    </row>
    <row r="846" spans="2:3">
      <c r="B846" s="2"/>
      <c r="C846" s="2"/>
    </row>
    <row r="847" spans="2:3">
      <c r="B847" s="2"/>
      <c r="C847" s="2"/>
    </row>
    <row r="848" spans="2:3">
      <c r="B848" s="2"/>
      <c r="C848" s="2"/>
    </row>
    <row r="849" spans="2:3">
      <c r="B849" s="2"/>
      <c r="C849" s="2"/>
    </row>
    <row r="850" spans="2:3">
      <c r="B850" s="2"/>
      <c r="C850" s="2"/>
    </row>
    <row r="851" spans="2:3">
      <c r="B851" s="2"/>
      <c r="C851" s="2"/>
    </row>
    <row r="852" spans="2:3">
      <c r="B852" s="2"/>
      <c r="C852" s="2"/>
    </row>
    <row r="853" spans="2:3">
      <c r="B853" s="2"/>
      <c r="C853" s="2"/>
    </row>
    <row r="854" spans="2:3">
      <c r="B854" s="2"/>
      <c r="C854" s="2"/>
    </row>
    <row r="855" spans="2:3">
      <c r="B855" s="2"/>
      <c r="C855" s="2"/>
    </row>
    <row r="856" spans="2:3">
      <c r="B856" s="2"/>
      <c r="C856" s="2"/>
    </row>
    <row r="857" spans="2:3">
      <c r="B857" s="2"/>
      <c r="C857" s="2"/>
    </row>
    <row r="858" spans="2:3">
      <c r="B858" s="2"/>
      <c r="C858" s="2"/>
    </row>
    <row r="859" spans="2:3">
      <c r="B859" s="2"/>
      <c r="C859" s="2"/>
    </row>
    <row r="860" spans="2:3">
      <c r="B860" s="2"/>
      <c r="C860" s="2"/>
    </row>
    <row r="861" spans="2:3">
      <c r="B861" s="2"/>
      <c r="C861" s="2"/>
    </row>
    <row r="862" spans="2:3">
      <c r="B862" s="2"/>
      <c r="C862" s="2"/>
    </row>
    <row r="863" spans="2:3">
      <c r="B863" s="2"/>
      <c r="C863" s="2"/>
    </row>
    <row r="864" spans="2:3">
      <c r="B864" s="2"/>
      <c r="C864" s="2"/>
    </row>
    <row r="865" spans="2:3">
      <c r="B865" s="2"/>
      <c r="C865" s="2"/>
    </row>
    <row r="866" spans="2:3">
      <c r="B866" s="2"/>
      <c r="C866" s="2"/>
    </row>
    <row r="867" spans="2:3">
      <c r="B867" s="2"/>
      <c r="C867" s="2"/>
    </row>
    <row r="868" spans="2:3">
      <c r="B868" s="2"/>
      <c r="C868" s="2"/>
    </row>
    <row r="869" spans="2:3">
      <c r="B869" s="2"/>
      <c r="C869" s="2"/>
    </row>
    <row r="870" spans="2:3">
      <c r="B870" s="2"/>
      <c r="C870" s="2"/>
    </row>
    <row r="871" spans="2:3">
      <c r="B871" s="2"/>
      <c r="C871" s="2"/>
    </row>
    <row r="872" spans="2:3">
      <c r="B872" s="2"/>
      <c r="C872" s="2"/>
    </row>
    <row r="873" spans="2:3">
      <c r="B873" s="2"/>
      <c r="C873" s="2"/>
    </row>
    <row r="874" spans="2:3">
      <c r="B874" s="2"/>
      <c r="C874" s="2"/>
    </row>
    <row r="875" spans="2:3">
      <c r="B875" s="2"/>
      <c r="C875" s="2"/>
    </row>
    <row r="876" spans="2:3">
      <c r="B876" s="2"/>
      <c r="C876" s="2"/>
    </row>
    <row r="877" spans="2:3">
      <c r="B877" s="2"/>
      <c r="C877" s="2"/>
    </row>
    <row r="878" spans="2:3">
      <c r="B878" s="2"/>
      <c r="C878" s="2"/>
    </row>
    <row r="879" spans="2:3">
      <c r="B879" s="2"/>
      <c r="C879" s="2"/>
    </row>
    <row r="880" spans="2:3">
      <c r="B880" s="2"/>
      <c r="C880" s="2"/>
    </row>
    <row r="881" spans="2:3">
      <c r="B881" s="2"/>
      <c r="C881" s="2"/>
    </row>
    <row r="882" spans="2:3">
      <c r="B882" s="2"/>
      <c r="C882" s="2"/>
    </row>
    <row r="883" spans="2:3">
      <c r="B883" s="2"/>
      <c r="C883" s="2"/>
    </row>
    <row r="884" spans="2:3">
      <c r="B884" s="2"/>
      <c r="C884" s="2"/>
    </row>
    <row r="885" spans="2:3">
      <c r="B885" s="2"/>
      <c r="C885" s="2"/>
    </row>
    <row r="886" spans="2:3">
      <c r="B886" s="2"/>
      <c r="C886" s="2"/>
    </row>
    <row r="887" spans="2:3">
      <c r="B887" s="2"/>
      <c r="C887" s="2"/>
    </row>
    <row r="888" spans="2:3">
      <c r="B888" s="2"/>
      <c r="C888" s="2"/>
    </row>
    <row r="889" spans="2:3">
      <c r="B889" s="2"/>
      <c r="C889" s="2"/>
    </row>
    <row r="890" spans="2:3">
      <c r="B890" s="2"/>
      <c r="C890" s="2"/>
    </row>
    <row r="891" spans="2:3">
      <c r="B891" s="2"/>
      <c r="C891" s="2"/>
    </row>
    <row r="892" spans="2:3">
      <c r="B892" s="2"/>
      <c r="C892" s="2"/>
    </row>
    <row r="893" spans="2:3">
      <c r="B893" s="2"/>
      <c r="C893" s="2"/>
    </row>
    <row r="894" spans="2:3">
      <c r="B894" s="2"/>
      <c r="C894" s="2"/>
    </row>
    <row r="895" spans="2:3">
      <c r="B895" s="2"/>
      <c r="C895" s="2"/>
    </row>
    <row r="896" spans="2:3">
      <c r="B896" s="2"/>
      <c r="C896" s="2"/>
    </row>
    <row r="897" spans="2:3">
      <c r="B897" s="2"/>
      <c r="C897" s="2"/>
    </row>
    <row r="898" spans="2:3">
      <c r="B898" s="2"/>
      <c r="C898" s="2"/>
    </row>
    <row r="899" spans="2:3">
      <c r="B899" s="2"/>
      <c r="C899" s="2"/>
    </row>
    <row r="900" spans="2:3">
      <c r="B900" s="2"/>
      <c r="C900" s="2"/>
    </row>
    <row r="901" spans="2:3">
      <c r="B901" s="2"/>
      <c r="C901" s="2"/>
    </row>
    <row r="902" spans="2:3">
      <c r="B902" s="2"/>
      <c r="C902" s="2"/>
    </row>
    <row r="903" spans="2:3">
      <c r="B903" s="2"/>
      <c r="C903" s="2"/>
    </row>
    <row r="904" spans="2:3">
      <c r="B904" s="2"/>
      <c r="C904" s="2"/>
    </row>
    <row r="905" spans="2:3">
      <c r="B905" s="2"/>
      <c r="C905" s="2"/>
    </row>
    <row r="906" spans="2:3">
      <c r="B906" s="2"/>
      <c r="C906" s="2"/>
    </row>
    <row r="907" spans="2:3">
      <c r="B907" s="2"/>
      <c r="C907" s="2"/>
    </row>
    <row r="908" spans="2:3">
      <c r="B908" s="2"/>
      <c r="C908" s="2"/>
    </row>
    <row r="909" spans="2:3">
      <c r="B909" s="2"/>
      <c r="C909" s="2"/>
    </row>
    <row r="910" spans="2:3">
      <c r="B910" s="2"/>
      <c r="C910" s="2"/>
    </row>
    <row r="911" spans="2:3">
      <c r="B911" s="2"/>
      <c r="C911" s="2"/>
    </row>
    <row r="912" spans="2:3">
      <c r="B912" s="2"/>
      <c r="C912" s="2"/>
    </row>
    <row r="913" spans="2:3">
      <c r="B913" s="2"/>
      <c r="C913" s="2"/>
    </row>
    <row r="914" spans="2:3">
      <c r="B914" s="2"/>
      <c r="C914" s="2"/>
    </row>
    <row r="915" spans="2:3">
      <c r="B915" s="2"/>
      <c r="C915" s="2"/>
    </row>
    <row r="916" spans="2:3">
      <c r="B916" s="2"/>
      <c r="C916" s="2"/>
    </row>
    <row r="917" spans="2:3">
      <c r="B917" s="2"/>
      <c r="C917" s="2"/>
    </row>
    <row r="918" spans="2:3">
      <c r="B918" s="2"/>
      <c r="C918" s="2"/>
    </row>
    <row r="919" spans="2:3">
      <c r="B919" s="2"/>
      <c r="C919" s="2"/>
    </row>
    <row r="920" spans="2:3">
      <c r="B920" s="2"/>
      <c r="C920" s="2"/>
    </row>
    <row r="921" spans="2:3">
      <c r="B921" s="2"/>
      <c r="C921" s="2"/>
    </row>
    <row r="922" spans="2:3">
      <c r="B922" s="2"/>
      <c r="C922" s="2"/>
    </row>
    <row r="923" spans="2:3">
      <c r="B923" s="2"/>
      <c r="C923" s="2"/>
    </row>
    <row r="924" spans="2:3">
      <c r="B924" s="2"/>
      <c r="C924" s="2"/>
    </row>
    <row r="925" spans="2:3">
      <c r="B925" s="2"/>
      <c r="C925" s="2"/>
    </row>
    <row r="926" spans="2:3">
      <c r="B926" s="2"/>
      <c r="C926" s="2"/>
    </row>
    <row r="927" spans="2:3">
      <c r="B927" s="2"/>
      <c r="C927" s="2"/>
    </row>
    <row r="928" spans="2:3">
      <c r="B928" s="2"/>
      <c r="C928" s="2"/>
    </row>
    <row r="929" spans="2:3">
      <c r="B929" s="2"/>
      <c r="C929" s="2"/>
    </row>
    <row r="930" spans="2:3">
      <c r="B930" s="2"/>
      <c r="C930" s="2"/>
    </row>
    <row r="931" spans="2:3">
      <c r="B931" s="2"/>
      <c r="C931" s="2"/>
    </row>
    <row r="932" spans="2:3">
      <c r="B932" s="2"/>
      <c r="C932" s="2"/>
    </row>
    <row r="933" spans="2:3">
      <c r="B933" s="2"/>
      <c r="C933" s="2"/>
    </row>
    <row r="934" spans="2:3">
      <c r="B934" s="2"/>
      <c r="C934" s="2"/>
    </row>
    <row r="935" spans="2:3">
      <c r="B935" s="2"/>
      <c r="C935" s="2"/>
    </row>
    <row r="936" spans="2:3">
      <c r="B936" s="2"/>
      <c r="C936" s="2"/>
    </row>
    <row r="937" spans="2:3">
      <c r="B937" s="2"/>
      <c r="C937" s="2"/>
    </row>
    <row r="938" spans="2:3">
      <c r="B938" s="2"/>
      <c r="C938" s="2"/>
    </row>
    <row r="939" spans="2:3">
      <c r="B939" s="2"/>
      <c r="C939" s="2"/>
    </row>
    <row r="940" spans="2:3">
      <c r="B940" s="2"/>
      <c r="C940" s="2"/>
    </row>
    <row r="941" spans="2:3">
      <c r="B941" s="2"/>
      <c r="C941" s="2"/>
    </row>
    <row r="942" spans="2:3">
      <c r="B942" s="2"/>
      <c r="C942" s="2"/>
    </row>
    <row r="943" spans="2:3">
      <c r="B943" s="2"/>
      <c r="C943" s="2"/>
    </row>
    <row r="944" spans="2:3">
      <c r="B944" s="2"/>
      <c r="C944" s="2"/>
    </row>
    <row r="945" spans="2:3">
      <c r="B945" s="2"/>
      <c r="C945" s="2"/>
    </row>
    <row r="946" spans="2:3">
      <c r="B946" s="2"/>
      <c r="C946" s="2"/>
    </row>
    <row r="947" spans="2:3">
      <c r="B947" s="2"/>
      <c r="C947" s="2"/>
    </row>
    <row r="948" spans="2:3">
      <c r="B948" s="2"/>
      <c r="C948" s="2"/>
    </row>
    <row r="949" spans="2:3">
      <c r="B949" s="2"/>
      <c r="C949" s="2"/>
    </row>
    <row r="950" spans="2:3">
      <c r="B950" s="2"/>
      <c r="C950" s="2"/>
    </row>
    <row r="951" spans="2:3">
      <c r="B951" s="2"/>
      <c r="C951" s="2"/>
    </row>
    <row r="952" spans="2:3">
      <c r="B952" s="2"/>
      <c r="C952" s="2"/>
    </row>
    <row r="953" spans="2:3">
      <c r="B953" s="2"/>
      <c r="C953" s="2"/>
    </row>
    <row r="954" spans="2:3">
      <c r="B954" s="2"/>
      <c r="C954" s="2"/>
    </row>
    <row r="955" spans="2:3">
      <c r="B955" s="2"/>
      <c r="C955" s="2"/>
    </row>
    <row r="956" spans="2:3">
      <c r="B956" s="2"/>
      <c r="C956" s="2"/>
    </row>
    <row r="957" spans="2:3">
      <c r="B957" s="2"/>
      <c r="C957" s="2"/>
    </row>
    <row r="958" spans="2:3">
      <c r="B958" s="2"/>
      <c r="C958" s="2"/>
    </row>
    <row r="959" spans="2:3">
      <c r="B959" s="2"/>
      <c r="C959" s="2"/>
    </row>
    <row r="960" spans="2:3">
      <c r="B960" s="2"/>
      <c r="C960" s="2"/>
    </row>
    <row r="961" spans="2:3">
      <c r="B961" s="2"/>
      <c r="C961" s="2"/>
    </row>
    <row r="962" spans="2:3">
      <c r="B962" s="2"/>
      <c r="C962" s="2"/>
    </row>
    <row r="963" spans="2:3">
      <c r="B963" s="2"/>
      <c r="C963" s="2"/>
    </row>
    <row r="964" spans="2:3">
      <c r="B964" s="2"/>
      <c r="C964" s="2"/>
    </row>
    <row r="965" spans="2:3">
      <c r="B965" s="2"/>
      <c r="C965" s="2"/>
    </row>
    <row r="966" spans="2:3">
      <c r="B966" s="2"/>
      <c r="C966" s="2"/>
    </row>
    <row r="967" spans="2:3">
      <c r="B967" s="2"/>
      <c r="C967" s="2"/>
    </row>
    <row r="968" spans="2:3">
      <c r="B968" s="2"/>
      <c r="C968" s="2"/>
    </row>
    <row r="969" spans="2:3">
      <c r="B969" s="2"/>
      <c r="C969" s="2"/>
    </row>
    <row r="970" spans="2:3">
      <c r="B970" s="2"/>
      <c r="C970" s="2"/>
    </row>
    <row r="971" spans="2:3">
      <c r="B971" s="2"/>
      <c r="C971" s="2"/>
    </row>
    <row r="972" spans="2:3">
      <c r="B972" s="2"/>
      <c r="C972" s="2"/>
    </row>
    <row r="973" spans="2:3">
      <c r="B973" s="2"/>
      <c r="C973" s="2"/>
    </row>
    <row r="974" spans="2:3">
      <c r="B974" s="2"/>
      <c r="C974" s="2"/>
    </row>
    <row r="975" spans="2:3">
      <c r="B975" s="2"/>
      <c r="C975" s="2"/>
    </row>
    <row r="976" spans="2:3">
      <c r="B976" s="2"/>
      <c r="C976" s="2"/>
    </row>
    <row r="977" spans="2:3">
      <c r="B977" s="2"/>
      <c r="C977" s="2"/>
    </row>
    <row r="978" spans="2:3">
      <c r="B978" s="2"/>
      <c r="C978" s="2"/>
    </row>
    <row r="979" spans="2:3">
      <c r="B979" s="2"/>
      <c r="C979" s="2"/>
    </row>
    <row r="980" spans="2:3">
      <c r="B980" s="2"/>
      <c r="C980" s="2"/>
    </row>
    <row r="981" spans="2:3">
      <c r="B981" s="2"/>
      <c r="C981" s="2"/>
    </row>
    <row r="982" spans="2:3">
      <c r="B982" s="2"/>
      <c r="C982" s="2"/>
    </row>
    <row r="983" spans="2:3">
      <c r="B983" s="2"/>
      <c r="C983" s="2"/>
    </row>
    <row r="984" spans="2:3">
      <c r="B984" s="2"/>
      <c r="C984" s="2"/>
    </row>
    <row r="985" spans="2:3">
      <c r="B985" s="2"/>
      <c r="C985" s="2"/>
    </row>
    <row r="986" spans="2:3">
      <c r="B986" s="2"/>
      <c r="C986" s="2"/>
    </row>
    <row r="987" spans="2:3">
      <c r="B987" s="2"/>
      <c r="C987" s="2"/>
    </row>
    <row r="988" spans="2:3">
      <c r="B988" s="2"/>
      <c r="C988" s="2"/>
    </row>
    <row r="989" spans="2:3">
      <c r="B989" s="2"/>
      <c r="C989" s="2"/>
    </row>
    <row r="990" spans="2:3">
      <c r="B990" s="2"/>
      <c r="C990" s="2"/>
    </row>
    <row r="991" spans="2:3">
      <c r="B991" s="2"/>
      <c r="C991" s="2"/>
    </row>
    <row r="992" spans="2:3">
      <c r="B992" s="2"/>
      <c r="C992" s="2"/>
    </row>
    <row r="993" spans="2:3">
      <c r="B993" s="2"/>
      <c r="C993" s="2"/>
    </row>
    <row r="994" spans="2:3">
      <c r="B994" s="2"/>
      <c r="C994" s="2"/>
    </row>
    <row r="995" spans="2:3">
      <c r="B995" s="2"/>
      <c r="C995" s="2"/>
    </row>
    <row r="996" spans="2:3">
      <c r="B996" s="2"/>
      <c r="C996" s="2"/>
    </row>
    <row r="997" spans="2:3">
      <c r="B997" s="2"/>
      <c r="C997" s="2"/>
    </row>
    <row r="998" spans="2:3">
      <c r="B998" s="2"/>
      <c r="C998" s="2"/>
    </row>
    <row r="999" spans="2:3">
      <c r="B999" s="2"/>
      <c r="C999" s="2"/>
    </row>
    <row r="1000" spans="2:3">
      <c r="B1000" s="2"/>
      <c r="C1000" s="2"/>
    </row>
    <row r="1001" spans="2:3">
      <c r="B1001" s="2"/>
      <c r="C1001" s="2"/>
    </row>
    <row r="1002" spans="2:3">
      <c r="B1002" s="2"/>
      <c r="C1002" s="2"/>
    </row>
    <row r="1003" spans="2:3">
      <c r="B1003" s="2"/>
      <c r="C1003" s="2"/>
    </row>
    <row r="1004" spans="2:3">
      <c r="B1004" s="2"/>
      <c r="C1004" s="2"/>
    </row>
    <row r="1005" spans="2:3">
      <c r="B1005" s="2"/>
      <c r="C1005" s="2"/>
    </row>
    <row r="1006" spans="2:3">
      <c r="B1006" s="2"/>
      <c r="C1006" s="2"/>
    </row>
    <row r="1007" spans="2:3">
      <c r="B1007" s="2"/>
      <c r="C1007" s="2"/>
    </row>
    <row r="1008" spans="2:3">
      <c r="B1008" s="2"/>
      <c r="C1008" s="2"/>
    </row>
    <row r="1009" spans="2:3">
      <c r="B1009" s="2"/>
      <c r="C1009" s="2"/>
    </row>
    <row r="1010" spans="2:3">
      <c r="B1010" s="2"/>
      <c r="C1010" s="2"/>
    </row>
    <row r="1011" spans="2:3">
      <c r="B1011" s="2"/>
      <c r="C1011" s="2"/>
    </row>
    <row r="1012" spans="2:3">
      <c r="B1012" s="2"/>
      <c r="C1012" s="2"/>
    </row>
    <row r="1013" spans="2:3">
      <c r="B1013" s="2"/>
      <c r="C1013" s="2"/>
    </row>
    <row r="1014" spans="2:3">
      <c r="B1014" s="2"/>
      <c r="C1014" s="2"/>
    </row>
    <row r="1015" spans="2:3">
      <c r="B1015" s="2"/>
      <c r="C1015" s="2"/>
    </row>
    <row r="1016" spans="2:3">
      <c r="B1016" s="2"/>
      <c r="C1016" s="2"/>
    </row>
    <row r="1017" spans="2:3">
      <c r="B1017" s="2"/>
      <c r="C1017" s="2"/>
    </row>
    <row r="1018" spans="2:3">
      <c r="B1018" s="2"/>
      <c r="C1018" s="2"/>
    </row>
    <row r="1019" spans="2:3">
      <c r="B1019" s="2"/>
      <c r="C1019" s="2"/>
    </row>
    <row r="1020" spans="2:3">
      <c r="B1020" s="2"/>
      <c r="C1020" s="2"/>
    </row>
    <row r="1021" spans="2:3">
      <c r="B1021" s="2"/>
      <c r="C1021" s="2"/>
    </row>
    <row r="1022" spans="2:3">
      <c r="B1022" s="2"/>
      <c r="C1022" s="2"/>
    </row>
    <row r="1023" spans="2:3">
      <c r="B1023" s="2"/>
      <c r="C1023" s="2"/>
    </row>
    <row r="1024" spans="2:3">
      <c r="B1024" s="2"/>
      <c r="C1024" s="2"/>
    </row>
    <row r="1025" spans="2:3">
      <c r="B1025" s="2"/>
      <c r="C1025" s="2"/>
    </row>
    <row r="1026" spans="2:3">
      <c r="B1026" s="2"/>
      <c r="C1026" s="2"/>
    </row>
    <row r="1027" spans="2:3">
      <c r="B1027" s="2"/>
      <c r="C1027" s="2"/>
    </row>
    <row r="1028" spans="2:3">
      <c r="B1028" s="2"/>
      <c r="C1028" s="2"/>
    </row>
    <row r="1029" spans="2:3">
      <c r="B1029" s="2"/>
      <c r="C1029" s="2"/>
    </row>
    <row r="1030" spans="2:3">
      <c r="B1030" s="2"/>
      <c r="C1030" s="2"/>
    </row>
    <row r="1031" spans="2:3">
      <c r="B1031" s="2"/>
      <c r="C1031" s="2"/>
    </row>
    <row r="1032" spans="2:3">
      <c r="B1032" s="2"/>
      <c r="C1032" s="2"/>
    </row>
    <row r="1033" spans="2:3">
      <c r="B1033" s="2"/>
      <c r="C1033" s="2"/>
    </row>
    <row r="1034" spans="2:3">
      <c r="B1034" s="2"/>
      <c r="C1034" s="2"/>
    </row>
    <row r="1035" spans="2:3">
      <c r="B1035" s="2"/>
      <c r="C1035" s="2"/>
    </row>
    <row r="1036" spans="2:3">
      <c r="B1036" s="2"/>
      <c r="C1036" s="2"/>
    </row>
    <row r="1037" spans="2:3">
      <c r="B1037" s="2"/>
      <c r="C1037" s="2"/>
    </row>
    <row r="1038" spans="2:3">
      <c r="B1038" s="2"/>
      <c r="C1038" s="2"/>
    </row>
    <row r="1039" spans="2:3">
      <c r="B1039" s="2"/>
      <c r="C1039" s="2"/>
    </row>
    <row r="1040" spans="2:3">
      <c r="B1040" s="2"/>
      <c r="C1040" s="2"/>
    </row>
    <row r="1041" spans="2:3">
      <c r="B1041" s="2"/>
      <c r="C1041" s="2"/>
    </row>
    <row r="1042" spans="2:3">
      <c r="B1042" s="2"/>
      <c r="C1042" s="2"/>
    </row>
    <row r="1043" spans="2:3">
      <c r="B1043" s="2"/>
      <c r="C1043" s="2"/>
    </row>
    <row r="1044" spans="2:3">
      <c r="B1044" s="2"/>
      <c r="C1044" s="2"/>
    </row>
    <row r="1045" spans="2:3">
      <c r="B1045" s="2"/>
      <c r="C1045" s="2"/>
    </row>
    <row r="1046" spans="2:3">
      <c r="B1046" s="2"/>
      <c r="C1046" s="2"/>
    </row>
    <row r="1047" spans="2:3">
      <c r="B1047" s="2"/>
      <c r="C1047" s="2"/>
    </row>
    <row r="1048" spans="2:3">
      <c r="B1048" s="2"/>
      <c r="C1048" s="2"/>
    </row>
    <row r="1049" spans="2:3">
      <c r="B1049" s="2"/>
      <c r="C1049" s="2"/>
    </row>
    <row r="1050" spans="2:3">
      <c r="B1050" s="2"/>
      <c r="C1050" s="2"/>
    </row>
    <row r="1051" spans="2:3">
      <c r="B1051" s="2"/>
      <c r="C1051" s="2"/>
    </row>
    <row r="1052" spans="2:3">
      <c r="B1052" s="2"/>
      <c r="C1052" s="2"/>
    </row>
    <row r="1053" spans="2:3">
      <c r="B1053" s="2"/>
      <c r="C1053" s="2"/>
    </row>
    <row r="1054" spans="2:3">
      <c r="B1054" s="2"/>
      <c r="C1054" s="2"/>
    </row>
    <row r="1055" spans="2:3">
      <c r="B1055" s="2"/>
      <c r="C1055" s="2"/>
    </row>
    <row r="1056" spans="2:3">
      <c r="B1056" s="2"/>
      <c r="C1056" s="2"/>
    </row>
    <row r="1057" spans="2:3">
      <c r="B1057" s="2"/>
      <c r="C1057" s="2"/>
    </row>
    <row r="1058" spans="2:3">
      <c r="B1058" s="2"/>
      <c r="C1058" s="2"/>
    </row>
    <row r="1059" spans="2:3">
      <c r="B1059" s="2"/>
      <c r="C1059" s="2"/>
    </row>
    <row r="1060" spans="2:3">
      <c r="B1060" s="2"/>
      <c r="C1060" s="2"/>
    </row>
    <row r="1061" spans="2:3">
      <c r="B1061" s="2"/>
      <c r="C1061" s="2"/>
    </row>
    <row r="1062" spans="2:3">
      <c r="B1062" s="2"/>
      <c r="C1062" s="2"/>
    </row>
    <row r="1063" spans="2:3">
      <c r="B1063" s="2"/>
      <c r="C1063" s="2"/>
    </row>
    <row r="1064" spans="2:3">
      <c r="B1064" s="2"/>
      <c r="C1064" s="2"/>
    </row>
    <row r="1065" spans="2:3">
      <c r="B1065" s="2"/>
      <c r="C1065" s="2"/>
    </row>
    <row r="1066" spans="2:3">
      <c r="B1066" s="2"/>
      <c r="C1066" s="2"/>
    </row>
    <row r="1067" spans="2:3">
      <c r="B1067" s="2"/>
      <c r="C1067" s="2"/>
    </row>
    <row r="1068" spans="2:3">
      <c r="B1068" s="2"/>
      <c r="C1068" s="2"/>
    </row>
    <row r="1069" spans="2:3">
      <c r="B1069" s="2"/>
      <c r="C1069" s="2"/>
    </row>
    <row r="1070" spans="2:3">
      <c r="B1070" s="2"/>
      <c r="C1070" s="2"/>
    </row>
    <row r="1071" spans="2:3">
      <c r="B1071" s="2"/>
      <c r="C1071" s="2"/>
    </row>
    <row r="1072" spans="2:3">
      <c r="B1072" s="2"/>
      <c r="C1072" s="2"/>
    </row>
    <row r="1073" spans="2:3">
      <c r="B1073" s="2"/>
      <c r="C1073" s="2"/>
    </row>
    <row r="1074" spans="2:3">
      <c r="B1074" s="2"/>
      <c r="C1074" s="2"/>
    </row>
    <row r="1075" spans="2:3">
      <c r="B1075" s="2"/>
      <c r="C1075" s="2"/>
    </row>
    <row r="1076" spans="2:3">
      <c r="B1076" s="2"/>
      <c r="C1076" s="2"/>
    </row>
    <row r="1077" spans="2:3">
      <c r="B1077" s="2"/>
      <c r="C1077" s="2"/>
    </row>
    <row r="1078" spans="2:3">
      <c r="B1078" s="2"/>
      <c r="C1078" s="2"/>
    </row>
    <row r="1079" spans="2:3">
      <c r="B1079" s="2"/>
      <c r="C1079" s="2"/>
    </row>
    <row r="1080" spans="2:3">
      <c r="B1080" s="2"/>
      <c r="C1080" s="2"/>
    </row>
    <row r="1081" spans="2:3">
      <c r="B1081" s="2"/>
      <c r="C1081" s="2"/>
    </row>
    <row r="1082" spans="2:3">
      <c r="B1082" s="2"/>
      <c r="C1082" s="2"/>
    </row>
    <row r="1083" spans="2:3">
      <c r="B1083" s="2"/>
      <c r="C1083" s="2"/>
    </row>
    <row r="1084" spans="2:3">
      <c r="B1084" s="2"/>
      <c r="C1084" s="2"/>
    </row>
    <row r="1085" spans="2:3">
      <c r="B1085" s="2"/>
      <c r="C1085" s="2"/>
    </row>
    <row r="1086" spans="2:3">
      <c r="B1086" s="2"/>
      <c r="C1086" s="2"/>
    </row>
    <row r="1087" spans="2:3">
      <c r="B1087" s="2"/>
      <c r="C1087" s="2"/>
    </row>
    <row r="1088" spans="2:3">
      <c r="B1088" s="2"/>
      <c r="C1088" s="2"/>
    </row>
    <row r="1089" spans="2:3">
      <c r="B1089" s="2"/>
      <c r="C1089" s="2"/>
    </row>
    <row r="1090" spans="2:3">
      <c r="B1090" s="2"/>
      <c r="C1090" s="2"/>
    </row>
    <row r="1091" spans="2:3">
      <c r="B1091" s="2"/>
      <c r="C1091" s="2"/>
    </row>
    <row r="1092" spans="2:3">
      <c r="B1092" s="2"/>
      <c r="C1092" s="2"/>
    </row>
    <row r="1093" spans="2:3">
      <c r="B1093" s="2"/>
      <c r="C1093" s="2"/>
    </row>
    <row r="1094" spans="2:3">
      <c r="B1094" s="2"/>
      <c r="C1094" s="2"/>
    </row>
    <row r="1095" spans="2:3">
      <c r="B1095" s="2"/>
      <c r="C1095" s="2"/>
    </row>
    <row r="1096" spans="2:3">
      <c r="B1096" s="2"/>
      <c r="C1096" s="2"/>
    </row>
    <row r="1097" spans="2:3">
      <c r="B1097" s="2"/>
      <c r="C1097" s="2"/>
    </row>
    <row r="1098" spans="2:3">
      <c r="B1098" s="2"/>
      <c r="C1098" s="2"/>
    </row>
    <row r="1099" spans="2:3">
      <c r="B1099" s="2"/>
      <c r="C1099" s="2"/>
    </row>
    <row r="1100" spans="2:3">
      <c r="B1100" s="2"/>
      <c r="C1100" s="2"/>
    </row>
    <row r="1101" spans="2:3">
      <c r="B1101" s="2"/>
      <c r="C1101" s="2"/>
    </row>
    <row r="1102" spans="2:3">
      <c r="B1102" s="2"/>
      <c r="C1102" s="2"/>
    </row>
    <row r="1103" spans="2:3">
      <c r="B1103" s="2"/>
      <c r="C1103" s="2"/>
    </row>
    <row r="1104" spans="2:3">
      <c r="B1104" s="2"/>
      <c r="C1104" s="2"/>
    </row>
    <row r="1105" spans="2:3">
      <c r="B1105" s="2"/>
      <c r="C1105" s="2"/>
    </row>
  </sheetData>
  <pageMargins left="0.7" right="0.7" top="0.75" bottom="0.75" header="0.3" footer="0.3"/>
  <pageSetup paperSize="9" scale="90" firstPageNumber="29" orientation="landscape" useFirstPageNumber="1" r:id="rId1"/>
  <headerFooter>
    <oddFooter>&amp;LCorporate Services&amp;C&amp;P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>
  <dimension ref="A2:E1194"/>
  <sheetViews>
    <sheetView workbookViewId="0">
      <selection activeCell="C1" sqref="C1"/>
    </sheetView>
  </sheetViews>
  <sheetFormatPr defaultRowHeight="12.75"/>
  <cols>
    <col min="1" max="1" width="83.42578125" style="2" customWidth="1"/>
    <col min="2" max="2" width="14.5703125" style="3" customWidth="1"/>
    <col min="3" max="3" width="16.42578125" style="3" customWidth="1"/>
    <col min="4" max="4" width="18.7109375" style="17" customWidth="1"/>
    <col min="5" max="16384" width="9.140625" style="2"/>
  </cols>
  <sheetData>
    <row r="2" spans="1:5">
      <c r="A2" s="45"/>
      <c r="B2" s="47"/>
      <c r="C2" s="46"/>
      <c r="D2" s="51"/>
    </row>
    <row r="3" spans="1:5">
      <c r="A3" s="57"/>
      <c r="B3" s="58" t="s">
        <v>1537</v>
      </c>
      <c r="C3" s="20"/>
      <c r="D3" s="33"/>
      <c r="E3" s="18"/>
    </row>
    <row r="4" spans="1:5" ht="38.25">
      <c r="A4" s="44" t="s">
        <v>1344</v>
      </c>
      <c r="B4" s="42" t="s">
        <v>1611</v>
      </c>
      <c r="C4" s="63" t="s">
        <v>1863</v>
      </c>
      <c r="D4" s="42" t="s">
        <v>1675</v>
      </c>
      <c r="E4" s="18"/>
    </row>
    <row r="5" spans="1:5">
      <c r="A5" s="19" t="s">
        <v>1608</v>
      </c>
      <c r="B5" s="33"/>
      <c r="C5" s="20"/>
      <c r="D5" s="34"/>
      <c r="E5" s="18"/>
    </row>
    <row r="6" spans="1:5">
      <c r="A6" s="21" t="s">
        <v>1441</v>
      </c>
      <c r="B6" s="33">
        <v>4308668</v>
      </c>
      <c r="C6" s="20">
        <v>-902833.07999999961</v>
      </c>
      <c r="D6" s="34">
        <f>C6/B6</f>
        <v>-0.20953879017831023</v>
      </c>
      <c r="E6" s="18"/>
    </row>
    <row r="7" spans="1:5">
      <c r="A7" s="31" t="s">
        <v>1326</v>
      </c>
      <c r="B7" s="4">
        <v>4046402</v>
      </c>
      <c r="C7" s="15">
        <v>-940548.37999999966</v>
      </c>
      <c r="D7" s="26">
        <f t="shared" ref="D7:D70" si="0">C7/B7</f>
        <v>-0.23244066704197944</v>
      </c>
    </row>
    <row r="8" spans="1:5">
      <c r="A8" s="32" t="s">
        <v>1346</v>
      </c>
      <c r="B8" s="29">
        <v>2779739</v>
      </c>
      <c r="C8" s="59">
        <v>1248668.3999999999</v>
      </c>
      <c r="D8" s="38">
        <f t="shared" si="0"/>
        <v>0.4492034683831827</v>
      </c>
    </row>
    <row r="9" spans="1:5">
      <c r="A9" s="25" t="s">
        <v>1505</v>
      </c>
      <c r="B9" s="9">
        <v>2215497</v>
      </c>
      <c r="C9" s="23">
        <v>1070374.18</v>
      </c>
      <c r="D9" s="39">
        <f t="shared" si="0"/>
        <v>0.48313050299774718</v>
      </c>
    </row>
    <row r="10" spans="1:5">
      <c r="A10" s="25" t="s">
        <v>1506</v>
      </c>
      <c r="B10" s="9">
        <v>95048</v>
      </c>
      <c r="C10" s="23">
        <v>4877.46</v>
      </c>
      <c r="D10" s="39">
        <f t="shared" si="0"/>
        <v>5.1315756249473952E-2</v>
      </c>
    </row>
    <row r="11" spans="1:5">
      <c r="A11" s="25" t="s">
        <v>1507</v>
      </c>
      <c r="B11" s="9">
        <v>0</v>
      </c>
      <c r="C11" s="23">
        <v>0</v>
      </c>
      <c r="D11" s="39">
        <v>0</v>
      </c>
    </row>
    <row r="12" spans="1:5">
      <c r="A12" s="25" t="s">
        <v>1508</v>
      </c>
      <c r="B12" s="9">
        <v>184411</v>
      </c>
      <c r="C12" s="23">
        <v>9194.98</v>
      </c>
      <c r="D12" s="39">
        <f t="shared" si="0"/>
        <v>4.9861342327735328E-2</v>
      </c>
    </row>
    <row r="13" spans="1:5">
      <c r="A13" s="25" t="s">
        <v>1509</v>
      </c>
      <c r="B13" s="9">
        <v>193400</v>
      </c>
      <c r="C13" s="23">
        <v>113837.03</v>
      </c>
      <c r="D13" s="39">
        <f t="shared" si="0"/>
        <v>0.58860925542916231</v>
      </c>
      <c r="E13" s="17"/>
    </row>
    <row r="14" spans="1:5">
      <c r="A14" s="25" t="s">
        <v>1510</v>
      </c>
      <c r="B14" s="9">
        <v>0</v>
      </c>
      <c r="C14" s="23">
        <v>6835</v>
      </c>
      <c r="D14" s="39">
        <v>0</v>
      </c>
    </row>
    <row r="15" spans="1:5">
      <c r="A15" s="25" t="s">
        <v>1511</v>
      </c>
      <c r="B15" s="9">
        <v>91383</v>
      </c>
      <c r="C15" s="23">
        <v>43549.750000000007</v>
      </c>
      <c r="D15" s="39">
        <f t="shared" si="0"/>
        <v>0.47656292745915552</v>
      </c>
    </row>
    <row r="16" spans="1:5">
      <c r="A16" s="32" t="s">
        <v>1347</v>
      </c>
      <c r="B16" s="29">
        <v>721044</v>
      </c>
      <c r="C16" s="59">
        <v>310873.26999999996</v>
      </c>
      <c r="D16" s="38">
        <f t="shared" si="0"/>
        <v>0.43114327280998105</v>
      </c>
    </row>
    <row r="17" spans="1:4">
      <c r="A17" s="25" t="s">
        <v>1513</v>
      </c>
      <c r="B17" s="9">
        <v>181821</v>
      </c>
      <c r="C17" s="23">
        <v>53220</v>
      </c>
      <c r="D17" s="39">
        <f t="shared" si="0"/>
        <v>0.29270546306532247</v>
      </c>
    </row>
    <row r="18" spans="1:4">
      <c r="A18" s="25" t="s">
        <v>1514</v>
      </c>
      <c r="B18" s="9">
        <v>461467</v>
      </c>
      <c r="C18" s="23">
        <v>219714.13999999996</v>
      </c>
      <c r="D18" s="39">
        <f t="shared" si="0"/>
        <v>0.47612102273835388</v>
      </c>
    </row>
    <row r="19" spans="1:4">
      <c r="A19" s="25" t="s">
        <v>1515</v>
      </c>
      <c r="B19" s="9">
        <v>17263</v>
      </c>
      <c r="C19" s="23">
        <v>7298.81</v>
      </c>
      <c r="D19" s="39">
        <f t="shared" si="0"/>
        <v>0.42280078781208369</v>
      </c>
    </row>
    <row r="20" spans="1:4">
      <c r="A20" s="25" t="s">
        <v>1516</v>
      </c>
      <c r="B20" s="9">
        <v>35454</v>
      </c>
      <c r="C20" s="23">
        <v>18106.239999999998</v>
      </c>
      <c r="D20" s="39">
        <f t="shared" si="0"/>
        <v>0.5106966773847802</v>
      </c>
    </row>
    <row r="21" spans="1:4">
      <c r="A21" s="25" t="s">
        <v>1517</v>
      </c>
      <c r="B21" s="9">
        <v>0</v>
      </c>
      <c r="C21" s="23">
        <v>0</v>
      </c>
      <c r="D21" s="39">
        <v>0</v>
      </c>
    </row>
    <row r="22" spans="1:4">
      <c r="A22" s="25" t="s">
        <v>1518</v>
      </c>
      <c r="B22" s="9">
        <v>24224</v>
      </c>
      <c r="C22" s="23">
        <v>12134.06</v>
      </c>
      <c r="D22" s="39">
        <f t="shared" si="0"/>
        <v>0.50091066710700127</v>
      </c>
    </row>
    <row r="23" spans="1:4">
      <c r="A23" s="25" t="s">
        <v>1519</v>
      </c>
      <c r="B23" s="9">
        <v>815</v>
      </c>
      <c r="C23" s="23">
        <v>400.02000000000004</v>
      </c>
      <c r="D23" s="39">
        <f t="shared" si="0"/>
        <v>0.4908220858895706</v>
      </c>
    </row>
    <row r="24" spans="1:4">
      <c r="A24" s="32" t="s">
        <v>1561</v>
      </c>
      <c r="B24" s="29">
        <v>-24674310</v>
      </c>
      <c r="C24" s="59">
        <v>-7369701.1699999999</v>
      </c>
      <c r="D24" s="38">
        <f t="shared" si="0"/>
        <v>0.29867911888924148</v>
      </c>
    </row>
    <row r="25" spans="1:4">
      <c r="A25" s="25" t="s">
        <v>1638</v>
      </c>
      <c r="B25" s="9">
        <v>-3661154</v>
      </c>
      <c r="C25" s="23">
        <v>0</v>
      </c>
      <c r="D25" s="39">
        <f t="shared" si="0"/>
        <v>0</v>
      </c>
    </row>
    <row r="26" spans="1:4">
      <c r="A26" s="25" t="s">
        <v>1783</v>
      </c>
      <c r="B26" s="9">
        <v>-21013156</v>
      </c>
      <c r="C26" s="23">
        <v>-7369701.1699999999</v>
      </c>
      <c r="D26" s="38">
        <f t="shared" si="0"/>
        <v>0.35071843420379117</v>
      </c>
    </row>
    <row r="27" spans="1:4">
      <c r="A27" s="32" t="s">
        <v>1348</v>
      </c>
      <c r="B27" s="29">
        <v>8721516</v>
      </c>
      <c r="C27" s="59">
        <v>0</v>
      </c>
      <c r="D27" s="39">
        <f t="shared" si="0"/>
        <v>0</v>
      </c>
    </row>
    <row r="28" spans="1:4">
      <c r="A28" s="25" t="s">
        <v>1520</v>
      </c>
      <c r="B28" s="9">
        <v>8721516</v>
      </c>
      <c r="C28" s="23">
        <v>0</v>
      </c>
      <c r="D28" s="38">
        <f t="shared" si="0"/>
        <v>0</v>
      </c>
    </row>
    <row r="29" spans="1:4">
      <c r="A29" s="32" t="s">
        <v>1353</v>
      </c>
      <c r="B29" s="29">
        <v>7119153</v>
      </c>
      <c r="C29" s="59">
        <v>1132532.4700000002</v>
      </c>
      <c r="D29" s="38">
        <f t="shared" si="0"/>
        <v>0.15908247371562323</v>
      </c>
    </row>
    <row r="30" spans="1:4">
      <c r="A30" s="25" t="s">
        <v>1529</v>
      </c>
      <c r="B30" s="9">
        <v>565</v>
      </c>
      <c r="C30" s="23">
        <v>0</v>
      </c>
      <c r="D30" s="39">
        <f t="shared" si="0"/>
        <v>0</v>
      </c>
    </row>
    <row r="31" spans="1:4">
      <c r="A31" s="25" t="s">
        <v>1536</v>
      </c>
      <c r="B31" s="9">
        <v>7616</v>
      </c>
      <c r="C31" s="23">
        <v>0</v>
      </c>
      <c r="D31" s="39">
        <f t="shared" si="0"/>
        <v>0</v>
      </c>
    </row>
    <row r="32" spans="1:4">
      <c r="A32" s="25" t="s">
        <v>1784</v>
      </c>
      <c r="B32" s="9">
        <v>360000</v>
      </c>
      <c r="C32" s="23">
        <v>14644.94</v>
      </c>
      <c r="D32" s="39">
        <f t="shared" si="0"/>
        <v>4.0680388888888891E-2</v>
      </c>
    </row>
    <row r="33" spans="1:4">
      <c r="A33" s="25" t="s">
        <v>1640</v>
      </c>
      <c r="B33" s="9">
        <v>46317</v>
      </c>
      <c r="C33" s="23">
        <v>0</v>
      </c>
      <c r="D33" s="39">
        <f t="shared" si="0"/>
        <v>0</v>
      </c>
    </row>
    <row r="34" spans="1:4">
      <c r="A34" s="25" t="s">
        <v>1643</v>
      </c>
      <c r="B34" s="9">
        <v>128116</v>
      </c>
      <c r="C34" s="23">
        <v>0</v>
      </c>
      <c r="D34" s="39">
        <f t="shared" si="0"/>
        <v>0</v>
      </c>
    </row>
    <row r="35" spans="1:4">
      <c r="A35" s="25" t="s">
        <v>1557</v>
      </c>
      <c r="B35" s="9">
        <v>2431</v>
      </c>
      <c r="C35" s="23">
        <v>0</v>
      </c>
      <c r="D35" s="39">
        <f t="shared" si="0"/>
        <v>0</v>
      </c>
    </row>
    <row r="36" spans="1:4">
      <c r="A36" s="25" t="s">
        <v>1785</v>
      </c>
      <c r="B36" s="9">
        <v>1807010</v>
      </c>
      <c r="C36" s="23">
        <v>993763.28000000014</v>
      </c>
      <c r="D36" s="39">
        <f t="shared" si="0"/>
        <v>0.54994896541801108</v>
      </c>
    </row>
    <row r="37" spans="1:4">
      <c r="A37" s="25" t="s">
        <v>1786</v>
      </c>
      <c r="B37" s="9">
        <v>995610</v>
      </c>
      <c r="C37" s="23">
        <v>24290.300000000003</v>
      </c>
      <c r="D37" s="39">
        <f t="shared" si="0"/>
        <v>2.4397404606221314E-2</v>
      </c>
    </row>
    <row r="38" spans="1:4">
      <c r="A38" s="25" t="s">
        <v>1787</v>
      </c>
      <c r="B38" s="9">
        <v>3486721</v>
      </c>
      <c r="C38" s="23">
        <v>0</v>
      </c>
      <c r="D38" s="39">
        <f t="shared" si="0"/>
        <v>0</v>
      </c>
    </row>
    <row r="39" spans="1:4">
      <c r="A39" s="25" t="s">
        <v>1521</v>
      </c>
      <c r="B39" s="9">
        <v>251957</v>
      </c>
      <c r="C39" s="23">
        <v>91933.449999999983</v>
      </c>
      <c r="D39" s="39">
        <f t="shared" si="0"/>
        <v>0.3648775386276229</v>
      </c>
    </row>
    <row r="40" spans="1:4">
      <c r="A40" s="25" t="s">
        <v>1788</v>
      </c>
      <c r="B40" s="9">
        <v>32810</v>
      </c>
      <c r="C40" s="23">
        <v>7900.5</v>
      </c>
      <c r="D40" s="39">
        <f t="shared" si="0"/>
        <v>0.240795489180128</v>
      </c>
    </row>
    <row r="41" spans="1:4">
      <c r="A41" s="32" t="s">
        <v>1349</v>
      </c>
      <c r="B41" s="29">
        <v>43936</v>
      </c>
      <c r="C41" s="59">
        <v>22984.04</v>
      </c>
      <c r="D41" s="38">
        <f t="shared" si="0"/>
        <v>0.5231254552075747</v>
      </c>
    </row>
    <row r="42" spans="1:4">
      <c r="A42" s="25" t="s">
        <v>1544</v>
      </c>
      <c r="B42" s="9">
        <v>43936</v>
      </c>
      <c r="C42" s="23">
        <v>22984.04</v>
      </c>
      <c r="D42" s="39">
        <f t="shared" si="0"/>
        <v>0.5231254552075747</v>
      </c>
    </row>
    <row r="43" spans="1:4">
      <c r="A43" s="25" t="s">
        <v>1664</v>
      </c>
      <c r="B43" s="9">
        <v>0</v>
      </c>
      <c r="C43" s="23">
        <v>0</v>
      </c>
      <c r="D43" s="39">
        <v>0</v>
      </c>
    </row>
    <row r="44" spans="1:4">
      <c r="A44" s="32" t="s">
        <v>1350</v>
      </c>
      <c r="B44" s="29">
        <v>9335324</v>
      </c>
      <c r="C44" s="59">
        <v>3714094.6100000008</v>
      </c>
      <c r="D44" s="38">
        <f t="shared" si="0"/>
        <v>0.39785385167135073</v>
      </c>
    </row>
    <row r="45" spans="1:4">
      <c r="A45" s="25" t="s">
        <v>1533</v>
      </c>
      <c r="B45" s="9">
        <v>4964</v>
      </c>
      <c r="C45" s="23">
        <v>4346.2700000000004</v>
      </c>
      <c r="D45" s="39">
        <f t="shared" si="0"/>
        <v>0.87555801772763908</v>
      </c>
    </row>
    <row r="46" spans="1:4">
      <c r="A46" s="25" t="s">
        <v>1523</v>
      </c>
      <c r="B46" s="9">
        <v>2000</v>
      </c>
      <c r="C46" s="23">
        <v>0</v>
      </c>
      <c r="D46" s="39">
        <f t="shared" si="0"/>
        <v>0</v>
      </c>
    </row>
    <row r="47" spans="1:4">
      <c r="A47" s="25" t="s">
        <v>1649</v>
      </c>
      <c r="B47" s="9">
        <v>6816711</v>
      </c>
      <c r="C47" s="23">
        <v>2934856.5500000003</v>
      </c>
      <c r="D47" s="39">
        <f t="shared" si="0"/>
        <v>0.43053850309922193</v>
      </c>
    </row>
    <row r="48" spans="1:4">
      <c r="A48" s="25" t="s">
        <v>1535</v>
      </c>
      <c r="B48" s="9">
        <v>817798</v>
      </c>
      <c r="C48" s="23">
        <v>2192.98</v>
      </c>
      <c r="D48" s="39">
        <f t="shared" si="0"/>
        <v>2.6815668416895126E-3</v>
      </c>
    </row>
    <row r="49" spans="1:4">
      <c r="A49" s="25" t="s">
        <v>1789</v>
      </c>
      <c r="B49" s="9">
        <v>1300000</v>
      </c>
      <c r="C49" s="23">
        <v>578156.38</v>
      </c>
      <c r="D49" s="39">
        <f t="shared" si="0"/>
        <v>0.44473567692307692</v>
      </c>
    </row>
    <row r="50" spans="1:4">
      <c r="A50" s="25" t="s">
        <v>1790</v>
      </c>
      <c r="B50" s="9">
        <v>303610</v>
      </c>
      <c r="C50" s="23">
        <v>164450.6</v>
      </c>
      <c r="D50" s="39">
        <f t="shared" si="0"/>
        <v>0.54165080201574389</v>
      </c>
    </row>
    <row r="51" spans="1:4">
      <c r="A51" s="25" t="s">
        <v>1524</v>
      </c>
      <c r="B51" s="9">
        <v>31553</v>
      </c>
      <c r="C51" s="23">
        <v>0</v>
      </c>
      <c r="D51" s="39">
        <f t="shared" si="0"/>
        <v>0</v>
      </c>
    </row>
    <row r="52" spans="1:4">
      <c r="A52" s="25" t="s">
        <v>1525</v>
      </c>
      <c r="B52" s="9">
        <v>24673</v>
      </c>
      <c r="C52" s="23">
        <v>13607.970000000001</v>
      </c>
      <c r="D52" s="39">
        <f t="shared" si="0"/>
        <v>0.55153284967373251</v>
      </c>
    </row>
    <row r="53" spans="1:4">
      <c r="A53" s="25" t="s">
        <v>1526</v>
      </c>
      <c r="B53" s="9">
        <v>4379</v>
      </c>
      <c r="C53" s="23">
        <v>1840.35</v>
      </c>
      <c r="D53" s="39">
        <f t="shared" si="0"/>
        <v>0.42026718428865034</v>
      </c>
    </row>
    <row r="54" spans="1:4">
      <c r="A54" s="25" t="s">
        <v>1534</v>
      </c>
      <c r="B54" s="9">
        <v>11792</v>
      </c>
      <c r="C54" s="23">
        <v>3350.14</v>
      </c>
      <c r="D54" s="39">
        <f t="shared" si="0"/>
        <v>0.2841027815468114</v>
      </c>
    </row>
    <row r="55" spans="1:4">
      <c r="A55" s="25" t="s">
        <v>1553</v>
      </c>
      <c r="B55" s="9">
        <v>2320</v>
      </c>
      <c r="C55" s="23">
        <v>315</v>
      </c>
      <c r="D55" s="39">
        <f t="shared" si="0"/>
        <v>0.13577586206896552</v>
      </c>
    </row>
    <row r="56" spans="1:4">
      <c r="A56" s="25" t="s">
        <v>1669</v>
      </c>
      <c r="B56" s="9">
        <v>332</v>
      </c>
      <c r="C56" s="23">
        <v>332</v>
      </c>
      <c r="D56" s="39">
        <f t="shared" si="0"/>
        <v>1</v>
      </c>
    </row>
    <row r="57" spans="1:4">
      <c r="A57" s="25" t="s">
        <v>1527</v>
      </c>
      <c r="B57" s="9">
        <v>10044</v>
      </c>
      <c r="C57" s="23">
        <v>7570.27</v>
      </c>
      <c r="D57" s="39">
        <f t="shared" si="0"/>
        <v>0.75371067303863004</v>
      </c>
    </row>
    <row r="58" spans="1:4">
      <c r="A58" s="25" t="s">
        <v>1528</v>
      </c>
      <c r="B58" s="9">
        <v>5148</v>
      </c>
      <c r="C58" s="23">
        <v>3076.1000000000004</v>
      </c>
      <c r="D58" s="39">
        <f t="shared" si="0"/>
        <v>0.59753302253302265</v>
      </c>
    </row>
    <row r="59" spans="1:4">
      <c r="A59" s="31" t="s">
        <v>1327</v>
      </c>
      <c r="B59" s="4">
        <v>262632</v>
      </c>
      <c r="C59" s="15">
        <v>37715.300000000003</v>
      </c>
      <c r="D59" s="26">
        <f t="shared" si="0"/>
        <v>0.14360512047275276</v>
      </c>
    </row>
    <row r="60" spans="1:4">
      <c r="A60" s="28" t="s">
        <v>1689</v>
      </c>
      <c r="B60" s="29">
        <v>262632</v>
      </c>
      <c r="C60" s="29">
        <v>37715.300000000003</v>
      </c>
      <c r="D60" s="38">
        <f t="shared" si="0"/>
        <v>0.14360512047275276</v>
      </c>
    </row>
    <row r="61" spans="1:4">
      <c r="A61" s="25" t="s">
        <v>1690</v>
      </c>
      <c r="B61" s="9">
        <v>126644</v>
      </c>
      <c r="C61" s="23">
        <v>0</v>
      </c>
      <c r="D61" s="39">
        <f t="shared" si="0"/>
        <v>0</v>
      </c>
    </row>
    <row r="62" spans="1:4">
      <c r="A62" s="25" t="s">
        <v>1691</v>
      </c>
      <c r="B62" s="9">
        <v>67288</v>
      </c>
      <c r="C62" s="23">
        <v>0</v>
      </c>
      <c r="D62" s="39">
        <f t="shared" si="0"/>
        <v>0</v>
      </c>
    </row>
    <row r="63" spans="1:4">
      <c r="A63" s="25" t="s">
        <v>1749</v>
      </c>
      <c r="B63" s="9">
        <v>50000</v>
      </c>
      <c r="C63" s="23">
        <v>37715.300000000003</v>
      </c>
      <c r="D63" s="39">
        <f t="shared" si="0"/>
        <v>0.75430600000000003</v>
      </c>
    </row>
    <row r="64" spans="1:4">
      <c r="A64" s="25" t="s">
        <v>1791</v>
      </c>
      <c r="B64" s="9">
        <v>18700</v>
      </c>
      <c r="C64" s="23">
        <v>0</v>
      </c>
      <c r="D64" s="39">
        <f t="shared" si="0"/>
        <v>0</v>
      </c>
    </row>
    <row r="65" spans="1:4">
      <c r="A65" s="27" t="s">
        <v>1328</v>
      </c>
      <c r="B65" s="4">
        <v>0</v>
      </c>
      <c r="C65" s="4">
        <v>0</v>
      </c>
      <c r="D65" s="38">
        <v>0</v>
      </c>
    </row>
    <row r="66" spans="1:4">
      <c r="A66" s="28" t="s">
        <v>1792</v>
      </c>
      <c r="B66" s="29">
        <v>0</v>
      </c>
      <c r="C66" s="29">
        <v>0</v>
      </c>
      <c r="D66" s="38">
        <v>0</v>
      </c>
    </row>
    <row r="67" spans="1:4">
      <c r="A67" s="25" t="s">
        <v>1781</v>
      </c>
      <c r="B67" s="9">
        <v>0</v>
      </c>
      <c r="C67" s="23">
        <v>0</v>
      </c>
      <c r="D67" s="38">
        <v>0</v>
      </c>
    </row>
    <row r="68" spans="1:4">
      <c r="A68" s="27" t="s">
        <v>1329</v>
      </c>
      <c r="B68" s="4">
        <v>-366</v>
      </c>
      <c r="C68" s="4">
        <v>0</v>
      </c>
      <c r="D68" s="38">
        <f t="shared" si="0"/>
        <v>0</v>
      </c>
    </row>
    <row r="69" spans="1:4">
      <c r="A69" s="28" t="s">
        <v>1704</v>
      </c>
      <c r="B69" s="29">
        <v>-366</v>
      </c>
      <c r="C69" s="29">
        <v>0</v>
      </c>
      <c r="D69" s="38">
        <f t="shared" si="0"/>
        <v>0</v>
      </c>
    </row>
    <row r="70" spans="1:4">
      <c r="A70" s="25" t="s">
        <v>1705</v>
      </c>
      <c r="B70" s="9">
        <v>-366</v>
      </c>
      <c r="C70" s="23">
        <v>0</v>
      </c>
      <c r="D70" s="38">
        <f t="shared" si="0"/>
        <v>0</v>
      </c>
    </row>
    <row r="71" spans="1:4">
      <c r="A71" s="14" t="s">
        <v>1450</v>
      </c>
      <c r="B71" s="4">
        <v>6350136</v>
      </c>
      <c r="C71" s="4">
        <v>1277735.3000000003</v>
      </c>
      <c r="D71" s="26">
        <f t="shared" ref="D71:D134" si="1">C71/B71</f>
        <v>0.20121384801837319</v>
      </c>
    </row>
    <row r="72" spans="1:4">
      <c r="A72" s="27" t="s">
        <v>1325</v>
      </c>
      <c r="B72" s="4">
        <v>-100</v>
      </c>
      <c r="C72" s="4">
        <v>0</v>
      </c>
      <c r="D72" s="38">
        <f t="shared" si="1"/>
        <v>0</v>
      </c>
    </row>
    <row r="73" spans="1:4">
      <c r="A73" s="28" t="s">
        <v>1587</v>
      </c>
      <c r="B73" s="29">
        <v>-100</v>
      </c>
      <c r="C73" s="29">
        <v>0</v>
      </c>
      <c r="D73" s="38">
        <f t="shared" si="1"/>
        <v>0</v>
      </c>
    </row>
    <row r="74" spans="1:4">
      <c r="A74" s="25" t="s">
        <v>1621</v>
      </c>
      <c r="B74" s="9">
        <v>-100</v>
      </c>
      <c r="C74" s="23">
        <v>0</v>
      </c>
      <c r="D74" s="38">
        <f t="shared" si="1"/>
        <v>0</v>
      </c>
    </row>
    <row r="75" spans="1:4">
      <c r="A75" s="27" t="s">
        <v>1326</v>
      </c>
      <c r="B75" s="4">
        <v>5493236</v>
      </c>
      <c r="C75" s="4">
        <v>1277735.3000000003</v>
      </c>
      <c r="D75" s="26">
        <f t="shared" si="1"/>
        <v>0.23260156672678914</v>
      </c>
    </row>
    <row r="76" spans="1:4">
      <c r="A76" s="28" t="s">
        <v>1346</v>
      </c>
      <c r="B76" s="29">
        <v>2287491</v>
      </c>
      <c r="C76" s="29">
        <v>1066370.3400000001</v>
      </c>
      <c r="D76" s="38">
        <f t="shared" si="1"/>
        <v>0.46617466035931948</v>
      </c>
    </row>
    <row r="77" spans="1:4">
      <c r="A77" s="25" t="s">
        <v>1505</v>
      </c>
      <c r="B77" s="9">
        <v>1911403</v>
      </c>
      <c r="C77" s="23">
        <v>918933.06</v>
      </c>
      <c r="D77" s="39">
        <f t="shared" si="1"/>
        <v>0.4807636380187747</v>
      </c>
    </row>
    <row r="78" spans="1:4">
      <c r="A78" s="25" t="s">
        <v>1506</v>
      </c>
      <c r="B78" s="9">
        <v>0</v>
      </c>
      <c r="C78" s="23">
        <v>7733.4000000000005</v>
      </c>
      <c r="D78" s="39">
        <v>0</v>
      </c>
    </row>
    <row r="79" spans="1:4">
      <c r="A79" s="25" t="s">
        <v>1507</v>
      </c>
      <c r="B79" s="9">
        <v>0</v>
      </c>
      <c r="C79" s="23">
        <v>0</v>
      </c>
      <c r="D79" s="39">
        <v>0</v>
      </c>
    </row>
    <row r="80" spans="1:4">
      <c r="A80" s="25" t="s">
        <v>1508</v>
      </c>
      <c r="B80" s="9">
        <v>67641</v>
      </c>
      <c r="C80" s="23">
        <v>14086.35</v>
      </c>
      <c r="D80" s="39">
        <f t="shared" si="1"/>
        <v>0.20825165210449284</v>
      </c>
    </row>
    <row r="81" spans="1:4">
      <c r="A81" s="25" t="s">
        <v>1509</v>
      </c>
      <c r="B81" s="9">
        <v>98739</v>
      </c>
      <c r="C81" s="23">
        <v>55785.58</v>
      </c>
      <c r="D81" s="39">
        <f t="shared" si="1"/>
        <v>0.56498020032611229</v>
      </c>
    </row>
    <row r="82" spans="1:4">
      <c r="A82" s="25" t="s">
        <v>1510</v>
      </c>
      <c r="B82" s="9">
        <v>26682</v>
      </c>
      <c r="C82" s="23">
        <v>10768</v>
      </c>
      <c r="D82" s="39">
        <f t="shared" si="1"/>
        <v>0.40356794842965293</v>
      </c>
    </row>
    <row r="83" spans="1:4">
      <c r="A83" s="25" t="s">
        <v>1511</v>
      </c>
      <c r="B83" s="9">
        <v>91383</v>
      </c>
      <c r="C83" s="23">
        <v>59063.950000000012</v>
      </c>
      <c r="D83" s="39">
        <f t="shared" si="1"/>
        <v>0.6463341102830944</v>
      </c>
    </row>
    <row r="84" spans="1:4">
      <c r="A84" s="25" t="s">
        <v>1512</v>
      </c>
      <c r="B84" s="9">
        <v>91643</v>
      </c>
      <c r="C84" s="23">
        <v>0</v>
      </c>
      <c r="D84" s="39">
        <f t="shared" si="1"/>
        <v>0</v>
      </c>
    </row>
    <row r="85" spans="1:4">
      <c r="A85" s="28" t="s">
        <v>1347</v>
      </c>
      <c r="B85" s="29">
        <v>282227</v>
      </c>
      <c r="C85" s="29">
        <v>138548.22</v>
      </c>
      <c r="D85" s="38">
        <f t="shared" si="1"/>
        <v>0.49091057907287394</v>
      </c>
    </row>
    <row r="86" spans="1:4">
      <c r="A86" s="25" t="s">
        <v>1513</v>
      </c>
      <c r="B86" s="9">
        <v>59344</v>
      </c>
      <c r="C86" s="23">
        <v>27730.799999999999</v>
      </c>
      <c r="D86" s="39">
        <f t="shared" si="1"/>
        <v>0.46728902669183064</v>
      </c>
    </row>
    <row r="87" spans="1:4">
      <c r="A87" s="25" t="s">
        <v>1514</v>
      </c>
      <c r="B87" s="9">
        <v>178572</v>
      </c>
      <c r="C87" s="23">
        <v>89110.680000000008</v>
      </c>
      <c r="D87" s="39">
        <f t="shared" si="1"/>
        <v>0.4990182111417244</v>
      </c>
    </row>
    <row r="88" spans="1:4">
      <c r="A88" s="25" t="s">
        <v>1515</v>
      </c>
      <c r="B88" s="9">
        <v>7638</v>
      </c>
      <c r="C88" s="23">
        <v>3569.28</v>
      </c>
      <c r="D88" s="39">
        <f t="shared" si="1"/>
        <v>0.46730557737627654</v>
      </c>
    </row>
    <row r="89" spans="1:4">
      <c r="A89" s="25" t="s">
        <v>1516</v>
      </c>
      <c r="B89" s="9">
        <v>16234</v>
      </c>
      <c r="C89" s="23">
        <v>8101.02</v>
      </c>
      <c r="D89" s="39">
        <f t="shared" si="1"/>
        <v>0.49901564617469513</v>
      </c>
    </row>
    <row r="90" spans="1:4">
      <c r="A90" s="25" t="s">
        <v>1517</v>
      </c>
      <c r="B90" s="9">
        <v>0</v>
      </c>
      <c r="C90" s="23">
        <v>0</v>
      </c>
      <c r="D90" s="39">
        <v>0</v>
      </c>
    </row>
    <row r="91" spans="1:4">
      <c r="A91" s="25" t="s">
        <v>1518</v>
      </c>
      <c r="B91" s="9">
        <v>20113</v>
      </c>
      <c r="C91" s="23">
        <v>9873.7200000000012</v>
      </c>
      <c r="D91" s="39">
        <f t="shared" si="1"/>
        <v>0.4909123452493413</v>
      </c>
    </row>
    <row r="92" spans="1:4">
      <c r="A92" s="25" t="s">
        <v>1519</v>
      </c>
      <c r="B92" s="9">
        <v>326</v>
      </c>
      <c r="C92" s="23">
        <v>162.72</v>
      </c>
      <c r="D92" s="39">
        <f t="shared" si="1"/>
        <v>0.4991411042944785</v>
      </c>
    </row>
    <row r="93" spans="1:4">
      <c r="A93" s="28" t="s">
        <v>1348</v>
      </c>
      <c r="B93" s="29">
        <v>2598951</v>
      </c>
      <c r="C93" s="29">
        <v>0</v>
      </c>
      <c r="D93" s="38">
        <f t="shared" si="1"/>
        <v>0</v>
      </c>
    </row>
    <row r="94" spans="1:4">
      <c r="A94" s="25" t="s">
        <v>1520</v>
      </c>
      <c r="B94" s="9">
        <v>2598951</v>
      </c>
      <c r="C94" s="23">
        <v>0</v>
      </c>
      <c r="D94" s="38">
        <f t="shared" si="1"/>
        <v>0</v>
      </c>
    </row>
    <row r="95" spans="1:4">
      <c r="A95" s="28" t="s">
        <v>1353</v>
      </c>
      <c r="B95" s="29">
        <v>3990</v>
      </c>
      <c r="C95" s="29">
        <v>2300</v>
      </c>
      <c r="D95" s="38">
        <f t="shared" si="1"/>
        <v>0.5764411027568922</v>
      </c>
    </row>
    <row r="96" spans="1:4">
      <c r="A96" s="25" t="s">
        <v>1529</v>
      </c>
      <c r="B96" s="9">
        <v>3168</v>
      </c>
      <c r="C96" s="23">
        <v>2300</v>
      </c>
      <c r="D96" s="38">
        <f t="shared" si="1"/>
        <v>0.72601010101010099</v>
      </c>
    </row>
    <row r="97" spans="1:4">
      <c r="A97" s="25" t="s">
        <v>1536</v>
      </c>
      <c r="B97" s="9">
        <v>822</v>
      </c>
      <c r="C97" s="23">
        <v>0</v>
      </c>
      <c r="D97" s="38">
        <f t="shared" si="1"/>
        <v>0</v>
      </c>
    </row>
    <row r="98" spans="1:4">
      <c r="A98" s="28" t="s">
        <v>1349</v>
      </c>
      <c r="B98" s="29">
        <v>0</v>
      </c>
      <c r="C98" s="29">
        <v>0</v>
      </c>
      <c r="D98" s="38">
        <v>0</v>
      </c>
    </row>
    <row r="99" spans="1:4">
      <c r="A99" s="25" t="s">
        <v>1544</v>
      </c>
      <c r="B99" s="9">
        <v>0</v>
      </c>
      <c r="C99" s="23">
        <v>0</v>
      </c>
      <c r="D99" s="38">
        <v>0</v>
      </c>
    </row>
    <row r="100" spans="1:4">
      <c r="A100" s="28" t="s">
        <v>1350</v>
      </c>
      <c r="B100" s="29">
        <v>320577</v>
      </c>
      <c r="C100" s="29">
        <v>70516.740000000005</v>
      </c>
      <c r="D100" s="38">
        <f t="shared" si="1"/>
        <v>0.219968182371162</v>
      </c>
    </row>
    <row r="101" spans="1:4">
      <c r="A101" s="25" t="s">
        <v>1522</v>
      </c>
      <c r="B101" s="9">
        <v>2609</v>
      </c>
      <c r="C101" s="23">
        <v>0</v>
      </c>
      <c r="D101" s="39">
        <f t="shared" si="1"/>
        <v>0</v>
      </c>
    </row>
    <row r="102" spans="1:4">
      <c r="A102" s="25" t="s">
        <v>1523</v>
      </c>
      <c r="B102" s="9">
        <v>2000</v>
      </c>
      <c r="C102" s="23">
        <v>276.3</v>
      </c>
      <c r="D102" s="39">
        <f t="shared" si="1"/>
        <v>0.13815</v>
      </c>
    </row>
    <row r="103" spans="1:4">
      <c r="A103" s="25" t="s">
        <v>1535</v>
      </c>
      <c r="B103" s="9">
        <v>172636</v>
      </c>
      <c r="C103" s="23">
        <v>0</v>
      </c>
      <c r="D103" s="39">
        <f t="shared" si="1"/>
        <v>0</v>
      </c>
    </row>
    <row r="104" spans="1:4">
      <c r="A104" s="25" t="s">
        <v>1530</v>
      </c>
      <c r="B104" s="9">
        <v>301</v>
      </c>
      <c r="C104" s="23">
        <v>0</v>
      </c>
      <c r="D104" s="39">
        <f t="shared" si="1"/>
        <v>0</v>
      </c>
    </row>
    <row r="105" spans="1:4">
      <c r="A105" s="25" t="s">
        <v>1524</v>
      </c>
      <c r="B105" s="9">
        <v>23289</v>
      </c>
      <c r="C105" s="23">
        <v>0</v>
      </c>
      <c r="D105" s="39">
        <f t="shared" si="1"/>
        <v>0</v>
      </c>
    </row>
    <row r="106" spans="1:4">
      <c r="A106" s="25" t="s">
        <v>1525</v>
      </c>
      <c r="B106" s="9">
        <v>6183</v>
      </c>
      <c r="C106" s="23">
        <v>5933</v>
      </c>
      <c r="D106" s="39">
        <f t="shared" si="1"/>
        <v>0.95956655345301634</v>
      </c>
    </row>
    <row r="107" spans="1:4">
      <c r="A107" s="25" t="s">
        <v>1526</v>
      </c>
      <c r="B107" s="9">
        <v>51854</v>
      </c>
      <c r="C107" s="23">
        <v>10501.28</v>
      </c>
      <c r="D107" s="39">
        <f t="shared" si="1"/>
        <v>0.20251629575346167</v>
      </c>
    </row>
    <row r="108" spans="1:4">
      <c r="A108" s="25" t="s">
        <v>1532</v>
      </c>
      <c r="B108" s="9">
        <v>201</v>
      </c>
      <c r="C108" s="23">
        <v>0</v>
      </c>
      <c r="D108" s="39">
        <f t="shared" si="1"/>
        <v>0</v>
      </c>
    </row>
    <row r="109" spans="1:4">
      <c r="A109" s="25" t="s">
        <v>1527</v>
      </c>
      <c r="B109" s="9">
        <v>43516</v>
      </c>
      <c r="C109" s="23">
        <v>42458.87</v>
      </c>
      <c r="D109" s="39">
        <f t="shared" si="1"/>
        <v>0.97570709624046337</v>
      </c>
    </row>
    <row r="110" spans="1:4">
      <c r="A110" s="25" t="s">
        <v>1528</v>
      </c>
      <c r="B110" s="9">
        <v>17988</v>
      </c>
      <c r="C110" s="23">
        <v>11347.29</v>
      </c>
      <c r="D110" s="39">
        <f t="shared" si="1"/>
        <v>0.63082555036691135</v>
      </c>
    </row>
    <row r="111" spans="1:4">
      <c r="A111" s="27" t="s">
        <v>1327</v>
      </c>
      <c r="B111" s="4">
        <v>932665</v>
      </c>
      <c r="C111" s="4">
        <v>0</v>
      </c>
      <c r="D111" s="38">
        <f t="shared" si="1"/>
        <v>0</v>
      </c>
    </row>
    <row r="112" spans="1:4">
      <c r="A112" s="28" t="s">
        <v>1689</v>
      </c>
      <c r="B112" s="29">
        <v>932665</v>
      </c>
      <c r="C112" s="29">
        <v>0</v>
      </c>
      <c r="D112" s="38">
        <f t="shared" si="1"/>
        <v>0</v>
      </c>
    </row>
    <row r="113" spans="1:4">
      <c r="A113" s="25" t="s">
        <v>1690</v>
      </c>
      <c r="B113" s="9">
        <v>508826</v>
      </c>
      <c r="C113" s="23">
        <v>0</v>
      </c>
      <c r="D113" s="39">
        <f t="shared" si="1"/>
        <v>0</v>
      </c>
    </row>
    <row r="114" spans="1:4">
      <c r="A114" s="25" t="s">
        <v>1691</v>
      </c>
      <c r="B114" s="9">
        <v>235509</v>
      </c>
      <c r="C114" s="23">
        <v>0</v>
      </c>
      <c r="D114" s="39">
        <f t="shared" si="1"/>
        <v>0</v>
      </c>
    </row>
    <row r="115" spans="1:4">
      <c r="A115" s="25" t="s">
        <v>1692</v>
      </c>
      <c r="B115" s="9">
        <v>188330</v>
      </c>
      <c r="C115" s="23">
        <v>0</v>
      </c>
      <c r="D115" s="39">
        <f t="shared" si="1"/>
        <v>0</v>
      </c>
    </row>
    <row r="116" spans="1:4">
      <c r="A116" s="27" t="s">
        <v>1328</v>
      </c>
      <c r="B116" s="4">
        <v>300000</v>
      </c>
      <c r="C116" s="4">
        <v>0</v>
      </c>
      <c r="D116" s="38">
        <f t="shared" si="1"/>
        <v>0</v>
      </c>
    </row>
    <row r="117" spans="1:4">
      <c r="A117" s="28" t="s">
        <v>1698</v>
      </c>
      <c r="B117" s="29">
        <v>300000</v>
      </c>
      <c r="C117" s="29">
        <v>0</v>
      </c>
      <c r="D117" s="38">
        <f t="shared" si="1"/>
        <v>0</v>
      </c>
    </row>
    <row r="118" spans="1:4">
      <c r="A118" s="25" t="s">
        <v>1700</v>
      </c>
      <c r="B118" s="9">
        <v>300000</v>
      </c>
      <c r="C118" s="23">
        <v>0</v>
      </c>
      <c r="D118" s="38">
        <f t="shared" si="1"/>
        <v>0</v>
      </c>
    </row>
    <row r="119" spans="1:4">
      <c r="A119" s="27" t="s">
        <v>1329</v>
      </c>
      <c r="B119" s="4">
        <v>-375665</v>
      </c>
      <c r="C119" s="4">
        <v>0</v>
      </c>
      <c r="D119" s="38">
        <f t="shared" si="1"/>
        <v>0</v>
      </c>
    </row>
    <row r="120" spans="1:4">
      <c r="A120" s="28" t="s">
        <v>1704</v>
      </c>
      <c r="B120" s="29">
        <v>-375665</v>
      </c>
      <c r="C120" s="29">
        <v>0</v>
      </c>
      <c r="D120" s="38">
        <f t="shared" si="1"/>
        <v>0</v>
      </c>
    </row>
    <row r="121" spans="1:4">
      <c r="A121" s="25" t="s">
        <v>1705</v>
      </c>
      <c r="B121" s="9">
        <v>-375665</v>
      </c>
      <c r="C121" s="23">
        <v>0</v>
      </c>
      <c r="D121" s="38">
        <f t="shared" si="1"/>
        <v>0</v>
      </c>
    </row>
    <row r="122" spans="1:4">
      <c r="A122" s="14" t="s">
        <v>1451</v>
      </c>
      <c r="B122" s="4">
        <v>53640789</v>
      </c>
      <c r="C122" s="4">
        <v>21713260.800000004</v>
      </c>
      <c r="D122" s="26">
        <f t="shared" si="1"/>
        <v>0.40479010851238606</v>
      </c>
    </row>
    <row r="123" spans="1:4">
      <c r="A123" s="27" t="s">
        <v>1325</v>
      </c>
      <c r="B123" s="4">
        <v>-150000</v>
      </c>
      <c r="C123" s="4">
        <v>0</v>
      </c>
      <c r="D123" s="38">
        <f t="shared" si="1"/>
        <v>0</v>
      </c>
    </row>
    <row r="124" spans="1:4">
      <c r="A124" s="28" t="s">
        <v>1587</v>
      </c>
      <c r="B124" s="29">
        <v>-150000</v>
      </c>
      <c r="C124" s="29">
        <v>0</v>
      </c>
      <c r="D124" s="38">
        <f t="shared" si="1"/>
        <v>0</v>
      </c>
    </row>
    <row r="125" spans="1:4">
      <c r="A125" s="25" t="s">
        <v>1793</v>
      </c>
      <c r="B125" s="9">
        <v>-150000</v>
      </c>
      <c r="C125" s="23">
        <v>0</v>
      </c>
      <c r="D125" s="38">
        <f t="shared" si="1"/>
        <v>0</v>
      </c>
    </row>
    <row r="126" spans="1:4">
      <c r="A126" s="27" t="s">
        <v>1326</v>
      </c>
      <c r="B126" s="4">
        <v>97334274</v>
      </c>
      <c r="C126" s="4">
        <v>20091458.150000002</v>
      </c>
      <c r="D126" s="26">
        <f t="shared" si="1"/>
        <v>0.2064170956882054</v>
      </c>
    </row>
    <row r="127" spans="1:4">
      <c r="A127" s="28" t="s">
        <v>1346</v>
      </c>
      <c r="B127" s="29">
        <v>11344278</v>
      </c>
      <c r="C127" s="29">
        <v>5102828.209999999</v>
      </c>
      <c r="D127" s="38">
        <f t="shared" si="1"/>
        <v>0.4498151587963552</v>
      </c>
    </row>
    <row r="128" spans="1:4">
      <c r="A128" s="25" t="s">
        <v>1505</v>
      </c>
      <c r="B128" s="9">
        <v>8274299</v>
      </c>
      <c r="C128" s="23">
        <v>3715511.03</v>
      </c>
      <c r="D128" s="39">
        <f t="shared" si="1"/>
        <v>0.44904239380278616</v>
      </c>
    </row>
    <row r="129" spans="1:4">
      <c r="A129" s="25" t="s">
        <v>1506</v>
      </c>
      <c r="B129" s="9">
        <v>1034842</v>
      </c>
      <c r="C129" s="23">
        <v>386099.06</v>
      </c>
      <c r="D129" s="39">
        <f t="shared" si="1"/>
        <v>0.37309952630449866</v>
      </c>
    </row>
    <row r="130" spans="1:4">
      <c r="A130" s="25" t="s">
        <v>1507</v>
      </c>
      <c r="B130" s="9">
        <v>0</v>
      </c>
      <c r="C130" s="23">
        <v>0</v>
      </c>
      <c r="D130" s="39">
        <v>0</v>
      </c>
    </row>
    <row r="131" spans="1:4">
      <c r="A131" s="25" t="s">
        <v>1508</v>
      </c>
      <c r="B131" s="9">
        <v>688990</v>
      </c>
      <c r="C131" s="23">
        <v>401110.77</v>
      </c>
      <c r="D131" s="39">
        <f t="shared" si="1"/>
        <v>0.58217212151119757</v>
      </c>
    </row>
    <row r="132" spans="1:4">
      <c r="A132" s="25" t="s">
        <v>1637</v>
      </c>
      <c r="B132" s="9">
        <v>0</v>
      </c>
      <c r="C132" s="23">
        <v>0</v>
      </c>
      <c r="D132" s="39">
        <v>0</v>
      </c>
    </row>
    <row r="133" spans="1:4">
      <c r="A133" s="25" t="s">
        <v>1509</v>
      </c>
      <c r="B133" s="9">
        <v>607335</v>
      </c>
      <c r="C133" s="23">
        <v>331173.25</v>
      </c>
      <c r="D133" s="39">
        <f t="shared" si="1"/>
        <v>0.54528925551795959</v>
      </c>
    </row>
    <row r="134" spans="1:4">
      <c r="A134" s="25" t="s">
        <v>1510</v>
      </c>
      <c r="B134" s="9">
        <v>91472</v>
      </c>
      <c r="C134" s="23">
        <v>37890</v>
      </c>
      <c r="D134" s="39">
        <f t="shared" si="1"/>
        <v>0.41422511806891726</v>
      </c>
    </row>
    <row r="135" spans="1:4">
      <c r="A135" s="25" t="s">
        <v>1511</v>
      </c>
      <c r="B135" s="9">
        <v>647340</v>
      </c>
      <c r="C135" s="23">
        <v>231044.1</v>
      </c>
      <c r="D135" s="39">
        <f t="shared" ref="D135:D196" si="2">C135/B135</f>
        <v>0.35691305959773845</v>
      </c>
    </row>
    <row r="136" spans="1:4">
      <c r="A136" s="25" t="s">
        <v>1512</v>
      </c>
      <c r="B136" s="9">
        <v>0</v>
      </c>
      <c r="C136" s="23">
        <v>0</v>
      </c>
      <c r="D136" s="39">
        <v>0</v>
      </c>
    </row>
    <row r="137" spans="1:4">
      <c r="A137" s="28" t="s">
        <v>1347</v>
      </c>
      <c r="B137" s="29">
        <v>2440163</v>
      </c>
      <c r="C137" s="29">
        <v>946860.14000000013</v>
      </c>
      <c r="D137" s="38">
        <f t="shared" si="2"/>
        <v>0.38803151264895014</v>
      </c>
    </row>
    <row r="138" spans="1:4">
      <c r="A138" s="25" t="s">
        <v>1513</v>
      </c>
      <c r="B138" s="9">
        <v>294222</v>
      </c>
      <c r="C138" s="23">
        <v>96477</v>
      </c>
      <c r="D138" s="39">
        <f t="shared" si="2"/>
        <v>0.32790545914309605</v>
      </c>
    </row>
    <row r="139" spans="1:4">
      <c r="A139" s="25" t="s">
        <v>1514</v>
      </c>
      <c r="B139" s="9">
        <v>1799958</v>
      </c>
      <c r="C139" s="23">
        <v>707187.22000000009</v>
      </c>
      <c r="D139" s="39">
        <f t="shared" si="2"/>
        <v>0.39289095634453697</v>
      </c>
    </row>
    <row r="140" spans="1:4">
      <c r="A140" s="25" t="s">
        <v>1515</v>
      </c>
      <c r="B140" s="9">
        <v>81304</v>
      </c>
      <c r="C140" s="23">
        <v>32948.21</v>
      </c>
      <c r="D140" s="39">
        <f t="shared" si="2"/>
        <v>0.40524709731378528</v>
      </c>
    </row>
    <row r="141" spans="1:4">
      <c r="A141" s="25" t="s">
        <v>1516</v>
      </c>
      <c r="B141" s="9">
        <v>138951</v>
      </c>
      <c r="C141" s="23">
        <v>60367.640000000007</v>
      </c>
      <c r="D141" s="39">
        <f t="shared" si="2"/>
        <v>0.43445272074328367</v>
      </c>
    </row>
    <row r="142" spans="1:4">
      <c r="A142" s="25" t="s">
        <v>1517</v>
      </c>
      <c r="B142" s="9">
        <v>0</v>
      </c>
      <c r="C142" s="23">
        <v>0</v>
      </c>
      <c r="D142" s="39">
        <v>0</v>
      </c>
    </row>
    <row r="143" spans="1:4">
      <c r="A143" s="25" t="s">
        <v>1518</v>
      </c>
      <c r="B143" s="9">
        <v>121814</v>
      </c>
      <c r="C143" s="23">
        <v>48232.53</v>
      </c>
      <c r="D143" s="39">
        <f t="shared" si="2"/>
        <v>0.39595227149588719</v>
      </c>
    </row>
    <row r="144" spans="1:4">
      <c r="A144" s="25" t="s">
        <v>1519</v>
      </c>
      <c r="B144" s="9">
        <v>3914</v>
      </c>
      <c r="C144" s="23">
        <v>1647.5400000000002</v>
      </c>
      <c r="D144" s="39">
        <f t="shared" si="2"/>
        <v>0.42093510475217172</v>
      </c>
    </row>
    <row r="145" spans="1:4">
      <c r="A145" s="28" t="s">
        <v>1560</v>
      </c>
      <c r="B145" s="29">
        <v>-1899645</v>
      </c>
      <c r="C145" s="29">
        <v>0</v>
      </c>
      <c r="D145" s="38">
        <f t="shared" si="2"/>
        <v>0</v>
      </c>
    </row>
    <row r="146" spans="1:4">
      <c r="A146" s="25" t="s">
        <v>1794</v>
      </c>
      <c r="B146" s="9">
        <v>-1899645</v>
      </c>
      <c r="C146" s="23">
        <v>0</v>
      </c>
      <c r="D146" s="38">
        <f t="shared" si="2"/>
        <v>0</v>
      </c>
    </row>
    <row r="147" spans="1:4">
      <c r="A147" s="28" t="s">
        <v>1561</v>
      </c>
      <c r="B147" s="29">
        <v>-13449412</v>
      </c>
      <c r="C147" s="29">
        <v>0</v>
      </c>
      <c r="D147" s="38">
        <f t="shared" si="2"/>
        <v>0</v>
      </c>
    </row>
    <row r="148" spans="1:4">
      <c r="A148" s="25" t="s">
        <v>1638</v>
      </c>
      <c r="B148" s="9">
        <v>-13449412</v>
      </c>
      <c r="C148" s="23">
        <v>0</v>
      </c>
      <c r="D148" s="38">
        <f t="shared" si="2"/>
        <v>0</v>
      </c>
    </row>
    <row r="149" spans="1:4">
      <c r="A149" s="28" t="s">
        <v>1348</v>
      </c>
      <c r="B149" s="29">
        <v>57557760</v>
      </c>
      <c r="C149" s="29">
        <v>0</v>
      </c>
      <c r="D149" s="38">
        <f t="shared" si="2"/>
        <v>0</v>
      </c>
    </row>
    <row r="150" spans="1:4">
      <c r="A150" s="25" t="s">
        <v>1520</v>
      </c>
      <c r="B150" s="9">
        <v>57557760</v>
      </c>
      <c r="C150" s="23">
        <v>0</v>
      </c>
      <c r="D150" s="38">
        <f t="shared" si="2"/>
        <v>0</v>
      </c>
    </row>
    <row r="151" spans="1:4">
      <c r="A151" s="28" t="s">
        <v>1353</v>
      </c>
      <c r="B151" s="29">
        <v>37977012</v>
      </c>
      <c r="C151" s="29">
        <v>12483533.689999999</v>
      </c>
      <c r="D151" s="38">
        <f t="shared" si="2"/>
        <v>0.32871289847658364</v>
      </c>
    </row>
    <row r="152" spans="1:4">
      <c r="A152" s="25" t="s">
        <v>1529</v>
      </c>
      <c r="B152" s="9">
        <v>4000</v>
      </c>
      <c r="C152" s="23">
        <v>0</v>
      </c>
      <c r="D152" s="39">
        <f t="shared" si="2"/>
        <v>0</v>
      </c>
    </row>
    <row r="153" spans="1:4">
      <c r="A153" s="25" t="s">
        <v>1536</v>
      </c>
      <c r="B153" s="9">
        <v>23549</v>
      </c>
      <c r="C153" s="23">
        <v>10090.040000000001</v>
      </c>
      <c r="D153" s="39">
        <f t="shared" si="2"/>
        <v>0.42846999872606062</v>
      </c>
    </row>
    <row r="154" spans="1:4">
      <c r="A154" s="25" t="s">
        <v>1795</v>
      </c>
      <c r="B154" s="9">
        <v>138950</v>
      </c>
      <c r="C154" s="23">
        <v>0</v>
      </c>
      <c r="D154" s="39">
        <f t="shared" si="2"/>
        <v>0</v>
      </c>
    </row>
    <row r="155" spans="1:4">
      <c r="A155" s="25" t="s">
        <v>1796</v>
      </c>
      <c r="B155" s="9">
        <v>150000</v>
      </c>
      <c r="C155" s="23">
        <v>3320</v>
      </c>
      <c r="D155" s="39">
        <f t="shared" si="2"/>
        <v>2.2133333333333335E-2</v>
      </c>
    </row>
    <row r="156" spans="1:4">
      <c r="A156" s="25" t="s">
        <v>1797</v>
      </c>
      <c r="B156" s="9">
        <v>2530432</v>
      </c>
      <c r="C156" s="23">
        <v>1409440.4200000002</v>
      </c>
      <c r="D156" s="39">
        <f t="shared" si="2"/>
        <v>0.55699596748697466</v>
      </c>
    </row>
    <row r="157" spans="1:4">
      <c r="A157" s="25" t="s">
        <v>1798</v>
      </c>
      <c r="B157" s="9">
        <v>4965798</v>
      </c>
      <c r="C157" s="23">
        <v>0</v>
      </c>
      <c r="D157" s="39">
        <f t="shared" si="2"/>
        <v>0</v>
      </c>
    </row>
    <row r="158" spans="1:4">
      <c r="A158" s="25" t="s">
        <v>1799</v>
      </c>
      <c r="B158" s="9">
        <v>6675697</v>
      </c>
      <c r="C158" s="23">
        <v>4618412.58</v>
      </c>
      <c r="D158" s="39">
        <f t="shared" si="2"/>
        <v>0.69182477575000789</v>
      </c>
    </row>
    <row r="159" spans="1:4">
      <c r="A159" s="25" t="s">
        <v>1800</v>
      </c>
      <c r="B159" s="9">
        <v>403445</v>
      </c>
      <c r="C159" s="23">
        <v>0</v>
      </c>
      <c r="D159" s="39">
        <f t="shared" si="2"/>
        <v>0</v>
      </c>
    </row>
    <row r="160" spans="1:4">
      <c r="A160" s="25" t="s">
        <v>1801</v>
      </c>
      <c r="B160" s="9">
        <v>6270313</v>
      </c>
      <c r="C160" s="23">
        <v>4097981</v>
      </c>
      <c r="D160" s="39">
        <f t="shared" si="2"/>
        <v>0.6535528609177883</v>
      </c>
    </row>
    <row r="161" spans="1:4">
      <c r="A161" s="25" t="s">
        <v>1802</v>
      </c>
      <c r="B161" s="9">
        <v>1129846</v>
      </c>
      <c r="C161" s="23">
        <v>0</v>
      </c>
      <c r="D161" s="39">
        <f t="shared" si="2"/>
        <v>0</v>
      </c>
    </row>
    <row r="162" spans="1:4">
      <c r="A162" s="25" t="s">
        <v>1803</v>
      </c>
      <c r="B162" s="9">
        <v>0</v>
      </c>
      <c r="C162" s="23">
        <v>0</v>
      </c>
      <c r="D162" s="39">
        <v>0</v>
      </c>
    </row>
    <row r="163" spans="1:4">
      <c r="A163" s="25" t="s">
        <v>1804</v>
      </c>
      <c r="B163" s="9">
        <v>6811373</v>
      </c>
      <c r="C163" s="23">
        <v>0</v>
      </c>
      <c r="D163" s="39">
        <f t="shared" si="2"/>
        <v>0</v>
      </c>
    </row>
    <row r="164" spans="1:4">
      <c r="A164" s="25" t="s">
        <v>1557</v>
      </c>
      <c r="B164" s="9">
        <v>44543</v>
      </c>
      <c r="C164" s="23">
        <v>0</v>
      </c>
      <c r="D164" s="39">
        <f t="shared" si="2"/>
        <v>0</v>
      </c>
    </row>
    <row r="165" spans="1:4">
      <c r="A165" s="25" t="s">
        <v>1521</v>
      </c>
      <c r="B165" s="9">
        <v>8829066</v>
      </c>
      <c r="C165" s="23">
        <v>2344289.65</v>
      </c>
      <c r="D165" s="39">
        <f t="shared" si="2"/>
        <v>0.26551955212476608</v>
      </c>
    </row>
    <row r="166" spans="1:4">
      <c r="A166" s="28" t="s">
        <v>1349</v>
      </c>
      <c r="B166" s="29">
        <v>2682411</v>
      </c>
      <c r="C166" s="29">
        <v>1422187.0899999999</v>
      </c>
      <c r="D166" s="38">
        <f t="shared" si="2"/>
        <v>0.53018985159246657</v>
      </c>
    </row>
    <row r="167" spans="1:4">
      <c r="A167" s="25" t="s">
        <v>1544</v>
      </c>
      <c r="B167" s="9">
        <v>2682411</v>
      </c>
      <c r="C167" s="23">
        <v>1422187.0899999999</v>
      </c>
      <c r="D167" s="38">
        <f t="shared" si="2"/>
        <v>0.53018985159246657</v>
      </c>
    </row>
    <row r="168" spans="1:4">
      <c r="A168" s="28" t="s">
        <v>1351</v>
      </c>
      <c r="B168" s="29">
        <v>165632</v>
      </c>
      <c r="C168" s="29">
        <v>0</v>
      </c>
      <c r="D168" s="38">
        <f t="shared" si="2"/>
        <v>0</v>
      </c>
    </row>
    <row r="169" spans="1:4">
      <c r="A169" s="25" t="s">
        <v>1805</v>
      </c>
      <c r="B169" s="9">
        <v>165632</v>
      </c>
      <c r="C169" s="23">
        <v>0</v>
      </c>
      <c r="D169" s="38">
        <f t="shared" si="2"/>
        <v>0</v>
      </c>
    </row>
    <row r="170" spans="1:4">
      <c r="A170" s="28" t="s">
        <v>1350</v>
      </c>
      <c r="B170" s="29">
        <v>516075</v>
      </c>
      <c r="C170" s="29">
        <v>136049.02000000002</v>
      </c>
      <c r="D170" s="38">
        <f t="shared" si="2"/>
        <v>0.26362257423824059</v>
      </c>
    </row>
    <row r="171" spans="1:4">
      <c r="A171" s="25" t="s">
        <v>1522</v>
      </c>
      <c r="B171" s="9">
        <v>1065</v>
      </c>
      <c r="C171" s="23">
        <v>0</v>
      </c>
      <c r="D171" s="39">
        <f t="shared" si="2"/>
        <v>0</v>
      </c>
    </row>
    <row r="172" spans="1:4">
      <c r="A172" s="25" t="s">
        <v>1550</v>
      </c>
      <c r="B172" s="9">
        <v>50000</v>
      </c>
      <c r="C172" s="23">
        <v>0</v>
      </c>
      <c r="D172" s="39">
        <f t="shared" si="2"/>
        <v>0</v>
      </c>
    </row>
    <row r="173" spans="1:4">
      <c r="A173" s="25" t="s">
        <v>1533</v>
      </c>
      <c r="B173" s="9">
        <v>50000</v>
      </c>
      <c r="C173" s="23">
        <v>27836.639999999999</v>
      </c>
      <c r="D173" s="39">
        <f t="shared" si="2"/>
        <v>0.55673280000000003</v>
      </c>
    </row>
    <row r="174" spans="1:4">
      <c r="A174" s="25" t="s">
        <v>1750</v>
      </c>
      <c r="B174" s="9">
        <v>16240</v>
      </c>
      <c r="C174" s="23">
        <v>0</v>
      </c>
      <c r="D174" s="39">
        <f t="shared" si="2"/>
        <v>0</v>
      </c>
    </row>
    <row r="175" spans="1:4">
      <c r="A175" s="25" t="s">
        <v>1523</v>
      </c>
      <c r="B175" s="9">
        <v>2000</v>
      </c>
      <c r="C175" s="23">
        <v>0</v>
      </c>
      <c r="D175" s="39">
        <f t="shared" si="2"/>
        <v>0</v>
      </c>
    </row>
    <row r="176" spans="1:4">
      <c r="A176" s="25" t="s">
        <v>1649</v>
      </c>
      <c r="B176" s="9">
        <v>48938</v>
      </c>
      <c r="C176" s="23">
        <v>47173.97</v>
      </c>
      <c r="D176" s="39">
        <f t="shared" si="2"/>
        <v>0.9639537782500307</v>
      </c>
    </row>
    <row r="177" spans="1:4">
      <c r="A177" s="25" t="s">
        <v>1535</v>
      </c>
      <c r="B177" s="9">
        <v>12020</v>
      </c>
      <c r="C177" s="23">
        <v>0</v>
      </c>
      <c r="D177" s="39">
        <f t="shared" si="2"/>
        <v>0</v>
      </c>
    </row>
    <row r="178" spans="1:4">
      <c r="A178" s="25" t="s">
        <v>1530</v>
      </c>
      <c r="B178" s="9">
        <v>6009</v>
      </c>
      <c r="C178" s="23">
        <v>1200</v>
      </c>
      <c r="D178" s="39">
        <f t="shared" si="2"/>
        <v>0.19970044932601097</v>
      </c>
    </row>
    <row r="179" spans="1:4">
      <c r="A179" s="25" t="s">
        <v>1524</v>
      </c>
      <c r="B179" s="9">
        <v>124257</v>
      </c>
      <c r="C179" s="23">
        <v>0</v>
      </c>
      <c r="D179" s="39">
        <f t="shared" si="2"/>
        <v>0</v>
      </c>
    </row>
    <row r="180" spans="1:4">
      <c r="A180" s="25" t="s">
        <v>1525</v>
      </c>
      <c r="B180" s="9">
        <v>30000</v>
      </c>
      <c r="C180" s="23">
        <v>7490.18</v>
      </c>
      <c r="D180" s="39">
        <f t="shared" si="2"/>
        <v>0.24967266666666668</v>
      </c>
    </row>
    <row r="181" spans="1:4">
      <c r="A181" s="25" t="s">
        <v>1526</v>
      </c>
      <c r="B181" s="9">
        <v>22954</v>
      </c>
      <c r="C181" s="23">
        <v>1695.26</v>
      </c>
      <c r="D181" s="39">
        <f t="shared" si="2"/>
        <v>7.3854665853446022E-2</v>
      </c>
    </row>
    <row r="182" spans="1:4">
      <c r="A182" s="25" t="s">
        <v>1534</v>
      </c>
      <c r="B182" s="9">
        <v>70000</v>
      </c>
      <c r="C182" s="23">
        <v>11173.11</v>
      </c>
      <c r="D182" s="39">
        <f t="shared" si="2"/>
        <v>0.15961585714285714</v>
      </c>
    </row>
    <row r="183" spans="1:4">
      <c r="A183" s="25" t="s">
        <v>1553</v>
      </c>
      <c r="B183" s="9">
        <v>14468</v>
      </c>
      <c r="C183" s="23">
        <v>3825</v>
      </c>
      <c r="D183" s="39">
        <f t="shared" si="2"/>
        <v>0.26437655515620678</v>
      </c>
    </row>
    <row r="184" spans="1:4">
      <c r="A184" s="25" t="s">
        <v>1532</v>
      </c>
      <c r="B184" s="9">
        <v>1510</v>
      </c>
      <c r="C184" s="23">
        <v>0</v>
      </c>
      <c r="D184" s="39">
        <f t="shared" si="2"/>
        <v>0</v>
      </c>
    </row>
    <row r="185" spans="1:4">
      <c r="A185" s="25" t="s">
        <v>1527</v>
      </c>
      <c r="B185" s="9">
        <v>22885</v>
      </c>
      <c r="C185" s="23">
        <v>12335.1</v>
      </c>
      <c r="D185" s="39">
        <f t="shared" si="2"/>
        <v>0.53900371422329041</v>
      </c>
    </row>
    <row r="186" spans="1:4">
      <c r="A186" s="25" t="s">
        <v>1528</v>
      </c>
      <c r="B186" s="9">
        <v>43729</v>
      </c>
      <c r="C186" s="23">
        <v>23319.760000000002</v>
      </c>
      <c r="D186" s="39">
        <f t="shared" si="2"/>
        <v>0.53327905966292399</v>
      </c>
    </row>
    <row r="187" spans="1:4">
      <c r="A187" s="27" t="s">
        <v>1327</v>
      </c>
      <c r="B187" s="4">
        <v>9132123</v>
      </c>
      <c r="C187" s="4">
        <v>30.46</v>
      </c>
      <c r="D187" s="26">
        <f t="shared" si="2"/>
        <v>3.335478508119087E-6</v>
      </c>
    </row>
    <row r="188" spans="1:4">
      <c r="A188" s="28" t="s">
        <v>1689</v>
      </c>
      <c r="B188" s="29">
        <v>9132123</v>
      </c>
      <c r="C188" s="29">
        <v>30.46</v>
      </c>
      <c r="D188" s="38">
        <f t="shared" si="2"/>
        <v>3.335478508119087E-6</v>
      </c>
    </row>
    <row r="189" spans="1:4">
      <c r="A189" s="25" t="s">
        <v>1690</v>
      </c>
      <c r="B189" s="9">
        <v>8916281</v>
      </c>
      <c r="C189" s="23">
        <v>0</v>
      </c>
      <c r="D189" s="39">
        <f t="shared" si="2"/>
        <v>0</v>
      </c>
    </row>
    <row r="190" spans="1:4">
      <c r="A190" s="25" t="s">
        <v>1691</v>
      </c>
      <c r="B190" s="9">
        <v>67288</v>
      </c>
      <c r="C190" s="23">
        <v>0</v>
      </c>
      <c r="D190" s="39">
        <f t="shared" si="2"/>
        <v>0</v>
      </c>
    </row>
    <row r="191" spans="1:4">
      <c r="A191" s="25" t="s">
        <v>1692</v>
      </c>
      <c r="B191" s="9">
        <v>125554</v>
      </c>
      <c r="C191" s="23">
        <v>0</v>
      </c>
      <c r="D191" s="39">
        <f t="shared" si="2"/>
        <v>0</v>
      </c>
    </row>
    <row r="192" spans="1:4">
      <c r="A192" s="25" t="s">
        <v>1749</v>
      </c>
      <c r="B192" s="9">
        <v>10000</v>
      </c>
      <c r="C192" s="23">
        <v>30.46</v>
      </c>
      <c r="D192" s="39">
        <f t="shared" si="2"/>
        <v>3.0460000000000001E-3</v>
      </c>
    </row>
    <row r="193" spans="1:4">
      <c r="A193" s="25" t="s">
        <v>1791</v>
      </c>
      <c r="B193" s="9">
        <v>13000</v>
      </c>
      <c r="C193" s="23">
        <v>0</v>
      </c>
      <c r="D193" s="39">
        <f t="shared" si="2"/>
        <v>0</v>
      </c>
    </row>
    <row r="194" spans="1:4">
      <c r="A194" s="27" t="s">
        <v>1328</v>
      </c>
      <c r="B194" s="4">
        <v>2735000</v>
      </c>
      <c r="C194" s="4">
        <v>1621772.1900000002</v>
      </c>
      <c r="D194" s="26">
        <f t="shared" si="2"/>
        <v>0.59296972212065824</v>
      </c>
    </row>
    <row r="195" spans="1:4">
      <c r="A195" s="28" t="s">
        <v>1806</v>
      </c>
      <c r="B195" s="29">
        <v>2500000</v>
      </c>
      <c r="C195" s="29">
        <v>1621772.1900000002</v>
      </c>
      <c r="D195" s="38">
        <f t="shared" si="2"/>
        <v>0.64870887600000005</v>
      </c>
    </row>
    <row r="196" spans="1:4">
      <c r="A196" s="25" t="s">
        <v>1807</v>
      </c>
      <c r="B196" s="9">
        <v>2500000</v>
      </c>
      <c r="C196" s="23">
        <v>1621772.1900000002</v>
      </c>
      <c r="D196" s="38">
        <f t="shared" si="2"/>
        <v>0.64870887600000005</v>
      </c>
    </row>
    <row r="197" spans="1:4">
      <c r="A197" s="25" t="s">
        <v>1699</v>
      </c>
      <c r="B197" s="9">
        <v>0</v>
      </c>
      <c r="C197" s="23">
        <v>0</v>
      </c>
      <c r="D197" s="39">
        <v>0</v>
      </c>
    </row>
    <row r="198" spans="1:4">
      <c r="A198" s="25" t="s">
        <v>1808</v>
      </c>
      <c r="B198" s="9">
        <v>0</v>
      </c>
      <c r="C198" s="23">
        <v>0</v>
      </c>
      <c r="D198" s="39">
        <v>0</v>
      </c>
    </row>
    <row r="199" spans="1:4">
      <c r="A199" s="25" t="s">
        <v>1809</v>
      </c>
      <c r="B199" s="9">
        <v>0</v>
      </c>
      <c r="C199" s="23">
        <v>0</v>
      </c>
      <c r="D199" s="39">
        <v>0</v>
      </c>
    </row>
    <row r="200" spans="1:4">
      <c r="A200" s="25" t="s">
        <v>1810</v>
      </c>
      <c r="B200" s="9">
        <v>0</v>
      </c>
      <c r="C200" s="23">
        <v>0</v>
      </c>
      <c r="D200" s="39">
        <v>0</v>
      </c>
    </row>
    <row r="201" spans="1:4">
      <c r="A201" s="28" t="s">
        <v>1698</v>
      </c>
      <c r="B201" s="29">
        <v>235000</v>
      </c>
      <c r="C201" s="29">
        <v>0</v>
      </c>
      <c r="D201" s="38">
        <f t="shared" ref="D201:D262" si="3">C201/B201</f>
        <v>0</v>
      </c>
    </row>
    <row r="202" spans="1:4">
      <c r="A202" s="25" t="s">
        <v>1707</v>
      </c>
      <c r="B202" s="9">
        <v>235000</v>
      </c>
      <c r="C202" s="23">
        <v>0</v>
      </c>
      <c r="D202" s="39">
        <f t="shared" si="3"/>
        <v>0</v>
      </c>
    </row>
    <row r="203" spans="1:4">
      <c r="A203" s="25" t="s">
        <v>1811</v>
      </c>
      <c r="B203" s="9">
        <v>0</v>
      </c>
      <c r="C203" s="23">
        <v>0</v>
      </c>
      <c r="D203" s="39">
        <v>0</v>
      </c>
    </row>
    <row r="204" spans="1:4">
      <c r="A204" s="25" t="s">
        <v>1758</v>
      </c>
      <c r="B204" s="9">
        <v>0</v>
      </c>
      <c r="C204" s="23">
        <v>0</v>
      </c>
      <c r="D204" s="39">
        <v>0</v>
      </c>
    </row>
    <row r="205" spans="1:4">
      <c r="A205" s="25" t="s">
        <v>1709</v>
      </c>
      <c r="B205" s="9">
        <v>0</v>
      </c>
      <c r="C205" s="23">
        <v>0</v>
      </c>
      <c r="D205" s="39">
        <v>0</v>
      </c>
    </row>
    <row r="206" spans="1:4">
      <c r="A206" s="28" t="s">
        <v>1792</v>
      </c>
      <c r="B206" s="29">
        <v>0</v>
      </c>
      <c r="C206" s="29">
        <v>0</v>
      </c>
      <c r="D206" s="38">
        <v>0</v>
      </c>
    </row>
    <row r="207" spans="1:4">
      <c r="A207" s="25" t="s">
        <v>1781</v>
      </c>
      <c r="B207" s="9">
        <v>0</v>
      </c>
      <c r="C207" s="23">
        <v>0</v>
      </c>
      <c r="D207" s="39">
        <v>0</v>
      </c>
    </row>
    <row r="208" spans="1:4">
      <c r="A208" s="25" t="s">
        <v>1758</v>
      </c>
      <c r="B208" s="9">
        <v>0</v>
      </c>
      <c r="C208" s="23">
        <v>0</v>
      </c>
      <c r="D208" s="39">
        <v>0</v>
      </c>
    </row>
    <row r="209" spans="1:4">
      <c r="A209" s="27" t="s">
        <v>1329</v>
      </c>
      <c r="B209" s="4">
        <v>-55410608</v>
      </c>
      <c r="C209" s="4">
        <v>0</v>
      </c>
      <c r="D209" s="26">
        <f t="shared" si="3"/>
        <v>0</v>
      </c>
    </row>
    <row r="210" spans="1:4">
      <c r="A210" s="28" t="s">
        <v>1704</v>
      </c>
      <c r="B210" s="29">
        <v>-55410608</v>
      </c>
      <c r="C210" s="29">
        <v>0</v>
      </c>
      <c r="D210" s="38">
        <f t="shared" si="3"/>
        <v>0</v>
      </c>
    </row>
    <row r="211" spans="1:4">
      <c r="A211" s="25" t="s">
        <v>1705</v>
      </c>
      <c r="B211" s="9">
        <v>-55410608</v>
      </c>
      <c r="C211" s="23">
        <v>0</v>
      </c>
      <c r="D211" s="38">
        <f t="shared" si="3"/>
        <v>0</v>
      </c>
    </row>
    <row r="212" spans="1:4">
      <c r="A212" s="14" t="s">
        <v>1467</v>
      </c>
      <c r="B212" s="4">
        <v>43008947</v>
      </c>
      <c r="C212" s="4">
        <v>14576188.619999999</v>
      </c>
      <c r="D212" s="26">
        <f t="shared" si="3"/>
        <v>0.33891061364510966</v>
      </c>
    </row>
    <row r="213" spans="1:4">
      <c r="A213" s="27" t="s">
        <v>1325</v>
      </c>
      <c r="B213" s="4">
        <v>1874000</v>
      </c>
      <c r="C213" s="4">
        <v>-629810.02</v>
      </c>
      <c r="D213" s="26">
        <f t="shared" si="3"/>
        <v>-0.33607791889007471</v>
      </c>
    </row>
    <row r="214" spans="1:4">
      <c r="A214" s="28" t="s">
        <v>1592</v>
      </c>
      <c r="B214" s="29">
        <v>1144000</v>
      </c>
      <c r="C214" s="29">
        <v>-885814</v>
      </c>
      <c r="D214" s="38">
        <f t="shared" si="3"/>
        <v>-0.77431293706293702</v>
      </c>
    </row>
    <row r="215" spans="1:4">
      <c r="A215" s="25" t="s">
        <v>1812</v>
      </c>
      <c r="B215" s="9">
        <v>244000</v>
      </c>
      <c r="C215" s="23">
        <v>-137240</v>
      </c>
      <c r="D215" s="39">
        <f t="shared" si="3"/>
        <v>-0.56245901639344265</v>
      </c>
    </row>
    <row r="216" spans="1:4">
      <c r="A216" s="25" t="s">
        <v>1813</v>
      </c>
      <c r="B216" s="9">
        <v>900000</v>
      </c>
      <c r="C216" s="23">
        <v>-748574</v>
      </c>
      <c r="D216" s="39">
        <f t="shared" si="3"/>
        <v>-0.83174888888888887</v>
      </c>
    </row>
    <row r="217" spans="1:4">
      <c r="A217" s="28" t="s">
        <v>1598</v>
      </c>
      <c r="B217" s="29">
        <v>730000</v>
      </c>
      <c r="C217" s="29">
        <v>256003.98</v>
      </c>
      <c r="D217" s="38">
        <f t="shared" si="3"/>
        <v>0.35069038356164384</v>
      </c>
    </row>
    <row r="218" spans="1:4">
      <c r="A218" s="25" t="s">
        <v>1602</v>
      </c>
      <c r="B218" s="9">
        <v>730000</v>
      </c>
      <c r="C218" s="23">
        <v>256003.98</v>
      </c>
      <c r="D218" s="38">
        <f t="shared" si="3"/>
        <v>0.35069038356164384</v>
      </c>
    </row>
    <row r="219" spans="1:4">
      <c r="A219" s="27" t="s">
        <v>1326</v>
      </c>
      <c r="B219" s="4">
        <v>38786419</v>
      </c>
      <c r="C219" s="4">
        <v>15591340.749999998</v>
      </c>
      <c r="D219" s="26">
        <f t="shared" si="3"/>
        <v>0.40197938226779839</v>
      </c>
    </row>
    <row r="220" spans="1:4">
      <c r="A220" s="28" t="s">
        <v>1346</v>
      </c>
      <c r="B220" s="29">
        <v>14467368</v>
      </c>
      <c r="C220" s="29">
        <v>8224320.0099999998</v>
      </c>
      <c r="D220" s="38">
        <f t="shared" si="3"/>
        <v>0.56847382398788771</v>
      </c>
    </row>
    <row r="221" spans="1:4">
      <c r="A221" s="25" t="s">
        <v>1505</v>
      </c>
      <c r="B221" s="9">
        <v>10150734</v>
      </c>
      <c r="C221" s="23">
        <v>4863884.09</v>
      </c>
      <c r="D221" s="39">
        <f t="shared" si="3"/>
        <v>0.47916575195448918</v>
      </c>
    </row>
    <row r="222" spans="1:4">
      <c r="A222" s="25" t="s">
        <v>1506</v>
      </c>
      <c r="B222" s="9">
        <v>1358649</v>
      </c>
      <c r="C222" s="23">
        <v>1265325.8199999998</v>
      </c>
      <c r="D222" s="39">
        <f t="shared" si="3"/>
        <v>0.93131178104131374</v>
      </c>
    </row>
    <row r="223" spans="1:4">
      <c r="A223" s="25" t="s">
        <v>1508</v>
      </c>
      <c r="B223" s="9">
        <v>845359</v>
      </c>
      <c r="C223" s="23">
        <v>423569.04999999993</v>
      </c>
      <c r="D223" s="39">
        <f t="shared" si="3"/>
        <v>0.50105227483234926</v>
      </c>
    </row>
    <row r="224" spans="1:4">
      <c r="A224" s="25" t="s">
        <v>1637</v>
      </c>
      <c r="B224" s="9">
        <v>1035623</v>
      </c>
      <c r="C224" s="23">
        <v>626044.6</v>
      </c>
      <c r="D224" s="39">
        <f t="shared" si="3"/>
        <v>0.60451013544504129</v>
      </c>
    </row>
    <row r="225" spans="1:4">
      <c r="A225" s="25" t="s">
        <v>1509</v>
      </c>
      <c r="B225" s="9">
        <v>576215</v>
      </c>
      <c r="C225" s="23">
        <v>818727.12</v>
      </c>
      <c r="D225" s="39">
        <f t="shared" si="3"/>
        <v>1.4208708902059126</v>
      </c>
    </row>
    <row r="226" spans="1:4">
      <c r="A226" s="25" t="s">
        <v>1510</v>
      </c>
      <c r="B226" s="9">
        <v>6138</v>
      </c>
      <c r="C226" s="23">
        <v>10986</v>
      </c>
      <c r="D226" s="39">
        <f t="shared" si="3"/>
        <v>1.7898338220918866</v>
      </c>
    </row>
    <row r="227" spans="1:4">
      <c r="A227" s="25" t="s">
        <v>1511</v>
      </c>
      <c r="B227" s="9">
        <v>494650</v>
      </c>
      <c r="C227" s="23">
        <v>215783.33</v>
      </c>
      <c r="D227" s="39">
        <f t="shared" si="3"/>
        <v>0.43623436773476193</v>
      </c>
    </row>
    <row r="228" spans="1:4">
      <c r="A228" s="28" t="s">
        <v>1347</v>
      </c>
      <c r="B228" s="29">
        <v>3031217</v>
      </c>
      <c r="C228" s="29">
        <v>1359750.96</v>
      </c>
      <c r="D228" s="38">
        <f t="shared" si="3"/>
        <v>0.44858251982619524</v>
      </c>
    </row>
    <row r="229" spans="1:4">
      <c r="A229" s="25" t="s">
        <v>1513</v>
      </c>
      <c r="B229" s="9">
        <v>606087</v>
      </c>
      <c r="C229" s="23">
        <v>220948.26</v>
      </c>
      <c r="D229" s="39">
        <f t="shared" si="3"/>
        <v>0.36454875290181116</v>
      </c>
    </row>
    <row r="230" spans="1:4">
      <c r="A230" s="25" t="s">
        <v>1514</v>
      </c>
      <c r="B230" s="9">
        <v>1996780</v>
      </c>
      <c r="C230" s="23">
        <v>928213.73</v>
      </c>
      <c r="D230" s="39">
        <f t="shared" si="3"/>
        <v>0.46485528200402648</v>
      </c>
    </row>
    <row r="231" spans="1:4">
      <c r="A231" s="25" t="s">
        <v>1515</v>
      </c>
      <c r="B231" s="9">
        <v>100059</v>
      </c>
      <c r="C231" s="23">
        <v>48682.179999999993</v>
      </c>
      <c r="D231" s="39">
        <f t="shared" si="3"/>
        <v>0.48653474450074446</v>
      </c>
    </row>
    <row r="232" spans="1:4">
      <c r="A232" s="25" t="s">
        <v>1516</v>
      </c>
      <c r="B232" s="9">
        <v>170902</v>
      </c>
      <c r="C232" s="23">
        <v>79083.12</v>
      </c>
      <c r="D232" s="39">
        <f t="shared" si="3"/>
        <v>0.46273958174860441</v>
      </c>
    </row>
    <row r="233" spans="1:4">
      <c r="A233" s="25" t="s">
        <v>1518</v>
      </c>
      <c r="B233" s="9">
        <v>152742</v>
      </c>
      <c r="C233" s="23">
        <v>80532.03</v>
      </c>
      <c r="D233" s="39">
        <f t="shared" si="3"/>
        <v>0.52724221235809399</v>
      </c>
    </row>
    <row r="234" spans="1:4">
      <c r="A234" s="25" t="s">
        <v>1519</v>
      </c>
      <c r="B234" s="9">
        <v>4647</v>
      </c>
      <c r="C234" s="23">
        <v>2291.6400000000003</v>
      </c>
      <c r="D234" s="39">
        <f t="shared" si="3"/>
        <v>0.4931439638476437</v>
      </c>
    </row>
    <row r="235" spans="1:4">
      <c r="A235" s="28" t="s">
        <v>1561</v>
      </c>
      <c r="B235" s="29">
        <v>-11624009</v>
      </c>
      <c r="C235" s="29">
        <v>0</v>
      </c>
      <c r="D235" s="38">
        <f t="shared" si="3"/>
        <v>0</v>
      </c>
    </row>
    <row r="236" spans="1:4">
      <c r="A236" s="25" t="s">
        <v>1638</v>
      </c>
      <c r="B236" s="9">
        <v>-11624009</v>
      </c>
      <c r="C236" s="23">
        <v>0</v>
      </c>
      <c r="D236" s="38">
        <f t="shared" si="3"/>
        <v>0</v>
      </c>
    </row>
    <row r="237" spans="1:4">
      <c r="A237" s="28" t="s">
        <v>1540</v>
      </c>
      <c r="B237" s="29">
        <v>6300000</v>
      </c>
      <c r="C237" s="29">
        <v>0</v>
      </c>
      <c r="D237" s="38">
        <f t="shared" si="3"/>
        <v>0</v>
      </c>
    </row>
    <row r="238" spans="1:4">
      <c r="A238" s="25" t="s">
        <v>1541</v>
      </c>
      <c r="B238" s="9">
        <v>6300000</v>
      </c>
      <c r="C238" s="23">
        <v>0</v>
      </c>
      <c r="D238" s="38">
        <f t="shared" si="3"/>
        <v>0</v>
      </c>
    </row>
    <row r="239" spans="1:4">
      <c r="A239" s="28" t="s">
        <v>1353</v>
      </c>
      <c r="B239" s="29">
        <v>18484148</v>
      </c>
      <c r="C239" s="29">
        <v>1396711.15</v>
      </c>
      <c r="D239" s="38">
        <f t="shared" si="3"/>
        <v>7.5562646977291023E-2</v>
      </c>
    </row>
    <row r="240" spans="1:4">
      <c r="A240" s="25" t="s">
        <v>1529</v>
      </c>
      <c r="B240" s="9">
        <v>3000</v>
      </c>
      <c r="C240" s="23">
        <v>0</v>
      </c>
      <c r="D240" s="39">
        <f t="shared" si="3"/>
        <v>0</v>
      </c>
    </row>
    <row r="241" spans="1:4">
      <c r="A241" s="25" t="s">
        <v>1536</v>
      </c>
      <c r="B241" s="9">
        <v>460000</v>
      </c>
      <c r="C241" s="23">
        <v>5476.32</v>
      </c>
      <c r="D241" s="39">
        <f t="shared" si="3"/>
        <v>1.1905043478260869E-2</v>
      </c>
    </row>
    <row r="242" spans="1:4">
      <c r="A242" s="25" t="s">
        <v>1639</v>
      </c>
      <c r="B242" s="9">
        <v>1790789</v>
      </c>
      <c r="C242" s="23">
        <v>0</v>
      </c>
      <c r="D242" s="39">
        <f t="shared" si="3"/>
        <v>0</v>
      </c>
    </row>
    <row r="243" spans="1:4">
      <c r="A243" s="25" t="s">
        <v>1814</v>
      </c>
      <c r="B243" s="9">
        <v>1005787</v>
      </c>
      <c r="C243" s="23">
        <v>0</v>
      </c>
      <c r="D243" s="39">
        <f t="shared" si="3"/>
        <v>0</v>
      </c>
    </row>
    <row r="244" spans="1:4">
      <c r="A244" s="25" t="s">
        <v>1815</v>
      </c>
      <c r="B244" s="9">
        <v>23662</v>
      </c>
      <c r="C244" s="23">
        <v>0</v>
      </c>
      <c r="D244" s="39">
        <f t="shared" si="3"/>
        <v>0</v>
      </c>
    </row>
    <row r="245" spans="1:4">
      <c r="A245" s="25" t="s">
        <v>1641</v>
      </c>
      <c r="B245" s="9">
        <v>2710000</v>
      </c>
      <c r="C245" s="23">
        <v>505374.53</v>
      </c>
      <c r="D245" s="39">
        <f t="shared" si="3"/>
        <v>0.18648506642066423</v>
      </c>
    </row>
    <row r="246" spans="1:4">
      <c r="A246" s="25" t="s">
        <v>1795</v>
      </c>
      <c r="B246" s="9">
        <v>9381119</v>
      </c>
      <c r="C246" s="23">
        <v>77172</v>
      </c>
      <c r="D246" s="39">
        <f t="shared" si="3"/>
        <v>8.2263107418208848E-3</v>
      </c>
    </row>
    <row r="247" spans="1:4">
      <c r="A247" s="25" t="s">
        <v>1803</v>
      </c>
      <c r="B247" s="9">
        <v>24845</v>
      </c>
      <c r="C247" s="23">
        <v>0</v>
      </c>
      <c r="D247" s="39">
        <f t="shared" si="3"/>
        <v>0</v>
      </c>
    </row>
    <row r="248" spans="1:4">
      <c r="A248" s="25" t="s">
        <v>1542</v>
      </c>
      <c r="B248" s="9">
        <v>9465</v>
      </c>
      <c r="C248" s="23">
        <v>0</v>
      </c>
      <c r="D248" s="39">
        <f t="shared" si="3"/>
        <v>0</v>
      </c>
    </row>
    <row r="249" spans="1:4">
      <c r="A249" s="25" t="s">
        <v>1643</v>
      </c>
      <c r="B249" s="9">
        <v>337103</v>
      </c>
      <c r="C249" s="23">
        <v>0</v>
      </c>
      <c r="D249" s="39">
        <f t="shared" si="3"/>
        <v>0</v>
      </c>
    </row>
    <row r="250" spans="1:4">
      <c r="A250" s="25" t="s">
        <v>1557</v>
      </c>
      <c r="B250" s="9">
        <v>36440</v>
      </c>
      <c r="C250" s="23">
        <v>19065.019999999997</v>
      </c>
      <c r="D250" s="39">
        <f t="shared" si="3"/>
        <v>0.52318935236004382</v>
      </c>
    </row>
    <row r="251" spans="1:4">
      <c r="A251" s="25" t="s">
        <v>1521</v>
      </c>
      <c r="B251" s="9">
        <v>2701938</v>
      </c>
      <c r="C251" s="23">
        <v>789623.27999999991</v>
      </c>
      <c r="D251" s="39">
        <f t="shared" si="3"/>
        <v>0.29224330091956213</v>
      </c>
    </row>
    <row r="252" spans="1:4">
      <c r="A252" s="28" t="s">
        <v>1349</v>
      </c>
      <c r="B252" s="29">
        <v>276239</v>
      </c>
      <c r="C252" s="29">
        <v>145490.49</v>
      </c>
      <c r="D252" s="38">
        <f t="shared" si="3"/>
        <v>0.52668337924768038</v>
      </c>
    </row>
    <row r="253" spans="1:4">
      <c r="A253" s="25" t="s">
        <v>1544</v>
      </c>
      <c r="B253" s="9">
        <v>276239</v>
      </c>
      <c r="C253" s="23">
        <v>145490.49</v>
      </c>
      <c r="D253" s="38">
        <f t="shared" si="3"/>
        <v>0.52668337924768038</v>
      </c>
    </row>
    <row r="254" spans="1:4">
      <c r="A254" s="28" t="s">
        <v>1351</v>
      </c>
      <c r="B254" s="29">
        <v>6876660</v>
      </c>
      <c r="C254" s="29">
        <v>4331698</v>
      </c>
      <c r="D254" s="38">
        <f t="shared" si="3"/>
        <v>0.62991306826279037</v>
      </c>
    </row>
    <row r="255" spans="1:4">
      <c r="A255" s="25" t="s">
        <v>1816</v>
      </c>
      <c r="B255" s="9">
        <v>6876660</v>
      </c>
      <c r="C255" s="23">
        <v>4331698</v>
      </c>
      <c r="D255" s="38">
        <f t="shared" si="3"/>
        <v>0.62991306826279037</v>
      </c>
    </row>
    <row r="256" spans="1:4">
      <c r="A256" s="28" t="s">
        <v>1350</v>
      </c>
      <c r="B256" s="29">
        <v>974796</v>
      </c>
      <c r="C256" s="29">
        <v>133370.13999999998</v>
      </c>
      <c r="D256" s="38">
        <f t="shared" si="3"/>
        <v>0.13681851382237922</v>
      </c>
    </row>
    <row r="257" spans="1:4">
      <c r="A257" s="25" t="s">
        <v>1522</v>
      </c>
      <c r="B257" s="9">
        <v>4732</v>
      </c>
      <c r="C257" s="23">
        <v>2000</v>
      </c>
      <c r="D257" s="39">
        <f t="shared" si="3"/>
        <v>0.42265426880811496</v>
      </c>
    </row>
    <row r="258" spans="1:4">
      <c r="A258" s="25" t="s">
        <v>1533</v>
      </c>
      <c r="B258" s="9">
        <v>28126</v>
      </c>
      <c r="C258" s="23">
        <v>26583.489999999998</v>
      </c>
      <c r="D258" s="39">
        <f t="shared" si="3"/>
        <v>0.94515714996800104</v>
      </c>
    </row>
    <row r="259" spans="1:4">
      <c r="A259" s="25" t="s">
        <v>1523</v>
      </c>
      <c r="B259" s="9">
        <v>2000</v>
      </c>
      <c r="C259" s="23">
        <v>0</v>
      </c>
      <c r="D259" s="39">
        <f t="shared" si="3"/>
        <v>0</v>
      </c>
    </row>
    <row r="260" spans="1:4">
      <c r="A260" s="25" t="s">
        <v>1649</v>
      </c>
      <c r="B260" s="9">
        <v>14197</v>
      </c>
      <c r="C260" s="23">
        <v>3907.1400000000003</v>
      </c>
      <c r="D260" s="39">
        <f t="shared" si="3"/>
        <v>0.27520884693949427</v>
      </c>
    </row>
    <row r="261" spans="1:4">
      <c r="A261" s="25" t="s">
        <v>1535</v>
      </c>
      <c r="B261" s="9">
        <v>135086</v>
      </c>
      <c r="C261" s="23">
        <v>0</v>
      </c>
      <c r="D261" s="39">
        <f t="shared" si="3"/>
        <v>0</v>
      </c>
    </row>
    <row r="262" spans="1:4">
      <c r="A262" s="25" t="s">
        <v>1530</v>
      </c>
      <c r="B262" s="9">
        <v>1124</v>
      </c>
      <c r="C262" s="23">
        <v>138.09</v>
      </c>
      <c r="D262" s="39">
        <f t="shared" si="3"/>
        <v>0.122855871886121</v>
      </c>
    </row>
    <row r="263" spans="1:4">
      <c r="A263" s="25" t="s">
        <v>1524</v>
      </c>
      <c r="B263" s="9">
        <v>157730</v>
      </c>
      <c r="C263" s="23">
        <v>0</v>
      </c>
      <c r="D263" s="39">
        <f t="shared" ref="D263:D326" si="4">C263/B263</f>
        <v>0</v>
      </c>
    </row>
    <row r="264" spans="1:4">
      <c r="A264" s="25" t="s">
        <v>1658</v>
      </c>
      <c r="B264" s="9">
        <v>2130</v>
      </c>
      <c r="C264" s="23">
        <v>0</v>
      </c>
      <c r="D264" s="39">
        <f t="shared" si="4"/>
        <v>0</v>
      </c>
    </row>
    <row r="265" spans="1:4">
      <c r="A265" s="25" t="s">
        <v>1525</v>
      </c>
      <c r="B265" s="9">
        <v>21440</v>
      </c>
      <c r="C265" s="23">
        <v>6447.8099999999995</v>
      </c>
      <c r="D265" s="39">
        <f t="shared" si="4"/>
        <v>0.30073740671641791</v>
      </c>
    </row>
    <row r="266" spans="1:4">
      <c r="A266" s="25" t="s">
        <v>1526</v>
      </c>
      <c r="B266" s="9">
        <v>10915</v>
      </c>
      <c r="C266" s="23">
        <v>3626.61</v>
      </c>
      <c r="D266" s="39">
        <f t="shared" si="4"/>
        <v>0.33225927622537793</v>
      </c>
    </row>
    <row r="267" spans="1:4">
      <c r="A267" s="25" t="s">
        <v>1534</v>
      </c>
      <c r="B267" s="9">
        <v>70000</v>
      </c>
      <c r="C267" s="23">
        <v>4125.95</v>
      </c>
      <c r="D267" s="39">
        <f t="shared" si="4"/>
        <v>5.8942142857142853E-2</v>
      </c>
    </row>
    <row r="268" spans="1:4">
      <c r="A268" s="25" t="s">
        <v>1553</v>
      </c>
      <c r="B268" s="9">
        <v>1124</v>
      </c>
      <c r="C268" s="23">
        <v>0</v>
      </c>
      <c r="D268" s="39">
        <f t="shared" si="4"/>
        <v>0</v>
      </c>
    </row>
    <row r="269" spans="1:4">
      <c r="A269" s="25" t="s">
        <v>1670</v>
      </c>
      <c r="B269" s="9">
        <v>5915</v>
      </c>
      <c r="C269" s="23">
        <v>0</v>
      </c>
      <c r="D269" s="39">
        <f t="shared" si="4"/>
        <v>0</v>
      </c>
    </row>
    <row r="270" spans="1:4">
      <c r="A270" s="25" t="s">
        <v>1532</v>
      </c>
      <c r="B270" s="9">
        <v>946</v>
      </c>
      <c r="C270" s="23">
        <v>0</v>
      </c>
      <c r="D270" s="39">
        <f t="shared" si="4"/>
        <v>0</v>
      </c>
    </row>
    <row r="271" spans="1:4">
      <c r="A271" s="25" t="s">
        <v>1527</v>
      </c>
      <c r="B271" s="9">
        <v>70000</v>
      </c>
      <c r="C271" s="23">
        <v>56865.029999999992</v>
      </c>
      <c r="D271" s="39">
        <f t="shared" si="4"/>
        <v>0.81235757142857135</v>
      </c>
    </row>
    <row r="272" spans="1:4">
      <c r="A272" s="25" t="s">
        <v>1528</v>
      </c>
      <c r="B272" s="9">
        <v>38581</v>
      </c>
      <c r="C272" s="23">
        <v>23118.31</v>
      </c>
      <c r="D272" s="39">
        <f t="shared" si="4"/>
        <v>0.59921489852518084</v>
      </c>
    </row>
    <row r="273" spans="1:4">
      <c r="A273" s="25" t="s">
        <v>1554</v>
      </c>
      <c r="B273" s="9">
        <v>16000</v>
      </c>
      <c r="C273" s="23">
        <v>6230.25</v>
      </c>
      <c r="D273" s="39">
        <f t="shared" si="4"/>
        <v>0.38939062499999999</v>
      </c>
    </row>
    <row r="274" spans="1:4">
      <c r="A274" s="25" t="s">
        <v>1780</v>
      </c>
      <c r="B274" s="9">
        <v>2366</v>
      </c>
      <c r="C274" s="23">
        <v>0</v>
      </c>
      <c r="D274" s="39">
        <f t="shared" si="4"/>
        <v>0</v>
      </c>
    </row>
    <row r="275" spans="1:4">
      <c r="A275" s="25" t="s">
        <v>1817</v>
      </c>
      <c r="B275" s="9">
        <v>392384</v>
      </c>
      <c r="C275" s="23">
        <v>327.46000000000004</v>
      </c>
      <c r="D275" s="39">
        <f t="shared" si="4"/>
        <v>8.3453963464361449E-4</v>
      </c>
    </row>
    <row r="276" spans="1:4">
      <c r="A276" s="27" t="s">
        <v>1327</v>
      </c>
      <c r="B276" s="4">
        <v>2348528</v>
      </c>
      <c r="C276" s="4">
        <v>-385342.11000000004</v>
      </c>
      <c r="D276" s="26">
        <f t="shared" si="4"/>
        <v>-0.16407814171259616</v>
      </c>
    </row>
    <row r="277" spans="1:4">
      <c r="A277" s="28" t="s">
        <v>1687</v>
      </c>
      <c r="B277" s="29">
        <v>-887000</v>
      </c>
      <c r="C277" s="29">
        <v>-385342.11000000004</v>
      </c>
      <c r="D277" s="38">
        <f t="shared" si="4"/>
        <v>0.43443304396843296</v>
      </c>
    </row>
    <row r="278" spans="1:4">
      <c r="A278" s="25" t="s">
        <v>1818</v>
      </c>
      <c r="B278" s="9">
        <v>-887000</v>
      </c>
      <c r="C278" s="23">
        <v>-385342.11000000004</v>
      </c>
      <c r="D278" s="38">
        <f t="shared" si="4"/>
        <v>0.43443304396843296</v>
      </c>
    </row>
    <row r="279" spans="1:4">
      <c r="A279" s="28" t="s">
        <v>1689</v>
      </c>
      <c r="B279" s="29">
        <v>3235528</v>
      </c>
      <c r="C279" s="29">
        <v>0</v>
      </c>
      <c r="D279" s="38">
        <f t="shared" si="4"/>
        <v>0</v>
      </c>
    </row>
    <row r="280" spans="1:4">
      <c r="A280" s="25" t="s">
        <v>1690</v>
      </c>
      <c r="B280" s="9">
        <v>2477695</v>
      </c>
      <c r="C280" s="23">
        <v>0</v>
      </c>
      <c r="D280" s="39">
        <f t="shared" si="4"/>
        <v>0</v>
      </c>
    </row>
    <row r="281" spans="1:4">
      <c r="A281" s="25" t="s">
        <v>1691</v>
      </c>
      <c r="B281" s="9">
        <v>67288</v>
      </c>
      <c r="C281" s="23">
        <v>0</v>
      </c>
      <c r="D281" s="39">
        <f t="shared" si="4"/>
        <v>0</v>
      </c>
    </row>
    <row r="282" spans="1:4">
      <c r="A282" s="25" t="s">
        <v>1692</v>
      </c>
      <c r="B282" s="9">
        <v>690545</v>
      </c>
      <c r="C282" s="23">
        <v>0</v>
      </c>
      <c r="D282" s="39">
        <f t="shared" si="4"/>
        <v>0</v>
      </c>
    </row>
    <row r="283" spans="1:4">
      <c r="A283" s="14" t="s">
        <v>1468</v>
      </c>
      <c r="B283" s="4">
        <v>-44713019</v>
      </c>
      <c r="C283" s="4">
        <v>-6134720.9600000009</v>
      </c>
      <c r="D283" s="26">
        <f t="shared" si="4"/>
        <v>0.13720211914118349</v>
      </c>
    </row>
    <row r="284" spans="1:4">
      <c r="A284" s="27" t="s">
        <v>1325</v>
      </c>
      <c r="B284" s="4">
        <v>-56065805</v>
      </c>
      <c r="C284" s="4">
        <v>-11539757.300000001</v>
      </c>
      <c r="D284" s="26">
        <f t="shared" si="4"/>
        <v>0.20582523161845265</v>
      </c>
    </row>
    <row r="285" spans="1:4">
      <c r="A285" s="28" t="s">
        <v>1592</v>
      </c>
      <c r="B285" s="29">
        <v>-22500000</v>
      </c>
      <c r="C285" s="29">
        <v>-11539757.300000001</v>
      </c>
      <c r="D285" s="38">
        <f t="shared" si="4"/>
        <v>0.5128781022222223</v>
      </c>
    </row>
    <row r="286" spans="1:4">
      <c r="A286" s="25" t="s">
        <v>1819</v>
      </c>
      <c r="B286" s="9">
        <v>-22500000</v>
      </c>
      <c r="C286" s="23">
        <v>-11539757.300000001</v>
      </c>
      <c r="D286" s="38">
        <f t="shared" si="4"/>
        <v>0.5128781022222223</v>
      </c>
    </row>
    <row r="287" spans="1:4">
      <c r="A287" s="28" t="s">
        <v>1594</v>
      </c>
      <c r="B287" s="29">
        <v>-5400000</v>
      </c>
      <c r="C287" s="29">
        <v>0</v>
      </c>
      <c r="D287" s="38">
        <f t="shared" si="4"/>
        <v>0</v>
      </c>
    </row>
    <row r="288" spans="1:4">
      <c r="A288" s="25" t="s">
        <v>1727</v>
      </c>
      <c r="B288" s="9">
        <v>-5400000</v>
      </c>
      <c r="C288" s="23">
        <v>0</v>
      </c>
      <c r="D288" s="38">
        <f t="shared" si="4"/>
        <v>0</v>
      </c>
    </row>
    <row r="289" spans="1:4">
      <c r="A289" s="28" t="s">
        <v>1588</v>
      </c>
      <c r="B289" s="29">
        <v>-28165805</v>
      </c>
      <c r="C289" s="29">
        <v>0</v>
      </c>
      <c r="D289" s="38">
        <f t="shared" si="4"/>
        <v>0</v>
      </c>
    </row>
    <row r="290" spans="1:4">
      <c r="A290" s="25" t="s">
        <v>1820</v>
      </c>
      <c r="B290" s="9">
        <v>-28165805</v>
      </c>
      <c r="C290" s="23">
        <v>0</v>
      </c>
      <c r="D290" s="38">
        <f t="shared" si="4"/>
        <v>0</v>
      </c>
    </row>
    <row r="291" spans="1:4">
      <c r="A291" s="27" t="s">
        <v>1326</v>
      </c>
      <c r="B291" s="4">
        <v>9433941</v>
      </c>
      <c r="C291" s="4">
        <v>4422424.8</v>
      </c>
      <c r="D291" s="26">
        <f t="shared" si="4"/>
        <v>0.46877808542580451</v>
      </c>
    </row>
    <row r="292" spans="1:4">
      <c r="A292" s="28" t="s">
        <v>1346</v>
      </c>
      <c r="B292" s="29">
        <v>4030103</v>
      </c>
      <c r="C292" s="29">
        <v>2149827.1</v>
      </c>
      <c r="D292" s="38">
        <f t="shared" si="4"/>
        <v>0.53344222219630621</v>
      </c>
    </row>
    <row r="293" spans="1:4">
      <c r="A293" s="25" t="s">
        <v>1505</v>
      </c>
      <c r="B293" s="9">
        <v>3001472</v>
      </c>
      <c r="C293" s="23">
        <v>1428488.54</v>
      </c>
      <c r="D293" s="39">
        <f t="shared" si="4"/>
        <v>0.47592932401168497</v>
      </c>
    </row>
    <row r="294" spans="1:4">
      <c r="A294" s="25" t="s">
        <v>1506</v>
      </c>
      <c r="B294" s="9">
        <v>297281</v>
      </c>
      <c r="C294" s="23">
        <v>426367.99000000005</v>
      </c>
      <c r="D294" s="39">
        <f t="shared" si="4"/>
        <v>1.4342254970886132</v>
      </c>
    </row>
    <row r="295" spans="1:4">
      <c r="A295" s="25" t="s">
        <v>1508</v>
      </c>
      <c r="B295" s="9">
        <v>241972</v>
      </c>
      <c r="C295" s="23">
        <v>43042.11</v>
      </c>
      <c r="D295" s="39">
        <f t="shared" si="4"/>
        <v>0.1778805398971782</v>
      </c>
    </row>
    <row r="296" spans="1:4">
      <c r="A296" s="25" t="s">
        <v>1637</v>
      </c>
      <c r="B296" s="9">
        <v>58345</v>
      </c>
      <c r="C296" s="23">
        <v>15904.899999999998</v>
      </c>
      <c r="D296" s="39">
        <f t="shared" si="4"/>
        <v>0.2726009083897506</v>
      </c>
    </row>
    <row r="297" spans="1:4">
      <c r="A297" s="25" t="s">
        <v>1509</v>
      </c>
      <c r="B297" s="9">
        <v>221390</v>
      </c>
      <c r="C297" s="23">
        <v>130865.31000000001</v>
      </c>
      <c r="D297" s="39">
        <f t="shared" si="4"/>
        <v>0.59110759293554371</v>
      </c>
    </row>
    <row r="298" spans="1:4">
      <c r="A298" s="25" t="s">
        <v>1510</v>
      </c>
      <c r="B298" s="9">
        <v>0</v>
      </c>
      <c r="C298" s="23">
        <v>5250</v>
      </c>
      <c r="D298" s="39">
        <v>0</v>
      </c>
    </row>
    <row r="299" spans="1:4">
      <c r="A299" s="25" t="s">
        <v>1511</v>
      </c>
      <c r="B299" s="9">
        <v>209643</v>
      </c>
      <c r="C299" s="23">
        <v>99908.250000000015</v>
      </c>
      <c r="D299" s="39">
        <f t="shared" si="4"/>
        <v>0.4765637297691791</v>
      </c>
    </row>
    <row r="300" spans="1:4">
      <c r="A300" s="28" t="s">
        <v>1347</v>
      </c>
      <c r="B300" s="29">
        <v>843278</v>
      </c>
      <c r="C300" s="29">
        <v>396840.53</v>
      </c>
      <c r="D300" s="38">
        <f t="shared" si="4"/>
        <v>0.47059277011851375</v>
      </c>
    </row>
    <row r="301" spans="1:4">
      <c r="A301" s="25" t="s">
        <v>1513</v>
      </c>
      <c r="B301" s="9">
        <v>84128</v>
      </c>
      <c r="C301" s="23">
        <v>39960</v>
      </c>
      <c r="D301" s="39">
        <f t="shared" si="4"/>
        <v>0.47499049068086724</v>
      </c>
    </row>
    <row r="302" spans="1:4">
      <c r="A302" s="25" t="s">
        <v>1514</v>
      </c>
      <c r="B302" s="9">
        <v>638807</v>
      </c>
      <c r="C302" s="23">
        <v>298085.64</v>
      </c>
      <c r="D302" s="39">
        <f t="shared" si="4"/>
        <v>0.4666286374444864</v>
      </c>
    </row>
    <row r="303" spans="1:4">
      <c r="A303" s="25" t="s">
        <v>1515</v>
      </c>
      <c r="B303" s="9">
        <v>32362</v>
      </c>
      <c r="C303" s="23">
        <v>14944.259999999998</v>
      </c>
      <c r="D303" s="39">
        <f t="shared" si="4"/>
        <v>0.4617841913355169</v>
      </c>
    </row>
    <row r="304" spans="1:4">
      <c r="A304" s="25" t="s">
        <v>1516</v>
      </c>
      <c r="B304" s="9">
        <v>47723</v>
      </c>
      <c r="C304" s="23">
        <v>22386.240000000002</v>
      </c>
      <c r="D304" s="39">
        <f t="shared" si="4"/>
        <v>0.46908702302872834</v>
      </c>
    </row>
    <row r="305" spans="1:4">
      <c r="A305" s="25" t="s">
        <v>1518</v>
      </c>
      <c r="B305" s="9">
        <v>38709</v>
      </c>
      <c r="C305" s="23">
        <v>20732.149999999998</v>
      </c>
      <c r="D305" s="39">
        <f t="shared" si="4"/>
        <v>0.53558991449017024</v>
      </c>
    </row>
    <row r="306" spans="1:4">
      <c r="A306" s="25" t="s">
        <v>1519</v>
      </c>
      <c r="B306" s="9">
        <v>1549</v>
      </c>
      <c r="C306" s="23">
        <v>732.24</v>
      </c>
      <c r="D306" s="39">
        <f t="shared" si="4"/>
        <v>0.47271788250484181</v>
      </c>
    </row>
    <row r="307" spans="1:4">
      <c r="A307" s="28" t="s">
        <v>1561</v>
      </c>
      <c r="B307" s="29">
        <v>-11559134</v>
      </c>
      <c r="C307" s="29">
        <v>0</v>
      </c>
      <c r="D307" s="38">
        <f t="shared" si="4"/>
        <v>0</v>
      </c>
    </row>
    <row r="308" spans="1:4">
      <c r="A308" s="25" t="s">
        <v>1638</v>
      </c>
      <c r="B308" s="9">
        <v>-11559134</v>
      </c>
      <c r="C308" s="23">
        <v>0</v>
      </c>
      <c r="D308" s="38">
        <f t="shared" si="4"/>
        <v>0</v>
      </c>
    </row>
    <row r="309" spans="1:4">
      <c r="A309" s="28" t="s">
        <v>1353</v>
      </c>
      <c r="B309" s="29">
        <v>13130025</v>
      </c>
      <c r="C309" s="29">
        <v>458702.44</v>
      </c>
      <c r="D309" s="38">
        <f t="shared" si="4"/>
        <v>3.4935382072768334E-2</v>
      </c>
    </row>
    <row r="310" spans="1:4">
      <c r="A310" s="25" t="s">
        <v>1529</v>
      </c>
      <c r="B310" s="9">
        <v>3000</v>
      </c>
      <c r="C310" s="23">
        <v>0</v>
      </c>
      <c r="D310" s="39">
        <f t="shared" si="4"/>
        <v>0</v>
      </c>
    </row>
    <row r="311" spans="1:4">
      <c r="A311" s="25" t="s">
        <v>1536</v>
      </c>
      <c r="B311" s="9">
        <v>200000</v>
      </c>
      <c r="C311" s="23">
        <v>73474.89</v>
      </c>
      <c r="D311" s="39">
        <f t="shared" si="4"/>
        <v>0.36737445000000002</v>
      </c>
    </row>
    <row r="312" spans="1:4">
      <c r="A312" s="25" t="s">
        <v>1639</v>
      </c>
      <c r="B312" s="9">
        <v>223274</v>
      </c>
      <c r="C312" s="23">
        <v>0</v>
      </c>
      <c r="D312" s="39">
        <f t="shared" si="4"/>
        <v>0</v>
      </c>
    </row>
    <row r="313" spans="1:4">
      <c r="A313" s="25" t="s">
        <v>1641</v>
      </c>
      <c r="B313" s="9">
        <v>1000000</v>
      </c>
      <c r="C313" s="23">
        <v>262179.83</v>
      </c>
      <c r="D313" s="39">
        <f t="shared" si="4"/>
        <v>0.26217983</v>
      </c>
    </row>
    <row r="314" spans="1:4">
      <c r="A314" s="25" t="s">
        <v>1795</v>
      </c>
      <c r="B314" s="9">
        <v>11335860</v>
      </c>
      <c r="C314" s="23">
        <v>90288</v>
      </c>
      <c r="D314" s="39">
        <f t="shared" si="4"/>
        <v>7.964812550613716E-3</v>
      </c>
    </row>
    <row r="315" spans="1:4">
      <c r="A315" s="25" t="s">
        <v>1542</v>
      </c>
      <c r="B315" s="9">
        <v>40000</v>
      </c>
      <c r="C315" s="23">
        <v>17280</v>
      </c>
      <c r="D315" s="39">
        <f t="shared" si="4"/>
        <v>0.432</v>
      </c>
    </row>
    <row r="316" spans="1:4">
      <c r="A316" s="25" t="s">
        <v>1557</v>
      </c>
      <c r="B316" s="9">
        <v>40000</v>
      </c>
      <c r="C316" s="23">
        <v>2222.87</v>
      </c>
      <c r="D316" s="39">
        <f t="shared" si="4"/>
        <v>5.5571749999999996E-2</v>
      </c>
    </row>
    <row r="317" spans="1:4">
      <c r="A317" s="25" t="s">
        <v>1521</v>
      </c>
      <c r="B317" s="9">
        <v>287891</v>
      </c>
      <c r="C317" s="23">
        <v>13256.849999999999</v>
      </c>
      <c r="D317" s="39">
        <f t="shared" si="4"/>
        <v>4.6048157115019223E-2</v>
      </c>
    </row>
    <row r="318" spans="1:4">
      <c r="A318" s="28" t="s">
        <v>1349</v>
      </c>
      <c r="B318" s="29">
        <v>29100</v>
      </c>
      <c r="C318" s="29">
        <v>15223.19</v>
      </c>
      <c r="D318" s="38">
        <f t="shared" si="4"/>
        <v>0.52313367697594504</v>
      </c>
    </row>
    <row r="319" spans="1:4">
      <c r="A319" s="25" t="s">
        <v>1544</v>
      </c>
      <c r="B319" s="9">
        <v>29100</v>
      </c>
      <c r="C319" s="23">
        <v>15223.19</v>
      </c>
      <c r="D319" s="38">
        <f t="shared" si="4"/>
        <v>0.52313367697594504</v>
      </c>
    </row>
    <row r="320" spans="1:4">
      <c r="A320" s="28" t="s">
        <v>1565</v>
      </c>
      <c r="B320" s="29">
        <v>2675378</v>
      </c>
      <c r="C320" s="29">
        <v>1356333.3199999998</v>
      </c>
      <c r="D320" s="38">
        <f t="shared" si="4"/>
        <v>0.50696885449457973</v>
      </c>
    </row>
    <row r="321" spans="1:4">
      <c r="A321" s="25" t="s">
        <v>1821</v>
      </c>
      <c r="B321" s="9">
        <v>2675378</v>
      </c>
      <c r="C321" s="23">
        <v>1356333.3199999998</v>
      </c>
      <c r="D321" s="38">
        <f t="shared" si="4"/>
        <v>0.50696885449457973</v>
      </c>
    </row>
    <row r="322" spans="1:4">
      <c r="A322" s="28" t="s">
        <v>1350</v>
      </c>
      <c r="B322" s="29">
        <v>285191</v>
      </c>
      <c r="C322" s="29">
        <v>45498.22</v>
      </c>
      <c r="D322" s="38">
        <f t="shared" si="4"/>
        <v>0.1595359601109432</v>
      </c>
    </row>
    <row r="323" spans="1:4">
      <c r="A323" s="25" t="s">
        <v>1522</v>
      </c>
      <c r="B323" s="9">
        <v>2958</v>
      </c>
      <c r="C323" s="23">
        <v>2958</v>
      </c>
      <c r="D323" s="39">
        <f t="shared" si="4"/>
        <v>1</v>
      </c>
    </row>
    <row r="324" spans="1:4">
      <c r="A324" s="25" t="s">
        <v>1533</v>
      </c>
      <c r="B324" s="9">
        <v>20000</v>
      </c>
      <c r="C324" s="23">
        <v>12480.01</v>
      </c>
      <c r="D324" s="39">
        <f t="shared" si="4"/>
        <v>0.62400049999999996</v>
      </c>
    </row>
    <row r="325" spans="1:4">
      <c r="A325" s="25" t="s">
        <v>1649</v>
      </c>
      <c r="B325" s="9">
        <v>2130</v>
      </c>
      <c r="C325" s="23">
        <v>570.62</v>
      </c>
      <c r="D325" s="39">
        <f t="shared" si="4"/>
        <v>0.26789671361502349</v>
      </c>
    </row>
    <row r="326" spans="1:4">
      <c r="A326" s="25" t="s">
        <v>1535</v>
      </c>
      <c r="B326" s="9">
        <v>65591</v>
      </c>
      <c r="C326" s="23">
        <v>0</v>
      </c>
      <c r="D326" s="39">
        <f t="shared" si="4"/>
        <v>0</v>
      </c>
    </row>
    <row r="327" spans="1:4">
      <c r="A327" s="25" t="s">
        <v>1530</v>
      </c>
      <c r="B327" s="9">
        <v>178</v>
      </c>
      <c r="C327" s="23">
        <v>178</v>
      </c>
      <c r="D327" s="39">
        <f t="shared" ref="D327:D390" si="5">C327/B327</f>
        <v>1</v>
      </c>
    </row>
    <row r="328" spans="1:4">
      <c r="A328" s="25" t="s">
        <v>1524</v>
      </c>
      <c r="B328" s="9">
        <v>43907</v>
      </c>
      <c r="C328" s="23">
        <v>0</v>
      </c>
      <c r="D328" s="39">
        <f t="shared" si="5"/>
        <v>0</v>
      </c>
    </row>
    <row r="329" spans="1:4">
      <c r="A329" s="25" t="s">
        <v>1525</v>
      </c>
      <c r="B329" s="9">
        <v>23662</v>
      </c>
      <c r="C329" s="23">
        <v>2071.21</v>
      </c>
      <c r="D329" s="39">
        <f t="shared" si="5"/>
        <v>8.7533175555743387E-2</v>
      </c>
    </row>
    <row r="330" spans="1:4">
      <c r="A330" s="25" t="s">
        <v>1526</v>
      </c>
      <c r="B330" s="9">
        <v>2366</v>
      </c>
      <c r="C330" s="23">
        <v>1846.66</v>
      </c>
      <c r="D330" s="39">
        <f t="shared" si="5"/>
        <v>0.78049873203719367</v>
      </c>
    </row>
    <row r="331" spans="1:4">
      <c r="A331" s="25" t="s">
        <v>1534</v>
      </c>
      <c r="B331" s="9">
        <v>26028</v>
      </c>
      <c r="C331" s="23">
        <v>5372.39</v>
      </c>
      <c r="D331" s="39">
        <f t="shared" si="5"/>
        <v>0.20640809897033965</v>
      </c>
    </row>
    <row r="332" spans="1:4">
      <c r="A332" s="25" t="s">
        <v>1553</v>
      </c>
      <c r="B332" s="9">
        <v>1183</v>
      </c>
      <c r="C332" s="23">
        <v>0</v>
      </c>
      <c r="D332" s="39">
        <f t="shared" si="5"/>
        <v>0</v>
      </c>
    </row>
    <row r="333" spans="1:4">
      <c r="A333" s="25" t="s">
        <v>1527</v>
      </c>
      <c r="B333" s="9">
        <v>12576</v>
      </c>
      <c r="C333" s="23">
        <v>7842.82</v>
      </c>
      <c r="D333" s="39">
        <f t="shared" si="5"/>
        <v>0.62363390585241729</v>
      </c>
    </row>
    <row r="334" spans="1:4">
      <c r="A334" s="25" t="s">
        <v>1528</v>
      </c>
      <c r="B334" s="9">
        <v>5148</v>
      </c>
      <c r="C334" s="23">
        <v>1145</v>
      </c>
      <c r="D334" s="39">
        <f t="shared" si="5"/>
        <v>0.22241647241647242</v>
      </c>
    </row>
    <row r="335" spans="1:4">
      <c r="A335" s="25" t="s">
        <v>1554</v>
      </c>
      <c r="B335" s="9">
        <v>74732</v>
      </c>
      <c r="C335" s="23">
        <v>11033.509999999998</v>
      </c>
      <c r="D335" s="39">
        <f t="shared" si="5"/>
        <v>0.14764103730664238</v>
      </c>
    </row>
    <row r="336" spans="1:4">
      <c r="A336" s="25" t="s">
        <v>1656</v>
      </c>
      <c r="B336" s="9">
        <v>4732</v>
      </c>
      <c r="C336" s="23">
        <v>0</v>
      </c>
      <c r="D336" s="39">
        <f t="shared" si="5"/>
        <v>0</v>
      </c>
    </row>
    <row r="337" spans="1:4">
      <c r="A337" s="27" t="s">
        <v>1327</v>
      </c>
      <c r="B337" s="4">
        <v>1918845</v>
      </c>
      <c r="C337" s="4">
        <v>982611.54</v>
      </c>
      <c r="D337" s="26">
        <f t="shared" si="5"/>
        <v>0.51208489481953989</v>
      </c>
    </row>
    <row r="338" spans="1:4">
      <c r="A338" s="28" t="s">
        <v>1689</v>
      </c>
      <c r="B338" s="29">
        <v>1918845</v>
      </c>
      <c r="C338" s="29">
        <v>982611.54</v>
      </c>
      <c r="D338" s="38">
        <f t="shared" si="5"/>
        <v>0.51208489481953989</v>
      </c>
    </row>
    <row r="339" spans="1:4">
      <c r="A339" s="25" t="s">
        <v>1690</v>
      </c>
      <c r="B339" s="9">
        <v>873845</v>
      </c>
      <c r="C339" s="23">
        <v>0</v>
      </c>
      <c r="D339" s="39">
        <f t="shared" si="5"/>
        <v>0</v>
      </c>
    </row>
    <row r="340" spans="1:4">
      <c r="A340" s="25" t="s">
        <v>1749</v>
      </c>
      <c r="B340" s="9">
        <v>1045000</v>
      </c>
      <c r="C340" s="23">
        <v>982611.54</v>
      </c>
      <c r="D340" s="39">
        <f t="shared" si="5"/>
        <v>0.94029812440191396</v>
      </c>
    </row>
    <row r="341" spans="1:4">
      <c r="A341" s="14" t="s">
        <v>1469</v>
      </c>
      <c r="B341" s="4">
        <v>1704071</v>
      </c>
      <c r="C341" s="4">
        <v>302826.46999999945</v>
      </c>
      <c r="D341" s="26">
        <f t="shared" si="5"/>
        <v>0.17770766006815411</v>
      </c>
    </row>
    <row r="342" spans="1:4">
      <c r="A342" s="27" t="s">
        <v>1325</v>
      </c>
      <c r="B342" s="4">
        <v>-8455874</v>
      </c>
      <c r="C342" s="4">
        <v>-2998271.24</v>
      </c>
      <c r="D342" s="26">
        <f t="shared" si="5"/>
        <v>0.35457851429668891</v>
      </c>
    </row>
    <row r="343" spans="1:4">
      <c r="A343" s="28" t="s">
        <v>1592</v>
      </c>
      <c r="B343" s="29">
        <v>-6750100</v>
      </c>
      <c r="C343" s="29">
        <v>-3065761.5</v>
      </c>
      <c r="D343" s="38">
        <f t="shared" si="5"/>
        <v>0.45418016029392155</v>
      </c>
    </row>
    <row r="344" spans="1:4">
      <c r="A344" s="25" t="s">
        <v>1822</v>
      </c>
      <c r="B344" s="9">
        <v>-6750000</v>
      </c>
      <c r="C344" s="23">
        <v>-3065761.5</v>
      </c>
      <c r="D344" s="39">
        <f t="shared" si="5"/>
        <v>0.45418688888888886</v>
      </c>
    </row>
    <row r="345" spans="1:4">
      <c r="A345" s="25" t="s">
        <v>1823</v>
      </c>
      <c r="B345" s="9">
        <v>-100</v>
      </c>
      <c r="C345" s="23">
        <v>0</v>
      </c>
      <c r="D345" s="39">
        <f t="shared" si="5"/>
        <v>0</v>
      </c>
    </row>
    <row r="346" spans="1:4">
      <c r="A346" s="28" t="s">
        <v>1594</v>
      </c>
      <c r="B346" s="29">
        <v>-600000</v>
      </c>
      <c r="C346" s="29">
        <v>0</v>
      </c>
      <c r="D346" s="38">
        <f t="shared" si="5"/>
        <v>0</v>
      </c>
    </row>
    <row r="347" spans="1:4">
      <c r="A347" s="25" t="s">
        <v>1727</v>
      </c>
      <c r="B347" s="9">
        <v>-600000</v>
      </c>
      <c r="C347" s="23">
        <v>0</v>
      </c>
      <c r="D347" s="38">
        <f t="shared" si="5"/>
        <v>0</v>
      </c>
    </row>
    <row r="348" spans="1:4">
      <c r="A348" s="28" t="s">
        <v>1588</v>
      </c>
      <c r="B348" s="29">
        <v>-1265774</v>
      </c>
      <c r="C348" s="29">
        <v>0</v>
      </c>
      <c r="D348" s="38">
        <f t="shared" si="5"/>
        <v>0</v>
      </c>
    </row>
    <row r="349" spans="1:4">
      <c r="A349" s="25" t="s">
        <v>1820</v>
      </c>
      <c r="B349" s="9">
        <v>-1265774</v>
      </c>
      <c r="C349" s="23">
        <v>0</v>
      </c>
      <c r="D349" s="38">
        <f t="shared" si="5"/>
        <v>0</v>
      </c>
    </row>
    <row r="350" spans="1:4">
      <c r="A350" s="28" t="s">
        <v>1598</v>
      </c>
      <c r="B350" s="29">
        <v>160000</v>
      </c>
      <c r="C350" s="29">
        <v>67490.260000000009</v>
      </c>
      <c r="D350" s="38">
        <f t="shared" si="5"/>
        <v>0.42181412500000004</v>
      </c>
    </row>
    <row r="351" spans="1:4">
      <c r="A351" s="25" t="s">
        <v>1602</v>
      </c>
      <c r="B351" s="9">
        <v>160000</v>
      </c>
      <c r="C351" s="23">
        <v>67490.260000000009</v>
      </c>
      <c r="D351" s="38">
        <f t="shared" si="5"/>
        <v>0.42181412500000004</v>
      </c>
    </row>
    <row r="352" spans="1:4">
      <c r="A352" s="27" t="s">
        <v>1326</v>
      </c>
      <c r="B352" s="4">
        <v>9052632</v>
      </c>
      <c r="C352" s="4">
        <v>3269991.9899999993</v>
      </c>
      <c r="D352" s="26">
        <f t="shared" si="5"/>
        <v>0.36122002860604513</v>
      </c>
    </row>
    <row r="353" spans="1:4">
      <c r="A353" s="28" t="s">
        <v>1346</v>
      </c>
      <c r="B353" s="29">
        <v>3452426</v>
      </c>
      <c r="C353" s="29">
        <v>1747679.7399999998</v>
      </c>
      <c r="D353" s="38">
        <f t="shared" si="5"/>
        <v>0.50621787114336403</v>
      </c>
    </row>
    <row r="354" spans="1:4">
      <c r="A354" s="25" t="s">
        <v>1505</v>
      </c>
      <c r="B354" s="9">
        <v>2535738</v>
      </c>
      <c r="C354" s="23">
        <v>1088414.83</v>
      </c>
      <c r="D354" s="39">
        <f t="shared" si="5"/>
        <v>0.42923000325743438</v>
      </c>
    </row>
    <row r="355" spans="1:4">
      <c r="A355" s="25" t="s">
        <v>1506</v>
      </c>
      <c r="B355" s="9">
        <v>257550</v>
      </c>
      <c r="C355" s="23">
        <v>333392.38</v>
      </c>
      <c r="D355" s="39">
        <f t="shared" si="5"/>
        <v>1.2944763346922927</v>
      </c>
    </row>
    <row r="356" spans="1:4">
      <c r="A356" s="25" t="s">
        <v>1508</v>
      </c>
      <c r="B356" s="9">
        <v>208849</v>
      </c>
      <c r="C356" s="23">
        <v>105514.97</v>
      </c>
      <c r="D356" s="39">
        <f t="shared" si="5"/>
        <v>0.50522133215864096</v>
      </c>
    </row>
    <row r="357" spans="1:4">
      <c r="A357" s="25" t="s">
        <v>1637</v>
      </c>
      <c r="B357" s="9">
        <v>58345</v>
      </c>
      <c r="C357" s="23">
        <v>45366.65</v>
      </c>
      <c r="D357" s="39">
        <f t="shared" si="5"/>
        <v>0.77755848830233953</v>
      </c>
    </row>
    <row r="358" spans="1:4">
      <c r="A358" s="25" t="s">
        <v>1509</v>
      </c>
      <c r="B358" s="9">
        <v>127573</v>
      </c>
      <c r="C358" s="23">
        <v>59781.520000000004</v>
      </c>
      <c r="D358" s="39">
        <f t="shared" si="5"/>
        <v>0.46860636655091598</v>
      </c>
    </row>
    <row r="359" spans="1:4">
      <c r="A359" s="25" t="s">
        <v>1510</v>
      </c>
      <c r="B359" s="9">
        <v>143423</v>
      </c>
      <c r="C359" s="23">
        <v>57570</v>
      </c>
      <c r="D359" s="39">
        <f t="shared" si="5"/>
        <v>0.40140005438458265</v>
      </c>
    </row>
    <row r="360" spans="1:4">
      <c r="A360" s="25" t="s">
        <v>1511</v>
      </c>
      <c r="B360" s="9">
        <v>120948</v>
      </c>
      <c r="C360" s="23">
        <v>57639.39</v>
      </c>
      <c r="D360" s="39">
        <f t="shared" si="5"/>
        <v>0.47656339914674073</v>
      </c>
    </row>
    <row r="361" spans="1:4">
      <c r="A361" s="28" t="s">
        <v>1347</v>
      </c>
      <c r="B361" s="29">
        <v>860460</v>
      </c>
      <c r="C361" s="29">
        <v>356803.05</v>
      </c>
      <c r="D361" s="38">
        <f t="shared" si="5"/>
        <v>0.4146654696325221</v>
      </c>
    </row>
    <row r="362" spans="1:4">
      <c r="A362" s="25" t="s">
        <v>1513</v>
      </c>
      <c r="B362" s="9">
        <v>198350</v>
      </c>
      <c r="C362" s="23">
        <v>83435.459999999992</v>
      </c>
      <c r="D362" s="39">
        <f t="shared" si="5"/>
        <v>0.42064764305520541</v>
      </c>
    </row>
    <row r="363" spans="1:4">
      <c r="A363" s="25" t="s">
        <v>1514</v>
      </c>
      <c r="B363" s="9">
        <v>551361</v>
      </c>
      <c r="C363" s="23">
        <v>227134.13999999998</v>
      </c>
      <c r="D363" s="39">
        <f t="shared" si="5"/>
        <v>0.41195177025578522</v>
      </c>
    </row>
    <row r="364" spans="1:4">
      <c r="A364" s="25" t="s">
        <v>1515</v>
      </c>
      <c r="B364" s="9">
        <v>26608</v>
      </c>
      <c r="C364" s="23">
        <v>11567.96</v>
      </c>
      <c r="D364" s="39">
        <f t="shared" si="5"/>
        <v>0.43475496091401078</v>
      </c>
    </row>
    <row r="365" spans="1:4">
      <c r="A365" s="25" t="s">
        <v>1516</v>
      </c>
      <c r="B365" s="9">
        <v>40135</v>
      </c>
      <c r="C365" s="23">
        <v>16668.490000000002</v>
      </c>
      <c r="D365" s="39">
        <f t="shared" si="5"/>
        <v>0.41531057680328892</v>
      </c>
    </row>
    <row r="366" spans="1:4">
      <c r="A366" s="25" t="s">
        <v>1518</v>
      </c>
      <c r="B366" s="9">
        <v>42783</v>
      </c>
      <c r="C366" s="23">
        <v>17427.48</v>
      </c>
      <c r="D366" s="39">
        <f t="shared" si="5"/>
        <v>0.40734590842156931</v>
      </c>
    </row>
    <row r="367" spans="1:4">
      <c r="A367" s="25" t="s">
        <v>1519</v>
      </c>
      <c r="B367" s="9">
        <v>1223</v>
      </c>
      <c r="C367" s="23">
        <v>569.52</v>
      </c>
      <c r="D367" s="39">
        <f t="shared" si="5"/>
        <v>0.46567457072771873</v>
      </c>
    </row>
    <row r="368" spans="1:4">
      <c r="A368" s="28" t="s">
        <v>1561</v>
      </c>
      <c r="B368" s="29">
        <v>-6206359</v>
      </c>
      <c r="C368" s="29">
        <v>0</v>
      </c>
      <c r="D368" s="38">
        <f t="shared" si="5"/>
        <v>0</v>
      </c>
    </row>
    <row r="369" spans="1:4">
      <c r="A369" s="25" t="s">
        <v>1638</v>
      </c>
      <c r="B369" s="9">
        <v>-6206359</v>
      </c>
      <c r="C369" s="23">
        <v>0</v>
      </c>
      <c r="D369" s="38">
        <f t="shared" si="5"/>
        <v>0</v>
      </c>
    </row>
    <row r="370" spans="1:4">
      <c r="A370" s="28" t="s">
        <v>1540</v>
      </c>
      <c r="B370" s="29">
        <v>1340000</v>
      </c>
      <c r="C370" s="29">
        <v>0</v>
      </c>
      <c r="D370" s="38">
        <f t="shared" si="5"/>
        <v>0</v>
      </c>
    </row>
    <row r="371" spans="1:4">
      <c r="A371" s="25" t="s">
        <v>1541</v>
      </c>
      <c r="B371" s="9">
        <v>1340000</v>
      </c>
      <c r="C371" s="23">
        <v>0</v>
      </c>
      <c r="D371" s="38">
        <f t="shared" si="5"/>
        <v>0</v>
      </c>
    </row>
    <row r="372" spans="1:4">
      <c r="A372" s="28" t="s">
        <v>1353</v>
      </c>
      <c r="B372" s="29">
        <v>8647251</v>
      </c>
      <c r="C372" s="29">
        <v>966351.59999999986</v>
      </c>
      <c r="D372" s="38">
        <f t="shared" si="5"/>
        <v>0.11175246329729527</v>
      </c>
    </row>
    <row r="373" spans="1:4">
      <c r="A373" s="25" t="s">
        <v>1529</v>
      </c>
      <c r="B373" s="9">
        <v>2366</v>
      </c>
      <c r="C373" s="23">
        <v>0</v>
      </c>
      <c r="D373" s="39">
        <f t="shared" si="5"/>
        <v>0</v>
      </c>
    </row>
    <row r="374" spans="1:4">
      <c r="A374" s="25" t="s">
        <v>1536</v>
      </c>
      <c r="B374" s="9">
        <v>200000</v>
      </c>
      <c r="C374" s="23">
        <v>60688.210000000006</v>
      </c>
      <c r="D374" s="39">
        <f t="shared" si="5"/>
        <v>0.30344105000000005</v>
      </c>
    </row>
    <row r="375" spans="1:4">
      <c r="A375" s="25" t="s">
        <v>1639</v>
      </c>
      <c r="B375" s="9">
        <v>3341999</v>
      </c>
      <c r="C375" s="23">
        <v>0</v>
      </c>
      <c r="D375" s="39">
        <f t="shared" si="5"/>
        <v>0</v>
      </c>
    </row>
    <row r="376" spans="1:4">
      <c r="A376" s="25" t="s">
        <v>1814</v>
      </c>
      <c r="B376" s="9">
        <v>270000</v>
      </c>
      <c r="C376" s="23">
        <v>127589.01999999999</v>
      </c>
      <c r="D376" s="39">
        <f t="shared" si="5"/>
        <v>0.47255192592592588</v>
      </c>
    </row>
    <row r="377" spans="1:4">
      <c r="A377" s="25" t="s">
        <v>1641</v>
      </c>
      <c r="B377" s="9">
        <v>500000</v>
      </c>
      <c r="C377" s="23">
        <v>256980.16999999998</v>
      </c>
      <c r="D377" s="39">
        <f t="shared" si="5"/>
        <v>0.51396034000000002</v>
      </c>
    </row>
    <row r="378" spans="1:4">
      <c r="A378" s="25" t="s">
        <v>1795</v>
      </c>
      <c r="B378" s="9">
        <v>2864360</v>
      </c>
      <c r="C378" s="23">
        <v>140784</v>
      </c>
      <c r="D378" s="39">
        <f t="shared" si="5"/>
        <v>4.9150246477398095E-2</v>
      </c>
    </row>
    <row r="379" spans="1:4">
      <c r="A379" s="25" t="s">
        <v>1542</v>
      </c>
      <c r="B379" s="9">
        <v>659577</v>
      </c>
      <c r="C379" s="23">
        <v>11567.83</v>
      </c>
      <c r="D379" s="39">
        <f t="shared" si="5"/>
        <v>1.753825557895439E-2</v>
      </c>
    </row>
    <row r="380" spans="1:4">
      <c r="A380" s="25" t="s">
        <v>1557</v>
      </c>
      <c r="B380" s="9">
        <v>47323</v>
      </c>
      <c r="C380" s="23">
        <v>1071.7</v>
      </c>
      <c r="D380" s="39">
        <f t="shared" si="5"/>
        <v>2.2646493248526089E-2</v>
      </c>
    </row>
    <row r="381" spans="1:4">
      <c r="A381" s="25" t="s">
        <v>1521</v>
      </c>
      <c r="B381" s="9">
        <v>761626</v>
      </c>
      <c r="C381" s="23">
        <v>367670.67</v>
      </c>
      <c r="D381" s="39">
        <f t="shared" si="5"/>
        <v>0.48274437847447432</v>
      </c>
    </row>
    <row r="382" spans="1:4">
      <c r="A382" s="28" t="s">
        <v>1349</v>
      </c>
      <c r="B382" s="29">
        <v>218982</v>
      </c>
      <c r="C382" s="29">
        <v>121958.08</v>
      </c>
      <c r="D382" s="38">
        <f t="shared" si="5"/>
        <v>0.55693198527732879</v>
      </c>
    </row>
    <row r="383" spans="1:4">
      <c r="A383" s="25" t="s">
        <v>1544</v>
      </c>
      <c r="B383" s="9">
        <v>218982</v>
      </c>
      <c r="C383" s="23">
        <v>121958.08</v>
      </c>
      <c r="D383" s="38">
        <f t="shared" si="5"/>
        <v>0.55693198527732879</v>
      </c>
    </row>
    <row r="384" spans="1:4">
      <c r="A384" s="28" t="s">
        <v>1350</v>
      </c>
      <c r="B384" s="29">
        <v>739872</v>
      </c>
      <c r="C384" s="29">
        <v>77199.51999999999</v>
      </c>
      <c r="D384" s="38">
        <f t="shared" si="5"/>
        <v>0.10434172397387655</v>
      </c>
    </row>
    <row r="385" spans="1:4">
      <c r="A385" s="25" t="s">
        <v>1522</v>
      </c>
      <c r="B385" s="9">
        <v>5324</v>
      </c>
      <c r="C385" s="23">
        <v>2568.3200000000002</v>
      </c>
      <c r="D385" s="39">
        <f t="shared" si="5"/>
        <v>0.48240420736288508</v>
      </c>
    </row>
    <row r="386" spans="1:4">
      <c r="A386" s="25" t="s">
        <v>1533</v>
      </c>
      <c r="B386" s="9">
        <v>60000</v>
      </c>
      <c r="C386" s="23">
        <v>31924.359999999997</v>
      </c>
      <c r="D386" s="39">
        <f t="shared" si="5"/>
        <v>0.53207266666666664</v>
      </c>
    </row>
    <row r="387" spans="1:4">
      <c r="A387" s="25" t="s">
        <v>1649</v>
      </c>
      <c r="B387" s="9">
        <v>4496</v>
      </c>
      <c r="C387" s="23">
        <v>0</v>
      </c>
      <c r="D387" s="39">
        <f t="shared" si="5"/>
        <v>0</v>
      </c>
    </row>
    <row r="388" spans="1:4">
      <c r="A388" s="25" t="s">
        <v>1535</v>
      </c>
      <c r="B388" s="9">
        <v>235675</v>
      </c>
      <c r="C388" s="23">
        <v>0</v>
      </c>
      <c r="D388" s="39">
        <f t="shared" si="5"/>
        <v>0</v>
      </c>
    </row>
    <row r="389" spans="1:4">
      <c r="A389" s="25" t="s">
        <v>1530</v>
      </c>
      <c r="B389" s="9">
        <v>119</v>
      </c>
      <c r="C389" s="23">
        <v>119</v>
      </c>
      <c r="D389" s="39">
        <f t="shared" si="5"/>
        <v>1</v>
      </c>
    </row>
    <row r="390" spans="1:4">
      <c r="A390" s="25" t="s">
        <v>1524</v>
      </c>
      <c r="B390" s="9">
        <v>38955</v>
      </c>
      <c r="C390" s="23">
        <v>0</v>
      </c>
      <c r="D390" s="39">
        <f t="shared" si="5"/>
        <v>0</v>
      </c>
    </row>
    <row r="391" spans="1:4">
      <c r="A391" s="25" t="s">
        <v>1525</v>
      </c>
      <c r="B391" s="9">
        <v>50000</v>
      </c>
      <c r="C391" s="23">
        <v>0</v>
      </c>
      <c r="D391" s="39">
        <f t="shared" ref="D391:D454" si="6">C391/B391</f>
        <v>0</v>
      </c>
    </row>
    <row r="392" spans="1:4">
      <c r="A392" s="25" t="s">
        <v>1526</v>
      </c>
      <c r="B392" s="9">
        <v>4141</v>
      </c>
      <c r="C392" s="23">
        <v>403.81999999999994</v>
      </c>
      <c r="D392" s="39">
        <f t="shared" si="6"/>
        <v>9.75175078483458E-2</v>
      </c>
    </row>
    <row r="393" spans="1:4">
      <c r="A393" s="25" t="s">
        <v>1534</v>
      </c>
      <c r="B393" s="9">
        <v>59154</v>
      </c>
      <c r="C393" s="23">
        <v>5988.92</v>
      </c>
      <c r="D393" s="39">
        <f t="shared" si="6"/>
        <v>0.10124285762585793</v>
      </c>
    </row>
    <row r="394" spans="1:4">
      <c r="A394" s="25" t="s">
        <v>1553</v>
      </c>
      <c r="B394" s="9">
        <v>1183</v>
      </c>
      <c r="C394" s="23">
        <v>0</v>
      </c>
      <c r="D394" s="39">
        <f t="shared" si="6"/>
        <v>0</v>
      </c>
    </row>
    <row r="395" spans="1:4">
      <c r="A395" s="25" t="s">
        <v>1532</v>
      </c>
      <c r="B395" s="9">
        <v>1183</v>
      </c>
      <c r="C395" s="23">
        <v>0</v>
      </c>
      <c r="D395" s="39">
        <f t="shared" si="6"/>
        <v>0</v>
      </c>
    </row>
    <row r="396" spans="1:4">
      <c r="A396" s="25" t="s">
        <v>1527</v>
      </c>
      <c r="B396" s="9">
        <v>9465</v>
      </c>
      <c r="C396" s="23">
        <v>9465</v>
      </c>
      <c r="D396" s="39">
        <f t="shared" si="6"/>
        <v>1</v>
      </c>
    </row>
    <row r="397" spans="1:4">
      <c r="A397" s="25" t="s">
        <v>1528</v>
      </c>
      <c r="B397" s="9">
        <v>15445</v>
      </c>
      <c r="C397" s="23">
        <v>5962.6</v>
      </c>
      <c r="D397" s="39">
        <f t="shared" si="6"/>
        <v>0.38605373907413404</v>
      </c>
    </row>
    <row r="398" spans="1:4">
      <c r="A398" s="25" t="s">
        <v>1554</v>
      </c>
      <c r="B398" s="9">
        <v>250000</v>
      </c>
      <c r="C398" s="23">
        <v>20767.5</v>
      </c>
      <c r="D398" s="39">
        <f t="shared" si="6"/>
        <v>8.3070000000000005E-2</v>
      </c>
    </row>
    <row r="399" spans="1:4">
      <c r="A399" s="25" t="s">
        <v>1656</v>
      </c>
      <c r="B399" s="9">
        <v>4732</v>
      </c>
      <c r="C399" s="23">
        <v>0</v>
      </c>
      <c r="D399" s="39">
        <f t="shared" si="6"/>
        <v>0</v>
      </c>
    </row>
    <row r="400" spans="1:4">
      <c r="A400" s="27" t="s">
        <v>1327</v>
      </c>
      <c r="B400" s="4">
        <v>1107313</v>
      </c>
      <c r="C400" s="4">
        <v>31105.719999999998</v>
      </c>
      <c r="D400" s="26">
        <f t="shared" si="6"/>
        <v>2.8091172053430237E-2</v>
      </c>
    </row>
    <row r="401" spans="1:4">
      <c r="A401" s="55" t="s">
        <v>1687</v>
      </c>
      <c r="B401" s="56">
        <v>-34000</v>
      </c>
      <c r="C401" s="56">
        <v>-17791.98</v>
      </c>
      <c r="D401" s="38">
        <f t="shared" si="6"/>
        <v>0.52329352941176466</v>
      </c>
    </row>
    <row r="402" spans="1:4">
      <c r="A402" s="25" t="s">
        <v>1824</v>
      </c>
      <c r="B402" s="9">
        <v>-34000</v>
      </c>
      <c r="C402" s="23">
        <v>-17791.98</v>
      </c>
      <c r="D402" s="38">
        <f t="shared" si="6"/>
        <v>0.52329352941176466</v>
      </c>
    </row>
    <row r="403" spans="1:4">
      <c r="A403" s="28" t="s">
        <v>1689</v>
      </c>
      <c r="B403" s="29">
        <v>1141313</v>
      </c>
      <c r="C403" s="29">
        <v>48897.7</v>
      </c>
      <c r="D403" s="38">
        <f t="shared" si="6"/>
        <v>4.2843374254038988E-2</v>
      </c>
    </row>
    <row r="404" spans="1:4">
      <c r="A404" s="25" t="s">
        <v>1690</v>
      </c>
      <c r="B404" s="9">
        <v>866313</v>
      </c>
      <c r="C404" s="23">
        <v>0</v>
      </c>
      <c r="D404" s="39">
        <f t="shared" si="6"/>
        <v>0</v>
      </c>
    </row>
    <row r="405" spans="1:4">
      <c r="A405" s="25" t="s">
        <v>1825</v>
      </c>
      <c r="B405" s="9">
        <v>275000</v>
      </c>
      <c r="C405" s="23">
        <v>48897.7</v>
      </c>
      <c r="D405" s="39">
        <f t="shared" si="6"/>
        <v>0.17780981818181818</v>
      </c>
    </row>
    <row r="406" spans="1:4">
      <c r="A406" s="14" t="s">
        <v>1452</v>
      </c>
      <c r="B406" s="4">
        <v>1612177</v>
      </c>
      <c r="C406" s="4">
        <v>6894531.7199999997</v>
      </c>
      <c r="D406" s="26">
        <f t="shared" si="6"/>
        <v>4.2765352191477737</v>
      </c>
    </row>
    <row r="407" spans="1:4">
      <c r="A407" s="27" t="s">
        <v>1325</v>
      </c>
      <c r="B407" s="4">
        <v>-1061225</v>
      </c>
      <c r="C407" s="4">
        <v>-842360.57000000007</v>
      </c>
      <c r="D407" s="26">
        <f t="shared" si="6"/>
        <v>0.79376246319112354</v>
      </c>
    </row>
    <row r="408" spans="1:4">
      <c r="A408" s="28" t="s">
        <v>1600</v>
      </c>
      <c r="B408" s="29">
        <v>-756000</v>
      </c>
      <c r="C408" s="29">
        <v>-587221.32000000007</v>
      </c>
      <c r="D408" s="38">
        <f t="shared" si="6"/>
        <v>0.77674777777777781</v>
      </c>
    </row>
    <row r="409" spans="1:4">
      <c r="A409" s="25" t="s">
        <v>1826</v>
      </c>
      <c r="B409" s="9">
        <v>-150000</v>
      </c>
      <c r="C409" s="23">
        <v>-79450</v>
      </c>
      <c r="D409" s="39">
        <f t="shared" si="6"/>
        <v>0.52966666666666662</v>
      </c>
    </row>
    <row r="410" spans="1:4">
      <c r="A410" s="25" t="s">
        <v>1827</v>
      </c>
      <c r="B410" s="9">
        <v>-8000</v>
      </c>
      <c r="C410" s="23">
        <v>-3590</v>
      </c>
      <c r="D410" s="39">
        <f t="shared" si="6"/>
        <v>0.44874999999999998</v>
      </c>
    </row>
    <row r="411" spans="1:4">
      <c r="A411" s="25" t="s">
        <v>1626</v>
      </c>
      <c r="B411" s="9">
        <v>-598000</v>
      </c>
      <c r="C411" s="23">
        <v>-504181.32000000007</v>
      </c>
      <c r="D411" s="39">
        <f t="shared" si="6"/>
        <v>0.84311257525083627</v>
      </c>
    </row>
    <row r="412" spans="1:4">
      <c r="A412" s="28" t="s">
        <v>1589</v>
      </c>
      <c r="B412" s="29">
        <v>-300000</v>
      </c>
      <c r="C412" s="29">
        <v>-255139.25</v>
      </c>
      <c r="D412" s="38">
        <f t="shared" si="6"/>
        <v>0.85046416666666669</v>
      </c>
    </row>
    <row r="413" spans="1:4">
      <c r="A413" s="25" t="s">
        <v>1828</v>
      </c>
      <c r="B413" s="9">
        <v>-300000</v>
      </c>
      <c r="C413" s="23">
        <v>-255139.25</v>
      </c>
      <c r="D413" s="39">
        <f t="shared" si="6"/>
        <v>0.85046416666666669</v>
      </c>
    </row>
    <row r="414" spans="1:4">
      <c r="A414" s="28" t="s">
        <v>1587</v>
      </c>
      <c r="B414" s="29">
        <v>-5225</v>
      </c>
      <c r="C414" s="29">
        <v>0</v>
      </c>
      <c r="D414" s="38">
        <f t="shared" si="6"/>
        <v>0</v>
      </c>
    </row>
    <row r="415" spans="1:4">
      <c r="A415" s="25" t="s">
        <v>1621</v>
      </c>
      <c r="B415" s="9">
        <v>-100</v>
      </c>
      <c r="C415" s="23">
        <v>0</v>
      </c>
      <c r="D415" s="39">
        <f t="shared" si="6"/>
        <v>0</v>
      </c>
    </row>
    <row r="416" spans="1:4">
      <c r="A416" s="25" t="s">
        <v>1677</v>
      </c>
      <c r="B416" s="9">
        <v>-25</v>
      </c>
      <c r="C416" s="23">
        <v>0</v>
      </c>
      <c r="D416" s="39">
        <f t="shared" si="6"/>
        <v>0</v>
      </c>
    </row>
    <row r="417" spans="1:4">
      <c r="A417" s="25" t="s">
        <v>1601</v>
      </c>
      <c r="B417" s="9">
        <v>-5000</v>
      </c>
      <c r="C417" s="23">
        <v>0</v>
      </c>
      <c r="D417" s="39">
        <f t="shared" si="6"/>
        <v>0</v>
      </c>
    </row>
    <row r="418" spans="1:4">
      <c r="A418" s="25" t="s">
        <v>1829</v>
      </c>
      <c r="B418" s="9">
        <v>-100</v>
      </c>
      <c r="C418" s="23">
        <v>0</v>
      </c>
      <c r="D418" s="39">
        <f t="shared" si="6"/>
        <v>0</v>
      </c>
    </row>
    <row r="419" spans="1:4">
      <c r="A419" s="27" t="s">
        <v>1326</v>
      </c>
      <c r="B419" s="4">
        <v>14693973</v>
      </c>
      <c r="C419" s="4">
        <v>5127111.22</v>
      </c>
      <c r="D419" s="26">
        <f t="shared" si="6"/>
        <v>0.3489261359061977</v>
      </c>
    </row>
    <row r="420" spans="1:4">
      <c r="A420" s="28" t="s">
        <v>1346</v>
      </c>
      <c r="B420" s="29">
        <v>7359057</v>
      </c>
      <c r="C420" s="29">
        <v>3719521.7799999993</v>
      </c>
      <c r="D420" s="38">
        <f t="shared" si="6"/>
        <v>0.50543456586896929</v>
      </c>
    </row>
    <row r="421" spans="1:4">
      <c r="A421" s="25" t="s">
        <v>1505</v>
      </c>
      <c r="B421" s="9">
        <v>5650468</v>
      </c>
      <c r="C421" s="23">
        <v>2789129.2699999996</v>
      </c>
      <c r="D421" s="39">
        <f t="shared" si="6"/>
        <v>0.4936103115706521</v>
      </c>
    </row>
    <row r="422" spans="1:4">
      <c r="A422" s="25" t="s">
        <v>1506</v>
      </c>
      <c r="B422" s="9">
        <v>146693</v>
      </c>
      <c r="C422" s="23">
        <v>37184.68</v>
      </c>
      <c r="D422" s="39">
        <f t="shared" si="6"/>
        <v>0.2534863967605816</v>
      </c>
    </row>
    <row r="423" spans="1:4">
      <c r="A423" s="25" t="s">
        <v>1507</v>
      </c>
      <c r="B423" s="9">
        <v>0</v>
      </c>
      <c r="C423" s="23">
        <v>0</v>
      </c>
      <c r="D423" s="39">
        <v>0</v>
      </c>
    </row>
    <row r="424" spans="1:4">
      <c r="A424" s="25" t="s">
        <v>1508</v>
      </c>
      <c r="B424" s="9">
        <v>470337</v>
      </c>
      <c r="C424" s="23">
        <v>302404.92</v>
      </c>
      <c r="D424" s="39">
        <f t="shared" si="6"/>
        <v>0.64295371191294748</v>
      </c>
    </row>
    <row r="425" spans="1:4">
      <c r="A425" s="25" t="s">
        <v>1509</v>
      </c>
      <c r="B425" s="9">
        <v>391217</v>
      </c>
      <c r="C425" s="23">
        <v>259761.34</v>
      </c>
      <c r="D425" s="39">
        <f t="shared" si="6"/>
        <v>0.66398275126080919</v>
      </c>
    </row>
    <row r="426" spans="1:4">
      <c r="A426" s="25" t="s">
        <v>1510</v>
      </c>
      <c r="B426" s="9">
        <v>27555</v>
      </c>
      <c r="C426" s="23">
        <v>25476</v>
      </c>
      <c r="D426" s="39">
        <f t="shared" si="6"/>
        <v>0.92455089820359282</v>
      </c>
    </row>
    <row r="427" spans="1:4">
      <c r="A427" s="25" t="s">
        <v>1511</v>
      </c>
      <c r="B427" s="9">
        <v>672787</v>
      </c>
      <c r="C427" s="23">
        <v>305565.57</v>
      </c>
      <c r="D427" s="39">
        <f t="shared" si="6"/>
        <v>0.45417876683110703</v>
      </c>
    </row>
    <row r="428" spans="1:4">
      <c r="A428" s="25" t="s">
        <v>1512</v>
      </c>
      <c r="B428" s="9">
        <v>0</v>
      </c>
      <c r="C428" s="23">
        <v>0</v>
      </c>
      <c r="D428" s="39">
        <v>0</v>
      </c>
    </row>
    <row r="429" spans="1:4">
      <c r="A429" s="28" t="s">
        <v>1347</v>
      </c>
      <c r="B429" s="29">
        <v>1619189</v>
      </c>
      <c r="C429" s="29">
        <v>765832.99999999988</v>
      </c>
      <c r="D429" s="38">
        <f t="shared" si="6"/>
        <v>0.47297319831100626</v>
      </c>
    </row>
    <row r="430" spans="1:4">
      <c r="A430" s="25" t="s">
        <v>1513</v>
      </c>
      <c r="B430" s="9">
        <v>398738</v>
      </c>
      <c r="C430" s="23">
        <v>174660.12</v>
      </c>
      <c r="D430" s="39">
        <f t="shared" si="6"/>
        <v>0.43803229188088416</v>
      </c>
    </row>
    <row r="431" spans="1:4">
      <c r="A431" s="25" t="s">
        <v>1514</v>
      </c>
      <c r="B431" s="9">
        <v>1018602</v>
      </c>
      <c r="C431" s="23">
        <v>493088.28</v>
      </c>
      <c r="D431" s="39">
        <f t="shared" si="6"/>
        <v>0.48408336131285823</v>
      </c>
    </row>
    <row r="432" spans="1:4">
      <c r="A432" s="25" t="s">
        <v>1515</v>
      </c>
      <c r="B432" s="9">
        <v>40262</v>
      </c>
      <c r="C432" s="23">
        <v>17811.57</v>
      </c>
      <c r="D432" s="39">
        <f t="shared" si="6"/>
        <v>0.4423915851174805</v>
      </c>
    </row>
    <row r="433" spans="1:4">
      <c r="A433" s="25" t="s">
        <v>1516</v>
      </c>
      <c r="B433" s="9">
        <v>88484</v>
      </c>
      <c r="C433" s="23">
        <v>43027.08</v>
      </c>
      <c r="D433" s="39">
        <f t="shared" si="6"/>
        <v>0.4862696080647349</v>
      </c>
    </row>
    <row r="434" spans="1:4">
      <c r="A434" s="25" t="s">
        <v>1517</v>
      </c>
      <c r="B434" s="9">
        <v>0</v>
      </c>
      <c r="C434" s="23">
        <v>0</v>
      </c>
      <c r="D434" s="39">
        <v>0</v>
      </c>
    </row>
    <row r="435" spans="1:4">
      <c r="A435" s="25" t="s">
        <v>1518</v>
      </c>
      <c r="B435" s="9">
        <v>71228</v>
      </c>
      <c r="C435" s="23">
        <v>36350.990000000005</v>
      </c>
      <c r="D435" s="39">
        <f t="shared" si="6"/>
        <v>0.51034691413489086</v>
      </c>
    </row>
    <row r="436" spans="1:4">
      <c r="A436" s="25" t="s">
        <v>1519</v>
      </c>
      <c r="B436" s="9">
        <v>1875</v>
      </c>
      <c r="C436" s="23">
        <v>894.95999999999992</v>
      </c>
      <c r="D436" s="39">
        <f t="shared" si="6"/>
        <v>0.47731199999999996</v>
      </c>
    </row>
    <row r="437" spans="1:4">
      <c r="A437" s="28" t="s">
        <v>1561</v>
      </c>
      <c r="B437" s="29">
        <v>-9498605</v>
      </c>
      <c r="C437" s="29">
        <v>0</v>
      </c>
      <c r="D437" s="38">
        <f t="shared" si="6"/>
        <v>0</v>
      </c>
    </row>
    <row r="438" spans="1:4">
      <c r="A438" s="25" t="s">
        <v>1638</v>
      </c>
      <c r="B438" s="9">
        <v>-9498605</v>
      </c>
      <c r="C438" s="23">
        <v>0</v>
      </c>
      <c r="D438" s="39">
        <f t="shared" si="6"/>
        <v>0</v>
      </c>
    </row>
    <row r="439" spans="1:4">
      <c r="A439" s="28" t="s">
        <v>1348</v>
      </c>
      <c r="B439" s="29">
        <v>2536248</v>
      </c>
      <c r="C439" s="29">
        <v>0</v>
      </c>
      <c r="D439" s="38">
        <f t="shared" si="6"/>
        <v>0</v>
      </c>
    </row>
    <row r="440" spans="1:4">
      <c r="A440" s="25" t="s">
        <v>1520</v>
      </c>
      <c r="B440" s="9">
        <v>2536248</v>
      </c>
      <c r="C440" s="23">
        <v>0</v>
      </c>
      <c r="D440" s="39">
        <f t="shared" si="6"/>
        <v>0</v>
      </c>
    </row>
    <row r="441" spans="1:4">
      <c r="A441" s="28" t="s">
        <v>1353</v>
      </c>
      <c r="B441" s="29">
        <v>11450401</v>
      </c>
      <c r="C441" s="29">
        <v>191411.57</v>
      </c>
      <c r="D441" s="38">
        <f t="shared" si="6"/>
        <v>1.6716582240220233E-2</v>
      </c>
    </row>
    <row r="442" spans="1:4">
      <c r="A442" s="25" t="s">
        <v>1529</v>
      </c>
      <c r="B442" s="9">
        <v>5000</v>
      </c>
      <c r="C442" s="23">
        <v>0</v>
      </c>
      <c r="D442" s="39">
        <f t="shared" si="6"/>
        <v>0</v>
      </c>
    </row>
    <row r="443" spans="1:4">
      <c r="A443" s="25" t="s">
        <v>1536</v>
      </c>
      <c r="B443" s="9">
        <v>19020</v>
      </c>
      <c r="C443" s="23">
        <v>0</v>
      </c>
      <c r="D443" s="39">
        <f t="shared" si="6"/>
        <v>0</v>
      </c>
    </row>
    <row r="444" spans="1:4">
      <c r="A444" s="25" t="s">
        <v>1542</v>
      </c>
      <c r="B444" s="9">
        <v>50000</v>
      </c>
      <c r="C444" s="23">
        <v>0</v>
      </c>
      <c r="D444" s="39">
        <f t="shared" si="6"/>
        <v>0</v>
      </c>
    </row>
    <row r="445" spans="1:4">
      <c r="A445" s="25" t="s">
        <v>1557</v>
      </c>
      <c r="B445" s="9">
        <v>1440000</v>
      </c>
      <c r="C445" s="23">
        <v>113727.37</v>
      </c>
      <c r="D445" s="39">
        <f t="shared" si="6"/>
        <v>7.897734027777778E-2</v>
      </c>
    </row>
    <row r="446" spans="1:4">
      <c r="A446" s="25" t="s">
        <v>1830</v>
      </c>
      <c r="B446" s="9">
        <v>9498605</v>
      </c>
      <c r="C446" s="23">
        <v>0</v>
      </c>
      <c r="D446" s="39">
        <f t="shared" si="6"/>
        <v>0</v>
      </c>
    </row>
    <row r="447" spans="1:4">
      <c r="A447" s="25" t="s">
        <v>1521</v>
      </c>
      <c r="B447" s="9">
        <v>437776</v>
      </c>
      <c r="C447" s="23">
        <v>77684.2</v>
      </c>
      <c r="D447" s="39">
        <f t="shared" si="6"/>
        <v>0.1774519388911224</v>
      </c>
    </row>
    <row r="448" spans="1:4">
      <c r="A448" s="28" t="s">
        <v>1349</v>
      </c>
      <c r="B448" s="29">
        <v>412080</v>
      </c>
      <c r="C448" s="29">
        <v>216690.6</v>
      </c>
      <c r="D448" s="38">
        <f t="shared" si="6"/>
        <v>0.52584595224228303</v>
      </c>
    </row>
    <row r="449" spans="1:4">
      <c r="A449" s="25" t="s">
        <v>1544</v>
      </c>
      <c r="B449" s="9">
        <v>412080</v>
      </c>
      <c r="C449" s="23">
        <v>216690.6</v>
      </c>
      <c r="D449" s="39">
        <f t="shared" si="6"/>
        <v>0.52584595224228303</v>
      </c>
    </row>
    <row r="450" spans="1:4">
      <c r="A450" s="28" t="s">
        <v>1350</v>
      </c>
      <c r="B450" s="29">
        <v>815603</v>
      </c>
      <c r="C450" s="29">
        <v>233654.26999999996</v>
      </c>
      <c r="D450" s="38">
        <f t="shared" si="6"/>
        <v>0.28648039548652954</v>
      </c>
    </row>
    <row r="451" spans="1:4">
      <c r="A451" s="25" t="s">
        <v>1522</v>
      </c>
      <c r="B451" s="9">
        <v>12427</v>
      </c>
      <c r="C451" s="23">
        <v>6578.95</v>
      </c>
      <c r="D451" s="39">
        <f t="shared" si="6"/>
        <v>0.52940774120865852</v>
      </c>
    </row>
    <row r="452" spans="1:4">
      <c r="A452" s="25" t="s">
        <v>1550</v>
      </c>
      <c r="B452" s="9">
        <v>5000</v>
      </c>
      <c r="C452" s="23">
        <v>0</v>
      </c>
      <c r="D452" s="39">
        <f t="shared" si="6"/>
        <v>0</v>
      </c>
    </row>
    <row r="453" spans="1:4">
      <c r="A453" s="25" t="s">
        <v>1533</v>
      </c>
      <c r="B453" s="9">
        <v>10317</v>
      </c>
      <c r="C453" s="23">
        <v>8369.1</v>
      </c>
      <c r="D453" s="39">
        <f t="shared" si="6"/>
        <v>0.81119511485897067</v>
      </c>
    </row>
    <row r="454" spans="1:4">
      <c r="A454" s="25" t="s">
        <v>1523</v>
      </c>
      <c r="B454" s="9">
        <v>2000</v>
      </c>
      <c r="C454" s="23">
        <v>0</v>
      </c>
      <c r="D454" s="39">
        <f t="shared" si="6"/>
        <v>0</v>
      </c>
    </row>
    <row r="455" spans="1:4">
      <c r="A455" s="25" t="s">
        <v>1648</v>
      </c>
      <c r="B455" s="9">
        <v>260000</v>
      </c>
      <c r="C455" s="23">
        <v>160000</v>
      </c>
      <c r="D455" s="39">
        <f t="shared" ref="D455:D514" si="7">C455/B455</f>
        <v>0.61538461538461542</v>
      </c>
    </row>
    <row r="456" spans="1:4">
      <c r="A456" s="25" t="s">
        <v>1535</v>
      </c>
      <c r="B456" s="9">
        <v>281569</v>
      </c>
      <c r="C456" s="23">
        <v>0</v>
      </c>
      <c r="D456" s="39">
        <f t="shared" si="7"/>
        <v>0</v>
      </c>
    </row>
    <row r="457" spans="1:4">
      <c r="A457" s="25" t="s">
        <v>1530</v>
      </c>
      <c r="B457" s="9">
        <v>5552</v>
      </c>
      <c r="C457" s="23">
        <v>90</v>
      </c>
      <c r="D457" s="39">
        <f t="shared" si="7"/>
        <v>1.6210374639769452E-2</v>
      </c>
    </row>
    <row r="458" spans="1:4">
      <c r="A458" s="25" t="s">
        <v>1552</v>
      </c>
      <c r="B458" s="9">
        <v>802</v>
      </c>
      <c r="C458" s="23">
        <v>0</v>
      </c>
      <c r="D458" s="39">
        <f t="shared" si="7"/>
        <v>0</v>
      </c>
    </row>
    <row r="459" spans="1:4">
      <c r="A459" s="25" t="s">
        <v>1524</v>
      </c>
      <c r="B459" s="9">
        <v>81047</v>
      </c>
      <c r="C459" s="23">
        <v>0</v>
      </c>
      <c r="D459" s="39">
        <f t="shared" si="7"/>
        <v>0</v>
      </c>
    </row>
    <row r="460" spans="1:4">
      <c r="A460" s="25" t="s">
        <v>1525</v>
      </c>
      <c r="B460" s="9">
        <v>23662</v>
      </c>
      <c r="C460" s="23">
        <v>266.43</v>
      </c>
      <c r="D460" s="39">
        <f t="shared" si="7"/>
        <v>1.1259825881159665E-2</v>
      </c>
    </row>
    <row r="461" spans="1:4">
      <c r="A461" s="25" t="s">
        <v>1531</v>
      </c>
      <c r="B461" s="9">
        <v>110</v>
      </c>
      <c r="C461" s="23">
        <v>0</v>
      </c>
      <c r="D461" s="39">
        <f t="shared" si="7"/>
        <v>0</v>
      </c>
    </row>
    <row r="462" spans="1:4">
      <c r="A462" s="25" t="s">
        <v>1526</v>
      </c>
      <c r="B462" s="9">
        <v>9465</v>
      </c>
      <c r="C462" s="23">
        <v>2354.58</v>
      </c>
      <c r="D462" s="39">
        <f t="shared" si="7"/>
        <v>0.24876703645007922</v>
      </c>
    </row>
    <row r="463" spans="1:4">
      <c r="A463" s="25" t="s">
        <v>1534</v>
      </c>
      <c r="B463" s="9">
        <v>24490</v>
      </c>
      <c r="C463" s="23">
        <v>3239.9100000000003</v>
      </c>
      <c r="D463" s="39">
        <f t="shared" si="7"/>
        <v>0.13229522253981219</v>
      </c>
    </row>
    <row r="464" spans="1:4">
      <c r="A464" s="25" t="s">
        <v>1532</v>
      </c>
      <c r="B464" s="9">
        <v>5581</v>
      </c>
      <c r="C464" s="23">
        <v>0</v>
      </c>
      <c r="D464" s="39">
        <f t="shared" si="7"/>
        <v>0</v>
      </c>
    </row>
    <row r="465" spans="1:4">
      <c r="A465" s="25" t="s">
        <v>1527</v>
      </c>
      <c r="B465" s="9">
        <v>55000</v>
      </c>
      <c r="C465" s="23">
        <v>30907.25</v>
      </c>
      <c r="D465" s="39">
        <f t="shared" si="7"/>
        <v>0.56194999999999995</v>
      </c>
    </row>
    <row r="466" spans="1:4">
      <c r="A466" s="25" t="s">
        <v>1528</v>
      </c>
      <c r="B466" s="9">
        <v>38581</v>
      </c>
      <c r="C466" s="23">
        <v>21848.049999999996</v>
      </c>
      <c r="D466" s="39">
        <f t="shared" si="7"/>
        <v>0.56629040201135261</v>
      </c>
    </row>
    <row r="467" spans="1:4">
      <c r="A467" s="27" t="s">
        <v>1327</v>
      </c>
      <c r="B467" s="4">
        <v>-10235103</v>
      </c>
      <c r="C467" s="4">
        <v>2466634.3200000003</v>
      </c>
      <c r="D467" s="26">
        <f t="shared" si="7"/>
        <v>-0.24099750828105984</v>
      </c>
    </row>
    <row r="468" spans="1:4">
      <c r="A468" s="28" t="s">
        <v>1687</v>
      </c>
      <c r="B468" s="29">
        <v>-14564212</v>
      </c>
      <c r="C468" s="29">
        <v>0</v>
      </c>
      <c r="D468" s="38">
        <f t="shared" si="7"/>
        <v>0</v>
      </c>
    </row>
    <row r="469" spans="1:4">
      <c r="A469" s="25" t="s">
        <v>1831</v>
      </c>
      <c r="B469" s="9">
        <v>-14564212</v>
      </c>
      <c r="C469" s="23">
        <v>0</v>
      </c>
      <c r="D469" s="39">
        <f t="shared" si="7"/>
        <v>0</v>
      </c>
    </row>
    <row r="470" spans="1:4">
      <c r="A470" s="28" t="s">
        <v>1689</v>
      </c>
      <c r="B470" s="29">
        <v>4329109</v>
      </c>
      <c r="C470" s="29">
        <v>2466634.3200000003</v>
      </c>
      <c r="D470" s="38">
        <f t="shared" si="7"/>
        <v>0.56977875123957389</v>
      </c>
    </row>
    <row r="471" spans="1:4">
      <c r="A471" s="25" t="s">
        <v>1690</v>
      </c>
      <c r="B471" s="9">
        <v>1361070</v>
      </c>
      <c r="C471" s="23">
        <v>0</v>
      </c>
      <c r="D471" s="39">
        <f t="shared" si="7"/>
        <v>0</v>
      </c>
    </row>
    <row r="472" spans="1:4">
      <c r="A472" s="25" t="s">
        <v>1691</v>
      </c>
      <c r="B472" s="9">
        <v>100932</v>
      </c>
      <c r="C472" s="23">
        <v>0</v>
      </c>
      <c r="D472" s="39">
        <f t="shared" si="7"/>
        <v>0</v>
      </c>
    </row>
    <row r="473" spans="1:4">
      <c r="A473" s="25" t="s">
        <v>1692</v>
      </c>
      <c r="B473" s="9">
        <v>251107</v>
      </c>
      <c r="C473" s="23">
        <v>37340.299999999996</v>
      </c>
      <c r="D473" s="39">
        <f t="shared" si="7"/>
        <v>0.14870274424846777</v>
      </c>
    </row>
    <row r="474" spans="1:4">
      <c r="A474" s="25" t="s">
        <v>1749</v>
      </c>
      <c r="B474" s="9">
        <v>1663000</v>
      </c>
      <c r="C474" s="23">
        <v>966795.79999999993</v>
      </c>
      <c r="D474" s="39">
        <f t="shared" si="7"/>
        <v>0.58135646422128684</v>
      </c>
    </row>
    <row r="475" spans="1:4">
      <c r="A475" s="25" t="s">
        <v>1832</v>
      </c>
      <c r="B475" s="9">
        <v>28000</v>
      </c>
      <c r="C475" s="23">
        <v>21923.440000000002</v>
      </c>
      <c r="D475" s="39">
        <f t="shared" si="7"/>
        <v>0.78298000000000012</v>
      </c>
    </row>
    <row r="476" spans="1:4">
      <c r="A476" s="25" t="s">
        <v>1825</v>
      </c>
      <c r="B476" s="9">
        <v>610000</v>
      </c>
      <c r="C476" s="23">
        <v>1264609.45</v>
      </c>
      <c r="D476" s="39">
        <f t="shared" si="7"/>
        <v>2.0731302459016394</v>
      </c>
    </row>
    <row r="477" spans="1:4">
      <c r="A477" s="25" t="s">
        <v>1791</v>
      </c>
      <c r="B477" s="9">
        <v>315000</v>
      </c>
      <c r="C477" s="23">
        <v>175965.33</v>
      </c>
      <c r="D477" s="39">
        <f t="shared" si="7"/>
        <v>0.55862009523809519</v>
      </c>
    </row>
    <row r="478" spans="1:4">
      <c r="A478" s="27" t="s">
        <v>1328</v>
      </c>
      <c r="B478" s="4">
        <v>500000</v>
      </c>
      <c r="C478" s="4">
        <v>143146.75</v>
      </c>
      <c r="D478" s="26">
        <f t="shared" si="7"/>
        <v>0.28629349999999998</v>
      </c>
    </row>
    <row r="479" spans="1:4">
      <c r="A479" s="28" t="s">
        <v>1806</v>
      </c>
      <c r="B479" s="29">
        <v>0</v>
      </c>
      <c r="C479" s="29">
        <v>0</v>
      </c>
      <c r="D479" s="38">
        <v>0</v>
      </c>
    </row>
    <row r="480" spans="1:4">
      <c r="A480" s="25" t="s">
        <v>1694</v>
      </c>
      <c r="B480" s="9">
        <v>0</v>
      </c>
      <c r="C480" s="23">
        <v>0</v>
      </c>
      <c r="D480" s="39">
        <v>0</v>
      </c>
    </row>
    <row r="481" spans="1:4">
      <c r="A481" s="25" t="s">
        <v>1699</v>
      </c>
      <c r="B481" s="9">
        <v>0</v>
      </c>
      <c r="C481" s="23">
        <v>0</v>
      </c>
      <c r="D481" s="39">
        <v>0</v>
      </c>
    </row>
    <row r="482" spans="1:4">
      <c r="A482" s="25" t="s">
        <v>1833</v>
      </c>
      <c r="B482" s="9">
        <v>0</v>
      </c>
      <c r="C482" s="23">
        <v>0</v>
      </c>
      <c r="D482" s="39">
        <v>0</v>
      </c>
    </row>
    <row r="483" spans="1:4">
      <c r="A483" s="25" t="s">
        <v>1834</v>
      </c>
      <c r="B483" s="9">
        <v>0</v>
      </c>
      <c r="C483" s="23">
        <v>0</v>
      </c>
      <c r="D483" s="39">
        <v>0</v>
      </c>
    </row>
    <row r="484" spans="1:4">
      <c r="A484" s="28" t="s">
        <v>1698</v>
      </c>
      <c r="B484" s="29">
        <v>500000</v>
      </c>
      <c r="C484" s="29">
        <v>143146.75</v>
      </c>
      <c r="D484" s="38">
        <f t="shared" si="7"/>
        <v>0.28629349999999998</v>
      </c>
    </row>
    <row r="485" spans="1:4">
      <c r="A485" s="25" t="s">
        <v>1699</v>
      </c>
      <c r="B485" s="9">
        <v>336800</v>
      </c>
      <c r="C485" s="23">
        <v>0</v>
      </c>
      <c r="D485" s="39">
        <f t="shared" si="7"/>
        <v>0</v>
      </c>
    </row>
    <row r="486" spans="1:4">
      <c r="A486" s="25" t="s">
        <v>1781</v>
      </c>
      <c r="B486" s="9">
        <v>163200</v>
      </c>
      <c r="C486" s="23">
        <v>143146.75</v>
      </c>
      <c r="D486" s="39">
        <f t="shared" si="7"/>
        <v>0.87712469362745094</v>
      </c>
    </row>
    <row r="487" spans="1:4">
      <c r="A487" s="25" t="s">
        <v>1835</v>
      </c>
      <c r="B487" s="9">
        <v>0</v>
      </c>
      <c r="C487" s="23">
        <v>0</v>
      </c>
      <c r="D487" s="39">
        <v>0</v>
      </c>
    </row>
    <row r="488" spans="1:4">
      <c r="A488" s="25" t="s">
        <v>1836</v>
      </c>
      <c r="B488" s="9">
        <v>0</v>
      </c>
      <c r="C488" s="23">
        <v>0</v>
      </c>
      <c r="D488" s="39">
        <v>0</v>
      </c>
    </row>
    <row r="489" spans="1:4">
      <c r="A489" s="27" t="s">
        <v>1329</v>
      </c>
      <c r="B489" s="4">
        <v>-2285468</v>
      </c>
      <c r="C489" s="4">
        <v>0</v>
      </c>
      <c r="D489" s="26">
        <f t="shared" si="7"/>
        <v>0</v>
      </c>
    </row>
    <row r="490" spans="1:4">
      <c r="A490" s="28" t="s">
        <v>1704</v>
      </c>
      <c r="B490" s="29">
        <v>-2285468</v>
      </c>
      <c r="C490" s="29">
        <v>0</v>
      </c>
      <c r="D490" s="38">
        <f t="shared" si="7"/>
        <v>0</v>
      </c>
    </row>
    <row r="491" spans="1:4">
      <c r="A491" s="25" t="s">
        <v>1705</v>
      </c>
      <c r="B491" s="9">
        <v>-2285468</v>
      </c>
      <c r="C491" s="23">
        <v>0</v>
      </c>
      <c r="D491" s="39">
        <f t="shared" si="7"/>
        <v>0</v>
      </c>
    </row>
    <row r="492" spans="1:4">
      <c r="A492" s="14" t="s">
        <v>1466</v>
      </c>
      <c r="B492" s="4">
        <v>18541225</v>
      </c>
      <c r="C492" s="4">
        <v>-12377850.600000009</v>
      </c>
      <c r="D492" s="26">
        <f t="shared" si="7"/>
        <v>-0.66758537259539263</v>
      </c>
    </row>
    <row r="493" spans="1:4">
      <c r="A493" s="27" t="s">
        <v>1325</v>
      </c>
      <c r="B493" s="4">
        <v>-87083000</v>
      </c>
      <c r="C493" s="4">
        <v>-54812000</v>
      </c>
      <c r="D493" s="26">
        <f t="shared" si="7"/>
        <v>0.62942250496652619</v>
      </c>
    </row>
    <row r="494" spans="1:4">
      <c r="A494" s="28" t="s">
        <v>1588</v>
      </c>
      <c r="B494" s="29">
        <v>-87083000</v>
      </c>
      <c r="C494" s="29">
        <v>-54812000</v>
      </c>
      <c r="D494" s="38">
        <f t="shared" si="7"/>
        <v>0.62942250496652619</v>
      </c>
    </row>
    <row r="495" spans="1:4">
      <c r="A495" s="25" t="s">
        <v>1711</v>
      </c>
      <c r="B495" s="9">
        <v>-87083000</v>
      </c>
      <c r="C495" s="23">
        <v>-54812000</v>
      </c>
      <c r="D495" s="39">
        <f t="shared" si="7"/>
        <v>0.62942250496652619</v>
      </c>
    </row>
    <row r="496" spans="1:4">
      <c r="A496" s="25" t="s">
        <v>1599</v>
      </c>
      <c r="B496" s="9">
        <v>0</v>
      </c>
      <c r="C496" s="23">
        <v>0</v>
      </c>
      <c r="D496" s="39">
        <v>0</v>
      </c>
    </row>
    <row r="497" spans="1:4">
      <c r="A497" s="27" t="s">
        <v>1326</v>
      </c>
      <c r="B497" s="4">
        <v>4221372</v>
      </c>
      <c r="C497" s="4">
        <v>1308551.2800000003</v>
      </c>
      <c r="D497" s="26">
        <f t="shared" si="7"/>
        <v>0.30998246067866092</v>
      </c>
    </row>
    <row r="498" spans="1:4">
      <c r="A498" s="28" t="s">
        <v>1346</v>
      </c>
      <c r="B498" s="29">
        <v>3177716</v>
      </c>
      <c r="C498" s="29">
        <v>1111520.06</v>
      </c>
      <c r="D498" s="38">
        <f t="shared" si="7"/>
        <v>0.3497858398925518</v>
      </c>
    </row>
    <row r="499" spans="1:4">
      <c r="A499" s="25" t="s">
        <v>1505</v>
      </c>
      <c r="B499" s="9">
        <v>2772719</v>
      </c>
      <c r="C499" s="23">
        <v>907012.92000000016</v>
      </c>
      <c r="D499" s="39">
        <f t="shared" si="7"/>
        <v>0.32712038976903185</v>
      </c>
    </row>
    <row r="500" spans="1:4">
      <c r="A500" s="25" t="s">
        <v>1506</v>
      </c>
      <c r="B500" s="9">
        <v>0</v>
      </c>
      <c r="C500" s="23">
        <v>2592.83</v>
      </c>
      <c r="D500" s="39">
        <v>0</v>
      </c>
    </row>
    <row r="501" spans="1:4">
      <c r="A501" s="25" t="s">
        <v>1507</v>
      </c>
      <c r="B501" s="9">
        <v>0</v>
      </c>
      <c r="C501" s="23">
        <v>0</v>
      </c>
      <c r="D501" s="39">
        <v>0</v>
      </c>
    </row>
    <row r="502" spans="1:4">
      <c r="A502" s="25" t="s">
        <v>1508</v>
      </c>
      <c r="B502" s="9">
        <v>189891</v>
      </c>
      <c r="C502" s="23">
        <v>93745.87</v>
      </c>
      <c r="D502" s="39">
        <f t="shared" si="7"/>
        <v>0.49368253366404935</v>
      </c>
    </row>
    <row r="503" spans="1:4">
      <c r="A503" s="25" t="s">
        <v>1509</v>
      </c>
      <c r="B503" s="9">
        <v>77377</v>
      </c>
      <c r="C503" s="23">
        <v>42588.800000000003</v>
      </c>
      <c r="D503" s="39">
        <f t="shared" si="7"/>
        <v>0.55040645152952428</v>
      </c>
    </row>
    <row r="504" spans="1:4">
      <c r="A504" s="25" t="s">
        <v>1510</v>
      </c>
      <c r="B504" s="9">
        <v>6138</v>
      </c>
      <c r="C504" s="23">
        <v>2868</v>
      </c>
      <c r="D504" s="39">
        <f t="shared" si="7"/>
        <v>0.46725317693059626</v>
      </c>
    </row>
    <row r="505" spans="1:4">
      <c r="A505" s="25" t="s">
        <v>1511</v>
      </c>
      <c r="B505" s="9">
        <v>131591</v>
      </c>
      <c r="C505" s="23">
        <v>62711.64</v>
      </c>
      <c r="D505" s="39">
        <f t="shared" si="7"/>
        <v>0.47656481066334322</v>
      </c>
    </row>
    <row r="506" spans="1:4">
      <c r="A506" s="25" t="s">
        <v>1512</v>
      </c>
      <c r="B506" s="9">
        <v>0</v>
      </c>
      <c r="C506" s="23">
        <v>0</v>
      </c>
      <c r="D506" s="39">
        <v>0</v>
      </c>
    </row>
    <row r="507" spans="1:4">
      <c r="A507" s="28" t="s">
        <v>1347</v>
      </c>
      <c r="B507" s="29">
        <v>386592</v>
      </c>
      <c r="C507" s="29">
        <v>123473.74</v>
      </c>
      <c r="D507" s="38">
        <f t="shared" si="7"/>
        <v>0.319390313301879</v>
      </c>
    </row>
    <row r="508" spans="1:4">
      <c r="A508" s="25" t="s">
        <v>1513</v>
      </c>
      <c r="B508" s="9">
        <v>95841</v>
      </c>
      <c r="C508" s="23">
        <v>25312.799999999999</v>
      </c>
      <c r="D508" s="39">
        <f t="shared" si="7"/>
        <v>0.26411243622249347</v>
      </c>
    </row>
    <row r="509" spans="1:4">
      <c r="A509" s="25" t="s">
        <v>1514</v>
      </c>
      <c r="B509" s="9">
        <v>238243</v>
      </c>
      <c r="C509" s="23">
        <v>75888.36</v>
      </c>
      <c r="D509" s="39">
        <f t="shared" si="7"/>
        <v>0.31853343015324692</v>
      </c>
    </row>
    <row r="510" spans="1:4">
      <c r="A510" s="25" t="s">
        <v>1515</v>
      </c>
      <c r="B510" s="9">
        <v>7638</v>
      </c>
      <c r="C510" s="23">
        <v>2676.96</v>
      </c>
      <c r="D510" s="39">
        <f t="shared" si="7"/>
        <v>0.35047918303220738</v>
      </c>
    </row>
    <row r="511" spans="1:4">
      <c r="A511" s="25" t="s">
        <v>1516</v>
      </c>
      <c r="B511" s="9">
        <v>23030</v>
      </c>
      <c r="C511" s="23">
        <v>7606.02</v>
      </c>
      <c r="D511" s="39">
        <f t="shared" si="7"/>
        <v>0.33026574033868866</v>
      </c>
    </row>
    <row r="512" spans="1:4">
      <c r="A512" s="25" t="s">
        <v>1517</v>
      </c>
      <c r="B512" s="9">
        <v>0</v>
      </c>
      <c r="C512" s="23">
        <v>0</v>
      </c>
      <c r="D512" s="39">
        <v>0</v>
      </c>
    </row>
    <row r="513" spans="1:4">
      <c r="A513" s="25" t="s">
        <v>1518</v>
      </c>
      <c r="B513" s="9">
        <v>21514</v>
      </c>
      <c r="C513" s="23">
        <v>11802.560000000001</v>
      </c>
      <c r="D513" s="39">
        <f t="shared" si="7"/>
        <v>0.54859905178023616</v>
      </c>
    </row>
    <row r="514" spans="1:4">
      <c r="A514" s="25" t="s">
        <v>1519</v>
      </c>
      <c r="B514" s="9">
        <v>326</v>
      </c>
      <c r="C514" s="23">
        <v>187.04000000000002</v>
      </c>
      <c r="D514" s="39">
        <f t="shared" si="7"/>
        <v>0.57374233128834362</v>
      </c>
    </row>
    <row r="515" spans="1:4">
      <c r="A515" s="28" t="s">
        <v>1348</v>
      </c>
      <c r="B515" s="29">
        <v>0</v>
      </c>
      <c r="C515" s="29">
        <v>0</v>
      </c>
      <c r="D515" s="38">
        <v>0</v>
      </c>
    </row>
    <row r="516" spans="1:4">
      <c r="A516" s="25" t="s">
        <v>1520</v>
      </c>
      <c r="B516" s="9">
        <v>0</v>
      </c>
      <c r="C516" s="23">
        <v>0</v>
      </c>
      <c r="D516" s="39">
        <v>0</v>
      </c>
    </row>
    <row r="517" spans="1:4">
      <c r="A517" s="28" t="s">
        <v>1351</v>
      </c>
      <c r="B517" s="29">
        <v>0</v>
      </c>
      <c r="C517" s="29">
        <v>0</v>
      </c>
      <c r="D517" s="38">
        <v>0</v>
      </c>
    </row>
    <row r="518" spans="1:4">
      <c r="A518" s="25" t="s">
        <v>1546</v>
      </c>
      <c r="B518" s="9">
        <v>0</v>
      </c>
      <c r="C518" s="23">
        <v>0</v>
      </c>
      <c r="D518" s="39">
        <v>0</v>
      </c>
    </row>
    <row r="519" spans="1:4">
      <c r="A519" s="28" t="s">
        <v>1547</v>
      </c>
      <c r="B519" s="29">
        <v>0</v>
      </c>
      <c r="C519" s="29">
        <v>0</v>
      </c>
      <c r="D519" s="38">
        <v>0</v>
      </c>
    </row>
    <row r="520" spans="1:4">
      <c r="A520" s="25" t="s">
        <v>1548</v>
      </c>
      <c r="B520" s="9">
        <v>0</v>
      </c>
      <c r="C520" s="23">
        <v>0</v>
      </c>
      <c r="D520" s="39">
        <v>0</v>
      </c>
    </row>
    <row r="521" spans="1:4">
      <c r="A521" s="28" t="s">
        <v>1350</v>
      </c>
      <c r="B521" s="29">
        <v>657064</v>
      </c>
      <c r="C521" s="29">
        <v>73557.48</v>
      </c>
      <c r="D521" s="38">
        <f t="shared" ref="D521:D540" si="8">C521/B521</f>
        <v>0.11194872949971388</v>
      </c>
    </row>
    <row r="522" spans="1:4">
      <c r="A522" s="25" t="s">
        <v>1667</v>
      </c>
      <c r="B522" s="9">
        <v>20000</v>
      </c>
      <c r="C522" s="23">
        <v>5370.5</v>
      </c>
      <c r="D522" s="39">
        <f t="shared" si="8"/>
        <v>0.26852500000000001</v>
      </c>
    </row>
    <row r="523" spans="1:4">
      <c r="A523" s="25" t="s">
        <v>1524</v>
      </c>
      <c r="B523" s="9">
        <v>27794</v>
      </c>
      <c r="C523" s="23">
        <v>0</v>
      </c>
      <c r="D523" s="39">
        <f t="shared" si="8"/>
        <v>0</v>
      </c>
    </row>
    <row r="524" spans="1:4">
      <c r="A524" s="25" t="s">
        <v>1525</v>
      </c>
      <c r="B524" s="9">
        <v>3500</v>
      </c>
      <c r="C524" s="23">
        <v>0</v>
      </c>
      <c r="D524" s="39">
        <f t="shared" si="8"/>
        <v>0</v>
      </c>
    </row>
    <row r="525" spans="1:4">
      <c r="A525" s="25" t="s">
        <v>1531</v>
      </c>
      <c r="B525" s="9">
        <v>5600</v>
      </c>
      <c r="C525" s="23">
        <v>0</v>
      </c>
      <c r="D525" s="39">
        <f t="shared" si="8"/>
        <v>0</v>
      </c>
    </row>
    <row r="526" spans="1:4">
      <c r="A526" s="25" t="s">
        <v>1526</v>
      </c>
      <c r="B526" s="9">
        <v>4873</v>
      </c>
      <c r="C526" s="23">
        <v>623.73</v>
      </c>
      <c r="D526" s="39">
        <f t="shared" si="8"/>
        <v>0.1279971270264724</v>
      </c>
    </row>
    <row r="527" spans="1:4">
      <c r="A527" s="25" t="s">
        <v>1527</v>
      </c>
      <c r="B527" s="9">
        <v>432387</v>
      </c>
      <c r="C527" s="23">
        <v>57225.779999999992</v>
      </c>
      <c r="D527" s="39">
        <f t="shared" si="8"/>
        <v>0.13234852111649978</v>
      </c>
    </row>
    <row r="528" spans="1:4">
      <c r="A528" s="25" t="s">
        <v>1528</v>
      </c>
      <c r="B528" s="9">
        <v>46172</v>
      </c>
      <c r="C528" s="23">
        <v>10337.470000000001</v>
      </c>
      <c r="D528" s="39">
        <f t="shared" si="8"/>
        <v>0.2238904530884519</v>
      </c>
    </row>
    <row r="529" spans="1:4">
      <c r="A529" s="25" t="s">
        <v>1656</v>
      </c>
      <c r="B529" s="9">
        <v>116738</v>
      </c>
      <c r="C529" s="23">
        <v>0</v>
      </c>
      <c r="D529" s="39">
        <f t="shared" si="8"/>
        <v>0</v>
      </c>
    </row>
    <row r="530" spans="1:4">
      <c r="A530" s="27" t="s">
        <v>1327</v>
      </c>
      <c r="B530" s="4">
        <v>106343</v>
      </c>
      <c r="C530" s="4">
        <v>0</v>
      </c>
      <c r="D530" s="26">
        <f t="shared" si="8"/>
        <v>0</v>
      </c>
    </row>
    <row r="531" spans="1:4">
      <c r="A531" s="28" t="s">
        <v>1689</v>
      </c>
      <c r="B531" s="29">
        <v>106343</v>
      </c>
      <c r="C531" s="29">
        <v>0</v>
      </c>
      <c r="D531" s="38">
        <f t="shared" si="8"/>
        <v>0</v>
      </c>
    </row>
    <row r="532" spans="1:4">
      <c r="A532" s="25" t="s">
        <v>1690</v>
      </c>
      <c r="B532" s="9">
        <v>106343</v>
      </c>
      <c r="C532" s="23">
        <v>0</v>
      </c>
      <c r="D532" s="39">
        <f t="shared" si="8"/>
        <v>0</v>
      </c>
    </row>
    <row r="533" spans="1:4">
      <c r="A533" s="27" t="s">
        <v>1328</v>
      </c>
      <c r="B533" s="4">
        <v>101296510</v>
      </c>
      <c r="C533" s="4">
        <v>41125598.119999997</v>
      </c>
      <c r="D533" s="26">
        <f t="shared" si="8"/>
        <v>0.40599225106570797</v>
      </c>
    </row>
    <row r="534" spans="1:4">
      <c r="A534" s="28" t="s">
        <v>1806</v>
      </c>
      <c r="B534" s="29">
        <v>80266420</v>
      </c>
      <c r="C534" s="29">
        <v>41125598.119999997</v>
      </c>
      <c r="D534" s="38">
        <f t="shared" si="8"/>
        <v>0.51236367736346033</v>
      </c>
    </row>
    <row r="535" spans="1:4">
      <c r="A535" s="25" t="s">
        <v>1807</v>
      </c>
      <c r="B535" s="9">
        <v>16385000</v>
      </c>
      <c r="C535" s="23">
        <v>15795162.32</v>
      </c>
      <c r="D535" s="39">
        <f t="shared" si="8"/>
        <v>0.96400136222154409</v>
      </c>
    </row>
    <row r="536" spans="1:4">
      <c r="A536" s="25" t="s">
        <v>1810</v>
      </c>
      <c r="B536" s="9">
        <v>63881420</v>
      </c>
      <c r="C536" s="23">
        <v>25330435.799999997</v>
      </c>
      <c r="D536" s="39">
        <f t="shared" si="8"/>
        <v>0.3965227416672954</v>
      </c>
    </row>
    <row r="537" spans="1:4">
      <c r="A537" s="28" t="s">
        <v>1693</v>
      </c>
      <c r="B537" s="29">
        <v>21030090</v>
      </c>
      <c r="C537" s="29">
        <v>0</v>
      </c>
      <c r="D537" s="38">
        <f t="shared" si="8"/>
        <v>0</v>
      </c>
    </row>
    <row r="538" spans="1:4">
      <c r="A538" s="25" t="s">
        <v>1837</v>
      </c>
      <c r="B538" s="9">
        <v>2118060</v>
      </c>
      <c r="C538" s="23">
        <v>0</v>
      </c>
      <c r="D538" s="39">
        <f t="shared" si="8"/>
        <v>0</v>
      </c>
    </row>
    <row r="539" spans="1:4">
      <c r="A539" s="25" t="s">
        <v>1838</v>
      </c>
      <c r="B539" s="9">
        <v>10675030</v>
      </c>
      <c r="C539" s="23">
        <v>0</v>
      </c>
      <c r="D539" s="39">
        <f t="shared" si="8"/>
        <v>0</v>
      </c>
    </row>
    <row r="540" spans="1:4">
      <c r="A540" s="25" t="s">
        <v>1839</v>
      </c>
      <c r="B540" s="9">
        <v>8237000</v>
      </c>
      <c r="C540" s="23">
        <v>0</v>
      </c>
      <c r="D540" s="39">
        <f t="shared" si="8"/>
        <v>0</v>
      </c>
    </row>
    <row r="541" spans="1:4">
      <c r="A541" s="27" t="s">
        <v>1329</v>
      </c>
      <c r="B541" s="4">
        <v>0</v>
      </c>
      <c r="C541" s="4">
        <v>0</v>
      </c>
      <c r="D541" s="26">
        <v>0</v>
      </c>
    </row>
    <row r="542" spans="1:4">
      <c r="A542" s="28" t="s">
        <v>1704</v>
      </c>
      <c r="B542" s="29">
        <v>0</v>
      </c>
      <c r="C542" s="29">
        <v>0</v>
      </c>
      <c r="D542" s="38">
        <v>0</v>
      </c>
    </row>
    <row r="543" spans="1:4">
      <c r="A543" s="25" t="s">
        <v>1705</v>
      </c>
      <c r="B543" s="9">
        <v>0</v>
      </c>
      <c r="C543" s="23">
        <v>0</v>
      </c>
      <c r="D543" s="39">
        <v>0</v>
      </c>
    </row>
    <row r="544" spans="1:4">
      <c r="A544" s="40" t="s">
        <v>1345</v>
      </c>
      <c r="B544" s="41">
        <v>84452994</v>
      </c>
      <c r="C544" s="52">
        <v>25349138.270000018</v>
      </c>
      <c r="D544" s="37">
        <f>C544/B544</f>
        <v>0.3001567744300459</v>
      </c>
    </row>
    <row r="545" spans="2:4">
      <c r="B545" s="2"/>
      <c r="C545" s="2"/>
      <c r="D545" s="2"/>
    </row>
    <row r="546" spans="2:4">
      <c r="B546" s="2"/>
      <c r="C546" s="2"/>
      <c r="D546" s="2"/>
    </row>
    <row r="547" spans="2:4">
      <c r="B547" s="2"/>
      <c r="C547" s="2"/>
      <c r="D547" s="2"/>
    </row>
    <row r="548" spans="2:4">
      <c r="B548" s="2"/>
      <c r="C548" s="2"/>
      <c r="D548" s="2"/>
    </row>
    <row r="549" spans="2:4">
      <c r="B549" s="2"/>
      <c r="C549" s="2"/>
      <c r="D549" s="2"/>
    </row>
    <row r="550" spans="2:4">
      <c r="B550" s="2"/>
      <c r="C550" s="2"/>
      <c r="D550" s="2"/>
    </row>
    <row r="551" spans="2:4">
      <c r="B551" s="2"/>
      <c r="C551" s="2"/>
      <c r="D551" s="2"/>
    </row>
    <row r="552" spans="2:4">
      <c r="B552" s="2"/>
      <c r="C552" s="2"/>
      <c r="D552" s="2"/>
    </row>
    <row r="553" spans="2:4">
      <c r="B553" s="2"/>
      <c r="C553" s="2"/>
      <c r="D553" s="2"/>
    </row>
    <row r="554" spans="2:4">
      <c r="B554" s="2"/>
      <c r="C554" s="2"/>
      <c r="D554" s="2"/>
    </row>
    <row r="555" spans="2:4">
      <c r="B555" s="2"/>
      <c r="C555" s="2"/>
      <c r="D555" s="2"/>
    </row>
    <row r="556" spans="2:4">
      <c r="B556" s="2"/>
      <c r="C556" s="2"/>
      <c r="D556" s="2"/>
    </row>
    <row r="557" spans="2:4">
      <c r="B557" s="2"/>
      <c r="C557" s="2"/>
      <c r="D557" s="2"/>
    </row>
    <row r="558" spans="2:4">
      <c r="B558" s="2"/>
      <c r="C558" s="2"/>
      <c r="D558" s="2"/>
    </row>
    <row r="559" spans="2:4">
      <c r="B559" s="2"/>
      <c r="C559" s="2"/>
      <c r="D559" s="2"/>
    </row>
    <row r="560" spans="2:4">
      <c r="B560" s="2"/>
      <c r="C560" s="2"/>
      <c r="D560" s="2"/>
    </row>
    <row r="561" spans="2:4">
      <c r="B561" s="2"/>
      <c r="C561" s="2"/>
      <c r="D561" s="2"/>
    </row>
    <row r="562" spans="2:4">
      <c r="B562" s="2"/>
      <c r="C562" s="2"/>
      <c r="D562" s="2"/>
    </row>
    <row r="563" spans="2:4">
      <c r="B563" s="2"/>
      <c r="C563" s="2"/>
      <c r="D563" s="2"/>
    </row>
    <row r="564" spans="2:4">
      <c r="B564" s="2"/>
      <c r="C564" s="2"/>
      <c r="D564" s="2"/>
    </row>
    <row r="565" spans="2:4">
      <c r="B565" s="2"/>
      <c r="C565" s="2"/>
      <c r="D565" s="2"/>
    </row>
    <row r="566" spans="2:4">
      <c r="B566" s="2"/>
      <c r="C566" s="2"/>
      <c r="D566" s="2"/>
    </row>
    <row r="567" spans="2:4">
      <c r="B567" s="2"/>
      <c r="C567" s="2"/>
      <c r="D567" s="2"/>
    </row>
    <row r="568" spans="2:4">
      <c r="B568" s="2"/>
      <c r="C568" s="2"/>
      <c r="D568" s="2"/>
    </row>
    <row r="569" spans="2:4">
      <c r="B569" s="2"/>
      <c r="C569" s="2"/>
      <c r="D569" s="2"/>
    </row>
    <row r="570" spans="2:4">
      <c r="B570" s="2"/>
      <c r="C570" s="2"/>
      <c r="D570" s="2"/>
    </row>
    <row r="571" spans="2:4">
      <c r="B571" s="2"/>
      <c r="C571" s="2"/>
      <c r="D571" s="2"/>
    </row>
    <row r="572" spans="2:4">
      <c r="B572" s="2"/>
      <c r="C572" s="2"/>
      <c r="D572" s="2"/>
    </row>
    <row r="573" spans="2:4">
      <c r="B573" s="2"/>
      <c r="C573" s="2"/>
      <c r="D573" s="2"/>
    </row>
    <row r="574" spans="2:4">
      <c r="B574" s="2"/>
      <c r="C574" s="2"/>
      <c r="D574" s="2"/>
    </row>
    <row r="575" spans="2:4">
      <c r="B575" s="2"/>
      <c r="C575" s="2"/>
      <c r="D575" s="2"/>
    </row>
    <row r="576" spans="2:4">
      <c r="B576" s="2"/>
      <c r="C576" s="2"/>
      <c r="D576" s="2"/>
    </row>
    <row r="577" spans="2:4">
      <c r="B577" s="2"/>
      <c r="C577" s="2"/>
      <c r="D577" s="2"/>
    </row>
    <row r="578" spans="2:4">
      <c r="B578" s="2"/>
      <c r="C578" s="2"/>
      <c r="D578" s="2"/>
    </row>
    <row r="579" spans="2:4">
      <c r="B579" s="2"/>
      <c r="C579" s="2"/>
      <c r="D579" s="2"/>
    </row>
    <row r="580" spans="2:4">
      <c r="B580" s="2"/>
      <c r="C580" s="2"/>
      <c r="D580" s="2"/>
    </row>
    <row r="581" spans="2:4">
      <c r="B581" s="2"/>
      <c r="C581" s="2"/>
      <c r="D581" s="2"/>
    </row>
    <row r="582" spans="2:4">
      <c r="B582" s="2"/>
      <c r="C582" s="2"/>
      <c r="D582" s="2"/>
    </row>
    <row r="583" spans="2:4">
      <c r="B583" s="2"/>
      <c r="C583" s="2"/>
    </row>
    <row r="584" spans="2:4">
      <c r="B584" s="2"/>
      <c r="C584" s="2"/>
    </row>
    <row r="585" spans="2:4">
      <c r="B585" s="2"/>
      <c r="C585" s="2"/>
    </row>
    <row r="586" spans="2:4">
      <c r="B586" s="2"/>
      <c r="C586" s="2"/>
    </row>
    <row r="587" spans="2:4">
      <c r="B587" s="2"/>
      <c r="C587" s="2"/>
    </row>
    <row r="588" spans="2:4">
      <c r="B588" s="2"/>
      <c r="C588" s="2"/>
    </row>
    <row r="589" spans="2:4">
      <c r="B589" s="2"/>
      <c r="C589" s="2"/>
    </row>
    <row r="590" spans="2:4">
      <c r="B590" s="2"/>
      <c r="C590" s="2"/>
    </row>
    <row r="591" spans="2:4">
      <c r="B591" s="2"/>
      <c r="C591" s="2"/>
    </row>
    <row r="592" spans="2:4">
      <c r="B592" s="2"/>
      <c r="C592" s="2"/>
    </row>
    <row r="593" spans="2:3">
      <c r="B593" s="2"/>
      <c r="C593" s="2"/>
    </row>
    <row r="594" spans="2:3">
      <c r="B594" s="2"/>
      <c r="C594" s="2"/>
    </row>
    <row r="595" spans="2:3">
      <c r="B595" s="2"/>
      <c r="C595" s="2"/>
    </row>
    <row r="596" spans="2:3">
      <c r="B596" s="2"/>
      <c r="C596" s="2"/>
    </row>
    <row r="597" spans="2:3">
      <c r="B597" s="2"/>
      <c r="C597" s="2"/>
    </row>
    <row r="598" spans="2:3">
      <c r="B598" s="2"/>
      <c r="C598" s="2"/>
    </row>
    <row r="599" spans="2:3">
      <c r="B599" s="2"/>
      <c r="C599" s="2"/>
    </row>
    <row r="600" spans="2:3">
      <c r="B600" s="2"/>
      <c r="C600" s="2"/>
    </row>
    <row r="601" spans="2:3">
      <c r="B601" s="2"/>
      <c r="C601" s="2"/>
    </row>
    <row r="602" spans="2:3">
      <c r="B602" s="2"/>
      <c r="C602" s="2"/>
    </row>
    <row r="603" spans="2:3">
      <c r="B603" s="2"/>
      <c r="C603" s="2"/>
    </row>
    <row r="604" spans="2:3">
      <c r="B604" s="2"/>
      <c r="C604" s="2"/>
    </row>
    <row r="605" spans="2:3">
      <c r="B605" s="2"/>
      <c r="C605" s="2"/>
    </row>
    <row r="606" spans="2:3">
      <c r="B606" s="2"/>
      <c r="C606" s="2"/>
    </row>
    <row r="607" spans="2:3">
      <c r="B607" s="2"/>
      <c r="C607" s="2"/>
    </row>
    <row r="608" spans="2:3">
      <c r="B608" s="2"/>
      <c r="C608" s="2"/>
    </row>
    <row r="609" spans="2:3">
      <c r="B609" s="2"/>
      <c r="C609" s="2"/>
    </row>
    <row r="610" spans="2:3">
      <c r="B610" s="2"/>
      <c r="C610" s="2"/>
    </row>
    <row r="611" spans="2:3">
      <c r="B611" s="2"/>
      <c r="C611" s="2"/>
    </row>
    <row r="612" spans="2:3">
      <c r="B612" s="2"/>
      <c r="C612" s="2"/>
    </row>
    <row r="613" spans="2:3">
      <c r="B613" s="2"/>
      <c r="C613" s="2"/>
    </row>
    <row r="614" spans="2:3">
      <c r="B614" s="2"/>
      <c r="C614" s="2"/>
    </row>
    <row r="615" spans="2:3">
      <c r="B615" s="2"/>
      <c r="C615" s="2"/>
    </row>
    <row r="616" spans="2:3">
      <c r="B616" s="2"/>
      <c r="C616" s="2"/>
    </row>
    <row r="617" spans="2:3">
      <c r="B617" s="2"/>
      <c r="C617" s="2"/>
    </row>
    <row r="618" spans="2:3">
      <c r="B618" s="2"/>
      <c r="C618" s="2"/>
    </row>
    <row r="619" spans="2:3">
      <c r="B619" s="2"/>
      <c r="C619" s="2"/>
    </row>
    <row r="620" spans="2:3">
      <c r="B620" s="2"/>
      <c r="C620" s="2"/>
    </row>
    <row r="621" spans="2:3">
      <c r="B621" s="2"/>
      <c r="C621" s="2"/>
    </row>
    <row r="622" spans="2:3">
      <c r="B622" s="2"/>
      <c r="C622" s="2"/>
    </row>
    <row r="623" spans="2:3">
      <c r="B623" s="2"/>
      <c r="C623" s="2"/>
    </row>
    <row r="624" spans="2:3">
      <c r="B624" s="2"/>
      <c r="C624" s="2"/>
    </row>
    <row r="625" spans="2:3">
      <c r="B625" s="2"/>
      <c r="C625" s="2"/>
    </row>
    <row r="626" spans="2:3">
      <c r="B626" s="2"/>
      <c r="C626" s="2"/>
    </row>
    <row r="627" spans="2:3">
      <c r="B627" s="2"/>
      <c r="C627" s="2"/>
    </row>
    <row r="628" spans="2:3">
      <c r="B628" s="2"/>
      <c r="C628" s="2"/>
    </row>
    <row r="629" spans="2:3">
      <c r="B629" s="2"/>
      <c r="C629" s="2"/>
    </row>
    <row r="630" spans="2:3">
      <c r="B630" s="2"/>
      <c r="C630" s="2"/>
    </row>
    <row r="631" spans="2:3">
      <c r="B631" s="2"/>
      <c r="C631" s="2"/>
    </row>
    <row r="632" spans="2:3">
      <c r="B632" s="2"/>
      <c r="C632" s="2"/>
    </row>
    <row r="633" spans="2:3">
      <c r="B633" s="2"/>
      <c r="C633" s="2"/>
    </row>
    <row r="634" spans="2:3">
      <c r="B634" s="2"/>
      <c r="C634" s="2"/>
    </row>
    <row r="635" spans="2:3">
      <c r="B635" s="2"/>
      <c r="C635" s="2"/>
    </row>
    <row r="636" spans="2:3">
      <c r="B636" s="2"/>
      <c r="C636" s="2"/>
    </row>
    <row r="637" spans="2:3">
      <c r="B637" s="2"/>
      <c r="C637" s="2"/>
    </row>
    <row r="638" spans="2:3">
      <c r="B638" s="2"/>
      <c r="C638" s="2"/>
    </row>
    <row r="639" spans="2:3">
      <c r="B639" s="2"/>
      <c r="C639" s="2"/>
    </row>
    <row r="640" spans="2:3">
      <c r="B640" s="2"/>
      <c r="C640" s="2"/>
    </row>
    <row r="641" spans="2:3">
      <c r="B641" s="2"/>
      <c r="C641" s="2"/>
    </row>
    <row r="642" spans="2:3">
      <c r="B642" s="2"/>
      <c r="C642" s="2"/>
    </row>
    <row r="643" spans="2:3">
      <c r="B643" s="2"/>
      <c r="C643" s="2"/>
    </row>
    <row r="644" spans="2:3">
      <c r="B644" s="2"/>
      <c r="C644" s="2"/>
    </row>
    <row r="645" spans="2:3">
      <c r="B645" s="2"/>
      <c r="C645" s="2"/>
    </row>
    <row r="646" spans="2:3">
      <c r="B646" s="2"/>
      <c r="C646" s="2"/>
    </row>
    <row r="647" spans="2:3">
      <c r="B647" s="2"/>
      <c r="C647" s="2"/>
    </row>
    <row r="648" spans="2:3">
      <c r="B648" s="2"/>
      <c r="C648" s="2"/>
    </row>
    <row r="649" spans="2:3">
      <c r="B649" s="2"/>
      <c r="C649" s="2"/>
    </row>
    <row r="650" spans="2:3">
      <c r="B650" s="2"/>
      <c r="C650" s="2"/>
    </row>
    <row r="651" spans="2:3">
      <c r="B651" s="2"/>
      <c r="C651" s="2"/>
    </row>
    <row r="652" spans="2:3">
      <c r="B652" s="2"/>
      <c r="C652" s="2"/>
    </row>
    <row r="653" spans="2:3">
      <c r="B653" s="2"/>
      <c r="C653" s="2"/>
    </row>
    <row r="654" spans="2:3">
      <c r="B654" s="2"/>
      <c r="C654" s="2"/>
    </row>
    <row r="655" spans="2:3">
      <c r="B655" s="2"/>
      <c r="C655" s="2"/>
    </row>
    <row r="656" spans="2:3">
      <c r="B656" s="2"/>
      <c r="C656" s="2"/>
    </row>
    <row r="657" spans="2:3">
      <c r="B657" s="2"/>
      <c r="C657" s="2"/>
    </row>
    <row r="658" spans="2:3">
      <c r="B658" s="2"/>
      <c r="C658" s="2"/>
    </row>
    <row r="659" spans="2:3">
      <c r="B659" s="2"/>
      <c r="C659" s="2"/>
    </row>
    <row r="660" spans="2:3">
      <c r="B660" s="2"/>
      <c r="C660" s="2"/>
    </row>
    <row r="661" spans="2:3">
      <c r="B661" s="2"/>
      <c r="C661" s="2"/>
    </row>
    <row r="662" spans="2:3">
      <c r="B662" s="2"/>
      <c r="C662" s="2"/>
    </row>
    <row r="663" spans="2:3">
      <c r="B663" s="2"/>
      <c r="C663" s="2"/>
    </row>
    <row r="664" spans="2:3">
      <c r="B664" s="2"/>
      <c r="C664" s="2"/>
    </row>
    <row r="665" spans="2:3">
      <c r="B665" s="2"/>
      <c r="C665" s="2"/>
    </row>
    <row r="666" spans="2:3">
      <c r="B666" s="2"/>
      <c r="C666" s="2"/>
    </row>
    <row r="667" spans="2:3">
      <c r="B667" s="2"/>
      <c r="C667" s="2"/>
    </row>
    <row r="668" spans="2:3">
      <c r="B668" s="2"/>
      <c r="C668" s="2"/>
    </row>
    <row r="669" spans="2:3">
      <c r="B669" s="2"/>
      <c r="C669" s="2"/>
    </row>
    <row r="670" spans="2:3">
      <c r="B670" s="2"/>
      <c r="C670" s="2"/>
    </row>
    <row r="671" spans="2:3">
      <c r="B671" s="2"/>
      <c r="C671" s="2"/>
    </row>
    <row r="672" spans="2:3">
      <c r="B672" s="2"/>
      <c r="C672" s="2"/>
    </row>
    <row r="673" spans="2:3">
      <c r="B673" s="2"/>
      <c r="C673" s="2"/>
    </row>
    <row r="674" spans="2:3">
      <c r="B674" s="2"/>
      <c r="C674" s="2"/>
    </row>
    <row r="675" spans="2:3">
      <c r="B675" s="2"/>
      <c r="C675" s="2"/>
    </row>
    <row r="676" spans="2:3">
      <c r="B676" s="2"/>
      <c r="C676" s="2"/>
    </row>
    <row r="677" spans="2:3">
      <c r="B677" s="2"/>
      <c r="C677" s="2"/>
    </row>
    <row r="678" spans="2:3">
      <c r="B678" s="2"/>
      <c r="C678" s="2"/>
    </row>
    <row r="679" spans="2:3">
      <c r="B679" s="2"/>
      <c r="C679" s="2"/>
    </row>
    <row r="680" spans="2:3">
      <c r="B680" s="2"/>
      <c r="C680" s="2"/>
    </row>
    <row r="681" spans="2:3">
      <c r="B681" s="2"/>
      <c r="C681" s="2"/>
    </row>
    <row r="682" spans="2:3">
      <c r="B682" s="2"/>
      <c r="C682" s="2"/>
    </row>
    <row r="683" spans="2:3">
      <c r="B683" s="2"/>
      <c r="C683" s="2"/>
    </row>
    <row r="684" spans="2:3">
      <c r="B684" s="2"/>
      <c r="C684" s="2"/>
    </row>
    <row r="685" spans="2:3">
      <c r="B685" s="2"/>
      <c r="C685" s="2"/>
    </row>
    <row r="686" spans="2:3">
      <c r="B686" s="2"/>
      <c r="C686" s="2"/>
    </row>
    <row r="687" spans="2:3">
      <c r="B687" s="2"/>
      <c r="C687" s="2"/>
    </row>
    <row r="688" spans="2:3">
      <c r="B688" s="2"/>
      <c r="C688" s="2"/>
    </row>
    <row r="689" spans="2:3">
      <c r="B689" s="2"/>
      <c r="C689" s="2"/>
    </row>
    <row r="690" spans="2:3">
      <c r="B690" s="2"/>
      <c r="C690" s="2"/>
    </row>
    <row r="691" spans="2:3">
      <c r="B691" s="2"/>
      <c r="C691" s="2"/>
    </row>
    <row r="692" spans="2:3">
      <c r="B692" s="2"/>
      <c r="C692" s="2"/>
    </row>
    <row r="693" spans="2:3">
      <c r="B693" s="2"/>
      <c r="C693" s="2"/>
    </row>
    <row r="694" spans="2:3">
      <c r="B694" s="2"/>
      <c r="C694" s="2"/>
    </row>
    <row r="695" spans="2:3">
      <c r="B695" s="2"/>
      <c r="C695" s="2"/>
    </row>
    <row r="696" spans="2:3">
      <c r="B696" s="2"/>
      <c r="C696" s="2"/>
    </row>
    <row r="697" spans="2:3">
      <c r="B697" s="2"/>
      <c r="C697" s="2"/>
    </row>
    <row r="698" spans="2:3">
      <c r="B698" s="2"/>
      <c r="C698" s="2"/>
    </row>
    <row r="699" spans="2:3">
      <c r="B699" s="2"/>
      <c r="C699" s="2"/>
    </row>
    <row r="700" spans="2:3">
      <c r="B700" s="2"/>
      <c r="C700" s="2"/>
    </row>
    <row r="701" spans="2:3">
      <c r="B701" s="2"/>
      <c r="C701" s="2"/>
    </row>
    <row r="702" spans="2:3">
      <c r="B702" s="2"/>
      <c r="C702" s="2"/>
    </row>
    <row r="703" spans="2:3">
      <c r="B703" s="2"/>
      <c r="C703" s="2"/>
    </row>
    <row r="704" spans="2:3">
      <c r="B704" s="2"/>
      <c r="C704" s="2"/>
    </row>
    <row r="705" spans="2:3">
      <c r="B705" s="2"/>
      <c r="C705" s="2"/>
    </row>
    <row r="706" spans="2:3">
      <c r="B706" s="2"/>
      <c r="C706" s="2"/>
    </row>
    <row r="707" spans="2:3">
      <c r="B707" s="2"/>
      <c r="C707" s="2"/>
    </row>
    <row r="708" spans="2:3">
      <c r="B708" s="2"/>
      <c r="C708" s="2"/>
    </row>
    <row r="709" spans="2:3">
      <c r="B709" s="2"/>
      <c r="C709" s="2"/>
    </row>
    <row r="710" spans="2:3">
      <c r="B710" s="2"/>
      <c r="C710" s="2"/>
    </row>
    <row r="711" spans="2:3">
      <c r="B711" s="2"/>
      <c r="C711" s="2"/>
    </row>
    <row r="712" spans="2:3">
      <c r="B712" s="2"/>
      <c r="C712" s="2"/>
    </row>
    <row r="713" spans="2:3">
      <c r="B713" s="2"/>
      <c r="C713" s="2"/>
    </row>
    <row r="714" spans="2:3">
      <c r="B714" s="2"/>
      <c r="C714" s="2"/>
    </row>
    <row r="715" spans="2:3">
      <c r="B715" s="2"/>
      <c r="C715" s="2"/>
    </row>
    <row r="716" spans="2:3">
      <c r="B716" s="2"/>
      <c r="C716" s="2"/>
    </row>
    <row r="717" spans="2:3">
      <c r="B717" s="2"/>
      <c r="C717" s="2"/>
    </row>
    <row r="718" spans="2:3">
      <c r="B718" s="2"/>
      <c r="C718" s="2"/>
    </row>
    <row r="719" spans="2:3">
      <c r="B719" s="2"/>
      <c r="C719" s="2"/>
    </row>
    <row r="720" spans="2:3">
      <c r="B720" s="2"/>
      <c r="C720" s="2"/>
    </row>
    <row r="721" spans="2:3">
      <c r="B721" s="2"/>
      <c r="C721" s="2"/>
    </row>
    <row r="722" spans="2:3">
      <c r="B722" s="2"/>
      <c r="C722" s="2"/>
    </row>
    <row r="723" spans="2:3">
      <c r="B723" s="2"/>
      <c r="C723" s="2"/>
    </row>
    <row r="724" spans="2:3">
      <c r="B724" s="2"/>
      <c r="C724" s="2"/>
    </row>
    <row r="725" spans="2:3">
      <c r="B725" s="2"/>
      <c r="C725" s="2"/>
    </row>
    <row r="726" spans="2:3">
      <c r="B726" s="2"/>
      <c r="C726" s="2"/>
    </row>
    <row r="727" spans="2:3">
      <c r="B727" s="2"/>
      <c r="C727" s="2"/>
    </row>
    <row r="728" spans="2:3">
      <c r="B728" s="2"/>
      <c r="C728" s="2"/>
    </row>
    <row r="729" spans="2:3">
      <c r="B729" s="2"/>
      <c r="C729" s="2"/>
    </row>
    <row r="730" spans="2:3">
      <c r="B730" s="2"/>
      <c r="C730" s="2"/>
    </row>
    <row r="731" spans="2:3">
      <c r="B731" s="2"/>
      <c r="C731" s="2"/>
    </row>
    <row r="732" spans="2:3">
      <c r="B732" s="2"/>
      <c r="C732" s="2"/>
    </row>
    <row r="733" spans="2:3">
      <c r="B733" s="2"/>
      <c r="C733" s="2"/>
    </row>
    <row r="734" spans="2:3">
      <c r="B734" s="2"/>
      <c r="C734" s="2"/>
    </row>
    <row r="735" spans="2:3">
      <c r="B735" s="2"/>
      <c r="C735" s="2"/>
    </row>
    <row r="736" spans="2:3">
      <c r="B736" s="2"/>
      <c r="C736" s="2"/>
    </row>
    <row r="737" spans="2:3">
      <c r="B737" s="2"/>
      <c r="C737" s="2"/>
    </row>
    <row r="738" spans="2:3">
      <c r="B738" s="2"/>
      <c r="C738" s="2"/>
    </row>
    <row r="739" spans="2:3">
      <c r="B739" s="2"/>
      <c r="C739" s="2"/>
    </row>
    <row r="740" spans="2:3">
      <c r="B740" s="2"/>
      <c r="C740" s="2"/>
    </row>
    <row r="741" spans="2:3">
      <c r="B741" s="2"/>
      <c r="C741" s="2"/>
    </row>
    <row r="742" spans="2:3">
      <c r="B742" s="2"/>
      <c r="C742" s="2"/>
    </row>
    <row r="743" spans="2:3">
      <c r="B743" s="2"/>
      <c r="C743" s="2"/>
    </row>
    <row r="744" spans="2:3">
      <c r="B744" s="2"/>
      <c r="C744" s="2"/>
    </row>
    <row r="745" spans="2:3">
      <c r="B745" s="2"/>
      <c r="C745" s="2"/>
    </row>
    <row r="746" spans="2:3">
      <c r="B746" s="2"/>
      <c r="C746" s="2"/>
    </row>
    <row r="747" spans="2:3">
      <c r="B747" s="2"/>
      <c r="C747" s="2"/>
    </row>
    <row r="748" spans="2:3">
      <c r="B748" s="2"/>
      <c r="C748" s="2"/>
    </row>
    <row r="749" spans="2:3">
      <c r="B749" s="2"/>
      <c r="C749" s="2"/>
    </row>
    <row r="750" spans="2:3">
      <c r="B750" s="2"/>
      <c r="C750" s="2"/>
    </row>
    <row r="751" spans="2:3">
      <c r="B751" s="2"/>
      <c r="C751" s="2"/>
    </row>
    <row r="752" spans="2:3">
      <c r="B752" s="2"/>
      <c r="C752" s="2"/>
    </row>
    <row r="753" spans="2:3">
      <c r="B753" s="2"/>
      <c r="C753" s="2"/>
    </row>
    <row r="754" spans="2:3">
      <c r="B754" s="2"/>
      <c r="C754" s="2"/>
    </row>
    <row r="755" spans="2:3">
      <c r="B755" s="2"/>
      <c r="C755" s="2"/>
    </row>
    <row r="756" spans="2:3">
      <c r="B756" s="2"/>
      <c r="C756" s="2"/>
    </row>
    <row r="757" spans="2:3">
      <c r="B757" s="2"/>
      <c r="C757" s="2"/>
    </row>
    <row r="758" spans="2:3">
      <c r="B758" s="2"/>
      <c r="C758" s="2"/>
    </row>
    <row r="759" spans="2:3">
      <c r="B759" s="2"/>
      <c r="C759" s="2"/>
    </row>
    <row r="760" spans="2:3">
      <c r="B760" s="2"/>
      <c r="C760" s="2"/>
    </row>
    <row r="761" spans="2:3">
      <c r="B761" s="2"/>
      <c r="C761" s="2"/>
    </row>
    <row r="762" spans="2:3">
      <c r="B762" s="2"/>
      <c r="C762" s="2"/>
    </row>
    <row r="763" spans="2:3">
      <c r="B763" s="2"/>
      <c r="C763" s="2"/>
    </row>
    <row r="764" spans="2:3">
      <c r="B764" s="2"/>
      <c r="C764" s="2"/>
    </row>
    <row r="765" spans="2:3">
      <c r="B765" s="2"/>
      <c r="C765" s="2"/>
    </row>
    <row r="766" spans="2:3">
      <c r="B766" s="2"/>
      <c r="C766" s="2"/>
    </row>
    <row r="767" spans="2:3">
      <c r="B767" s="2"/>
      <c r="C767" s="2"/>
    </row>
    <row r="768" spans="2:3">
      <c r="B768" s="2"/>
      <c r="C768" s="2"/>
    </row>
    <row r="769" spans="2:3">
      <c r="B769" s="2"/>
      <c r="C769" s="2"/>
    </row>
    <row r="770" spans="2:3">
      <c r="B770" s="2"/>
      <c r="C770" s="2"/>
    </row>
    <row r="771" spans="2:3">
      <c r="B771" s="2"/>
      <c r="C771" s="2"/>
    </row>
    <row r="772" spans="2:3">
      <c r="B772" s="2"/>
      <c r="C772" s="2"/>
    </row>
    <row r="773" spans="2:3">
      <c r="B773" s="2"/>
      <c r="C773" s="2"/>
    </row>
    <row r="774" spans="2:3">
      <c r="B774" s="2"/>
      <c r="C774" s="2"/>
    </row>
    <row r="775" spans="2:3">
      <c r="B775" s="2"/>
      <c r="C775" s="2"/>
    </row>
    <row r="776" spans="2:3">
      <c r="B776" s="2"/>
      <c r="C776" s="2"/>
    </row>
    <row r="777" spans="2:3">
      <c r="B777" s="2"/>
      <c r="C777" s="2"/>
    </row>
    <row r="778" spans="2:3">
      <c r="B778" s="2"/>
      <c r="C778" s="2"/>
    </row>
    <row r="779" spans="2:3">
      <c r="B779" s="2"/>
      <c r="C779" s="2"/>
    </row>
    <row r="780" spans="2:3">
      <c r="B780" s="2"/>
      <c r="C780" s="2"/>
    </row>
    <row r="781" spans="2:3">
      <c r="B781" s="2"/>
      <c r="C781" s="2"/>
    </row>
    <row r="782" spans="2:3">
      <c r="B782" s="2"/>
      <c r="C782" s="2"/>
    </row>
    <row r="783" spans="2:3">
      <c r="B783" s="2"/>
      <c r="C783" s="2"/>
    </row>
    <row r="784" spans="2:3">
      <c r="B784" s="2"/>
      <c r="C784" s="2"/>
    </row>
    <row r="785" spans="2:3">
      <c r="B785" s="2"/>
      <c r="C785" s="2"/>
    </row>
    <row r="786" spans="2:3">
      <c r="B786" s="2"/>
      <c r="C786" s="2"/>
    </row>
    <row r="787" spans="2:3">
      <c r="B787" s="2"/>
      <c r="C787" s="2"/>
    </row>
    <row r="788" spans="2:3">
      <c r="B788" s="2"/>
      <c r="C788" s="2"/>
    </row>
    <row r="789" spans="2:3">
      <c r="B789" s="2"/>
      <c r="C789" s="2"/>
    </row>
    <row r="790" spans="2:3">
      <c r="B790" s="2"/>
      <c r="C790" s="2"/>
    </row>
    <row r="791" spans="2:3">
      <c r="B791" s="2"/>
      <c r="C791" s="2"/>
    </row>
    <row r="792" spans="2:3">
      <c r="B792" s="2"/>
      <c r="C792" s="2"/>
    </row>
    <row r="793" spans="2:3">
      <c r="B793" s="2"/>
      <c r="C793" s="2"/>
    </row>
    <row r="794" spans="2:3">
      <c r="B794" s="2"/>
      <c r="C794" s="2"/>
    </row>
    <row r="795" spans="2:3">
      <c r="B795" s="2"/>
      <c r="C795" s="2"/>
    </row>
    <row r="796" spans="2:3">
      <c r="B796" s="2"/>
      <c r="C796" s="2"/>
    </row>
    <row r="797" spans="2:3">
      <c r="B797" s="2"/>
      <c r="C797" s="2"/>
    </row>
    <row r="798" spans="2:3">
      <c r="B798" s="2"/>
      <c r="C798" s="2"/>
    </row>
    <row r="799" spans="2:3">
      <c r="B799" s="2"/>
      <c r="C799" s="2"/>
    </row>
    <row r="800" spans="2:3">
      <c r="B800" s="2"/>
      <c r="C800" s="2"/>
    </row>
    <row r="801" spans="2:3">
      <c r="B801" s="2"/>
      <c r="C801" s="2"/>
    </row>
    <row r="802" spans="2:3">
      <c r="B802" s="2"/>
      <c r="C802" s="2"/>
    </row>
    <row r="803" spans="2:3">
      <c r="B803" s="2"/>
      <c r="C803" s="2"/>
    </row>
    <row r="804" spans="2:3">
      <c r="B804" s="2"/>
      <c r="C804" s="2"/>
    </row>
    <row r="805" spans="2:3">
      <c r="B805" s="2"/>
      <c r="C805" s="2"/>
    </row>
    <row r="806" spans="2:3">
      <c r="B806" s="2"/>
      <c r="C806" s="2"/>
    </row>
    <row r="807" spans="2:3">
      <c r="B807" s="2"/>
      <c r="C807" s="2"/>
    </row>
    <row r="808" spans="2:3">
      <c r="B808" s="2"/>
      <c r="C808" s="2"/>
    </row>
    <row r="809" spans="2:3">
      <c r="B809" s="2"/>
      <c r="C809" s="2"/>
    </row>
    <row r="810" spans="2:3">
      <c r="B810" s="2"/>
      <c r="C810" s="2"/>
    </row>
    <row r="811" spans="2:3">
      <c r="B811" s="2"/>
      <c r="C811" s="2"/>
    </row>
    <row r="812" spans="2:3">
      <c r="B812" s="2"/>
      <c r="C812" s="2"/>
    </row>
    <row r="813" spans="2:3">
      <c r="B813" s="2"/>
      <c r="C813" s="2"/>
    </row>
    <row r="814" spans="2:3">
      <c r="B814" s="2"/>
      <c r="C814" s="2"/>
    </row>
    <row r="815" spans="2:3">
      <c r="B815" s="2"/>
      <c r="C815" s="2"/>
    </row>
    <row r="816" spans="2:3">
      <c r="B816" s="2"/>
      <c r="C816" s="2"/>
    </row>
    <row r="817" spans="2:3">
      <c r="B817" s="2"/>
      <c r="C817" s="2"/>
    </row>
    <row r="818" spans="2:3">
      <c r="B818" s="2"/>
      <c r="C818" s="2"/>
    </row>
    <row r="819" spans="2:3">
      <c r="B819" s="2"/>
      <c r="C819" s="2"/>
    </row>
    <row r="820" spans="2:3">
      <c r="B820" s="2"/>
      <c r="C820" s="2"/>
    </row>
    <row r="821" spans="2:3">
      <c r="B821" s="2"/>
      <c r="C821" s="2"/>
    </row>
    <row r="822" spans="2:3">
      <c r="B822" s="2"/>
      <c r="C822" s="2"/>
    </row>
    <row r="823" spans="2:3">
      <c r="B823" s="2"/>
      <c r="C823" s="2"/>
    </row>
    <row r="824" spans="2:3">
      <c r="B824" s="2"/>
      <c r="C824" s="2"/>
    </row>
    <row r="825" spans="2:3">
      <c r="B825" s="2"/>
      <c r="C825" s="2"/>
    </row>
    <row r="826" spans="2:3">
      <c r="B826" s="2"/>
      <c r="C826" s="2"/>
    </row>
    <row r="827" spans="2:3">
      <c r="B827" s="2"/>
      <c r="C827" s="2"/>
    </row>
    <row r="828" spans="2:3">
      <c r="B828" s="2"/>
      <c r="C828" s="2"/>
    </row>
    <row r="829" spans="2:3">
      <c r="B829" s="2"/>
      <c r="C829" s="2"/>
    </row>
    <row r="830" spans="2:3">
      <c r="B830" s="2"/>
      <c r="C830" s="2"/>
    </row>
    <row r="831" spans="2:3">
      <c r="B831" s="2"/>
      <c r="C831" s="2"/>
    </row>
    <row r="832" spans="2:3">
      <c r="B832" s="2"/>
      <c r="C832" s="2"/>
    </row>
    <row r="833" spans="2:3">
      <c r="B833" s="2"/>
      <c r="C833" s="2"/>
    </row>
    <row r="834" spans="2:3">
      <c r="B834" s="2"/>
      <c r="C834" s="2"/>
    </row>
    <row r="835" spans="2:3">
      <c r="B835" s="2"/>
      <c r="C835" s="2"/>
    </row>
    <row r="836" spans="2:3">
      <c r="B836" s="2"/>
      <c r="C836" s="2"/>
    </row>
    <row r="837" spans="2:3">
      <c r="B837" s="2"/>
      <c r="C837" s="2"/>
    </row>
    <row r="838" spans="2:3">
      <c r="B838" s="2"/>
      <c r="C838" s="2"/>
    </row>
    <row r="839" spans="2:3">
      <c r="B839" s="2"/>
      <c r="C839" s="2"/>
    </row>
    <row r="840" spans="2:3">
      <c r="B840" s="2"/>
      <c r="C840" s="2"/>
    </row>
    <row r="841" spans="2:3">
      <c r="B841" s="2"/>
      <c r="C841" s="2"/>
    </row>
    <row r="842" spans="2:3">
      <c r="B842" s="2"/>
      <c r="C842" s="2"/>
    </row>
    <row r="843" spans="2:3">
      <c r="B843" s="2"/>
      <c r="C843" s="2"/>
    </row>
    <row r="844" spans="2:3">
      <c r="B844" s="2"/>
      <c r="C844" s="2"/>
    </row>
    <row r="845" spans="2:3">
      <c r="B845" s="2"/>
      <c r="C845" s="2"/>
    </row>
    <row r="846" spans="2:3">
      <c r="B846" s="2"/>
      <c r="C846" s="2"/>
    </row>
    <row r="847" spans="2:3">
      <c r="B847" s="2"/>
      <c r="C847" s="2"/>
    </row>
    <row r="848" spans="2:3">
      <c r="B848" s="2"/>
      <c r="C848" s="2"/>
    </row>
    <row r="849" spans="2:3">
      <c r="B849" s="2"/>
      <c r="C849" s="2"/>
    </row>
    <row r="850" spans="2:3">
      <c r="B850" s="2"/>
      <c r="C850" s="2"/>
    </row>
    <row r="851" spans="2:3">
      <c r="B851" s="2"/>
      <c r="C851" s="2"/>
    </row>
    <row r="852" spans="2:3">
      <c r="B852" s="2"/>
      <c r="C852" s="2"/>
    </row>
    <row r="853" spans="2:3">
      <c r="B853" s="2"/>
      <c r="C853" s="2"/>
    </row>
    <row r="854" spans="2:3">
      <c r="B854" s="2"/>
      <c r="C854" s="2"/>
    </row>
    <row r="855" spans="2:3">
      <c r="B855" s="2"/>
      <c r="C855" s="2"/>
    </row>
    <row r="856" spans="2:3">
      <c r="B856" s="2"/>
      <c r="C856" s="2"/>
    </row>
    <row r="857" spans="2:3">
      <c r="B857" s="2"/>
      <c r="C857" s="2"/>
    </row>
    <row r="858" spans="2:3">
      <c r="B858" s="2"/>
      <c r="C858" s="2"/>
    </row>
    <row r="859" spans="2:3">
      <c r="B859" s="2"/>
      <c r="C859" s="2"/>
    </row>
    <row r="860" spans="2:3">
      <c r="B860" s="2"/>
      <c r="C860" s="2"/>
    </row>
    <row r="861" spans="2:3">
      <c r="B861" s="2"/>
      <c r="C861" s="2"/>
    </row>
    <row r="862" spans="2:3">
      <c r="B862" s="2"/>
      <c r="C862" s="2"/>
    </row>
    <row r="863" spans="2:3">
      <c r="B863" s="2"/>
      <c r="C863" s="2"/>
    </row>
    <row r="864" spans="2:3">
      <c r="B864" s="2"/>
      <c r="C864" s="2"/>
    </row>
    <row r="865" spans="2:3">
      <c r="B865" s="2"/>
      <c r="C865" s="2"/>
    </row>
    <row r="866" spans="2:3">
      <c r="B866" s="2"/>
      <c r="C866" s="2"/>
    </row>
    <row r="867" spans="2:3">
      <c r="B867" s="2"/>
      <c r="C867" s="2"/>
    </row>
    <row r="868" spans="2:3">
      <c r="B868" s="2"/>
      <c r="C868" s="2"/>
    </row>
    <row r="869" spans="2:3">
      <c r="B869" s="2"/>
      <c r="C869" s="2"/>
    </row>
    <row r="870" spans="2:3">
      <c r="B870" s="2"/>
      <c r="C870" s="2"/>
    </row>
    <row r="871" spans="2:3">
      <c r="B871" s="2"/>
      <c r="C871" s="2"/>
    </row>
    <row r="872" spans="2:3">
      <c r="B872" s="2"/>
      <c r="C872" s="2"/>
    </row>
    <row r="873" spans="2:3">
      <c r="B873" s="2"/>
      <c r="C873" s="2"/>
    </row>
    <row r="874" spans="2:3">
      <c r="B874" s="2"/>
      <c r="C874" s="2"/>
    </row>
    <row r="875" spans="2:3">
      <c r="B875" s="2"/>
      <c r="C875" s="2"/>
    </row>
    <row r="876" spans="2:3">
      <c r="B876" s="2"/>
      <c r="C876" s="2"/>
    </row>
    <row r="877" spans="2:3">
      <c r="B877" s="2"/>
      <c r="C877" s="2"/>
    </row>
    <row r="878" spans="2:3">
      <c r="B878" s="2"/>
      <c r="C878" s="2"/>
    </row>
    <row r="879" spans="2:3">
      <c r="B879" s="2"/>
      <c r="C879" s="2"/>
    </row>
    <row r="880" spans="2:3">
      <c r="B880" s="2"/>
      <c r="C880" s="2"/>
    </row>
    <row r="881" spans="2:3">
      <c r="B881" s="2"/>
      <c r="C881" s="2"/>
    </row>
    <row r="882" spans="2:3">
      <c r="B882" s="2"/>
      <c r="C882" s="2"/>
    </row>
    <row r="883" spans="2:3">
      <c r="B883" s="2"/>
      <c r="C883" s="2"/>
    </row>
    <row r="884" spans="2:3">
      <c r="B884" s="2"/>
      <c r="C884" s="2"/>
    </row>
    <row r="885" spans="2:3">
      <c r="B885" s="2"/>
      <c r="C885" s="2"/>
    </row>
    <row r="886" spans="2:3">
      <c r="B886" s="2"/>
      <c r="C886" s="2"/>
    </row>
    <row r="887" spans="2:3">
      <c r="B887" s="2"/>
      <c r="C887" s="2"/>
    </row>
    <row r="888" spans="2:3">
      <c r="B888" s="2"/>
      <c r="C888" s="2"/>
    </row>
    <row r="889" spans="2:3">
      <c r="B889" s="2"/>
      <c r="C889" s="2"/>
    </row>
    <row r="890" spans="2:3">
      <c r="B890" s="2"/>
      <c r="C890" s="2"/>
    </row>
    <row r="891" spans="2:3">
      <c r="B891" s="2"/>
      <c r="C891" s="2"/>
    </row>
    <row r="892" spans="2:3">
      <c r="B892" s="2"/>
      <c r="C892" s="2"/>
    </row>
    <row r="893" spans="2:3">
      <c r="B893" s="2"/>
      <c r="C893" s="2"/>
    </row>
    <row r="894" spans="2:3">
      <c r="B894" s="2"/>
      <c r="C894" s="2"/>
    </row>
    <row r="895" spans="2:3">
      <c r="B895" s="2"/>
      <c r="C895" s="2"/>
    </row>
    <row r="896" spans="2:3">
      <c r="B896" s="2"/>
      <c r="C896" s="2"/>
    </row>
    <row r="897" spans="2:3">
      <c r="B897" s="2"/>
      <c r="C897" s="2"/>
    </row>
    <row r="898" spans="2:3">
      <c r="B898" s="2"/>
      <c r="C898" s="2"/>
    </row>
    <row r="899" spans="2:3">
      <c r="B899" s="2"/>
      <c r="C899" s="2"/>
    </row>
    <row r="900" spans="2:3">
      <c r="B900" s="2"/>
      <c r="C900" s="2"/>
    </row>
    <row r="901" spans="2:3">
      <c r="B901" s="2"/>
      <c r="C901" s="2"/>
    </row>
    <row r="902" spans="2:3">
      <c r="B902" s="2"/>
      <c r="C902" s="2"/>
    </row>
    <row r="903" spans="2:3">
      <c r="B903" s="2"/>
      <c r="C903" s="2"/>
    </row>
    <row r="904" spans="2:3">
      <c r="B904" s="2"/>
      <c r="C904" s="2"/>
    </row>
    <row r="905" spans="2:3">
      <c r="B905" s="2"/>
      <c r="C905" s="2"/>
    </row>
    <row r="906" spans="2:3">
      <c r="B906" s="2"/>
      <c r="C906" s="2"/>
    </row>
    <row r="907" spans="2:3">
      <c r="B907" s="2"/>
      <c r="C907" s="2"/>
    </row>
    <row r="908" spans="2:3">
      <c r="B908" s="2"/>
      <c r="C908" s="2"/>
    </row>
    <row r="909" spans="2:3">
      <c r="B909" s="2"/>
      <c r="C909" s="2"/>
    </row>
    <row r="910" spans="2:3">
      <c r="B910" s="2"/>
      <c r="C910" s="2"/>
    </row>
    <row r="911" spans="2:3">
      <c r="B911" s="2"/>
      <c r="C911" s="2"/>
    </row>
    <row r="912" spans="2:3">
      <c r="B912" s="2"/>
      <c r="C912" s="2"/>
    </row>
    <row r="913" spans="2:3">
      <c r="B913" s="2"/>
      <c r="C913" s="2"/>
    </row>
    <row r="914" spans="2:3">
      <c r="B914" s="2"/>
      <c r="C914" s="2"/>
    </row>
    <row r="915" spans="2:3">
      <c r="B915" s="2"/>
      <c r="C915" s="2"/>
    </row>
    <row r="916" spans="2:3">
      <c r="B916" s="2"/>
      <c r="C916" s="2"/>
    </row>
    <row r="917" spans="2:3">
      <c r="B917" s="2"/>
      <c r="C917" s="2"/>
    </row>
    <row r="918" spans="2:3">
      <c r="B918" s="2"/>
      <c r="C918" s="2"/>
    </row>
    <row r="919" spans="2:3">
      <c r="B919" s="2"/>
      <c r="C919" s="2"/>
    </row>
    <row r="920" spans="2:3">
      <c r="B920" s="2"/>
      <c r="C920" s="2"/>
    </row>
    <row r="921" spans="2:3">
      <c r="B921" s="2"/>
      <c r="C921" s="2"/>
    </row>
    <row r="922" spans="2:3">
      <c r="B922" s="2"/>
      <c r="C922" s="2"/>
    </row>
    <row r="923" spans="2:3">
      <c r="B923" s="2"/>
      <c r="C923" s="2"/>
    </row>
    <row r="924" spans="2:3">
      <c r="B924" s="2"/>
      <c r="C924" s="2"/>
    </row>
    <row r="925" spans="2:3">
      <c r="B925" s="2"/>
      <c r="C925" s="2"/>
    </row>
    <row r="926" spans="2:3">
      <c r="B926" s="2"/>
      <c r="C926" s="2"/>
    </row>
    <row r="927" spans="2:3">
      <c r="B927" s="2"/>
      <c r="C927" s="2"/>
    </row>
    <row r="928" spans="2:3">
      <c r="B928" s="2"/>
      <c r="C928" s="2"/>
    </row>
    <row r="929" spans="2:3">
      <c r="B929" s="2"/>
      <c r="C929" s="2"/>
    </row>
    <row r="930" spans="2:3">
      <c r="B930" s="2"/>
      <c r="C930" s="2"/>
    </row>
    <row r="931" spans="2:3">
      <c r="B931" s="2"/>
      <c r="C931" s="2"/>
    </row>
    <row r="932" spans="2:3">
      <c r="B932" s="2"/>
      <c r="C932" s="2"/>
    </row>
    <row r="933" spans="2:3">
      <c r="B933" s="2"/>
      <c r="C933" s="2"/>
    </row>
    <row r="934" spans="2:3">
      <c r="B934" s="2"/>
      <c r="C934" s="2"/>
    </row>
    <row r="935" spans="2:3">
      <c r="B935" s="2"/>
      <c r="C935" s="2"/>
    </row>
    <row r="936" spans="2:3">
      <c r="B936" s="2"/>
      <c r="C936" s="2"/>
    </row>
    <row r="937" spans="2:3">
      <c r="B937" s="2"/>
      <c r="C937" s="2"/>
    </row>
    <row r="938" spans="2:3">
      <c r="B938" s="2"/>
      <c r="C938" s="2"/>
    </row>
    <row r="939" spans="2:3">
      <c r="B939" s="2"/>
      <c r="C939" s="2"/>
    </row>
    <row r="940" spans="2:3">
      <c r="B940" s="2"/>
      <c r="C940" s="2"/>
    </row>
    <row r="941" spans="2:3">
      <c r="B941" s="2"/>
      <c r="C941" s="2"/>
    </row>
    <row r="942" spans="2:3">
      <c r="B942" s="2"/>
      <c r="C942" s="2"/>
    </row>
    <row r="943" spans="2:3">
      <c r="B943" s="2"/>
      <c r="C943" s="2"/>
    </row>
    <row r="944" spans="2:3">
      <c r="B944" s="2"/>
      <c r="C944" s="2"/>
    </row>
    <row r="945" spans="2:3">
      <c r="B945" s="2"/>
      <c r="C945" s="2"/>
    </row>
    <row r="946" spans="2:3">
      <c r="B946" s="2"/>
      <c r="C946" s="2"/>
    </row>
    <row r="947" spans="2:3">
      <c r="B947" s="2"/>
      <c r="C947" s="2"/>
    </row>
    <row r="948" spans="2:3">
      <c r="B948" s="2"/>
      <c r="C948" s="2"/>
    </row>
    <row r="949" spans="2:3">
      <c r="B949" s="2"/>
      <c r="C949" s="2"/>
    </row>
    <row r="950" spans="2:3">
      <c r="B950" s="2"/>
      <c r="C950" s="2"/>
    </row>
    <row r="951" spans="2:3">
      <c r="B951" s="2"/>
      <c r="C951" s="2"/>
    </row>
    <row r="952" spans="2:3">
      <c r="B952" s="2"/>
      <c r="C952" s="2"/>
    </row>
    <row r="953" spans="2:3">
      <c r="B953" s="2"/>
      <c r="C953" s="2"/>
    </row>
    <row r="954" spans="2:3">
      <c r="B954" s="2"/>
      <c r="C954" s="2"/>
    </row>
    <row r="955" spans="2:3">
      <c r="B955" s="2"/>
      <c r="C955" s="2"/>
    </row>
    <row r="956" spans="2:3">
      <c r="B956" s="2"/>
      <c r="C956" s="2"/>
    </row>
    <row r="957" spans="2:3">
      <c r="B957" s="2"/>
      <c r="C957" s="2"/>
    </row>
    <row r="958" spans="2:3">
      <c r="B958" s="2"/>
      <c r="C958" s="2"/>
    </row>
    <row r="959" spans="2:3">
      <c r="B959" s="2"/>
      <c r="C959" s="2"/>
    </row>
    <row r="960" spans="2:3">
      <c r="B960" s="2"/>
      <c r="C960" s="2"/>
    </row>
    <row r="961" spans="2:3">
      <c r="B961" s="2"/>
      <c r="C961" s="2"/>
    </row>
    <row r="962" spans="2:3">
      <c r="B962" s="2"/>
      <c r="C962" s="2"/>
    </row>
    <row r="963" spans="2:3">
      <c r="B963" s="2"/>
      <c r="C963" s="2"/>
    </row>
    <row r="964" spans="2:3">
      <c r="B964" s="2"/>
      <c r="C964" s="2"/>
    </row>
    <row r="965" spans="2:3">
      <c r="B965" s="2"/>
      <c r="C965" s="2"/>
    </row>
    <row r="966" spans="2:3">
      <c r="B966" s="2"/>
      <c r="C966" s="2"/>
    </row>
    <row r="967" spans="2:3">
      <c r="B967" s="2"/>
      <c r="C967" s="2"/>
    </row>
    <row r="968" spans="2:3">
      <c r="B968" s="2"/>
      <c r="C968" s="2"/>
    </row>
    <row r="969" spans="2:3">
      <c r="B969" s="2"/>
      <c r="C969" s="2"/>
    </row>
    <row r="970" spans="2:3">
      <c r="B970" s="2"/>
      <c r="C970" s="2"/>
    </row>
    <row r="971" spans="2:3">
      <c r="B971" s="2"/>
      <c r="C971" s="2"/>
    </row>
    <row r="972" spans="2:3">
      <c r="B972" s="2"/>
      <c r="C972" s="2"/>
    </row>
    <row r="973" spans="2:3">
      <c r="B973" s="2"/>
      <c r="C973" s="2"/>
    </row>
    <row r="974" spans="2:3">
      <c r="B974" s="2"/>
      <c r="C974" s="2"/>
    </row>
    <row r="975" spans="2:3">
      <c r="B975" s="2"/>
      <c r="C975" s="2"/>
    </row>
    <row r="976" spans="2:3">
      <c r="B976" s="2"/>
      <c r="C976" s="2"/>
    </row>
    <row r="977" spans="2:3">
      <c r="B977" s="2"/>
      <c r="C977" s="2"/>
    </row>
    <row r="978" spans="2:3">
      <c r="B978" s="2"/>
      <c r="C978" s="2"/>
    </row>
    <row r="979" spans="2:3">
      <c r="B979" s="2"/>
      <c r="C979" s="2"/>
    </row>
    <row r="980" spans="2:3">
      <c r="B980" s="2"/>
      <c r="C980" s="2"/>
    </row>
    <row r="981" spans="2:3">
      <c r="B981" s="2"/>
      <c r="C981" s="2"/>
    </row>
    <row r="982" spans="2:3">
      <c r="B982" s="2"/>
      <c r="C982" s="2"/>
    </row>
    <row r="983" spans="2:3">
      <c r="B983" s="2"/>
      <c r="C983" s="2"/>
    </row>
    <row r="984" spans="2:3">
      <c r="B984" s="2"/>
      <c r="C984" s="2"/>
    </row>
    <row r="985" spans="2:3">
      <c r="B985" s="2"/>
      <c r="C985" s="2"/>
    </row>
    <row r="986" spans="2:3">
      <c r="B986" s="2"/>
      <c r="C986" s="2"/>
    </row>
    <row r="987" spans="2:3">
      <c r="B987" s="2"/>
      <c r="C987" s="2"/>
    </row>
    <row r="988" spans="2:3">
      <c r="B988" s="2"/>
      <c r="C988" s="2"/>
    </row>
    <row r="989" spans="2:3">
      <c r="B989" s="2"/>
      <c r="C989" s="2"/>
    </row>
    <row r="990" spans="2:3">
      <c r="B990" s="2"/>
      <c r="C990" s="2"/>
    </row>
    <row r="991" spans="2:3">
      <c r="B991" s="2"/>
      <c r="C991" s="2"/>
    </row>
    <row r="992" spans="2:3">
      <c r="B992" s="2"/>
      <c r="C992" s="2"/>
    </row>
    <row r="993" spans="2:3">
      <c r="B993" s="2"/>
      <c r="C993" s="2"/>
    </row>
    <row r="994" spans="2:3">
      <c r="B994" s="2"/>
      <c r="C994" s="2"/>
    </row>
    <row r="995" spans="2:3">
      <c r="B995" s="2"/>
      <c r="C995" s="2"/>
    </row>
    <row r="996" spans="2:3">
      <c r="B996" s="2"/>
      <c r="C996" s="2"/>
    </row>
    <row r="997" spans="2:3">
      <c r="B997" s="2"/>
      <c r="C997" s="2"/>
    </row>
    <row r="998" spans="2:3">
      <c r="B998" s="2"/>
      <c r="C998" s="2"/>
    </row>
    <row r="999" spans="2:3">
      <c r="B999" s="2"/>
      <c r="C999" s="2"/>
    </row>
    <row r="1000" spans="2:3">
      <c r="B1000" s="2"/>
      <c r="C1000" s="2"/>
    </row>
    <row r="1001" spans="2:3">
      <c r="B1001" s="2"/>
      <c r="C1001" s="2"/>
    </row>
    <row r="1002" spans="2:3">
      <c r="B1002" s="2"/>
      <c r="C1002" s="2"/>
    </row>
    <row r="1003" spans="2:3">
      <c r="B1003" s="2"/>
      <c r="C1003" s="2"/>
    </row>
    <row r="1004" spans="2:3">
      <c r="B1004" s="2"/>
      <c r="C1004" s="2"/>
    </row>
    <row r="1005" spans="2:3">
      <c r="B1005" s="2"/>
      <c r="C1005" s="2"/>
    </row>
    <row r="1006" spans="2:3">
      <c r="B1006" s="2"/>
      <c r="C1006" s="2"/>
    </row>
    <row r="1007" spans="2:3">
      <c r="B1007" s="2"/>
      <c r="C1007" s="2"/>
    </row>
    <row r="1008" spans="2:3">
      <c r="B1008" s="2"/>
      <c r="C1008" s="2"/>
    </row>
    <row r="1009" spans="2:3">
      <c r="B1009" s="2"/>
      <c r="C1009" s="2"/>
    </row>
    <row r="1010" spans="2:3">
      <c r="B1010" s="2"/>
      <c r="C1010" s="2"/>
    </row>
    <row r="1011" spans="2:3">
      <c r="B1011" s="2"/>
      <c r="C1011" s="2"/>
    </row>
    <row r="1012" spans="2:3">
      <c r="B1012" s="2"/>
      <c r="C1012" s="2"/>
    </row>
    <row r="1013" spans="2:3">
      <c r="B1013" s="2"/>
      <c r="C1013" s="2"/>
    </row>
    <row r="1014" spans="2:3">
      <c r="B1014" s="2"/>
      <c r="C1014" s="2"/>
    </row>
    <row r="1015" spans="2:3">
      <c r="B1015" s="2"/>
      <c r="C1015" s="2"/>
    </row>
    <row r="1016" spans="2:3">
      <c r="B1016" s="2"/>
      <c r="C1016" s="2"/>
    </row>
    <row r="1017" spans="2:3">
      <c r="B1017" s="2"/>
      <c r="C1017" s="2"/>
    </row>
    <row r="1018" spans="2:3">
      <c r="B1018" s="2"/>
      <c r="C1018" s="2"/>
    </row>
    <row r="1019" spans="2:3">
      <c r="B1019" s="2"/>
      <c r="C1019" s="2"/>
    </row>
    <row r="1020" spans="2:3">
      <c r="B1020" s="2"/>
      <c r="C1020" s="2"/>
    </row>
    <row r="1021" spans="2:3">
      <c r="B1021" s="2"/>
      <c r="C1021" s="2"/>
    </row>
    <row r="1022" spans="2:3">
      <c r="B1022" s="2"/>
      <c r="C1022" s="2"/>
    </row>
    <row r="1023" spans="2:3">
      <c r="B1023" s="2"/>
      <c r="C1023" s="2"/>
    </row>
    <row r="1024" spans="2:3">
      <c r="B1024" s="2"/>
      <c r="C1024" s="2"/>
    </row>
    <row r="1025" spans="2:3">
      <c r="B1025" s="2"/>
      <c r="C1025" s="2"/>
    </row>
    <row r="1026" spans="2:3">
      <c r="B1026" s="2"/>
      <c r="C1026" s="2"/>
    </row>
    <row r="1027" spans="2:3">
      <c r="B1027" s="2"/>
      <c r="C1027" s="2"/>
    </row>
    <row r="1028" spans="2:3">
      <c r="B1028" s="2"/>
      <c r="C1028" s="2"/>
    </row>
    <row r="1029" spans="2:3">
      <c r="B1029" s="2"/>
      <c r="C1029" s="2"/>
    </row>
    <row r="1030" spans="2:3">
      <c r="B1030" s="2"/>
      <c r="C1030" s="2"/>
    </row>
    <row r="1031" spans="2:3">
      <c r="B1031" s="2"/>
      <c r="C1031" s="2"/>
    </row>
    <row r="1032" spans="2:3">
      <c r="B1032" s="2"/>
      <c r="C1032" s="2"/>
    </row>
    <row r="1033" spans="2:3">
      <c r="B1033" s="2"/>
      <c r="C1033" s="2"/>
    </row>
    <row r="1034" spans="2:3">
      <c r="B1034" s="2"/>
      <c r="C1034" s="2"/>
    </row>
    <row r="1035" spans="2:3">
      <c r="B1035" s="2"/>
      <c r="C1035" s="2"/>
    </row>
    <row r="1036" spans="2:3">
      <c r="B1036" s="2"/>
      <c r="C1036" s="2"/>
    </row>
    <row r="1037" spans="2:3">
      <c r="B1037" s="2"/>
      <c r="C1037" s="2"/>
    </row>
    <row r="1038" spans="2:3">
      <c r="B1038" s="2"/>
      <c r="C1038" s="2"/>
    </row>
    <row r="1039" spans="2:3">
      <c r="B1039" s="2"/>
      <c r="C1039" s="2"/>
    </row>
    <row r="1040" spans="2:3">
      <c r="B1040" s="2"/>
      <c r="C1040" s="2"/>
    </row>
    <row r="1041" spans="2:3">
      <c r="B1041" s="2"/>
      <c r="C1041" s="2"/>
    </row>
    <row r="1042" spans="2:3">
      <c r="B1042" s="2"/>
      <c r="C1042" s="2"/>
    </row>
    <row r="1043" spans="2:3">
      <c r="B1043" s="2"/>
      <c r="C1043" s="2"/>
    </row>
    <row r="1044" spans="2:3">
      <c r="B1044" s="2"/>
      <c r="C1044" s="2"/>
    </row>
    <row r="1045" spans="2:3">
      <c r="B1045" s="2"/>
      <c r="C1045" s="2"/>
    </row>
    <row r="1046" spans="2:3">
      <c r="B1046" s="2"/>
      <c r="C1046" s="2"/>
    </row>
    <row r="1047" spans="2:3">
      <c r="B1047" s="2"/>
      <c r="C1047" s="2"/>
    </row>
    <row r="1048" spans="2:3">
      <c r="B1048" s="2"/>
      <c r="C1048" s="2"/>
    </row>
    <row r="1049" spans="2:3">
      <c r="B1049" s="2"/>
      <c r="C1049" s="2"/>
    </row>
    <row r="1050" spans="2:3">
      <c r="B1050" s="2"/>
      <c r="C1050" s="2"/>
    </row>
    <row r="1051" spans="2:3">
      <c r="B1051" s="2"/>
      <c r="C1051" s="2"/>
    </row>
    <row r="1052" spans="2:3">
      <c r="B1052" s="2"/>
      <c r="C1052" s="2"/>
    </row>
    <row r="1053" spans="2:3">
      <c r="B1053" s="2"/>
      <c r="C1053" s="2"/>
    </row>
    <row r="1054" spans="2:3">
      <c r="B1054" s="2"/>
      <c r="C1054" s="2"/>
    </row>
    <row r="1055" spans="2:3">
      <c r="B1055" s="2"/>
      <c r="C1055" s="2"/>
    </row>
    <row r="1056" spans="2:3">
      <c r="B1056" s="2"/>
      <c r="C1056" s="2"/>
    </row>
    <row r="1057" spans="2:3">
      <c r="B1057" s="2"/>
      <c r="C1057" s="2"/>
    </row>
    <row r="1058" spans="2:3">
      <c r="B1058" s="2"/>
      <c r="C1058" s="2"/>
    </row>
    <row r="1059" spans="2:3">
      <c r="B1059" s="2"/>
      <c r="C1059" s="2"/>
    </row>
    <row r="1060" spans="2:3">
      <c r="B1060" s="2"/>
      <c r="C1060" s="2"/>
    </row>
    <row r="1061" spans="2:3">
      <c r="B1061" s="2"/>
      <c r="C1061" s="2"/>
    </row>
    <row r="1062" spans="2:3">
      <c r="B1062" s="2"/>
      <c r="C1062" s="2"/>
    </row>
    <row r="1063" spans="2:3">
      <c r="B1063" s="2"/>
      <c r="C1063" s="2"/>
    </row>
    <row r="1064" spans="2:3">
      <c r="B1064" s="2"/>
      <c r="C1064" s="2"/>
    </row>
    <row r="1065" spans="2:3">
      <c r="B1065" s="2"/>
      <c r="C1065" s="2"/>
    </row>
    <row r="1066" spans="2:3">
      <c r="B1066" s="2"/>
      <c r="C1066" s="2"/>
    </row>
    <row r="1067" spans="2:3">
      <c r="B1067" s="2"/>
      <c r="C1067" s="2"/>
    </row>
    <row r="1068" spans="2:3">
      <c r="B1068" s="2"/>
      <c r="C1068" s="2"/>
    </row>
    <row r="1069" spans="2:3">
      <c r="B1069" s="2"/>
      <c r="C1069" s="2"/>
    </row>
    <row r="1070" spans="2:3">
      <c r="B1070" s="2"/>
      <c r="C1070" s="2"/>
    </row>
    <row r="1071" spans="2:3">
      <c r="B1071" s="2"/>
      <c r="C1071" s="2"/>
    </row>
    <row r="1072" spans="2:3">
      <c r="B1072" s="2"/>
      <c r="C1072" s="2"/>
    </row>
    <row r="1073" spans="2:3">
      <c r="B1073" s="2"/>
      <c r="C1073" s="2"/>
    </row>
    <row r="1074" spans="2:3">
      <c r="B1074" s="2"/>
      <c r="C1074" s="2"/>
    </row>
    <row r="1075" spans="2:3">
      <c r="B1075" s="2"/>
      <c r="C1075" s="2"/>
    </row>
    <row r="1076" spans="2:3">
      <c r="B1076" s="2"/>
      <c r="C1076" s="2"/>
    </row>
    <row r="1077" spans="2:3">
      <c r="B1077" s="2"/>
      <c r="C1077" s="2"/>
    </row>
    <row r="1078" spans="2:3">
      <c r="B1078" s="2"/>
      <c r="C1078" s="2"/>
    </row>
    <row r="1079" spans="2:3">
      <c r="B1079" s="2"/>
      <c r="C1079" s="2"/>
    </row>
    <row r="1080" spans="2:3">
      <c r="B1080" s="2"/>
      <c r="C1080" s="2"/>
    </row>
    <row r="1081" spans="2:3">
      <c r="B1081" s="2"/>
      <c r="C1081" s="2"/>
    </row>
    <row r="1082" spans="2:3">
      <c r="B1082" s="2"/>
      <c r="C1082" s="2"/>
    </row>
    <row r="1083" spans="2:3">
      <c r="B1083" s="2"/>
      <c r="C1083" s="2"/>
    </row>
    <row r="1084" spans="2:3">
      <c r="B1084" s="2"/>
      <c r="C1084" s="2"/>
    </row>
    <row r="1085" spans="2:3">
      <c r="B1085" s="2"/>
      <c r="C1085" s="2"/>
    </row>
    <row r="1086" spans="2:3">
      <c r="B1086" s="2"/>
      <c r="C1086" s="2"/>
    </row>
    <row r="1087" spans="2:3">
      <c r="B1087" s="2"/>
      <c r="C1087" s="2"/>
    </row>
    <row r="1088" spans="2:3">
      <c r="B1088" s="2"/>
      <c r="C1088" s="2"/>
    </row>
    <row r="1089" spans="2:3">
      <c r="B1089" s="2"/>
      <c r="C1089" s="2"/>
    </row>
    <row r="1090" spans="2:3">
      <c r="B1090" s="2"/>
      <c r="C1090" s="2"/>
    </row>
    <row r="1091" spans="2:3">
      <c r="B1091" s="2"/>
      <c r="C1091" s="2"/>
    </row>
    <row r="1092" spans="2:3">
      <c r="B1092" s="2"/>
      <c r="C1092" s="2"/>
    </row>
    <row r="1093" spans="2:3">
      <c r="B1093" s="2"/>
      <c r="C1093" s="2"/>
    </row>
    <row r="1094" spans="2:3">
      <c r="B1094" s="2"/>
      <c r="C1094" s="2"/>
    </row>
    <row r="1095" spans="2:3">
      <c r="B1095" s="2"/>
      <c r="C1095" s="2"/>
    </row>
    <row r="1096" spans="2:3">
      <c r="B1096" s="2"/>
      <c r="C1096" s="2"/>
    </row>
    <row r="1097" spans="2:3">
      <c r="B1097" s="2"/>
      <c r="C1097" s="2"/>
    </row>
    <row r="1098" spans="2:3">
      <c r="B1098" s="2"/>
      <c r="C1098" s="2"/>
    </row>
    <row r="1099" spans="2:3">
      <c r="B1099" s="2"/>
      <c r="C1099" s="2"/>
    </row>
    <row r="1100" spans="2:3">
      <c r="B1100" s="2"/>
      <c r="C1100" s="2"/>
    </row>
    <row r="1101" spans="2:3">
      <c r="B1101" s="2"/>
      <c r="C1101" s="2"/>
    </row>
    <row r="1102" spans="2:3">
      <c r="B1102" s="2"/>
      <c r="C1102" s="2"/>
    </row>
    <row r="1103" spans="2:3">
      <c r="B1103" s="2"/>
      <c r="C1103" s="2"/>
    </row>
    <row r="1104" spans="2:3">
      <c r="B1104" s="2"/>
      <c r="C1104" s="2"/>
    </row>
    <row r="1105" spans="2:3">
      <c r="B1105" s="2"/>
      <c r="C1105" s="2"/>
    </row>
    <row r="1106" spans="2:3">
      <c r="B1106" s="2"/>
      <c r="C1106" s="2"/>
    </row>
    <row r="1107" spans="2:3">
      <c r="B1107" s="2"/>
      <c r="C1107" s="2"/>
    </row>
    <row r="1108" spans="2:3">
      <c r="B1108" s="2"/>
      <c r="C1108" s="2"/>
    </row>
    <row r="1109" spans="2:3">
      <c r="B1109" s="2"/>
      <c r="C1109" s="2"/>
    </row>
    <row r="1110" spans="2:3">
      <c r="B1110" s="2"/>
      <c r="C1110" s="2"/>
    </row>
    <row r="1111" spans="2:3">
      <c r="B1111" s="2"/>
      <c r="C1111" s="2"/>
    </row>
    <row r="1112" spans="2:3">
      <c r="B1112" s="2"/>
      <c r="C1112" s="2"/>
    </row>
    <row r="1113" spans="2:3">
      <c r="B1113" s="2"/>
      <c r="C1113" s="2"/>
    </row>
    <row r="1114" spans="2:3">
      <c r="B1114" s="2"/>
      <c r="C1114" s="2"/>
    </row>
    <row r="1115" spans="2:3">
      <c r="B1115" s="2"/>
      <c r="C1115" s="2"/>
    </row>
    <row r="1116" spans="2:3">
      <c r="B1116" s="2"/>
      <c r="C1116" s="2"/>
    </row>
    <row r="1117" spans="2:3">
      <c r="B1117" s="2"/>
      <c r="C1117" s="2"/>
    </row>
    <row r="1118" spans="2:3">
      <c r="B1118" s="2"/>
      <c r="C1118" s="2"/>
    </row>
    <row r="1119" spans="2:3">
      <c r="B1119" s="2"/>
      <c r="C1119" s="2"/>
    </row>
    <row r="1120" spans="2:3">
      <c r="B1120" s="2"/>
      <c r="C1120" s="2"/>
    </row>
    <row r="1121" spans="2:3">
      <c r="B1121" s="2"/>
      <c r="C1121" s="2"/>
    </row>
    <row r="1122" spans="2:3">
      <c r="B1122" s="2"/>
      <c r="C1122" s="2"/>
    </row>
    <row r="1123" spans="2:3">
      <c r="B1123" s="2"/>
      <c r="C1123" s="2"/>
    </row>
    <row r="1124" spans="2:3">
      <c r="B1124" s="2"/>
      <c r="C1124" s="2"/>
    </row>
    <row r="1125" spans="2:3">
      <c r="B1125" s="2"/>
      <c r="C1125" s="2"/>
    </row>
    <row r="1126" spans="2:3">
      <c r="B1126" s="2"/>
      <c r="C1126" s="2"/>
    </row>
    <row r="1127" spans="2:3">
      <c r="B1127" s="2"/>
      <c r="C1127" s="2"/>
    </row>
    <row r="1128" spans="2:3">
      <c r="B1128" s="2"/>
      <c r="C1128" s="2"/>
    </row>
    <row r="1129" spans="2:3">
      <c r="B1129" s="2"/>
      <c r="C1129" s="2"/>
    </row>
    <row r="1130" spans="2:3">
      <c r="B1130" s="2"/>
      <c r="C1130" s="2"/>
    </row>
    <row r="1131" spans="2:3">
      <c r="B1131" s="2"/>
      <c r="C1131" s="2"/>
    </row>
    <row r="1132" spans="2:3">
      <c r="B1132" s="2"/>
      <c r="C1132" s="2"/>
    </row>
    <row r="1133" spans="2:3">
      <c r="B1133" s="2"/>
      <c r="C1133" s="2"/>
    </row>
    <row r="1134" spans="2:3">
      <c r="B1134" s="2"/>
      <c r="C1134" s="2"/>
    </row>
    <row r="1135" spans="2:3">
      <c r="B1135" s="2"/>
      <c r="C1135" s="2"/>
    </row>
    <row r="1136" spans="2:3">
      <c r="B1136" s="2"/>
      <c r="C1136" s="2"/>
    </row>
    <row r="1137" spans="2:3">
      <c r="B1137" s="2"/>
      <c r="C1137" s="2"/>
    </row>
    <row r="1138" spans="2:3">
      <c r="B1138" s="2"/>
      <c r="C1138" s="2"/>
    </row>
    <row r="1139" spans="2:3">
      <c r="B1139" s="2"/>
      <c r="C1139" s="2"/>
    </row>
    <row r="1140" spans="2:3">
      <c r="B1140" s="2"/>
      <c r="C1140" s="2"/>
    </row>
    <row r="1141" spans="2:3">
      <c r="B1141" s="2"/>
      <c r="C1141" s="2"/>
    </row>
    <row r="1142" spans="2:3">
      <c r="B1142" s="2"/>
      <c r="C1142" s="2"/>
    </row>
    <row r="1143" spans="2:3">
      <c r="B1143" s="2"/>
      <c r="C1143" s="2"/>
    </row>
    <row r="1144" spans="2:3">
      <c r="B1144" s="2"/>
      <c r="C1144" s="2"/>
    </row>
    <row r="1145" spans="2:3">
      <c r="B1145" s="2"/>
      <c r="C1145" s="2"/>
    </row>
    <row r="1146" spans="2:3">
      <c r="B1146" s="2"/>
      <c r="C1146" s="2"/>
    </row>
    <row r="1147" spans="2:3">
      <c r="B1147" s="2"/>
      <c r="C1147" s="2"/>
    </row>
    <row r="1148" spans="2:3">
      <c r="B1148" s="2"/>
      <c r="C1148" s="2"/>
    </row>
    <row r="1149" spans="2:3">
      <c r="B1149" s="2"/>
      <c r="C1149" s="2"/>
    </row>
    <row r="1150" spans="2:3">
      <c r="B1150" s="2"/>
      <c r="C1150" s="2"/>
    </row>
    <row r="1151" spans="2:3">
      <c r="B1151" s="2"/>
      <c r="C1151" s="2"/>
    </row>
    <row r="1152" spans="2:3">
      <c r="B1152" s="2"/>
      <c r="C1152" s="2"/>
    </row>
    <row r="1153" spans="2:3">
      <c r="B1153" s="2"/>
      <c r="C1153" s="2"/>
    </row>
    <row r="1154" spans="2:3">
      <c r="B1154" s="2"/>
      <c r="C1154" s="2"/>
    </row>
    <row r="1155" spans="2:3">
      <c r="B1155" s="2"/>
      <c r="C1155" s="2"/>
    </row>
    <row r="1156" spans="2:3">
      <c r="B1156" s="2"/>
      <c r="C1156" s="2"/>
    </row>
    <row r="1157" spans="2:3">
      <c r="B1157" s="2"/>
      <c r="C1157" s="2"/>
    </row>
    <row r="1158" spans="2:3">
      <c r="B1158" s="2"/>
      <c r="C1158" s="2"/>
    </row>
    <row r="1159" spans="2:3">
      <c r="B1159" s="2"/>
      <c r="C1159" s="2"/>
    </row>
    <row r="1160" spans="2:3">
      <c r="B1160" s="2"/>
      <c r="C1160" s="2"/>
    </row>
    <row r="1161" spans="2:3">
      <c r="B1161" s="2"/>
      <c r="C1161" s="2"/>
    </row>
    <row r="1162" spans="2:3">
      <c r="B1162" s="2"/>
      <c r="C1162" s="2"/>
    </row>
    <row r="1163" spans="2:3">
      <c r="B1163" s="2"/>
      <c r="C1163" s="2"/>
    </row>
    <row r="1164" spans="2:3">
      <c r="B1164" s="2"/>
      <c r="C1164" s="2"/>
    </row>
    <row r="1165" spans="2:3">
      <c r="B1165" s="2"/>
      <c r="C1165" s="2"/>
    </row>
    <row r="1166" spans="2:3">
      <c r="B1166" s="2"/>
      <c r="C1166" s="2"/>
    </row>
    <row r="1167" spans="2:3">
      <c r="B1167" s="2"/>
      <c r="C1167" s="2"/>
    </row>
    <row r="1168" spans="2:3">
      <c r="B1168" s="2"/>
      <c r="C1168" s="2"/>
    </row>
    <row r="1169" spans="2:3">
      <c r="B1169" s="2"/>
      <c r="C1169" s="2"/>
    </row>
    <row r="1170" spans="2:3">
      <c r="B1170" s="2"/>
      <c r="C1170" s="2"/>
    </row>
    <row r="1171" spans="2:3">
      <c r="B1171" s="2"/>
      <c r="C1171" s="2"/>
    </row>
    <row r="1172" spans="2:3">
      <c r="B1172" s="2"/>
      <c r="C1172" s="2"/>
    </row>
    <row r="1173" spans="2:3">
      <c r="B1173" s="2"/>
      <c r="C1173" s="2"/>
    </row>
    <row r="1174" spans="2:3">
      <c r="B1174" s="2"/>
      <c r="C1174" s="2"/>
    </row>
    <row r="1175" spans="2:3">
      <c r="B1175" s="2"/>
      <c r="C1175" s="2"/>
    </row>
    <row r="1176" spans="2:3">
      <c r="B1176" s="2"/>
      <c r="C1176" s="2"/>
    </row>
    <row r="1177" spans="2:3">
      <c r="B1177" s="2"/>
      <c r="C1177" s="2"/>
    </row>
    <row r="1178" spans="2:3">
      <c r="B1178" s="2"/>
      <c r="C1178" s="2"/>
    </row>
    <row r="1179" spans="2:3">
      <c r="B1179" s="2"/>
      <c r="C1179" s="2"/>
    </row>
    <row r="1180" spans="2:3">
      <c r="B1180" s="2"/>
      <c r="C1180" s="2"/>
    </row>
    <row r="1181" spans="2:3">
      <c r="B1181" s="2"/>
      <c r="C1181" s="2"/>
    </row>
    <row r="1182" spans="2:3">
      <c r="B1182" s="2"/>
      <c r="C1182" s="2"/>
    </row>
    <row r="1183" spans="2:3">
      <c r="B1183" s="2"/>
      <c r="C1183" s="2"/>
    </row>
    <row r="1184" spans="2:3">
      <c r="B1184" s="2"/>
      <c r="C1184" s="2"/>
    </row>
    <row r="1185" spans="2:3">
      <c r="B1185" s="2"/>
      <c r="C1185" s="2"/>
    </row>
    <row r="1186" spans="2:3">
      <c r="B1186" s="2"/>
      <c r="C1186" s="2"/>
    </row>
    <row r="1187" spans="2:3">
      <c r="B1187" s="2"/>
      <c r="C1187" s="2"/>
    </row>
    <row r="1188" spans="2:3">
      <c r="B1188" s="2"/>
      <c r="C1188" s="2"/>
    </row>
    <row r="1189" spans="2:3">
      <c r="B1189" s="2"/>
      <c r="C1189" s="2"/>
    </row>
    <row r="1190" spans="2:3">
      <c r="B1190" s="2"/>
      <c r="C1190" s="2"/>
    </row>
    <row r="1191" spans="2:3">
      <c r="B1191" s="2"/>
      <c r="C1191" s="2"/>
    </row>
    <row r="1192" spans="2:3">
      <c r="B1192" s="2"/>
      <c r="C1192" s="2"/>
    </row>
    <row r="1193" spans="2:3">
      <c r="B1193" s="2"/>
      <c r="C1193" s="2"/>
    </row>
    <row r="1194" spans="2:3">
      <c r="B1194" s="2"/>
      <c r="C1194" s="2"/>
    </row>
  </sheetData>
  <pageMargins left="0.7" right="0.7" top="0.75" bottom="0.75" header="0.3" footer="0.3"/>
  <pageSetup paperSize="9" scale="95" firstPageNumber="43" orientation="landscape" useFirstPageNumber="1" r:id="rId1"/>
  <headerFooter>
    <oddFooter>&amp;LEngineering Services&amp;C&amp;P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2:F1484"/>
  <sheetViews>
    <sheetView workbookViewId="0">
      <selection activeCell="F84" sqref="A1:F84"/>
    </sheetView>
  </sheetViews>
  <sheetFormatPr defaultRowHeight="12.75"/>
  <cols>
    <col min="1" max="1" width="81" customWidth="1"/>
    <col min="2" max="2" width="24.5703125" style="78" bestFit="1" customWidth="1"/>
    <col min="3" max="3" width="30.140625" style="78" hidden="1" customWidth="1"/>
    <col min="4" max="4" width="24.5703125" style="78" bestFit="1" customWidth="1"/>
    <col min="5" max="5" width="24" style="78" bestFit="1" customWidth="1"/>
    <col min="6" max="6" width="24" bestFit="1" customWidth="1"/>
  </cols>
  <sheetData>
    <row r="2" spans="1:6" ht="15.75">
      <c r="A2" s="98" t="s">
        <v>1914</v>
      </c>
    </row>
    <row r="3" spans="1:6">
      <c r="B3" s="86" t="s">
        <v>1537</v>
      </c>
      <c r="F3" s="78"/>
    </row>
    <row r="4" spans="1:6">
      <c r="A4" s="81" t="s">
        <v>1344</v>
      </c>
      <c r="B4" s="78" t="s">
        <v>1872</v>
      </c>
      <c r="C4" s="77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1325</v>
      </c>
      <c r="B5" s="78">
        <v>-8455874</v>
      </c>
      <c r="C5" s="78">
        <v>-2998271.24</v>
      </c>
      <c r="D5" s="78">
        <v>-10646267</v>
      </c>
      <c r="E5" s="78">
        <v>-11231811.5</v>
      </c>
      <c r="F5" s="78">
        <v>-11827097.916499998</v>
      </c>
    </row>
    <row r="6" spans="1:6">
      <c r="A6" s="83" t="s">
        <v>1592</v>
      </c>
      <c r="B6" s="78">
        <v>-6750100</v>
      </c>
      <c r="C6" s="78">
        <v>-3065761.5</v>
      </c>
      <c r="D6" s="78">
        <v>-6900100</v>
      </c>
      <c r="E6" s="78">
        <v>-7279605.5</v>
      </c>
      <c r="F6" s="78">
        <v>-7665424.5915000001</v>
      </c>
    </row>
    <row r="7" spans="1:6">
      <c r="A7" s="84" t="s">
        <v>1469</v>
      </c>
      <c r="B7" s="78">
        <v>-6750100</v>
      </c>
      <c r="C7" s="78">
        <v>-3065761.5</v>
      </c>
      <c r="D7" s="78">
        <v>-6900100</v>
      </c>
      <c r="E7" s="78">
        <v>-7279605.5</v>
      </c>
      <c r="F7" s="78">
        <v>-7665424.5915000001</v>
      </c>
    </row>
    <row r="8" spans="1:6">
      <c r="A8" s="85" t="s">
        <v>1822</v>
      </c>
      <c r="B8" s="78">
        <v>-6750000</v>
      </c>
      <c r="C8" s="78">
        <v>-3065761.5</v>
      </c>
      <c r="D8" s="78">
        <v>-6900000</v>
      </c>
      <c r="E8" s="78">
        <v>-7279500</v>
      </c>
      <c r="F8" s="78">
        <v>-7665313.5</v>
      </c>
    </row>
    <row r="9" spans="1:6">
      <c r="A9" s="85" t="s">
        <v>1823</v>
      </c>
      <c r="B9" s="78">
        <v>-100</v>
      </c>
      <c r="C9" s="78">
        <v>0</v>
      </c>
      <c r="D9" s="78">
        <v>-100</v>
      </c>
      <c r="E9" s="78">
        <v>-105.5</v>
      </c>
      <c r="F9" s="78">
        <v>-111.0915</v>
      </c>
    </row>
    <row r="10" spans="1:6">
      <c r="A10" s="83" t="s">
        <v>1594</v>
      </c>
      <c r="B10" s="78">
        <v>-600000</v>
      </c>
      <c r="C10" s="78">
        <v>0</v>
      </c>
      <c r="D10" s="78">
        <v>-600000</v>
      </c>
      <c r="E10" s="78">
        <v>-633000</v>
      </c>
      <c r="F10" s="78">
        <v>-666549</v>
      </c>
    </row>
    <row r="11" spans="1:6">
      <c r="A11" s="84" t="s">
        <v>1469</v>
      </c>
      <c r="B11" s="78">
        <v>-600000</v>
      </c>
      <c r="C11" s="78">
        <v>0</v>
      </c>
      <c r="D11" s="78">
        <v>-600000</v>
      </c>
      <c r="E11" s="78">
        <v>-633000</v>
      </c>
      <c r="F11" s="78">
        <v>-666549</v>
      </c>
    </row>
    <row r="12" spans="1:6">
      <c r="A12" s="85" t="s">
        <v>1727</v>
      </c>
      <c r="B12" s="78">
        <v>-600000</v>
      </c>
      <c r="C12" s="78">
        <v>0</v>
      </c>
      <c r="D12" s="78">
        <v>-600000</v>
      </c>
      <c r="E12" s="78">
        <v>-633000</v>
      </c>
      <c r="F12" s="78">
        <v>-666549</v>
      </c>
    </row>
    <row r="13" spans="1:6">
      <c r="A13" s="83" t="s">
        <v>1588</v>
      </c>
      <c r="B13" s="78">
        <v>-1265774</v>
      </c>
      <c r="C13" s="78">
        <v>0</v>
      </c>
      <c r="D13" s="78">
        <v>-3291167</v>
      </c>
      <c r="E13" s="78">
        <v>-3472181</v>
      </c>
      <c r="F13" s="78">
        <v>-3656207</v>
      </c>
    </row>
    <row r="14" spans="1:6">
      <c r="A14" s="84" t="s">
        <v>1469</v>
      </c>
      <c r="B14" s="78">
        <v>-1265774</v>
      </c>
      <c r="C14" s="78">
        <v>0</v>
      </c>
      <c r="D14" s="78">
        <v>-3291167</v>
      </c>
      <c r="E14" s="78">
        <v>-3472181</v>
      </c>
      <c r="F14" s="78">
        <v>-3656207</v>
      </c>
    </row>
    <row r="15" spans="1:6">
      <c r="A15" s="85" t="s">
        <v>1820</v>
      </c>
      <c r="B15" s="78">
        <v>-1265774</v>
      </c>
      <c r="C15" s="78">
        <v>0</v>
      </c>
      <c r="D15" s="78">
        <v>-3291167</v>
      </c>
      <c r="E15" s="78">
        <v>-3472181</v>
      </c>
      <c r="F15" s="78">
        <v>-3656207</v>
      </c>
    </row>
    <row r="16" spans="1:6">
      <c r="A16" s="83" t="s">
        <v>1598</v>
      </c>
      <c r="B16" s="78">
        <v>160000</v>
      </c>
      <c r="C16" s="78">
        <v>67490.260000000009</v>
      </c>
      <c r="D16" s="78">
        <v>145000</v>
      </c>
      <c r="E16" s="78">
        <v>152975</v>
      </c>
      <c r="F16" s="78">
        <v>161082.67499999999</v>
      </c>
    </row>
    <row r="17" spans="1:6">
      <c r="A17" s="84" t="s">
        <v>1469</v>
      </c>
      <c r="B17" s="78">
        <v>160000</v>
      </c>
      <c r="C17" s="78">
        <v>67490.260000000009</v>
      </c>
      <c r="D17" s="78">
        <v>145000</v>
      </c>
      <c r="E17" s="78">
        <v>152975</v>
      </c>
      <c r="F17" s="78">
        <v>161082.67499999999</v>
      </c>
    </row>
    <row r="18" spans="1:6">
      <c r="A18" s="85" t="s">
        <v>1602</v>
      </c>
      <c r="B18" s="78">
        <v>160000</v>
      </c>
      <c r="C18" s="78">
        <v>67490.260000000009</v>
      </c>
      <c r="D18" s="78">
        <v>145000</v>
      </c>
      <c r="E18" s="78">
        <v>152975</v>
      </c>
      <c r="F18" s="78">
        <v>161082.67499999999</v>
      </c>
    </row>
    <row r="19" spans="1:6">
      <c r="A19" s="82" t="s">
        <v>1326</v>
      </c>
      <c r="B19" s="78">
        <v>9052632</v>
      </c>
      <c r="C19" s="78">
        <v>4441842.2800000012</v>
      </c>
      <c r="D19" s="78">
        <v>9620360</v>
      </c>
      <c r="E19" s="78">
        <v>10149479.800000003</v>
      </c>
      <c r="F19" s="78">
        <v>10687402.229400001</v>
      </c>
    </row>
    <row r="20" spans="1:6">
      <c r="A20" s="83" t="s">
        <v>1346</v>
      </c>
      <c r="B20" s="78">
        <v>3452426</v>
      </c>
      <c r="C20" s="78">
        <v>2836094.57</v>
      </c>
      <c r="D20" s="78">
        <v>4283978</v>
      </c>
      <c r="E20" s="78">
        <v>4519596.79</v>
      </c>
      <c r="F20" s="78">
        <v>4759135.4198699994</v>
      </c>
    </row>
    <row r="21" spans="1:6">
      <c r="A21" s="84" t="s">
        <v>1469</v>
      </c>
      <c r="B21" s="78">
        <v>3452426</v>
      </c>
      <c r="C21" s="78">
        <v>2836094.57</v>
      </c>
      <c r="D21" s="78">
        <v>4283978</v>
      </c>
      <c r="E21" s="78">
        <v>4519596.79</v>
      </c>
      <c r="F21" s="78">
        <v>4759135.4198699994</v>
      </c>
    </row>
    <row r="22" spans="1:6">
      <c r="A22" s="85" t="s">
        <v>1505</v>
      </c>
      <c r="B22" s="78">
        <v>2535738</v>
      </c>
      <c r="C22" s="78">
        <v>1088414.83</v>
      </c>
      <c r="D22" s="78">
        <v>2650042</v>
      </c>
      <c r="E22" s="78">
        <v>2795794.31</v>
      </c>
      <c r="F22" s="78">
        <v>2943971.4084299998</v>
      </c>
    </row>
    <row r="23" spans="1:6">
      <c r="A23" s="85" t="s">
        <v>1506</v>
      </c>
      <c r="B23" s="78">
        <v>257550</v>
      </c>
      <c r="C23" s="78">
        <v>333392.38</v>
      </c>
      <c r="D23" s="78">
        <v>746102</v>
      </c>
      <c r="E23" s="78">
        <v>787137.61</v>
      </c>
      <c r="F23" s="78">
        <v>828855.90333</v>
      </c>
    </row>
    <row r="24" spans="1:6">
      <c r="A24" s="85" t="s">
        <v>1508</v>
      </c>
      <c r="B24" s="78">
        <v>208849</v>
      </c>
      <c r="C24" s="78">
        <v>105514.97</v>
      </c>
      <c r="D24" s="78">
        <v>217673</v>
      </c>
      <c r="E24" s="78">
        <v>229645.01500000001</v>
      </c>
      <c r="F24" s="78">
        <v>241816.20079500001</v>
      </c>
    </row>
    <row r="25" spans="1:6">
      <c r="A25" s="85" t="s">
        <v>1637</v>
      </c>
      <c r="B25" s="78">
        <v>58345</v>
      </c>
      <c r="C25" s="78">
        <v>45366.65</v>
      </c>
      <c r="D25" s="78">
        <v>135638</v>
      </c>
      <c r="E25" s="78">
        <v>143098.09</v>
      </c>
      <c r="F25" s="78">
        <v>150682.28876999998</v>
      </c>
    </row>
    <row r="26" spans="1:6">
      <c r="A26" s="85" t="s">
        <v>1509</v>
      </c>
      <c r="B26" s="78">
        <v>127573</v>
      </c>
      <c r="C26" s="78">
        <v>59781.520000000004</v>
      </c>
      <c r="D26" s="78">
        <v>286345</v>
      </c>
      <c r="E26" s="78">
        <v>302093.97499999998</v>
      </c>
      <c r="F26" s="78">
        <v>318104.95567499998</v>
      </c>
    </row>
    <row r="27" spans="1:6">
      <c r="A27" s="85" t="s">
        <v>1510</v>
      </c>
      <c r="B27" s="78">
        <v>143423</v>
      </c>
      <c r="C27" s="78">
        <v>57570</v>
      </c>
      <c r="D27" s="78">
        <v>125627</v>
      </c>
      <c r="E27" s="78">
        <v>132536.48499999999</v>
      </c>
      <c r="F27" s="78">
        <v>139560.91870499999</v>
      </c>
    </row>
    <row r="28" spans="1:6">
      <c r="A28" s="85" t="s">
        <v>1511</v>
      </c>
      <c r="B28" s="78">
        <v>120948</v>
      </c>
      <c r="C28" s="78">
        <v>57639.39</v>
      </c>
      <c r="D28" s="78">
        <v>122551</v>
      </c>
      <c r="E28" s="78">
        <v>129291.30499999999</v>
      </c>
      <c r="F28" s="78">
        <v>136143.74416499998</v>
      </c>
    </row>
    <row r="29" spans="1:6">
      <c r="A29" s="85" t="s">
        <v>1512</v>
      </c>
      <c r="B29" s="78">
        <v>0</v>
      </c>
      <c r="C29" s="78">
        <v>1088414.83</v>
      </c>
      <c r="D29" s="78">
        <v>0</v>
      </c>
      <c r="E29" s="78">
        <v>0</v>
      </c>
      <c r="F29" s="78">
        <v>0</v>
      </c>
    </row>
    <row r="30" spans="1:6">
      <c r="A30" s="83" t="s">
        <v>1347</v>
      </c>
      <c r="B30" s="78">
        <v>860460</v>
      </c>
      <c r="C30" s="78">
        <v>440238.51</v>
      </c>
      <c r="D30" s="78">
        <v>910463</v>
      </c>
      <c r="E30" s="78">
        <v>960538.46499999997</v>
      </c>
      <c r="F30" s="78">
        <v>1011447.0036449999</v>
      </c>
    </row>
    <row r="31" spans="1:6">
      <c r="A31" s="84" t="s">
        <v>1469</v>
      </c>
      <c r="B31" s="78">
        <v>860460</v>
      </c>
      <c r="C31" s="78">
        <v>440238.51</v>
      </c>
      <c r="D31" s="78">
        <v>910463</v>
      </c>
      <c r="E31" s="78">
        <v>960538.46499999997</v>
      </c>
      <c r="F31" s="78">
        <v>1011447.0036449999</v>
      </c>
    </row>
    <row r="32" spans="1:6">
      <c r="A32" s="85" t="s">
        <v>1513</v>
      </c>
      <c r="B32" s="78">
        <v>198350</v>
      </c>
      <c r="C32" s="78">
        <v>83435.459999999992</v>
      </c>
      <c r="D32" s="78">
        <v>203840</v>
      </c>
      <c r="E32" s="78">
        <v>215051.2</v>
      </c>
      <c r="F32" s="78">
        <v>226448.9136</v>
      </c>
    </row>
    <row r="33" spans="1:6">
      <c r="A33" s="85" t="s">
        <v>1514</v>
      </c>
      <c r="B33" s="78">
        <v>551361</v>
      </c>
      <c r="C33" s="78">
        <v>227134.13999999998</v>
      </c>
      <c r="D33" s="78">
        <v>547449</v>
      </c>
      <c r="E33" s="78">
        <v>577558.69499999995</v>
      </c>
      <c r="F33" s="78">
        <v>608169.30583499989</v>
      </c>
    </row>
    <row r="34" spans="1:6">
      <c r="A34" s="85" t="s">
        <v>1515</v>
      </c>
      <c r="B34" s="78">
        <v>26608</v>
      </c>
      <c r="C34" s="78">
        <v>11567.96</v>
      </c>
      <c r="D34" s="78">
        <v>27252</v>
      </c>
      <c r="E34" s="78">
        <v>28750.86</v>
      </c>
      <c r="F34" s="78">
        <v>30274.655579999999</v>
      </c>
    </row>
    <row r="35" spans="1:6">
      <c r="A35" s="85" t="s">
        <v>1516</v>
      </c>
      <c r="B35" s="78">
        <v>40135</v>
      </c>
      <c r="C35" s="78">
        <v>16668.490000000002</v>
      </c>
      <c r="D35" s="78">
        <v>42491</v>
      </c>
      <c r="E35" s="78">
        <v>44828.004999999997</v>
      </c>
      <c r="F35" s="78">
        <v>47203.889264999998</v>
      </c>
    </row>
    <row r="36" spans="1:6">
      <c r="A36" s="85" t="s">
        <v>1517</v>
      </c>
      <c r="B36" s="78">
        <v>0</v>
      </c>
      <c r="C36" s="78">
        <v>83435.459999999992</v>
      </c>
      <c r="D36" s="78">
        <v>47958</v>
      </c>
      <c r="E36" s="78">
        <v>50595.69</v>
      </c>
      <c r="F36" s="78">
        <v>53277.261570000002</v>
      </c>
    </row>
    <row r="37" spans="1:6">
      <c r="A37" s="85" t="s">
        <v>1518</v>
      </c>
      <c r="B37" s="78">
        <v>42783</v>
      </c>
      <c r="C37" s="78">
        <v>17427.48</v>
      </c>
      <c r="D37" s="78">
        <v>40167</v>
      </c>
      <c r="E37" s="78">
        <v>42376.184999999998</v>
      </c>
      <c r="F37" s="78">
        <v>44622.122804999999</v>
      </c>
    </row>
    <row r="38" spans="1:6">
      <c r="A38" s="85" t="s">
        <v>1519</v>
      </c>
      <c r="B38" s="78">
        <v>1223</v>
      </c>
      <c r="C38" s="78">
        <v>569.52</v>
      </c>
      <c r="D38" s="78">
        <v>1306</v>
      </c>
      <c r="E38" s="78">
        <v>1377.83</v>
      </c>
      <c r="F38" s="78">
        <v>1450.8549899999998</v>
      </c>
    </row>
    <row r="39" spans="1:6">
      <c r="A39" s="83" t="s">
        <v>1561</v>
      </c>
      <c r="B39" s="78">
        <v>-6206359</v>
      </c>
      <c r="C39" s="78">
        <v>0</v>
      </c>
      <c r="D39" s="78">
        <v>-7372167</v>
      </c>
      <c r="E39" s="78">
        <v>-7777636.1849999996</v>
      </c>
      <c r="F39" s="78">
        <v>-8189850.9028049996</v>
      </c>
    </row>
    <row r="40" spans="1:6">
      <c r="A40" s="84" t="s">
        <v>1469</v>
      </c>
      <c r="B40" s="78">
        <v>-6206359</v>
      </c>
      <c r="C40" s="78">
        <v>0</v>
      </c>
      <c r="D40" s="78">
        <v>-7372167</v>
      </c>
      <c r="E40" s="78">
        <v>-7777636.1849999996</v>
      </c>
      <c r="F40" s="78">
        <v>-8189850.9028049996</v>
      </c>
    </row>
    <row r="41" spans="1:6">
      <c r="A41" s="85" t="s">
        <v>1638</v>
      </c>
      <c r="B41" s="78">
        <v>-6206359</v>
      </c>
      <c r="C41" s="78">
        <v>0</v>
      </c>
      <c r="D41" s="78">
        <v>-7372167</v>
      </c>
      <c r="E41" s="78">
        <v>-7777636.1849999996</v>
      </c>
      <c r="F41" s="78">
        <v>-8189850.9028049996</v>
      </c>
    </row>
    <row r="42" spans="1:6">
      <c r="A42" s="83" t="s">
        <v>1540</v>
      </c>
      <c r="B42" s="78">
        <v>1340000</v>
      </c>
      <c r="C42" s="78">
        <v>0</v>
      </c>
      <c r="D42" s="78">
        <v>1500000</v>
      </c>
      <c r="E42" s="78">
        <v>1582500</v>
      </c>
      <c r="F42" s="78">
        <v>1666372.5</v>
      </c>
    </row>
    <row r="43" spans="1:6">
      <c r="A43" s="84" t="s">
        <v>1469</v>
      </c>
      <c r="B43" s="78">
        <v>1340000</v>
      </c>
      <c r="C43" s="78">
        <v>0</v>
      </c>
      <c r="D43" s="78">
        <v>1500000</v>
      </c>
      <c r="E43" s="78">
        <v>1582500</v>
      </c>
      <c r="F43" s="78">
        <v>1666372.5</v>
      </c>
    </row>
    <row r="44" spans="1:6">
      <c r="A44" s="85" t="s">
        <v>1541</v>
      </c>
      <c r="B44" s="78">
        <v>1340000</v>
      </c>
      <c r="C44" s="78">
        <v>0</v>
      </c>
      <c r="D44" s="78">
        <v>1500000</v>
      </c>
      <c r="E44" s="78">
        <v>1582500</v>
      </c>
      <c r="F44" s="78">
        <v>1666372.5</v>
      </c>
    </row>
    <row r="45" spans="1:6">
      <c r="A45" s="83" t="s">
        <v>1353</v>
      </c>
      <c r="B45" s="78">
        <v>8647251</v>
      </c>
      <c r="C45" s="78">
        <v>966351.59999999986</v>
      </c>
      <c r="D45" s="78">
        <v>9421927</v>
      </c>
      <c r="E45" s="78">
        <v>9940132.9850000013</v>
      </c>
      <c r="F45" s="78">
        <v>10466960.033205001</v>
      </c>
    </row>
    <row r="46" spans="1:6">
      <c r="A46" s="84" t="s">
        <v>1469</v>
      </c>
      <c r="B46" s="78">
        <v>8647251</v>
      </c>
      <c r="C46" s="78">
        <v>966351.59999999986</v>
      </c>
      <c r="D46" s="78">
        <v>9421927</v>
      </c>
      <c r="E46" s="78">
        <v>9940132.9850000013</v>
      </c>
      <c r="F46" s="78">
        <v>10466960.033205001</v>
      </c>
    </row>
    <row r="47" spans="1:6">
      <c r="A47" s="85" t="s">
        <v>1529</v>
      </c>
      <c r="B47" s="78">
        <v>2366</v>
      </c>
      <c r="C47" s="78">
        <v>0</v>
      </c>
      <c r="D47" s="78">
        <v>2366</v>
      </c>
      <c r="E47" s="78">
        <v>2496.13</v>
      </c>
      <c r="F47" s="78">
        <v>2628.4248900000002</v>
      </c>
    </row>
    <row r="48" spans="1:6">
      <c r="A48" s="85" t="s">
        <v>1536</v>
      </c>
      <c r="B48" s="78">
        <v>200000</v>
      </c>
      <c r="C48" s="78">
        <v>60688.210000000006</v>
      </c>
      <c r="D48" s="78">
        <v>200000</v>
      </c>
      <c r="E48" s="78">
        <v>211000</v>
      </c>
      <c r="F48" s="78">
        <v>222183</v>
      </c>
    </row>
    <row r="49" spans="1:6">
      <c r="A49" s="85" t="s">
        <v>1639</v>
      </c>
      <c r="B49" s="78">
        <v>3341999</v>
      </c>
      <c r="C49" s="78">
        <v>0</v>
      </c>
      <c r="D49" s="78">
        <v>2369812</v>
      </c>
      <c r="E49" s="78">
        <v>2500151.66</v>
      </c>
      <c r="F49" s="78">
        <v>2632659.6979800002</v>
      </c>
    </row>
    <row r="50" spans="1:6">
      <c r="A50" s="85" t="s">
        <v>1814</v>
      </c>
      <c r="B50" s="78">
        <v>270000</v>
      </c>
      <c r="C50" s="78">
        <v>127589.01999999999</v>
      </c>
      <c r="D50" s="78">
        <v>1581771</v>
      </c>
      <c r="E50" s="78">
        <v>1668768.405</v>
      </c>
      <c r="F50" s="78">
        <v>1757213.1304649999</v>
      </c>
    </row>
    <row r="51" spans="1:6">
      <c r="A51" s="85" t="s">
        <v>1641</v>
      </c>
      <c r="B51" s="78">
        <v>500000</v>
      </c>
      <c r="C51" s="78">
        <v>256980.16999999998</v>
      </c>
      <c r="D51" s="78">
        <v>500000</v>
      </c>
      <c r="E51" s="78">
        <v>527500</v>
      </c>
      <c r="F51" s="78">
        <v>555457.5</v>
      </c>
    </row>
    <row r="52" spans="1:6">
      <c r="A52" s="85" t="s">
        <v>1795</v>
      </c>
      <c r="B52" s="78">
        <v>2864360</v>
      </c>
      <c r="C52" s="78">
        <v>140784</v>
      </c>
      <c r="D52" s="78">
        <v>3420584</v>
      </c>
      <c r="E52" s="78">
        <v>3608716.12</v>
      </c>
      <c r="F52" s="78">
        <v>3799978.07436</v>
      </c>
    </row>
    <row r="53" spans="1:6">
      <c r="A53" s="85" t="s">
        <v>1542</v>
      </c>
      <c r="B53" s="78">
        <v>659577</v>
      </c>
      <c r="C53" s="78">
        <v>11567.83</v>
      </c>
      <c r="D53" s="78">
        <v>659577</v>
      </c>
      <c r="E53" s="78">
        <v>695853.73499999999</v>
      </c>
      <c r="F53" s="78">
        <v>732733.98295500001</v>
      </c>
    </row>
    <row r="54" spans="1:6">
      <c r="A54" s="85" t="s">
        <v>1557</v>
      </c>
      <c r="B54" s="78">
        <v>47323</v>
      </c>
      <c r="C54" s="78">
        <v>1071.7</v>
      </c>
      <c r="D54" s="78">
        <v>47323</v>
      </c>
      <c r="E54" s="78">
        <v>49925.764999999999</v>
      </c>
      <c r="F54" s="78">
        <v>52571.830544999997</v>
      </c>
    </row>
    <row r="55" spans="1:6">
      <c r="A55" s="85" t="s">
        <v>1521</v>
      </c>
      <c r="B55" s="78">
        <v>761626</v>
      </c>
      <c r="C55" s="78">
        <v>367670.67</v>
      </c>
      <c r="D55" s="78">
        <v>640494</v>
      </c>
      <c r="E55" s="78">
        <v>675721.17</v>
      </c>
      <c r="F55" s="78">
        <v>711534.39201000007</v>
      </c>
    </row>
    <row r="56" spans="1:6">
      <c r="A56" s="83" t="s">
        <v>1349</v>
      </c>
      <c r="B56" s="78">
        <v>218982</v>
      </c>
      <c r="C56" s="78">
        <v>121958.08</v>
      </c>
      <c r="D56" s="78">
        <v>118535</v>
      </c>
      <c r="E56" s="78">
        <v>125054.425</v>
      </c>
      <c r="F56" s="78">
        <v>131682.30952499999</v>
      </c>
    </row>
    <row r="57" spans="1:6">
      <c r="A57" s="84" t="s">
        <v>1469</v>
      </c>
      <c r="B57" s="78">
        <v>218982</v>
      </c>
      <c r="C57" s="78">
        <v>121958.08</v>
      </c>
      <c r="D57" s="78">
        <v>118535</v>
      </c>
      <c r="E57" s="78">
        <v>125054.425</v>
      </c>
      <c r="F57" s="78">
        <v>131682.30952499999</v>
      </c>
    </row>
    <row r="58" spans="1:6">
      <c r="A58" s="85" t="s">
        <v>1544</v>
      </c>
      <c r="B58" s="78">
        <v>218982</v>
      </c>
      <c r="C58" s="78">
        <v>121958.08</v>
      </c>
      <c r="D58" s="78">
        <v>118535</v>
      </c>
      <c r="E58" s="78">
        <v>125054.425</v>
      </c>
      <c r="F58" s="78">
        <v>131682.30952499999</v>
      </c>
    </row>
    <row r="59" spans="1:6">
      <c r="A59" s="83" t="s">
        <v>1350</v>
      </c>
      <c r="B59" s="78">
        <v>739872</v>
      </c>
      <c r="C59" s="78">
        <v>77199.51999999999</v>
      </c>
      <c r="D59" s="78">
        <v>757624</v>
      </c>
      <c r="E59" s="78">
        <v>799293.32</v>
      </c>
      <c r="F59" s="78">
        <v>841655.86596000008</v>
      </c>
    </row>
    <row r="60" spans="1:6">
      <c r="A60" s="84" t="s">
        <v>1469</v>
      </c>
      <c r="B60" s="78">
        <v>739872</v>
      </c>
      <c r="C60" s="78">
        <v>77199.51999999999</v>
      </c>
      <c r="D60" s="78">
        <v>757624</v>
      </c>
      <c r="E60" s="78">
        <v>799293.32</v>
      </c>
      <c r="F60" s="78">
        <v>841655.86596000008</v>
      </c>
    </row>
    <row r="61" spans="1:6">
      <c r="A61" s="85" t="s">
        <v>1522</v>
      </c>
      <c r="B61" s="78">
        <v>5324</v>
      </c>
      <c r="C61" s="78">
        <v>2568.3200000000002</v>
      </c>
      <c r="D61" s="78">
        <v>5324</v>
      </c>
      <c r="E61" s="78">
        <v>5616.82</v>
      </c>
      <c r="F61" s="78">
        <v>5914.5114599999997</v>
      </c>
    </row>
    <row r="62" spans="1:6">
      <c r="A62" s="85" t="s">
        <v>1533</v>
      </c>
      <c r="B62" s="78">
        <v>60000</v>
      </c>
      <c r="C62" s="78">
        <v>31924.359999999997</v>
      </c>
      <c r="D62" s="78">
        <v>60000</v>
      </c>
      <c r="E62" s="78">
        <v>63300</v>
      </c>
      <c r="F62" s="78">
        <v>66654.899999999994</v>
      </c>
    </row>
    <row r="63" spans="1:6">
      <c r="A63" s="85" t="s">
        <v>1649</v>
      </c>
      <c r="B63" s="78">
        <v>4496</v>
      </c>
      <c r="C63" s="78">
        <v>0</v>
      </c>
      <c r="D63" s="78">
        <v>4496</v>
      </c>
      <c r="E63" s="78">
        <v>4743.28</v>
      </c>
      <c r="F63" s="78">
        <v>4994.6738399999995</v>
      </c>
    </row>
    <row r="64" spans="1:6">
      <c r="A64" s="85" t="s">
        <v>1535</v>
      </c>
      <c r="B64" s="78">
        <v>235675</v>
      </c>
      <c r="C64" s="78">
        <v>0</v>
      </c>
      <c r="D64" s="78">
        <v>235675</v>
      </c>
      <c r="E64" s="78">
        <v>248637.125</v>
      </c>
      <c r="F64" s="78">
        <v>261814.89262500001</v>
      </c>
    </row>
    <row r="65" spans="1:6">
      <c r="A65" s="85" t="s">
        <v>1530</v>
      </c>
      <c r="B65" s="78">
        <v>119</v>
      </c>
      <c r="C65" s="78">
        <v>119</v>
      </c>
      <c r="D65" s="78">
        <v>119</v>
      </c>
      <c r="E65" s="78">
        <v>125.545</v>
      </c>
      <c r="F65" s="78">
        <v>132.19888499999999</v>
      </c>
    </row>
    <row r="66" spans="1:6">
      <c r="A66" s="85" t="s">
        <v>1524</v>
      </c>
      <c r="B66" s="78">
        <v>38955</v>
      </c>
      <c r="C66" s="78">
        <v>0</v>
      </c>
      <c r="D66" s="78">
        <v>46411</v>
      </c>
      <c r="E66" s="78">
        <v>48963.605000000003</v>
      </c>
      <c r="F66" s="78">
        <v>51558.676065000007</v>
      </c>
    </row>
    <row r="67" spans="1:6">
      <c r="A67" s="85" t="s">
        <v>1525</v>
      </c>
      <c r="B67" s="78">
        <v>50000</v>
      </c>
      <c r="C67" s="78">
        <v>0</v>
      </c>
      <c r="D67" s="78">
        <v>50000</v>
      </c>
      <c r="E67" s="78">
        <v>52750</v>
      </c>
      <c r="F67" s="78">
        <v>55545.75</v>
      </c>
    </row>
    <row r="68" spans="1:6">
      <c r="A68" s="85" t="s">
        <v>1526</v>
      </c>
      <c r="B68" s="78">
        <v>4141</v>
      </c>
      <c r="C68" s="78">
        <v>403.81999999999994</v>
      </c>
      <c r="D68" s="78">
        <v>4141</v>
      </c>
      <c r="E68" s="78">
        <v>4368.7550000000001</v>
      </c>
      <c r="F68" s="78">
        <v>4600.2990150000005</v>
      </c>
    </row>
    <row r="69" spans="1:6">
      <c r="A69" s="85" t="s">
        <v>1534</v>
      </c>
      <c r="B69" s="78">
        <v>59154</v>
      </c>
      <c r="C69" s="78">
        <v>5988.92</v>
      </c>
      <c r="D69" s="78">
        <v>59154</v>
      </c>
      <c r="E69" s="78">
        <v>62407.47</v>
      </c>
      <c r="F69" s="78">
        <v>65715.065910000005</v>
      </c>
    </row>
    <row r="70" spans="1:6">
      <c r="A70" s="85" t="s">
        <v>1553</v>
      </c>
      <c r="B70" s="78">
        <v>1183</v>
      </c>
      <c r="C70" s="78">
        <v>0</v>
      </c>
      <c r="D70" s="78">
        <v>1183</v>
      </c>
      <c r="E70" s="78">
        <v>1248.0650000000001</v>
      </c>
      <c r="F70" s="78">
        <v>1314.2124450000001</v>
      </c>
    </row>
    <row r="71" spans="1:6">
      <c r="A71" s="85" t="s">
        <v>1532</v>
      </c>
      <c r="B71" s="78">
        <v>1183</v>
      </c>
      <c r="C71" s="78">
        <v>0</v>
      </c>
      <c r="D71" s="78">
        <v>1183</v>
      </c>
      <c r="E71" s="78">
        <v>1248.0650000000001</v>
      </c>
      <c r="F71" s="78">
        <v>1314.2124450000001</v>
      </c>
    </row>
    <row r="72" spans="1:6">
      <c r="A72" s="85" t="s">
        <v>1527</v>
      </c>
      <c r="B72" s="78">
        <v>9465</v>
      </c>
      <c r="C72" s="78">
        <v>9465</v>
      </c>
      <c r="D72" s="78">
        <v>9465</v>
      </c>
      <c r="E72" s="78">
        <v>9985.5750000000007</v>
      </c>
      <c r="F72" s="78">
        <v>10514.810475</v>
      </c>
    </row>
    <row r="73" spans="1:6">
      <c r="A73" s="85" t="s">
        <v>1528</v>
      </c>
      <c r="B73" s="78">
        <v>15445</v>
      </c>
      <c r="C73" s="78">
        <v>5962.6</v>
      </c>
      <c r="D73" s="78">
        <v>25741</v>
      </c>
      <c r="E73" s="78">
        <v>27156.755000000001</v>
      </c>
      <c r="F73" s="78">
        <v>28596.063015</v>
      </c>
    </row>
    <row r="74" spans="1:6">
      <c r="A74" s="85" t="s">
        <v>1554</v>
      </c>
      <c r="B74" s="78">
        <v>250000</v>
      </c>
      <c r="C74" s="78">
        <v>20767.5</v>
      </c>
      <c r="D74" s="78">
        <v>250000</v>
      </c>
      <c r="E74" s="78">
        <v>263750</v>
      </c>
      <c r="F74" s="78">
        <v>277728.75</v>
      </c>
    </row>
    <row r="75" spans="1:6">
      <c r="A75" s="85" t="s">
        <v>1656</v>
      </c>
      <c r="B75" s="78">
        <v>4732</v>
      </c>
      <c r="C75" s="78">
        <v>0</v>
      </c>
      <c r="D75" s="78">
        <v>4732</v>
      </c>
      <c r="E75" s="78">
        <v>4992.26</v>
      </c>
      <c r="F75" s="78">
        <v>5256.8497800000005</v>
      </c>
    </row>
    <row r="76" spans="1:6">
      <c r="A76" s="82" t="s">
        <v>1327</v>
      </c>
      <c r="B76" s="78">
        <v>1107313</v>
      </c>
      <c r="C76" s="78">
        <v>31105.719999999998</v>
      </c>
      <c r="D76" s="78">
        <v>1025907</v>
      </c>
      <c r="E76" s="78">
        <v>1082331.885</v>
      </c>
      <c r="F76" s="78">
        <v>1139695.4749050001</v>
      </c>
    </row>
    <row r="77" spans="1:6">
      <c r="A77" s="83" t="s">
        <v>1687</v>
      </c>
      <c r="B77" s="78">
        <v>-34000</v>
      </c>
      <c r="C77" s="78">
        <v>-17791.98</v>
      </c>
      <c r="D77" s="78">
        <v>-35000</v>
      </c>
      <c r="E77" s="78">
        <v>-36925</v>
      </c>
      <c r="F77" s="78">
        <v>-38882.025000000001</v>
      </c>
    </row>
    <row r="78" spans="1:6">
      <c r="A78" s="84" t="s">
        <v>1469</v>
      </c>
      <c r="B78" s="78">
        <v>-34000</v>
      </c>
      <c r="C78" s="78">
        <v>-17791.98</v>
      </c>
      <c r="D78" s="78">
        <v>-35000</v>
      </c>
      <c r="E78" s="78">
        <v>-36925</v>
      </c>
      <c r="F78" s="78">
        <v>-38882.025000000001</v>
      </c>
    </row>
    <row r="79" spans="1:6">
      <c r="A79" s="85" t="s">
        <v>1824</v>
      </c>
      <c r="B79" s="78">
        <v>-34000</v>
      </c>
      <c r="C79" s="78">
        <v>-17791.98</v>
      </c>
      <c r="D79" s="78">
        <v>-35000</v>
      </c>
      <c r="E79" s="78">
        <v>-36925</v>
      </c>
      <c r="F79" s="78">
        <v>-38882.025000000001</v>
      </c>
    </row>
    <row r="80" spans="1:6">
      <c r="A80" s="83" t="s">
        <v>1689</v>
      </c>
      <c r="B80" s="78">
        <v>1141313</v>
      </c>
      <c r="C80" s="78">
        <v>48897.7</v>
      </c>
      <c r="D80" s="78">
        <v>1060907</v>
      </c>
      <c r="E80" s="78">
        <v>1119256.885</v>
      </c>
      <c r="F80" s="78">
        <v>1178577.499905</v>
      </c>
    </row>
    <row r="81" spans="1:6">
      <c r="A81" s="84" t="s">
        <v>1469</v>
      </c>
      <c r="B81" s="78">
        <v>1141313</v>
      </c>
      <c r="C81" s="78">
        <v>48897.7</v>
      </c>
      <c r="D81" s="78">
        <v>1060907</v>
      </c>
      <c r="E81" s="78">
        <v>1119256.885</v>
      </c>
      <c r="F81" s="78">
        <v>1178577.499905</v>
      </c>
    </row>
    <row r="82" spans="1:6">
      <c r="A82" s="85" t="s">
        <v>1690</v>
      </c>
      <c r="B82" s="78">
        <v>866313</v>
      </c>
      <c r="C82" s="78">
        <v>0</v>
      </c>
      <c r="D82" s="78">
        <v>867907</v>
      </c>
      <c r="E82" s="78">
        <v>915641.88500000001</v>
      </c>
      <c r="F82" s="78">
        <v>964170.904905</v>
      </c>
    </row>
    <row r="83" spans="1:6">
      <c r="A83" s="85" t="s">
        <v>1825</v>
      </c>
      <c r="B83" s="78">
        <v>275000</v>
      </c>
      <c r="C83" s="78">
        <v>48897.7</v>
      </c>
      <c r="D83" s="78">
        <v>193000</v>
      </c>
      <c r="E83" s="78">
        <v>203615</v>
      </c>
      <c r="F83" s="78">
        <v>214406.595</v>
      </c>
    </row>
    <row r="84" spans="1:6">
      <c r="A84" s="82" t="s">
        <v>1345</v>
      </c>
      <c r="B84" s="78">
        <v>1704071</v>
      </c>
      <c r="C84" s="78">
        <v>1474676.7599999998</v>
      </c>
      <c r="D84" s="78">
        <v>0</v>
      </c>
      <c r="E84" s="78">
        <v>0.18500000122003257</v>
      </c>
      <c r="F84" s="78">
        <v>-0.21219499965081923</v>
      </c>
    </row>
    <row r="85" spans="1:6">
      <c r="B85"/>
      <c r="C85"/>
      <c r="D85"/>
      <c r="E85"/>
    </row>
    <row r="86" spans="1:6">
      <c r="B86"/>
      <c r="C86"/>
      <c r="D86"/>
      <c r="E86"/>
    </row>
    <row r="87" spans="1:6">
      <c r="B87"/>
      <c r="C87"/>
      <c r="D87"/>
      <c r="E87"/>
    </row>
    <row r="88" spans="1:6">
      <c r="B88"/>
      <c r="C88"/>
      <c r="D88"/>
      <c r="E88"/>
    </row>
    <row r="89" spans="1:6">
      <c r="B89"/>
      <c r="C89"/>
      <c r="D89"/>
      <c r="E89"/>
    </row>
    <row r="90" spans="1:6">
      <c r="B90"/>
      <c r="C90"/>
      <c r="D90"/>
      <c r="E90"/>
    </row>
    <row r="91" spans="1:6">
      <c r="B91"/>
      <c r="C91"/>
      <c r="D91"/>
      <c r="E91"/>
    </row>
    <row r="92" spans="1:6">
      <c r="B92"/>
      <c r="C92"/>
      <c r="D92"/>
      <c r="E92"/>
    </row>
    <row r="93" spans="1:6">
      <c r="B93"/>
      <c r="C93"/>
      <c r="D93"/>
      <c r="E93"/>
    </row>
    <row r="94" spans="1:6">
      <c r="B94"/>
      <c r="C94"/>
      <c r="D94"/>
      <c r="E94"/>
    </row>
    <row r="95" spans="1:6">
      <c r="B95"/>
      <c r="C95"/>
      <c r="D95"/>
      <c r="E95"/>
    </row>
    <row r="96" spans="1:6">
      <c r="B96"/>
      <c r="C96"/>
      <c r="D96"/>
      <c r="E96"/>
    </row>
    <row r="97" spans="2:5">
      <c r="B97"/>
      <c r="C97"/>
      <c r="D97"/>
      <c r="E97"/>
    </row>
    <row r="98" spans="2:5">
      <c r="B98"/>
      <c r="C98"/>
      <c r="D98"/>
      <c r="E98"/>
    </row>
    <row r="99" spans="2:5">
      <c r="B99"/>
      <c r="C99"/>
      <c r="D99"/>
      <c r="E99"/>
    </row>
    <row r="100" spans="2:5">
      <c r="B100"/>
      <c r="C100"/>
      <c r="D100"/>
      <c r="E100"/>
    </row>
    <row r="101" spans="2:5">
      <c r="B101"/>
      <c r="C101"/>
      <c r="D101"/>
      <c r="E101"/>
    </row>
    <row r="102" spans="2:5">
      <c r="B102"/>
      <c r="C102"/>
      <c r="D102"/>
      <c r="E102"/>
    </row>
    <row r="103" spans="2:5">
      <c r="B103"/>
      <c r="C103"/>
      <c r="D103"/>
      <c r="E103"/>
    </row>
    <row r="104" spans="2:5">
      <c r="B104"/>
      <c r="C104"/>
      <c r="D104"/>
      <c r="E104"/>
    </row>
    <row r="105" spans="2:5">
      <c r="B105"/>
      <c r="C105"/>
      <c r="D105"/>
      <c r="E105"/>
    </row>
    <row r="106" spans="2:5">
      <c r="B106"/>
      <c r="C106"/>
      <c r="D106"/>
      <c r="E106"/>
    </row>
    <row r="107" spans="2:5">
      <c r="B107"/>
      <c r="C107"/>
      <c r="D107"/>
      <c r="E107"/>
    </row>
    <row r="108" spans="2:5">
      <c r="B108"/>
      <c r="C108"/>
      <c r="D108"/>
      <c r="E108"/>
    </row>
    <row r="109" spans="2:5">
      <c r="B109"/>
      <c r="C109"/>
      <c r="D109"/>
      <c r="E109"/>
    </row>
    <row r="110" spans="2:5">
      <c r="B110"/>
      <c r="C110"/>
      <c r="D110"/>
      <c r="E110"/>
    </row>
    <row r="111" spans="2:5">
      <c r="B111"/>
      <c r="C111"/>
      <c r="D111"/>
      <c r="E111"/>
    </row>
    <row r="112" spans="2:5">
      <c r="B112"/>
      <c r="C112"/>
      <c r="D112"/>
      <c r="E112"/>
    </row>
    <row r="113" spans="2:5">
      <c r="B113"/>
      <c r="C113"/>
      <c r="D113"/>
      <c r="E113"/>
    </row>
    <row r="114" spans="2:5">
      <c r="B114"/>
      <c r="C114"/>
      <c r="D114"/>
      <c r="E114"/>
    </row>
    <row r="115" spans="2:5">
      <c r="B115"/>
      <c r="C115"/>
      <c r="D115"/>
      <c r="E115"/>
    </row>
    <row r="116" spans="2:5">
      <c r="B116"/>
      <c r="C116"/>
      <c r="D116"/>
      <c r="E116"/>
    </row>
    <row r="117" spans="2:5">
      <c r="B117"/>
      <c r="C117"/>
      <c r="D117"/>
      <c r="E117"/>
    </row>
    <row r="118" spans="2:5">
      <c r="B118"/>
      <c r="C118"/>
      <c r="D118"/>
      <c r="E118"/>
    </row>
    <row r="119" spans="2:5">
      <c r="B119"/>
      <c r="C119"/>
      <c r="D119"/>
      <c r="E119"/>
    </row>
    <row r="120" spans="2:5">
      <c r="B120"/>
      <c r="C120"/>
      <c r="D120"/>
      <c r="E120"/>
    </row>
    <row r="121" spans="2:5">
      <c r="B121"/>
      <c r="C121"/>
      <c r="D121"/>
      <c r="E121"/>
    </row>
    <row r="122" spans="2:5">
      <c r="B122"/>
      <c r="C122"/>
      <c r="D122"/>
      <c r="E122"/>
    </row>
    <row r="123" spans="2:5">
      <c r="B123"/>
      <c r="C123"/>
      <c r="D123"/>
      <c r="E123"/>
    </row>
    <row r="124" spans="2:5">
      <c r="B124"/>
      <c r="C124"/>
      <c r="D124"/>
      <c r="E124"/>
    </row>
    <row r="125" spans="2:5">
      <c r="B125"/>
      <c r="C125"/>
      <c r="D125"/>
      <c r="E125"/>
    </row>
    <row r="126" spans="2:5">
      <c r="B126"/>
      <c r="C126"/>
      <c r="D126"/>
      <c r="E126"/>
    </row>
    <row r="127" spans="2:5">
      <c r="B127"/>
      <c r="C127"/>
      <c r="D127"/>
      <c r="E127"/>
    </row>
    <row r="128" spans="2:5">
      <c r="B128"/>
      <c r="C128"/>
      <c r="D128"/>
      <c r="E128"/>
    </row>
    <row r="129" spans="2:5">
      <c r="B129"/>
      <c r="C129"/>
      <c r="D129"/>
      <c r="E129"/>
    </row>
    <row r="130" spans="2:5">
      <c r="B130"/>
      <c r="C130"/>
      <c r="D130"/>
      <c r="E130"/>
    </row>
    <row r="131" spans="2:5">
      <c r="B131"/>
      <c r="C131"/>
      <c r="D131"/>
      <c r="E131"/>
    </row>
    <row r="132" spans="2:5">
      <c r="B132"/>
      <c r="C132"/>
      <c r="D132"/>
      <c r="E132"/>
    </row>
    <row r="133" spans="2:5">
      <c r="B133"/>
      <c r="C133"/>
      <c r="D133"/>
      <c r="E133"/>
    </row>
    <row r="134" spans="2:5">
      <c r="B134"/>
      <c r="C134"/>
      <c r="D134"/>
      <c r="E134"/>
    </row>
    <row r="135" spans="2:5">
      <c r="B135"/>
      <c r="C135"/>
      <c r="D135"/>
      <c r="E135"/>
    </row>
    <row r="136" spans="2:5">
      <c r="B136"/>
      <c r="C136"/>
      <c r="D136"/>
      <c r="E136"/>
    </row>
    <row r="137" spans="2:5">
      <c r="B137"/>
      <c r="C137"/>
      <c r="D137"/>
      <c r="E137"/>
    </row>
    <row r="138" spans="2:5">
      <c r="B138"/>
      <c r="C138"/>
      <c r="D138"/>
      <c r="E138"/>
    </row>
    <row r="139" spans="2:5">
      <c r="B139"/>
      <c r="C139"/>
      <c r="D139"/>
      <c r="E139"/>
    </row>
    <row r="140" spans="2:5">
      <c r="B140"/>
      <c r="C140"/>
      <c r="D140"/>
      <c r="E140"/>
    </row>
    <row r="141" spans="2:5">
      <c r="B141"/>
      <c r="C141"/>
      <c r="D141"/>
      <c r="E141"/>
    </row>
    <row r="142" spans="2:5">
      <c r="B142"/>
      <c r="C142"/>
      <c r="D142"/>
      <c r="E142"/>
    </row>
    <row r="143" spans="2:5">
      <c r="B143"/>
      <c r="C143"/>
      <c r="D143"/>
      <c r="E143"/>
    </row>
    <row r="144" spans="2:5">
      <c r="B144"/>
      <c r="C144"/>
      <c r="D144"/>
      <c r="E144"/>
    </row>
    <row r="145" spans="2:5">
      <c r="B145"/>
      <c r="C145"/>
      <c r="D145"/>
      <c r="E145"/>
    </row>
    <row r="146" spans="2:5">
      <c r="B146"/>
      <c r="C146"/>
      <c r="D146"/>
      <c r="E146"/>
    </row>
    <row r="147" spans="2:5">
      <c r="B147"/>
      <c r="C147"/>
      <c r="D147"/>
      <c r="E147"/>
    </row>
    <row r="148" spans="2:5">
      <c r="B148"/>
      <c r="C148"/>
      <c r="D148"/>
      <c r="E148"/>
    </row>
    <row r="149" spans="2:5">
      <c r="B149"/>
      <c r="C149"/>
      <c r="D149"/>
      <c r="E149"/>
    </row>
    <row r="150" spans="2:5">
      <c r="B150"/>
      <c r="C150"/>
      <c r="D150"/>
      <c r="E150"/>
    </row>
    <row r="151" spans="2:5">
      <c r="B151"/>
      <c r="C151"/>
      <c r="D151"/>
      <c r="E151"/>
    </row>
    <row r="152" spans="2:5">
      <c r="B152"/>
      <c r="C152"/>
      <c r="D152"/>
      <c r="E152"/>
    </row>
    <row r="153" spans="2:5">
      <c r="B153"/>
      <c r="C153"/>
      <c r="D153"/>
      <c r="E153"/>
    </row>
    <row r="154" spans="2:5">
      <c r="B154"/>
      <c r="C154"/>
      <c r="D154"/>
      <c r="E154"/>
    </row>
    <row r="155" spans="2:5">
      <c r="B155"/>
      <c r="C155"/>
      <c r="D155"/>
      <c r="E155"/>
    </row>
    <row r="156" spans="2:5">
      <c r="B156"/>
      <c r="C156"/>
      <c r="D156"/>
      <c r="E156"/>
    </row>
    <row r="157" spans="2:5">
      <c r="B157"/>
      <c r="C157"/>
      <c r="D157"/>
      <c r="E157"/>
    </row>
    <row r="158" spans="2:5">
      <c r="B158"/>
      <c r="C158"/>
      <c r="D158"/>
      <c r="E158"/>
    </row>
    <row r="159" spans="2:5">
      <c r="B159"/>
      <c r="C159"/>
      <c r="D159"/>
      <c r="E159"/>
    </row>
    <row r="160" spans="2:5">
      <c r="B160"/>
      <c r="C160"/>
      <c r="D160"/>
      <c r="E160"/>
    </row>
    <row r="161" spans="2:5">
      <c r="B161"/>
      <c r="C161"/>
      <c r="D161"/>
      <c r="E161"/>
    </row>
    <row r="162" spans="2:5">
      <c r="B162"/>
      <c r="C162"/>
      <c r="D162"/>
      <c r="E162"/>
    </row>
    <row r="163" spans="2:5">
      <c r="B163"/>
      <c r="C163"/>
      <c r="D163"/>
      <c r="E163"/>
    </row>
    <row r="164" spans="2:5">
      <c r="B164"/>
      <c r="C164"/>
      <c r="D164"/>
      <c r="E164"/>
    </row>
    <row r="165" spans="2:5">
      <c r="B165"/>
      <c r="C165"/>
      <c r="D165"/>
      <c r="E165"/>
    </row>
    <row r="166" spans="2:5">
      <c r="B166"/>
      <c r="C166"/>
      <c r="D166"/>
      <c r="E166"/>
    </row>
    <row r="167" spans="2:5">
      <c r="B167"/>
      <c r="C167"/>
      <c r="D167"/>
      <c r="E167"/>
    </row>
    <row r="168" spans="2:5">
      <c r="B168"/>
      <c r="C168"/>
      <c r="D168"/>
      <c r="E168"/>
    </row>
    <row r="169" spans="2:5">
      <c r="B169"/>
      <c r="C169"/>
      <c r="D169"/>
      <c r="E169"/>
    </row>
    <row r="170" spans="2:5">
      <c r="B170"/>
      <c r="C170"/>
      <c r="D170"/>
      <c r="E170"/>
    </row>
    <row r="171" spans="2:5">
      <c r="B171"/>
      <c r="C171"/>
      <c r="D171"/>
      <c r="E171"/>
    </row>
    <row r="172" spans="2:5">
      <c r="B172"/>
      <c r="C172"/>
      <c r="D172"/>
      <c r="E172"/>
    </row>
    <row r="173" spans="2:5">
      <c r="B173"/>
      <c r="C173"/>
      <c r="D173"/>
      <c r="E173"/>
    </row>
    <row r="174" spans="2:5">
      <c r="B174"/>
      <c r="C174"/>
      <c r="D174"/>
      <c r="E174"/>
    </row>
    <row r="175" spans="2:5">
      <c r="B175"/>
      <c r="C175"/>
      <c r="D175"/>
      <c r="E175"/>
    </row>
    <row r="176" spans="2:5">
      <c r="B176"/>
      <c r="C176"/>
      <c r="D176"/>
      <c r="E176"/>
    </row>
    <row r="177" spans="2:5">
      <c r="B177"/>
      <c r="C177"/>
      <c r="D177"/>
      <c r="E177"/>
    </row>
    <row r="178" spans="2:5">
      <c r="B178"/>
      <c r="C178"/>
      <c r="D178"/>
      <c r="E178"/>
    </row>
    <row r="179" spans="2:5">
      <c r="B179"/>
      <c r="C179"/>
      <c r="D179"/>
      <c r="E179"/>
    </row>
    <row r="180" spans="2:5">
      <c r="B180"/>
      <c r="C180"/>
      <c r="D180"/>
      <c r="E180"/>
    </row>
    <row r="181" spans="2:5">
      <c r="B181"/>
      <c r="C181"/>
      <c r="D181"/>
      <c r="E181"/>
    </row>
    <row r="182" spans="2:5">
      <c r="B182"/>
      <c r="C182"/>
      <c r="D182"/>
      <c r="E182"/>
    </row>
    <row r="183" spans="2:5">
      <c r="B183"/>
      <c r="C183"/>
      <c r="D183"/>
      <c r="E183"/>
    </row>
    <row r="184" spans="2:5">
      <c r="B184"/>
      <c r="C184"/>
      <c r="D184"/>
      <c r="E184"/>
    </row>
    <row r="185" spans="2:5">
      <c r="B185"/>
      <c r="C185"/>
      <c r="D185"/>
      <c r="E185"/>
    </row>
    <row r="186" spans="2:5">
      <c r="B186"/>
      <c r="C186"/>
      <c r="D186"/>
      <c r="E186"/>
    </row>
    <row r="187" spans="2:5">
      <c r="B187"/>
      <c r="C187"/>
      <c r="D187"/>
      <c r="E187"/>
    </row>
    <row r="188" spans="2:5">
      <c r="B188"/>
      <c r="C188"/>
      <c r="D188"/>
      <c r="E188"/>
    </row>
    <row r="189" spans="2:5">
      <c r="B189"/>
      <c r="C189"/>
      <c r="D189"/>
      <c r="E189"/>
    </row>
    <row r="190" spans="2:5">
      <c r="B190"/>
      <c r="C190"/>
      <c r="D190"/>
      <c r="E190"/>
    </row>
    <row r="191" spans="2:5">
      <c r="B191"/>
      <c r="C191"/>
      <c r="D191"/>
      <c r="E191"/>
    </row>
    <row r="192" spans="2:5">
      <c r="B192"/>
      <c r="C192"/>
      <c r="D192"/>
      <c r="E192"/>
    </row>
    <row r="193" spans="2:5">
      <c r="B193"/>
      <c r="C193"/>
      <c r="D193"/>
      <c r="E193"/>
    </row>
    <row r="194" spans="2:5">
      <c r="B194"/>
      <c r="C194"/>
      <c r="D194"/>
      <c r="E194"/>
    </row>
    <row r="195" spans="2:5">
      <c r="B195"/>
      <c r="C195"/>
      <c r="D195"/>
      <c r="E195"/>
    </row>
    <row r="196" spans="2:5">
      <c r="B196"/>
      <c r="C196"/>
      <c r="D196"/>
      <c r="E196"/>
    </row>
    <row r="197" spans="2:5">
      <c r="B197"/>
      <c r="C197"/>
      <c r="D197"/>
      <c r="E197"/>
    </row>
    <row r="198" spans="2:5">
      <c r="B198"/>
      <c r="C198"/>
      <c r="D198"/>
      <c r="E198"/>
    </row>
    <row r="199" spans="2:5">
      <c r="B199"/>
      <c r="C199"/>
      <c r="D199"/>
      <c r="E199"/>
    </row>
    <row r="200" spans="2:5">
      <c r="B200"/>
      <c r="C200"/>
      <c r="D200"/>
      <c r="E200"/>
    </row>
    <row r="201" spans="2:5">
      <c r="B201"/>
      <c r="C201"/>
      <c r="D201"/>
      <c r="E201"/>
    </row>
    <row r="202" spans="2:5">
      <c r="B202"/>
      <c r="C202"/>
      <c r="D202"/>
      <c r="E202"/>
    </row>
    <row r="203" spans="2:5">
      <c r="B203"/>
      <c r="C203"/>
      <c r="D203"/>
      <c r="E203"/>
    </row>
    <row r="204" spans="2:5">
      <c r="B204"/>
      <c r="C204"/>
      <c r="D204"/>
      <c r="E204"/>
    </row>
    <row r="205" spans="2:5">
      <c r="B205"/>
      <c r="C205"/>
      <c r="D205"/>
      <c r="E205"/>
    </row>
    <row r="206" spans="2:5">
      <c r="B206"/>
      <c r="C206"/>
      <c r="D206"/>
      <c r="E206"/>
    </row>
    <row r="207" spans="2:5">
      <c r="B207"/>
      <c r="C207"/>
      <c r="D207"/>
      <c r="E207"/>
    </row>
    <row r="208" spans="2:5">
      <c r="B208"/>
      <c r="C208"/>
      <c r="D208"/>
      <c r="E208"/>
    </row>
    <row r="209" spans="2:5">
      <c r="B209"/>
      <c r="C209"/>
      <c r="D209"/>
      <c r="E209"/>
    </row>
    <row r="210" spans="2:5">
      <c r="B210"/>
      <c r="C210"/>
      <c r="D210"/>
      <c r="E210"/>
    </row>
    <row r="211" spans="2:5">
      <c r="B211"/>
      <c r="C211"/>
      <c r="D211"/>
      <c r="E211"/>
    </row>
    <row r="212" spans="2:5">
      <c r="B212"/>
      <c r="C212"/>
      <c r="D212"/>
      <c r="E212"/>
    </row>
    <row r="213" spans="2:5">
      <c r="B213"/>
      <c r="C213"/>
      <c r="D213"/>
      <c r="E213"/>
    </row>
    <row r="214" spans="2:5">
      <c r="B214"/>
      <c r="C214"/>
      <c r="D214"/>
      <c r="E214"/>
    </row>
    <row r="215" spans="2:5">
      <c r="B215"/>
      <c r="C215"/>
      <c r="D215"/>
      <c r="E215"/>
    </row>
    <row r="216" spans="2:5">
      <c r="B216"/>
      <c r="C216"/>
      <c r="D216"/>
      <c r="E216"/>
    </row>
    <row r="217" spans="2:5">
      <c r="B217"/>
      <c r="C217"/>
      <c r="D217"/>
      <c r="E217"/>
    </row>
    <row r="218" spans="2:5">
      <c r="B218"/>
      <c r="C218"/>
      <c r="D218"/>
      <c r="E218"/>
    </row>
    <row r="219" spans="2:5">
      <c r="B219"/>
      <c r="C219"/>
      <c r="D219"/>
      <c r="E219"/>
    </row>
    <row r="220" spans="2:5">
      <c r="B220"/>
      <c r="C220"/>
      <c r="D220"/>
      <c r="E220"/>
    </row>
    <row r="221" spans="2:5">
      <c r="B221"/>
      <c r="C221"/>
      <c r="D221"/>
      <c r="E221"/>
    </row>
    <row r="222" spans="2:5">
      <c r="B222"/>
      <c r="C222"/>
      <c r="D222"/>
      <c r="E222"/>
    </row>
    <row r="223" spans="2:5">
      <c r="B223"/>
      <c r="C223"/>
      <c r="D223"/>
      <c r="E223"/>
    </row>
    <row r="224" spans="2:5">
      <c r="B224"/>
      <c r="C224"/>
      <c r="D224"/>
      <c r="E224"/>
    </row>
    <row r="225" spans="2:5">
      <c r="B225"/>
      <c r="C225"/>
      <c r="D225"/>
      <c r="E225"/>
    </row>
    <row r="226" spans="2:5">
      <c r="B226"/>
      <c r="C226"/>
      <c r="D226"/>
      <c r="E226"/>
    </row>
    <row r="227" spans="2:5">
      <c r="B227"/>
      <c r="C227"/>
      <c r="D227"/>
      <c r="E227"/>
    </row>
    <row r="228" spans="2:5">
      <c r="B228"/>
      <c r="C228"/>
      <c r="D228"/>
      <c r="E228"/>
    </row>
    <row r="229" spans="2:5">
      <c r="B229"/>
      <c r="C229"/>
      <c r="D229"/>
      <c r="E229"/>
    </row>
    <row r="230" spans="2:5">
      <c r="B230"/>
      <c r="C230"/>
      <c r="D230"/>
      <c r="E230"/>
    </row>
    <row r="231" spans="2:5">
      <c r="B231"/>
      <c r="C231"/>
      <c r="D231"/>
      <c r="E231"/>
    </row>
    <row r="232" spans="2:5">
      <c r="B232"/>
      <c r="C232"/>
      <c r="D232"/>
      <c r="E232"/>
    </row>
    <row r="233" spans="2:5">
      <c r="B233"/>
      <c r="C233"/>
      <c r="D233"/>
      <c r="E233"/>
    </row>
    <row r="234" spans="2:5">
      <c r="B234"/>
      <c r="C234"/>
      <c r="D234"/>
      <c r="E234"/>
    </row>
    <row r="235" spans="2:5">
      <c r="B235"/>
      <c r="C235"/>
      <c r="D235"/>
      <c r="E235"/>
    </row>
    <row r="236" spans="2:5">
      <c r="B236"/>
      <c r="C236"/>
      <c r="D236"/>
      <c r="E236"/>
    </row>
    <row r="237" spans="2:5">
      <c r="B237"/>
      <c r="C237"/>
      <c r="D237"/>
      <c r="E237"/>
    </row>
    <row r="238" spans="2:5">
      <c r="B238"/>
      <c r="C238"/>
      <c r="D238"/>
      <c r="E238"/>
    </row>
    <row r="239" spans="2:5">
      <c r="B239"/>
      <c r="C239"/>
      <c r="D239"/>
      <c r="E239"/>
    </row>
    <row r="240" spans="2:5">
      <c r="B240"/>
      <c r="C240"/>
      <c r="D240"/>
      <c r="E240"/>
    </row>
    <row r="241" spans="2:5">
      <c r="B241"/>
      <c r="C241"/>
      <c r="D241"/>
      <c r="E241"/>
    </row>
    <row r="242" spans="2:5">
      <c r="B242"/>
      <c r="C242"/>
      <c r="D242"/>
      <c r="E242"/>
    </row>
    <row r="243" spans="2:5">
      <c r="B243"/>
      <c r="C243"/>
      <c r="D243"/>
      <c r="E243"/>
    </row>
    <row r="244" spans="2:5">
      <c r="B244"/>
      <c r="C244"/>
      <c r="D244"/>
      <c r="E244"/>
    </row>
    <row r="245" spans="2:5">
      <c r="B245"/>
      <c r="C245"/>
      <c r="D245"/>
      <c r="E245"/>
    </row>
    <row r="246" spans="2:5">
      <c r="B246"/>
      <c r="C246"/>
      <c r="D246"/>
      <c r="E246"/>
    </row>
    <row r="247" spans="2:5">
      <c r="B247"/>
      <c r="C247"/>
      <c r="D247"/>
      <c r="E247"/>
    </row>
    <row r="248" spans="2:5">
      <c r="B248"/>
      <c r="C248"/>
      <c r="D248"/>
      <c r="E248"/>
    </row>
    <row r="249" spans="2:5">
      <c r="B249"/>
      <c r="C249"/>
      <c r="D249"/>
      <c r="E249"/>
    </row>
    <row r="250" spans="2:5">
      <c r="B250"/>
      <c r="C250"/>
      <c r="D250"/>
      <c r="E250"/>
    </row>
    <row r="251" spans="2:5">
      <c r="B251"/>
      <c r="C251"/>
      <c r="D251"/>
      <c r="E251"/>
    </row>
    <row r="252" spans="2:5">
      <c r="B252"/>
      <c r="C252"/>
      <c r="D252"/>
      <c r="E252"/>
    </row>
    <row r="253" spans="2:5">
      <c r="B253"/>
      <c r="C253"/>
      <c r="D253"/>
      <c r="E253"/>
    </row>
    <row r="254" spans="2:5">
      <c r="B254"/>
      <c r="C254"/>
      <c r="D254"/>
      <c r="E254"/>
    </row>
    <row r="255" spans="2:5">
      <c r="B255"/>
      <c r="C255"/>
      <c r="D255"/>
      <c r="E255"/>
    </row>
    <row r="256" spans="2:5">
      <c r="B256"/>
      <c r="C256"/>
      <c r="D256"/>
      <c r="E256"/>
    </row>
    <row r="257" spans="2:5">
      <c r="B257"/>
      <c r="C257"/>
      <c r="D257"/>
      <c r="E257"/>
    </row>
    <row r="258" spans="2:5">
      <c r="B258"/>
      <c r="C258"/>
      <c r="D258"/>
      <c r="E258"/>
    </row>
    <row r="259" spans="2:5">
      <c r="B259"/>
      <c r="C259"/>
      <c r="D259"/>
      <c r="E259"/>
    </row>
    <row r="260" spans="2:5">
      <c r="B260"/>
      <c r="C260"/>
      <c r="D260"/>
      <c r="E260"/>
    </row>
    <row r="261" spans="2:5">
      <c r="B261"/>
      <c r="C261"/>
      <c r="D261"/>
      <c r="E261"/>
    </row>
    <row r="262" spans="2:5">
      <c r="B262"/>
      <c r="C262"/>
      <c r="D262"/>
      <c r="E262"/>
    </row>
    <row r="263" spans="2:5">
      <c r="B263"/>
      <c r="C263"/>
      <c r="D263"/>
      <c r="E263"/>
    </row>
    <row r="264" spans="2:5">
      <c r="B264"/>
      <c r="C264"/>
      <c r="D264"/>
      <c r="E264"/>
    </row>
    <row r="265" spans="2:5">
      <c r="B265"/>
      <c r="C265"/>
      <c r="D265"/>
      <c r="E265"/>
    </row>
    <row r="266" spans="2:5">
      <c r="B266"/>
      <c r="C266"/>
      <c r="D266"/>
      <c r="E266"/>
    </row>
    <row r="267" spans="2:5">
      <c r="B267"/>
      <c r="C267"/>
      <c r="D267"/>
      <c r="E267"/>
    </row>
    <row r="268" spans="2:5">
      <c r="B268"/>
      <c r="C268"/>
      <c r="D268"/>
      <c r="E268"/>
    </row>
    <row r="269" spans="2:5">
      <c r="B269"/>
      <c r="C269"/>
      <c r="D269"/>
      <c r="E269"/>
    </row>
    <row r="270" spans="2:5">
      <c r="B270"/>
      <c r="C270"/>
      <c r="D270"/>
      <c r="E270"/>
    </row>
    <row r="271" spans="2:5">
      <c r="B271"/>
      <c r="C271"/>
      <c r="D271"/>
      <c r="E271"/>
    </row>
    <row r="272" spans="2:5">
      <c r="B272"/>
      <c r="C272"/>
      <c r="D272"/>
      <c r="E272"/>
    </row>
    <row r="273" spans="2:5">
      <c r="B273"/>
      <c r="C273"/>
      <c r="D273"/>
      <c r="E273"/>
    </row>
    <row r="274" spans="2:5">
      <c r="B274"/>
      <c r="C274"/>
      <c r="D274"/>
      <c r="E274"/>
    </row>
    <row r="275" spans="2:5">
      <c r="B275"/>
      <c r="C275"/>
      <c r="D275"/>
      <c r="E275"/>
    </row>
    <row r="276" spans="2:5">
      <c r="B276"/>
      <c r="C276"/>
      <c r="D276"/>
      <c r="E276"/>
    </row>
    <row r="277" spans="2:5">
      <c r="B277"/>
      <c r="C277"/>
      <c r="D277"/>
      <c r="E277"/>
    </row>
    <row r="278" spans="2:5">
      <c r="B278"/>
      <c r="C278"/>
      <c r="D278"/>
      <c r="E278"/>
    </row>
    <row r="279" spans="2:5">
      <c r="B279"/>
      <c r="C279"/>
      <c r="D279"/>
      <c r="E279"/>
    </row>
    <row r="280" spans="2:5">
      <c r="B280"/>
      <c r="C280"/>
      <c r="D280"/>
      <c r="E280"/>
    </row>
    <row r="281" spans="2:5">
      <c r="B281"/>
      <c r="C281"/>
      <c r="D281"/>
      <c r="E281"/>
    </row>
    <row r="282" spans="2:5">
      <c r="B282"/>
      <c r="C282"/>
      <c r="D282"/>
      <c r="E282"/>
    </row>
    <row r="283" spans="2:5">
      <c r="B283"/>
      <c r="C283"/>
      <c r="D283"/>
      <c r="E283"/>
    </row>
    <row r="284" spans="2:5">
      <c r="B284"/>
      <c r="C284"/>
      <c r="D284"/>
      <c r="E284"/>
    </row>
    <row r="285" spans="2:5">
      <c r="B285"/>
      <c r="C285"/>
      <c r="D285"/>
      <c r="E285"/>
    </row>
    <row r="286" spans="2:5">
      <c r="B286"/>
      <c r="C286"/>
      <c r="D286"/>
      <c r="E286"/>
    </row>
    <row r="287" spans="2:5">
      <c r="B287"/>
      <c r="C287"/>
      <c r="D287"/>
      <c r="E287"/>
    </row>
    <row r="288" spans="2:5">
      <c r="B288"/>
      <c r="C288"/>
      <c r="D288"/>
      <c r="E288"/>
    </row>
    <row r="289" spans="2:5">
      <c r="B289"/>
      <c r="C289"/>
      <c r="D289"/>
      <c r="E289"/>
    </row>
    <row r="290" spans="2:5">
      <c r="B290"/>
      <c r="C290"/>
      <c r="D290"/>
      <c r="E290"/>
    </row>
    <row r="291" spans="2:5">
      <c r="B291"/>
      <c r="C291"/>
      <c r="D291"/>
      <c r="E291"/>
    </row>
    <row r="292" spans="2:5">
      <c r="B292"/>
      <c r="C292"/>
      <c r="D292"/>
      <c r="E292"/>
    </row>
    <row r="293" spans="2:5">
      <c r="B293"/>
      <c r="C293"/>
      <c r="D293"/>
      <c r="E293"/>
    </row>
    <row r="294" spans="2:5">
      <c r="B294"/>
      <c r="C294"/>
      <c r="D294"/>
      <c r="E294"/>
    </row>
    <row r="295" spans="2:5">
      <c r="B295"/>
      <c r="C295"/>
      <c r="D295"/>
      <c r="E295"/>
    </row>
    <row r="296" spans="2:5">
      <c r="B296"/>
      <c r="C296"/>
      <c r="D296"/>
      <c r="E296"/>
    </row>
    <row r="297" spans="2:5">
      <c r="B297"/>
      <c r="C297"/>
      <c r="D297"/>
      <c r="E297"/>
    </row>
    <row r="298" spans="2:5">
      <c r="B298"/>
      <c r="C298"/>
      <c r="D298"/>
      <c r="E298"/>
    </row>
    <row r="299" spans="2:5">
      <c r="B299"/>
      <c r="C299"/>
      <c r="D299"/>
      <c r="E299"/>
    </row>
    <row r="300" spans="2:5">
      <c r="B300"/>
      <c r="C300"/>
      <c r="D300"/>
      <c r="E300"/>
    </row>
    <row r="301" spans="2:5">
      <c r="B301"/>
      <c r="C301"/>
      <c r="D301"/>
      <c r="E301"/>
    </row>
    <row r="302" spans="2:5">
      <c r="B302"/>
      <c r="C302"/>
      <c r="D302"/>
      <c r="E302"/>
    </row>
    <row r="303" spans="2:5">
      <c r="B303"/>
      <c r="C303"/>
      <c r="D303"/>
      <c r="E303"/>
    </row>
    <row r="304" spans="2:5">
      <c r="B304"/>
      <c r="C304"/>
      <c r="D304"/>
      <c r="E304"/>
    </row>
    <row r="305" spans="2:5">
      <c r="B305"/>
      <c r="C305"/>
      <c r="D305"/>
      <c r="E305"/>
    </row>
    <row r="306" spans="2:5">
      <c r="B306"/>
      <c r="C306"/>
      <c r="D306"/>
      <c r="E306"/>
    </row>
    <row r="307" spans="2:5">
      <c r="B307"/>
      <c r="C307"/>
      <c r="D307"/>
      <c r="E307"/>
    </row>
    <row r="308" spans="2:5">
      <c r="B308"/>
      <c r="C308"/>
      <c r="D308"/>
      <c r="E308"/>
    </row>
    <row r="309" spans="2:5">
      <c r="B309"/>
      <c r="C309"/>
      <c r="D309"/>
      <c r="E309"/>
    </row>
    <row r="310" spans="2:5">
      <c r="B310"/>
      <c r="C310"/>
      <c r="D310"/>
      <c r="E310"/>
    </row>
    <row r="311" spans="2:5">
      <c r="B311"/>
      <c r="C311"/>
      <c r="D311"/>
      <c r="E311"/>
    </row>
    <row r="312" spans="2:5">
      <c r="B312"/>
      <c r="C312"/>
      <c r="D312"/>
      <c r="E312"/>
    </row>
    <row r="313" spans="2:5">
      <c r="B313"/>
      <c r="C313"/>
      <c r="D313"/>
      <c r="E313"/>
    </row>
    <row r="314" spans="2:5">
      <c r="B314"/>
      <c r="C314"/>
      <c r="D314"/>
      <c r="E314"/>
    </row>
    <row r="315" spans="2:5">
      <c r="B315"/>
      <c r="C315"/>
      <c r="D315"/>
      <c r="E315"/>
    </row>
    <row r="316" spans="2:5">
      <c r="B316"/>
      <c r="C316"/>
      <c r="D316"/>
      <c r="E316"/>
    </row>
    <row r="317" spans="2:5">
      <c r="B317"/>
      <c r="C317"/>
      <c r="D317"/>
      <c r="E317"/>
    </row>
    <row r="318" spans="2:5">
      <c r="B318"/>
      <c r="C318"/>
      <c r="D318"/>
      <c r="E318"/>
    </row>
    <row r="319" spans="2:5">
      <c r="B319"/>
      <c r="C319"/>
      <c r="D319"/>
      <c r="E319"/>
    </row>
    <row r="320" spans="2:5">
      <c r="B320"/>
      <c r="C320"/>
      <c r="D320"/>
      <c r="E320"/>
    </row>
    <row r="321" spans="2:5">
      <c r="B321"/>
      <c r="C321"/>
      <c r="D321"/>
      <c r="E321"/>
    </row>
    <row r="322" spans="2:5">
      <c r="B322"/>
      <c r="C322"/>
      <c r="D322"/>
      <c r="E322"/>
    </row>
    <row r="323" spans="2:5">
      <c r="B323"/>
      <c r="C323"/>
      <c r="D323"/>
      <c r="E323"/>
    </row>
    <row r="324" spans="2:5">
      <c r="B324"/>
      <c r="C324"/>
      <c r="D324"/>
      <c r="E324"/>
    </row>
    <row r="325" spans="2:5">
      <c r="B325"/>
      <c r="C325"/>
      <c r="D325"/>
      <c r="E325"/>
    </row>
    <row r="326" spans="2:5">
      <c r="B326"/>
      <c r="C326"/>
      <c r="D326"/>
      <c r="E326"/>
    </row>
    <row r="327" spans="2:5">
      <c r="B327"/>
      <c r="C327"/>
      <c r="D327"/>
      <c r="E327"/>
    </row>
    <row r="328" spans="2:5">
      <c r="B328"/>
      <c r="C328"/>
      <c r="D328"/>
      <c r="E328"/>
    </row>
    <row r="329" spans="2:5">
      <c r="B329"/>
      <c r="C329"/>
      <c r="D329"/>
      <c r="E329"/>
    </row>
    <row r="330" spans="2:5">
      <c r="B330"/>
      <c r="C330"/>
      <c r="D330"/>
      <c r="E330"/>
    </row>
    <row r="331" spans="2:5">
      <c r="B331"/>
      <c r="C331"/>
      <c r="D331"/>
      <c r="E331"/>
    </row>
    <row r="332" spans="2:5">
      <c r="B332"/>
      <c r="C332"/>
      <c r="D332"/>
      <c r="E332"/>
    </row>
    <row r="333" spans="2:5">
      <c r="B333"/>
      <c r="C333"/>
      <c r="D333"/>
      <c r="E333"/>
    </row>
    <row r="334" spans="2:5">
      <c r="B334"/>
      <c r="C334"/>
      <c r="D334"/>
      <c r="E334"/>
    </row>
    <row r="335" spans="2:5">
      <c r="B335"/>
      <c r="C335"/>
      <c r="D335"/>
      <c r="E335"/>
    </row>
    <row r="336" spans="2:5">
      <c r="B336"/>
      <c r="C336"/>
      <c r="D336"/>
      <c r="E336"/>
    </row>
    <row r="337" spans="2:5">
      <c r="B337"/>
      <c r="C337"/>
      <c r="D337"/>
      <c r="E337"/>
    </row>
    <row r="338" spans="2:5">
      <c r="B338"/>
      <c r="C338"/>
      <c r="D338"/>
      <c r="E338"/>
    </row>
    <row r="339" spans="2:5">
      <c r="B339"/>
      <c r="C339"/>
      <c r="D339"/>
      <c r="E339"/>
    </row>
    <row r="340" spans="2:5">
      <c r="B340"/>
      <c r="C340"/>
      <c r="D340"/>
      <c r="E340"/>
    </row>
    <row r="341" spans="2:5">
      <c r="B341"/>
      <c r="C341"/>
      <c r="D341"/>
      <c r="E341"/>
    </row>
    <row r="342" spans="2:5">
      <c r="B342"/>
      <c r="C342"/>
      <c r="D342"/>
      <c r="E342"/>
    </row>
    <row r="343" spans="2:5">
      <c r="B343"/>
      <c r="C343"/>
      <c r="D343"/>
      <c r="E343"/>
    </row>
    <row r="344" spans="2:5">
      <c r="B344"/>
      <c r="C344"/>
      <c r="D344"/>
      <c r="E344"/>
    </row>
    <row r="345" spans="2:5">
      <c r="B345"/>
      <c r="C345"/>
      <c r="D345"/>
      <c r="E345"/>
    </row>
    <row r="346" spans="2:5">
      <c r="B346"/>
      <c r="C346"/>
      <c r="D346"/>
      <c r="E346"/>
    </row>
    <row r="347" spans="2:5">
      <c r="B347"/>
      <c r="C347"/>
      <c r="D347"/>
      <c r="E347"/>
    </row>
    <row r="348" spans="2:5">
      <c r="B348"/>
      <c r="C348"/>
      <c r="D348"/>
      <c r="E348"/>
    </row>
    <row r="349" spans="2:5">
      <c r="B349"/>
      <c r="C349"/>
      <c r="D349"/>
      <c r="E349"/>
    </row>
    <row r="350" spans="2:5">
      <c r="B350"/>
      <c r="C350"/>
      <c r="D350"/>
      <c r="E350"/>
    </row>
    <row r="351" spans="2:5">
      <c r="B351"/>
      <c r="C351"/>
      <c r="D351"/>
      <c r="E351"/>
    </row>
    <row r="352" spans="2:5">
      <c r="B352"/>
      <c r="C352"/>
      <c r="D352"/>
      <c r="E352"/>
    </row>
    <row r="353" spans="2:5">
      <c r="B353"/>
      <c r="C353"/>
      <c r="D353"/>
      <c r="E353"/>
    </row>
    <row r="354" spans="2:5">
      <c r="B354"/>
      <c r="C354"/>
      <c r="D354"/>
      <c r="E354"/>
    </row>
    <row r="355" spans="2:5">
      <c r="B355"/>
      <c r="C355"/>
      <c r="D355"/>
      <c r="E355"/>
    </row>
    <row r="356" spans="2:5">
      <c r="B356"/>
      <c r="C356"/>
      <c r="D356"/>
      <c r="E356"/>
    </row>
    <row r="357" spans="2:5">
      <c r="B357"/>
      <c r="C357"/>
      <c r="D357"/>
      <c r="E357"/>
    </row>
    <row r="358" spans="2:5">
      <c r="B358"/>
      <c r="C358"/>
      <c r="D358"/>
      <c r="E358"/>
    </row>
    <row r="359" spans="2:5">
      <c r="B359"/>
      <c r="C359"/>
      <c r="D359"/>
      <c r="E359"/>
    </row>
    <row r="360" spans="2:5">
      <c r="B360"/>
      <c r="C360"/>
      <c r="D360"/>
      <c r="E360"/>
    </row>
    <row r="361" spans="2:5">
      <c r="B361"/>
      <c r="C361"/>
      <c r="D361"/>
      <c r="E361"/>
    </row>
    <row r="362" spans="2:5">
      <c r="B362"/>
      <c r="C362"/>
      <c r="D362"/>
      <c r="E362"/>
    </row>
    <row r="363" spans="2:5">
      <c r="B363"/>
      <c r="C363"/>
      <c r="D363"/>
      <c r="E363"/>
    </row>
    <row r="364" spans="2:5">
      <c r="B364"/>
      <c r="C364"/>
      <c r="D364"/>
      <c r="E364"/>
    </row>
    <row r="365" spans="2:5">
      <c r="B365"/>
      <c r="C365"/>
      <c r="D365"/>
      <c r="E365"/>
    </row>
    <row r="366" spans="2:5">
      <c r="B366"/>
      <c r="C366"/>
      <c r="D366"/>
      <c r="E366"/>
    </row>
    <row r="367" spans="2:5">
      <c r="B367"/>
      <c r="C367"/>
      <c r="D367"/>
      <c r="E367"/>
    </row>
    <row r="368" spans="2:5">
      <c r="B368"/>
      <c r="C368"/>
      <c r="D368"/>
      <c r="E368"/>
    </row>
    <row r="369" spans="2:5">
      <c r="B369"/>
      <c r="C369"/>
      <c r="D369"/>
      <c r="E369"/>
    </row>
    <row r="370" spans="2:5">
      <c r="B370"/>
      <c r="C370"/>
      <c r="D370"/>
      <c r="E370"/>
    </row>
    <row r="371" spans="2:5">
      <c r="B371"/>
      <c r="C371"/>
      <c r="D371"/>
      <c r="E371"/>
    </row>
    <row r="372" spans="2:5">
      <c r="B372"/>
      <c r="C372"/>
      <c r="D372"/>
      <c r="E372"/>
    </row>
    <row r="373" spans="2:5">
      <c r="B373"/>
      <c r="C373"/>
      <c r="D373"/>
      <c r="E373"/>
    </row>
    <row r="374" spans="2:5">
      <c r="B374"/>
      <c r="C374"/>
      <c r="D374"/>
      <c r="E374"/>
    </row>
    <row r="375" spans="2:5">
      <c r="B375"/>
      <c r="C375"/>
      <c r="D375"/>
      <c r="E375"/>
    </row>
    <row r="376" spans="2:5">
      <c r="B376"/>
      <c r="C376"/>
      <c r="D376"/>
      <c r="E376"/>
    </row>
    <row r="377" spans="2:5">
      <c r="B377"/>
      <c r="C377"/>
      <c r="D377"/>
      <c r="E377"/>
    </row>
    <row r="378" spans="2:5">
      <c r="B378"/>
      <c r="C378"/>
      <c r="D378"/>
      <c r="E378"/>
    </row>
    <row r="379" spans="2:5">
      <c r="B379"/>
      <c r="C379"/>
      <c r="D379"/>
      <c r="E379"/>
    </row>
    <row r="380" spans="2:5">
      <c r="B380"/>
      <c r="C380"/>
      <c r="D380"/>
      <c r="E380"/>
    </row>
    <row r="381" spans="2:5">
      <c r="B381"/>
      <c r="C381"/>
      <c r="D381"/>
      <c r="E381"/>
    </row>
    <row r="382" spans="2:5">
      <c r="B382"/>
      <c r="C382"/>
      <c r="D382"/>
      <c r="E382"/>
    </row>
    <row r="383" spans="2:5">
      <c r="B383"/>
      <c r="C383"/>
      <c r="D383"/>
      <c r="E383"/>
    </row>
    <row r="384" spans="2:5">
      <c r="B384"/>
      <c r="C384"/>
      <c r="D384"/>
      <c r="E384"/>
    </row>
    <row r="385" spans="2:5">
      <c r="B385"/>
      <c r="C385"/>
      <c r="D385"/>
      <c r="E385"/>
    </row>
    <row r="386" spans="2:5">
      <c r="B386"/>
      <c r="C386"/>
      <c r="D386"/>
      <c r="E386"/>
    </row>
    <row r="387" spans="2:5">
      <c r="B387"/>
      <c r="C387"/>
      <c r="D387"/>
      <c r="E387"/>
    </row>
    <row r="388" spans="2:5">
      <c r="B388"/>
      <c r="C388"/>
      <c r="D388"/>
      <c r="E388"/>
    </row>
    <row r="389" spans="2:5">
      <c r="B389"/>
      <c r="C389"/>
      <c r="D389"/>
      <c r="E389"/>
    </row>
    <row r="390" spans="2:5">
      <c r="B390"/>
      <c r="C390"/>
      <c r="D390"/>
      <c r="E390"/>
    </row>
    <row r="391" spans="2:5">
      <c r="B391"/>
      <c r="C391"/>
      <c r="D391"/>
      <c r="E391"/>
    </row>
    <row r="392" spans="2:5">
      <c r="B392"/>
      <c r="C392"/>
      <c r="D392"/>
      <c r="E392"/>
    </row>
    <row r="393" spans="2:5">
      <c r="B393"/>
      <c r="C393"/>
      <c r="D393"/>
      <c r="E393"/>
    </row>
    <row r="394" spans="2:5">
      <c r="B394"/>
      <c r="C394"/>
      <c r="D394"/>
      <c r="E394"/>
    </row>
    <row r="395" spans="2:5">
      <c r="B395"/>
      <c r="C395"/>
      <c r="D395"/>
      <c r="E395"/>
    </row>
    <row r="396" spans="2:5">
      <c r="B396"/>
      <c r="C396"/>
      <c r="D396"/>
      <c r="E396"/>
    </row>
    <row r="397" spans="2:5">
      <c r="B397"/>
      <c r="C397"/>
      <c r="D397"/>
      <c r="E397"/>
    </row>
    <row r="398" spans="2:5">
      <c r="B398"/>
      <c r="C398"/>
      <c r="D398"/>
      <c r="E398"/>
    </row>
    <row r="399" spans="2:5">
      <c r="B399"/>
      <c r="C399"/>
      <c r="D399"/>
      <c r="E399"/>
    </row>
    <row r="400" spans="2:5">
      <c r="B400"/>
      <c r="C400"/>
      <c r="D400"/>
      <c r="E400"/>
    </row>
    <row r="401" spans="2:5">
      <c r="B401"/>
      <c r="C401"/>
      <c r="D401"/>
      <c r="E401"/>
    </row>
    <row r="402" spans="2:5">
      <c r="B402"/>
      <c r="C402"/>
      <c r="D402"/>
      <c r="E402"/>
    </row>
    <row r="403" spans="2:5">
      <c r="B403"/>
      <c r="C403"/>
      <c r="D403"/>
      <c r="E403"/>
    </row>
    <row r="404" spans="2:5">
      <c r="B404"/>
      <c r="C404"/>
      <c r="D404"/>
      <c r="E404"/>
    </row>
    <row r="405" spans="2:5">
      <c r="B405"/>
      <c r="C405"/>
      <c r="D405"/>
      <c r="E405"/>
    </row>
    <row r="406" spans="2:5">
      <c r="B406"/>
      <c r="C406"/>
      <c r="D406"/>
      <c r="E406"/>
    </row>
    <row r="407" spans="2:5">
      <c r="B407"/>
      <c r="C407"/>
      <c r="D407"/>
      <c r="E407"/>
    </row>
    <row r="408" spans="2:5">
      <c r="B408"/>
      <c r="C408"/>
      <c r="D408"/>
      <c r="E408"/>
    </row>
    <row r="409" spans="2:5">
      <c r="B409"/>
      <c r="C409"/>
      <c r="D409"/>
      <c r="E409"/>
    </row>
    <row r="410" spans="2:5">
      <c r="B410"/>
      <c r="C410"/>
      <c r="D410"/>
      <c r="E410"/>
    </row>
    <row r="411" spans="2:5">
      <c r="B411"/>
      <c r="C411"/>
      <c r="D411"/>
      <c r="E411"/>
    </row>
    <row r="412" spans="2:5">
      <c r="B412"/>
      <c r="C412"/>
      <c r="D412"/>
      <c r="E412"/>
    </row>
    <row r="413" spans="2:5">
      <c r="B413"/>
      <c r="C413"/>
      <c r="D413"/>
      <c r="E413"/>
    </row>
    <row r="414" spans="2:5">
      <c r="B414"/>
      <c r="C414"/>
      <c r="D414"/>
      <c r="E414"/>
    </row>
    <row r="415" spans="2:5">
      <c r="B415"/>
      <c r="C415"/>
      <c r="D415"/>
      <c r="E415"/>
    </row>
    <row r="416" spans="2:5">
      <c r="B416"/>
      <c r="C416"/>
      <c r="D416"/>
      <c r="E416"/>
    </row>
    <row r="417" spans="2:5">
      <c r="B417"/>
      <c r="C417"/>
      <c r="D417"/>
      <c r="E417"/>
    </row>
    <row r="418" spans="2:5">
      <c r="B418"/>
      <c r="C418"/>
      <c r="D418"/>
      <c r="E418"/>
    </row>
    <row r="419" spans="2:5">
      <c r="B419"/>
      <c r="C419"/>
      <c r="D419"/>
      <c r="E419"/>
    </row>
    <row r="420" spans="2:5">
      <c r="B420"/>
      <c r="C420"/>
      <c r="D420"/>
      <c r="E420"/>
    </row>
    <row r="421" spans="2:5">
      <c r="B421"/>
      <c r="C421"/>
      <c r="D421"/>
      <c r="E421"/>
    </row>
    <row r="422" spans="2:5">
      <c r="B422"/>
      <c r="C422"/>
      <c r="D422"/>
      <c r="E422"/>
    </row>
    <row r="423" spans="2:5">
      <c r="B423"/>
      <c r="C423"/>
      <c r="D423"/>
      <c r="E423"/>
    </row>
    <row r="424" spans="2:5">
      <c r="B424"/>
      <c r="C424"/>
      <c r="D424"/>
      <c r="E424"/>
    </row>
    <row r="425" spans="2:5">
      <c r="B425"/>
      <c r="C425"/>
      <c r="D425"/>
      <c r="E425"/>
    </row>
    <row r="426" spans="2:5">
      <c r="B426"/>
      <c r="C426"/>
      <c r="D426"/>
      <c r="E426"/>
    </row>
    <row r="427" spans="2:5">
      <c r="B427"/>
      <c r="C427"/>
      <c r="D427"/>
      <c r="E427"/>
    </row>
    <row r="428" spans="2:5">
      <c r="B428"/>
      <c r="C428"/>
      <c r="D428"/>
      <c r="E428"/>
    </row>
    <row r="429" spans="2:5">
      <c r="B429"/>
      <c r="C429"/>
      <c r="D429"/>
      <c r="E429"/>
    </row>
    <row r="430" spans="2:5">
      <c r="B430"/>
      <c r="C430"/>
      <c r="D430"/>
      <c r="E430"/>
    </row>
    <row r="431" spans="2:5">
      <c r="B431"/>
      <c r="C431"/>
      <c r="D431"/>
      <c r="E431"/>
    </row>
    <row r="432" spans="2:5">
      <c r="B432"/>
      <c r="C432"/>
      <c r="D432"/>
      <c r="E432"/>
    </row>
    <row r="433" spans="2:5">
      <c r="B433"/>
      <c r="C433"/>
      <c r="D433"/>
      <c r="E433"/>
    </row>
    <row r="434" spans="2:5">
      <c r="B434"/>
      <c r="C434"/>
      <c r="D434"/>
      <c r="E434"/>
    </row>
    <row r="435" spans="2:5">
      <c r="B435"/>
      <c r="C435"/>
      <c r="D435"/>
      <c r="E435"/>
    </row>
    <row r="436" spans="2:5">
      <c r="B436"/>
      <c r="C436"/>
      <c r="D436"/>
      <c r="E436"/>
    </row>
    <row r="437" spans="2:5">
      <c r="B437"/>
      <c r="C437"/>
      <c r="D437"/>
      <c r="E437"/>
    </row>
    <row r="438" spans="2:5">
      <c r="B438"/>
      <c r="C438"/>
      <c r="D438"/>
      <c r="E438"/>
    </row>
    <row r="439" spans="2:5">
      <c r="B439"/>
      <c r="C439"/>
      <c r="D439"/>
      <c r="E439"/>
    </row>
    <row r="440" spans="2:5">
      <c r="B440"/>
      <c r="C440"/>
      <c r="D440"/>
      <c r="E440"/>
    </row>
    <row r="441" spans="2:5">
      <c r="B441"/>
      <c r="C441"/>
      <c r="D441"/>
      <c r="E441"/>
    </row>
    <row r="442" spans="2:5">
      <c r="B442"/>
      <c r="C442"/>
      <c r="D442"/>
      <c r="E442"/>
    </row>
    <row r="443" spans="2:5">
      <c r="B443"/>
      <c r="C443"/>
      <c r="D443"/>
      <c r="E443"/>
    </row>
    <row r="444" spans="2:5">
      <c r="B444"/>
      <c r="C444"/>
      <c r="D444"/>
      <c r="E444"/>
    </row>
    <row r="445" spans="2:5">
      <c r="B445"/>
      <c r="C445"/>
      <c r="D445"/>
      <c r="E445"/>
    </row>
    <row r="446" spans="2:5">
      <c r="B446"/>
      <c r="C446"/>
      <c r="D446"/>
      <c r="E446"/>
    </row>
    <row r="447" spans="2:5">
      <c r="B447"/>
      <c r="C447"/>
      <c r="D447"/>
      <c r="E447"/>
    </row>
    <row r="448" spans="2:5">
      <c r="B448"/>
      <c r="C448"/>
      <c r="D448"/>
      <c r="E448"/>
    </row>
    <row r="449" spans="2:5">
      <c r="B449"/>
      <c r="C449"/>
      <c r="D449"/>
      <c r="E449"/>
    </row>
    <row r="450" spans="2:5">
      <c r="B450"/>
      <c r="C450"/>
      <c r="D450"/>
      <c r="E450"/>
    </row>
    <row r="451" spans="2:5">
      <c r="B451"/>
      <c r="C451"/>
      <c r="D451"/>
      <c r="E451"/>
    </row>
    <row r="452" spans="2:5">
      <c r="B452"/>
      <c r="C452"/>
      <c r="D452"/>
      <c r="E452"/>
    </row>
    <row r="453" spans="2:5">
      <c r="B453"/>
      <c r="C453"/>
      <c r="D453"/>
      <c r="E453"/>
    </row>
    <row r="454" spans="2:5">
      <c r="B454"/>
      <c r="C454"/>
      <c r="D454"/>
      <c r="E454"/>
    </row>
    <row r="455" spans="2:5">
      <c r="B455"/>
      <c r="C455"/>
      <c r="D455"/>
      <c r="E455"/>
    </row>
    <row r="456" spans="2:5">
      <c r="B456"/>
      <c r="C456"/>
      <c r="D456"/>
      <c r="E456"/>
    </row>
    <row r="457" spans="2:5">
      <c r="B457"/>
      <c r="C457"/>
      <c r="D457"/>
      <c r="E457"/>
    </row>
    <row r="458" spans="2:5">
      <c r="B458"/>
      <c r="C458"/>
      <c r="D458"/>
      <c r="E458"/>
    </row>
    <row r="459" spans="2:5">
      <c r="B459"/>
      <c r="C459"/>
      <c r="D459"/>
      <c r="E459"/>
    </row>
    <row r="460" spans="2:5">
      <c r="B460"/>
      <c r="C460"/>
      <c r="D460"/>
      <c r="E460"/>
    </row>
    <row r="461" spans="2:5">
      <c r="B461"/>
      <c r="C461"/>
      <c r="D461"/>
      <c r="E461"/>
    </row>
    <row r="462" spans="2:5">
      <c r="B462"/>
      <c r="C462"/>
      <c r="D462"/>
      <c r="E462"/>
    </row>
    <row r="463" spans="2:5">
      <c r="B463"/>
      <c r="C463"/>
      <c r="D463"/>
      <c r="E463"/>
    </row>
    <row r="464" spans="2:5">
      <c r="B464"/>
      <c r="C464"/>
      <c r="D464"/>
      <c r="E464"/>
    </row>
    <row r="465" spans="2:5">
      <c r="B465"/>
      <c r="C465"/>
      <c r="D465"/>
      <c r="E465"/>
    </row>
    <row r="466" spans="2:5">
      <c r="B466"/>
      <c r="C466"/>
      <c r="D466"/>
      <c r="E466"/>
    </row>
    <row r="467" spans="2:5">
      <c r="B467"/>
      <c r="C467"/>
      <c r="D467"/>
      <c r="E467"/>
    </row>
    <row r="468" spans="2:5">
      <c r="B468"/>
      <c r="C468"/>
      <c r="D468"/>
      <c r="E468"/>
    </row>
    <row r="469" spans="2:5">
      <c r="B469"/>
      <c r="C469"/>
      <c r="D469"/>
      <c r="E469"/>
    </row>
    <row r="470" spans="2:5">
      <c r="B470"/>
      <c r="C470"/>
      <c r="D470"/>
      <c r="E470"/>
    </row>
    <row r="471" spans="2:5">
      <c r="B471"/>
      <c r="C471"/>
      <c r="D471"/>
      <c r="E471"/>
    </row>
    <row r="472" spans="2:5">
      <c r="B472"/>
      <c r="C472"/>
      <c r="D472"/>
      <c r="E472"/>
    </row>
    <row r="473" spans="2:5">
      <c r="B473"/>
      <c r="C473"/>
      <c r="D473"/>
      <c r="E473"/>
    </row>
    <row r="474" spans="2:5">
      <c r="B474"/>
      <c r="C474"/>
      <c r="D474"/>
      <c r="E474"/>
    </row>
    <row r="475" spans="2:5">
      <c r="B475"/>
      <c r="C475"/>
      <c r="D475"/>
      <c r="E475"/>
    </row>
    <row r="476" spans="2:5">
      <c r="B476"/>
      <c r="C476"/>
      <c r="D476"/>
      <c r="E476"/>
    </row>
    <row r="477" spans="2:5">
      <c r="B477"/>
      <c r="C477"/>
      <c r="D477"/>
      <c r="E477"/>
    </row>
    <row r="478" spans="2:5">
      <c r="B478"/>
      <c r="C478"/>
      <c r="D478"/>
      <c r="E478"/>
    </row>
    <row r="479" spans="2:5">
      <c r="B479"/>
      <c r="C479"/>
      <c r="D479"/>
      <c r="E479"/>
    </row>
    <row r="480" spans="2:5">
      <c r="B480"/>
      <c r="C480"/>
      <c r="D480"/>
      <c r="E480"/>
    </row>
    <row r="481" spans="2:5">
      <c r="B481"/>
      <c r="C481"/>
      <c r="D481"/>
      <c r="E481"/>
    </row>
    <row r="482" spans="2:5">
      <c r="B482"/>
      <c r="C482"/>
      <c r="D482"/>
      <c r="E482"/>
    </row>
    <row r="483" spans="2:5">
      <c r="B483"/>
      <c r="C483"/>
      <c r="D483"/>
      <c r="E483"/>
    </row>
    <row r="484" spans="2:5">
      <c r="B484"/>
      <c r="C484"/>
      <c r="D484"/>
      <c r="E484"/>
    </row>
    <row r="485" spans="2:5">
      <c r="B485"/>
      <c r="C485"/>
      <c r="D485"/>
      <c r="E485"/>
    </row>
    <row r="486" spans="2:5">
      <c r="B486"/>
      <c r="C486"/>
      <c r="D486"/>
      <c r="E486"/>
    </row>
    <row r="487" spans="2:5">
      <c r="B487"/>
      <c r="C487"/>
      <c r="D487"/>
      <c r="E487"/>
    </row>
    <row r="488" spans="2:5">
      <c r="B488"/>
      <c r="C488"/>
      <c r="D488"/>
      <c r="E488"/>
    </row>
    <row r="489" spans="2:5">
      <c r="B489"/>
      <c r="C489"/>
      <c r="D489"/>
      <c r="E489"/>
    </row>
    <row r="490" spans="2:5">
      <c r="B490"/>
      <c r="C490"/>
      <c r="D490"/>
      <c r="E490"/>
    </row>
    <row r="491" spans="2:5">
      <c r="B491"/>
      <c r="C491"/>
      <c r="D491"/>
      <c r="E491"/>
    </row>
    <row r="492" spans="2:5">
      <c r="B492"/>
      <c r="C492"/>
      <c r="D492"/>
      <c r="E492"/>
    </row>
    <row r="493" spans="2:5">
      <c r="B493"/>
      <c r="C493"/>
      <c r="D493"/>
      <c r="E493"/>
    </row>
    <row r="494" spans="2:5">
      <c r="B494"/>
      <c r="C494"/>
      <c r="D494"/>
      <c r="E494"/>
    </row>
    <row r="495" spans="2:5">
      <c r="B495"/>
      <c r="C495"/>
      <c r="D495"/>
      <c r="E495"/>
    </row>
    <row r="496" spans="2:5">
      <c r="B496"/>
      <c r="C496"/>
      <c r="D496"/>
      <c r="E496"/>
    </row>
    <row r="497" spans="2:5">
      <c r="B497"/>
      <c r="C497"/>
      <c r="D497"/>
      <c r="E497"/>
    </row>
    <row r="498" spans="2:5">
      <c r="B498"/>
      <c r="C498"/>
      <c r="D498"/>
      <c r="E498"/>
    </row>
    <row r="499" spans="2:5">
      <c r="B499"/>
      <c r="C499"/>
      <c r="D499"/>
      <c r="E499"/>
    </row>
    <row r="500" spans="2:5">
      <c r="B500"/>
      <c r="C500"/>
      <c r="D500"/>
      <c r="E500"/>
    </row>
    <row r="501" spans="2:5">
      <c r="B501"/>
      <c r="C501"/>
      <c r="D501"/>
      <c r="E501"/>
    </row>
    <row r="502" spans="2:5">
      <c r="B502"/>
      <c r="C502"/>
      <c r="D502"/>
      <c r="E502"/>
    </row>
    <row r="503" spans="2:5">
      <c r="B503"/>
      <c r="C503"/>
      <c r="D503"/>
      <c r="E503"/>
    </row>
    <row r="504" spans="2:5">
      <c r="B504"/>
      <c r="C504"/>
      <c r="D504"/>
      <c r="E504"/>
    </row>
    <row r="505" spans="2:5">
      <c r="B505"/>
      <c r="C505"/>
      <c r="D505"/>
      <c r="E505"/>
    </row>
    <row r="506" spans="2:5">
      <c r="B506"/>
      <c r="C506"/>
      <c r="D506"/>
      <c r="E506"/>
    </row>
    <row r="507" spans="2:5">
      <c r="B507"/>
      <c r="C507"/>
      <c r="D507"/>
      <c r="E507"/>
    </row>
    <row r="508" spans="2:5">
      <c r="B508"/>
      <c r="C508"/>
      <c r="D508"/>
      <c r="E508"/>
    </row>
    <row r="509" spans="2:5">
      <c r="B509"/>
      <c r="C509"/>
      <c r="D509"/>
      <c r="E509"/>
    </row>
    <row r="510" spans="2:5">
      <c r="B510"/>
      <c r="C510"/>
      <c r="D510"/>
      <c r="E510"/>
    </row>
    <row r="511" spans="2:5">
      <c r="B511"/>
      <c r="C511"/>
      <c r="D511"/>
      <c r="E511"/>
    </row>
    <row r="512" spans="2:5">
      <c r="B512"/>
      <c r="C512"/>
      <c r="D512"/>
      <c r="E512"/>
    </row>
    <row r="513" spans="2:5">
      <c r="B513"/>
      <c r="C513"/>
      <c r="D513"/>
      <c r="E513"/>
    </row>
    <row r="514" spans="2:5">
      <c r="B514"/>
      <c r="C514"/>
      <c r="D514"/>
      <c r="E514"/>
    </row>
    <row r="515" spans="2:5">
      <c r="B515"/>
      <c r="C515"/>
      <c r="D515"/>
      <c r="E515"/>
    </row>
    <row r="516" spans="2:5">
      <c r="B516"/>
      <c r="C516"/>
      <c r="D516"/>
      <c r="E516"/>
    </row>
    <row r="517" spans="2:5">
      <c r="B517"/>
      <c r="C517"/>
      <c r="D517"/>
      <c r="E517"/>
    </row>
    <row r="518" spans="2:5">
      <c r="B518"/>
      <c r="C518"/>
      <c r="D518"/>
      <c r="E518"/>
    </row>
    <row r="519" spans="2:5">
      <c r="B519"/>
      <c r="C519"/>
      <c r="D519"/>
      <c r="E519"/>
    </row>
    <row r="520" spans="2:5">
      <c r="B520"/>
      <c r="C520"/>
      <c r="D520"/>
      <c r="E520"/>
    </row>
    <row r="521" spans="2:5">
      <c r="B521"/>
      <c r="C521"/>
      <c r="D521"/>
      <c r="E521"/>
    </row>
    <row r="522" spans="2:5">
      <c r="B522"/>
      <c r="C522"/>
      <c r="D522"/>
      <c r="E522"/>
    </row>
    <row r="523" spans="2:5">
      <c r="B523"/>
      <c r="C523"/>
      <c r="D523"/>
      <c r="E523"/>
    </row>
    <row r="524" spans="2:5">
      <c r="B524"/>
      <c r="C524"/>
      <c r="D524"/>
      <c r="E524"/>
    </row>
    <row r="525" spans="2:5">
      <c r="B525"/>
      <c r="C525"/>
      <c r="D525"/>
      <c r="E525"/>
    </row>
    <row r="526" spans="2:5">
      <c r="B526"/>
      <c r="C526"/>
      <c r="D526"/>
      <c r="E526"/>
    </row>
    <row r="527" spans="2:5">
      <c r="B527"/>
      <c r="C527"/>
      <c r="D527"/>
      <c r="E527"/>
    </row>
    <row r="528" spans="2:5">
      <c r="B528"/>
      <c r="C528"/>
      <c r="D528"/>
      <c r="E528"/>
    </row>
    <row r="529" spans="2:5">
      <c r="B529"/>
      <c r="C529"/>
      <c r="D529"/>
      <c r="E529"/>
    </row>
    <row r="530" spans="2:5">
      <c r="B530"/>
      <c r="C530"/>
      <c r="D530"/>
      <c r="E530"/>
    </row>
    <row r="531" spans="2:5">
      <c r="B531"/>
      <c r="C531"/>
      <c r="D531"/>
      <c r="E531"/>
    </row>
    <row r="532" spans="2:5">
      <c r="B532"/>
      <c r="C532"/>
      <c r="D532"/>
      <c r="E532"/>
    </row>
    <row r="533" spans="2:5">
      <c r="B533"/>
      <c r="C533"/>
      <c r="D533"/>
      <c r="E533"/>
    </row>
    <row r="534" spans="2:5">
      <c r="B534"/>
      <c r="C534"/>
      <c r="D534"/>
      <c r="E534"/>
    </row>
    <row r="535" spans="2:5">
      <c r="B535"/>
      <c r="C535"/>
      <c r="D535"/>
      <c r="E535"/>
    </row>
    <row r="536" spans="2:5">
      <c r="B536"/>
      <c r="C536"/>
      <c r="D536"/>
      <c r="E536"/>
    </row>
    <row r="537" spans="2:5">
      <c r="B537"/>
      <c r="C537"/>
      <c r="D537"/>
      <c r="E537"/>
    </row>
    <row r="538" spans="2:5">
      <c r="B538"/>
      <c r="C538"/>
      <c r="D538"/>
      <c r="E538"/>
    </row>
    <row r="539" spans="2:5">
      <c r="B539"/>
      <c r="C539"/>
      <c r="D539"/>
      <c r="E539"/>
    </row>
    <row r="540" spans="2:5">
      <c r="B540"/>
      <c r="C540"/>
      <c r="D540"/>
      <c r="E540"/>
    </row>
    <row r="541" spans="2:5">
      <c r="B541"/>
      <c r="C541"/>
      <c r="D541"/>
      <c r="E541"/>
    </row>
    <row r="542" spans="2:5">
      <c r="B542"/>
      <c r="C542"/>
      <c r="D542"/>
      <c r="E542"/>
    </row>
    <row r="543" spans="2:5">
      <c r="B543"/>
      <c r="C543"/>
      <c r="D543"/>
      <c r="E543"/>
    </row>
    <row r="544" spans="2:5">
      <c r="B544"/>
      <c r="C544"/>
      <c r="D544"/>
      <c r="E544"/>
    </row>
    <row r="545" spans="2:5">
      <c r="B545"/>
      <c r="C545"/>
      <c r="D545"/>
      <c r="E545"/>
    </row>
    <row r="546" spans="2:5">
      <c r="B546"/>
      <c r="C546"/>
      <c r="D546"/>
      <c r="E546"/>
    </row>
    <row r="547" spans="2:5">
      <c r="B547"/>
      <c r="C547"/>
      <c r="D547"/>
      <c r="E547"/>
    </row>
    <row r="548" spans="2:5">
      <c r="B548"/>
      <c r="C548"/>
      <c r="D548"/>
      <c r="E548"/>
    </row>
    <row r="549" spans="2:5">
      <c r="B549"/>
      <c r="C549"/>
      <c r="D549"/>
      <c r="E549"/>
    </row>
    <row r="550" spans="2:5">
      <c r="B550"/>
      <c r="C550"/>
      <c r="D550"/>
      <c r="E550"/>
    </row>
    <row r="551" spans="2:5">
      <c r="B551"/>
      <c r="C551"/>
      <c r="D551"/>
      <c r="E551"/>
    </row>
    <row r="552" spans="2:5">
      <c r="B552"/>
      <c r="C552"/>
      <c r="D552"/>
      <c r="E552"/>
    </row>
    <row r="553" spans="2:5">
      <c r="B553"/>
      <c r="C553"/>
      <c r="D553"/>
      <c r="E553"/>
    </row>
    <row r="554" spans="2:5">
      <c r="B554"/>
      <c r="C554"/>
      <c r="D554"/>
      <c r="E554"/>
    </row>
    <row r="555" spans="2:5">
      <c r="B555"/>
      <c r="C555"/>
      <c r="D555"/>
      <c r="E555"/>
    </row>
    <row r="556" spans="2:5">
      <c r="B556"/>
      <c r="C556"/>
      <c r="D556"/>
      <c r="E556"/>
    </row>
    <row r="557" spans="2:5">
      <c r="B557"/>
      <c r="C557"/>
      <c r="D557"/>
      <c r="E557"/>
    </row>
    <row r="558" spans="2:5">
      <c r="B558"/>
      <c r="C558"/>
      <c r="D558"/>
      <c r="E558"/>
    </row>
    <row r="559" spans="2:5">
      <c r="B559"/>
      <c r="C559"/>
      <c r="D559"/>
      <c r="E559"/>
    </row>
    <row r="560" spans="2:5">
      <c r="B560"/>
      <c r="C560"/>
      <c r="D560"/>
      <c r="E560"/>
    </row>
    <row r="561" spans="2:5">
      <c r="B561"/>
      <c r="C561"/>
      <c r="D561"/>
      <c r="E561"/>
    </row>
    <row r="562" spans="2:5">
      <c r="B562"/>
      <c r="C562"/>
      <c r="D562"/>
      <c r="E562"/>
    </row>
    <row r="563" spans="2:5">
      <c r="B563"/>
      <c r="C563"/>
      <c r="D563"/>
      <c r="E563"/>
    </row>
    <row r="564" spans="2:5">
      <c r="B564"/>
      <c r="C564"/>
      <c r="D564"/>
      <c r="E564"/>
    </row>
    <row r="565" spans="2:5">
      <c r="B565"/>
      <c r="C565"/>
      <c r="D565"/>
      <c r="E565"/>
    </row>
    <row r="566" spans="2:5">
      <c r="B566"/>
      <c r="C566"/>
      <c r="D566"/>
      <c r="E566"/>
    </row>
    <row r="567" spans="2:5">
      <c r="B567"/>
      <c r="C567"/>
      <c r="D567"/>
      <c r="E567"/>
    </row>
    <row r="568" spans="2:5">
      <c r="B568"/>
      <c r="C568"/>
      <c r="D568"/>
      <c r="E568"/>
    </row>
    <row r="569" spans="2:5">
      <c r="B569"/>
      <c r="C569"/>
      <c r="D569"/>
      <c r="E569"/>
    </row>
    <row r="570" spans="2:5">
      <c r="B570"/>
      <c r="C570"/>
      <c r="D570"/>
      <c r="E570"/>
    </row>
    <row r="571" spans="2:5">
      <c r="B571"/>
      <c r="C571"/>
      <c r="D571"/>
      <c r="E571"/>
    </row>
    <row r="572" spans="2:5">
      <c r="B572"/>
      <c r="C572"/>
      <c r="D572"/>
      <c r="E572"/>
    </row>
    <row r="573" spans="2:5">
      <c r="B573"/>
      <c r="C573"/>
      <c r="D573"/>
      <c r="E573"/>
    </row>
    <row r="574" spans="2:5">
      <c r="B574"/>
      <c r="C574"/>
      <c r="D574"/>
      <c r="E574"/>
    </row>
    <row r="575" spans="2:5">
      <c r="B575"/>
      <c r="C575"/>
      <c r="D575"/>
      <c r="E575"/>
    </row>
    <row r="576" spans="2:5">
      <c r="B576"/>
      <c r="C576"/>
      <c r="D576"/>
      <c r="E576"/>
    </row>
    <row r="577" spans="2:5">
      <c r="B577"/>
      <c r="C577"/>
      <c r="D577"/>
      <c r="E577"/>
    </row>
    <row r="578" spans="2:5">
      <c r="B578"/>
      <c r="C578"/>
      <c r="D578"/>
      <c r="E578"/>
    </row>
    <row r="579" spans="2:5">
      <c r="B579"/>
      <c r="C579"/>
      <c r="D579"/>
      <c r="E579"/>
    </row>
    <row r="580" spans="2:5">
      <c r="B580"/>
      <c r="C580"/>
      <c r="D580"/>
      <c r="E580"/>
    </row>
    <row r="581" spans="2:5">
      <c r="B581"/>
      <c r="C581"/>
      <c r="D581"/>
      <c r="E581"/>
    </row>
    <row r="582" spans="2:5">
      <c r="B582"/>
      <c r="C582"/>
      <c r="D582"/>
      <c r="E582"/>
    </row>
    <row r="583" spans="2:5">
      <c r="B583"/>
      <c r="C583"/>
      <c r="D583"/>
      <c r="E583"/>
    </row>
    <row r="584" spans="2:5">
      <c r="B584"/>
      <c r="C584"/>
      <c r="D584"/>
      <c r="E584"/>
    </row>
    <row r="585" spans="2:5">
      <c r="B585"/>
      <c r="C585"/>
      <c r="D585"/>
      <c r="E585"/>
    </row>
    <row r="586" spans="2:5">
      <c r="B586"/>
      <c r="C586"/>
      <c r="D586"/>
      <c r="E586"/>
    </row>
    <row r="587" spans="2:5">
      <c r="B587"/>
      <c r="C587"/>
      <c r="D587"/>
      <c r="E587"/>
    </row>
    <row r="588" spans="2:5">
      <c r="B588"/>
      <c r="C588"/>
      <c r="D588"/>
      <c r="E588"/>
    </row>
    <row r="589" spans="2:5">
      <c r="B589"/>
      <c r="C589"/>
      <c r="D589"/>
      <c r="E589"/>
    </row>
    <row r="590" spans="2:5">
      <c r="B590"/>
      <c r="C590"/>
      <c r="D590"/>
      <c r="E590"/>
    </row>
    <row r="591" spans="2:5">
      <c r="B591"/>
      <c r="C591"/>
      <c r="D591"/>
      <c r="E591"/>
    </row>
    <row r="592" spans="2:5">
      <c r="B592"/>
      <c r="C592"/>
      <c r="D592"/>
      <c r="E592"/>
    </row>
    <row r="593" spans="2:5">
      <c r="B593"/>
      <c r="C593"/>
      <c r="D593"/>
      <c r="E593"/>
    </row>
    <row r="594" spans="2:5">
      <c r="B594"/>
      <c r="C594"/>
      <c r="D594"/>
      <c r="E594"/>
    </row>
    <row r="595" spans="2:5">
      <c r="B595"/>
      <c r="C595"/>
      <c r="D595"/>
      <c r="E595"/>
    </row>
    <row r="596" spans="2:5">
      <c r="B596"/>
      <c r="C596"/>
      <c r="D596"/>
      <c r="E596"/>
    </row>
    <row r="597" spans="2:5">
      <c r="B597"/>
      <c r="C597"/>
      <c r="D597"/>
      <c r="E597"/>
    </row>
    <row r="598" spans="2:5">
      <c r="B598"/>
      <c r="C598"/>
      <c r="D598"/>
      <c r="E598"/>
    </row>
    <row r="599" spans="2:5">
      <c r="B599"/>
      <c r="C599"/>
      <c r="D599"/>
      <c r="E599"/>
    </row>
    <row r="600" spans="2:5">
      <c r="B600"/>
      <c r="C600"/>
      <c r="D600"/>
      <c r="E600"/>
    </row>
    <row r="601" spans="2:5">
      <c r="B601"/>
      <c r="C601"/>
      <c r="D601"/>
      <c r="E601"/>
    </row>
    <row r="602" spans="2:5">
      <c r="B602"/>
      <c r="C602"/>
      <c r="D602"/>
      <c r="E602"/>
    </row>
    <row r="603" spans="2:5">
      <c r="B603"/>
      <c r="C603"/>
      <c r="D603"/>
      <c r="E603"/>
    </row>
    <row r="604" spans="2:5">
      <c r="B604"/>
      <c r="C604"/>
      <c r="D604"/>
      <c r="E604"/>
    </row>
    <row r="605" spans="2:5">
      <c r="B605"/>
      <c r="C605"/>
      <c r="D605"/>
      <c r="E605"/>
    </row>
    <row r="606" spans="2:5">
      <c r="B606"/>
      <c r="C606"/>
      <c r="D606"/>
      <c r="E606"/>
    </row>
    <row r="607" spans="2:5">
      <c r="B607"/>
      <c r="C607"/>
      <c r="D607"/>
      <c r="E607"/>
    </row>
    <row r="608" spans="2:5">
      <c r="B608"/>
      <c r="C608"/>
      <c r="D608"/>
      <c r="E608"/>
    </row>
    <row r="609" spans="2:5">
      <c r="B609"/>
      <c r="C609"/>
      <c r="D609"/>
      <c r="E609"/>
    </row>
    <row r="610" spans="2:5">
      <c r="B610"/>
      <c r="C610"/>
      <c r="D610"/>
      <c r="E610"/>
    </row>
    <row r="611" spans="2:5">
      <c r="B611"/>
      <c r="C611"/>
      <c r="D611"/>
      <c r="E611"/>
    </row>
    <row r="612" spans="2:5">
      <c r="B612"/>
      <c r="C612"/>
      <c r="D612"/>
      <c r="E612"/>
    </row>
    <row r="613" spans="2:5">
      <c r="B613"/>
      <c r="C613"/>
      <c r="D613"/>
      <c r="E613"/>
    </row>
    <row r="614" spans="2:5">
      <c r="B614"/>
      <c r="C614"/>
      <c r="D614"/>
      <c r="E614"/>
    </row>
    <row r="615" spans="2:5">
      <c r="B615"/>
      <c r="C615"/>
      <c r="D615"/>
      <c r="E615"/>
    </row>
    <row r="616" spans="2:5">
      <c r="B616"/>
      <c r="C616"/>
      <c r="D616"/>
      <c r="E616"/>
    </row>
    <row r="617" spans="2:5">
      <c r="B617"/>
      <c r="C617"/>
      <c r="D617"/>
      <c r="E617"/>
    </row>
    <row r="618" spans="2:5">
      <c r="B618"/>
      <c r="C618"/>
      <c r="D618"/>
      <c r="E618"/>
    </row>
    <row r="619" spans="2:5">
      <c r="B619"/>
      <c r="C619"/>
      <c r="D619"/>
      <c r="E619"/>
    </row>
    <row r="620" spans="2:5">
      <c r="B620"/>
      <c r="C620"/>
      <c r="D620"/>
      <c r="E620"/>
    </row>
    <row r="621" spans="2:5">
      <c r="B621"/>
      <c r="C621"/>
      <c r="D621"/>
      <c r="E621"/>
    </row>
    <row r="622" spans="2:5">
      <c r="B622"/>
      <c r="C622"/>
      <c r="D622"/>
      <c r="E622"/>
    </row>
    <row r="623" spans="2:5">
      <c r="B623"/>
      <c r="C623"/>
      <c r="D623"/>
      <c r="E623"/>
    </row>
    <row r="624" spans="2:5">
      <c r="B624"/>
      <c r="C624"/>
      <c r="D624"/>
      <c r="E624"/>
    </row>
    <row r="625" spans="2:5">
      <c r="B625"/>
      <c r="C625"/>
      <c r="D625"/>
      <c r="E625"/>
    </row>
    <row r="626" spans="2:5">
      <c r="B626"/>
      <c r="C626"/>
      <c r="D626"/>
      <c r="E626"/>
    </row>
    <row r="627" spans="2:5">
      <c r="B627"/>
      <c r="C627"/>
      <c r="D627"/>
      <c r="E627"/>
    </row>
    <row r="628" spans="2:5">
      <c r="B628"/>
      <c r="C628"/>
      <c r="D628"/>
      <c r="E628"/>
    </row>
    <row r="629" spans="2:5">
      <c r="B629"/>
      <c r="C629"/>
      <c r="D629"/>
      <c r="E629"/>
    </row>
    <row r="630" spans="2:5">
      <c r="B630"/>
      <c r="C630"/>
      <c r="D630"/>
      <c r="E630"/>
    </row>
    <row r="631" spans="2:5">
      <c r="B631"/>
      <c r="C631"/>
      <c r="D631"/>
      <c r="E631"/>
    </row>
    <row r="632" spans="2:5">
      <c r="B632"/>
      <c r="C632"/>
      <c r="D632"/>
      <c r="E632"/>
    </row>
    <row r="633" spans="2:5">
      <c r="B633"/>
      <c r="C633"/>
      <c r="D633"/>
      <c r="E633"/>
    </row>
    <row r="634" spans="2:5">
      <c r="B634"/>
      <c r="C634"/>
      <c r="D634"/>
      <c r="E634"/>
    </row>
    <row r="635" spans="2:5">
      <c r="B635"/>
      <c r="C635"/>
      <c r="D635"/>
      <c r="E635"/>
    </row>
    <row r="636" spans="2:5">
      <c r="B636"/>
      <c r="C636"/>
      <c r="D636"/>
      <c r="E636"/>
    </row>
    <row r="637" spans="2:5">
      <c r="B637"/>
      <c r="C637"/>
      <c r="D637"/>
      <c r="E637"/>
    </row>
    <row r="638" spans="2:5">
      <c r="B638"/>
      <c r="C638"/>
      <c r="D638"/>
      <c r="E638"/>
    </row>
    <row r="639" spans="2:5">
      <c r="B639"/>
      <c r="C639"/>
      <c r="D639"/>
      <c r="E639"/>
    </row>
    <row r="640" spans="2:5">
      <c r="B640"/>
      <c r="C640"/>
      <c r="D640"/>
      <c r="E640"/>
    </row>
    <row r="641" spans="2:5">
      <c r="B641"/>
      <c r="C641"/>
      <c r="D641"/>
      <c r="E641"/>
    </row>
    <row r="642" spans="2:5">
      <c r="B642"/>
      <c r="C642"/>
      <c r="D642"/>
      <c r="E642"/>
    </row>
    <row r="643" spans="2:5">
      <c r="B643"/>
      <c r="C643"/>
      <c r="D643"/>
      <c r="E643"/>
    </row>
    <row r="644" spans="2:5">
      <c r="B644"/>
      <c r="C644"/>
      <c r="D644"/>
      <c r="E644"/>
    </row>
    <row r="645" spans="2:5">
      <c r="B645"/>
      <c r="C645"/>
      <c r="D645"/>
      <c r="E645"/>
    </row>
    <row r="646" spans="2:5">
      <c r="B646"/>
      <c r="C646"/>
      <c r="D646"/>
      <c r="E646"/>
    </row>
    <row r="647" spans="2:5">
      <c r="B647"/>
      <c r="C647"/>
      <c r="D647"/>
      <c r="E647"/>
    </row>
    <row r="648" spans="2:5">
      <c r="B648"/>
      <c r="C648"/>
      <c r="D648"/>
      <c r="E648"/>
    </row>
    <row r="649" spans="2:5">
      <c r="B649"/>
      <c r="C649"/>
      <c r="D649"/>
      <c r="E649"/>
    </row>
    <row r="650" spans="2:5">
      <c r="B650"/>
      <c r="C650"/>
      <c r="D650"/>
      <c r="E650"/>
    </row>
    <row r="651" spans="2:5">
      <c r="B651"/>
      <c r="C651"/>
      <c r="D651"/>
      <c r="E651"/>
    </row>
    <row r="652" spans="2:5">
      <c r="B652"/>
      <c r="C652"/>
      <c r="D652"/>
      <c r="E652"/>
    </row>
    <row r="653" spans="2:5">
      <c r="B653"/>
      <c r="C653"/>
      <c r="D653"/>
      <c r="E653"/>
    </row>
    <row r="654" spans="2:5">
      <c r="B654"/>
      <c r="C654"/>
      <c r="D654"/>
      <c r="E654"/>
    </row>
    <row r="655" spans="2:5">
      <c r="B655"/>
      <c r="C655"/>
      <c r="D655"/>
      <c r="E655"/>
    </row>
    <row r="656" spans="2:5">
      <c r="B656"/>
      <c r="C656"/>
      <c r="D656"/>
      <c r="E656"/>
    </row>
    <row r="657" spans="2:5">
      <c r="B657"/>
      <c r="C657"/>
      <c r="D657"/>
      <c r="E657"/>
    </row>
    <row r="658" spans="2:5">
      <c r="B658"/>
      <c r="C658"/>
      <c r="D658"/>
      <c r="E658"/>
    </row>
    <row r="659" spans="2:5">
      <c r="B659"/>
      <c r="C659"/>
      <c r="D659"/>
      <c r="E659"/>
    </row>
    <row r="660" spans="2:5">
      <c r="B660"/>
      <c r="C660"/>
      <c r="D660"/>
      <c r="E660"/>
    </row>
    <row r="661" spans="2:5">
      <c r="B661"/>
      <c r="C661"/>
      <c r="D661"/>
      <c r="E661"/>
    </row>
    <row r="662" spans="2:5">
      <c r="B662"/>
      <c r="C662"/>
      <c r="D662"/>
      <c r="E662"/>
    </row>
    <row r="663" spans="2:5">
      <c r="B663"/>
      <c r="C663"/>
      <c r="D663"/>
      <c r="E663"/>
    </row>
    <row r="664" spans="2:5">
      <c r="B664"/>
      <c r="C664"/>
      <c r="D664"/>
      <c r="E664"/>
    </row>
    <row r="665" spans="2:5">
      <c r="B665"/>
      <c r="C665"/>
      <c r="D665"/>
      <c r="E665"/>
    </row>
    <row r="666" spans="2:5">
      <c r="B666"/>
      <c r="C666"/>
      <c r="D666"/>
      <c r="E666"/>
    </row>
    <row r="667" spans="2:5">
      <c r="B667"/>
      <c r="C667"/>
      <c r="D667"/>
      <c r="E667"/>
    </row>
    <row r="668" spans="2:5">
      <c r="B668"/>
      <c r="C668"/>
      <c r="D668"/>
      <c r="E668"/>
    </row>
    <row r="669" spans="2:5">
      <c r="B669"/>
      <c r="C669"/>
      <c r="D669"/>
      <c r="E669"/>
    </row>
    <row r="670" spans="2:5">
      <c r="B670"/>
      <c r="C670"/>
      <c r="D670"/>
      <c r="E670"/>
    </row>
    <row r="671" spans="2:5">
      <c r="B671"/>
      <c r="C671"/>
      <c r="D671"/>
      <c r="E671"/>
    </row>
    <row r="672" spans="2:5">
      <c r="B672"/>
      <c r="C672"/>
      <c r="D672"/>
      <c r="E672"/>
    </row>
    <row r="673" spans="2:5">
      <c r="B673"/>
      <c r="C673"/>
      <c r="D673"/>
      <c r="E673"/>
    </row>
    <row r="674" spans="2:5">
      <c r="B674"/>
      <c r="C674"/>
      <c r="D674"/>
      <c r="E674"/>
    </row>
    <row r="675" spans="2:5">
      <c r="B675"/>
      <c r="C675"/>
      <c r="D675"/>
      <c r="E675"/>
    </row>
    <row r="676" spans="2:5">
      <c r="B676"/>
      <c r="C676"/>
      <c r="D676"/>
      <c r="E676"/>
    </row>
    <row r="677" spans="2:5">
      <c r="B677"/>
      <c r="C677"/>
      <c r="D677"/>
      <c r="E677"/>
    </row>
    <row r="678" spans="2:5">
      <c r="B678"/>
      <c r="C678"/>
      <c r="D678"/>
      <c r="E678"/>
    </row>
    <row r="679" spans="2:5">
      <c r="B679"/>
      <c r="C679"/>
      <c r="D679"/>
      <c r="E679"/>
    </row>
    <row r="680" spans="2:5">
      <c r="B680"/>
      <c r="C680"/>
      <c r="D680"/>
      <c r="E680"/>
    </row>
    <row r="681" spans="2:5">
      <c r="B681"/>
      <c r="C681"/>
      <c r="D681"/>
      <c r="E681"/>
    </row>
    <row r="682" spans="2:5">
      <c r="B682"/>
      <c r="C682"/>
      <c r="D682"/>
      <c r="E682"/>
    </row>
    <row r="683" spans="2:5">
      <c r="B683"/>
      <c r="C683"/>
      <c r="D683"/>
      <c r="E683"/>
    </row>
    <row r="684" spans="2:5">
      <c r="B684"/>
      <c r="C684"/>
      <c r="D684"/>
      <c r="E684"/>
    </row>
    <row r="685" spans="2:5">
      <c r="B685"/>
      <c r="C685"/>
      <c r="D685"/>
      <c r="E685"/>
    </row>
    <row r="686" spans="2:5">
      <c r="B686"/>
      <c r="C686"/>
      <c r="D686"/>
      <c r="E686"/>
    </row>
    <row r="687" spans="2:5">
      <c r="B687"/>
      <c r="C687"/>
      <c r="D687"/>
      <c r="E687"/>
    </row>
    <row r="688" spans="2:5">
      <c r="B688"/>
      <c r="C688"/>
      <c r="D688"/>
      <c r="E688"/>
    </row>
    <row r="689" spans="2:5">
      <c r="B689"/>
      <c r="C689"/>
      <c r="D689"/>
      <c r="E689"/>
    </row>
    <row r="690" spans="2:5">
      <c r="B690"/>
      <c r="C690"/>
      <c r="D690"/>
      <c r="E690"/>
    </row>
    <row r="691" spans="2:5">
      <c r="B691"/>
      <c r="C691"/>
      <c r="D691"/>
      <c r="E691"/>
    </row>
    <row r="692" spans="2:5">
      <c r="B692"/>
      <c r="C692"/>
      <c r="D692"/>
      <c r="E692"/>
    </row>
    <row r="693" spans="2:5">
      <c r="B693"/>
      <c r="C693"/>
      <c r="D693"/>
      <c r="E693"/>
    </row>
    <row r="694" spans="2:5">
      <c r="B694"/>
      <c r="C694"/>
      <c r="D694"/>
      <c r="E694"/>
    </row>
    <row r="695" spans="2:5">
      <c r="B695"/>
      <c r="C695"/>
      <c r="D695"/>
      <c r="E695"/>
    </row>
    <row r="696" spans="2:5">
      <c r="B696"/>
      <c r="C696"/>
      <c r="D696"/>
      <c r="E696"/>
    </row>
    <row r="697" spans="2:5">
      <c r="B697"/>
      <c r="C697"/>
      <c r="D697"/>
      <c r="E697"/>
    </row>
    <row r="698" spans="2:5">
      <c r="B698"/>
      <c r="C698"/>
      <c r="D698"/>
      <c r="E698"/>
    </row>
    <row r="699" spans="2:5">
      <c r="B699"/>
      <c r="C699"/>
      <c r="D699"/>
      <c r="E699"/>
    </row>
    <row r="700" spans="2:5">
      <c r="B700"/>
      <c r="C700"/>
      <c r="D700"/>
      <c r="E700"/>
    </row>
    <row r="701" spans="2:5">
      <c r="B701"/>
      <c r="C701"/>
      <c r="D701"/>
      <c r="E701"/>
    </row>
    <row r="702" spans="2:5">
      <c r="B702"/>
      <c r="C702"/>
      <c r="D702"/>
      <c r="E702"/>
    </row>
    <row r="703" spans="2:5">
      <c r="B703"/>
      <c r="C703"/>
      <c r="D703"/>
      <c r="E703"/>
    </row>
    <row r="704" spans="2:5">
      <c r="B704"/>
      <c r="C704"/>
      <c r="D704"/>
      <c r="E704"/>
    </row>
    <row r="705" spans="2:5">
      <c r="B705"/>
      <c r="C705"/>
      <c r="D705"/>
      <c r="E705"/>
    </row>
    <row r="706" spans="2:5">
      <c r="B706"/>
      <c r="C706"/>
      <c r="D706"/>
      <c r="E706"/>
    </row>
    <row r="707" spans="2:5">
      <c r="B707"/>
      <c r="C707"/>
      <c r="D707"/>
      <c r="E707"/>
    </row>
    <row r="708" spans="2:5">
      <c r="B708"/>
      <c r="C708"/>
      <c r="D708"/>
      <c r="E708"/>
    </row>
    <row r="709" spans="2:5">
      <c r="B709"/>
      <c r="C709"/>
      <c r="D709"/>
      <c r="E709"/>
    </row>
    <row r="710" spans="2:5">
      <c r="B710"/>
      <c r="C710"/>
      <c r="D710"/>
      <c r="E710"/>
    </row>
    <row r="711" spans="2:5">
      <c r="B711"/>
      <c r="C711"/>
      <c r="D711"/>
      <c r="E711"/>
    </row>
    <row r="712" spans="2:5">
      <c r="B712"/>
      <c r="C712"/>
      <c r="D712"/>
      <c r="E712"/>
    </row>
    <row r="713" spans="2:5">
      <c r="B713"/>
      <c r="C713"/>
      <c r="D713"/>
      <c r="E713"/>
    </row>
    <row r="714" spans="2:5">
      <c r="B714"/>
      <c r="C714"/>
      <c r="D714"/>
      <c r="E714"/>
    </row>
    <row r="715" spans="2:5">
      <c r="B715"/>
      <c r="C715"/>
      <c r="D715"/>
      <c r="E715"/>
    </row>
    <row r="716" spans="2:5">
      <c r="B716"/>
      <c r="C716"/>
      <c r="D716"/>
      <c r="E716"/>
    </row>
    <row r="717" spans="2:5">
      <c r="B717"/>
      <c r="C717"/>
      <c r="D717"/>
      <c r="E717"/>
    </row>
    <row r="718" spans="2:5">
      <c r="B718"/>
      <c r="C718"/>
      <c r="D718"/>
      <c r="E718"/>
    </row>
    <row r="719" spans="2:5">
      <c r="B719"/>
      <c r="C719"/>
      <c r="D719"/>
      <c r="E719"/>
    </row>
    <row r="720" spans="2:5">
      <c r="B720"/>
      <c r="C720"/>
      <c r="D720"/>
      <c r="E720"/>
    </row>
    <row r="721" spans="2:5">
      <c r="B721"/>
      <c r="C721"/>
      <c r="D721"/>
      <c r="E721"/>
    </row>
    <row r="722" spans="2:5">
      <c r="B722"/>
      <c r="C722"/>
      <c r="D722"/>
      <c r="E722"/>
    </row>
    <row r="723" spans="2:5">
      <c r="B723"/>
      <c r="C723"/>
      <c r="D723"/>
      <c r="E723"/>
    </row>
    <row r="724" spans="2:5">
      <c r="B724"/>
      <c r="C724"/>
      <c r="D724"/>
      <c r="E724"/>
    </row>
    <row r="725" spans="2:5">
      <c r="B725"/>
      <c r="C725"/>
      <c r="D725"/>
      <c r="E725"/>
    </row>
    <row r="726" spans="2:5">
      <c r="B726"/>
      <c r="C726"/>
      <c r="D726"/>
      <c r="E726"/>
    </row>
    <row r="727" spans="2:5">
      <c r="B727"/>
      <c r="C727"/>
      <c r="D727"/>
      <c r="E727"/>
    </row>
    <row r="728" spans="2:5">
      <c r="B728"/>
      <c r="C728"/>
      <c r="D728"/>
      <c r="E728"/>
    </row>
    <row r="729" spans="2:5">
      <c r="B729"/>
      <c r="C729"/>
      <c r="D729"/>
      <c r="E729"/>
    </row>
    <row r="730" spans="2:5">
      <c r="B730"/>
      <c r="C730"/>
      <c r="D730"/>
      <c r="E730"/>
    </row>
    <row r="731" spans="2:5">
      <c r="B731"/>
      <c r="C731"/>
      <c r="D731"/>
      <c r="E731"/>
    </row>
    <row r="732" spans="2:5">
      <c r="B732"/>
      <c r="C732"/>
      <c r="D732"/>
      <c r="E732"/>
    </row>
    <row r="733" spans="2:5">
      <c r="B733"/>
      <c r="C733"/>
      <c r="D733"/>
      <c r="E733"/>
    </row>
    <row r="734" spans="2:5">
      <c r="B734"/>
      <c r="C734"/>
      <c r="D734"/>
      <c r="E734"/>
    </row>
    <row r="735" spans="2:5">
      <c r="B735"/>
      <c r="C735"/>
      <c r="D735"/>
      <c r="E735"/>
    </row>
    <row r="736" spans="2:5">
      <c r="B736"/>
      <c r="C736"/>
      <c r="D736"/>
      <c r="E736"/>
    </row>
    <row r="737" spans="2:5">
      <c r="B737"/>
      <c r="C737"/>
      <c r="D737"/>
      <c r="E737"/>
    </row>
    <row r="738" spans="2:5">
      <c r="B738"/>
      <c r="C738"/>
      <c r="D738"/>
      <c r="E738"/>
    </row>
    <row r="739" spans="2:5">
      <c r="B739"/>
      <c r="C739"/>
      <c r="D739"/>
      <c r="E739"/>
    </row>
    <row r="740" spans="2:5">
      <c r="B740"/>
      <c r="C740"/>
      <c r="D740"/>
      <c r="E740"/>
    </row>
    <row r="741" spans="2:5">
      <c r="B741"/>
      <c r="C741"/>
      <c r="D741"/>
      <c r="E741"/>
    </row>
    <row r="742" spans="2:5">
      <c r="B742"/>
      <c r="C742"/>
      <c r="D742"/>
      <c r="E742"/>
    </row>
    <row r="743" spans="2:5">
      <c r="B743"/>
      <c r="C743"/>
      <c r="D743"/>
      <c r="E743"/>
    </row>
    <row r="744" spans="2:5">
      <c r="B744"/>
      <c r="C744"/>
      <c r="D744"/>
      <c r="E744"/>
    </row>
    <row r="745" spans="2:5">
      <c r="B745"/>
      <c r="C745"/>
      <c r="D745"/>
      <c r="E745"/>
    </row>
    <row r="746" spans="2:5">
      <c r="B746"/>
      <c r="C746"/>
      <c r="D746"/>
      <c r="E746"/>
    </row>
    <row r="747" spans="2:5">
      <c r="B747"/>
      <c r="C747"/>
      <c r="D747"/>
      <c r="E747"/>
    </row>
    <row r="748" spans="2:5">
      <c r="B748"/>
      <c r="C748"/>
      <c r="D748"/>
      <c r="E748"/>
    </row>
    <row r="749" spans="2:5">
      <c r="B749"/>
      <c r="C749"/>
      <c r="D749"/>
      <c r="E749"/>
    </row>
    <row r="750" spans="2:5">
      <c r="B750"/>
      <c r="C750"/>
      <c r="D750"/>
      <c r="E750"/>
    </row>
    <row r="751" spans="2:5">
      <c r="B751"/>
      <c r="C751"/>
      <c r="D751"/>
      <c r="E751"/>
    </row>
    <row r="752" spans="2:5">
      <c r="B752"/>
      <c r="C752"/>
      <c r="D752"/>
      <c r="E752"/>
    </row>
    <row r="753" spans="2:5">
      <c r="B753"/>
      <c r="C753"/>
      <c r="D753"/>
      <c r="E753"/>
    </row>
    <row r="754" spans="2:5">
      <c r="B754"/>
      <c r="C754"/>
      <c r="D754"/>
      <c r="E754"/>
    </row>
    <row r="755" spans="2:5">
      <c r="B755"/>
      <c r="C755"/>
      <c r="D755"/>
      <c r="E755"/>
    </row>
    <row r="756" spans="2:5">
      <c r="B756"/>
      <c r="C756"/>
      <c r="D756"/>
      <c r="E756"/>
    </row>
    <row r="757" spans="2:5">
      <c r="B757"/>
      <c r="C757"/>
      <c r="D757"/>
      <c r="E757"/>
    </row>
    <row r="758" spans="2:5">
      <c r="B758"/>
      <c r="C758"/>
      <c r="D758"/>
      <c r="E758"/>
    </row>
    <row r="759" spans="2:5">
      <c r="B759"/>
      <c r="C759"/>
      <c r="D759"/>
      <c r="E759"/>
    </row>
    <row r="760" spans="2:5">
      <c r="B760"/>
      <c r="C760"/>
      <c r="D760"/>
      <c r="E760"/>
    </row>
    <row r="761" spans="2:5">
      <c r="B761"/>
      <c r="C761"/>
      <c r="D761"/>
      <c r="E761"/>
    </row>
    <row r="762" spans="2:5">
      <c r="B762"/>
      <c r="C762"/>
      <c r="D762"/>
      <c r="E762"/>
    </row>
    <row r="763" spans="2:5">
      <c r="B763"/>
      <c r="C763"/>
      <c r="D763"/>
      <c r="E763"/>
    </row>
    <row r="764" spans="2:5">
      <c r="B764"/>
      <c r="C764"/>
      <c r="D764"/>
      <c r="E764"/>
    </row>
    <row r="765" spans="2:5">
      <c r="B765"/>
      <c r="C765"/>
      <c r="D765"/>
      <c r="E765"/>
    </row>
    <row r="766" spans="2:5">
      <c r="B766"/>
      <c r="C766"/>
      <c r="D766"/>
      <c r="E766"/>
    </row>
    <row r="767" spans="2:5">
      <c r="B767"/>
      <c r="C767"/>
      <c r="D767"/>
      <c r="E767"/>
    </row>
    <row r="768" spans="2:5">
      <c r="B768"/>
      <c r="C768"/>
      <c r="D768"/>
      <c r="E768"/>
    </row>
    <row r="769" spans="2:5">
      <c r="B769"/>
      <c r="C769"/>
      <c r="D769"/>
      <c r="E769"/>
    </row>
    <row r="770" spans="2:5">
      <c r="B770"/>
      <c r="C770"/>
      <c r="D770"/>
      <c r="E770"/>
    </row>
    <row r="771" spans="2:5">
      <c r="B771"/>
      <c r="C771"/>
      <c r="D771"/>
      <c r="E771"/>
    </row>
    <row r="772" spans="2:5">
      <c r="B772"/>
      <c r="C772"/>
      <c r="D772"/>
      <c r="E772"/>
    </row>
    <row r="773" spans="2:5">
      <c r="B773"/>
      <c r="C773"/>
      <c r="D773"/>
      <c r="E773"/>
    </row>
    <row r="774" spans="2:5">
      <c r="B774"/>
      <c r="C774"/>
      <c r="D774"/>
      <c r="E774"/>
    </row>
    <row r="775" spans="2:5">
      <c r="B775"/>
      <c r="C775"/>
      <c r="D775"/>
      <c r="E775"/>
    </row>
    <row r="776" spans="2:5">
      <c r="B776"/>
      <c r="C776"/>
      <c r="D776"/>
      <c r="E776"/>
    </row>
    <row r="777" spans="2:5">
      <c r="B777"/>
      <c r="C777"/>
      <c r="D777"/>
      <c r="E777"/>
    </row>
    <row r="778" spans="2:5">
      <c r="B778"/>
      <c r="C778"/>
      <c r="D778"/>
      <c r="E778"/>
    </row>
    <row r="779" spans="2:5">
      <c r="B779"/>
      <c r="C779"/>
      <c r="D779"/>
      <c r="E779"/>
    </row>
    <row r="780" spans="2:5">
      <c r="B780"/>
      <c r="C780"/>
      <c r="D780"/>
      <c r="E780"/>
    </row>
    <row r="781" spans="2:5">
      <c r="B781"/>
      <c r="C781"/>
      <c r="D781"/>
      <c r="E781"/>
    </row>
    <row r="782" spans="2:5">
      <c r="B782"/>
      <c r="C782"/>
      <c r="D782"/>
      <c r="E782"/>
    </row>
    <row r="783" spans="2:5">
      <c r="B783"/>
      <c r="C783"/>
      <c r="D783"/>
      <c r="E783"/>
    </row>
    <row r="784" spans="2:5">
      <c r="B784"/>
      <c r="C784"/>
      <c r="D784"/>
      <c r="E784"/>
    </row>
    <row r="785" spans="2:5">
      <c r="B785"/>
      <c r="C785"/>
      <c r="D785"/>
      <c r="E785"/>
    </row>
    <row r="786" spans="2:5">
      <c r="B786"/>
      <c r="C786"/>
      <c r="D786"/>
      <c r="E786"/>
    </row>
    <row r="787" spans="2:5">
      <c r="B787"/>
      <c r="C787"/>
      <c r="D787"/>
      <c r="E787"/>
    </row>
    <row r="788" spans="2:5">
      <c r="B788"/>
      <c r="C788"/>
      <c r="D788"/>
      <c r="E788"/>
    </row>
    <row r="789" spans="2:5">
      <c r="B789"/>
      <c r="C789"/>
      <c r="D789"/>
      <c r="E789"/>
    </row>
    <row r="790" spans="2:5">
      <c r="B790"/>
      <c r="C790"/>
      <c r="D790"/>
      <c r="E790"/>
    </row>
    <row r="791" spans="2:5">
      <c r="B791"/>
      <c r="C791"/>
      <c r="D791"/>
      <c r="E791"/>
    </row>
    <row r="792" spans="2:5">
      <c r="B792"/>
      <c r="C792"/>
      <c r="D792"/>
      <c r="E792"/>
    </row>
    <row r="793" spans="2:5">
      <c r="B793"/>
      <c r="C793"/>
      <c r="D793"/>
      <c r="E793"/>
    </row>
    <row r="794" spans="2:5">
      <c r="B794"/>
      <c r="C794"/>
      <c r="D794"/>
      <c r="E794"/>
    </row>
    <row r="795" spans="2:5">
      <c r="B795"/>
      <c r="C795"/>
      <c r="D795"/>
      <c r="E795"/>
    </row>
    <row r="796" spans="2:5">
      <c r="B796"/>
      <c r="C796"/>
      <c r="D796"/>
      <c r="E796"/>
    </row>
    <row r="797" spans="2:5">
      <c r="B797"/>
      <c r="C797"/>
      <c r="D797"/>
      <c r="E797"/>
    </row>
    <row r="798" spans="2:5">
      <c r="B798"/>
      <c r="C798"/>
      <c r="D798"/>
      <c r="E798"/>
    </row>
    <row r="799" spans="2:5">
      <c r="B799"/>
      <c r="C799"/>
      <c r="D799"/>
      <c r="E799"/>
    </row>
    <row r="800" spans="2:5">
      <c r="B800"/>
      <c r="C800"/>
      <c r="D800"/>
      <c r="E800"/>
    </row>
    <row r="801" spans="2:5">
      <c r="B801"/>
      <c r="C801"/>
      <c r="D801"/>
      <c r="E801"/>
    </row>
    <row r="802" spans="2:5">
      <c r="B802"/>
      <c r="C802"/>
      <c r="D802"/>
      <c r="E802"/>
    </row>
    <row r="803" spans="2:5">
      <c r="B803"/>
      <c r="C803"/>
      <c r="D803"/>
      <c r="E803"/>
    </row>
    <row r="804" spans="2:5">
      <c r="B804"/>
      <c r="C804"/>
      <c r="D804"/>
      <c r="E804"/>
    </row>
    <row r="805" spans="2:5">
      <c r="B805"/>
      <c r="C805"/>
      <c r="D805"/>
      <c r="E805"/>
    </row>
    <row r="806" spans="2:5">
      <c r="B806"/>
      <c r="C806"/>
      <c r="D806"/>
      <c r="E806"/>
    </row>
    <row r="807" spans="2:5">
      <c r="B807"/>
      <c r="C807"/>
      <c r="D807"/>
      <c r="E807"/>
    </row>
    <row r="808" spans="2:5">
      <c r="B808"/>
      <c r="C808"/>
      <c r="D808"/>
      <c r="E808"/>
    </row>
    <row r="809" spans="2:5">
      <c r="B809"/>
      <c r="C809"/>
      <c r="D809"/>
      <c r="E809"/>
    </row>
    <row r="810" spans="2:5">
      <c r="B810"/>
      <c r="C810"/>
      <c r="D810"/>
      <c r="E810"/>
    </row>
    <row r="811" spans="2:5">
      <c r="B811"/>
      <c r="C811"/>
      <c r="D811"/>
      <c r="E811"/>
    </row>
    <row r="812" spans="2:5">
      <c r="B812"/>
      <c r="C812"/>
      <c r="D812"/>
      <c r="E812"/>
    </row>
    <row r="813" spans="2:5">
      <c r="B813"/>
      <c r="C813"/>
      <c r="D813"/>
      <c r="E813"/>
    </row>
    <row r="814" spans="2:5">
      <c r="B814"/>
      <c r="C814"/>
      <c r="D814"/>
      <c r="E814"/>
    </row>
    <row r="815" spans="2:5">
      <c r="B815"/>
      <c r="C815"/>
      <c r="D815"/>
      <c r="E815"/>
    </row>
    <row r="816" spans="2:5">
      <c r="B816"/>
      <c r="C816"/>
      <c r="D816"/>
      <c r="E816"/>
    </row>
    <row r="817" spans="2:5">
      <c r="B817"/>
      <c r="C817"/>
      <c r="D817"/>
      <c r="E817"/>
    </row>
    <row r="818" spans="2:5">
      <c r="B818"/>
      <c r="C818"/>
      <c r="D818"/>
      <c r="E818"/>
    </row>
    <row r="819" spans="2:5">
      <c r="B819"/>
      <c r="C819"/>
      <c r="D819"/>
      <c r="E819"/>
    </row>
    <row r="820" spans="2:5">
      <c r="B820"/>
      <c r="C820"/>
      <c r="D820"/>
      <c r="E820"/>
    </row>
    <row r="821" spans="2:5">
      <c r="B821"/>
      <c r="C821"/>
      <c r="D821"/>
      <c r="E821"/>
    </row>
    <row r="822" spans="2:5">
      <c r="B822"/>
      <c r="C822"/>
      <c r="D822"/>
      <c r="E822"/>
    </row>
    <row r="823" spans="2:5">
      <c r="B823"/>
      <c r="C823"/>
      <c r="D823"/>
      <c r="E823"/>
    </row>
    <row r="824" spans="2:5">
      <c r="B824"/>
      <c r="C824"/>
      <c r="D824"/>
      <c r="E824"/>
    </row>
    <row r="825" spans="2:5">
      <c r="B825"/>
      <c r="C825"/>
      <c r="D825"/>
      <c r="E825"/>
    </row>
    <row r="826" spans="2:5">
      <c r="B826"/>
      <c r="C826"/>
      <c r="D826"/>
      <c r="E826"/>
    </row>
    <row r="827" spans="2:5">
      <c r="B827"/>
      <c r="C827"/>
      <c r="D827"/>
      <c r="E827"/>
    </row>
    <row r="828" spans="2:5">
      <c r="B828"/>
      <c r="C828"/>
      <c r="D828"/>
      <c r="E828"/>
    </row>
    <row r="829" spans="2:5">
      <c r="B829"/>
      <c r="C829"/>
      <c r="D829"/>
      <c r="E829"/>
    </row>
    <row r="830" spans="2:5">
      <c r="B830"/>
      <c r="C830"/>
      <c r="D830"/>
      <c r="E830"/>
    </row>
    <row r="831" spans="2:5">
      <c r="B831"/>
      <c r="C831"/>
      <c r="D831"/>
      <c r="E831"/>
    </row>
    <row r="832" spans="2:5">
      <c r="B832"/>
      <c r="C832"/>
      <c r="D832"/>
      <c r="E832"/>
    </row>
    <row r="833" spans="2:5">
      <c r="B833"/>
      <c r="C833"/>
      <c r="D833"/>
      <c r="E833"/>
    </row>
    <row r="834" spans="2:5">
      <c r="B834"/>
      <c r="C834"/>
      <c r="D834"/>
      <c r="E834"/>
    </row>
    <row r="835" spans="2:5">
      <c r="B835"/>
      <c r="C835"/>
      <c r="D835"/>
      <c r="E835"/>
    </row>
    <row r="836" spans="2:5">
      <c r="B836"/>
      <c r="C836"/>
      <c r="D836"/>
      <c r="E836"/>
    </row>
    <row r="837" spans="2:5">
      <c r="B837"/>
      <c r="C837"/>
      <c r="D837"/>
      <c r="E837"/>
    </row>
    <row r="838" spans="2:5">
      <c r="B838"/>
      <c r="C838"/>
      <c r="D838"/>
      <c r="E838"/>
    </row>
    <row r="839" spans="2:5">
      <c r="B839"/>
      <c r="C839"/>
      <c r="D839"/>
      <c r="E839"/>
    </row>
    <row r="840" spans="2:5">
      <c r="B840"/>
      <c r="C840"/>
      <c r="D840"/>
      <c r="E840"/>
    </row>
    <row r="841" spans="2:5">
      <c r="B841"/>
      <c r="C841"/>
      <c r="D841"/>
      <c r="E841"/>
    </row>
    <row r="842" spans="2:5">
      <c r="B842"/>
      <c r="C842"/>
      <c r="D842"/>
      <c r="E842"/>
    </row>
    <row r="843" spans="2:5">
      <c r="B843"/>
      <c r="C843"/>
      <c r="D843"/>
      <c r="E843"/>
    </row>
    <row r="844" spans="2:5">
      <c r="B844"/>
      <c r="C844"/>
      <c r="D844"/>
      <c r="E844"/>
    </row>
    <row r="845" spans="2:5">
      <c r="B845"/>
      <c r="C845"/>
      <c r="D845"/>
      <c r="E845"/>
    </row>
    <row r="846" spans="2:5">
      <c r="B846"/>
      <c r="C846"/>
      <c r="D846"/>
      <c r="E846"/>
    </row>
    <row r="847" spans="2:5">
      <c r="B847"/>
      <c r="C847"/>
      <c r="D847"/>
      <c r="E847"/>
    </row>
    <row r="848" spans="2:5">
      <c r="B848"/>
      <c r="C848"/>
      <c r="D848"/>
      <c r="E848"/>
    </row>
    <row r="849" spans="2:5">
      <c r="B849"/>
      <c r="C849"/>
      <c r="D849"/>
      <c r="E849"/>
    </row>
    <row r="850" spans="2:5">
      <c r="B850"/>
      <c r="C850"/>
      <c r="D850"/>
      <c r="E850"/>
    </row>
    <row r="851" spans="2:5">
      <c r="B851"/>
      <c r="C851"/>
      <c r="D851"/>
      <c r="E851"/>
    </row>
    <row r="852" spans="2:5">
      <c r="B852"/>
      <c r="C852"/>
      <c r="D852"/>
      <c r="E852"/>
    </row>
    <row r="853" spans="2:5">
      <c r="B853"/>
      <c r="C853"/>
      <c r="D853"/>
      <c r="E853"/>
    </row>
    <row r="854" spans="2:5">
      <c r="B854"/>
      <c r="C854"/>
      <c r="D854"/>
      <c r="E854"/>
    </row>
    <row r="855" spans="2:5">
      <c r="B855"/>
      <c r="C855"/>
      <c r="D855"/>
      <c r="E855"/>
    </row>
    <row r="856" spans="2:5">
      <c r="B856"/>
      <c r="C856"/>
      <c r="D856"/>
      <c r="E856"/>
    </row>
    <row r="857" spans="2:5">
      <c r="B857"/>
      <c r="C857"/>
      <c r="D857"/>
      <c r="E857"/>
    </row>
    <row r="858" spans="2:5">
      <c r="B858"/>
      <c r="C858"/>
      <c r="D858"/>
      <c r="E858"/>
    </row>
    <row r="859" spans="2:5">
      <c r="B859"/>
      <c r="C859"/>
      <c r="D859"/>
      <c r="E859"/>
    </row>
    <row r="860" spans="2:5">
      <c r="B860"/>
      <c r="C860"/>
      <c r="D860"/>
      <c r="E860"/>
    </row>
    <row r="861" spans="2:5">
      <c r="B861"/>
      <c r="C861"/>
      <c r="D861"/>
      <c r="E861"/>
    </row>
    <row r="862" spans="2:5">
      <c r="B862"/>
      <c r="C862"/>
      <c r="D862"/>
      <c r="E862"/>
    </row>
    <row r="863" spans="2:5">
      <c r="B863"/>
      <c r="C863"/>
      <c r="D863"/>
      <c r="E863"/>
    </row>
    <row r="864" spans="2:5">
      <c r="B864"/>
      <c r="C864"/>
      <c r="D864"/>
      <c r="E864"/>
    </row>
    <row r="865" spans="2:5">
      <c r="B865"/>
      <c r="C865"/>
      <c r="D865"/>
      <c r="E865"/>
    </row>
    <row r="866" spans="2:5">
      <c r="B866"/>
      <c r="C866"/>
      <c r="D866"/>
      <c r="E866"/>
    </row>
    <row r="867" spans="2:5">
      <c r="B867"/>
      <c r="C867"/>
      <c r="D867"/>
      <c r="E867"/>
    </row>
    <row r="868" spans="2:5">
      <c r="B868"/>
      <c r="C868"/>
      <c r="D868"/>
      <c r="E868"/>
    </row>
    <row r="869" spans="2:5">
      <c r="B869"/>
      <c r="C869"/>
      <c r="D869"/>
      <c r="E869"/>
    </row>
    <row r="870" spans="2:5">
      <c r="B870"/>
      <c r="C870"/>
      <c r="D870"/>
      <c r="E870"/>
    </row>
    <row r="871" spans="2:5">
      <c r="B871"/>
      <c r="C871"/>
      <c r="D871"/>
      <c r="E871"/>
    </row>
    <row r="872" spans="2:5">
      <c r="B872"/>
      <c r="C872"/>
      <c r="D872"/>
      <c r="E872"/>
    </row>
    <row r="873" spans="2:5">
      <c r="B873"/>
      <c r="C873"/>
      <c r="D873"/>
      <c r="E873"/>
    </row>
    <row r="874" spans="2:5">
      <c r="B874"/>
      <c r="C874"/>
      <c r="D874"/>
      <c r="E874"/>
    </row>
    <row r="875" spans="2:5">
      <c r="B875"/>
      <c r="C875"/>
      <c r="D875"/>
      <c r="E875"/>
    </row>
    <row r="876" spans="2:5">
      <c r="B876"/>
      <c r="C876"/>
      <c r="D876"/>
      <c r="E876"/>
    </row>
    <row r="877" spans="2:5">
      <c r="B877"/>
      <c r="C877"/>
      <c r="D877"/>
      <c r="E877"/>
    </row>
    <row r="878" spans="2:5">
      <c r="B878"/>
      <c r="C878"/>
      <c r="D878"/>
      <c r="E878"/>
    </row>
    <row r="879" spans="2:5">
      <c r="B879"/>
      <c r="C879"/>
      <c r="D879"/>
      <c r="E879"/>
    </row>
    <row r="880" spans="2:5">
      <c r="B880"/>
      <c r="C880"/>
      <c r="D880"/>
      <c r="E880"/>
    </row>
    <row r="881" spans="2:5">
      <c r="B881"/>
      <c r="C881"/>
      <c r="D881"/>
      <c r="E881"/>
    </row>
    <row r="882" spans="2:5">
      <c r="B882"/>
      <c r="C882"/>
      <c r="D882"/>
      <c r="E882"/>
    </row>
    <row r="883" spans="2:5">
      <c r="B883"/>
      <c r="C883"/>
      <c r="D883"/>
      <c r="E883"/>
    </row>
    <row r="884" spans="2:5">
      <c r="B884"/>
      <c r="C884"/>
      <c r="D884"/>
      <c r="E884"/>
    </row>
    <row r="885" spans="2:5">
      <c r="B885"/>
      <c r="C885"/>
      <c r="D885"/>
      <c r="E885"/>
    </row>
    <row r="886" spans="2:5">
      <c r="B886"/>
      <c r="C886"/>
      <c r="D886"/>
      <c r="E886"/>
    </row>
    <row r="887" spans="2:5">
      <c r="B887"/>
      <c r="C887"/>
      <c r="D887"/>
      <c r="E887"/>
    </row>
    <row r="888" spans="2:5">
      <c r="B888"/>
      <c r="C888"/>
      <c r="D888"/>
      <c r="E888"/>
    </row>
    <row r="889" spans="2:5">
      <c r="B889"/>
      <c r="C889"/>
      <c r="D889"/>
      <c r="E889"/>
    </row>
    <row r="890" spans="2:5">
      <c r="B890"/>
      <c r="C890"/>
      <c r="D890"/>
      <c r="E890"/>
    </row>
    <row r="891" spans="2:5">
      <c r="B891"/>
      <c r="C891"/>
      <c r="D891"/>
      <c r="E891"/>
    </row>
    <row r="892" spans="2:5">
      <c r="B892"/>
      <c r="C892"/>
      <c r="D892"/>
      <c r="E892"/>
    </row>
    <row r="893" spans="2:5">
      <c r="B893"/>
      <c r="C893"/>
      <c r="D893"/>
      <c r="E893"/>
    </row>
    <row r="894" spans="2:5">
      <c r="B894"/>
      <c r="C894"/>
      <c r="D894"/>
      <c r="E894"/>
    </row>
    <row r="895" spans="2:5">
      <c r="B895"/>
      <c r="C895"/>
      <c r="D895"/>
      <c r="E895"/>
    </row>
    <row r="896" spans="2:5">
      <c r="B896"/>
      <c r="C896"/>
      <c r="D896"/>
      <c r="E896"/>
    </row>
    <row r="897" spans="2:5">
      <c r="B897"/>
      <c r="C897"/>
      <c r="D897"/>
      <c r="E897"/>
    </row>
    <row r="898" spans="2:5">
      <c r="B898"/>
      <c r="C898"/>
      <c r="D898"/>
      <c r="E898"/>
    </row>
    <row r="899" spans="2:5">
      <c r="B899"/>
      <c r="C899"/>
      <c r="D899"/>
      <c r="E899"/>
    </row>
    <row r="900" spans="2:5">
      <c r="B900"/>
      <c r="C900"/>
      <c r="D900"/>
      <c r="E900"/>
    </row>
    <row r="901" spans="2:5">
      <c r="B901"/>
      <c r="C901"/>
      <c r="D901"/>
      <c r="E901"/>
    </row>
    <row r="902" spans="2:5">
      <c r="B902"/>
      <c r="C902"/>
      <c r="D902"/>
      <c r="E902"/>
    </row>
    <row r="903" spans="2:5">
      <c r="B903"/>
      <c r="C903"/>
      <c r="D903"/>
      <c r="E903"/>
    </row>
    <row r="904" spans="2:5">
      <c r="B904"/>
      <c r="C904"/>
      <c r="D904"/>
      <c r="E904"/>
    </row>
    <row r="905" spans="2:5">
      <c r="B905"/>
      <c r="C905"/>
      <c r="D905"/>
      <c r="E905"/>
    </row>
    <row r="906" spans="2:5">
      <c r="B906"/>
      <c r="C906"/>
      <c r="D906"/>
      <c r="E906"/>
    </row>
    <row r="907" spans="2:5">
      <c r="B907"/>
      <c r="C907"/>
      <c r="D907"/>
      <c r="E907"/>
    </row>
    <row r="908" spans="2:5">
      <c r="B908"/>
      <c r="C908"/>
      <c r="D908"/>
      <c r="E908"/>
    </row>
    <row r="909" spans="2:5">
      <c r="B909"/>
      <c r="C909"/>
      <c r="D909"/>
      <c r="E909"/>
    </row>
    <row r="910" spans="2:5">
      <c r="B910"/>
      <c r="C910"/>
      <c r="D910"/>
      <c r="E910"/>
    </row>
    <row r="911" spans="2:5">
      <c r="B911"/>
      <c r="C911"/>
      <c r="D911"/>
      <c r="E911"/>
    </row>
    <row r="912" spans="2:5">
      <c r="B912"/>
      <c r="C912"/>
      <c r="D912"/>
      <c r="E912"/>
    </row>
    <row r="913" spans="2:5">
      <c r="B913"/>
      <c r="C913"/>
      <c r="D913"/>
      <c r="E913"/>
    </row>
    <row r="914" spans="2:5">
      <c r="B914"/>
      <c r="C914"/>
      <c r="D914"/>
      <c r="E914"/>
    </row>
    <row r="915" spans="2:5">
      <c r="B915"/>
      <c r="C915"/>
      <c r="D915"/>
      <c r="E915"/>
    </row>
    <row r="916" spans="2:5">
      <c r="B916"/>
      <c r="C916"/>
      <c r="D916"/>
      <c r="E916"/>
    </row>
    <row r="917" spans="2:5">
      <c r="B917"/>
      <c r="C917"/>
      <c r="D917"/>
      <c r="E917"/>
    </row>
    <row r="918" spans="2:5">
      <c r="B918"/>
      <c r="C918"/>
      <c r="D918"/>
      <c r="E918"/>
    </row>
    <row r="919" spans="2:5">
      <c r="B919"/>
      <c r="C919"/>
      <c r="D919"/>
      <c r="E919"/>
    </row>
    <row r="920" spans="2:5">
      <c r="B920"/>
      <c r="C920"/>
      <c r="D920"/>
      <c r="E920"/>
    </row>
    <row r="921" spans="2:5">
      <c r="B921"/>
      <c r="C921"/>
      <c r="D921"/>
      <c r="E921"/>
    </row>
    <row r="922" spans="2:5">
      <c r="B922"/>
      <c r="C922"/>
      <c r="D922"/>
      <c r="E922"/>
    </row>
    <row r="923" spans="2:5">
      <c r="B923"/>
      <c r="C923"/>
      <c r="D923"/>
      <c r="E923"/>
    </row>
    <row r="924" spans="2:5">
      <c r="B924"/>
      <c r="C924"/>
      <c r="D924"/>
      <c r="E924"/>
    </row>
    <row r="925" spans="2:5">
      <c r="B925"/>
      <c r="C925"/>
      <c r="D925"/>
      <c r="E925"/>
    </row>
    <row r="926" spans="2:5">
      <c r="B926"/>
      <c r="C926"/>
      <c r="D926"/>
      <c r="E926"/>
    </row>
    <row r="927" spans="2:5">
      <c r="B927"/>
      <c r="C927"/>
      <c r="D927"/>
      <c r="E927"/>
    </row>
    <row r="928" spans="2:5">
      <c r="B928"/>
      <c r="C928"/>
      <c r="D928"/>
      <c r="E928"/>
    </row>
    <row r="929" spans="2:5">
      <c r="B929"/>
      <c r="C929"/>
      <c r="D929"/>
      <c r="E929"/>
    </row>
    <row r="930" spans="2:5">
      <c r="B930"/>
      <c r="C930"/>
      <c r="D930"/>
      <c r="E930"/>
    </row>
    <row r="931" spans="2:5">
      <c r="B931"/>
      <c r="C931"/>
      <c r="D931"/>
      <c r="E931"/>
    </row>
    <row r="932" spans="2:5">
      <c r="B932"/>
      <c r="C932"/>
      <c r="D932"/>
      <c r="E932"/>
    </row>
    <row r="933" spans="2:5">
      <c r="B933"/>
      <c r="C933"/>
      <c r="D933"/>
      <c r="E933"/>
    </row>
    <row r="934" spans="2:5">
      <c r="B934"/>
      <c r="C934"/>
      <c r="D934"/>
      <c r="E934"/>
    </row>
    <row r="935" spans="2:5">
      <c r="B935"/>
      <c r="C935"/>
      <c r="D935"/>
      <c r="E935"/>
    </row>
    <row r="936" spans="2:5">
      <c r="B936"/>
      <c r="C936"/>
      <c r="D936"/>
      <c r="E936"/>
    </row>
    <row r="937" spans="2:5">
      <c r="B937"/>
      <c r="C937"/>
      <c r="D937"/>
      <c r="E937"/>
    </row>
    <row r="938" spans="2:5">
      <c r="B938"/>
      <c r="C938"/>
      <c r="D938"/>
      <c r="E938"/>
    </row>
    <row r="939" spans="2:5">
      <c r="B939"/>
      <c r="C939"/>
      <c r="D939"/>
      <c r="E939"/>
    </row>
    <row r="940" spans="2:5">
      <c r="B940"/>
      <c r="C940"/>
      <c r="D940"/>
      <c r="E940"/>
    </row>
    <row r="941" spans="2:5">
      <c r="B941"/>
      <c r="C941"/>
      <c r="D941"/>
      <c r="E941"/>
    </row>
    <row r="942" spans="2:5">
      <c r="B942"/>
      <c r="C942"/>
      <c r="D942"/>
      <c r="E942"/>
    </row>
    <row r="943" spans="2:5">
      <c r="B943"/>
      <c r="C943"/>
      <c r="D943"/>
      <c r="E943"/>
    </row>
    <row r="944" spans="2:5">
      <c r="B944"/>
      <c r="C944"/>
      <c r="D944"/>
      <c r="E944"/>
    </row>
    <row r="945" spans="2:5">
      <c r="B945"/>
      <c r="C945"/>
      <c r="D945"/>
      <c r="E945"/>
    </row>
    <row r="946" spans="2:5">
      <c r="B946"/>
      <c r="C946"/>
      <c r="D946"/>
      <c r="E946"/>
    </row>
    <row r="947" spans="2:5">
      <c r="B947"/>
      <c r="C947"/>
      <c r="D947"/>
      <c r="E947"/>
    </row>
    <row r="948" spans="2:5">
      <c r="B948"/>
      <c r="C948"/>
      <c r="D948"/>
      <c r="E948"/>
    </row>
    <row r="949" spans="2:5">
      <c r="B949"/>
      <c r="C949"/>
      <c r="D949"/>
      <c r="E949"/>
    </row>
    <row r="950" spans="2:5">
      <c r="B950"/>
      <c r="C950"/>
      <c r="D950"/>
      <c r="E950"/>
    </row>
    <row r="951" spans="2:5">
      <c r="B951"/>
      <c r="C951"/>
      <c r="D951"/>
      <c r="E951"/>
    </row>
    <row r="952" spans="2:5">
      <c r="B952"/>
      <c r="C952"/>
      <c r="D952"/>
      <c r="E952"/>
    </row>
    <row r="953" spans="2:5">
      <c r="B953"/>
      <c r="C953"/>
      <c r="D953"/>
      <c r="E953"/>
    </row>
    <row r="954" spans="2:5">
      <c r="B954"/>
      <c r="C954"/>
      <c r="D954"/>
      <c r="E954"/>
    </row>
    <row r="955" spans="2:5">
      <c r="B955"/>
      <c r="C955"/>
      <c r="D955"/>
      <c r="E955"/>
    </row>
    <row r="956" spans="2:5">
      <c r="B956"/>
      <c r="C956"/>
      <c r="D956"/>
      <c r="E956"/>
    </row>
    <row r="957" spans="2:5">
      <c r="B957"/>
      <c r="C957"/>
      <c r="D957"/>
      <c r="E957"/>
    </row>
    <row r="958" spans="2:5">
      <c r="B958"/>
      <c r="C958"/>
      <c r="D958"/>
      <c r="E958"/>
    </row>
    <row r="959" spans="2:5">
      <c r="B959"/>
      <c r="C959"/>
      <c r="D959"/>
      <c r="E959"/>
    </row>
    <row r="960" spans="2:5">
      <c r="B960"/>
      <c r="C960"/>
      <c r="D960"/>
      <c r="E960"/>
    </row>
    <row r="961" spans="2:5">
      <c r="B961"/>
      <c r="C961"/>
      <c r="D961"/>
      <c r="E961"/>
    </row>
    <row r="962" spans="2:5">
      <c r="B962"/>
      <c r="C962"/>
      <c r="D962"/>
      <c r="E962"/>
    </row>
    <row r="963" spans="2:5">
      <c r="B963"/>
      <c r="C963"/>
      <c r="D963"/>
      <c r="E963"/>
    </row>
    <row r="964" spans="2:5">
      <c r="B964"/>
      <c r="C964"/>
      <c r="D964"/>
      <c r="E964"/>
    </row>
    <row r="965" spans="2:5">
      <c r="B965"/>
      <c r="C965"/>
      <c r="D965"/>
      <c r="E965"/>
    </row>
    <row r="966" spans="2:5">
      <c r="B966"/>
      <c r="C966"/>
      <c r="D966"/>
      <c r="E966"/>
    </row>
    <row r="967" spans="2:5">
      <c r="B967"/>
      <c r="C967"/>
      <c r="D967"/>
      <c r="E967"/>
    </row>
    <row r="968" spans="2:5">
      <c r="B968"/>
      <c r="C968"/>
      <c r="D968"/>
      <c r="E968"/>
    </row>
    <row r="969" spans="2:5">
      <c r="B969"/>
      <c r="C969"/>
      <c r="D969"/>
      <c r="E969"/>
    </row>
    <row r="970" spans="2:5">
      <c r="B970"/>
      <c r="C970"/>
      <c r="D970"/>
      <c r="E970"/>
    </row>
    <row r="971" spans="2:5">
      <c r="B971"/>
      <c r="C971"/>
      <c r="D971"/>
      <c r="E971"/>
    </row>
    <row r="972" spans="2:5">
      <c r="B972"/>
      <c r="C972"/>
      <c r="D972"/>
      <c r="E972"/>
    </row>
    <row r="973" spans="2:5">
      <c r="B973"/>
      <c r="C973"/>
      <c r="D973"/>
      <c r="E973"/>
    </row>
    <row r="974" spans="2:5">
      <c r="B974"/>
      <c r="C974"/>
      <c r="D974"/>
      <c r="E974"/>
    </row>
    <row r="975" spans="2:5">
      <c r="B975"/>
      <c r="C975"/>
      <c r="D975"/>
      <c r="E975"/>
    </row>
    <row r="976" spans="2:5">
      <c r="B976"/>
      <c r="C976"/>
      <c r="D976"/>
      <c r="E976"/>
    </row>
    <row r="977" spans="2:5">
      <c r="B977"/>
      <c r="C977"/>
      <c r="D977"/>
      <c r="E977"/>
    </row>
    <row r="978" spans="2:5">
      <c r="B978"/>
      <c r="C978"/>
      <c r="D978"/>
      <c r="E978"/>
    </row>
    <row r="979" spans="2:5">
      <c r="B979"/>
      <c r="C979"/>
      <c r="D979"/>
      <c r="E979"/>
    </row>
    <row r="980" spans="2:5">
      <c r="B980"/>
      <c r="C980"/>
      <c r="D980"/>
      <c r="E980"/>
    </row>
    <row r="981" spans="2:5">
      <c r="B981"/>
      <c r="C981"/>
      <c r="D981"/>
      <c r="E981"/>
    </row>
    <row r="982" spans="2:5">
      <c r="B982"/>
      <c r="C982"/>
      <c r="D982"/>
      <c r="E982"/>
    </row>
    <row r="983" spans="2:5">
      <c r="B983"/>
      <c r="C983"/>
      <c r="D983"/>
      <c r="E983"/>
    </row>
    <row r="984" spans="2:5">
      <c r="B984"/>
      <c r="C984"/>
      <c r="D984"/>
      <c r="E984"/>
    </row>
    <row r="985" spans="2:5">
      <c r="B985"/>
      <c r="C985"/>
      <c r="D985"/>
      <c r="E985"/>
    </row>
    <row r="986" spans="2:5">
      <c r="B986"/>
      <c r="C986"/>
      <c r="D986"/>
      <c r="E986"/>
    </row>
    <row r="987" spans="2:5">
      <c r="B987"/>
      <c r="C987"/>
      <c r="D987"/>
      <c r="E987"/>
    </row>
    <row r="988" spans="2:5">
      <c r="B988"/>
      <c r="C988"/>
      <c r="D988"/>
      <c r="E988"/>
    </row>
    <row r="989" spans="2:5">
      <c r="B989"/>
      <c r="C989"/>
      <c r="D989"/>
      <c r="E989"/>
    </row>
    <row r="990" spans="2:5">
      <c r="B990"/>
      <c r="C990"/>
      <c r="D990"/>
      <c r="E990"/>
    </row>
    <row r="991" spans="2:5">
      <c r="B991"/>
      <c r="C991"/>
      <c r="D991"/>
      <c r="E991"/>
    </row>
    <row r="992" spans="2:5">
      <c r="B992"/>
      <c r="C992"/>
      <c r="D992"/>
      <c r="E992"/>
    </row>
    <row r="993" spans="2:5">
      <c r="B993"/>
      <c r="C993"/>
      <c r="D993"/>
      <c r="E993"/>
    </row>
    <row r="994" spans="2:5">
      <c r="B994"/>
      <c r="C994"/>
      <c r="D994"/>
      <c r="E994"/>
    </row>
    <row r="995" spans="2:5">
      <c r="B995"/>
      <c r="C995"/>
      <c r="D995"/>
      <c r="E995"/>
    </row>
    <row r="996" spans="2:5">
      <c r="B996"/>
      <c r="C996"/>
      <c r="D996"/>
      <c r="E996"/>
    </row>
    <row r="997" spans="2:5">
      <c r="B997"/>
      <c r="C997"/>
      <c r="D997"/>
      <c r="E997"/>
    </row>
    <row r="998" spans="2:5">
      <c r="B998"/>
      <c r="C998"/>
      <c r="D998"/>
      <c r="E998"/>
    </row>
    <row r="999" spans="2:5">
      <c r="B999"/>
      <c r="C999"/>
      <c r="D999"/>
      <c r="E999"/>
    </row>
    <row r="1000" spans="2:5">
      <c r="B1000"/>
      <c r="C1000"/>
      <c r="D1000"/>
      <c r="E1000"/>
    </row>
    <row r="1001" spans="2:5">
      <c r="B1001"/>
      <c r="C1001"/>
      <c r="D1001"/>
      <c r="E1001"/>
    </row>
    <row r="1002" spans="2:5">
      <c r="B1002"/>
      <c r="C1002"/>
      <c r="D1002"/>
      <c r="E1002"/>
    </row>
    <row r="1003" spans="2:5">
      <c r="B1003"/>
      <c r="C1003"/>
      <c r="D1003"/>
      <c r="E1003"/>
    </row>
    <row r="1004" spans="2:5">
      <c r="B1004"/>
      <c r="C1004"/>
      <c r="D1004"/>
      <c r="E1004"/>
    </row>
    <row r="1005" spans="2:5">
      <c r="B1005"/>
      <c r="C1005"/>
      <c r="D1005"/>
      <c r="E1005"/>
    </row>
    <row r="1006" spans="2:5">
      <c r="B1006"/>
      <c r="C1006"/>
      <c r="D1006"/>
      <c r="E1006"/>
    </row>
    <row r="1007" spans="2:5">
      <c r="B1007"/>
      <c r="C1007"/>
      <c r="D1007"/>
      <c r="E1007"/>
    </row>
    <row r="1008" spans="2:5">
      <c r="B1008"/>
      <c r="C1008"/>
      <c r="D1008"/>
      <c r="E1008"/>
    </row>
    <row r="1009" spans="2:5">
      <c r="B1009"/>
      <c r="C1009"/>
      <c r="D1009"/>
      <c r="E1009"/>
    </row>
    <row r="1010" spans="2:5">
      <c r="B1010"/>
      <c r="C1010"/>
      <c r="D1010"/>
      <c r="E1010"/>
    </row>
    <row r="1011" spans="2:5">
      <c r="B1011"/>
      <c r="C1011"/>
      <c r="D1011"/>
      <c r="E1011"/>
    </row>
    <row r="1012" spans="2:5">
      <c r="B1012"/>
      <c r="C1012"/>
      <c r="D1012"/>
      <c r="E1012"/>
    </row>
    <row r="1013" spans="2:5">
      <c r="B1013"/>
      <c r="C1013"/>
      <c r="D1013"/>
      <c r="E1013"/>
    </row>
    <row r="1014" spans="2:5">
      <c r="B1014"/>
      <c r="C1014"/>
      <c r="D1014"/>
      <c r="E1014"/>
    </row>
    <row r="1015" spans="2:5">
      <c r="B1015"/>
      <c r="C1015"/>
      <c r="D1015"/>
      <c r="E1015"/>
    </row>
    <row r="1016" spans="2:5">
      <c r="B1016"/>
      <c r="C1016"/>
      <c r="D1016"/>
      <c r="E1016"/>
    </row>
    <row r="1017" spans="2:5">
      <c r="B1017"/>
      <c r="C1017"/>
      <c r="D1017"/>
      <c r="E1017"/>
    </row>
    <row r="1018" spans="2:5">
      <c r="B1018"/>
      <c r="C1018"/>
      <c r="D1018"/>
      <c r="E1018"/>
    </row>
    <row r="1019" spans="2:5">
      <c r="B1019"/>
      <c r="C1019"/>
      <c r="D1019"/>
      <c r="E1019"/>
    </row>
    <row r="1020" spans="2:5">
      <c r="B1020"/>
      <c r="C1020"/>
      <c r="D1020"/>
      <c r="E1020"/>
    </row>
    <row r="1021" spans="2:5">
      <c r="B1021"/>
      <c r="C1021"/>
      <c r="D1021"/>
      <c r="E1021"/>
    </row>
    <row r="1022" spans="2:5">
      <c r="B1022"/>
      <c r="C1022"/>
      <c r="D1022"/>
      <c r="E1022"/>
    </row>
    <row r="1023" spans="2:5">
      <c r="B1023"/>
      <c r="C1023"/>
      <c r="D1023"/>
      <c r="E1023"/>
    </row>
    <row r="1024" spans="2:5">
      <c r="B1024"/>
      <c r="C1024"/>
      <c r="D1024"/>
      <c r="E1024"/>
    </row>
    <row r="1025" spans="2:5">
      <c r="B1025"/>
      <c r="C1025"/>
      <c r="D1025"/>
      <c r="E1025"/>
    </row>
    <row r="1026" spans="2:5">
      <c r="B1026"/>
      <c r="C1026"/>
      <c r="D1026"/>
      <c r="E1026"/>
    </row>
    <row r="1027" spans="2:5">
      <c r="B1027"/>
      <c r="C1027"/>
      <c r="D1027"/>
      <c r="E1027"/>
    </row>
    <row r="1028" spans="2:5">
      <c r="B1028"/>
      <c r="C1028"/>
      <c r="D1028"/>
      <c r="E1028"/>
    </row>
    <row r="1029" spans="2:5">
      <c r="B1029"/>
      <c r="C1029"/>
      <c r="D1029"/>
      <c r="E1029"/>
    </row>
    <row r="1030" spans="2:5">
      <c r="B1030"/>
      <c r="C1030"/>
      <c r="D1030"/>
      <c r="E1030"/>
    </row>
    <row r="1031" spans="2:5">
      <c r="B1031"/>
      <c r="C1031"/>
      <c r="D1031"/>
      <c r="E1031"/>
    </row>
    <row r="1032" spans="2:5">
      <c r="B1032"/>
      <c r="C1032"/>
      <c r="D1032"/>
      <c r="E1032"/>
    </row>
    <row r="1033" spans="2:5">
      <c r="B1033"/>
      <c r="C1033"/>
      <c r="D1033"/>
      <c r="E1033"/>
    </row>
    <row r="1034" spans="2:5">
      <c r="B1034"/>
      <c r="C1034"/>
      <c r="D1034"/>
      <c r="E1034"/>
    </row>
    <row r="1035" spans="2:5">
      <c r="B1035"/>
      <c r="C1035"/>
      <c r="D1035"/>
      <c r="E1035"/>
    </row>
    <row r="1036" spans="2:5">
      <c r="B1036"/>
      <c r="C1036"/>
      <c r="D1036"/>
      <c r="E1036"/>
    </row>
    <row r="1037" spans="2:5">
      <c r="B1037"/>
      <c r="C1037"/>
      <c r="D1037"/>
      <c r="E1037"/>
    </row>
    <row r="1038" spans="2:5">
      <c r="B1038"/>
      <c r="C1038"/>
      <c r="D1038"/>
      <c r="E1038"/>
    </row>
    <row r="1039" spans="2:5">
      <c r="B1039"/>
      <c r="C1039"/>
      <c r="D1039"/>
      <c r="E1039"/>
    </row>
    <row r="1040" spans="2:5">
      <c r="B1040"/>
      <c r="C1040"/>
      <c r="D1040"/>
      <c r="E1040"/>
    </row>
    <row r="1041" spans="2:5">
      <c r="B1041"/>
      <c r="C1041"/>
      <c r="D1041"/>
      <c r="E1041"/>
    </row>
    <row r="1042" spans="2:5">
      <c r="B1042"/>
      <c r="C1042"/>
      <c r="D1042"/>
      <c r="E1042"/>
    </row>
    <row r="1043" spans="2:5">
      <c r="B1043"/>
      <c r="C1043"/>
      <c r="D1043"/>
      <c r="E1043"/>
    </row>
    <row r="1044" spans="2:5">
      <c r="B1044"/>
      <c r="C1044"/>
      <c r="D1044"/>
      <c r="E1044"/>
    </row>
    <row r="1045" spans="2:5">
      <c r="B1045"/>
      <c r="C1045"/>
      <c r="D1045"/>
      <c r="E1045"/>
    </row>
    <row r="1046" spans="2:5">
      <c r="B1046"/>
      <c r="C1046"/>
      <c r="D1046"/>
      <c r="E1046"/>
    </row>
    <row r="1047" spans="2:5">
      <c r="B1047"/>
      <c r="C1047"/>
      <c r="D1047"/>
      <c r="E1047"/>
    </row>
    <row r="1048" spans="2:5">
      <c r="B1048"/>
      <c r="C1048"/>
      <c r="D1048"/>
      <c r="E1048"/>
    </row>
    <row r="1049" spans="2:5">
      <c r="B1049"/>
      <c r="C1049"/>
      <c r="D1049"/>
      <c r="E1049"/>
    </row>
    <row r="1050" spans="2:5">
      <c r="B1050"/>
      <c r="C1050"/>
      <c r="D1050"/>
      <c r="E1050"/>
    </row>
    <row r="1051" spans="2:5">
      <c r="B1051"/>
      <c r="C1051"/>
      <c r="D1051"/>
      <c r="E1051"/>
    </row>
    <row r="1052" spans="2:5">
      <c r="B1052"/>
      <c r="C1052"/>
      <c r="D1052"/>
      <c r="E1052"/>
    </row>
    <row r="1053" spans="2:5">
      <c r="B1053"/>
      <c r="C1053"/>
      <c r="D1053"/>
      <c r="E1053"/>
    </row>
    <row r="1054" spans="2:5">
      <c r="B1054"/>
      <c r="C1054"/>
      <c r="D1054"/>
      <c r="E1054"/>
    </row>
    <row r="1055" spans="2:5">
      <c r="B1055"/>
      <c r="C1055"/>
      <c r="D1055"/>
      <c r="E1055"/>
    </row>
    <row r="1056" spans="2:5">
      <c r="B1056"/>
      <c r="C1056"/>
      <c r="D1056"/>
      <c r="E1056"/>
    </row>
    <row r="1057" spans="2:5">
      <c r="B1057"/>
      <c r="C1057"/>
      <c r="D1057"/>
      <c r="E1057"/>
    </row>
    <row r="1058" spans="2:5">
      <c r="B1058"/>
      <c r="C1058"/>
      <c r="D1058"/>
      <c r="E1058"/>
    </row>
    <row r="1059" spans="2:5">
      <c r="B1059"/>
      <c r="C1059"/>
      <c r="D1059"/>
      <c r="E1059"/>
    </row>
    <row r="1060" spans="2:5">
      <c r="B1060"/>
      <c r="C1060"/>
      <c r="D1060"/>
      <c r="E1060"/>
    </row>
    <row r="1061" spans="2:5">
      <c r="B1061"/>
      <c r="C1061"/>
      <c r="D1061"/>
      <c r="E1061"/>
    </row>
    <row r="1062" spans="2:5">
      <c r="B1062"/>
      <c r="C1062"/>
      <c r="D1062"/>
      <c r="E1062"/>
    </row>
    <row r="1063" spans="2:5">
      <c r="B1063"/>
      <c r="C1063"/>
      <c r="D1063"/>
      <c r="E1063"/>
    </row>
    <row r="1064" spans="2:5">
      <c r="B1064"/>
      <c r="C1064"/>
      <c r="D1064"/>
      <c r="E1064"/>
    </row>
    <row r="1065" spans="2:5">
      <c r="B1065"/>
      <c r="C1065"/>
      <c r="D1065"/>
      <c r="E1065"/>
    </row>
    <row r="1066" spans="2:5">
      <c r="B1066"/>
      <c r="C1066"/>
      <c r="D1066"/>
      <c r="E1066"/>
    </row>
    <row r="1067" spans="2:5">
      <c r="B1067"/>
      <c r="C1067"/>
      <c r="D1067"/>
      <c r="E1067"/>
    </row>
    <row r="1068" spans="2:5">
      <c r="B1068"/>
      <c r="C1068"/>
      <c r="D1068"/>
      <c r="E1068"/>
    </row>
    <row r="1069" spans="2:5">
      <c r="B1069"/>
      <c r="C1069"/>
      <c r="D1069"/>
      <c r="E1069"/>
    </row>
    <row r="1070" spans="2:5">
      <c r="B1070"/>
      <c r="C1070"/>
      <c r="D1070"/>
      <c r="E1070"/>
    </row>
    <row r="1071" spans="2:5">
      <c r="B1071"/>
      <c r="C1071"/>
      <c r="D1071"/>
      <c r="E1071"/>
    </row>
    <row r="1072" spans="2:5">
      <c r="B1072"/>
      <c r="C1072"/>
      <c r="D1072"/>
      <c r="E1072"/>
    </row>
    <row r="1073" spans="2:5">
      <c r="B1073"/>
      <c r="C1073"/>
      <c r="D1073"/>
      <c r="E1073"/>
    </row>
    <row r="1074" spans="2:5">
      <c r="B1074"/>
      <c r="C1074"/>
      <c r="D1074"/>
      <c r="E1074"/>
    </row>
    <row r="1075" spans="2:5">
      <c r="B1075"/>
      <c r="C1075"/>
      <c r="D1075"/>
      <c r="E1075"/>
    </row>
    <row r="1076" spans="2:5">
      <c r="B1076"/>
      <c r="C1076"/>
      <c r="D1076"/>
      <c r="E1076"/>
    </row>
    <row r="1077" spans="2:5">
      <c r="B1077"/>
      <c r="C1077"/>
      <c r="D1077"/>
      <c r="E1077"/>
    </row>
    <row r="1078" spans="2:5">
      <c r="B1078"/>
      <c r="C1078"/>
      <c r="D1078"/>
      <c r="E1078"/>
    </row>
    <row r="1079" spans="2:5">
      <c r="B1079"/>
      <c r="C1079"/>
      <c r="D1079"/>
      <c r="E1079"/>
    </row>
    <row r="1080" spans="2:5">
      <c r="B1080"/>
      <c r="C1080"/>
      <c r="D1080"/>
      <c r="E1080"/>
    </row>
    <row r="1081" spans="2:5">
      <c r="B1081"/>
      <c r="C1081"/>
      <c r="D1081"/>
      <c r="E1081"/>
    </row>
    <row r="1082" spans="2:5">
      <c r="B1082"/>
      <c r="C1082"/>
      <c r="D1082"/>
      <c r="E1082"/>
    </row>
    <row r="1083" spans="2:5">
      <c r="B1083"/>
      <c r="C1083"/>
      <c r="D1083"/>
      <c r="E1083"/>
    </row>
    <row r="1084" spans="2:5">
      <c r="B1084"/>
      <c r="C1084"/>
      <c r="D1084"/>
      <c r="E1084"/>
    </row>
    <row r="1085" spans="2:5">
      <c r="B1085"/>
      <c r="C1085"/>
      <c r="D1085"/>
      <c r="E1085"/>
    </row>
    <row r="1086" spans="2:5">
      <c r="B1086"/>
      <c r="C1086"/>
      <c r="D1086"/>
      <c r="E1086"/>
    </row>
    <row r="1087" spans="2:5">
      <c r="B1087"/>
      <c r="C1087"/>
      <c r="D1087"/>
      <c r="E1087"/>
    </row>
    <row r="1088" spans="2:5">
      <c r="B1088"/>
      <c r="C1088"/>
      <c r="D1088"/>
      <c r="E1088"/>
    </row>
    <row r="1089" spans="2:5">
      <c r="B1089"/>
      <c r="C1089"/>
      <c r="D1089"/>
      <c r="E1089"/>
    </row>
    <row r="1090" spans="2:5">
      <c r="B1090"/>
      <c r="C1090"/>
      <c r="D1090"/>
      <c r="E1090"/>
    </row>
    <row r="1091" spans="2:5">
      <c r="B1091"/>
      <c r="C1091"/>
      <c r="D1091"/>
      <c r="E1091"/>
    </row>
    <row r="1092" spans="2:5">
      <c r="B1092"/>
      <c r="C1092"/>
      <c r="D1092"/>
      <c r="E1092"/>
    </row>
    <row r="1093" spans="2:5">
      <c r="B1093"/>
      <c r="C1093"/>
      <c r="D1093"/>
      <c r="E1093"/>
    </row>
    <row r="1094" spans="2:5">
      <c r="B1094"/>
      <c r="C1094"/>
      <c r="D1094"/>
      <c r="E1094"/>
    </row>
    <row r="1095" spans="2:5">
      <c r="B1095"/>
      <c r="C1095"/>
      <c r="D1095"/>
      <c r="E1095"/>
    </row>
    <row r="1096" spans="2:5">
      <c r="B1096"/>
      <c r="C1096"/>
      <c r="D1096"/>
      <c r="E1096"/>
    </row>
    <row r="1097" spans="2:5">
      <c r="B1097"/>
      <c r="C1097"/>
      <c r="D1097"/>
      <c r="E1097"/>
    </row>
    <row r="1098" spans="2:5">
      <c r="B1098"/>
      <c r="C1098"/>
      <c r="D1098"/>
      <c r="E1098"/>
    </row>
    <row r="1099" spans="2:5">
      <c r="B1099"/>
      <c r="C1099"/>
      <c r="D1099"/>
      <c r="E1099"/>
    </row>
    <row r="1100" spans="2:5">
      <c r="B1100"/>
      <c r="C1100"/>
      <c r="D1100"/>
      <c r="E1100"/>
    </row>
    <row r="1101" spans="2:5">
      <c r="B1101"/>
      <c r="C1101"/>
      <c r="D1101"/>
      <c r="E1101"/>
    </row>
    <row r="1102" spans="2:5">
      <c r="B1102"/>
      <c r="C1102"/>
      <c r="D1102"/>
      <c r="E1102"/>
    </row>
    <row r="1103" spans="2:5">
      <c r="B1103"/>
      <c r="C1103"/>
      <c r="D1103"/>
      <c r="E1103"/>
    </row>
    <row r="1104" spans="2:5">
      <c r="B1104"/>
      <c r="C1104"/>
      <c r="D1104"/>
      <c r="E1104"/>
    </row>
    <row r="1105" spans="2:5">
      <c r="B1105"/>
      <c r="C1105"/>
      <c r="D1105"/>
      <c r="E1105"/>
    </row>
    <row r="1106" spans="2:5">
      <c r="B1106"/>
      <c r="C1106"/>
      <c r="D1106"/>
      <c r="E1106"/>
    </row>
    <row r="1107" spans="2:5">
      <c r="B1107"/>
      <c r="C1107"/>
      <c r="D1107"/>
      <c r="E1107"/>
    </row>
    <row r="1108" spans="2:5">
      <c r="B1108"/>
      <c r="C1108"/>
      <c r="D1108"/>
      <c r="E1108"/>
    </row>
    <row r="1109" spans="2:5">
      <c r="B1109"/>
      <c r="C1109"/>
      <c r="D1109"/>
      <c r="E1109"/>
    </row>
    <row r="1110" spans="2:5">
      <c r="B1110"/>
      <c r="C1110"/>
      <c r="D1110"/>
      <c r="E1110"/>
    </row>
    <row r="1111" spans="2:5">
      <c r="B1111"/>
      <c r="C1111"/>
      <c r="D1111"/>
      <c r="E1111"/>
    </row>
    <row r="1112" spans="2:5">
      <c r="B1112"/>
      <c r="C1112"/>
      <c r="D1112"/>
      <c r="E1112"/>
    </row>
    <row r="1113" spans="2:5">
      <c r="B1113"/>
      <c r="C1113"/>
      <c r="D1113"/>
      <c r="E1113"/>
    </row>
    <row r="1114" spans="2:5">
      <c r="B1114"/>
      <c r="C1114"/>
      <c r="D1114"/>
      <c r="E1114"/>
    </row>
    <row r="1115" spans="2:5">
      <c r="B1115"/>
      <c r="C1115"/>
      <c r="D1115"/>
      <c r="E1115"/>
    </row>
    <row r="1116" spans="2:5">
      <c r="B1116"/>
      <c r="C1116"/>
      <c r="D1116"/>
      <c r="E1116"/>
    </row>
    <row r="1117" spans="2:5">
      <c r="B1117"/>
      <c r="C1117"/>
      <c r="D1117"/>
      <c r="E1117"/>
    </row>
    <row r="1118" spans="2:5">
      <c r="B1118"/>
      <c r="C1118"/>
      <c r="D1118"/>
      <c r="E1118"/>
    </row>
    <row r="1119" spans="2:5">
      <c r="B1119"/>
      <c r="C1119"/>
      <c r="D1119"/>
      <c r="E1119"/>
    </row>
    <row r="1120" spans="2:5">
      <c r="B1120"/>
      <c r="C1120"/>
      <c r="D1120"/>
      <c r="E1120"/>
    </row>
    <row r="1121" spans="2:5">
      <c r="B1121"/>
      <c r="C1121"/>
      <c r="D1121"/>
      <c r="E1121"/>
    </row>
    <row r="1122" spans="2:5">
      <c r="B1122"/>
      <c r="C1122"/>
      <c r="D1122"/>
      <c r="E1122"/>
    </row>
    <row r="1123" spans="2:5">
      <c r="B1123"/>
      <c r="C1123"/>
      <c r="D1123"/>
      <c r="E1123"/>
    </row>
    <row r="1124" spans="2:5">
      <c r="B1124"/>
      <c r="C1124"/>
      <c r="D1124"/>
      <c r="E1124"/>
    </row>
    <row r="1125" spans="2:5">
      <c r="B1125"/>
      <c r="C1125"/>
      <c r="D1125"/>
      <c r="E1125"/>
    </row>
    <row r="1126" spans="2:5">
      <c r="B1126"/>
      <c r="C1126"/>
      <c r="D1126"/>
      <c r="E1126"/>
    </row>
    <row r="1127" spans="2:5">
      <c r="B1127"/>
      <c r="C1127"/>
      <c r="D1127"/>
      <c r="E1127"/>
    </row>
    <row r="1128" spans="2:5">
      <c r="B1128"/>
      <c r="C1128"/>
      <c r="D1128"/>
      <c r="E1128"/>
    </row>
    <row r="1129" spans="2:5">
      <c r="B1129"/>
      <c r="C1129"/>
      <c r="D1129"/>
      <c r="E1129"/>
    </row>
    <row r="1130" spans="2:5">
      <c r="B1130"/>
      <c r="C1130"/>
      <c r="D1130"/>
      <c r="E1130"/>
    </row>
    <row r="1131" spans="2:5">
      <c r="B1131"/>
      <c r="C1131"/>
      <c r="D1131"/>
      <c r="E1131"/>
    </row>
    <row r="1132" spans="2:5">
      <c r="B1132"/>
      <c r="C1132"/>
      <c r="D1132"/>
      <c r="E1132"/>
    </row>
    <row r="1133" spans="2:5">
      <c r="B1133"/>
      <c r="C1133"/>
      <c r="D1133"/>
      <c r="E1133"/>
    </row>
    <row r="1134" spans="2:5">
      <c r="B1134"/>
      <c r="C1134"/>
      <c r="D1134"/>
      <c r="E1134"/>
    </row>
    <row r="1135" spans="2:5">
      <c r="B1135"/>
      <c r="C1135"/>
      <c r="D1135"/>
      <c r="E1135"/>
    </row>
    <row r="1136" spans="2:5">
      <c r="B1136"/>
      <c r="C1136"/>
      <c r="D1136"/>
      <c r="E1136"/>
    </row>
    <row r="1137" spans="2:5">
      <c r="B1137"/>
      <c r="C1137"/>
      <c r="D1137"/>
      <c r="E1137"/>
    </row>
    <row r="1138" spans="2:5">
      <c r="B1138"/>
      <c r="C1138"/>
      <c r="D1138"/>
      <c r="E1138"/>
    </row>
    <row r="1139" spans="2:5">
      <c r="B1139"/>
      <c r="C1139"/>
      <c r="D1139"/>
      <c r="E1139"/>
    </row>
    <row r="1140" spans="2:5">
      <c r="B1140"/>
      <c r="C1140"/>
      <c r="D1140"/>
      <c r="E1140"/>
    </row>
    <row r="1141" spans="2:5">
      <c r="B1141"/>
      <c r="C1141"/>
      <c r="D1141"/>
      <c r="E1141"/>
    </row>
    <row r="1142" spans="2:5">
      <c r="B1142"/>
      <c r="C1142"/>
      <c r="D1142"/>
      <c r="E1142"/>
    </row>
    <row r="1143" spans="2:5">
      <c r="B1143"/>
      <c r="C1143"/>
      <c r="D1143"/>
      <c r="E1143"/>
    </row>
    <row r="1144" spans="2:5">
      <c r="B1144"/>
      <c r="C1144"/>
      <c r="D1144"/>
      <c r="E1144"/>
    </row>
    <row r="1145" spans="2:5">
      <c r="B1145"/>
      <c r="C1145"/>
      <c r="D1145"/>
      <c r="E1145"/>
    </row>
    <row r="1146" spans="2:5">
      <c r="B1146"/>
      <c r="C1146"/>
      <c r="D1146"/>
      <c r="E1146"/>
    </row>
    <row r="1147" spans="2:5">
      <c r="B1147"/>
      <c r="C1147"/>
      <c r="D1147"/>
      <c r="E1147"/>
    </row>
    <row r="1148" spans="2:5">
      <c r="B1148"/>
      <c r="C1148"/>
      <c r="D1148"/>
      <c r="E1148"/>
    </row>
    <row r="1149" spans="2:5">
      <c r="B1149"/>
      <c r="C1149"/>
      <c r="D1149"/>
      <c r="E1149"/>
    </row>
    <row r="1150" spans="2:5">
      <c r="B1150"/>
      <c r="C1150"/>
      <c r="D1150"/>
      <c r="E1150"/>
    </row>
    <row r="1151" spans="2:5">
      <c r="B1151"/>
      <c r="C1151"/>
      <c r="D1151"/>
      <c r="E1151"/>
    </row>
    <row r="1152" spans="2:5">
      <c r="B1152"/>
      <c r="C1152"/>
      <c r="D1152"/>
      <c r="E1152"/>
    </row>
    <row r="1153" spans="2:5">
      <c r="B1153"/>
      <c r="C1153"/>
      <c r="D1153"/>
      <c r="E1153"/>
    </row>
    <row r="1154" spans="2:5">
      <c r="B1154"/>
      <c r="C1154"/>
      <c r="D1154"/>
      <c r="E1154"/>
    </row>
    <row r="1155" spans="2:5">
      <c r="B1155"/>
      <c r="C1155"/>
      <c r="D1155"/>
      <c r="E1155"/>
    </row>
    <row r="1156" spans="2:5">
      <c r="B1156"/>
      <c r="C1156"/>
      <c r="D1156"/>
      <c r="E1156"/>
    </row>
    <row r="1157" spans="2:5">
      <c r="B1157"/>
      <c r="C1157"/>
      <c r="D1157"/>
      <c r="E1157"/>
    </row>
    <row r="1158" spans="2:5">
      <c r="B1158"/>
      <c r="C1158"/>
      <c r="D1158"/>
      <c r="E1158"/>
    </row>
    <row r="1159" spans="2:5">
      <c r="B1159"/>
      <c r="C1159"/>
      <c r="D1159"/>
      <c r="E1159"/>
    </row>
    <row r="1160" spans="2:5">
      <c r="B1160"/>
      <c r="C1160"/>
      <c r="D1160"/>
      <c r="E1160"/>
    </row>
    <row r="1161" spans="2:5">
      <c r="B1161"/>
      <c r="C1161"/>
      <c r="D1161"/>
      <c r="E1161"/>
    </row>
    <row r="1162" spans="2:5">
      <c r="B1162"/>
      <c r="C1162"/>
      <c r="D1162"/>
      <c r="E1162"/>
    </row>
    <row r="1163" spans="2:5">
      <c r="B1163"/>
      <c r="C1163"/>
      <c r="D1163"/>
      <c r="E1163"/>
    </row>
    <row r="1164" spans="2:5">
      <c r="B1164"/>
      <c r="C1164"/>
      <c r="D1164"/>
      <c r="E1164"/>
    </row>
    <row r="1165" spans="2:5">
      <c r="B1165"/>
      <c r="C1165"/>
      <c r="D1165"/>
      <c r="E1165"/>
    </row>
    <row r="1166" spans="2:5">
      <c r="B1166"/>
      <c r="C1166"/>
      <c r="D1166"/>
      <c r="E1166"/>
    </row>
    <row r="1167" spans="2:5">
      <c r="B1167"/>
      <c r="C1167"/>
      <c r="D1167"/>
      <c r="E1167"/>
    </row>
    <row r="1168" spans="2:5">
      <c r="B1168"/>
      <c r="C1168"/>
      <c r="D1168"/>
      <c r="E1168"/>
    </row>
    <row r="1169" spans="2:5">
      <c r="B1169"/>
      <c r="C1169"/>
      <c r="D1169"/>
      <c r="E1169"/>
    </row>
    <row r="1170" spans="2:5">
      <c r="B1170"/>
      <c r="C1170"/>
      <c r="D1170"/>
      <c r="E1170"/>
    </row>
    <row r="1171" spans="2:5">
      <c r="B1171"/>
      <c r="C1171"/>
      <c r="D1171"/>
      <c r="E1171"/>
    </row>
    <row r="1172" spans="2:5">
      <c r="B1172"/>
      <c r="C1172"/>
      <c r="D1172"/>
      <c r="E1172"/>
    </row>
    <row r="1173" spans="2:5">
      <c r="B1173"/>
      <c r="C1173"/>
      <c r="D1173"/>
      <c r="E1173"/>
    </row>
    <row r="1174" spans="2:5">
      <c r="B1174"/>
      <c r="C1174"/>
      <c r="D1174"/>
      <c r="E1174"/>
    </row>
    <row r="1175" spans="2:5">
      <c r="B1175"/>
      <c r="C1175"/>
      <c r="D1175"/>
      <c r="E1175"/>
    </row>
    <row r="1176" spans="2:5">
      <c r="B1176"/>
      <c r="C1176"/>
      <c r="D1176"/>
      <c r="E1176"/>
    </row>
    <row r="1177" spans="2:5">
      <c r="B1177"/>
      <c r="C1177"/>
      <c r="D1177"/>
      <c r="E1177"/>
    </row>
    <row r="1178" spans="2:5">
      <c r="B1178"/>
      <c r="C1178"/>
      <c r="D1178"/>
      <c r="E1178"/>
    </row>
    <row r="1179" spans="2:5">
      <c r="B1179"/>
      <c r="C1179"/>
      <c r="D1179"/>
      <c r="E1179"/>
    </row>
    <row r="1180" spans="2:5">
      <c r="B1180"/>
      <c r="C1180"/>
      <c r="D1180"/>
      <c r="E1180"/>
    </row>
    <row r="1181" spans="2:5">
      <c r="B1181"/>
      <c r="C1181"/>
      <c r="D1181"/>
      <c r="E1181"/>
    </row>
    <row r="1182" spans="2:5">
      <c r="B1182"/>
      <c r="C1182"/>
      <c r="D1182"/>
      <c r="E1182"/>
    </row>
    <row r="1183" spans="2:5">
      <c r="B1183"/>
      <c r="C1183"/>
      <c r="D1183"/>
      <c r="E1183"/>
    </row>
    <row r="1184" spans="2:5">
      <c r="B1184"/>
      <c r="C1184"/>
      <c r="D1184"/>
      <c r="E1184"/>
    </row>
    <row r="1185" spans="2:5">
      <c r="B1185"/>
      <c r="C1185"/>
      <c r="D1185"/>
      <c r="E1185"/>
    </row>
    <row r="1186" spans="2:5">
      <c r="B1186"/>
      <c r="C1186"/>
      <c r="D1186"/>
      <c r="E1186"/>
    </row>
    <row r="1187" spans="2:5">
      <c r="B1187"/>
      <c r="C1187"/>
      <c r="D1187"/>
      <c r="E1187"/>
    </row>
    <row r="1188" spans="2:5">
      <c r="B1188"/>
      <c r="C1188"/>
      <c r="D1188"/>
      <c r="E1188"/>
    </row>
    <row r="1189" spans="2:5">
      <c r="B1189"/>
      <c r="C1189"/>
      <c r="D1189"/>
      <c r="E1189"/>
    </row>
    <row r="1190" spans="2:5">
      <c r="B1190"/>
      <c r="C1190"/>
      <c r="D1190"/>
      <c r="E1190"/>
    </row>
    <row r="1191" spans="2:5">
      <c r="B1191"/>
      <c r="C1191"/>
      <c r="D1191"/>
      <c r="E1191"/>
    </row>
    <row r="1192" spans="2:5">
      <c r="B1192"/>
      <c r="C1192"/>
      <c r="D1192"/>
      <c r="E1192"/>
    </row>
    <row r="1193" spans="2:5">
      <c r="B1193"/>
      <c r="C1193"/>
      <c r="D1193"/>
      <c r="E1193"/>
    </row>
    <row r="1194" spans="2:5">
      <c r="B1194"/>
      <c r="C1194"/>
      <c r="D1194"/>
      <c r="E1194"/>
    </row>
    <row r="1195" spans="2:5">
      <c r="B1195"/>
      <c r="C1195"/>
      <c r="D1195"/>
      <c r="E1195"/>
    </row>
    <row r="1196" spans="2:5">
      <c r="B1196"/>
      <c r="C1196"/>
      <c r="D1196"/>
      <c r="E1196"/>
    </row>
    <row r="1197" spans="2:5">
      <c r="B1197"/>
      <c r="C1197"/>
      <c r="D1197"/>
      <c r="E1197"/>
    </row>
    <row r="1198" spans="2:5">
      <c r="B1198"/>
      <c r="C1198"/>
      <c r="D1198"/>
      <c r="E1198"/>
    </row>
    <row r="1199" spans="2:5">
      <c r="B1199"/>
      <c r="C1199"/>
      <c r="D1199"/>
      <c r="E1199"/>
    </row>
    <row r="1200" spans="2:5">
      <c r="B1200"/>
      <c r="C1200"/>
      <c r="D1200"/>
      <c r="E1200"/>
    </row>
    <row r="1201" spans="2:5">
      <c r="B1201"/>
      <c r="C1201"/>
      <c r="D1201"/>
      <c r="E1201"/>
    </row>
    <row r="1202" spans="2:5">
      <c r="B1202"/>
      <c r="C1202"/>
      <c r="D1202"/>
      <c r="E1202"/>
    </row>
    <row r="1203" spans="2:5">
      <c r="B1203"/>
      <c r="C1203"/>
      <c r="D1203"/>
      <c r="E1203"/>
    </row>
    <row r="1204" spans="2:5">
      <c r="B1204"/>
      <c r="C1204"/>
      <c r="D1204"/>
      <c r="E1204"/>
    </row>
    <row r="1205" spans="2:5">
      <c r="B1205"/>
      <c r="C1205"/>
      <c r="D1205"/>
      <c r="E1205"/>
    </row>
    <row r="1206" spans="2:5">
      <c r="B1206"/>
      <c r="C1206"/>
      <c r="D1206"/>
      <c r="E1206"/>
    </row>
    <row r="1207" spans="2:5">
      <c r="B1207"/>
      <c r="C1207"/>
      <c r="D1207"/>
      <c r="E1207"/>
    </row>
    <row r="1208" spans="2:5">
      <c r="B1208"/>
      <c r="C1208"/>
      <c r="D1208"/>
      <c r="E1208"/>
    </row>
    <row r="1209" spans="2:5">
      <c r="B1209"/>
      <c r="C1209"/>
      <c r="D1209"/>
      <c r="E1209"/>
    </row>
    <row r="1210" spans="2:5">
      <c r="B1210"/>
      <c r="C1210"/>
      <c r="D1210"/>
      <c r="E1210"/>
    </row>
    <row r="1211" spans="2:5">
      <c r="B1211"/>
      <c r="C1211"/>
      <c r="D1211"/>
      <c r="E1211"/>
    </row>
    <row r="1212" spans="2:5">
      <c r="B1212"/>
      <c r="C1212"/>
      <c r="D1212"/>
      <c r="E1212"/>
    </row>
    <row r="1213" spans="2:5">
      <c r="B1213"/>
      <c r="C1213"/>
      <c r="D1213"/>
      <c r="E1213"/>
    </row>
    <row r="1214" spans="2:5">
      <c r="B1214"/>
      <c r="C1214"/>
      <c r="D1214"/>
      <c r="E1214"/>
    </row>
    <row r="1215" spans="2:5">
      <c r="B1215"/>
      <c r="C1215"/>
      <c r="D1215"/>
      <c r="E1215"/>
    </row>
    <row r="1216" spans="2:5">
      <c r="B1216"/>
      <c r="C1216"/>
      <c r="D1216"/>
      <c r="E1216"/>
    </row>
    <row r="1217" spans="2:5">
      <c r="B1217"/>
      <c r="C1217"/>
      <c r="D1217"/>
      <c r="E1217"/>
    </row>
    <row r="1218" spans="2:5">
      <c r="B1218"/>
      <c r="C1218"/>
      <c r="D1218"/>
      <c r="E1218"/>
    </row>
    <row r="1219" spans="2:5">
      <c r="B1219"/>
      <c r="C1219"/>
      <c r="D1219"/>
      <c r="E1219"/>
    </row>
    <row r="1220" spans="2:5">
      <c r="B1220"/>
      <c r="C1220"/>
      <c r="D1220"/>
      <c r="E1220"/>
    </row>
    <row r="1221" spans="2:5">
      <c r="B1221"/>
      <c r="C1221"/>
      <c r="D1221"/>
      <c r="E1221"/>
    </row>
    <row r="1222" spans="2:5">
      <c r="B1222"/>
      <c r="C1222"/>
      <c r="D1222"/>
      <c r="E1222"/>
    </row>
    <row r="1223" spans="2:5">
      <c r="B1223"/>
      <c r="C1223"/>
      <c r="D1223"/>
      <c r="E1223"/>
    </row>
    <row r="1224" spans="2:5">
      <c r="B1224"/>
      <c r="C1224"/>
      <c r="D1224"/>
      <c r="E1224"/>
    </row>
    <row r="1225" spans="2:5">
      <c r="B1225"/>
      <c r="C1225"/>
      <c r="D1225"/>
      <c r="E1225"/>
    </row>
    <row r="1226" spans="2:5">
      <c r="B1226"/>
      <c r="C1226"/>
      <c r="D1226"/>
      <c r="E1226"/>
    </row>
    <row r="1227" spans="2:5">
      <c r="B1227"/>
      <c r="C1227"/>
      <c r="D1227"/>
      <c r="E1227"/>
    </row>
    <row r="1228" spans="2:5">
      <c r="B1228"/>
      <c r="C1228"/>
      <c r="D1228"/>
      <c r="E1228"/>
    </row>
    <row r="1229" spans="2:5">
      <c r="B1229"/>
      <c r="C1229"/>
      <c r="D1229"/>
      <c r="E1229"/>
    </row>
    <row r="1230" spans="2:5">
      <c r="B1230"/>
      <c r="C1230"/>
      <c r="D1230"/>
      <c r="E1230"/>
    </row>
    <row r="1231" spans="2:5">
      <c r="B1231"/>
      <c r="C1231"/>
      <c r="D1231"/>
      <c r="E1231"/>
    </row>
    <row r="1232" spans="2:5">
      <c r="B1232"/>
      <c r="C1232"/>
      <c r="D1232"/>
      <c r="E1232"/>
    </row>
    <row r="1233" spans="2:5">
      <c r="B1233"/>
      <c r="C1233"/>
      <c r="D1233"/>
      <c r="E1233"/>
    </row>
    <row r="1234" spans="2:5">
      <c r="B1234"/>
      <c r="C1234"/>
      <c r="D1234"/>
      <c r="E1234"/>
    </row>
    <row r="1235" spans="2:5">
      <c r="B1235"/>
      <c r="C1235"/>
      <c r="D1235"/>
      <c r="E1235"/>
    </row>
    <row r="1236" spans="2:5">
      <c r="B1236"/>
      <c r="C1236"/>
      <c r="D1236"/>
      <c r="E1236"/>
    </row>
    <row r="1237" spans="2:5">
      <c r="B1237"/>
      <c r="C1237"/>
      <c r="D1237"/>
      <c r="E1237"/>
    </row>
    <row r="1238" spans="2:5">
      <c r="B1238"/>
      <c r="C1238"/>
      <c r="D1238"/>
      <c r="E1238"/>
    </row>
    <row r="1239" spans="2:5">
      <c r="B1239"/>
      <c r="C1239"/>
      <c r="D1239"/>
      <c r="E1239"/>
    </row>
    <row r="1240" spans="2:5">
      <c r="B1240"/>
      <c r="C1240"/>
      <c r="D1240"/>
      <c r="E1240"/>
    </row>
    <row r="1241" spans="2:5">
      <c r="B1241"/>
      <c r="C1241"/>
      <c r="D1241"/>
      <c r="E1241"/>
    </row>
    <row r="1242" spans="2:5">
      <c r="B1242"/>
      <c r="C1242"/>
      <c r="D1242"/>
      <c r="E1242"/>
    </row>
    <row r="1243" spans="2:5">
      <c r="B1243"/>
      <c r="C1243"/>
      <c r="D1243"/>
      <c r="E1243"/>
    </row>
    <row r="1244" spans="2:5">
      <c r="B1244"/>
      <c r="C1244"/>
      <c r="D1244"/>
      <c r="E1244"/>
    </row>
    <row r="1245" spans="2:5">
      <c r="B1245"/>
      <c r="C1245"/>
      <c r="D1245"/>
      <c r="E1245"/>
    </row>
    <row r="1246" spans="2:5">
      <c r="B1246"/>
      <c r="C1246"/>
      <c r="D1246"/>
      <c r="E1246"/>
    </row>
    <row r="1247" spans="2:5">
      <c r="B1247"/>
      <c r="C1247"/>
      <c r="D1247"/>
      <c r="E1247"/>
    </row>
    <row r="1248" spans="2:5">
      <c r="B1248"/>
      <c r="C1248"/>
      <c r="D1248"/>
      <c r="E1248"/>
    </row>
    <row r="1249" spans="2:5">
      <c r="B1249"/>
      <c r="C1249"/>
      <c r="D1249"/>
      <c r="E1249"/>
    </row>
    <row r="1250" spans="2:5">
      <c r="B1250"/>
      <c r="C1250"/>
      <c r="D1250"/>
      <c r="E1250"/>
    </row>
    <row r="1251" spans="2:5">
      <c r="B1251"/>
      <c r="C1251"/>
      <c r="D1251"/>
      <c r="E1251"/>
    </row>
    <row r="1252" spans="2:5">
      <c r="B1252"/>
      <c r="C1252"/>
      <c r="D1252"/>
      <c r="E1252"/>
    </row>
    <row r="1253" spans="2:5">
      <c r="B1253"/>
      <c r="C1253"/>
      <c r="D1253"/>
      <c r="E1253"/>
    </row>
    <row r="1254" spans="2:5">
      <c r="B1254"/>
      <c r="C1254"/>
      <c r="D1254"/>
      <c r="E1254"/>
    </row>
    <row r="1255" spans="2:5">
      <c r="B1255"/>
      <c r="C1255"/>
      <c r="D1255"/>
      <c r="E1255"/>
    </row>
    <row r="1256" spans="2:5">
      <c r="B1256"/>
      <c r="C1256"/>
      <c r="D1256"/>
      <c r="E1256"/>
    </row>
    <row r="1257" spans="2:5">
      <c r="B1257"/>
      <c r="C1257"/>
      <c r="D1257"/>
      <c r="E1257"/>
    </row>
    <row r="1258" spans="2:5">
      <c r="B1258"/>
      <c r="C1258"/>
      <c r="D1258"/>
      <c r="E1258"/>
    </row>
    <row r="1259" spans="2:5">
      <c r="B1259"/>
      <c r="C1259"/>
      <c r="D1259"/>
      <c r="E1259"/>
    </row>
    <row r="1260" spans="2:5">
      <c r="B1260"/>
      <c r="C1260"/>
      <c r="D1260"/>
      <c r="E1260"/>
    </row>
    <row r="1261" spans="2:5">
      <c r="B1261"/>
      <c r="C1261"/>
      <c r="D1261"/>
      <c r="E1261"/>
    </row>
    <row r="1262" spans="2:5">
      <c r="B1262"/>
      <c r="C1262"/>
      <c r="D1262"/>
      <c r="E1262"/>
    </row>
    <row r="1263" spans="2:5">
      <c r="B1263"/>
      <c r="C1263"/>
      <c r="D1263"/>
      <c r="E1263"/>
    </row>
    <row r="1264" spans="2:5">
      <c r="B1264"/>
      <c r="C1264"/>
      <c r="D1264"/>
      <c r="E1264"/>
    </row>
    <row r="1265" spans="2:5">
      <c r="B1265"/>
      <c r="C1265"/>
      <c r="D1265"/>
      <c r="E1265"/>
    </row>
    <row r="1266" spans="2:5">
      <c r="B1266"/>
      <c r="C1266"/>
      <c r="D1266"/>
      <c r="E1266"/>
    </row>
    <row r="1267" spans="2:5">
      <c r="B1267"/>
      <c r="C1267"/>
      <c r="D1267"/>
      <c r="E1267"/>
    </row>
    <row r="1268" spans="2:5">
      <c r="B1268"/>
      <c r="C1268"/>
      <c r="D1268"/>
      <c r="E1268"/>
    </row>
    <row r="1269" spans="2:5">
      <c r="B1269"/>
      <c r="C1269"/>
      <c r="D1269"/>
      <c r="E1269"/>
    </row>
    <row r="1270" spans="2:5">
      <c r="B1270"/>
      <c r="C1270"/>
      <c r="D1270"/>
      <c r="E1270"/>
    </row>
    <row r="1271" spans="2:5">
      <c r="B1271"/>
      <c r="C1271"/>
      <c r="D1271"/>
      <c r="E1271"/>
    </row>
    <row r="1272" spans="2:5">
      <c r="B1272"/>
      <c r="C1272"/>
      <c r="D1272"/>
      <c r="E1272"/>
    </row>
    <row r="1273" spans="2:5">
      <c r="B1273"/>
      <c r="C1273"/>
      <c r="D1273"/>
      <c r="E1273"/>
    </row>
    <row r="1274" spans="2:5">
      <c r="B1274"/>
      <c r="C1274"/>
      <c r="D1274"/>
      <c r="E1274"/>
    </row>
    <row r="1275" spans="2:5">
      <c r="B1275"/>
      <c r="C1275"/>
      <c r="D1275"/>
      <c r="E1275"/>
    </row>
    <row r="1276" spans="2:5">
      <c r="B1276"/>
      <c r="C1276"/>
      <c r="D1276"/>
      <c r="E1276"/>
    </row>
    <row r="1277" spans="2:5">
      <c r="B1277"/>
      <c r="C1277"/>
      <c r="D1277"/>
      <c r="E1277"/>
    </row>
    <row r="1278" spans="2:5">
      <c r="B1278"/>
      <c r="C1278"/>
      <c r="D1278"/>
      <c r="E1278"/>
    </row>
    <row r="1279" spans="2:5">
      <c r="B1279"/>
      <c r="C1279"/>
      <c r="D1279"/>
      <c r="E1279"/>
    </row>
    <row r="1280" spans="2:5">
      <c r="B1280"/>
      <c r="C1280"/>
      <c r="D1280"/>
      <c r="E1280"/>
    </row>
    <row r="1281" spans="2:5">
      <c r="B1281"/>
      <c r="C1281"/>
      <c r="D1281"/>
      <c r="E1281"/>
    </row>
    <row r="1282" spans="2:5">
      <c r="B1282"/>
      <c r="C1282"/>
      <c r="D1282"/>
      <c r="E1282"/>
    </row>
    <row r="1283" spans="2:5">
      <c r="B1283"/>
      <c r="C1283"/>
      <c r="D1283"/>
      <c r="E1283"/>
    </row>
    <row r="1284" spans="2:5">
      <c r="B1284"/>
      <c r="C1284"/>
      <c r="D1284"/>
      <c r="E1284"/>
    </row>
    <row r="1285" spans="2:5">
      <c r="B1285"/>
      <c r="C1285"/>
      <c r="D1285"/>
      <c r="E1285"/>
    </row>
    <row r="1286" spans="2:5">
      <c r="B1286"/>
      <c r="C1286"/>
      <c r="D1286"/>
      <c r="E1286"/>
    </row>
    <row r="1287" spans="2:5">
      <c r="B1287"/>
      <c r="C1287"/>
      <c r="D1287"/>
      <c r="E1287"/>
    </row>
    <row r="1288" spans="2:5">
      <c r="B1288"/>
      <c r="C1288"/>
      <c r="D1288"/>
      <c r="E1288"/>
    </row>
    <row r="1289" spans="2:5">
      <c r="B1289"/>
      <c r="C1289"/>
      <c r="D1289"/>
      <c r="E1289"/>
    </row>
    <row r="1290" spans="2:5">
      <c r="B1290"/>
      <c r="C1290"/>
      <c r="D1290"/>
      <c r="E1290"/>
    </row>
    <row r="1291" spans="2:5">
      <c r="B1291"/>
      <c r="C1291"/>
      <c r="D1291"/>
      <c r="E1291"/>
    </row>
    <row r="1292" spans="2:5">
      <c r="B1292"/>
      <c r="C1292"/>
      <c r="D1292"/>
      <c r="E1292"/>
    </row>
    <row r="1293" spans="2:5">
      <c r="B1293"/>
      <c r="C1293"/>
      <c r="D1293"/>
      <c r="E1293"/>
    </row>
    <row r="1294" spans="2:5">
      <c r="B1294"/>
      <c r="C1294"/>
      <c r="D1294"/>
      <c r="E1294"/>
    </row>
    <row r="1295" spans="2:5">
      <c r="B1295"/>
      <c r="C1295"/>
      <c r="D1295"/>
      <c r="E1295"/>
    </row>
    <row r="1296" spans="2:5">
      <c r="B1296"/>
      <c r="C1296"/>
      <c r="D1296"/>
      <c r="E1296"/>
    </row>
    <row r="1297" spans="2:5">
      <c r="B1297"/>
      <c r="C1297"/>
      <c r="D1297"/>
      <c r="E1297"/>
    </row>
    <row r="1298" spans="2:5">
      <c r="B1298"/>
      <c r="C1298"/>
      <c r="D1298"/>
      <c r="E1298"/>
    </row>
    <row r="1299" spans="2:5">
      <c r="B1299"/>
      <c r="C1299"/>
      <c r="D1299"/>
      <c r="E1299"/>
    </row>
    <row r="1300" spans="2:5">
      <c r="B1300"/>
      <c r="C1300"/>
      <c r="D1300"/>
      <c r="E1300"/>
    </row>
    <row r="1301" spans="2:5">
      <c r="B1301"/>
      <c r="C1301"/>
      <c r="D1301"/>
      <c r="E1301"/>
    </row>
    <row r="1302" spans="2:5">
      <c r="B1302"/>
      <c r="C1302"/>
      <c r="D1302"/>
      <c r="E1302"/>
    </row>
    <row r="1303" spans="2:5">
      <c r="B1303"/>
      <c r="C1303"/>
      <c r="D1303"/>
      <c r="E1303"/>
    </row>
    <row r="1304" spans="2:5">
      <c r="B1304"/>
      <c r="C1304"/>
      <c r="D1304"/>
      <c r="E1304"/>
    </row>
    <row r="1305" spans="2:5">
      <c r="B1305"/>
      <c r="C1305"/>
      <c r="D1305"/>
      <c r="E1305"/>
    </row>
    <row r="1306" spans="2:5">
      <c r="B1306"/>
      <c r="C1306"/>
      <c r="D1306"/>
      <c r="E1306"/>
    </row>
    <row r="1307" spans="2:5">
      <c r="B1307"/>
      <c r="C1307"/>
      <c r="D1307"/>
      <c r="E1307"/>
    </row>
    <row r="1308" spans="2:5">
      <c r="B1308"/>
      <c r="C1308"/>
      <c r="D1308"/>
      <c r="E1308"/>
    </row>
    <row r="1309" spans="2:5">
      <c r="B1309"/>
      <c r="C1309"/>
      <c r="D1309"/>
      <c r="E1309"/>
    </row>
    <row r="1310" spans="2:5">
      <c r="B1310"/>
      <c r="C1310"/>
      <c r="D1310"/>
      <c r="E1310"/>
    </row>
    <row r="1311" spans="2:5">
      <c r="B1311"/>
      <c r="C1311"/>
      <c r="D1311"/>
      <c r="E1311"/>
    </row>
    <row r="1312" spans="2:5">
      <c r="B1312"/>
      <c r="C1312"/>
      <c r="D1312"/>
      <c r="E1312"/>
    </row>
    <row r="1313" spans="2:5">
      <c r="B1313"/>
      <c r="C1313"/>
      <c r="D1313"/>
      <c r="E1313"/>
    </row>
    <row r="1314" spans="2:5">
      <c r="B1314"/>
      <c r="C1314"/>
      <c r="D1314"/>
      <c r="E1314"/>
    </row>
    <row r="1315" spans="2:5">
      <c r="B1315"/>
      <c r="C1315"/>
      <c r="D1315"/>
      <c r="E1315"/>
    </row>
    <row r="1316" spans="2:5">
      <c r="B1316"/>
      <c r="C1316"/>
      <c r="D1316"/>
      <c r="E1316"/>
    </row>
    <row r="1317" spans="2:5">
      <c r="B1317"/>
      <c r="C1317"/>
      <c r="D1317"/>
      <c r="E1317"/>
    </row>
    <row r="1318" spans="2:5">
      <c r="B1318"/>
      <c r="C1318"/>
      <c r="D1318"/>
      <c r="E1318"/>
    </row>
    <row r="1319" spans="2:5">
      <c r="B1319"/>
      <c r="C1319"/>
      <c r="D1319"/>
      <c r="E1319"/>
    </row>
    <row r="1320" spans="2:5">
      <c r="B1320"/>
      <c r="C1320"/>
      <c r="D1320"/>
      <c r="E1320"/>
    </row>
    <row r="1321" spans="2:5">
      <c r="B1321"/>
      <c r="C1321"/>
      <c r="D1321"/>
      <c r="E1321"/>
    </row>
    <row r="1322" spans="2:5">
      <c r="B1322"/>
      <c r="C1322"/>
      <c r="D1322"/>
      <c r="E1322"/>
    </row>
    <row r="1323" spans="2:5">
      <c r="B1323"/>
      <c r="C1323"/>
      <c r="D1323"/>
      <c r="E1323"/>
    </row>
    <row r="1324" spans="2:5">
      <c r="B1324"/>
      <c r="C1324"/>
      <c r="D1324"/>
      <c r="E1324"/>
    </row>
    <row r="1325" spans="2:5">
      <c r="B1325"/>
      <c r="C1325"/>
      <c r="D1325"/>
      <c r="E1325"/>
    </row>
    <row r="1326" spans="2:5">
      <c r="B1326"/>
      <c r="C1326"/>
      <c r="D1326"/>
      <c r="E1326"/>
    </row>
    <row r="1327" spans="2:5">
      <c r="B1327"/>
      <c r="C1327"/>
      <c r="D1327"/>
      <c r="E1327"/>
    </row>
    <row r="1328" spans="2:5">
      <c r="B1328"/>
      <c r="C1328"/>
      <c r="D1328"/>
      <c r="E1328"/>
    </row>
    <row r="1329" spans="2:5">
      <c r="B1329"/>
      <c r="C1329"/>
      <c r="D1329"/>
      <c r="E1329"/>
    </row>
    <row r="1330" spans="2:5">
      <c r="B1330"/>
      <c r="C1330"/>
      <c r="D1330"/>
      <c r="E1330"/>
    </row>
    <row r="1331" spans="2:5">
      <c r="B1331"/>
      <c r="C1331"/>
      <c r="D1331"/>
      <c r="E1331"/>
    </row>
    <row r="1332" spans="2:5">
      <c r="B1332"/>
      <c r="C1332"/>
      <c r="D1332"/>
      <c r="E1332"/>
    </row>
    <row r="1333" spans="2:5">
      <c r="B1333"/>
      <c r="C1333"/>
      <c r="D1333"/>
      <c r="E1333"/>
    </row>
    <row r="1334" spans="2:5">
      <c r="B1334"/>
      <c r="C1334"/>
      <c r="D1334"/>
      <c r="E1334"/>
    </row>
    <row r="1335" spans="2:5">
      <c r="B1335"/>
      <c r="C1335"/>
      <c r="D1335"/>
      <c r="E1335"/>
    </row>
    <row r="1336" spans="2:5">
      <c r="B1336"/>
      <c r="C1336"/>
      <c r="D1336"/>
      <c r="E1336"/>
    </row>
    <row r="1337" spans="2:5">
      <c r="B1337"/>
      <c r="C1337"/>
      <c r="D1337"/>
      <c r="E1337"/>
    </row>
    <row r="1338" spans="2:5">
      <c r="B1338"/>
      <c r="C1338"/>
      <c r="D1338"/>
      <c r="E1338"/>
    </row>
    <row r="1339" spans="2:5">
      <c r="B1339"/>
      <c r="C1339"/>
      <c r="D1339"/>
      <c r="E1339"/>
    </row>
    <row r="1340" spans="2:5">
      <c r="B1340"/>
      <c r="C1340"/>
      <c r="D1340"/>
      <c r="E1340"/>
    </row>
    <row r="1341" spans="2:5">
      <c r="B1341"/>
      <c r="C1341"/>
      <c r="D1341"/>
      <c r="E1341"/>
    </row>
    <row r="1342" spans="2:5">
      <c r="B1342"/>
      <c r="C1342"/>
      <c r="D1342"/>
      <c r="E1342"/>
    </row>
    <row r="1343" spans="2:5">
      <c r="B1343"/>
      <c r="C1343"/>
      <c r="D1343"/>
      <c r="E1343"/>
    </row>
    <row r="1344" spans="2:5">
      <c r="B1344"/>
      <c r="C1344"/>
      <c r="D1344"/>
      <c r="E1344"/>
    </row>
    <row r="1345" spans="2:5">
      <c r="B1345"/>
      <c r="C1345"/>
      <c r="D1345"/>
      <c r="E1345"/>
    </row>
    <row r="1346" spans="2:5">
      <c r="B1346"/>
      <c r="C1346"/>
      <c r="D1346"/>
      <c r="E1346"/>
    </row>
    <row r="1347" spans="2:5">
      <c r="B1347"/>
      <c r="C1347"/>
      <c r="D1347"/>
      <c r="E1347"/>
    </row>
    <row r="1348" spans="2:5">
      <c r="B1348"/>
      <c r="C1348"/>
      <c r="D1348"/>
      <c r="E1348"/>
    </row>
    <row r="1349" spans="2:5">
      <c r="B1349"/>
      <c r="C1349"/>
      <c r="D1349"/>
      <c r="E1349"/>
    </row>
    <row r="1350" spans="2:5">
      <c r="B1350"/>
      <c r="C1350"/>
      <c r="D1350"/>
      <c r="E1350"/>
    </row>
    <row r="1351" spans="2:5">
      <c r="B1351"/>
      <c r="C1351"/>
      <c r="D1351"/>
      <c r="E1351"/>
    </row>
    <row r="1352" spans="2:5">
      <c r="B1352"/>
      <c r="C1352"/>
      <c r="D1352"/>
      <c r="E1352"/>
    </row>
    <row r="1353" spans="2:5">
      <c r="B1353"/>
      <c r="C1353"/>
      <c r="D1353"/>
      <c r="E1353"/>
    </row>
    <row r="1354" spans="2:5">
      <c r="B1354"/>
      <c r="C1354"/>
      <c r="D1354"/>
      <c r="E1354"/>
    </row>
    <row r="1355" spans="2:5">
      <c r="B1355"/>
      <c r="C1355"/>
      <c r="D1355"/>
      <c r="E1355"/>
    </row>
    <row r="1356" spans="2:5">
      <c r="B1356"/>
      <c r="C1356"/>
      <c r="D1356"/>
      <c r="E1356"/>
    </row>
    <row r="1357" spans="2:5">
      <c r="B1357"/>
      <c r="C1357"/>
      <c r="D1357"/>
      <c r="E1357"/>
    </row>
    <row r="1358" spans="2:5">
      <c r="B1358"/>
      <c r="C1358"/>
      <c r="D1358"/>
      <c r="E1358"/>
    </row>
    <row r="1359" spans="2:5">
      <c r="B1359"/>
      <c r="C1359"/>
      <c r="D1359"/>
      <c r="E1359"/>
    </row>
    <row r="1360" spans="2:5">
      <c r="B1360"/>
      <c r="C1360"/>
      <c r="D1360"/>
      <c r="E1360"/>
    </row>
    <row r="1361" spans="2:5">
      <c r="B1361"/>
      <c r="C1361"/>
      <c r="D1361"/>
      <c r="E1361"/>
    </row>
    <row r="1362" spans="2:5">
      <c r="B1362"/>
      <c r="C1362"/>
      <c r="D1362"/>
      <c r="E1362"/>
    </row>
    <row r="1363" spans="2:5">
      <c r="B1363"/>
      <c r="C1363"/>
      <c r="D1363"/>
      <c r="E1363"/>
    </row>
    <row r="1364" spans="2:5">
      <c r="B1364"/>
      <c r="C1364"/>
      <c r="D1364"/>
      <c r="E1364"/>
    </row>
    <row r="1365" spans="2:5">
      <c r="B1365"/>
      <c r="C1365"/>
      <c r="D1365"/>
      <c r="E1365"/>
    </row>
    <row r="1366" spans="2:5">
      <c r="B1366"/>
      <c r="C1366"/>
      <c r="D1366"/>
      <c r="E1366"/>
    </row>
    <row r="1367" spans="2:5">
      <c r="B1367"/>
      <c r="C1367"/>
      <c r="D1367"/>
      <c r="E1367"/>
    </row>
    <row r="1368" spans="2:5">
      <c r="B1368"/>
      <c r="C1368"/>
      <c r="D1368"/>
      <c r="E1368"/>
    </row>
    <row r="1369" spans="2:5">
      <c r="B1369"/>
      <c r="C1369"/>
      <c r="D1369"/>
      <c r="E1369"/>
    </row>
    <row r="1370" spans="2:5">
      <c r="B1370"/>
      <c r="C1370"/>
      <c r="D1370"/>
      <c r="E1370"/>
    </row>
    <row r="1371" spans="2:5">
      <c r="B1371"/>
      <c r="C1371"/>
      <c r="D1371"/>
      <c r="E1371"/>
    </row>
    <row r="1372" spans="2:5">
      <c r="B1372"/>
      <c r="C1372"/>
      <c r="D1372"/>
      <c r="E1372"/>
    </row>
    <row r="1373" spans="2:5">
      <c r="B1373"/>
      <c r="C1373"/>
      <c r="D1373"/>
      <c r="E1373"/>
    </row>
    <row r="1374" spans="2:5">
      <c r="B1374"/>
      <c r="C1374"/>
      <c r="D1374"/>
      <c r="E1374"/>
    </row>
    <row r="1375" spans="2:5">
      <c r="B1375"/>
      <c r="C1375"/>
      <c r="D1375"/>
      <c r="E1375"/>
    </row>
    <row r="1376" spans="2:5">
      <c r="B1376"/>
      <c r="C1376"/>
      <c r="D1376"/>
      <c r="E1376"/>
    </row>
    <row r="1377" spans="2:5">
      <c r="B1377"/>
      <c r="C1377"/>
      <c r="D1377"/>
      <c r="E1377"/>
    </row>
    <row r="1378" spans="2:5">
      <c r="B1378"/>
      <c r="C1378"/>
      <c r="D1378"/>
      <c r="E1378"/>
    </row>
    <row r="1379" spans="2:5">
      <c r="B1379"/>
      <c r="C1379"/>
      <c r="D1379"/>
      <c r="E1379"/>
    </row>
    <row r="1380" spans="2:5">
      <c r="B1380"/>
      <c r="C1380"/>
      <c r="D1380"/>
      <c r="E1380"/>
    </row>
    <row r="1381" spans="2:5">
      <c r="B1381"/>
      <c r="C1381"/>
      <c r="D1381"/>
      <c r="E1381"/>
    </row>
    <row r="1382" spans="2:5">
      <c r="B1382"/>
      <c r="C1382"/>
      <c r="D1382"/>
      <c r="E1382"/>
    </row>
    <row r="1383" spans="2:5">
      <c r="B1383"/>
      <c r="C1383"/>
      <c r="D1383"/>
      <c r="E1383"/>
    </row>
    <row r="1384" spans="2:5">
      <c r="B1384"/>
      <c r="C1384"/>
      <c r="D1384"/>
      <c r="E1384"/>
    </row>
    <row r="1385" spans="2:5">
      <c r="B1385"/>
      <c r="C1385"/>
      <c r="D1385"/>
      <c r="E1385"/>
    </row>
    <row r="1386" spans="2:5">
      <c r="B1386"/>
      <c r="C1386"/>
      <c r="D1386"/>
      <c r="E1386"/>
    </row>
    <row r="1387" spans="2:5">
      <c r="B1387"/>
      <c r="C1387"/>
      <c r="D1387"/>
      <c r="E1387"/>
    </row>
    <row r="1388" spans="2:5">
      <c r="B1388"/>
      <c r="C1388"/>
      <c r="D1388"/>
      <c r="E1388"/>
    </row>
    <row r="1389" spans="2:5">
      <c r="B1389"/>
      <c r="C1389"/>
      <c r="D1389"/>
      <c r="E1389"/>
    </row>
    <row r="1390" spans="2:5">
      <c r="B1390"/>
      <c r="C1390"/>
      <c r="D1390"/>
      <c r="E1390"/>
    </row>
    <row r="1391" spans="2:5">
      <c r="B1391"/>
      <c r="C1391"/>
      <c r="D1391"/>
      <c r="E1391"/>
    </row>
    <row r="1392" spans="2:5">
      <c r="B1392"/>
      <c r="C1392"/>
      <c r="D1392"/>
      <c r="E1392"/>
    </row>
    <row r="1393" spans="2:5">
      <c r="B1393"/>
      <c r="C1393"/>
      <c r="D1393"/>
      <c r="E1393"/>
    </row>
    <row r="1394" spans="2:5">
      <c r="B1394"/>
      <c r="C1394"/>
      <c r="D1394"/>
      <c r="E1394"/>
    </row>
    <row r="1395" spans="2:5">
      <c r="B1395"/>
      <c r="C1395"/>
      <c r="D1395"/>
      <c r="E1395"/>
    </row>
    <row r="1396" spans="2:5">
      <c r="B1396"/>
      <c r="C1396"/>
      <c r="D1396"/>
      <c r="E1396"/>
    </row>
    <row r="1397" spans="2:5">
      <c r="B1397"/>
      <c r="C1397"/>
      <c r="D1397"/>
      <c r="E1397"/>
    </row>
    <row r="1398" spans="2:5">
      <c r="B1398"/>
      <c r="C1398"/>
      <c r="D1398"/>
      <c r="E1398"/>
    </row>
    <row r="1399" spans="2:5">
      <c r="B1399"/>
      <c r="C1399"/>
      <c r="D1399"/>
      <c r="E1399"/>
    </row>
    <row r="1400" spans="2:5">
      <c r="B1400"/>
      <c r="C1400"/>
      <c r="D1400"/>
      <c r="E1400"/>
    </row>
    <row r="1401" spans="2:5">
      <c r="B1401"/>
      <c r="C1401"/>
      <c r="D1401"/>
      <c r="E1401"/>
    </row>
    <row r="1402" spans="2:5">
      <c r="B1402"/>
      <c r="C1402"/>
      <c r="D1402"/>
      <c r="E1402"/>
    </row>
    <row r="1403" spans="2:5">
      <c r="B1403"/>
      <c r="C1403"/>
      <c r="D1403"/>
      <c r="E1403"/>
    </row>
    <row r="1404" spans="2:5">
      <c r="B1404"/>
      <c r="C1404"/>
      <c r="D1404"/>
      <c r="E1404"/>
    </row>
    <row r="1405" spans="2:5">
      <c r="B1405"/>
      <c r="C1405"/>
      <c r="D1405"/>
      <c r="E1405"/>
    </row>
    <row r="1406" spans="2:5">
      <c r="B1406"/>
      <c r="C1406"/>
      <c r="D1406"/>
      <c r="E1406"/>
    </row>
    <row r="1407" spans="2:5">
      <c r="B1407"/>
      <c r="C1407"/>
      <c r="D1407"/>
      <c r="E1407"/>
    </row>
    <row r="1408" spans="2:5">
      <c r="B1408"/>
      <c r="C1408"/>
      <c r="D1408"/>
      <c r="E1408"/>
    </row>
    <row r="1409" spans="2:5">
      <c r="B1409"/>
      <c r="C1409"/>
      <c r="D1409"/>
      <c r="E1409"/>
    </row>
    <row r="1410" spans="2:5">
      <c r="B1410"/>
      <c r="C1410"/>
      <c r="D1410"/>
      <c r="E1410"/>
    </row>
    <row r="1411" spans="2:5">
      <c r="B1411"/>
      <c r="C1411"/>
      <c r="D1411"/>
      <c r="E1411"/>
    </row>
    <row r="1412" spans="2:5">
      <c r="B1412"/>
      <c r="C1412"/>
      <c r="D1412"/>
      <c r="E1412"/>
    </row>
    <row r="1413" spans="2:5">
      <c r="B1413"/>
      <c r="C1413"/>
      <c r="D1413"/>
      <c r="E1413"/>
    </row>
    <row r="1414" spans="2:5">
      <c r="B1414"/>
      <c r="C1414"/>
      <c r="D1414"/>
      <c r="E1414"/>
    </row>
    <row r="1415" spans="2:5">
      <c r="B1415"/>
      <c r="C1415"/>
      <c r="D1415"/>
      <c r="E1415"/>
    </row>
    <row r="1416" spans="2:5">
      <c r="B1416"/>
      <c r="C1416"/>
      <c r="D1416"/>
      <c r="E1416"/>
    </row>
    <row r="1417" spans="2:5">
      <c r="B1417"/>
      <c r="C1417"/>
      <c r="D1417"/>
      <c r="E1417"/>
    </row>
    <row r="1418" spans="2:5">
      <c r="B1418"/>
      <c r="C1418"/>
      <c r="D1418"/>
      <c r="E1418"/>
    </row>
    <row r="1419" spans="2:5">
      <c r="B1419"/>
      <c r="C1419"/>
      <c r="D1419"/>
      <c r="E1419"/>
    </row>
    <row r="1420" spans="2:5">
      <c r="B1420"/>
      <c r="C1420"/>
      <c r="D1420"/>
      <c r="E1420"/>
    </row>
    <row r="1421" spans="2:5">
      <c r="B1421"/>
      <c r="C1421"/>
      <c r="D1421"/>
      <c r="E1421"/>
    </row>
    <row r="1422" spans="2:5">
      <c r="B1422"/>
      <c r="C1422"/>
      <c r="D1422"/>
      <c r="E1422"/>
    </row>
    <row r="1423" spans="2:5">
      <c r="B1423"/>
      <c r="C1423"/>
      <c r="D1423"/>
      <c r="E1423"/>
    </row>
    <row r="1424" spans="2:5">
      <c r="B1424"/>
      <c r="C1424"/>
      <c r="D1424"/>
      <c r="E1424"/>
    </row>
    <row r="1425" spans="2:5">
      <c r="B1425"/>
      <c r="C1425"/>
      <c r="D1425"/>
      <c r="E1425"/>
    </row>
    <row r="1426" spans="2:5">
      <c r="B1426"/>
      <c r="C1426"/>
      <c r="D1426"/>
      <c r="E1426"/>
    </row>
    <row r="1427" spans="2:5">
      <c r="B1427"/>
      <c r="C1427"/>
      <c r="D1427"/>
      <c r="E1427"/>
    </row>
    <row r="1428" spans="2:5">
      <c r="B1428"/>
      <c r="C1428"/>
      <c r="D1428"/>
      <c r="E1428"/>
    </row>
    <row r="1429" spans="2:5">
      <c r="B1429"/>
      <c r="C1429"/>
      <c r="D1429"/>
      <c r="E1429"/>
    </row>
    <row r="1430" spans="2:5">
      <c r="B1430"/>
      <c r="C1430"/>
      <c r="D1430"/>
      <c r="E1430"/>
    </row>
    <row r="1431" spans="2:5">
      <c r="B1431"/>
      <c r="C1431"/>
      <c r="D1431"/>
      <c r="E1431"/>
    </row>
    <row r="1432" spans="2:5">
      <c r="B1432"/>
      <c r="C1432"/>
      <c r="D1432"/>
      <c r="E1432"/>
    </row>
    <row r="1433" spans="2:5">
      <c r="B1433"/>
      <c r="C1433"/>
      <c r="D1433"/>
      <c r="E1433"/>
    </row>
    <row r="1434" spans="2:5">
      <c r="B1434"/>
      <c r="C1434"/>
      <c r="D1434"/>
      <c r="E1434"/>
    </row>
    <row r="1435" spans="2:5">
      <c r="B1435"/>
      <c r="C1435"/>
      <c r="D1435"/>
      <c r="E1435"/>
    </row>
    <row r="1436" spans="2:5">
      <c r="B1436"/>
      <c r="C1436"/>
      <c r="D1436"/>
      <c r="E1436"/>
    </row>
    <row r="1437" spans="2:5">
      <c r="B1437"/>
      <c r="C1437"/>
      <c r="D1437"/>
      <c r="E1437"/>
    </row>
    <row r="1438" spans="2:5">
      <c r="B1438"/>
      <c r="C1438"/>
      <c r="D1438"/>
      <c r="E1438"/>
    </row>
    <row r="1439" spans="2:5">
      <c r="B1439"/>
      <c r="C1439"/>
      <c r="D1439"/>
      <c r="E1439"/>
    </row>
    <row r="1440" spans="2:5">
      <c r="B1440"/>
      <c r="C1440"/>
      <c r="D1440"/>
      <c r="E1440"/>
    </row>
    <row r="1441" spans="2:5">
      <c r="B1441"/>
      <c r="C1441"/>
      <c r="D1441"/>
      <c r="E1441"/>
    </row>
    <row r="1442" spans="2:5">
      <c r="B1442"/>
      <c r="C1442"/>
      <c r="D1442"/>
      <c r="E1442"/>
    </row>
    <row r="1443" spans="2:5">
      <c r="B1443"/>
      <c r="C1443"/>
      <c r="D1443"/>
      <c r="E1443"/>
    </row>
    <row r="1444" spans="2:5">
      <c r="B1444"/>
      <c r="C1444"/>
      <c r="D1444"/>
      <c r="E1444"/>
    </row>
    <row r="1445" spans="2:5">
      <c r="B1445"/>
      <c r="C1445"/>
      <c r="D1445"/>
      <c r="E1445"/>
    </row>
    <row r="1446" spans="2:5">
      <c r="B1446"/>
      <c r="C1446"/>
      <c r="D1446"/>
      <c r="E1446"/>
    </row>
    <row r="1447" spans="2:5">
      <c r="B1447"/>
      <c r="C1447"/>
      <c r="D1447"/>
      <c r="E1447"/>
    </row>
    <row r="1448" spans="2:5">
      <c r="B1448"/>
      <c r="C1448"/>
      <c r="D1448"/>
      <c r="E1448"/>
    </row>
    <row r="1449" spans="2:5">
      <c r="B1449"/>
      <c r="C1449"/>
      <c r="D1449"/>
      <c r="E1449"/>
    </row>
    <row r="1450" spans="2:5">
      <c r="B1450"/>
      <c r="C1450"/>
      <c r="D1450"/>
      <c r="E1450"/>
    </row>
    <row r="1451" spans="2:5">
      <c r="B1451"/>
      <c r="C1451"/>
      <c r="D1451"/>
      <c r="E1451"/>
    </row>
    <row r="1452" spans="2:5">
      <c r="B1452"/>
      <c r="C1452"/>
      <c r="D1452"/>
      <c r="E1452"/>
    </row>
    <row r="1453" spans="2:5">
      <c r="B1453"/>
      <c r="C1453"/>
      <c r="D1453"/>
      <c r="E1453"/>
    </row>
    <row r="1454" spans="2:5">
      <c r="B1454"/>
      <c r="C1454"/>
      <c r="D1454"/>
      <c r="E1454"/>
    </row>
    <row r="1455" spans="2:5">
      <c r="B1455"/>
      <c r="C1455"/>
      <c r="D1455"/>
      <c r="E1455"/>
    </row>
    <row r="1456" spans="2:5">
      <c r="B1456"/>
      <c r="C1456"/>
      <c r="D1456"/>
      <c r="E1456"/>
    </row>
    <row r="1457" spans="2:5">
      <c r="B1457"/>
      <c r="C1457"/>
      <c r="D1457"/>
      <c r="E1457"/>
    </row>
    <row r="1458" spans="2:5">
      <c r="B1458"/>
      <c r="C1458"/>
      <c r="D1458"/>
      <c r="E1458"/>
    </row>
    <row r="1459" spans="2:5">
      <c r="B1459"/>
      <c r="C1459"/>
      <c r="D1459"/>
      <c r="E1459"/>
    </row>
    <row r="1460" spans="2:5">
      <c r="B1460"/>
      <c r="C1460"/>
      <c r="D1460"/>
      <c r="E1460"/>
    </row>
    <row r="1461" spans="2:5">
      <c r="B1461"/>
      <c r="C1461"/>
      <c r="D1461"/>
      <c r="E1461"/>
    </row>
    <row r="1462" spans="2:5">
      <c r="B1462"/>
      <c r="C1462"/>
      <c r="D1462"/>
      <c r="E1462"/>
    </row>
    <row r="1463" spans="2:5">
      <c r="B1463"/>
      <c r="C1463"/>
      <c r="D1463"/>
      <c r="E1463"/>
    </row>
    <row r="1464" spans="2:5">
      <c r="B1464"/>
      <c r="C1464"/>
      <c r="D1464"/>
      <c r="E1464"/>
    </row>
    <row r="1465" spans="2:5">
      <c r="B1465"/>
      <c r="C1465"/>
      <c r="D1465"/>
      <c r="E1465"/>
    </row>
    <row r="1466" spans="2:5">
      <c r="B1466"/>
      <c r="C1466"/>
      <c r="D1466"/>
      <c r="E1466"/>
    </row>
    <row r="1467" spans="2:5">
      <c r="B1467"/>
      <c r="C1467"/>
      <c r="D1467"/>
      <c r="E1467"/>
    </row>
    <row r="1468" spans="2:5">
      <c r="B1468"/>
      <c r="C1468"/>
      <c r="D1468"/>
      <c r="E1468"/>
    </row>
    <row r="1469" spans="2:5">
      <c r="B1469"/>
      <c r="C1469"/>
      <c r="D1469"/>
      <c r="E1469"/>
    </row>
    <row r="1470" spans="2:5">
      <c r="B1470"/>
      <c r="C1470"/>
      <c r="D1470"/>
      <c r="E1470"/>
    </row>
    <row r="1471" spans="2:5">
      <c r="B1471"/>
      <c r="C1471"/>
      <c r="D1471"/>
      <c r="E1471"/>
    </row>
    <row r="1472" spans="2:5">
      <c r="B1472"/>
      <c r="C1472"/>
      <c r="D1472"/>
      <c r="E1472"/>
    </row>
    <row r="1473" spans="2:5">
      <c r="B1473"/>
      <c r="C1473"/>
      <c r="D1473"/>
      <c r="E1473"/>
    </row>
    <row r="1474" spans="2:5">
      <c r="B1474"/>
      <c r="C1474"/>
      <c r="D1474"/>
      <c r="E1474"/>
    </row>
    <row r="1475" spans="2:5">
      <c r="B1475"/>
      <c r="C1475"/>
      <c r="D1475"/>
      <c r="E1475"/>
    </row>
    <row r="1476" spans="2:5">
      <c r="B1476"/>
      <c r="C1476"/>
      <c r="D1476"/>
      <c r="E1476"/>
    </row>
    <row r="1477" spans="2:5">
      <c r="B1477"/>
      <c r="C1477"/>
      <c r="D1477"/>
      <c r="E1477"/>
    </row>
    <row r="1478" spans="2:5">
      <c r="B1478"/>
      <c r="C1478"/>
      <c r="D1478"/>
      <c r="E1478"/>
    </row>
    <row r="1479" spans="2:5">
      <c r="B1479"/>
      <c r="C1479"/>
      <c r="D1479"/>
      <c r="E1479"/>
    </row>
    <row r="1480" spans="2:5">
      <c r="B1480"/>
      <c r="C1480"/>
      <c r="D1480"/>
      <c r="E1480"/>
    </row>
    <row r="1481" spans="2:5">
      <c r="B1481"/>
      <c r="C1481"/>
      <c r="D1481"/>
      <c r="E1481"/>
    </row>
    <row r="1482" spans="2:5">
      <c r="B1482"/>
      <c r="C1482"/>
      <c r="D1482"/>
      <c r="E1482"/>
    </row>
    <row r="1483" spans="2:5">
      <c r="B1483"/>
      <c r="C1483"/>
      <c r="D1483"/>
      <c r="E1483"/>
    </row>
    <row r="1484" spans="2:5">
      <c r="B1484"/>
      <c r="C1484"/>
      <c r="D1484"/>
      <c r="E1484"/>
    </row>
  </sheetData>
  <pageMargins left="0.70866141732283472" right="0.70866141732283472" top="0.74803149606299213" bottom="0.74803149606299213" header="0.31496062992125984" footer="0.31496062992125984"/>
  <pageSetup scale="70" orientation="landscape" r:id="rId2"/>
</worksheet>
</file>

<file path=xl/worksheets/sheet60.xml><?xml version="1.0" encoding="utf-8"?>
<worksheet xmlns="http://schemas.openxmlformats.org/spreadsheetml/2006/main" xmlns:r="http://schemas.openxmlformats.org/officeDocument/2006/relationships">
  <dimension ref="A3:E1194"/>
  <sheetViews>
    <sheetView workbookViewId="0">
      <selection activeCell="C1" sqref="C1"/>
    </sheetView>
  </sheetViews>
  <sheetFormatPr defaultRowHeight="12.75"/>
  <cols>
    <col min="1" max="1" width="77.28515625" style="2" customWidth="1"/>
    <col min="2" max="2" width="14.5703125" style="3" customWidth="1"/>
    <col min="3" max="3" width="16.42578125" style="3" customWidth="1"/>
    <col min="4" max="4" width="18.7109375" style="17" customWidth="1"/>
    <col min="5" max="16384" width="9.140625" style="2"/>
  </cols>
  <sheetData>
    <row r="3" spans="1:5">
      <c r="A3" s="42"/>
      <c r="B3" s="43" t="s">
        <v>1537</v>
      </c>
      <c r="C3" s="4"/>
      <c r="D3" s="4"/>
    </row>
    <row r="4" spans="1:5" ht="38.25">
      <c r="A4" s="44" t="s">
        <v>1344</v>
      </c>
      <c r="B4" s="42" t="s">
        <v>1611</v>
      </c>
      <c r="C4" s="63" t="s">
        <v>1863</v>
      </c>
      <c r="D4" s="42" t="s">
        <v>1675</v>
      </c>
    </row>
    <row r="5" spans="1:5">
      <c r="A5" s="16" t="s">
        <v>1609</v>
      </c>
      <c r="B5" s="4"/>
      <c r="C5" s="4"/>
      <c r="D5" s="26"/>
    </row>
    <row r="6" spans="1:5">
      <c r="A6" s="14" t="s">
        <v>1453</v>
      </c>
      <c r="B6" s="4">
        <v>22005505</v>
      </c>
      <c r="C6" s="4">
        <v>9792358.9099999983</v>
      </c>
      <c r="D6" s="26">
        <f>C6/B6</f>
        <v>0.44499587307812288</v>
      </c>
    </row>
    <row r="7" spans="1:5">
      <c r="A7" s="27" t="s">
        <v>1325</v>
      </c>
      <c r="B7" s="4">
        <v>-512766</v>
      </c>
      <c r="C7" s="4">
        <v>-25198</v>
      </c>
      <c r="D7" s="26">
        <f t="shared" ref="D7:D70" si="0">C7/B7</f>
        <v>4.9141323722711724E-2</v>
      </c>
    </row>
    <row r="8" spans="1:5">
      <c r="A8" s="28" t="s">
        <v>1592</v>
      </c>
      <c r="B8" s="29">
        <v>-62000</v>
      </c>
      <c r="C8" s="29">
        <v>-25198</v>
      </c>
      <c r="D8" s="30">
        <f t="shared" si="0"/>
        <v>0.40641935483870967</v>
      </c>
    </row>
    <row r="9" spans="1:5">
      <c r="A9" s="25" t="s">
        <v>1613</v>
      </c>
      <c r="B9" s="9">
        <v>-2000</v>
      </c>
      <c r="C9" s="23">
        <v>-3520</v>
      </c>
      <c r="D9" s="35">
        <f t="shared" si="0"/>
        <v>1.76</v>
      </c>
    </row>
    <row r="10" spans="1:5">
      <c r="A10" s="25" t="s">
        <v>1614</v>
      </c>
      <c r="B10" s="9">
        <v>-60000</v>
      </c>
      <c r="C10" s="23">
        <v>-21678</v>
      </c>
      <c r="D10" s="35">
        <f t="shared" si="0"/>
        <v>0.36130000000000001</v>
      </c>
    </row>
    <row r="11" spans="1:5">
      <c r="A11" s="28" t="s">
        <v>1587</v>
      </c>
      <c r="B11" s="29">
        <v>-450766</v>
      </c>
      <c r="C11" s="29">
        <v>0</v>
      </c>
      <c r="D11" s="30">
        <f t="shared" si="0"/>
        <v>0</v>
      </c>
    </row>
    <row r="12" spans="1:5">
      <c r="A12" s="25" t="s">
        <v>1615</v>
      </c>
      <c r="B12" s="9">
        <v>-450766</v>
      </c>
      <c r="C12" s="23">
        <v>0</v>
      </c>
      <c r="D12" s="35">
        <f t="shared" si="0"/>
        <v>0</v>
      </c>
    </row>
    <row r="13" spans="1:5">
      <c r="A13" s="28" t="s">
        <v>1598</v>
      </c>
      <c r="B13" s="29">
        <v>0</v>
      </c>
      <c r="C13" s="29">
        <v>0</v>
      </c>
      <c r="D13" s="30">
        <v>0</v>
      </c>
      <c r="E13" s="17"/>
    </row>
    <row r="14" spans="1:5">
      <c r="A14" s="25" t="s">
        <v>1602</v>
      </c>
      <c r="B14" s="9">
        <v>0</v>
      </c>
      <c r="C14" s="23">
        <v>0</v>
      </c>
      <c r="D14" s="35">
        <v>0</v>
      </c>
    </row>
    <row r="15" spans="1:5">
      <c r="A15" s="27" t="s">
        <v>1326</v>
      </c>
      <c r="B15" s="4">
        <v>23356649</v>
      </c>
      <c r="C15" s="4">
        <v>9793229.2999999989</v>
      </c>
      <c r="D15" s="26">
        <f t="shared" si="0"/>
        <v>0.41929085375217989</v>
      </c>
    </row>
    <row r="16" spans="1:5">
      <c r="A16" s="28" t="s">
        <v>1346</v>
      </c>
      <c r="B16" s="29">
        <v>12862491</v>
      </c>
      <c r="C16" s="29">
        <v>6539526.4200000009</v>
      </c>
      <c r="D16" s="30">
        <f t="shared" si="0"/>
        <v>0.50841834758135118</v>
      </c>
    </row>
    <row r="17" spans="1:4">
      <c r="A17" s="25" t="s">
        <v>1505</v>
      </c>
      <c r="B17" s="9">
        <v>9992337</v>
      </c>
      <c r="C17" s="23">
        <v>4707861.09</v>
      </c>
      <c r="D17" s="35">
        <f t="shared" si="0"/>
        <v>0.4711471490603249</v>
      </c>
    </row>
    <row r="18" spans="1:4">
      <c r="A18" s="25" t="s">
        <v>1506</v>
      </c>
      <c r="B18" s="9">
        <v>832861</v>
      </c>
      <c r="C18" s="23">
        <v>835648.04</v>
      </c>
      <c r="D18" s="35">
        <f t="shared" si="0"/>
        <v>1.0033463447081807</v>
      </c>
    </row>
    <row r="19" spans="1:4">
      <c r="A19" s="25" t="s">
        <v>1507</v>
      </c>
      <c r="B19" s="9">
        <v>0</v>
      </c>
      <c r="C19" s="23">
        <v>0</v>
      </c>
      <c r="D19" s="35">
        <v>0</v>
      </c>
    </row>
    <row r="20" spans="1:4">
      <c r="A20" s="25" t="s">
        <v>1508</v>
      </c>
      <c r="B20" s="9">
        <v>832193</v>
      </c>
      <c r="C20" s="23">
        <v>305053.65000000002</v>
      </c>
      <c r="D20" s="35">
        <f t="shared" si="0"/>
        <v>0.36656598889920972</v>
      </c>
    </row>
    <row r="21" spans="1:4">
      <c r="A21" s="25" t="s">
        <v>1637</v>
      </c>
      <c r="B21" s="9">
        <v>14586</v>
      </c>
      <c r="C21" s="23">
        <v>13468.900000000001</v>
      </c>
      <c r="D21" s="35">
        <f t="shared" si="0"/>
        <v>0.92341286164815584</v>
      </c>
    </row>
    <row r="22" spans="1:4">
      <c r="A22" s="25" t="s">
        <v>1509</v>
      </c>
      <c r="B22" s="9">
        <v>812372</v>
      </c>
      <c r="C22" s="23">
        <v>385041.74</v>
      </c>
      <c r="D22" s="35">
        <f t="shared" si="0"/>
        <v>0.47397219500425913</v>
      </c>
    </row>
    <row r="23" spans="1:4">
      <c r="A23" s="25" t="s">
        <v>1510</v>
      </c>
      <c r="B23" s="9">
        <v>72816</v>
      </c>
      <c r="C23" s="23">
        <v>42262</v>
      </c>
      <c r="D23" s="35">
        <f t="shared" si="0"/>
        <v>0.58039441880905296</v>
      </c>
    </row>
    <row r="24" spans="1:4">
      <c r="A24" s="25" t="s">
        <v>1511</v>
      </c>
      <c r="B24" s="9">
        <v>305326</v>
      </c>
      <c r="C24" s="23">
        <v>249291</v>
      </c>
      <c r="D24" s="35">
        <f t="shared" si="0"/>
        <v>0.81647484983263785</v>
      </c>
    </row>
    <row r="25" spans="1:4">
      <c r="A25" s="25" t="s">
        <v>1512</v>
      </c>
      <c r="B25" s="9">
        <v>0</v>
      </c>
      <c r="C25" s="23">
        <v>900</v>
      </c>
      <c r="D25" s="35">
        <v>0</v>
      </c>
    </row>
    <row r="26" spans="1:4">
      <c r="A26" s="28" t="s">
        <v>1347</v>
      </c>
      <c r="B26" s="29">
        <v>3007760</v>
      </c>
      <c r="C26" s="29">
        <v>1277197.47</v>
      </c>
      <c r="D26" s="30">
        <f t="shared" si="0"/>
        <v>0.42463410311992977</v>
      </c>
    </row>
    <row r="27" spans="1:4">
      <c r="A27" s="25" t="s">
        <v>1513</v>
      </c>
      <c r="B27" s="9">
        <v>408494</v>
      </c>
      <c r="C27" s="23">
        <v>150659.4</v>
      </c>
      <c r="D27" s="35">
        <f t="shared" si="0"/>
        <v>0.36881667784594141</v>
      </c>
    </row>
    <row r="28" spans="1:4">
      <c r="A28" s="25" t="s">
        <v>1514</v>
      </c>
      <c r="B28" s="9">
        <v>2188926</v>
      </c>
      <c r="C28" s="23">
        <v>938303.93999999983</v>
      </c>
      <c r="D28" s="35">
        <f t="shared" si="0"/>
        <v>0.42865950699109967</v>
      </c>
    </row>
    <row r="29" spans="1:4">
      <c r="A29" s="25" t="s">
        <v>1515</v>
      </c>
      <c r="B29" s="9">
        <v>108875</v>
      </c>
      <c r="C29" s="23">
        <v>51925.32</v>
      </c>
      <c r="D29" s="35">
        <f t="shared" si="0"/>
        <v>0.47692601607347873</v>
      </c>
    </row>
    <row r="30" spans="1:4">
      <c r="A30" s="25" t="s">
        <v>1516</v>
      </c>
      <c r="B30" s="9">
        <v>162195</v>
      </c>
      <c r="C30" s="23">
        <v>70991.520000000004</v>
      </c>
      <c r="D30" s="35">
        <f t="shared" si="0"/>
        <v>0.43769240728752429</v>
      </c>
    </row>
    <row r="31" spans="1:4">
      <c r="A31" s="25" t="s">
        <v>1517</v>
      </c>
      <c r="B31" s="9">
        <v>0</v>
      </c>
      <c r="C31" s="23">
        <v>0</v>
      </c>
      <c r="D31" s="35">
        <v>0</v>
      </c>
    </row>
    <row r="32" spans="1:4">
      <c r="A32" s="25" t="s">
        <v>1518</v>
      </c>
      <c r="B32" s="9">
        <v>132992</v>
      </c>
      <c r="C32" s="23">
        <v>62422.23</v>
      </c>
      <c r="D32" s="35">
        <f t="shared" si="0"/>
        <v>0.46936830786814249</v>
      </c>
    </row>
    <row r="33" spans="1:4">
      <c r="A33" s="25" t="s">
        <v>1519</v>
      </c>
      <c r="B33" s="9">
        <v>6278</v>
      </c>
      <c r="C33" s="23">
        <v>2895.0600000000004</v>
      </c>
      <c r="D33" s="35">
        <f t="shared" si="0"/>
        <v>0.4611436763300415</v>
      </c>
    </row>
    <row r="34" spans="1:4">
      <c r="A34" s="28" t="s">
        <v>1561</v>
      </c>
      <c r="B34" s="29">
        <v>-14893732</v>
      </c>
      <c r="C34" s="29">
        <v>0</v>
      </c>
      <c r="D34" s="30">
        <f t="shared" si="0"/>
        <v>0</v>
      </c>
    </row>
    <row r="35" spans="1:4">
      <c r="A35" s="25" t="s">
        <v>1638</v>
      </c>
      <c r="B35" s="9">
        <v>-14893732</v>
      </c>
      <c r="C35" s="23">
        <v>0</v>
      </c>
      <c r="D35" s="35">
        <f t="shared" si="0"/>
        <v>0</v>
      </c>
    </row>
    <row r="36" spans="1:4">
      <c r="A36" s="28" t="s">
        <v>1348</v>
      </c>
      <c r="B36" s="29">
        <v>1527523</v>
      </c>
      <c r="C36" s="29">
        <v>0</v>
      </c>
      <c r="D36" s="30">
        <f t="shared" si="0"/>
        <v>0</v>
      </c>
    </row>
    <row r="37" spans="1:4">
      <c r="A37" s="25" t="s">
        <v>1520</v>
      </c>
      <c r="B37" s="9">
        <v>1527523</v>
      </c>
      <c r="C37" s="23">
        <v>0</v>
      </c>
      <c r="D37" s="35">
        <f t="shared" si="0"/>
        <v>0</v>
      </c>
    </row>
    <row r="38" spans="1:4">
      <c r="A38" s="28" t="s">
        <v>1353</v>
      </c>
      <c r="B38" s="29">
        <v>16088802</v>
      </c>
      <c r="C38" s="29">
        <v>467196.69</v>
      </c>
      <c r="D38" s="30">
        <f t="shared" si="0"/>
        <v>2.9038625125724089E-2</v>
      </c>
    </row>
    <row r="39" spans="1:4">
      <c r="A39" s="25" t="s">
        <v>1529</v>
      </c>
      <c r="B39" s="9">
        <v>8000</v>
      </c>
      <c r="C39" s="23">
        <v>0</v>
      </c>
      <c r="D39" s="35">
        <f t="shared" si="0"/>
        <v>0</v>
      </c>
    </row>
    <row r="40" spans="1:4">
      <c r="A40" s="25" t="s">
        <v>1536</v>
      </c>
      <c r="B40" s="9">
        <v>49953</v>
      </c>
      <c r="C40" s="23">
        <v>2683.6400000000003</v>
      </c>
      <c r="D40" s="35">
        <f t="shared" si="0"/>
        <v>5.3723299901907801E-2</v>
      </c>
    </row>
    <row r="41" spans="1:4">
      <c r="A41" s="25" t="s">
        <v>1639</v>
      </c>
      <c r="B41" s="9">
        <v>55967</v>
      </c>
      <c r="C41" s="23">
        <v>0</v>
      </c>
      <c r="D41" s="35">
        <f t="shared" si="0"/>
        <v>0</v>
      </c>
    </row>
    <row r="42" spans="1:4">
      <c r="A42" s="25" t="s">
        <v>1640</v>
      </c>
      <c r="B42" s="9">
        <v>3860046</v>
      </c>
      <c r="C42" s="23">
        <v>0</v>
      </c>
      <c r="D42" s="35">
        <f t="shared" si="0"/>
        <v>0</v>
      </c>
    </row>
    <row r="43" spans="1:4">
      <c r="A43" s="25" t="s">
        <v>1641</v>
      </c>
      <c r="B43" s="9">
        <v>8245</v>
      </c>
      <c r="C43" s="23">
        <v>13.67</v>
      </c>
      <c r="D43" s="35">
        <f t="shared" si="0"/>
        <v>1.6579745300181927E-3</v>
      </c>
    </row>
    <row r="44" spans="1:4">
      <c r="A44" s="25" t="s">
        <v>1642</v>
      </c>
      <c r="B44" s="9">
        <v>52759</v>
      </c>
      <c r="C44" s="23">
        <v>0</v>
      </c>
      <c r="D44" s="35">
        <f t="shared" si="0"/>
        <v>0</v>
      </c>
    </row>
    <row r="45" spans="1:4">
      <c r="A45" s="25" t="s">
        <v>1542</v>
      </c>
      <c r="B45" s="9">
        <v>0</v>
      </c>
      <c r="C45" s="23">
        <v>0</v>
      </c>
      <c r="D45" s="35">
        <v>0</v>
      </c>
    </row>
    <row r="46" spans="1:4">
      <c r="A46" s="25" t="s">
        <v>1643</v>
      </c>
      <c r="B46" s="9">
        <v>10924960</v>
      </c>
      <c r="C46" s="23">
        <v>0</v>
      </c>
      <c r="D46" s="35">
        <f t="shared" si="0"/>
        <v>0</v>
      </c>
    </row>
    <row r="47" spans="1:4">
      <c r="A47" s="25" t="s">
        <v>1557</v>
      </c>
      <c r="B47" s="9">
        <v>50000</v>
      </c>
      <c r="C47" s="23">
        <v>3737.21</v>
      </c>
      <c r="D47" s="35">
        <f t="shared" si="0"/>
        <v>7.4744199999999997E-2</v>
      </c>
    </row>
    <row r="48" spans="1:4">
      <c r="A48" s="25" t="s">
        <v>1521</v>
      </c>
      <c r="B48" s="9">
        <v>1076531</v>
      </c>
      <c r="C48" s="23">
        <v>460762.17</v>
      </c>
      <c r="D48" s="35">
        <f t="shared" si="0"/>
        <v>0.4280064113341836</v>
      </c>
    </row>
    <row r="49" spans="1:4">
      <c r="A49" s="25" t="s">
        <v>1543</v>
      </c>
      <c r="B49" s="9">
        <v>2341</v>
      </c>
      <c r="C49" s="23">
        <v>0</v>
      </c>
      <c r="D49" s="35">
        <f t="shared" si="0"/>
        <v>0</v>
      </c>
    </row>
    <row r="50" spans="1:4">
      <c r="A50" s="28" t="s">
        <v>1349</v>
      </c>
      <c r="B50" s="29">
        <v>147024</v>
      </c>
      <c r="C50" s="29">
        <v>76911.960000000006</v>
      </c>
      <c r="D50" s="30">
        <f t="shared" si="0"/>
        <v>0.52312520404831864</v>
      </c>
    </row>
    <row r="51" spans="1:4">
      <c r="A51" s="25" t="s">
        <v>1544</v>
      </c>
      <c r="B51" s="9">
        <v>147024</v>
      </c>
      <c r="C51" s="23">
        <v>76911.960000000006</v>
      </c>
      <c r="D51" s="35">
        <f t="shared" si="0"/>
        <v>0.52312520404831864</v>
      </c>
    </row>
    <row r="52" spans="1:4">
      <c r="A52" s="28" t="s">
        <v>1351</v>
      </c>
      <c r="B52" s="29">
        <v>1800479</v>
      </c>
      <c r="C52" s="29">
        <v>366832.8</v>
      </c>
      <c r="D52" s="30">
        <f t="shared" si="0"/>
        <v>0.20374178204799945</v>
      </c>
    </row>
    <row r="53" spans="1:4">
      <c r="A53" s="25" t="s">
        <v>1644</v>
      </c>
      <c r="B53" s="9">
        <v>1800479</v>
      </c>
      <c r="C53" s="23">
        <v>366832.8</v>
      </c>
      <c r="D53" s="35">
        <f t="shared" si="0"/>
        <v>0.20374178204799945</v>
      </c>
    </row>
    <row r="54" spans="1:4">
      <c r="A54" s="28" t="s">
        <v>1547</v>
      </c>
      <c r="B54" s="29">
        <v>0</v>
      </c>
      <c r="C54" s="29">
        <v>0</v>
      </c>
      <c r="D54" s="30">
        <v>0</v>
      </c>
    </row>
    <row r="55" spans="1:4">
      <c r="A55" s="25" t="s">
        <v>1548</v>
      </c>
      <c r="B55" s="9">
        <v>0</v>
      </c>
      <c r="C55" s="23">
        <v>0</v>
      </c>
      <c r="D55" s="35">
        <v>0</v>
      </c>
    </row>
    <row r="56" spans="1:4">
      <c r="A56" s="28" t="s">
        <v>1566</v>
      </c>
      <c r="B56" s="29">
        <v>242470</v>
      </c>
      <c r="C56" s="29">
        <v>121235.04000000001</v>
      </c>
      <c r="D56" s="30">
        <f t="shared" si="0"/>
        <v>0.50000016496886213</v>
      </c>
    </row>
    <row r="57" spans="1:4">
      <c r="A57" s="25" t="s">
        <v>1645</v>
      </c>
      <c r="B57" s="9">
        <v>33326</v>
      </c>
      <c r="C57" s="23">
        <v>16663.02</v>
      </c>
      <c r="D57" s="35">
        <f t="shared" si="0"/>
        <v>0.50000060013202907</v>
      </c>
    </row>
    <row r="58" spans="1:4">
      <c r="A58" s="25" t="s">
        <v>1646</v>
      </c>
      <c r="B58" s="9">
        <v>106644</v>
      </c>
      <c r="C58" s="23">
        <v>53322</v>
      </c>
      <c r="D58" s="35">
        <f t="shared" si="0"/>
        <v>0.5</v>
      </c>
    </row>
    <row r="59" spans="1:4">
      <c r="A59" s="25" t="s">
        <v>1647</v>
      </c>
      <c r="B59" s="9">
        <v>102500</v>
      </c>
      <c r="C59" s="23">
        <v>51250.02</v>
      </c>
      <c r="D59" s="35">
        <f t="shared" si="0"/>
        <v>0.50000019512195115</v>
      </c>
    </row>
    <row r="60" spans="1:4">
      <c r="A60" s="28" t="s">
        <v>1350</v>
      </c>
      <c r="B60" s="29">
        <v>2573832</v>
      </c>
      <c r="C60" s="29">
        <v>944328.92</v>
      </c>
      <c r="D60" s="30">
        <f t="shared" si="0"/>
        <v>0.36689609889068131</v>
      </c>
    </row>
    <row r="61" spans="1:4">
      <c r="A61" s="25" t="s">
        <v>1522</v>
      </c>
      <c r="B61" s="9">
        <v>20000</v>
      </c>
      <c r="C61" s="23">
        <v>0</v>
      </c>
      <c r="D61" s="35">
        <f t="shared" si="0"/>
        <v>0</v>
      </c>
    </row>
    <row r="62" spans="1:4">
      <c r="A62" s="25" t="s">
        <v>1550</v>
      </c>
      <c r="B62" s="9">
        <v>200000</v>
      </c>
      <c r="C62" s="23">
        <v>0</v>
      </c>
      <c r="D62" s="35">
        <f t="shared" si="0"/>
        <v>0</v>
      </c>
    </row>
    <row r="63" spans="1:4">
      <c r="A63" s="25" t="s">
        <v>1533</v>
      </c>
      <c r="B63" s="9">
        <v>133842</v>
      </c>
      <c r="C63" s="23">
        <v>75028.5</v>
      </c>
      <c r="D63" s="35">
        <f t="shared" si="0"/>
        <v>0.56057515578069661</v>
      </c>
    </row>
    <row r="64" spans="1:4">
      <c r="A64" s="25" t="s">
        <v>1523</v>
      </c>
      <c r="B64" s="9">
        <v>2000</v>
      </c>
      <c r="C64" s="23">
        <v>0</v>
      </c>
      <c r="D64" s="35">
        <f t="shared" si="0"/>
        <v>0</v>
      </c>
    </row>
    <row r="65" spans="1:4">
      <c r="A65" s="25" t="s">
        <v>1648</v>
      </c>
      <c r="B65" s="9">
        <v>7323</v>
      </c>
      <c r="C65" s="23">
        <v>6773.13</v>
      </c>
      <c r="D65" s="35">
        <f t="shared" si="0"/>
        <v>0.92491192134371158</v>
      </c>
    </row>
    <row r="66" spans="1:4">
      <c r="A66" s="25" t="s">
        <v>1649</v>
      </c>
      <c r="B66" s="9">
        <v>206330</v>
      </c>
      <c r="C66" s="23">
        <v>84895.25</v>
      </c>
      <c r="D66" s="35">
        <f t="shared" si="0"/>
        <v>0.41145373915572142</v>
      </c>
    </row>
    <row r="67" spans="1:4">
      <c r="A67" s="25" t="s">
        <v>1535</v>
      </c>
      <c r="B67" s="9">
        <v>183281</v>
      </c>
      <c r="C67" s="23">
        <v>2192.98</v>
      </c>
      <c r="D67" s="35">
        <f t="shared" si="0"/>
        <v>1.1965124590110269E-2</v>
      </c>
    </row>
    <row r="68" spans="1:4">
      <c r="A68" s="25" t="s">
        <v>1530</v>
      </c>
      <c r="B68" s="9">
        <v>2644</v>
      </c>
      <c r="C68" s="23">
        <v>1200</v>
      </c>
      <c r="D68" s="35">
        <f t="shared" si="0"/>
        <v>0.45385779122541603</v>
      </c>
    </row>
    <row r="69" spans="1:4">
      <c r="A69" s="25" t="s">
        <v>1524</v>
      </c>
      <c r="B69" s="9">
        <v>142986</v>
      </c>
      <c r="C69" s="23">
        <v>0</v>
      </c>
      <c r="D69" s="35">
        <f t="shared" si="0"/>
        <v>0</v>
      </c>
    </row>
    <row r="70" spans="1:4">
      <c r="A70" s="25" t="s">
        <v>1525</v>
      </c>
      <c r="B70" s="9">
        <v>38000</v>
      </c>
      <c r="C70" s="23">
        <v>9844.6</v>
      </c>
      <c r="D70" s="35">
        <f t="shared" si="0"/>
        <v>0.25906842105263161</v>
      </c>
    </row>
    <row r="71" spans="1:4">
      <c r="A71" s="25" t="s">
        <v>1526</v>
      </c>
      <c r="B71" s="9">
        <v>7726</v>
      </c>
      <c r="C71" s="23">
        <v>4585.2700000000004</v>
      </c>
      <c r="D71" s="35">
        <f t="shared" ref="D71:D134" si="1">C71/B71</f>
        <v>0.59348563292777634</v>
      </c>
    </row>
    <row r="72" spans="1:4">
      <c r="A72" s="25" t="s">
        <v>1534</v>
      </c>
      <c r="B72" s="9">
        <v>90000</v>
      </c>
      <c r="C72" s="23">
        <v>13194.869999999999</v>
      </c>
      <c r="D72" s="35">
        <f t="shared" si="1"/>
        <v>0.14660966666666667</v>
      </c>
    </row>
    <row r="73" spans="1:4">
      <c r="A73" s="25" t="s">
        <v>1532</v>
      </c>
      <c r="B73" s="9">
        <v>564</v>
      </c>
      <c r="C73" s="23">
        <v>0</v>
      </c>
      <c r="D73" s="35">
        <f t="shared" si="1"/>
        <v>0</v>
      </c>
    </row>
    <row r="74" spans="1:4">
      <c r="A74" s="25" t="s">
        <v>1527</v>
      </c>
      <c r="B74" s="9">
        <v>30000</v>
      </c>
      <c r="C74" s="23">
        <v>8055.8799999999992</v>
      </c>
      <c r="D74" s="35">
        <f t="shared" si="1"/>
        <v>0.26852933333333329</v>
      </c>
    </row>
    <row r="75" spans="1:4">
      <c r="A75" s="25" t="s">
        <v>1528</v>
      </c>
      <c r="B75" s="9">
        <v>23136</v>
      </c>
      <c r="C75" s="23">
        <v>13586.94</v>
      </c>
      <c r="D75" s="35">
        <f t="shared" si="1"/>
        <v>0.58726400414937763</v>
      </c>
    </row>
    <row r="76" spans="1:4">
      <c r="A76" s="25" t="s">
        <v>1650</v>
      </c>
      <c r="B76" s="9">
        <v>1486000</v>
      </c>
      <c r="C76" s="23">
        <v>724971.5</v>
      </c>
      <c r="D76" s="35">
        <f t="shared" si="1"/>
        <v>0.4878677658142665</v>
      </c>
    </row>
    <row r="77" spans="1:4">
      <c r="A77" s="27" t="s">
        <v>1327</v>
      </c>
      <c r="B77" s="4">
        <v>630393</v>
      </c>
      <c r="C77" s="4">
        <v>24327.61</v>
      </c>
      <c r="D77" s="26">
        <f t="shared" si="1"/>
        <v>3.8591180422371439E-2</v>
      </c>
    </row>
    <row r="78" spans="1:4">
      <c r="A78" s="28" t="s">
        <v>1689</v>
      </c>
      <c r="B78" s="29">
        <v>630393</v>
      </c>
      <c r="C78" s="29">
        <v>24327.61</v>
      </c>
      <c r="D78" s="30">
        <f t="shared" si="1"/>
        <v>3.8591180422371439E-2</v>
      </c>
    </row>
    <row r="79" spans="1:4">
      <c r="A79" s="25" t="s">
        <v>1690</v>
      </c>
      <c r="B79" s="9">
        <v>588393</v>
      </c>
      <c r="C79" s="23">
        <v>0</v>
      </c>
      <c r="D79" s="35">
        <f t="shared" si="1"/>
        <v>0</v>
      </c>
    </row>
    <row r="80" spans="1:4">
      <c r="A80" s="25" t="s">
        <v>1749</v>
      </c>
      <c r="B80" s="9">
        <v>42000</v>
      </c>
      <c r="C80" s="23">
        <v>24327.61</v>
      </c>
      <c r="D80" s="35">
        <f t="shared" si="1"/>
        <v>0.57922880952380951</v>
      </c>
    </row>
    <row r="81" spans="1:4">
      <c r="A81" s="27" t="s">
        <v>1328</v>
      </c>
      <c r="B81" s="4">
        <v>0</v>
      </c>
      <c r="C81" s="4">
        <v>0</v>
      </c>
      <c r="D81" s="26">
        <v>0</v>
      </c>
    </row>
    <row r="82" spans="1:4">
      <c r="A82" s="28" t="s">
        <v>1693</v>
      </c>
      <c r="B82" s="29">
        <v>0</v>
      </c>
      <c r="C82" s="29">
        <v>0</v>
      </c>
      <c r="D82" s="30">
        <v>0</v>
      </c>
    </row>
    <row r="83" spans="1:4">
      <c r="A83" s="25" t="s">
        <v>1782</v>
      </c>
      <c r="B83" s="9">
        <v>0</v>
      </c>
      <c r="C83" s="23">
        <v>0</v>
      </c>
      <c r="D83" s="35">
        <v>0</v>
      </c>
    </row>
    <row r="84" spans="1:4">
      <c r="A84" s="28" t="s">
        <v>1698</v>
      </c>
      <c r="B84" s="29">
        <v>0</v>
      </c>
      <c r="C84" s="29">
        <v>0</v>
      </c>
      <c r="D84" s="30">
        <v>0</v>
      </c>
    </row>
    <row r="85" spans="1:4">
      <c r="A85" s="25" t="s">
        <v>1700</v>
      </c>
      <c r="B85" s="9">
        <v>0</v>
      </c>
      <c r="C85" s="23">
        <v>0</v>
      </c>
      <c r="D85" s="35">
        <v>0</v>
      </c>
    </row>
    <row r="86" spans="1:4">
      <c r="A86" s="25" t="s">
        <v>1707</v>
      </c>
      <c r="B86" s="9">
        <v>0</v>
      </c>
      <c r="C86" s="23">
        <v>0</v>
      </c>
      <c r="D86" s="35">
        <v>0</v>
      </c>
    </row>
    <row r="87" spans="1:4">
      <c r="A87" s="25" t="s">
        <v>1758</v>
      </c>
      <c r="B87" s="9">
        <v>0</v>
      </c>
      <c r="C87" s="23">
        <v>0</v>
      </c>
      <c r="D87" s="35">
        <v>0</v>
      </c>
    </row>
    <row r="88" spans="1:4">
      <c r="A88" s="25" t="s">
        <v>1709</v>
      </c>
      <c r="B88" s="9">
        <v>0</v>
      </c>
      <c r="C88" s="23">
        <v>0</v>
      </c>
      <c r="D88" s="35">
        <v>0</v>
      </c>
    </row>
    <row r="89" spans="1:4">
      <c r="A89" s="27" t="s">
        <v>1329</v>
      </c>
      <c r="B89" s="4">
        <v>-1468771</v>
      </c>
      <c r="C89" s="4">
        <v>0</v>
      </c>
      <c r="D89" s="26">
        <f t="shared" si="1"/>
        <v>0</v>
      </c>
    </row>
    <row r="90" spans="1:4">
      <c r="A90" s="28" t="s">
        <v>1704</v>
      </c>
      <c r="B90" s="29">
        <v>-1468771</v>
      </c>
      <c r="C90" s="29">
        <v>0</v>
      </c>
      <c r="D90" s="30">
        <f t="shared" si="1"/>
        <v>0</v>
      </c>
    </row>
    <row r="91" spans="1:4">
      <c r="A91" s="25" t="s">
        <v>1705</v>
      </c>
      <c r="B91" s="9">
        <v>-1468771</v>
      </c>
      <c r="C91" s="23">
        <v>0</v>
      </c>
      <c r="D91" s="35">
        <f t="shared" si="1"/>
        <v>0</v>
      </c>
    </row>
    <row r="92" spans="1:4">
      <c r="A92" s="14" t="s">
        <v>1454</v>
      </c>
      <c r="B92" s="4">
        <v>805442</v>
      </c>
      <c r="C92" s="4">
        <v>8353.41</v>
      </c>
      <c r="D92" s="26">
        <f t="shared" si="1"/>
        <v>1.0371212328137843E-2</v>
      </c>
    </row>
    <row r="93" spans="1:4">
      <c r="A93" s="27" t="s">
        <v>1326</v>
      </c>
      <c r="B93" s="4">
        <v>243448</v>
      </c>
      <c r="C93" s="4">
        <v>6909.9999999999991</v>
      </c>
      <c r="D93" s="26">
        <f t="shared" si="1"/>
        <v>2.8383884854260456E-2</v>
      </c>
    </row>
    <row r="94" spans="1:4">
      <c r="A94" s="28" t="s">
        <v>1346</v>
      </c>
      <c r="B94" s="29">
        <v>0</v>
      </c>
      <c r="C94" s="29">
        <v>0</v>
      </c>
      <c r="D94" s="30">
        <v>0</v>
      </c>
    </row>
    <row r="95" spans="1:4">
      <c r="A95" s="25" t="s">
        <v>1505</v>
      </c>
      <c r="B95" s="9">
        <v>0</v>
      </c>
      <c r="C95" s="23">
        <v>0</v>
      </c>
      <c r="D95" s="35">
        <v>0</v>
      </c>
    </row>
    <row r="96" spans="1:4">
      <c r="A96" s="25" t="s">
        <v>1506</v>
      </c>
      <c r="B96" s="9">
        <v>0</v>
      </c>
      <c r="C96" s="23">
        <v>0</v>
      </c>
      <c r="D96" s="35">
        <v>0</v>
      </c>
    </row>
    <row r="97" spans="1:4">
      <c r="A97" s="25" t="s">
        <v>1507</v>
      </c>
      <c r="B97" s="9">
        <v>0</v>
      </c>
      <c r="C97" s="23">
        <v>0</v>
      </c>
      <c r="D97" s="35">
        <v>0</v>
      </c>
    </row>
    <row r="98" spans="1:4">
      <c r="A98" s="25" t="s">
        <v>1508</v>
      </c>
      <c r="B98" s="9">
        <v>0</v>
      </c>
      <c r="C98" s="23">
        <v>0</v>
      </c>
      <c r="D98" s="35">
        <v>0</v>
      </c>
    </row>
    <row r="99" spans="1:4">
      <c r="A99" s="25" t="s">
        <v>1509</v>
      </c>
      <c r="B99" s="9">
        <v>0</v>
      </c>
      <c r="C99" s="23">
        <v>0</v>
      </c>
      <c r="D99" s="35">
        <v>0</v>
      </c>
    </row>
    <row r="100" spans="1:4">
      <c r="A100" s="28" t="s">
        <v>1347</v>
      </c>
      <c r="B100" s="29">
        <v>0</v>
      </c>
      <c r="C100" s="29">
        <v>0</v>
      </c>
      <c r="D100" s="30">
        <v>0</v>
      </c>
    </row>
    <row r="101" spans="1:4">
      <c r="A101" s="25" t="s">
        <v>1513</v>
      </c>
      <c r="B101" s="9">
        <v>0</v>
      </c>
      <c r="C101" s="23">
        <v>0</v>
      </c>
      <c r="D101" s="35">
        <v>0</v>
      </c>
    </row>
    <row r="102" spans="1:4">
      <c r="A102" s="25" t="s">
        <v>1514</v>
      </c>
      <c r="B102" s="9">
        <v>0</v>
      </c>
      <c r="C102" s="23">
        <v>0</v>
      </c>
      <c r="D102" s="35">
        <v>0</v>
      </c>
    </row>
    <row r="103" spans="1:4">
      <c r="A103" s="25" t="s">
        <v>1515</v>
      </c>
      <c r="B103" s="9">
        <v>0</v>
      </c>
      <c r="C103" s="23">
        <v>0</v>
      </c>
      <c r="D103" s="35">
        <v>0</v>
      </c>
    </row>
    <row r="104" spans="1:4">
      <c r="A104" s="25" t="s">
        <v>1516</v>
      </c>
      <c r="B104" s="9">
        <v>0</v>
      </c>
      <c r="C104" s="23">
        <v>0</v>
      </c>
      <c r="D104" s="35">
        <v>0</v>
      </c>
    </row>
    <row r="105" spans="1:4">
      <c r="A105" s="25" t="s">
        <v>1517</v>
      </c>
      <c r="B105" s="9">
        <v>0</v>
      </c>
      <c r="C105" s="23">
        <v>0</v>
      </c>
      <c r="D105" s="35">
        <v>0</v>
      </c>
    </row>
    <row r="106" spans="1:4">
      <c r="A106" s="25" t="s">
        <v>1518</v>
      </c>
      <c r="B106" s="9">
        <v>0</v>
      </c>
      <c r="C106" s="23">
        <v>0</v>
      </c>
      <c r="D106" s="35">
        <v>0</v>
      </c>
    </row>
    <row r="107" spans="1:4">
      <c r="A107" s="25" t="s">
        <v>1519</v>
      </c>
      <c r="B107" s="9">
        <v>0</v>
      </c>
      <c r="C107" s="23">
        <v>0</v>
      </c>
      <c r="D107" s="35">
        <v>0</v>
      </c>
    </row>
    <row r="108" spans="1:4">
      <c r="A108" s="28" t="s">
        <v>1348</v>
      </c>
      <c r="B108" s="29">
        <v>220951</v>
      </c>
      <c r="C108" s="29">
        <v>0</v>
      </c>
      <c r="D108" s="30">
        <f t="shared" si="1"/>
        <v>0</v>
      </c>
    </row>
    <row r="109" spans="1:4">
      <c r="A109" s="25" t="s">
        <v>1520</v>
      </c>
      <c r="B109" s="9">
        <v>220951</v>
      </c>
      <c r="C109" s="23">
        <v>0</v>
      </c>
      <c r="D109" s="35">
        <f t="shared" si="1"/>
        <v>0</v>
      </c>
    </row>
    <row r="110" spans="1:4">
      <c r="A110" s="28" t="s">
        <v>1353</v>
      </c>
      <c r="B110" s="29">
        <v>2000</v>
      </c>
      <c r="C110" s="29">
        <v>0</v>
      </c>
      <c r="D110" s="30">
        <f t="shared" si="1"/>
        <v>0</v>
      </c>
    </row>
    <row r="111" spans="1:4">
      <c r="A111" s="25" t="s">
        <v>1529</v>
      </c>
      <c r="B111" s="9">
        <v>2000</v>
      </c>
      <c r="C111" s="23">
        <v>0</v>
      </c>
      <c r="D111" s="35">
        <f t="shared" si="1"/>
        <v>0</v>
      </c>
    </row>
    <row r="112" spans="1:4">
      <c r="A112" s="28" t="s">
        <v>1349</v>
      </c>
      <c r="B112" s="29">
        <v>0</v>
      </c>
      <c r="C112" s="29">
        <v>0</v>
      </c>
      <c r="D112" s="30">
        <v>0</v>
      </c>
    </row>
    <row r="113" spans="1:4">
      <c r="A113" s="25" t="s">
        <v>1544</v>
      </c>
      <c r="B113" s="9">
        <v>0</v>
      </c>
      <c r="C113" s="23">
        <v>0</v>
      </c>
      <c r="D113" s="35">
        <v>0</v>
      </c>
    </row>
    <row r="114" spans="1:4">
      <c r="A114" s="28" t="s">
        <v>1350</v>
      </c>
      <c r="B114" s="29">
        <v>20497</v>
      </c>
      <c r="C114" s="29">
        <v>6909.9999999999991</v>
      </c>
      <c r="D114" s="30">
        <f t="shared" si="1"/>
        <v>0.33712250573254621</v>
      </c>
    </row>
    <row r="115" spans="1:4">
      <c r="A115" s="25" t="s">
        <v>1522</v>
      </c>
      <c r="B115" s="9">
        <v>4732</v>
      </c>
      <c r="C115" s="23">
        <v>0</v>
      </c>
      <c r="D115" s="35">
        <f t="shared" si="1"/>
        <v>0</v>
      </c>
    </row>
    <row r="116" spans="1:4">
      <c r="A116" s="25" t="s">
        <v>1523</v>
      </c>
      <c r="B116" s="9">
        <v>0</v>
      </c>
      <c r="C116" s="23">
        <v>0</v>
      </c>
      <c r="D116" s="35">
        <v>0</v>
      </c>
    </row>
    <row r="117" spans="1:4">
      <c r="A117" s="25" t="s">
        <v>1526</v>
      </c>
      <c r="B117" s="9">
        <v>6665</v>
      </c>
      <c r="C117" s="23">
        <v>6909.9999999999991</v>
      </c>
      <c r="D117" s="35">
        <f t="shared" si="1"/>
        <v>1.0367591897974493</v>
      </c>
    </row>
    <row r="118" spans="1:4">
      <c r="A118" s="25" t="s">
        <v>1532</v>
      </c>
      <c r="B118" s="9">
        <v>1183</v>
      </c>
      <c r="C118" s="23">
        <v>0</v>
      </c>
      <c r="D118" s="35">
        <f t="shared" si="1"/>
        <v>0</v>
      </c>
    </row>
    <row r="119" spans="1:4">
      <c r="A119" s="25" t="s">
        <v>1527</v>
      </c>
      <c r="B119" s="9">
        <v>7917</v>
      </c>
      <c r="C119" s="23">
        <v>0</v>
      </c>
      <c r="D119" s="35">
        <f t="shared" si="1"/>
        <v>0</v>
      </c>
    </row>
    <row r="120" spans="1:4">
      <c r="A120" s="25" t="s">
        <v>1528</v>
      </c>
      <c r="B120" s="9">
        <v>0</v>
      </c>
      <c r="C120" s="23">
        <v>0</v>
      </c>
      <c r="D120" s="35">
        <v>0</v>
      </c>
    </row>
    <row r="121" spans="1:4">
      <c r="A121" s="27" t="s">
        <v>1327</v>
      </c>
      <c r="B121" s="4">
        <v>324528</v>
      </c>
      <c r="C121" s="4">
        <v>0</v>
      </c>
      <c r="D121" s="26">
        <f t="shared" si="1"/>
        <v>0</v>
      </c>
    </row>
    <row r="122" spans="1:4">
      <c r="A122" s="28" t="s">
        <v>1689</v>
      </c>
      <c r="B122" s="29">
        <v>324528</v>
      </c>
      <c r="C122" s="29">
        <v>0</v>
      </c>
      <c r="D122" s="30">
        <f t="shared" si="1"/>
        <v>0</v>
      </c>
    </row>
    <row r="123" spans="1:4">
      <c r="A123" s="25" t="s">
        <v>1690</v>
      </c>
      <c r="B123" s="9">
        <v>6133</v>
      </c>
      <c r="C123" s="23">
        <v>0</v>
      </c>
      <c r="D123" s="35">
        <f t="shared" si="1"/>
        <v>0</v>
      </c>
    </row>
    <row r="124" spans="1:4">
      <c r="A124" s="25" t="s">
        <v>1691</v>
      </c>
      <c r="B124" s="9">
        <v>67288</v>
      </c>
      <c r="C124" s="23">
        <v>0</v>
      </c>
      <c r="D124" s="35">
        <f t="shared" si="1"/>
        <v>0</v>
      </c>
    </row>
    <row r="125" spans="1:4">
      <c r="A125" s="25" t="s">
        <v>1692</v>
      </c>
      <c r="B125" s="9">
        <v>251107</v>
      </c>
      <c r="C125" s="23">
        <v>0</v>
      </c>
      <c r="D125" s="35">
        <f t="shared" si="1"/>
        <v>0</v>
      </c>
    </row>
    <row r="126" spans="1:4">
      <c r="A126" s="27" t="s">
        <v>1328</v>
      </c>
      <c r="B126" s="4">
        <v>300000</v>
      </c>
      <c r="C126" s="4">
        <v>1443.41</v>
      </c>
      <c r="D126" s="26">
        <f t="shared" si="1"/>
        <v>4.8113666666666673E-3</v>
      </c>
    </row>
    <row r="127" spans="1:4">
      <c r="A127" s="28" t="s">
        <v>1806</v>
      </c>
      <c r="B127" s="29">
        <v>0</v>
      </c>
      <c r="C127" s="29">
        <v>0</v>
      </c>
      <c r="D127" s="30">
        <v>0</v>
      </c>
    </row>
    <row r="128" spans="1:4">
      <c r="A128" s="25" t="s">
        <v>1699</v>
      </c>
      <c r="B128" s="9">
        <v>0</v>
      </c>
      <c r="C128" s="23">
        <v>0</v>
      </c>
      <c r="D128" s="35">
        <v>0</v>
      </c>
    </row>
    <row r="129" spans="1:4">
      <c r="A129" s="28" t="s">
        <v>1698</v>
      </c>
      <c r="B129" s="29">
        <v>300000</v>
      </c>
      <c r="C129" s="29">
        <v>1443.41</v>
      </c>
      <c r="D129" s="30">
        <f t="shared" si="1"/>
        <v>4.8113666666666673E-3</v>
      </c>
    </row>
    <row r="130" spans="1:4">
      <c r="A130" s="25" t="s">
        <v>1700</v>
      </c>
      <c r="B130" s="9">
        <v>300000</v>
      </c>
      <c r="C130" s="23">
        <v>1443.41</v>
      </c>
      <c r="D130" s="35">
        <f t="shared" si="1"/>
        <v>4.8113666666666673E-3</v>
      </c>
    </row>
    <row r="131" spans="1:4">
      <c r="A131" s="27" t="s">
        <v>1329</v>
      </c>
      <c r="B131" s="4">
        <v>-62534</v>
      </c>
      <c r="C131" s="4">
        <v>0</v>
      </c>
      <c r="D131" s="26">
        <f t="shared" si="1"/>
        <v>0</v>
      </c>
    </row>
    <row r="132" spans="1:4">
      <c r="A132" s="28" t="s">
        <v>1704</v>
      </c>
      <c r="B132" s="29">
        <v>-62534</v>
      </c>
      <c r="C132" s="29">
        <v>0</v>
      </c>
      <c r="D132" s="30">
        <f t="shared" si="1"/>
        <v>0</v>
      </c>
    </row>
    <row r="133" spans="1:4">
      <c r="A133" s="25" t="s">
        <v>1705</v>
      </c>
      <c r="B133" s="9">
        <v>-62534</v>
      </c>
      <c r="C133" s="23">
        <v>0</v>
      </c>
      <c r="D133" s="35">
        <f t="shared" si="1"/>
        <v>0</v>
      </c>
    </row>
    <row r="134" spans="1:4">
      <c r="A134" s="14" t="s">
        <v>1470</v>
      </c>
      <c r="B134" s="4">
        <v>775877</v>
      </c>
      <c r="C134" s="4">
        <v>23337.200000000001</v>
      </c>
      <c r="D134" s="26">
        <f t="shared" si="1"/>
        <v>3.0078478934160956E-2</v>
      </c>
    </row>
    <row r="135" spans="1:4">
      <c r="A135" s="27" t="s">
        <v>1326</v>
      </c>
      <c r="B135" s="4">
        <v>223762</v>
      </c>
      <c r="C135" s="4">
        <v>23337.200000000001</v>
      </c>
      <c r="D135" s="26">
        <f t="shared" ref="D135:D198" si="2">C135/B135</f>
        <v>0.10429474173452151</v>
      </c>
    </row>
    <row r="136" spans="1:4">
      <c r="A136" s="28" t="s">
        <v>1348</v>
      </c>
      <c r="B136" s="29">
        <v>54916</v>
      </c>
      <c r="C136" s="29">
        <v>0</v>
      </c>
      <c r="D136" s="30">
        <f t="shared" si="2"/>
        <v>0</v>
      </c>
    </row>
    <row r="137" spans="1:4">
      <c r="A137" s="25" t="s">
        <v>1520</v>
      </c>
      <c r="B137" s="9">
        <v>54916</v>
      </c>
      <c r="C137" s="23">
        <v>0</v>
      </c>
      <c r="D137" s="35">
        <f t="shared" si="2"/>
        <v>0</v>
      </c>
    </row>
    <row r="138" spans="1:4">
      <c r="A138" s="28" t="s">
        <v>1353</v>
      </c>
      <c r="B138" s="29">
        <v>304</v>
      </c>
      <c r="C138" s="29">
        <v>0</v>
      </c>
      <c r="D138" s="30">
        <f t="shared" si="2"/>
        <v>0</v>
      </c>
    </row>
    <row r="139" spans="1:4">
      <c r="A139" s="25" t="s">
        <v>1529</v>
      </c>
      <c r="B139" s="9">
        <v>304</v>
      </c>
      <c r="C139" s="23">
        <v>0</v>
      </c>
      <c r="D139" s="35">
        <f t="shared" si="2"/>
        <v>0</v>
      </c>
    </row>
    <row r="140" spans="1:4">
      <c r="A140" s="28" t="s">
        <v>1350</v>
      </c>
      <c r="B140" s="29">
        <v>168542</v>
      </c>
      <c r="C140" s="29">
        <v>23337.200000000001</v>
      </c>
      <c r="D140" s="30">
        <f t="shared" si="2"/>
        <v>0.13846518968565699</v>
      </c>
    </row>
    <row r="141" spans="1:4">
      <c r="A141" s="25" t="s">
        <v>1549</v>
      </c>
      <c r="B141" s="9">
        <v>3508</v>
      </c>
      <c r="C141" s="23">
        <v>0</v>
      </c>
      <c r="D141" s="35">
        <f t="shared" si="2"/>
        <v>0</v>
      </c>
    </row>
    <row r="142" spans="1:4">
      <c r="A142" s="25" t="s">
        <v>1522</v>
      </c>
      <c r="B142" s="9">
        <v>8919</v>
      </c>
      <c r="C142" s="23">
        <v>7000</v>
      </c>
      <c r="D142" s="35">
        <f t="shared" si="2"/>
        <v>0.78484134992712185</v>
      </c>
    </row>
    <row r="143" spans="1:4">
      <c r="A143" s="25" t="s">
        <v>1550</v>
      </c>
      <c r="B143" s="9">
        <v>129</v>
      </c>
      <c r="C143" s="23">
        <v>0</v>
      </c>
      <c r="D143" s="35">
        <f t="shared" si="2"/>
        <v>0</v>
      </c>
    </row>
    <row r="144" spans="1:4">
      <c r="A144" s="25" t="s">
        <v>1533</v>
      </c>
      <c r="B144" s="9">
        <v>8541</v>
      </c>
      <c r="C144" s="23">
        <v>3661.2</v>
      </c>
      <c r="D144" s="35">
        <f t="shared" si="2"/>
        <v>0.42866174920969441</v>
      </c>
    </row>
    <row r="145" spans="1:4">
      <c r="A145" s="25" t="s">
        <v>1523</v>
      </c>
      <c r="B145" s="9">
        <v>2000</v>
      </c>
      <c r="C145" s="23">
        <v>0</v>
      </c>
      <c r="D145" s="35">
        <f t="shared" si="2"/>
        <v>0</v>
      </c>
    </row>
    <row r="146" spans="1:4">
      <c r="A146" s="25" t="s">
        <v>1651</v>
      </c>
      <c r="B146" s="9">
        <v>2579</v>
      </c>
      <c r="C146" s="23">
        <v>0</v>
      </c>
      <c r="D146" s="35">
        <f t="shared" si="2"/>
        <v>0</v>
      </c>
    </row>
    <row r="147" spans="1:4">
      <c r="A147" s="25" t="s">
        <v>1535</v>
      </c>
      <c r="B147" s="9">
        <v>30840</v>
      </c>
      <c r="C147" s="23">
        <v>0</v>
      </c>
      <c r="D147" s="35">
        <f t="shared" si="2"/>
        <v>0</v>
      </c>
    </row>
    <row r="148" spans="1:4">
      <c r="A148" s="25" t="s">
        <v>1525</v>
      </c>
      <c r="B148" s="9">
        <v>0</v>
      </c>
      <c r="C148" s="23">
        <v>0</v>
      </c>
      <c r="D148" s="35">
        <v>0</v>
      </c>
    </row>
    <row r="149" spans="1:4">
      <c r="A149" s="25" t="s">
        <v>1531</v>
      </c>
      <c r="B149" s="9">
        <v>387</v>
      </c>
      <c r="C149" s="23">
        <v>0</v>
      </c>
      <c r="D149" s="35">
        <f t="shared" si="2"/>
        <v>0</v>
      </c>
    </row>
    <row r="150" spans="1:4">
      <c r="A150" s="25" t="s">
        <v>1526</v>
      </c>
      <c r="B150" s="9">
        <v>2433</v>
      </c>
      <c r="C150" s="23">
        <v>497.6</v>
      </c>
      <c r="D150" s="35">
        <f t="shared" si="2"/>
        <v>0.20452116728318948</v>
      </c>
    </row>
    <row r="151" spans="1:4">
      <c r="A151" s="25" t="s">
        <v>1534</v>
      </c>
      <c r="B151" s="9">
        <v>559</v>
      </c>
      <c r="C151" s="23">
        <v>0</v>
      </c>
      <c r="D151" s="35">
        <f t="shared" si="2"/>
        <v>0</v>
      </c>
    </row>
    <row r="152" spans="1:4">
      <c r="A152" s="25" t="s">
        <v>1652</v>
      </c>
      <c r="B152" s="9">
        <v>74647</v>
      </c>
      <c r="C152" s="23">
        <v>0</v>
      </c>
      <c r="D152" s="35">
        <f t="shared" si="2"/>
        <v>0</v>
      </c>
    </row>
    <row r="153" spans="1:4">
      <c r="A153" s="25" t="s">
        <v>1527</v>
      </c>
      <c r="B153" s="9">
        <v>34000</v>
      </c>
      <c r="C153" s="23">
        <v>12178.4</v>
      </c>
      <c r="D153" s="35">
        <f t="shared" si="2"/>
        <v>0.35818823529411764</v>
      </c>
    </row>
    <row r="154" spans="1:4">
      <c r="A154" s="27" t="s">
        <v>1327</v>
      </c>
      <c r="B154" s="4">
        <v>575139</v>
      </c>
      <c r="C154" s="4">
        <v>0</v>
      </c>
      <c r="D154" s="26">
        <f t="shared" si="2"/>
        <v>0</v>
      </c>
    </row>
    <row r="155" spans="1:4">
      <c r="A155" s="28" t="s">
        <v>1689</v>
      </c>
      <c r="B155" s="29">
        <v>575139</v>
      </c>
      <c r="C155" s="29">
        <v>0</v>
      </c>
      <c r="D155" s="30">
        <f t="shared" si="2"/>
        <v>0</v>
      </c>
    </row>
    <row r="156" spans="1:4">
      <c r="A156" s="25" t="s">
        <v>1690</v>
      </c>
      <c r="B156" s="9">
        <v>5637</v>
      </c>
      <c r="C156" s="23">
        <v>0</v>
      </c>
      <c r="D156" s="35">
        <f t="shared" si="2"/>
        <v>0</v>
      </c>
    </row>
    <row r="157" spans="1:4">
      <c r="A157" s="25" t="s">
        <v>1691</v>
      </c>
      <c r="B157" s="9">
        <v>67288</v>
      </c>
      <c r="C157" s="23">
        <v>0</v>
      </c>
      <c r="D157" s="35">
        <f t="shared" si="2"/>
        <v>0</v>
      </c>
    </row>
    <row r="158" spans="1:4">
      <c r="A158" s="25" t="s">
        <v>1692</v>
      </c>
      <c r="B158" s="9">
        <v>502214</v>
      </c>
      <c r="C158" s="23">
        <v>0</v>
      </c>
      <c r="D158" s="35">
        <f t="shared" si="2"/>
        <v>0</v>
      </c>
    </row>
    <row r="159" spans="1:4">
      <c r="A159" s="27" t="s">
        <v>1329</v>
      </c>
      <c r="B159" s="4">
        <v>-23024</v>
      </c>
      <c r="C159" s="4">
        <v>0</v>
      </c>
      <c r="D159" s="26">
        <f t="shared" si="2"/>
        <v>0</v>
      </c>
    </row>
    <row r="160" spans="1:4">
      <c r="A160" s="28" t="s">
        <v>1704</v>
      </c>
      <c r="B160" s="29">
        <v>-23024</v>
      </c>
      <c r="C160" s="29">
        <v>0</v>
      </c>
      <c r="D160" s="30">
        <f t="shared" si="2"/>
        <v>0</v>
      </c>
    </row>
    <row r="161" spans="1:4">
      <c r="A161" s="25" t="s">
        <v>1705</v>
      </c>
      <c r="B161" s="9">
        <v>-23024</v>
      </c>
      <c r="C161" s="23">
        <v>0</v>
      </c>
      <c r="D161" s="35">
        <f t="shared" si="2"/>
        <v>0</v>
      </c>
    </row>
    <row r="162" spans="1:4">
      <c r="A162" s="14" t="s">
        <v>1471</v>
      </c>
      <c r="B162" s="4">
        <v>7312738</v>
      </c>
      <c r="C162" s="4">
        <v>3383627.9300000006</v>
      </c>
      <c r="D162" s="26">
        <f t="shared" si="2"/>
        <v>0.46270328979378184</v>
      </c>
    </row>
    <row r="163" spans="1:4">
      <c r="A163" s="27" t="s">
        <v>1325</v>
      </c>
      <c r="B163" s="4">
        <v>-25000</v>
      </c>
      <c r="C163" s="4">
        <v>-12274.2</v>
      </c>
      <c r="D163" s="26">
        <f t="shared" si="2"/>
        <v>0.49096800000000002</v>
      </c>
    </row>
    <row r="164" spans="1:4">
      <c r="A164" s="28" t="s">
        <v>1587</v>
      </c>
      <c r="B164" s="29">
        <v>-25000</v>
      </c>
      <c r="C164" s="29">
        <v>-12274.2</v>
      </c>
      <c r="D164" s="30">
        <f t="shared" si="2"/>
        <v>0.49096800000000002</v>
      </c>
    </row>
    <row r="165" spans="1:4">
      <c r="A165" s="25" t="s">
        <v>1601</v>
      </c>
      <c r="B165" s="9">
        <v>-25000</v>
      </c>
      <c r="C165" s="23">
        <v>-12274.2</v>
      </c>
      <c r="D165" s="35">
        <f t="shared" si="2"/>
        <v>0.49096800000000002</v>
      </c>
    </row>
    <row r="166" spans="1:4">
      <c r="A166" s="27" t="s">
        <v>1326</v>
      </c>
      <c r="B166" s="4">
        <v>7254246</v>
      </c>
      <c r="C166" s="4">
        <v>3395902.1300000008</v>
      </c>
      <c r="D166" s="26">
        <f t="shared" si="2"/>
        <v>0.46812613330179331</v>
      </c>
    </row>
    <row r="167" spans="1:4">
      <c r="A167" s="28" t="s">
        <v>1346</v>
      </c>
      <c r="B167" s="29">
        <v>5284239</v>
      </c>
      <c r="C167" s="29">
        <v>2755748.1400000011</v>
      </c>
      <c r="D167" s="30">
        <f t="shared" si="2"/>
        <v>0.52150331201900613</v>
      </c>
    </row>
    <row r="168" spans="1:4">
      <c r="A168" s="25" t="s">
        <v>1505</v>
      </c>
      <c r="B168" s="9">
        <v>4261209</v>
      </c>
      <c r="C168" s="23">
        <v>2162594.1500000004</v>
      </c>
      <c r="D168" s="35">
        <f t="shared" si="2"/>
        <v>0.50750717695377068</v>
      </c>
    </row>
    <row r="169" spans="1:4">
      <c r="A169" s="25" t="s">
        <v>1506</v>
      </c>
      <c r="B169" s="9">
        <v>89653</v>
      </c>
      <c r="C169" s="23">
        <v>108389.70000000001</v>
      </c>
      <c r="D169" s="35">
        <f t="shared" si="2"/>
        <v>1.2089913332515365</v>
      </c>
    </row>
    <row r="170" spans="1:4">
      <c r="A170" s="25" t="s">
        <v>1508</v>
      </c>
      <c r="B170" s="9">
        <v>355101</v>
      </c>
      <c r="C170" s="23">
        <v>164678.20000000001</v>
      </c>
      <c r="D170" s="35">
        <f t="shared" si="2"/>
        <v>0.46375031329114819</v>
      </c>
    </row>
    <row r="171" spans="1:4">
      <c r="A171" s="25" t="s">
        <v>1509</v>
      </c>
      <c r="B171" s="9">
        <v>227763</v>
      </c>
      <c r="C171" s="23">
        <v>149808.18</v>
      </c>
      <c r="D171" s="35">
        <f t="shared" si="2"/>
        <v>0.65773712148153995</v>
      </c>
    </row>
    <row r="172" spans="1:4">
      <c r="A172" s="25" t="s">
        <v>1510</v>
      </c>
      <c r="B172" s="9">
        <v>27555</v>
      </c>
      <c r="C172" s="23">
        <v>16368</v>
      </c>
      <c r="D172" s="35">
        <f t="shared" si="2"/>
        <v>0.59401197604790423</v>
      </c>
    </row>
    <row r="173" spans="1:4">
      <c r="A173" s="25" t="s">
        <v>1511</v>
      </c>
      <c r="B173" s="9">
        <v>322958</v>
      </c>
      <c r="C173" s="23">
        <v>153909.91</v>
      </c>
      <c r="D173" s="35">
        <f t="shared" si="2"/>
        <v>0.47656323732497724</v>
      </c>
    </row>
    <row r="174" spans="1:4">
      <c r="A174" s="28" t="s">
        <v>1347</v>
      </c>
      <c r="B174" s="29">
        <v>1074046</v>
      </c>
      <c r="C174" s="29">
        <v>501550.30000000005</v>
      </c>
      <c r="D174" s="30">
        <f t="shared" si="2"/>
        <v>0.46697282984155247</v>
      </c>
    </row>
    <row r="175" spans="1:4">
      <c r="A175" s="25" t="s">
        <v>1513</v>
      </c>
      <c r="B175" s="9">
        <v>221200</v>
      </c>
      <c r="C175" s="23">
        <v>89568</v>
      </c>
      <c r="D175" s="35">
        <f t="shared" si="2"/>
        <v>0.40491862567811937</v>
      </c>
    </row>
    <row r="176" spans="1:4">
      <c r="A176" s="25" t="s">
        <v>1514</v>
      </c>
      <c r="B176" s="9">
        <v>708783</v>
      </c>
      <c r="C176" s="23">
        <v>338126.46000000008</v>
      </c>
      <c r="D176" s="35">
        <f t="shared" si="2"/>
        <v>0.47705215841802084</v>
      </c>
    </row>
    <row r="177" spans="1:4">
      <c r="A177" s="25" t="s">
        <v>1515</v>
      </c>
      <c r="B177" s="9">
        <v>29842</v>
      </c>
      <c r="C177" s="23">
        <v>15386.1</v>
      </c>
      <c r="D177" s="35">
        <f t="shared" si="2"/>
        <v>0.51558541652704248</v>
      </c>
    </row>
    <row r="178" spans="1:4">
      <c r="A178" s="25" t="s">
        <v>1516</v>
      </c>
      <c r="B178" s="9">
        <v>64943</v>
      </c>
      <c r="C178" s="23">
        <v>30923.219999999998</v>
      </c>
      <c r="D178" s="35">
        <f t="shared" si="2"/>
        <v>0.47615940132115853</v>
      </c>
    </row>
    <row r="179" spans="1:4">
      <c r="A179" s="25" t="s">
        <v>1518</v>
      </c>
      <c r="B179" s="9">
        <v>47403</v>
      </c>
      <c r="C179" s="23">
        <v>26651.56</v>
      </c>
      <c r="D179" s="35">
        <f t="shared" si="2"/>
        <v>0.5622336139062929</v>
      </c>
    </row>
    <row r="180" spans="1:4">
      <c r="A180" s="25" t="s">
        <v>1519</v>
      </c>
      <c r="B180" s="9">
        <v>1875</v>
      </c>
      <c r="C180" s="23">
        <v>894.95999999999992</v>
      </c>
      <c r="D180" s="35">
        <f t="shared" si="2"/>
        <v>0.47731199999999996</v>
      </c>
    </row>
    <row r="181" spans="1:4">
      <c r="A181" s="28" t="s">
        <v>1348</v>
      </c>
      <c r="B181" s="29">
        <v>434110</v>
      </c>
      <c r="C181" s="29">
        <v>0</v>
      </c>
      <c r="D181" s="30">
        <f t="shared" si="2"/>
        <v>0</v>
      </c>
    </row>
    <row r="182" spans="1:4">
      <c r="A182" s="25" t="s">
        <v>1520</v>
      </c>
      <c r="B182" s="9">
        <v>434110</v>
      </c>
      <c r="C182" s="23">
        <v>0</v>
      </c>
      <c r="D182" s="35">
        <f t="shared" si="2"/>
        <v>0</v>
      </c>
    </row>
    <row r="183" spans="1:4">
      <c r="A183" s="28" t="s">
        <v>1353</v>
      </c>
      <c r="B183" s="29">
        <v>26228</v>
      </c>
      <c r="C183" s="29">
        <v>0</v>
      </c>
      <c r="D183" s="30">
        <f t="shared" si="2"/>
        <v>0</v>
      </c>
    </row>
    <row r="184" spans="1:4">
      <c r="A184" s="25" t="s">
        <v>1529</v>
      </c>
      <c r="B184" s="9">
        <v>2000</v>
      </c>
      <c r="C184" s="23">
        <v>0</v>
      </c>
      <c r="D184" s="35">
        <f t="shared" si="2"/>
        <v>0</v>
      </c>
    </row>
    <row r="185" spans="1:4">
      <c r="A185" s="25" t="s">
        <v>1536</v>
      </c>
      <c r="B185" s="9">
        <v>13427</v>
      </c>
      <c r="C185" s="23">
        <v>0</v>
      </c>
      <c r="D185" s="35">
        <f t="shared" si="2"/>
        <v>0</v>
      </c>
    </row>
    <row r="186" spans="1:4">
      <c r="A186" s="25" t="s">
        <v>1542</v>
      </c>
      <c r="B186" s="9">
        <v>10801</v>
      </c>
      <c r="C186" s="23">
        <v>0</v>
      </c>
      <c r="D186" s="35">
        <f t="shared" si="2"/>
        <v>0</v>
      </c>
    </row>
    <row r="187" spans="1:4">
      <c r="A187" s="28" t="s">
        <v>1350</v>
      </c>
      <c r="B187" s="29">
        <v>435623</v>
      </c>
      <c r="C187" s="29">
        <v>138603.69</v>
      </c>
      <c r="D187" s="30">
        <f t="shared" si="2"/>
        <v>0.31817348946221846</v>
      </c>
    </row>
    <row r="188" spans="1:4">
      <c r="A188" s="25" t="s">
        <v>1549</v>
      </c>
      <c r="B188" s="9">
        <v>3507</v>
      </c>
      <c r="C188" s="23">
        <v>0</v>
      </c>
      <c r="D188" s="35">
        <f t="shared" si="2"/>
        <v>0</v>
      </c>
    </row>
    <row r="189" spans="1:4">
      <c r="A189" s="25" t="s">
        <v>1653</v>
      </c>
      <c r="B189" s="9">
        <v>34789</v>
      </c>
      <c r="C189" s="23">
        <v>6245.41</v>
      </c>
      <c r="D189" s="35">
        <f t="shared" si="2"/>
        <v>0.17952255023139499</v>
      </c>
    </row>
    <row r="190" spans="1:4">
      <c r="A190" s="25" t="s">
        <v>1522</v>
      </c>
      <c r="B190" s="9">
        <v>4746</v>
      </c>
      <c r="C190" s="23">
        <v>3500</v>
      </c>
      <c r="D190" s="35">
        <f t="shared" si="2"/>
        <v>0.73746312684365778</v>
      </c>
    </row>
    <row r="191" spans="1:4">
      <c r="A191" s="25" t="s">
        <v>1550</v>
      </c>
      <c r="B191" s="9">
        <v>63000</v>
      </c>
      <c r="C191" s="23">
        <v>0</v>
      </c>
      <c r="D191" s="35">
        <f t="shared" si="2"/>
        <v>0</v>
      </c>
    </row>
    <row r="192" spans="1:4">
      <c r="A192" s="25" t="s">
        <v>1533</v>
      </c>
      <c r="B192" s="9">
        <v>40574</v>
      </c>
      <c r="C192" s="23">
        <v>40055.480000000003</v>
      </c>
      <c r="D192" s="35">
        <f t="shared" si="2"/>
        <v>0.98722038744023277</v>
      </c>
    </row>
    <row r="193" spans="1:4">
      <c r="A193" s="25" t="s">
        <v>1654</v>
      </c>
      <c r="B193" s="9">
        <v>1102</v>
      </c>
      <c r="C193" s="23">
        <v>0</v>
      </c>
      <c r="D193" s="35">
        <f t="shared" si="2"/>
        <v>0</v>
      </c>
    </row>
    <row r="194" spans="1:4">
      <c r="A194" s="25" t="s">
        <v>1530</v>
      </c>
      <c r="B194" s="9">
        <v>581</v>
      </c>
      <c r="C194" s="23">
        <v>288</v>
      </c>
      <c r="D194" s="35">
        <f t="shared" si="2"/>
        <v>0.49569707401032703</v>
      </c>
    </row>
    <row r="195" spans="1:4">
      <c r="A195" s="25" t="s">
        <v>1524</v>
      </c>
      <c r="B195" s="9">
        <v>57479</v>
      </c>
      <c r="C195" s="23">
        <v>0</v>
      </c>
      <c r="D195" s="35">
        <f t="shared" si="2"/>
        <v>0</v>
      </c>
    </row>
    <row r="196" spans="1:4">
      <c r="A196" s="25" t="s">
        <v>1525</v>
      </c>
      <c r="B196" s="9">
        <v>5148</v>
      </c>
      <c r="C196" s="23">
        <v>0</v>
      </c>
      <c r="D196" s="35">
        <f t="shared" si="2"/>
        <v>0</v>
      </c>
    </row>
    <row r="197" spans="1:4">
      <c r="A197" s="25" t="s">
        <v>1531</v>
      </c>
      <c r="B197" s="9">
        <v>5800</v>
      </c>
      <c r="C197" s="23">
        <v>0</v>
      </c>
      <c r="D197" s="35">
        <f t="shared" si="2"/>
        <v>0</v>
      </c>
    </row>
    <row r="198" spans="1:4">
      <c r="A198" s="25" t="s">
        <v>1526</v>
      </c>
      <c r="B198" s="9">
        <v>7795</v>
      </c>
      <c r="C198" s="23">
        <v>314.27999999999997</v>
      </c>
      <c r="D198" s="35">
        <f t="shared" si="2"/>
        <v>4.0318152661962793E-2</v>
      </c>
    </row>
    <row r="199" spans="1:4">
      <c r="A199" s="25" t="s">
        <v>1534</v>
      </c>
      <c r="B199" s="9">
        <v>27141</v>
      </c>
      <c r="C199" s="23">
        <v>688.3</v>
      </c>
      <c r="D199" s="35">
        <f t="shared" ref="D199:D262" si="3">C199/B199</f>
        <v>2.5360156221215135E-2</v>
      </c>
    </row>
    <row r="200" spans="1:4">
      <c r="A200" s="25" t="s">
        <v>1652</v>
      </c>
      <c r="B200" s="9">
        <v>17602</v>
      </c>
      <c r="C200" s="23">
        <v>0</v>
      </c>
      <c r="D200" s="35">
        <f t="shared" si="3"/>
        <v>0</v>
      </c>
    </row>
    <row r="201" spans="1:4">
      <c r="A201" s="25" t="s">
        <v>1532</v>
      </c>
      <c r="B201" s="9">
        <v>1958</v>
      </c>
      <c r="C201" s="23">
        <v>680</v>
      </c>
      <c r="D201" s="35">
        <f t="shared" si="3"/>
        <v>0.34729315628192031</v>
      </c>
    </row>
    <row r="202" spans="1:4">
      <c r="A202" s="25" t="s">
        <v>1527</v>
      </c>
      <c r="B202" s="9">
        <v>74667</v>
      </c>
      <c r="C202" s="23">
        <v>39501.550000000003</v>
      </c>
      <c r="D202" s="35">
        <f t="shared" si="3"/>
        <v>0.52903625430243617</v>
      </c>
    </row>
    <row r="203" spans="1:4">
      <c r="A203" s="25" t="s">
        <v>1655</v>
      </c>
      <c r="B203" s="9">
        <v>12896</v>
      </c>
      <c r="C203" s="23">
        <v>0</v>
      </c>
      <c r="D203" s="35">
        <f t="shared" si="3"/>
        <v>0</v>
      </c>
    </row>
    <row r="204" spans="1:4">
      <c r="A204" s="25" t="s">
        <v>1528</v>
      </c>
      <c r="B204" s="9">
        <v>28285</v>
      </c>
      <c r="C204" s="23">
        <v>17615.599999999999</v>
      </c>
      <c r="D204" s="35">
        <f t="shared" si="3"/>
        <v>0.6227894643804136</v>
      </c>
    </row>
    <row r="205" spans="1:4">
      <c r="A205" s="25" t="s">
        <v>1554</v>
      </c>
      <c r="B205" s="9">
        <v>48321</v>
      </c>
      <c r="C205" s="23">
        <v>29715.07</v>
      </c>
      <c r="D205" s="35">
        <f t="shared" si="3"/>
        <v>0.61495147037519915</v>
      </c>
    </row>
    <row r="206" spans="1:4">
      <c r="A206" s="25" t="s">
        <v>1656</v>
      </c>
      <c r="B206" s="9">
        <v>232</v>
      </c>
      <c r="C206" s="23">
        <v>0</v>
      </c>
      <c r="D206" s="35">
        <f t="shared" si="3"/>
        <v>0</v>
      </c>
    </row>
    <row r="207" spans="1:4">
      <c r="A207" s="27" t="s">
        <v>1327</v>
      </c>
      <c r="B207" s="4">
        <v>501142</v>
      </c>
      <c r="C207" s="4">
        <v>0</v>
      </c>
      <c r="D207" s="26">
        <f t="shared" si="3"/>
        <v>0</v>
      </c>
    </row>
    <row r="208" spans="1:4">
      <c r="A208" s="28" t="s">
        <v>1689</v>
      </c>
      <c r="B208" s="29">
        <v>501142</v>
      </c>
      <c r="C208" s="29">
        <v>0</v>
      </c>
      <c r="D208" s="30">
        <f t="shared" si="3"/>
        <v>0</v>
      </c>
    </row>
    <row r="209" spans="1:4">
      <c r="A209" s="25" t="s">
        <v>1690</v>
      </c>
      <c r="B209" s="9">
        <v>182747</v>
      </c>
      <c r="C209" s="23">
        <v>0</v>
      </c>
      <c r="D209" s="35">
        <f t="shared" si="3"/>
        <v>0</v>
      </c>
    </row>
    <row r="210" spans="1:4">
      <c r="A210" s="25" t="s">
        <v>1691</v>
      </c>
      <c r="B210" s="9">
        <v>67288</v>
      </c>
      <c r="C210" s="23">
        <v>0</v>
      </c>
      <c r="D210" s="35">
        <f t="shared" si="3"/>
        <v>0</v>
      </c>
    </row>
    <row r="211" spans="1:4">
      <c r="A211" s="25" t="s">
        <v>1692</v>
      </c>
      <c r="B211" s="9">
        <v>251107</v>
      </c>
      <c r="C211" s="23">
        <v>0</v>
      </c>
      <c r="D211" s="35">
        <f t="shared" si="3"/>
        <v>0</v>
      </c>
    </row>
    <row r="212" spans="1:4">
      <c r="A212" s="27" t="s">
        <v>1329</v>
      </c>
      <c r="B212" s="4">
        <v>-417650</v>
      </c>
      <c r="C212" s="4">
        <v>0</v>
      </c>
      <c r="D212" s="26">
        <f t="shared" si="3"/>
        <v>0</v>
      </c>
    </row>
    <row r="213" spans="1:4">
      <c r="A213" s="28" t="s">
        <v>1704</v>
      </c>
      <c r="B213" s="29">
        <v>-417650</v>
      </c>
      <c r="C213" s="29">
        <v>0</v>
      </c>
      <c r="D213" s="30">
        <f t="shared" si="3"/>
        <v>0</v>
      </c>
    </row>
    <row r="214" spans="1:4">
      <c r="A214" s="25" t="s">
        <v>1705</v>
      </c>
      <c r="B214" s="9">
        <v>-417650</v>
      </c>
      <c r="C214" s="23">
        <v>0</v>
      </c>
      <c r="D214" s="35">
        <f t="shared" si="3"/>
        <v>0</v>
      </c>
    </row>
    <row r="215" spans="1:4">
      <c r="A215" s="14" t="s">
        <v>1455</v>
      </c>
      <c r="B215" s="4">
        <v>10352579</v>
      </c>
      <c r="C215" s="4">
        <v>3284258.84</v>
      </c>
      <c r="D215" s="26">
        <f t="shared" si="3"/>
        <v>0.31724064506052063</v>
      </c>
    </row>
    <row r="216" spans="1:4">
      <c r="A216" s="27" t="s">
        <v>1325</v>
      </c>
      <c r="B216" s="4">
        <v>-119469</v>
      </c>
      <c r="C216" s="4">
        <v>-29390</v>
      </c>
      <c r="D216" s="26">
        <f t="shared" si="3"/>
        <v>0.24600523985301626</v>
      </c>
    </row>
    <row r="217" spans="1:4">
      <c r="A217" s="28" t="s">
        <v>1592</v>
      </c>
      <c r="B217" s="29">
        <v>-93840</v>
      </c>
      <c r="C217" s="29">
        <v>-24632</v>
      </c>
      <c r="D217" s="30">
        <f t="shared" si="3"/>
        <v>0.26248934356351233</v>
      </c>
    </row>
    <row r="218" spans="1:4">
      <c r="A218" s="25" t="s">
        <v>1616</v>
      </c>
      <c r="B218" s="9">
        <v>-93840</v>
      </c>
      <c r="C218" s="23">
        <v>-24632</v>
      </c>
      <c r="D218" s="35">
        <f t="shared" si="3"/>
        <v>0.26248934356351233</v>
      </c>
    </row>
    <row r="219" spans="1:4">
      <c r="A219" s="28" t="s">
        <v>1600</v>
      </c>
      <c r="B219" s="29">
        <v>-1100</v>
      </c>
      <c r="C219" s="29">
        <v>0</v>
      </c>
      <c r="D219" s="30">
        <f t="shared" si="3"/>
        <v>0</v>
      </c>
    </row>
    <row r="220" spans="1:4">
      <c r="A220" s="25" t="s">
        <v>1617</v>
      </c>
      <c r="B220" s="9">
        <v>-1000</v>
      </c>
      <c r="C220" s="23">
        <v>0</v>
      </c>
      <c r="D220" s="35">
        <f t="shared" si="3"/>
        <v>0</v>
      </c>
    </row>
    <row r="221" spans="1:4">
      <c r="A221" s="25" t="s">
        <v>1618</v>
      </c>
      <c r="B221" s="9">
        <v>-100</v>
      </c>
      <c r="C221" s="23">
        <v>0</v>
      </c>
      <c r="D221" s="35">
        <f t="shared" si="3"/>
        <v>0</v>
      </c>
    </row>
    <row r="222" spans="1:4">
      <c r="A222" s="28" t="s">
        <v>1595</v>
      </c>
      <c r="B222" s="29">
        <v>-10036</v>
      </c>
      <c r="C222" s="29">
        <v>-712</v>
      </c>
      <c r="D222" s="30">
        <f t="shared" si="3"/>
        <v>7.0944599442008774E-2</v>
      </c>
    </row>
    <row r="223" spans="1:4">
      <c r="A223" s="25" t="s">
        <v>1619</v>
      </c>
      <c r="B223" s="9">
        <v>-10000</v>
      </c>
      <c r="C223" s="23">
        <v>-712</v>
      </c>
      <c r="D223" s="35">
        <f t="shared" si="3"/>
        <v>7.1199999999999999E-2</v>
      </c>
    </row>
    <row r="224" spans="1:4">
      <c r="A224" s="25" t="s">
        <v>1620</v>
      </c>
      <c r="B224" s="9">
        <v>-36</v>
      </c>
      <c r="C224" s="23">
        <v>0</v>
      </c>
      <c r="D224" s="35">
        <f t="shared" si="3"/>
        <v>0</v>
      </c>
    </row>
    <row r="225" spans="1:4">
      <c r="A225" s="28" t="s">
        <v>1587</v>
      </c>
      <c r="B225" s="29">
        <v>-14493</v>
      </c>
      <c r="C225" s="29">
        <v>-4046</v>
      </c>
      <c r="D225" s="30">
        <f t="shared" si="3"/>
        <v>0.2791692541226799</v>
      </c>
    </row>
    <row r="226" spans="1:4">
      <c r="A226" s="25" t="s">
        <v>1621</v>
      </c>
      <c r="B226" s="9">
        <v>-14493</v>
      </c>
      <c r="C226" s="23">
        <v>-4046</v>
      </c>
      <c r="D226" s="35">
        <f t="shared" si="3"/>
        <v>0.2791692541226799</v>
      </c>
    </row>
    <row r="227" spans="1:4">
      <c r="A227" s="27" t="s">
        <v>1326</v>
      </c>
      <c r="B227" s="4">
        <v>7616100</v>
      </c>
      <c r="C227" s="4">
        <v>3313648.84</v>
      </c>
      <c r="D227" s="26">
        <f t="shared" si="3"/>
        <v>0.43508473365633327</v>
      </c>
    </row>
    <row r="228" spans="1:4">
      <c r="A228" s="28" t="s">
        <v>1346</v>
      </c>
      <c r="B228" s="29">
        <v>5723154</v>
      </c>
      <c r="C228" s="29">
        <v>2718244.48</v>
      </c>
      <c r="D228" s="30">
        <f t="shared" si="3"/>
        <v>0.47495567653779719</v>
      </c>
    </row>
    <row r="229" spans="1:4">
      <c r="A229" s="25" t="s">
        <v>1505</v>
      </c>
      <c r="B229" s="9">
        <v>4859677</v>
      </c>
      <c r="C229" s="23">
        <v>2264752.29</v>
      </c>
      <c r="D229" s="35">
        <f t="shared" si="3"/>
        <v>0.46602938631518104</v>
      </c>
    </row>
    <row r="230" spans="1:4">
      <c r="A230" s="25" t="s">
        <v>1506</v>
      </c>
      <c r="B230" s="9">
        <v>59910</v>
      </c>
      <c r="C230" s="23">
        <v>92779.180000000008</v>
      </c>
      <c r="D230" s="35">
        <f t="shared" si="3"/>
        <v>1.5486426306125858</v>
      </c>
    </row>
    <row r="231" spans="1:4">
      <c r="A231" s="25" t="s">
        <v>1507</v>
      </c>
      <c r="B231" s="9">
        <v>0</v>
      </c>
      <c r="C231" s="23">
        <v>0</v>
      </c>
      <c r="D231" s="35">
        <v>0</v>
      </c>
    </row>
    <row r="232" spans="1:4">
      <c r="A232" s="25" t="s">
        <v>1508</v>
      </c>
      <c r="B232" s="9">
        <v>404471</v>
      </c>
      <c r="C232" s="23">
        <v>211430.30000000002</v>
      </c>
      <c r="D232" s="35">
        <f t="shared" si="3"/>
        <v>0.52273290297697494</v>
      </c>
    </row>
    <row r="233" spans="1:4">
      <c r="A233" s="25" t="s">
        <v>1509</v>
      </c>
      <c r="B233" s="9">
        <v>302822</v>
      </c>
      <c r="C233" s="23">
        <v>105576.71</v>
      </c>
      <c r="D233" s="35">
        <f t="shared" si="3"/>
        <v>0.34864280006076181</v>
      </c>
    </row>
    <row r="234" spans="1:4">
      <c r="A234" s="25" t="s">
        <v>1510</v>
      </c>
      <c r="B234" s="9">
        <v>96274</v>
      </c>
      <c r="C234" s="23">
        <v>43706</v>
      </c>
      <c r="D234" s="35">
        <f t="shared" si="3"/>
        <v>0.45397511269917112</v>
      </c>
    </row>
    <row r="235" spans="1:4">
      <c r="A235" s="25" t="s">
        <v>1511</v>
      </c>
      <c r="B235" s="9">
        <v>0</v>
      </c>
      <c r="C235" s="23">
        <v>0</v>
      </c>
      <c r="D235" s="35">
        <v>0</v>
      </c>
    </row>
    <row r="236" spans="1:4">
      <c r="A236" s="25" t="s">
        <v>1512</v>
      </c>
      <c r="B236" s="9">
        <v>0</v>
      </c>
      <c r="C236" s="23">
        <v>0</v>
      </c>
      <c r="D236" s="35">
        <v>0</v>
      </c>
    </row>
    <row r="237" spans="1:4">
      <c r="A237" s="28" t="s">
        <v>1347</v>
      </c>
      <c r="B237" s="29">
        <v>1313587</v>
      </c>
      <c r="C237" s="29">
        <v>523982.25000000006</v>
      </c>
      <c r="D237" s="30">
        <f t="shared" si="3"/>
        <v>0.39889421104197897</v>
      </c>
    </row>
    <row r="238" spans="1:4">
      <c r="A238" s="25" t="s">
        <v>1513</v>
      </c>
      <c r="B238" s="9">
        <v>328423</v>
      </c>
      <c r="C238" s="23">
        <v>105597</v>
      </c>
      <c r="D238" s="35">
        <f t="shared" si="3"/>
        <v>0.32152742043035965</v>
      </c>
    </row>
    <row r="239" spans="1:4">
      <c r="A239" s="25" t="s">
        <v>1514</v>
      </c>
      <c r="B239" s="9">
        <v>825549</v>
      </c>
      <c r="C239" s="23">
        <v>345183.9</v>
      </c>
      <c r="D239" s="35">
        <f t="shared" si="3"/>
        <v>0.41812648310397083</v>
      </c>
    </row>
    <row r="240" spans="1:4">
      <c r="A240" s="25" t="s">
        <v>1515</v>
      </c>
      <c r="B240" s="9">
        <v>30750</v>
      </c>
      <c r="C240" s="23">
        <v>12950.23</v>
      </c>
      <c r="D240" s="35">
        <f t="shared" si="3"/>
        <v>0.42114569105691058</v>
      </c>
    </row>
    <row r="241" spans="1:4">
      <c r="A241" s="25" t="s">
        <v>1516</v>
      </c>
      <c r="B241" s="9">
        <v>76792</v>
      </c>
      <c r="C241" s="23">
        <v>32972.89</v>
      </c>
      <c r="D241" s="35">
        <f t="shared" si="3"/>
        <v>0.42937923221168872</v>
      </c>
    </row>
    <row r="242" spans="1:4">
      <c r="A242" s="25" t="s">
        <v>1517</v>
      </c>
      <c r="B242" s="9">
        <v>0</v>
      </c>
      <c r="C242" s="23">
        <v>0</v>
      </c>
      <c r="D242" s="35">
        <v>0</v>
      </c>
    </row>
    <row r="243" spans="1:4">
      <c r="A243" s="25" t="s">
        <v>1518</v>
      </c>
      <c r="B243" s="9">
        <v>50687</v>
      </c>
      <c r="C243" s="23">
        <v>26668.03</v>
      </c>
      <c r="D243" s="35">
        <f t="shared" si="3"/>
        <v>0.52613155246907484</v>
      </c>
    </row>
    <row r="244" spans="1:4">
      <c r="A244" s="25" t="s">
        <v>1519</v>
      </c>
      <c r="B244" s="9">
        <v>1386</v>
      </c>
      <c r="C244" s="23">
        <v>610.20000000000005</v>
      </c>
      <c r="D244" s="35">
        <f t="shared" si="3"/>
        <v>0.4402597402597403</v>
      </c>
    </row>
    <row r="245" spans="1:4">
      <c r="A245" s="28" t="s">
        <v>1348</v>
      </c>
      <c r="B245" s="29">
        <v>136470</v>
      </c>
      <c r="C245" s="29">
        <v>0</v>
      </c>
      <c r="D245" s="30">
        <f t="shared" si="3"/>
        <v>0</v>
      </c>
    </row>
    <row r="246" spans="1:4">
      <c r="A246" s="25" t="s">
        <v>1520</v>
      </c>
      <c r="B246" s="9">
        <v>136470</v>
      </c>
      <c r="C246" s="23">
        <v>0</v>
      </c>
      <c r="D246" s="35">
        <f t="shared" si="3"/>
        <v>0</v>
      </c>
    </row>
    <row r="247" spans="1:4">
      <c r="A247" s="28" t="s">
        <v>1353</v>
      </c>
      <c r="B247" s="29">
        <v>13000</v>
      </c>
      <c r="C247" s="29">
        <v>0</v>
      </c>
      <c r="D247" s="30">
        <f t="shared" si="3"/>
        <v>0</v>
      </c>
    </row>
    <row r="248" spans="1:4">
      <c r="A248" s="25" t="s">
        <v>1529</v>
      </c>
      <c r="B248" s="9">
        <v>13000</v>
      </c>
      <c r="C248" s="23">
        <v>0</v>
      </c>
      <c r="D248" s="35">
        <f t="shared" si="3"/>
        <v>0</v>
      </c>
    </row>
    <row r="249" spans="1:4">
      <c r="A249" s="28" t="s">
        <v>1349</v>
      </c>
      <c r="B249" s="29">
        <v>0</v>
      </c>
      <c r="C249" s="29">
        <v>0</v>
      </c>
      <c r="D249" s="30">
        <v>0</v>
      </c>
    </row>
    <row r="250" spans="1:4">
      <c r="A250" s="25" t="s">
        <v>1544</v>
      </c>
      <c r="B250" s="9">
        <v>0</v>
      </c>
      <c r="C250" s="23">
        <v>0</v>
      </c>
      <c r="D250" s="35">
        <v>0</v>
      </c>
    </row>
    <row r="251" spans="1:4">
      <c r="A251" s="28" t="s">
        <v>1350</v>
      </c>
      <c r="B251" s="29">
        <v>429889</v>
      </c>
      <c r="C251" s="29">
        <v>71422.109999999986</v>
      </c>
      <c r="D251" s="30">
        <f t="shared" si="3"/>
        <v>0.16614081774597625</v>
      </c>
    </row>
    <row r="252" spans="1:4">
      <c r="A252" s="25" t="s">
        <v>1522</v>
      </c>
      <c r="B252" s="9">
        <v>7000</v>
      </c>
      <c r="C252" s="23">
        <v>6166.67</v>
      </c>
      <c r="D252" s="35">
        <f t="shared" si="3"/>
        <v>0.8809528571428572</v>
      </c>
    </row>
    <row r="253" spans="1:4">
      <c r="A253" s="25" t="s">
        <v>1533</v>
      </c>
      <c r="B253" s="9">
        <v>15000</v>
      </c>
      <c r="C253" s="23">
        <v>3908.36</v>
      </c>
      <c r="D253" s="35">
        <f t="shared" si="3"/>
        <v>0.26055733333333336</v>
      </c>
    </row>
    <row r="254" spans="1:4">
      <c r="A254" s="25" t="s">
        <v>1523</v>
      </c>
      <c r="B254" s="9">
        <v>2000</v>
      </c>
      <c r="C254" s="23">
        <v>194.8</v>
      </c>
      <c r="D254" s="35">
        <f t="shared" si="3"/>
        <v>9.74E-2</v>
      </c>
    </row>
    <row r="255" spans="1:4">
      <c r="A255" s="25" t="s">
        <v>1535</v>
      </c>
      <c r="B255" s="9">
        <v>29839</v>
      </c>
      <c r="C255" s="23">
        <v>0</v>
      </c>
      <c r="D255" s="35">
        <f t="shared" si="3"/>
        <v>0</v>
      </c>
    </row>
    <row r="256" spans="1:4">
      <c r="A256" s="25" t="s">
        <v>1657</v>
      </c>
      <c r="B256" s="9">
        <v>13000</v>
      </c>
      <c r="C256" s="23">
        <v>488.24</v>
      </c>
      <c r="D256" s="35">
        <f t="shared" si="3"/>
        <v>3.7556923076923078E-2</v>
      </c>
    </row>
    <row r="257" spans="1:4">
      <c r="A257" s="25" t="s">
        <v>1552</v>
      </c>
      <c r="B257" s="9">
        <v>600</v>
      </c>
      <c r="C257" s="23">
        <v>0</v>
      </c>
      <c r="D257" s="35">
        <f t="shared" si="3"/>
        <v>0</v>
      </c>
    </row>
    <row r="258" spans="1:4">
      <c r="A258" s="25" t="s">
        <v>1524</v>
      </c>
      <c r="B258" s="9">
        <v>63392</v>
      </c>
      <c r="C258" s="23">
        <v>0</v>
      </c>
      <c r="D258" s="35">
        <f t="shared" si="3"/>
        <v>0</v>
      </c>
    </row>
    <row r="259" spans="1:4">
      <c r="A259" s="25" t="s">
        <v>1658</v>
      </c>
      <c r="B259" s="9">
        <v>110985</v>
      </c>
      <c r="C259" s="23">
        <v>9997.5299999999988</v>
      </c>
      <c r="D259" s="35">
        <f t="shared" si="3"/>
        <v>9.0080010812271918E-2</v>
      </c>
    </row>
    <row r="260" spans="1:4">
      <c r="A260" s="25" t="s">
        <v>1525</v>
      </c>
      <c r="B260" s="9">
        <v>25000</v>
      </c>
      <c r="C260" s="23">
        <v>5776.19</v>
      </c>
      <c r="D260" s="35">
        <f t="shared" si="3"/>
        <v>0.23104759999999999</v>
      </c>
    </row>
    <row r="261" spans="1:4">
      <c r="A261" s="25" t="s">
        <v>1526</v>
      </c>
      <c r="B261" s="9">
        <v>56021</v>
      </c>
      <c r="C261" s="23">
        <v>17461.12</v>
      </c>
      <c r="D261" s="35">
        <f t="shared" si="3"/>
        <v>0.311688830974099</v>
      </c>
    </row>
    <row r="262" spans="1:4">
      <c r="A262" s="25" t="s">
        <v>1534</v>
      </c>
      <c r="B262" s="9">
        <v>2161</v>
      </c>
      <c r="C262" s="23">
        <v>0</v>
      </c>
      <c r="D262" s="35">
        <f t="shared" si="3"/>
        <v>0</v>
      </c>
    </row>
    <row r="263" spans="1:4">
      <c r="A263" s="25" t="s">
        <v>1532</v>
      </c>
      <c r="B263" s="9">
        <v>32051</v>
      </c>
      <c r="C263" s="23">
        <v>4711.2</v>
      </c>
      <c r="D263" s="35">
        <f t="shared" ref="D263:D326" si="4">C263/B263</f>
        <v>0.14699073351845496</v>
      </c>
    </row>
    <row r="264" spans="1:4">
      <c r="A264" s="25" t="s">
        <v>1527</v>
      </c>
      <c r="B264" s="9">
        <v>50000</v>
      </c>
      <c r="C264" s="23">
        <v>10764.75</v>
      </c>
      <c r="D264" s="35">
        <f t="shared" si="4"/>
        <v>0.21529499999999999</v>
      </c>
    </row>
    <row r="265" spans="1:4">
      <c r="A265" s="25" t="s">
        <v>1528</v>
      </c>
      <c r="B265" s="9">
        <v>22840</v>
      </c>
      <c r="C265" s="23">
        <v>11953.25</v>
      </c>
      <c r="D265" s="35">
        <f t="shared" si="4"/>
        <v>0.52334719789842377</v>
      </c>
    </row>
    <row r="266" spans="1:4">
      <c r="A266" s="27" t="s">
        <v>1327</v>
      </c>
      <c r="B266" s="4">
        <v>2871154</v>
      </c>
      <c r="C266" s="4">
        <v>0</v>
      </c>
      <c r="D266" s="26">
        <f t="shared" si="4"/>
        <v>0</v>
      </c>
    </row>
    <row r="267" spans="1:4">
      <c r="A267" s="28" t="s">
        <v>1689</v>
      </c>
      <c r="B267" s="29">
        <v>2871154</v>
      </c>
      <c r="C267" s="29">
        <v>0</v>
      </c>
      <c r="D267" s="30">
        <f t="shared" si="4"/>
        <v>0</v>
      </c>
    </row>
    <row r="268" spans="1:4">
      <c r="A268" s="25" t="s">
        <v>1690</v>
      </c>
      <c r="B268" s="9">
        <v>191862</v>
      </c>
      <c r="C268" s="23">
        <v>0</v>
      </c>
      <c r="D268" s="35">
        <f t="shared" si="4"/>
        <v>0</v>
      </c>
    </row>
    <row r="269" spans="1:4">
      <c r="A269" s="25" t="s">
        <v>1691</v>
      </c>
      <c r="B269" s="9">
        <v>168221</v>
      </c>
      <c r="C269" s="23">
        <v>0</v>
      </c>
      <c r="D269" s="35">
        <f t="shared" si="4"/>
        <v>0</v>
      </c>
    </row>
    <row r="270" spans="1:4">
      <c r="A270" s="25" t="s">
        <v>1692</v>
      </c>
      <c r="B270" s="9">
        <v>2511071</v>
      </c>
      <c r="C270" s="23">
        <v>0</v>
      </c>
      <c r="D270" s="35">
        <f t="shared" si="4"/>
        <v>0</v>
      </c>
    </row>
    <row r="271" spans="1:4">
      <c r="A271" s="27" t="s">
        <v>1328</v>
      </c>
      <c r="B271" s="4">
        <v>0</v>
      </c>
      <c r="C271" s="4">
        <v>0</v>
      </c>
      <c r="D271" s="26">
        <v>0</v>
      </c>
    </row>
    <row r="272" spans="1:4">
      <c r="A272" s="28" t="s">
        <v>1693</v>
      </c>
      <c r="B272" s="29">
        <v>0</v>
      </c>
      <c r="C272" s="29">
        <v>0</v>
      </c>
      <c r="D272" s="30">
        <v>0</v>
      </c>
    </row>
    <row r="273" spans="1:4">
      <c r="A273" s="25" t="s">
        <v>1840</v>
      </c>
      <c r="B273" s="9">
        <v>0</v>
      </c>
      <c r="C273" s="23">
        <v>0</v>
      </c>
      <c r="D273" s="35">
        <v>0</v>
      </c>
    </row>
    <row r="274" spans="1:4">
      <c r="A274" s="25" t="s">
        <v>1702</v>
      </c>
      <c r="B274" s="9">
        <v>0</v>
      </c>
      <c r="C274" s="23">
        <v>0</v>
      </c>
      <c r="D274" s="35">
        <v>0</v>
      </c>
    </row>
    <row r="275" spans="1:4">
      <c r="A275" s="25" t="s">
        <v>1782</v>
      </c>
      <c r="B275" s="9">
        <v>0</v>
      </c>
      <c r="C275" s="23">
        <v>0</v>
      </c>
      <c r="D275" s="35">
        <v>0</v>
      </c>
    </row>
    <row r="276" spans="1:4">
      <c r="A276" s="28" t="s">
        <v>1698</v>
      </c>
      <c r="B276" s="29">
        <v>0</v>
      </c>
      <c r="C276" s="29">
        <v>0</v>
      </c>
      <c r="D276" s="30">
        <v>0</v>
      </c>
    </row>
    <row r="277" spans="1:4">
      <c r="A277" s="25" t="s">
        <v>1700</v>
      </c>
      <c r="B277" s="9">
        <v>0</v>
      </c>
      <c r="C277" s="23">
        <v>0</v>
      </c>
      <c r="D277" s="35">
        <v>0</v>
      </c>
    </row>
    <row r="278" spans="1:4">
      <c r="A278" s="27" t="s">
        <v>1329</v>
      </c>
      <c r="B278" s="4">
        <v>-15206</v>
      </c>
      <c r="C278" s="4">
        <v>0</v>
      </c>
      <c r="D278" s="26">
        <f t="shared" si="4"/>
        <v>0</v>
      </c>
    </row>
    <row r="279" spans="1:4">
      <c r="A279" s="28" t="s">
        <v>1704</v>
      </c>
      <c r="B279" s="29">
        <v>-15206</v>
      </c>
      <c r="C279" s="29">
        <v>0</v>
      </c>
      <c r="D279" s="30">
        <f t="shared" si="4"/>
        <v>0</v>
      </c>
    </row>
    <row r="280" spans="1:4">
      <c r="A280" s="25" t="s">
        <v>1705</v>
      </c>
      <c r="B280" s="9">
        <v>-15206</v>
      </c>
      <c r="C280" s="23">
        <v>0</v>
      </c>
      <c r="D280" s="35">
        <f t="shared" si="4"/>
        <v>0</v>
      </c>
    </row>
    <row r="281" spans="1:4">
      <c r="A281" s="14" t="s">
        <v>1456</v>
      </c>
      <c r="B281" s="4">
        <v>-2068000</v>
      </c>
      <c r="C281" s="4">
        <v>-1874320.5299999996</v>
      </c>
      <c r="D281" s="26">
        <f t="shared" si="4"/>
        <v>0.90634455029013516</v>
      </c>
    </row>
    <row r="282" spans="1:4">
      <c r="A282" s="27" t="s">
        <v>1325</v>
      </c>
      <c r="B282" s="4">
        <v>-34525680</v>
      </c>
      <c r="C282" s="4">
        <v>-14307342.16</v>
      </c>
      <c r="D282" s="26">
        <f t="shared" si="4"/>
        <v>0.41439711426393339</v>
      </c>
    </row>
    <row r="283" spans="1:4">
      <c r="A283" s="28" t="s">
        <v>1592</v>
      </c>
      <c r="B283" s="29">
        <v>-23612000</v>
      </c>
      <c r="C283" s="29">
        <v>-13454073.48</v>
      </c>
      <c r="D283" s="30">
        <f t="shared" si="4"/>
        <v>0.56979813145858038</v>
      </c>
    </row>
    <row r="284" spans="1:4">
      <c r="A284" s="25" t="s">
        <v>1622</v>
      </c>
      <c r="B284" s="9">
        <v>-21412000</v>
      </c>
      <c r="C284" s="23">
        <v>-11942171.48</v>
      </c>
      <c r="D284" s="35">
        <f t="shared" si="4"/>
        <v>0.55773264898187935</v>
      </c>
    </row>
    <row r="285" spans="1:4">
      <c r="A285" s="25" t="s">
        <v>1623</v>
      </c>
      <c r="B285" s="9">
        <v>-200000</v>
      </c>
      <c r="C285" s="23">
        <v>-176402</v>
      </c>
      <c r="D285" s="35">
        <f t="shared" si="4"/>
        <v>0.88200999999999996</v>
      </c>
    </row>
    <row r="286" spans="1:4">
      <c r="A286" s="25" t="s">
        <v>1624</v>
      </c>
      <c r="B286" s="9">
        <v>-2000000</v>
      </c>
      <c r="C286" s="23">
        <v>-1335500</v>
      </c>
      <c r="D286" s="35">
        <f t="shared" si="4"/>
        <v>0.66774999999999995</v>
      </c>
    </row>
    <row r="287" spans="1:4">
      <c r="A287" s="28" t="s">
        <v>1588</v>
      </c>
      <c r="B287" s="29">
        <v>-12488680</v>
      </c>
      <c r="C287" s="29">
        <v>-1442000</v>
      </c>
      <c r="D287" s="30">
        <f t="shared" si="4"/>
        <v>0.1154645647098012</v>
      </c>
    </row>
    <row r="288" spans="1:4">
      <c r="A288" s="25" t="s">
        <v>1625</v>
      </c>
      <c r="B288" s="9">
        <v>-10428680</v>
      </c>
      <c r="C288" s="23">
        <v>0</v>
      </c>
      <c r="D288" s="35">
        <f t="shared" si="4"/>
        <v>0</v>
      </c>
    </row>
    <row r="289" spans="1:4">
      <c r="A289" s="25" t="s">
        <v>1599</v>
      </c>
      <c r="B289" s="9">
        <v>-2060000</v>
      </c>
      <c r="C289" s="23">
        <v>-1442000</v>
      </c>
      <c r="D289" s="35">
        <f t="shared" si="4"/>
        <v>0.7</v>
      </c>
    </row>
    <row r="290" spans="1:4">
      <c r="A290" s="28" t="s">
        <v>1598</v>
      </c>
      <c r="B290" s="29">
        <v>1575000</v>
      </c>
      <c r="C290" s="29">
        <v>588731.31999999995</v>
      </c>
      <c r="D290" s="30">
        <f t="shared" si="4"/>
        <v>0.37379766349206345</v>
      </c>
    </row>
    <row r="291" spans="1:4">
      <c r="A291" s="25" t="s">
        <v>1602</v>
      </c>
      <c r="B291" s="9">
        <v>1575000</v>
      </c>
      <c r="C291" s="23">
        <v>588731.31999999995</v>
      </c>
      <c r="D291" s="35">
        <f t="shared" si="4"/>
        <v>0.37379766349206345</v>
      </c>
    </row>
    <row r="292" spans="1:4">
      <c r="A292" s="27" t="s">
        <v>1326</v>
      </c>
      <c r="B292" s="4">
        <v>30648789</v>
      </c>
      <c r="C292" s="4">
        <v>12555528.050000003</v>
      </c>
      <c r="D292" s="26">
        <f t="shared" si="4"/>
        <v>0.40965821031297528</v>
      </c>
    </row>
    <row r="293" spans="1:4">
      <c r="A293" s="28" t="s">
        <v>1346</v>
      </c>
      <c r="B293" s="29">
        <v>10008836</v>
      </c>
      <c r="C293" s="29">
        <v>5171830.62</v>
      </c>
      <c r="D293" s="30">
        <f t="shared" si="4"/>
        <v>0.51672648248008057</v>
      </c>
    </row>
    <row r="294" spans="1:4">
      <c r="A294" s="25" t="s">
        <v>1505</v>
      </c>
      <c r="B294" s="9">
        <v>7416459</v>
      </c>
      <c r="C294" s="23">
        <v>3264743.12</v>
      </c>
      <c r="D294" s="35">
        <f t="shared" si="4"/>
        <v>0.440202409262965</v>
      </c>
    </row>
    <row r="295" spans="1:4">
      <c r="A295" s="25" t="s">
        <v>1506</v>
      </c>
      <c r="B295" s="9">
        <v>1089348</v>
      </c>
      <c r="C295" s="23">
        <v>1117410.67</v>
      </c>
      <c r="D295" s="35">
        <f t="shared" si="4"/>
        <v>1.0257609781263655</v>
      </c>
    </row>
    <row r="296" spans="1:4">
      <c r="A296" s="25" t="s">
        <v>1507</v>
      </c>
      <c r="B296" s="9">
        <v>0</v>
      </c>
      <c r="C296" s="23">
        <v>0</v>
      </c>
      <c r="D296" s="35">
        <v>0</v>
      </c>
    </row>
    <row r="297" spans="1:4">
      <c r="A297" s="25" t="s">
        <v>1508</v>
      </c>
      <c r="B297" s="9">
        <v>617034</v>
      </c>
      <c r="C297" s="23">
        <v>350491.23</v>
      </c>
      <c r="D297" s="35">
        <f t="shared" si="4"/>
        <v>0.56802579760596661</v>
      </c>
    </row>
    <row r="298" spans="1:4">
      <c r="A298" s="25" t="s">
        <v>1509</v>
      </c>
      <c r="B298" s="9">
        <v>567416</v>
      </c>
      <c r="C298" s="23">
        <v>228818.9</v>
      </c>
      <c r="D298" s="35">
        <f t="shared" si="4"/>
        <v>0.40326480042860968</v>
      </c>
    </row>
    <row r="299" spans="1:4">
      <c r="A299" s="25" t="s">
        <v>1510</v>
      </c>
      <c r="B299" s="9">
        <v>28325</v>
      </c>
      <c r="C299" s="23">
        <v>5736</v>
      </c>
      <c r="D299" s="35">
        <f t="shared" si="4"/>
        <v>0.20250661959399824</v>
      </c>
    </row>
    <row r="300" spans="1:4">
      <c r="A300" s="25" t="s">
        <v>1511</v>
      </c>
      <c r="B300" s="9">
        <v>290254</v>
      </c>
      <c r="C300" s="23">
        <v>178680.7</v>
      </c>
      <c r="D300" s="35">
        <f t="shared" si="4"/>
        <v>0.6156011631191991</v>
      </c>
    </row>
    <row r="301" spans="1:4">
      <c r="A301" s="25" t="s">
        <v>1512</v>
      </c>
      <c r="B301" s="9">
        <v>0</v>
      </c>
      <c r="C301" s="23">
        <v>25950</v>
      </c>
      <c r="D301" s="35">
        <v>0</v>
      </c>
    </row>
    <row r="302" spans="1:4">
      <c r="A302" s="28" t="s">
        <v>1347</v>
      </c>
      <c r="B302" s="29">
        <v>2087118</v>
      </c>
      <c r="C302" s="29">
        <v>859606.17</v>
      </c>
      <c r="D302" s="30">
        <f t="shared" si="4"/>
        <v>0.41186275524431298</v>
      </c>
    </row>
    <row r="303" spans="1:4">
      <c r="A303" s="25" t="s">
        <v>1513</v>
      </c>
      <c r="B303" s="9">
        <v>413428</v>
      </c>
      <c r="C303" s="23">
        <v>120936.65999999999</v>
      </c>
      <c r="D303" s="35">
        <f t="shared" si="4"/>
        <v>0.29252169664367189</v>
      </c>
    </row>
    <row r="304" spans="1:4">
      <c r="A304" s="25" t="s">
        <v>1514</v>
      </c>
      <c r="B304" s="9">
        <v>1373212</v>
      </c>
      <c r="C304" s="23">
        <v>603695.58000000007</v>
      </c>
      <c r="D304" s="35">
        <f t="shared" si="4"/>
        <v>0.43962300067287502</v>
      </c>
    </row>
    <row r="305" spans="1:4">
      <c r="A305" s="25" t="s">
        <v>1515</v>
      </c>
      <c r="B305" s="9">
        <v>71865</v>
      </c>
      <c r="C305" s="23">
        <v>32563.99</v>
      </c>
      <c r="D305" s="35">
        <f t="shared" si="4"/>
        <v>0.45312725248730262</v>
      </c>
    </row>
    <row r="306" spans="1:4">
      <c r="A306" s="25" t="s">
        <v>1516</v>
      </c>
      <c r="B306" s="9">
        <v>118963</v>
      </c>
      <c r="C306" s="23">
        <v>50836.640000000014</v>
      </c>
      <c r="D306" s="35">
        <f t="shared" si="4"/>
        <v>0.42733152324672391</v>
      </c>
    </row>
    <row r="307" spans="1:4">
      <c r="A307" s="25" t="s">
        <v>1517</v>
      </c>
      <c r="B307" s="9">
        <v>0</v>
      </c>
      <c r="C307" s="23">
        <v>0</v>
      </c>
      <c r="D307" s="35">
        <v>0</v>
      </c>
    </row>
    <row r="308" spans="1:4">
      <c r="A308" s="25" t="s">
        <v>1518</v>
      </c>
      <c r="B308" s="9">
        <v>106063</v>
      </c>
      <c r="C308" s="23">
        <v>49946.100000000006</v>
      </c>
      <c r="D308" s="35">
        <f t="shared" si="4"/>
        <v>0.47090974232295907</v>
      </c>
    </row>
    <row r="309" spans="1:4">
      <c r="A309" s="25" t="s">
        <v>1519</v>
      </c>
      <c r="B309" s="9">
        <v>3587</v>
      </c>
      <c r="C309" s="23">
        <v>1627.2</v>
      </c>
      <c r="D309" s="35">
        <f t="shared" si="4"/>
        <v>0.45363813771954281</v>
      </c>
    </row>
    <row r="310" spans="1:4">
      <c r="A310" s="28" t="s">
        <v>1540</v>
      </c>
      <c r="B310" s="29">
        <v>3100000</v>
      </c>
      <c r="C310" s="29">
        <v>0</v>
      </c>
      <c r="D310" s="30">
        <f t="shared" si="4"/>
        <v>0</v>
      </c>
    </row>
    <row r="311" spans="1:4">
      <c r="A311" s="25" t="s">
        <v>1541</v>
      </c>
      <c r="B311" s="9">
        <v>3100000</v>
      </c>
      <c r="C311" s="23">
        <v>0</v>
      </c>
      <c r="D311" s="35">
        <f t="shared" si="4"/>
        <v>0</v>
      </c>
    </row>
    <row r="312" spans="1:4">
      <c r="A312" s="28" t="s">
        <v>1348</v>
      </c>
      <c r="B312" s="29">
        <v>1699751</v>
      </c>
      <c r="C312" s="29">
        <v>0</v>
      </c>
      <c r="D312" s="30">
        <f t="shared" si="4"/>
        <v>0</v>
      </c>
    </row>
    <row r="313" spans="1:4">
      <c r="A313" s="25" t="s">
        <v>1520</v>
      </c>
      <c r="B313" s="9">
        <v>1699751</v>
      </c>
      <c r="C313" s="23">
        <v>0</v>
      </c>
      <c r="D313" s="35">
        <f t="shared" si="4"/>
        <v>0</v>
      </c>
    </row>
    <row r="314" spans="1:4">
      <c r="A314" s="28" t="s">
        <v>1353</v>
      </c>
      <c r="B314" s="29">
        <v>3831071</v>
      </c>
      <c r="C314" s="29">
        <v>1005940.93</v>
      </c>
      <c r="D314" s="30">
        <f t="shared" si="4"/>
        <v>0.26257433756774545</v>
      </c>
    </row>
    <row r="315" spans="1:4">
      <c r="A315" s="25" t="s">
        <v>1529</v>
      </c>
      <c r="B315" s="9">
        <v>10000</v>
      </c>
      <c r="C315" s="23">
        <v>0</v>
      </c>
      <c r="D315" s="35">
        <f t="shared" si="4"/>
        <v>0</v>
      </c>
    </row>
    <row r="316" spans="1:4">
      <c r="A316" s="25" t="s">
        <v>1536</v>
      </c>
      <c r="B316" s="9">
        <v>4800</v>
      </c>
      <c r="C316" s="23">
        <v>0</v>
      </c>
      <c r="D316" s="35">
        <f t="shared" si="4"/>
        <v>0</v>
      </c>
    </row>
    <row r="317" spans="1:4">
      <c r="A317" s="25" t="s">
        <v>1542</v>
      </c>
      <c r="B317" s="9">
        <v>209000</v>
      </c>
      <c r="C317" s="23">
        <v>0</v>
      </c>
      <c r="D317" s="35">
        <f t="shared" si="4"/>
        <v>0</v>
      </c>
    </row>
    <row r="318" spans="1:4">
      <c r="A318" s="25" t="s">
        <v>1521</v>
      </c>
      <c r="B318" s="9">
        <v>3456621</v>
      </c>
      <c r="C318" s="23">
        <v>1005940.93</v>
      </c>
      <c r="D318" s="35">
        <f t="shared" si="4"/>
        <v>0.2910185785482412</v>
      </c>
    </row>
    <row r="319" spans="1:4">
      <c r="A319" s="25" t="s">
        <v>1543</v>
      </c>
      <c r="B319" s="9">
        <v>150650</v>
      </c>
      <c r="C319" s="23">
        <v>0</v>
      </c>
      <c r="D319" s="35">
        <f t="shared" si="4"/>
        <v>0</v>
      </c>
    </row>
    <row r="320" spans="1:4">
      <c r="A320" s="28" t="s">
        <v>1349</v>
      </c>
      <c r="B320" s="29">
        <v>315775</v>
      </c>
      <c r="C320" s="29">
        <v>169379.47</v>
      </c>
      <c r="D320" s="30">
        <f t="shared" si="4"/>
        <v>0.53639290634154069</v>
      </c>
    </row>
    <row r="321" spans="1:4">
      <c r="A321" s="25" t="s">
        <v>1544</v>
      </c>
      <c r="B321" s="9">
        <v>315775</v>
      </c>
      <c r="C321" s="23">
        <v>169379.47</v>
      </c>
      <c r="D321" s="35">
        <f t="shared" si="4"/>
        <v>0.53639290634154069</v>
      </c>
    </row>
    <row r="322" spans="1:4">
      <c r="A322" s="28" t="s">
        <v>1351</v>
      </c>
      <c r="B322" s="29">
        <v>7250000</v>
      </c>
      <c r="C322" s="29">
        <v>3842849.1100000003</v>
      </c>
      <c r="D322" s="30">
        <f t="shared" si="4"/>
        <v>0.53004815310344833</v>
      </c>
    </row>
    <row r="323" spans="1:4">
      <c r="A323" s="25" t="s">
        <v>1545</v>
      </c>
      <c r="B323" s="9">
        <v>7250000</v>
      </c>
      <c r="C323" s="23">
        <v>3842849.1100000003</v>
      </c>
      <c r="D323" s="35">
        <f t="shared" si="4"/>
        <v>0.53004815310344833</v>
      </c>
    </row>
    <row r="324" spans="1:4">
      <c r="A324" s="25" t="s">
        <v>1546</v>
      </c>
      <c r="B324" s="9">
        <v>0</v>
      </c>
      <c r="C324" s="23">
        <v>0</v>
      </c>
      <c r="D324" s="35">
        <v>0</v>
      </c>
    </row>
    <row r="325" spans="1:4">
      <c r="A325" s="28" t="s">
        <v>1547</v>
      </c>
      <c r="B325" s="29">
        <v>2060000</v>
      </c>
      <c r="C325" s="29">
        <v>1442071.12</v>
      </c>
      <c r="D325" s="30">
        <f t="shared" si="4"/>
        <v>0.70003452427184476</v>
      </c>
    </row>
    <row r="326" spans="1:4">
      <c r="A326" s="25" t="s">
        <v>1548</v>
      </c>
      <c r="B326" s="9">
        <v>2060000</v>
      </c>
      <c r="C326" s="23">
        <v>1442071.12</v>
      </c>
      <c r="D326" s="35">
        <f t="shared" si="4"/>
        <v>0.70003452427184476</v>
      </c>
    </row>
    <row r="327" spans="1:4">
      <c r="A327" s="28" t="s">
        <v>1350</v>
      </c>
      <c r="B327" s="29">
        <v>296238</v>
      </c>
      <c r="C327" s="29">
        <v>63850.630000000005</v>
      </c>
      <c r="D327" s="30">
        <f t="shared" ref="D327:D390" si="5">C327/B327</f>
        <v>0.21553828340726039</v>
      </c>
    </row>
    <row r="328" spans="1:4">
      <c r="A328" s="25" t="s">
        <v>1549</v>
      </c>
      <c r="B328" s="9">
        <v>3298</v>
      </c>
      <c r="C328" s="23">
        <v>0</v>
      </c>
      <c r="D328" s="35">
        <f t="shared" si="5"/>
        <v>0</v>
      </c>
    </row>
    <row r="329" spans="1:4">
      <c r="A329" s="25" t="s">
        <v>1522</v>
      </c>
      <c r="B329" s="9">
        <v>4709</v>
      </c>
      <c r="C329" s="23">
        <v>50</v>
      </c>
      <c r="D329" s="35">
        <f t="shared" si="5"/>
        <v>1.0617965597791464E-2</v>
      </c>
    </row>
    <row r="330" spans="1:4">
      <c r="A330" s="25" t="s">
        <v>1550</v>
      </c>
      <c r="B330" s="9">
        <v>12099</v>
      </c>
      <c r="C330" s="23">
        <v>0</v>
      </c>
      <c r="D330" s="35">
        <f t="shared" si="5"/>
        <v>0</v>
      </c>
    </row>
    <row r="331" spans="1:4">
      <c r="A331" s="25" t="s">
        <v>1533</v>
      </c>
      <c r="B331" s="9">
        <v>5767</v>
      </c>
      <c r="C331" s="23">
        <v>3105.4799999999996</v>
      </c>
      <c r="D331" s="35">
        <f t="shared" si="5"/>
        <v>0.53849141668111666</v>
      </c>
    </row>
    <row r="332" spans="1:4">
      <c r="A332" s="25" t="s">
        <v>1523</v>
      </c>
      <c r="B332" s="9">
        <v>2000</v>
      </c>
      <c r="C332" s="23">
        <v>1244.5</v>
      </c>
      <c r="D332" s="35">
        <f t="shared" si="5"/>
        <v>0.62224999999999997</v>
      </c>
    </row>
    <row r="333" spans="1:4">
      <c r="A333" s="25" t="s">
        <v>1551</v>
      </c>
      <c r="B333" s="9">
        <v>3598</v>
      </c>
      <c r="C333" s="23">
        <v>0</v>
      </c>
      <c r="D333" s="35">
        <f t="shared" si="5"/>
        <v>0</v>
      </c>
    </row>
    <row r="334" spans="1:4">
      <c r="A334" s="25" t="s">
        <v>1530</v>
      </c>
      <c r="B334" s="9">
        <v>1125</v>
      </c>
      <c r="C334" s="23">
        <v>816</v>
      </c>
      <c r="D334" s="35">
        <f t="shared" si="5"/>
        <v>0.72533333333333339</v>
      </c>
    </row>
    <row r="335" spans="1:4">
      <c r="A335" s="25" t="s">
        <v>1552</v>
      </c>
      <c r="B335" s="9">
        <v>2358</v>
      </c>
      <c r="C335" s="23">
        <v>964.91</v>
      </c>
      <c r="D335" s="35">
        <f t="shared" si="5"/>
        <v>0.40920695504664967</v>
      </c>
    </row>
    <row r="336" spans="1:4">
      <c r="A336" s="25" t="s">
        <v>1524</v>
      </c>
      <c r="B336" s="9">
        <v>108963</v>
      </c>
      <c r="C336" s="23">
        <v>0</v>
      </c>
      <c r="D336" s="35">
        <f t="shared" si="5"/>
        <v>0</v>
      </c>
    </row>
    <row r="337" spans="1:4">
      <c r="A337" s="25" t="s">
        <v>1525</v>
      </c>
      <c r="B337" s="9">
        <v>13000</v>
      </c>
      <c r="C337" s="23">
        <v>0</v>
      </c>
      <c r="D337" s="35">
        <f t="shared" si="5"/>
        <v>0</v>
      </c>
    </row>
    <row r="338" spans="1:4">
      <c r="A338" s="25" t="s">
        <v>1531</v>
      </c>
      <c r="B338" s="9">
        <v>1334</v>
      </c>
      <c r="C338" s="23">
        <v>0</v>
      </c>
      <c r="D338" s="35">
        <f t="shared" si="5"/>
        <v>0</v>
      </c>
    </row>
    <row r="339" spans="1:4">
      <c r="A339" s="25" t="s">
        <v>1526</v>
      </c>
      <c r="B339" s="9">
        <v>5000</v>
      </c>
      <c r="C339" s="23">
        <v>4208.1099999999997</v>
      </c>
      <c r="D339" s="35">
        <f t="shared" si="5"/>
        <v>0.84162199999999998</v>
      </c>
    </row>
    <row r="340" spans="1:4">
      <c r="A340" s="25" t="s">
        <v>1534</v>
      </c>
      <c r="B340" s="9">
        <v>48125</v>
      </c>
      <c r="C340" s="23">
        <v>5563.26</v>
      </c>
      <c r="D340" s="35">
        <f t="shared" si="5"/>
        <v>0.1156002077922078</v>
      </c>
    </row>
    <row r="341" spans="1:4">
      <c r="A341" s="25" t="s">
        <v>1553</v>
      </c>
      <c r="B341" s="9">
        <v>6195</v>
      </c>
      <c r="C341" s="23">
        <v>450</v>
      </c>
      <c r="D341" s="35">
        <f t="shared" si="5"/>
        <v>7.2639225181598058E-2</v>
      </c>
    </row>
    <row r="342" spans="1:4">
      <c r="A342" s="25" t="s">
        <v>1532</v>
      </c>
      <c r="B342" s="9">
        <v>412</v>
      </c>
      <c r="C342" s="23">
        <v>350.88</v>
      </c>
      <c r="D342" s="35">
        <f t="shared" si="5"/>
        <v>0.85165048543689315</v>
      </c>
    </row>
    <row r="343" spans="1:4">
      <c r="A343" s="25" t="s">
        <v>1527</v>
      </c>
      <c r="B343" s="9">
        <v>16000</v>
      </c>
      <c r="C343" s="23">
        <v>12969.69</v>
      </c>
      <c r="D343" s="35">
        <f t="shared" si="5"/>
        <v>0.810605625</v>
      </c>
    </row>
    <row r="344" spans="1:4">
      <c r="A344" s="25" t="s">
        <v>1528</v>
      </c>
      <c r="B344" s="9">
        <v>33433</v>
      </c>
      <c r="C344" s="23">
        <v>17769.16</v>
      </c>
      <c r="D344" s="35">
        <f t="shared" si="5"/>
        <v>0.53148565788293001</v>
      </c>
    </row>
    <row r="345" spans="1:4">
      <c r="A345" s="25" t="s">
        <v>1554</v>
      </c>
      <c r="B345" s="9">
        <v>28822</v>
      </c>
      <c r="C345" s="23">
        <v>16358.64</v>
      </c>
      <c r="D345" s="35">
        <f t="shared" si="5"/>
        <v>0.56757476927347161</v>
      </c>
    </row>
    <row r="346" spans="1:4">
      <c r="A346" s="27" t="s">
        <v>1327</v>
      </c>
      <c r="B346" s="4">
        <v>928045</v>
      </c>
      <c r="C346" s="4">
        <v>-122506.42000000001</v>
      </c>
      <c r="D346" s="26">
        <f t="shared" si="5"/>
        <v>-0.13200482735212193</v>
      </c>
    </row>
    <row r="347" spans="1:4">
      <c r="A347" s="28" t="s">
        <v>1687</v>
      </c>
      <c r="B347" s="29">
        <v>-360000</v>
      </c>
      <c r="C347" s="29">
        <v>-122506.42000000001</v>
      </c>
      <c r="D347" s="30">
        <f t="shared" si="5"/>
        <v>0.34029561111111117</v>
      </c>
    </row>
    <row r="348" spans="1:4">
      <c r="A348" s="25" t="s">
        <v>1841</v>
      </c>
      <c r="B348" s="9">
        <v>-360000</v>
      </c>
      <c r="C348" s="23">
        <v>-122506.42000000001</v>
      </c>
      <c r="D348" s="35">
        <f t="shared" si="5"/>
        <v>0.34029561111111117</v>
      </c>
    </row>
    <row r="349" spans="1:4">
      <c r="A349" s="28" t="s">
        <v>1689</v>
      </c>
      <c r="B349" s="29">
        <v>1288045</v>
      </c>
      <c r="C349" s="29">
        <v>0</v>
      </c>
      <c r="D349" s="30">
        <f t="shared" si="5"/>
        <v>0</v>
      </c>
    </row>
    <row r="350" spans="1:4">
      <c r="A350" s="25" t="s">
        <v>1690</v>
      </c>
      <c r="B350" s="9">
        <v>835073</v>
      </c>
      <c r="C350" s="23">
        <v>0</v>
      </c>
      <c r="D350" s="35">
        <f t="shared" si="5"/>
        <v>0</v>
      </c>
    </row>
    <row r="351" spans="1:4">
      <c r="A351" s="25" t="s">
        <v>1691</v>
      </c>
      <c r="B351" s="9">
        <v>201865</v>
      </c>
      <c r="C351" s="23">
        <v>0</v>
      </c>
      <c r="D351" s="35">
        <f t="shared" si="5"/>
        <v>0</v>
      </c>
    </row>
    <row r="352" spans="1:4">
      <c r="A352" s="25" t="s">
        <v>1692</v>
      </c>
      <c r="B352" s="9">
        <v>251107</v>
      </c>
      <c r="C352" s="23">
        <v>0</v>
      </c>
      <c r="D352" s="35">
        <f t="shared" si="5"/>
        <v>0</v>
      </c>
    </row>
    <row r="353" spans="1:4">
      <c r="A353" s="27" t="s">
        <v>1328</v>
      </c>
      <c r="B353" s="4">
        <v>1625000</v>
      </c>
      <c r="C353" s="4">
        <v>0</v>
      </c>
      <c r="D353" s="26">
        <f t="shared" si="5"/>
        <v>0</v>
      </c>
    </row>
    <row r="354" spans="1:4">
      <c r="A354" s="28" t="s">
        <v>1806</v>
      </c>
      <c r="B354" s="29">
        <v>100000</v>
      </c>
      <c r="C354" s="29">
        <v>0</v>
      </c>
      <c r="D354" s="30">
        <f t="shared" si="5"/>
        <v>0</v>
      </c>
    </row>
    <row r="355" spans="1:4">
      <c r="A355" s="25" t="s">
        <v>1807</v>
      </c>
      <c r="B355" s="9">
        <v>0</v>
      </c>
      <c r="C355" s="23">
        <v>0</v>
      </c>
      <c r="D355" s="35">
        <v>0</v>
      </c>
    </row>
    <row r="356" spans="1:4">
      <c r="A356" s="25" t="s">
        <v>1842</v>
      </c>
      <c r="B356" s="9">
        <v>0</v>
      </c>
      <c r="C356" s="23">
        <v>0</v>
      </c>
      <c r="D356" s="35">
        <v>0</v>
      </c>
    </row>
    <row r="357" spans="1:4">
      <c r="A357" s="25" t="s">
        <v>1699</v>
      </c>
      <c r="B357" s="9">
        <v>100000</v>
      </c>
      <c r="C357" s="23">
        <v>0</v>
      </c>
      <c r="D357" s="35">
        <f t="shared" si="5"/>
        <v>0</v>
      </c>
    </row>
    <row r="358" spans="1:4">
      <c r="A358" s="28" t="s">
        <v>1693</v>
      </c>
      <c r="B358" s="29">
        <v>1125000</v>
      </c>
      <c r="C358" s="29">
        <v>0</v>
      </c>
      <c r="D358" s="30">
        <f t="shared" si="5"/>
        <v>0</v>
      </c>
    </row>
    <row r="359" spans="1:4">
      <c r="A359" s="25" t="s">
        <v>1842</v>
      </c>
      <c r="B359" s="9">
        <v>125000</v>
      </c>
      <c r="C359" s="23">
        <v>0</v>
      </c>
      <c r="D359" s="35">
        <f t="shared" si="5"/>
        <v>0</v>
      </c>
    </row>
    <row r="360" spans="1:4">
      <c r="A360" s="25" t="s">
        <v>1808</v>
      </c>
      <c r="B360" s="9">
        <v>1000000</v>
      </c>
      <c r="C360" s="23">
        <v>0</v>
      </c>
      <c r="D360" s="35">
        <f t="shared" si="5"/>
        <v>0</v>
      </c>
    </row>
    <row r="361" spans="1:4">
      <c r="A361" s="28" t="s">
        <v>1698</v>
      </c>
      <c r="B361" s="29">
        <v>400000</v>
      </c>
      <c r="C361" s="29">
        <v>0</v>
      </c>
      <c r="D361" s="30">
        <f t="shared" si="5"/>
        <v>0</v>
      </c>
    </row>
    <row r="362" spans="1:4">
      <c r="A362" s="25" t="s">
        <v>1842</v>
      </c>
      <c r="B362" s="9">
        <v>0</v>
      </c>
      <c r="C362" s="23">
        <v>0</v>
      </c>
      <c r="D362" s="35">
        <v>0</v>
      </c>
    </row>
    <row r="363" spans="1:4">
      <c r="A363" s="25" t="s">
        <v>1757</v>
      </c>
      <c r="B363" s="9">
        <v>220000</v>
      </c>
      <c r="C363" s="23">
        <v>0</v>
      </c>
      <c r="D363" s="35">
        <f t="shared" si="5"/>
        <v>0</v>
      </c>
    </row>
    <row r="364" spans="1:4">
      <c r="A364" s="25" t="s">
        <v>1707</v>
      </c>
      <c r="B364" s="9">
        <v>180000</v>
      </c>
      <c r="C364" s="23">
        <v>0</v>
      </c>
      <c r="D364" s="35">
        <f t="shared" si="5"/>
        <v>0</v>
      </c>
    </row>
    <row r="365" spans="1:4">
      <c r="A365" s="27" t="s">
        <v>1329</v>
      </c>
      <c r="B365" s="4">
        <v>-744154</v>
      </c>
      <c r="C365" s="4">
        <v>0</v>
      </c>
      <c r="D365" s="26">
        <f t="shared" si="5"/>
        <v>0</v>
      </c>
    </row>
    <row r="366" spans="1:4">
      <c r="A366" s="28" t="s">
        <v>1704</v>
      </c>
      <c r="B366" s="29">
        <v>-744154</v>
      </c>
      <c r="C366" s="29">
        <v>0</v>
      </c>
      <c r="D366" s="30">
        <f t="shared" si="5"/>
        <v>0</v>
      </c>
    </row>
    <row r="367" spans="1:4">
      <c r="A367" s="25" t="s">
        <v>1705</v>
      </c>
      <c r="B367" s="9">
        <v>-744154</v>
      </c>
      <c r="C367" s="23">
        <v>0</v>
      </c>
      <c r="D367" s="35">
        <f t="shared" si="5"/>
        <v>0</v>
      </c>
    </row>
    <row r="368" spans="1:4">
      <c r="A368" s="14" t="s">
        <v>1457</v>
      </c>
      <c r="B368" s="4">
        <v>17709838</v>
      </c>
      <c r="C368" s="4">
        <v>9585796.5699999984</v>
      </c>
      <c r="D368" s="26">
        <f t="shared" si="5"/>
        <v>0.54126957965397526</v>
      </c>
    </row>
    <row r="369" spans="1:4">
      <c r="A369" s="27" t="s">
        <v>1326</v>
      </c>
      <c r="B369" s="4">
        <v>17274661</v>
      </c>
      <c r="C369" s="4">
        <v>9585796.5699999984</v>
      </c>
      <c r="D369" s="26">
        <f t="shared" si="5"/>
        <v>0.55490504676184371</v>
      </c>
    </row>
    <row r="370" spans="1:4">
      <c r="A370" s="28" t="s">
        <v>1346</v>
      </c>
      <c r="B370" s="29">
        <v>5542058</v>
      </c>
      <c r="C370" s="29">
        <v>3050371.17</v>
      </c>
      <c r="D370" s="30">
        <f t="shared" si="5"/>
        <v>0.55040405026436023</v>
      </c>
    </row>
    <row r="371" spans="1:4">
      <c r="A371" s="25" t="s">
        <v>1505</v>
      </c>
      <c r="B371" s="9">
        <v>4220114</v>
      </c>
      <c r="C371" s="23">
        <v>2038580.65</v>
      </c>
      <c r="D371" s="35">
        <f t="shared" si="5"/>
        <v>0.48306293384491505</v>
      </c>
    </row>
    <row r="372" spans="1:4">
      <c r="A372" s="25" t="s">
        <v>1506</v>
      </c>
      <c r="B372" s="9">
        <v>688031</v>
      </c>
      <c r="C372" s="23">
        <v>672143.76</v>
      </c>
      <c r="D372" s="35">
        <f t="shared" si="5"/>
        <v>0.97690912182735956</v>
      </c>
    </row>
    <row r="373" spans="1:4">
      <c r="A373" s="25" t="s">
        <v>1507</v>
      </c>
      <c r="B373" s="9">
        <v>0</v>
      </c>
      <c r="C373" s="23">
        <v>0</v>
      </c>
      <c r="D373" s="35">
        <v>0</v>
      </c>
    </row>
    <row r="374" spans="1:4">
      <c r="A374" s="25" t="s">
        <v>1508</v>
      </c>
      <c r="B374" s="9">
        <v>351676</v>
      </c>
      <c r="C374" s="23">
        <v>77564.59</v>
      </c>
      <c r="D374" s="35">
        <f t="shared" si="5"/>
        <v>0.22055696152140036</v>
      </c>
    </row>
    <row r="375" spans="1:4">
      <c r="A375" s="25" t="s">
        <v>1509</v>
      </c>
      <c r="B375" s="9">
        <v>282237</v>
      </c>
      <c r="C375" s="23">
        <v>234632.16999999995</v>
      </c>
      <c r="D375" s="35">
        <f t="shared" si="5"/>
        <v>0.83133030042127698</v>
      </c>
    </row>
    <row r="376" spans="1:4">
      <c r="A376" s="25" t="s">
        <v>1510</v>
      </c>
      <c r="B376" s="9">
        <v>0</v>
      </c>
      <c r="C376" s="23">
        <v>0</v>
      </c>
      <c r="D376" s="35">
        <v>0</v>
      </c>
    </row>
    <row r="377" spans="1:4">
      <c r="A377" s="25" t="s">
        <v>1512</v>
      </c>
      <c r="B377" s="9">
        <v>0</v>
      </c>
      <c r="C377" s="23">
        <v>27450</v>
      </c>
      <c r="D377" s="35">
        <v>0</v>
      </c>
    </row>
    <row r="378" spans="1:4">
      <c r="A378" s="28" t="s">
        <v>1347</v>
      </c>
      <c r="B378" s="29">
        <v>1328112</v>
      </c>
      <c r="C378" s="29">
        <v>620015.07999999996</v>
      </c>
      <c r="D378" s="30">
        <f t="shared" si="5"/>
        <v>0.4668394532991193</v>
      </c>
    </row>
    <row r="379" spans="1:4">
      <c r="A379" s="25" t="s">
        <v>1513</v>
      </c>
      <c r="B379" s="9">
        <v>201860</v>
      </c>
      <c r="C379" s="23">
        <v>80020.800000000003</v>
      </c>
      <c r="D379" s="35">
        <f t="shared" si="5"/>
        <v>0.39641731893391463</v>
      </c>
    </row>
    <row r="380" spans="1:4">
      <c r="A380" s="25" t="s">
        <v>1514</v>
      </c>
      <c r="B380" s="9">
        <v>928425</v>
      </c>
      <c r="C380" s="23">
        <v>441151.1399999999</v>
      </c>
      <c r="D380" s="35">
        <f t="shared" si="5"/>
        <v>0.47516077227562797</v>
      </c>
    </row>
    <row r="381" spans="1:4">
      <c r="A381" s="25" t="s">
        <v>1515</v>
      </c>
      <c r="B381" s="9">
        <v>55842</v>
      </c>
      <c r="C381" s="23">
        <v>28158.83</v>
      </c>
      <c r="D381" s="35">
        <f t="shared" si="5"/>
        <v>0.50425898069553388</v>
      </c>
    </row>
    <row r="382" spans="1:4">
      <c r="A382" s="25" t="s">
        <v>1516</v>
      </c>
      <c r="B382" s="9">
        <v>82191</v>
      </c>
      <c r="C382" s="23">
        <v>39738.9</v>
      </c>
      <c r="D382" s="35">
        <f t="shared" si="5"/>
        <v>0.48349454319816038</v>
      </c>
    </row>
    <row r="383" spans="1:4">
      <c r="A383" s="25" t="s">
        <v>1517</v>
      </c>
      <c r="B383" s="9">
        <v>0</v>
      </c>
      <c r="C383" s="23">
        <v>0</v>
      </c>
      <c r="D383" s="35">
        <v>0</v>
      </c>
    </row>
    <row r="384" spans="1:4">
      <c r="A384" s="25" t="s">
        <v>1518</v>
      </c>
      <c r="B384" s="9">
        <v>56777</v>
      </c>
      <c r="C384" s="23">
        <v>29474.150000000005</v>
      </c>
      <c r="D384" s="35">
        <f t="shared" si="5"/>
        <v>0.51912129911760052</v>
      </c>
    </row>
    <row r="385" spans="1:4">
      <c r="A385" s="25" t="s">
        <v>1519</v>
      </c>
      <c r="B385" s="9">
        <v>3017</v>
      </c>
      <c r="C385" s="23">
        <v>1471.26</v>
      </c>
      <c r="D385" s="35">
        <f t="shared" si="5"/>
        <v>0.48765661252900233</v>
      </c>
    </row>
    <row r="386" spans="1:4">
      <c r="A386" s="28" t="s">
        <v>1348</v>
      </c>
      <c r="B386" s="29">
        <v>0</v>
      </c>
      <c r="C386" s="29">
        <v>0</v>
      </c>
      <c r="D386" s="30">
        <v>0</v>
      </c>
    </row>
    <row r="387" spans="1:4">
      <c r="A387" s="25" t="s">
        <v>1520</v>
      </c>
      <c r="B387" s="9">
        <v>0</v>
      </c>
      <c r="C387" s="23">
        <v>0</v>
      </c>
      <c r="D387" s="35">
        <v>0</v>
      </c>
    </row>
    <row r="388" spans="1:4">
      <c r="A388" s="28" t="s">
        <v>1353</v>
      </c>
      <c r="B388" s="29">
        <v>1786172</v>
      </c>
      <c r="C388" s="29">
        <v>300176.81</v>
      </c>
      <c r="D388" s="30">
        <f t="shared" si="5"/>
        <v>0.16805593750209946</v>
      </c>
    </row>
    <row r="389" spans="1:4">
      <c r="A389" s="25" t="s">
        <v>1529</v>
      </c>
      <c r="B389" s="9">
        <v>400</v>
      </c>
      <c r="C389" s="23">
        <v>0</v>
      </c>
      <c r="D389" s="35">
        <f t="shared" si="5"/>
        <v>0</v>
      </c>
    </row>
    <row r="390" spans="1:4">
      <c r="A390" s="25" t="s">
        <v>1536</v>
      </c>
      <c r="B390" s="9">
        <v>2561</v>
      </c>
      <c r="C390" s="23">
        <v>0</v>
      </c>
      <c r="D390" s="35">
        <f t="shared" si="5"/>
        <v>0</v>
      </c>
    </row>
    <row r="391" spans="1:4">
      <c r="A391" s="25" t="s">
        <v>1555</v>
      </c>
      <c r="B391" s="9">
        <v>54900</v>
      </c>
      <c r="C391" s="23">
        <v>0</v>
      </c>
      <c r="D391" s="35">
        <f t="shared" ref="D391:D454" si="6">C391/B391</f>
        <v>0</v>
      </c>
    </row>
    <row r="392" spans="1:4">
      <c r="A392" s="25" t="s">
        <v>1521</v>
      </c>
      <c r="B392" s="9">
        <v>1728311</v>
      </c>
      <c r="C392" s="23">
        <v>300176.81</v>
      </c>
      <c r="D392" s="35">
        <f t="shared" si="6"/>
        <v>0.17368217294225402</v>
      </c>
    </row>
    <row r="393" spans="1:4">
      <c r="A393" s="28" t="s">
        <v>1351</v>
      </c>
      <c r="B393" s="29">
        <v>8200000</v>
      </c>
      <c r="C393" s="29">
        <v>5581292.3099999996</v>
      </c>
      <c r="D393" s="30">
        <f t="shared" si="6"/>
        <v>0.68064540365853654</v>
      </c>
    </row>
    <row r="394" spans="1:4">
      <c r="A394" s="25" t="s">
        <v>1556</v>
      </c>
      <c r="B394" s="9">
        <v>8200000</v>
      </c>
      <c r="C394" s="23">
        <v>5581292.3099999996</v>
      </c>
      <c r="D394" s="35">
        <f t="shared" si="6"/>
        <v>0.68064540365853654</v>
      </c>
    </row>
    <row r="395" spans="1:4">
      <c r="A395" s="28" t="s">
        <v>1350</v>
      </c>
      <c r="B395" s="29">
        <v>418319</v>
      </c>
      <c r="C395" s="29">
        <v>33941.199999999997</v>
      </c>
      <c r="D395" s="30">
        <f t="shared" si="6"/>
        <v>8.1137122626512292E-2</v>
      </c>
    </row>
    <row r="396" spans="1:4">
      <c r="A396" s="25" t="s">
        <v>1549</v>
      </c>
      <c r="B396" s="9">
        <v>3432</v>
      </c>
      <c r="C396" s="23">
        <v>0</v>
      </c>
      <c r="D396" s="35">
        <f t="shared" si="6"/>
        <v>0</v>
      </c>
    </row>
    <row r="397" spans="1:4">
      <c r="A397" s="25" t="s">
        <v>1522</v>
      </c>
      <c r="B397" s="9">
        <v>4084</v>
      </c>
      <c r="C397" s="23">
        <v>0</v>
      </c>
      <c r="D397" s="35">
        <f t="shared" si="6"/>
        <v>0</v>
      </c>
    </row>
    <row r="398" spans="1:4">
      <c r="A398" s="25" t="s">
        <v>1533</v>
      </c>
      <c r="B398" s="9">
        <v>6408</v>
      </c>
      <c r="C398" s="23">
        <v>6179.18</v>
      </c>
      <c r="D398" s="35">
        <f t="shared" si="6"/>
        <v>0.96429151061173535</v>
      </c>
    </row>
    <row r="399" spans="1:4">
      <c r="A399" s="25" t="s">
        <v>1535</v>
      </c>
      <c r="B399" s="9">
        <v>161279</v>
      </c>
      <c r="C399" s="23">
        <v>0</v>
      </c>
      <c r="D399" s="35">
        <f t="shared" si="6"/>
        <v>0</v>
      </c>
    </row>
    <row r="400" spans="1:4">
      <c r="A400" s="25" t="s">
        <v>1551</v>
      </c>
      <c r="B400" s="9">
        <v>3598</v>
      </c>
      <c r="C400" s="23">
        <v>0</v>
      </c>
      <c r="D400" s="35">
        <f t="shared" si="6"/>
        <v>0</v>
      </c>
    </row>
    <row r="401" spans="1:4">
      <c r="A401" s="25" t="s">
        <v>1530</v>
      </c>
      <c r="B401" s="9">
        <v>673</v>
      </c>
      <c r="C401" s="23">
        <v>0</v>
      </c>
      <c r="D401" s="35">
        <f t="shared" si="6"/>
        <v>0</v>
      </c>
    </row>
    <row r="402" spans="1:4">
      <c r="A402" s="25" t="s">
        <v>1552</v>
      </c>
      <c r="B402" s="9">
        <v>2358</v>
      </c>
      <c r="C402" s="23">
        <v>0</v>
      </c>
      <c r="D402" s="35">
        <f t="shared" si="6"/>
        <v>0</v>
      </c>
    </row>
    <row r="403" spans="1:4">
      <c r="A403" s="25" t="s">
        <v>1524</v>
      </c>
      <c r="B403" s="9">
        <v>61832</v>
      </c>
      <c r="C403" s="23">
        <v>0</v>
      </c>
      <c r="D403" s="35">
        <f t="shared" si="6"/>
        <v>0</v>
      </c>
    </row>
    <row r="404" spans="1:4">
      <c r="A404" s="25" t="s">
        <v>1525</v>
      </c>
      <c r="B404" s="9">
        <v>77108</v>
      </c>
      <c r="C404" s="23">
        <v>4188.3599999999997</v>
      </c>
      <c r="D404" s="35">
        <f t="shared" si="6"/>
        <v>5.4318099289308495E-2</v>
      </c>
    </row>
    <row r="405" spans="1:4">
      <c r="A405" s="25" t="s">
        <v>1531</v>
      </c>
      <c r="B405" s="9">
        <v>1348</v>
      </c>
      <c r="C405" s="23">
        <v>0</v>
      </c>
      <c r="D405" s="35">
        <f t="shared" si="6"/>
        <v>0</v>
      </c>
    </row>
    <row r="406" spans="1:4">
      <c r="A406" s="25" t="s">
        <v>1526</v>
      </c>
      <c r="B406" s="9">
        <v>3783</v>
      </c>
      <c r="C406" s="23">
        <v>785.59999999999991</v>
      </c>
      <c r="D406" s="35">
        <f t="shared" si="6"/>
        <v>0.20766587364525507</v>
      </c>
    </row>
    <row r="407" spans="1:4">
      <c r="A407" s="25" t="s">
        <v>1534</v>
      </c>
      <c r="B407" s="9">
        <v>73835</v>
      </c>
      <c r="C407" s="23">
        <v>7429.0599999999995</v>
      </c>
      <c r="D407" s="35">
        <f t="shared" si="6"/>
        <v>0.10061705153382541</v>
      </c>
    </row>
    <row r="408" spans="1:4">
      <c r="A408" s="25" t="s">
        <v>1553</v>
      </c>
      <c r="B408" s="9">
        <v>4425</v>
      </c>
      <c r="C408" s="23">
        <v>1635</v>
      </c>
      <c r="D408" s="35">
        <f t="shared" si="6"/>
        <v>0.36949152542372882</v>
      </c>
    </row>
    <row r="409" spans="1:4">
      <c r="A409" s="25" t="s">
        <v>1532</v>
      </c>
      <c r="B409" s="9">
        <v>432</v>
      </c>
      <c r="C409" s="23">
        <v>0</v>
      </c>
      <c r="D409" s="35">
        <f t="shared" si="6"/>
        <v>0</v>
      </c>
    </row>
    <row r="410" spans="1:4">
      <c r="A410" s="25" t="s">
        <v>1527</v>
      </c>
      <c r="B410" s="9">
        <v>13724</v>
      </c>
      <c r="C410" s="23">
        <v>13724</v>
      </c>
      <c r="D410" s="35">
        <f t="shared" si="6"/>
        <v>1</v>
      </c>
    </row>
    <row r="411" spans="1:4">
      <c r="A411" s="25" t="s">
        <v>1528</v>
      </c>
      <c r="B411" s="9">
        <v>0</v>
      </c>
      <c r="C411" s="23">
        <v>0</v>
      </c>
      <c r="D411" s="35">
        <v>0</v>
      </c>
    </row>
    <row r="412" spans="1:4">
      <c r="A412" s="27" t="s">
        <v>1327</v>
      </c>
      <c r="B412" s="4">
        <v>435177</v>
      </c>
      <c r="C412" s="4">
        <v>0</v>
      </c>
      <c r="D412" s="26">
        <f t="shared" si="6"/>
        <v>0</v>
      </c>
    </row>
    <row r="413" spans="1:4">
      <c r="A413" s="28" t="s">
        <v>1689</v>
      </c>
      <c r="B413" s="29">
        <v>435177</v>
      </c>
      <c r="C413" s="29">
        <v>0</v>
      </c>
      <c r="D413" s="30">
        <f t="shared" si="6"/>
        <v>0</v>
      </c>
    </row>
    <row r="414" spans="1:4">
      <c r="A414" s="25" t="s">
        <v>1690</v>
      </c>
      <c r="B414" s="9">
        <v>435177</v>
      </c>
      <c r="C414" s="23">
        <v>0</v>
      </c>
      <c r="D414" s="35">
        <f t="shared" si="6"/>
        <v>0</v>
      </c>
    </row>
    <row r="415" spans="1:4">
      <c r="A415" s="14" t="s">
        <v>1458</v>
      </c>
      <c r="B415" s="4">
        <v>7808288</v>
      </c>
      <c r="C415" s="4">
        <v>3501287.1100000003</v>
      </c>
      <c r="D415" s="26">
        <f t="shared" si="6"/>
        <v>0.44840650216795286</v>
      </c>
    </row>
    <row r="416" spans="1:4">
      <c r="A416" s="27" t="s">
        <v>1326</v>
      </c>
      <c r="B416" s="4">
        <v>7213956</v>
      </c>
      <c r="C416" s="4">
        <v>3496068.33</v>
      </c>
      <c r="D416" s="26">
        <f t="shared" si="6"/>
        <v>0.48462567972413473</v>
      </c>
    </row>
    <row r="417" spans="1:4">
      <c r="A417" s="28" t="s">
        <v>1346</v>
      </c>
      <c r="B417" s="29">
        <v>4603274</v>
      </c>
      <c r="C417" s="29">
        <v>2655740.7500000005</v>
      </c>
      <c r="D417" s="30">
        <f t="shared" si="6"/>
        <v>0.57692432603403587</v>
      </c>
    </row>
    <row r="418" spans="1:4">
      <c r="A418" s="25" t="s">
        <v>1505</v>
      </c>
      <c r="B418" s="9">
        <v>3444321</v>
      </c>
      <c r="C418" s="23">
        <v>1528638.37</v>
      </c>
      <c r="D418" s="35">
        <f t="shared" si="6"/>
        <v>0.44381414217780518</v>
      </c>
    </row>
    <row r="419" spans="1:4">
      <c r="A419" s="25" t="s">
        <v>1506</v>
      </c>
      <c r="B419" s="9">
        <v>600375</v>
      </c>
      <c r="C419" s="23">
        <v>677894.2</v>
      </c>
      <c r="D419" s="35">
        <f t="shared" si="6"/>
        <v>1.129117967936706</v>
      </c>
    </row>
    <row r="420" spans="1:4">
      <c r="A420" s="25" t="s">
        <v>1507</v>
      </c>
      <c r="B420" s="9">
        <v>0</v>
      </c>
      <c r="C420" s="23">
        <v>0</v>
      </c>
      <c r="D420" s="35">
        <v>0</v>
      </c>
    </row>
    <row r="421" spans="1:4">
      <c r="A421" s="25" t="s">
        <v>1508</v>
      </c>
      <c r="B421" s="9">
        <v>287027</v>
      </c>
      <c r="C421" s="23">
        <v>166325.81</v>
      </c>
      <c r="D421" s="35">
        <f t="shared" si="6"/>
        <v>0.57947792367965378</v>
      </c>
    </row>
    <row r="422" spans="1:4">
      <c r="A422" s="25" t="s">
        <v>1509</v>
      </c>
      <c r="B422" s="9">
        <v>271551</v>
      </c>
      <c r="C422" s="23">
        <v>266382.37</v>
      </c>
      <c r="D422" s="35">
        <f t="shared" si="6"/>
        <v>0.98096626416400601</v>
      </c>
    </row>
    <row r="423" spans="1:4">
      <c r="A423" s="25" t="s">
        <v>1510</v>
      </c>
      <c r="B423" s="9">
        <v>0</v>
      </c>
      <c r="C423" s="23">
        <v>0</v>
      </c>
      <c r="D423" s="35">
        <v>0</v>
      </c>
    </row>
    <row r="424" spans="1:4">
      <c r="A424" s="25" t="s">
        <v>1512</v>
      </c>
      <c r="B424" s="9">
        <v>0</v>
      </c>
      <c r="C424" s="23">
        <v>16500</v>
      </c>
      <c r="D424" s="35">
        <v>0</v>
      </c>
    </row>
    <row r="425" spans="1:4">
      <c r="A425" s="28" t="s">
        <v>1347</v>
      </c>
      <c r="B425" s="29">
        <v>986898</v>
      </c>
      <c r="C425" s="29">
        <v>462131.97</v>
      </c>
      <c r="D425" s="30">
        <f t="shared" si="6"/>
        <v>0.46826720694539858</v>
      </c>
    </row>
    <row r="426" spans="1:4">
      <c r="A426" s="25" t="s">
        <v>1513</v>
      </c>
      <c r="B426" s="9">
        <v>96993</v>
      </c>
      <c r="C426" s="23">
        <v>57639</v>
      </c>
      <c r="D426" s="35">
        <f t="shared" si="6"/>
        <v>0.59425937954285357</v>
      </c>
    </row>
    <row r="427" spans="1:4">
      <c r="A427" s="25" t="s">
        <v>1514</v>
      </c>
      <c r="B427" s="9">
        <v>757751</v>
      </c>
      <c r="C427" s="23">
        <v>341720.22</v>
      </c>
      <c r="D427" s="35">
        <f t="shared" si="6"/>
        <v>0.45096637285863028</v>
      </c>
    </row>
    <row r="428" spans="1:4">
      <c r="A428" s="25" t="s">
        <v>1515</v>
      </c>
      <c r="B428" s="9">
        <v>48145</v>
      </c>
      <c r="C428" s="23">
        <v>21884.130000000005</v>
      </c>
      <c r="D428" s="35">
        <f t="shared" si="6"/>
        <v>0.45454626648665497</v>
      </c>
    </row>
    <row r="429" spans="1:4">
      <c r="A429" s="25" t="s">
        <v>1516</v>
      </c>
      <c r="B429" s="9">
        <v>31297</v>
      </c>
      <c r="C429" s="23">
        <v>13962.78</v>
      </c>
      <c r="D429" s="35">
        <f t="shared" si="6"/>
        <v>0.44613796849538295</v>
      </c>
    </row>
    <row r="430" spans="1:4">
      <c r="A430" s="25" t="s">
        <v>1517</v>
      </c>
      <c r="B430" s="9">
        <v>0</v>
      </c>
      <c r="C430" s="23">
        <v>0</v>
      </c>
      <c r="D430" s="35">
        <v>0</v>
      </c>
    </row>
    <row r="431" spans="1:4">
      <c r="A431" s="25" t="s">
        <v>1518</v>
      </c>
      <c r="B431" s="9">
        <v>50266</v>
      </c>
      <c r="C431" s="23">
        <v>25827.480000000003</v>
      </c>
      <c r="D431" s="35">
        <f t="shared" si="6"/>
        <v>0.51381609835674225</v>
      </c>
    </row>
    <row r="432" spans="1:4">
      <c r="A432" s="25" t="s">
        <v>1519</v>
      </c>
      <c r="B432" s="9">
        <v>2446</v>
      </c>
      <c r="C432" s="23">
        <v>1098.3600000000001</v>
      </c>
      <c r="D432" s="35">
        <f t="shared" si="6"/>
        <v>0.4490433360588717</v>
      </c>
    </row>
    <row r="433" spans="1:4">
      <c r="A433" s="28" t="s">
        <v>1348</v>
      </c>
      <c r="B433" s="29">
        <v>181999</v>
      </c>
      <c r="C433" s="29">
        <v>0</v>
      </c>
      <c r="D433" s="30">
        <f t="shared" si="6"/>
        <v>0</v>
      </c>
    </row>
    <row r="434" spans="1:4">
      <c r="A434" s="25" t="s">
        <v>1520</v>
      </c>
      <c r="B434" s="9">
        <v>181999</v>
      </c>
      <c r="C434" s="23">
        <v>0</v>
      </c>
      <c r="D434" s="35">
        <f t="shared" si="6"/>
        <v>0</v>
      </c>
    </row>
    <row r="435" spans="1:4">
      <c r="A435" s="28" t="s">
        <v>1353</v>
      </c>
      <c r="B435" s="29">
        <v>608903</v>
      </c>
      <c r="C435" s="29">
        <v>30247.609999999997</v>
      </c>
      <c r="D435" s="30">
        <f t="shared" si="6"/>
        <v>4.967558051118158E-2</v>
      </c>
    </row>
    <row r="436" spans="1:4">
      <c r="A436" s="25" t="s">
        <v>1529</v>
      </c>
      <c r="B436" s="9">
        <v>400</v>
      </c>
      <c r="C436" s="23">
        <v>0</v>
      </c>
      <c r="D436" s="35">
        <f t="shared" si="6"/>
        <v>0</v>
      </c>
    </row>
    <row r="437" spans="1:4">
      <c r="A437" s="25" t="s">
        <v>1536</v>
      </c>
      <c r="B437" s="9">
        <v>1700</v>
      </c>
      <c r="C437" s="23">
        <v>0</v>
      </c>
      <c r="D437" s="35">
        <f t="shared" si="6"/>
        <v>0</v>
      </c>
    </row>
    <row r="438" spans="1:4">
      <c r="A438" s="25" t="s">
        <v>1557</v>
      </c>
      <c r="B438" s="9">
        <v>30699</v>
      </c>
      <c r="C438" s="23">
        <v>1529.8000000000002</v>
      </c>
      <c r="D438" s="35">
        <f t="shared" si="6"/>
        <v>4.9832242092576313E-2</v>
      </c>
    </row>
    <row r="439" spans="1:4">
      <c r="A439" s="25" t="s">
        <v>1521</v>
      </c>
      <c r="B439" s="9">
        <v>576104</v>
      </c>
      <c r="C439" s="23">
        <v>28717.809999999998</v>
      </c>
      <c r="D439" s="35">
        <f t="shared" si="6"/>
        <v>4.9848308638718003E-2</v>
      </c>
    </row>
    <row r="440" spans="1:4">
      <c r="A440" s="28" t="s">
        <v>1349</v>
      </c>
      <c r="B440" s="29">
        <v>0</v>
      </c>
      <c r="C440" s="29">
        <v>0</v>
      </c>
      <c r="D440" s="30">
        <v>0</v>
      </c>
    </row>
    <row r="441" spans="1:4">
      <c r="A441" s="25" t="s">
        <v>1544</v>
      </c>
      <c r="B441" s="9">
        <v>0</v>
      </c>
      <c r="C441" s="23">
        <v>0</v>
      </c>
      <c r="D441" s="35">
        <v>0</v>
      </c>
    </row>
    <row r="442" spans="1:4">
      <c r="A442" s="28" t="s">
        <v>1351</v>
      </c>
      <c r="B442" s="29">
        <v>500000</v>
      </c>
      <c r="C442" s="29">
        <v>180311.52</v>
      </c>
      <c r="D442" s="30">
        <f t="shared" si="6"/>
        <v>0.36062304000000001</v>
      </c>
    </row>
    <row r="443" spans="1:4">
      <c r="A443" s="25" t="s">
        <v>1556</v>
      </c>
      <c r="B443" s="9">
        <v>500000</v>
      </c>
      <c r="C443" s="23">
        <v>180311.52</v>
      </c>
      <c r="D443" s="35">
        <f t="shared" si="6"/>
        <v>0.36062304000000001</v>
      </c>
    </row>
    <row r="444" spans="1:4">
      <c r="A444" s="28" t="s">
        <v>1350</v>
      </c>
      <c r="B444" s="29">
        <v>332882</v>
      </c>
      <c r="C444" s="29">
        <v>167636.48000000001</v>
      </c>
      <c r="D444" s="30">
        <f t="shared" si="6"/>
        <v>0.50359130262375262</v>
      </c>
    </row>
    <row r="445" spans="1:4">
      <c r="A445" s="25" t="s">
        <v>1533</v>
      </c>
      <c r="B445" s="9">
        <v>178572</v>
      </c>
      <c r="C445" s="23">
        <v>156891.94</v>
      </c>
      <c r="D445" s="35">
        <f t="shared" si="6"/>
        <v>0.87859205250543204</v>
      </c>
    </row>
    <row r="446" spans="1:4">
      <c r="A446" s="25" t="s">
        <v>1524</v>
      </c>
      <c r="B446" s="9">
        <v>50312</v>
      </c>
      <c r="C446" s="23">
        <v>0</v>
      </c>
      <c r="D446" s="35">
        <f t="shared" si="6"/>
        <v>0</v>
      </c>
    </row>
    <row r="447" spans="1:4">
      <c r="A447" s="25" t="s">
        <v>1525</v>
      </c>
      <c r="B447" s="9">
        <v>22750</v>
      </c>
      <c r="C447" s="23">
        <v>1633.06</v>
      </c>
      <c r="D447" s="35">
        <f t="shared" si="6"/>
        <v>7.1782857142857134E-2</v>
      </c>
    </row>
    <row r="448" spans="1:4">
      <c r="A448" s="25" t="s">
        <v>1526</v>
      </c>
      <c r="B448" s="9">
        <v>27450</v>
      </c>
      <c r="C448" s="23">
        <v>1666.67</v>
      </c>
      <c r="D448" s="35">
        <f t="shared" si="6"/>
        <v>6.0716575591985428E-2</v>
      </c>
    </row>
    <row r="449" spans="1:4">
      <c r="A449" s="25" t="s">
        <v>1534</v>
      </c>
      <c r="B449" s="9">
        <v>50570</v>
      </c>
      <c r="C449" s="23">
        <v>7444.81</v>
      </c>
      <c r="D449" s="35">
        <f t="shared" si="6"/>
        <v>0.14721791576033222</v>
      </c>
    </row>
    <row r="450" spans="1:4">
      <c r="A450" s="25" t="s">
        <v>1553</v>
      </c>
      <c r="B450" s="9">
        <v>1770</v>
      </c>
      <c r="C450" s="23">
        <v>0</v>
      </c>
      <c r="D450" s="35">
        <f t="shared" si="6"/>
        <v>0</v>
      </c>
    </row>
    <row r="451" spans="1:4">
      <c r="A451" s="25" t="s">
        <v>1527</v>
      </c>
      <c r="B451" s="9">
        <v>1458</v>
      </c>
      <c r="C451" s="23">
        <v>0</v>
      </c>
      <c r="D451" s="35">
        <f t="shared" si="6"/>
        <v>0</v>
      </c>
    </row>
    <row r="452" spans="1:4">
      <c r="A452" s="25" t="s">
        <v>1528</v>
      </c>
      <c r="B452" s="9">
        <v>0</v>
      </c>
      <c r="C452" s="23">
        <v>0</v>
      </c>
      <c r="D452" s="35">
        <v>0</v>
      </c>
    </row>
    <row r="453" spans="1:4">
      <c r="A453" s="27" t="s">
        <v>1327</v>
      </c>
      <c r="B453" s="4">
        <v>194332</v>
      </c>
      <c r="C453" s="4">
        <v>5218.78</v>
      </c>
      <c r="D453" s="26">
        <f t="shared" si="6"/>
        <v>2.6854969845419178E-2</v>
      </c>
    </row>
    <row r="454" spans="1:4">
      <c r="A454" s="54" t="s">
        <v>1689</v>
      </c>
      <c r="B454" s="4">
        <v>194332</v>
      </c>
      <c r="C454" s="4">
        <v>5218.78</v>
      </c>
      <c r="D454" s="26">
        <f t="shared" si="6"/>
        <v>2.6854969845419178E-2</v>
      </c>
    </row>
    <row r="455" spans="1:4">
      <c r="A455" s="25" t="s">
        <v>1690</v>
      </c>
      <c r="B455" s="9">
        <v>181732</v>
      </c>
      <c r="C455" s="23">
        <v>0</v>
      </c>
      <c r="D455" s="35">
        <f t="shared" ref="D455:D518" si="7">C455/B455</f>
        <v>0</v>
      </c>
    </row>
    <row r="456" spans="1:4">
      <c r="A456" s="25" t="s">
        <v>1749</v>
      </c>
      <c r="B456" s="9">
        <v>2600</v>
      </c>
      <c r="C456" s="23">
        <v>554.82999999999993</v>
      </c>
      <c r="D456" s="35">
        <f t="shared" si="7"/>
        <v>0.21339615384615382</v>
      </c>
    </row>
    <row r="457" spans="1:4">
      <c r="A457" s="25" t="s">
        <v>1791</v>
      </c>
      <c r="B457" s="9">
        <v>10000</v>
      </c>
      <c r="C457" s="23">
        <v>4663.95</v>
      </c>
      <c r="D457" s="35">
        <f t="shared" si="7"/>
        <v>0.466395</v>
      </c>
    </row>
    <row r="458" spans="1:4">
      <c r="A458" s="27" t="s">
        <v>1328</v>
      </c>
      <c r="B458" s="4">
        <v>400000</v>
      </c>
      <c r="C458" s="4">
        <v>0</v>
      </c>
      <c r="D458" s="26">
        <f t="shared" si="7"/>
        <v>0</v>
      </c>
    </row>
    <row r="459" spans="1:4">
      <c r="A459" s="28" t="s">
        <v>1806</v>
      </c>
      <c r="B459" s="29">
        <v>0</v>
      </c>
      <c r="C459" s="29">
        <v>0</v>
      </c>
      <c r="D459" s="30">
        <v>0</v>
      </c>
    </row>
    <row r="460" spans="1:4">
      <c r="A460" s="25" t="s">
        <v>1694</v>
      </c>
      <c r="B460" s="9">
        <v>0</v>
      </c>
      <c r="C460" s="23">
        <v>0</v>
      </c>
      <c r="D460" s="35">
        <v>0</v>
      </c>
    </row>
    <row r="461" spans="1:4">
      <c r="A461" s="28" t="s">
        <v>1693</v>
      </c>
      <c r="B461" s="29">
        <v>400000</v>
      </c>
      <c r="C461" s="29">
        <v>0</v>
      </c>
      <c r="D461" s="30">
        <f t="shared" si="7"/>
        <v>0</v>
      </c>
    </row>
    <row r="462" spans="1:4">
      <c r="A462" s="25" t="s">
        <v>1694</v>
      </c>
      <c r="B462" s="9">
        <v>400000</v>
      </c>
      <c r="C462" s="23">
        <v>0</v>
      </c>
      <c r="D462" s="35">
        <f t="shared" si="7"/>
        <v>0</v>
      </c>
    </row>
    <row r="463" spans="1:4">
      <c r="A463" s="14" t="s">
        <v>1459</v>
      </c>
      <c r="B463" s="4">
        <v>2709251</v>
      </c>
      <c r="C463" s="4">
        <v>1253103.5599999998</v>
      </c>
      <c r="D463" s="26">
        <f t="shared" si="7"/>
        <v>0.4625276727774576</v>
      </c>
    </row>
    <row r="464" spans="1:4">
      <c r="A464" s="27" t="s">
        <v>1326</v>
      </c>
      <c r="B464" s="4">
        <v>2661667</v>
      </c>
      <c r="C464" s="4">
        <v>1253103.5599999998</v>
      </c>
      <c r="D464" s="26">
        <f t="shared" si="7"/>
        <v>0.47079651962473135</v>
      </c>
    </row>
    <row r="465" spans="1:4">
      <c r="A465" s="28" t="s">
        <v>1346</v>
      </c>
      <c r="B465" s="29">
        <v>2140021</v>
      </c>
      <c r="C465" s="29">
        <v>1094366.8699999999</v>
      </c>
      <c r="D465" s="30">
        <f t="shared" si="7"/>
        <v>0.5113813696220737</v>
      </c>
    </row>
    <row r="466" spans="1:4">
      <c r="A466" s="25" t="s">
        <v>1505</v>
      </c>
      <c r="B466" s="9">
        <v>1909371</v>
      </c>
      <c r="C466" s="23">
        <v>979963.44000000006</v>
      </c>
      <c r="D466" s="35">
        <f t="shared" si="7"/>
        <v>0.5132388833809669</v>
      </c>
    </row>
    <row r="467" spans="1:4">
      <c r="A467" s="25" t="s">
        <v>1506</v>
      </c>
      <c r="B467" s="9">
        <v>0</v>
      </c>
      <c r="C467" s="23">
        <v>0</v>
      </c>
      <c r="D467" s="35">
        <v>0</v>
      </c>
    </row>
    <row r="468" spans="1:4">
      <c r="A468" s="25" t="s">
        <v>1507</v>
      </c>
      <c r="B468" s="9">
        <v>0</v>
      </c>
      <c r="C468" s="23">
        <v>0</v>
      </c>
      <c r="D468" s="35">
        <v>0</v>
      </c>
    </row>
    <row r="469" spans="1:4">
      <c r="A469" s="25" t="s">
        <v>1508</v>
      </c>
      <c r="B469" s="9">
        <v>67471</v>
      </c>
      <c r="C469" s="23">
        <v>77334.549999999988</v>
      </c>
      <c r="D469" s="35">
        <f t="shared" si="7"/>
        <v>1.1461894739962353</v>
      </c>
    </row>
    <row r="470" spans="1:4">
      <c r="A470" s="25" t="s">
        <v>1637</v>
      </c>
      <c r="B470" s="9">
        <v>0</v>
      </c>
      <c r="C470" s="23">
        <v>0</v>
      </c>
      <c r="D470" s="35">
        <v>0</v>
      </c>
    </row>
    <row r="471" spans="1:4">
      <c r="A471" s="25" t="s">
        <v>1509</v>
      </c>
      <c r="B471" s="9">
        <v>71536</v>
      </c>
      <c r="C471" s="23">
        <v>37068.879999999997</v>
      </c>
      <c r="D471" s="35">
        <f t="shared" si="7"/>
        <v>0.51818496980541262</v>
      </c>
    </row>
    <row r="472" spans="1:4">
      <c r="A472" s="25" t="s">
        <v>1510</v>
      </c>
      <c r="B472" s="9">
        <v>0</v>
      </c>
      <c r="C472" s="23">
        <v>0</v>
      </c>
      <c r="D472" s="35">
        <v>0</v>
      </c>
    </row>
    <row r="473" spans="1:4">
      <c r="A473" s="25" t="s">
        <v>1512</v>
      </c>
      <c r="B473" s="9">
        <v>91643</v>
      </c>
      <c r="C473" s="23">
        <v>0</v>
      </c>
      <c r="D473" s="35">
        <f t="shared" si="7"/>
        <v>0</v>
      </c>
    </row>
    <row r="474" spans="1:4">
      <c r="A474" s="28" t="s">
        <v>1347</v>
      </c>
      <c r="B474" s="29">
        <v>302050</v>
      </c>
      <c r="C474" s="29">
        <v>142915.01999999999</v>
      </c>
      <c r="D474" s="30">
        <f t="shared" si="7"/>
        <v>0.4731502069193842</v>
      </c>
    </row>
    <row r="475" spans="1:4">
      <c r="A475" s="25" t="s">
        <v>1513</v>
      </c>
      <c r="B475" s="9">
        <v>80545</v>
      </c>
      <c r="C475" s="23">
        <v>39546</v>
      </c>
      <c r="D475" s="35">
        <f t="shared" si="7"/>
        <v>0.49098019740517723</v>
      </c>
    </row>
    <row r="476" spans="1:4">
      <c r="A476" s="25" t="s">
        <v>1514</v>
      </c>
      <c r="B476" s="9">
        <v>178125</v>
      </c>
      <c r="C476" s="23">
        <v>81851.579999999987</v>
      </c>
      <c r="D476" s="35">
        <f t="shared" si="7"/>
        <v>0.45951764210526308</v>
      </c>
    </row>
    <row r="477" spans="1:4">
      <c r="A477" s="25" t="s">
        <v>1515</v>
      </c>
      <c r="B477" s="9">
        <v>7638</v>
      </c>
      <c r="C477" s="23">
        <v>3832.17</v>
      </c>
      <c r="D477" s="35">
        <f t="shared" si="7"/>
        <v>0.50172427336999215</v>
      </c>
    </row>
    <row r="478" spans="1:4">
      <c r="A478" s="25" t="s">
        <v>1516</v>
      </c>
      <c r="B478" s="9">
        <v>16193</v>
      </c>
      <c r="C478" s="23">
        <v>7441.0800000000008</v>
      </c>
      <c r="D478" s="35">
        <f t="shared" si="7"/>
        <v>0.45952448588896444</v>
      </c>
    </row>
    <row r="479" spans="1:4">
      <c r="A479" s="25" t="s">
        <v>1517</v>
      </c>
      <c r="B479" s="9">
        <v>0</v>
      </c>
      <c r="C479" s="23">
        <v>0</v>
      </c>
      <c r="D479" s="35">
        <v>0</v>
      </c>
    </row>
    <row r="480" spans="1:4">
      <c r="A480" s="25" t="s">
        <v>1518</v>
      </c>
      <c r="B480" s="9">
        <v>19223</v>
      </c>
      <c r="C480" s="23">
        <v>10081.470000000001</v>
      </c>
      <c r="D480" s="35">
        <f t="shared" si="7"/>
        <v>0.52444831712011664</v>
      </c>
    </row>
    <row r="481" spans="1:4">
      <c r="A481" s="25" t="s">
        <v>1519</v>
      </c>
      <c r="B481" s="9">
        <v>326</v>
      </c>
      <c r="C481" s="23">
        <v>162.72</v>
      </c>
      <c r="D481" s="35">
        <f t="shared" si="7"/>
        <v>0.4991411042944785</v>
      </c>
    </row>
    <row r="482" spans="1:4">
      <c r="A482" s="28" t="s">
        <v>1348</v>
      </c>
      <c r="B482" s="29">
        <v>126470</v>
      </c>
      <c r="C482" s="29">
        <v>0</v>
      </c>
      <c r="D482" s="30">
        <f t="shared" si="7"/>
        <v>0</v>
      </c>
    </row>
    <row r="483" spans="1:4">
      <c r="A483" s="25" t="s">
        <v>1520</v>
      </c>
      <c r="B483" s="9">
        <v>126470</v>
      </c>
      <c r="C483" s="23">
        <v>0</v>
      </c>
      <c r="D483" s="35">
        <f t="shared" si="7"/>
        <v>0</v>
      </c>
    </row>
    <row r="484" spans="1:4">
      <c r="A484" s="28" t="s">
        <v>1353</v>
      </c>
      <c r="B484" s="29">
        <v>500</v>
      </c>
      <c r="C484" s="29">
        <v>0</v>
      </c>
      <c r="D484" s="30">
        <f t="shared" si="7"/>
        <v>0</v>
      </c>
    </row>
    <row r="485" spans="1:4">
      <c r="A485" s="25" t="s">
        <v>1529</v>
      </c>
      <c r="B485" s="9">
        <v>500</v>
      </c>
      <c r="C485" s="23">
        <v>0</v>
      </c>
      <c r="D485" s="35">
        <f t="shared" si="7"/>
        <v>0</v>
      </c>
    </row>
    <row r="486" spans="1:4">
      <c r="A486" s="28" t="s">
        <v>1350</v>
      </c>
      <c r="B486" s="29">
        <v>92626</v>
      </c>
      <c r="C486" s="29">
        <v>15821.67</v>
      </c>
      <c r="D486" s="30">
        <f t="shared" si="7"/>
        <v>0.17081240688359639</v>
      </c>
    </row>
    <row r="487" spans="1:4">
      <c r="A487" s="25" t="s">
        <v>1522</v>
      </c>
      <c r="B487" s="9">
        <v>4732</v>
      </c>
      <c r="C487" s="23">
        <v>0</v>
      </c>
      <c r="D487" s="35">
        <f t="shared" si="7"/>
        <v>0</v>
      </c>
    </row>
    <row r="488" spans="1:4">
      <c r="A488" s="25" t="s">
        <v>1523</v>
      </c>
      <c r="B488" s="9">
        <v>2000</v>
      </c>
      <c r="C488" s="23">
        <v>1608.9</v>
      </c>
      <c r="D488" s="35">
        <f t="shared" si="7"/>
        <v>0.80445</v>
      </c>
    </row>
    <row r="489" spans="1:4">
      <c r="A489" s="25" t="s">
        <v>1524</v>
      </c>
      <c r="B489" s="9">
        <v>22141</v>
      </c>
      <c r="C489" s="23">
        <v>0</v>
      </c>
      <c r="D489" s="35">
        <f t="shared" si="7"/>
        <v>0</v>
      </c>
    </row>
    <row r="490" spans="1:4">
      <c r="A490" s="25" t="s">
        <v>1526</v>
      </c>
      <c r="B490" s="9">
        <v>6665</v>
      </c>
      <c r="C490" s="23">
        <v>1136.8699999999999</v>
      </c>
      <c r="D490" s="35">
        <f t="shared" si="7"/>
        <v>0.17057314328582143</v>
      </c>
    </row>
    <row r="491" spans="1:4">
      <c r="A491" s="25" t="s">
        <v>1532</v>
      </c>
      <c r="B491" s="9">
        <v>1183</v>
      </c>
      <c r="C491" s="23">
        <v>0</v>
      </c>
      <c r="D491" s="35">
        <f t="shared" si="7"/>
        <v>0</v>
      </c>
    </row>
    <row r="492" spans="1:4">
      <c r="A492" s="25" t="s">
        <v>1527</v>
      </c>
      <c r="B492" s="9">
        <v>37917</v>
      </c>
      <c r="C492" s="23">
        <v>1327.66</v>
      </c>
      <c r="D492" s="35">
        <f t="shared" si="7"/>
        <v>3.5014900967903578E-2</v>
      </c>
    </row>
    <row r="493" spans="1:4">
      <c r="A493" s="25" t="s">
        <v>1528</v>
      </c>
      <c r="B493" s="9">
        <v>17988</v>
      </c>
      <c r="C493" s="23">
        <v>11748.24</v>
      </c>
      <c r="D493" s="35">
        <f t="shared" si="7"/>
        <v>0.65311541027351572</v>
      </c>
    </row>
    <row r="494" spans="1:4">
      <c r="A494" s="27" t="s">
        <v>1327</v>
      </c>
      <c r="B494" s="4">
        <v>52645</v>
      </c>
      <c r="C494" s="4">
        <v>0</v>
      </c>
      <c r="D494" s="26">
        <f t="shared" si="7"/>
        <v>0</v>
      </c>
    </row>
    <row r="495" spans="1:4">
      <c r="A495" s="28" t="s">
        <v>1689</v>
      </c>
      <c r="B495" s="29">
        <v>52645</v>
      </c>
      <c r="C495" s="29">
        <v>0</v>
      </c>
      <c r="D495" s="30">
        <f t="shared" si="7"/>
        <v>0</v>
      </c>
    </row>
    <row r="496" spans="1:4">
      <c r="A496" s="25" t="s">
        <v>1690</v>
      </c>
      <c r="B496" s="9">
        <v>52645</v>
      </c>
      <c r="C496" s="23">
        <v>0</v>
      </c>
      <c r="D496" s="35">
        <f t="shared" si="7"/>
        <v>0</v>
      </c>
    </row>
    <row r="497" spans="1:4">
      <c r="A497" s="27" t="s">
        <v>1328</v>
      </c>
      <c r="B497" s="4">
        <v>0</v>
      </c>
      <c r="C497" s="4">
        <v>0</v>
      </c>
      <c r="D497" s="26">
        <v>0</v>
      </c>
    </row>
    <row r="498" spans="1:4">
      <c r="A498" s="28" t="s">
        <v>1698</v>
      </c>
      <c r="B498" s="29">
        <v>0</v>
      </c>
      <c r="C498" s="29">
        <v>0</v>
      </c>
      <c r="D498" s="30">
        <v>0</v>
      </c>
    </row>
    <row r="499" spans="1:4">
      <c r="A499" s="25" t="s">
        <v>1700</v>
      </c>
      <c r="B499" s="9">
        <v>0</v>
      </c>
      <c r="C499" s="23">
        <v>0</v>
      </c>
      <c r="D499" s="35">
        <v>0</v>
      </c>
    </row>
    <row r="500" spans="1:4">
      <c r="A500" s="27" t="s">
        <v>1329</v>
      </c>
      <c r="B500" s="4">
        <v>-5061</v>
      </c>
      <c r="C500" s="4">
        <v>0</v>
      </c>
      <c r="D500" s="26">
        <f t="shared" si="7"/>
        <v>0</v>
      </c>
    </row>
    <row r="501" spans="1:4">
      <c r="A501" s="28" t="s">
        <v>1704</v>
      </c>
      <c r="B501" s="29">
        <v>-5061</v>
      </c>
      <c r="C501" s="29">
        <v>0</v>
      </c>
      <c r="D501" s="30">
        <f t="shared" si="7"/>
        <v>0</v>
      </c>
    </row>
    <row r="502" spans="1:4">
      <c r="A502" s="25" t="s">
        <v>1705</v>
      </c>
      <c r="B502" s="9">
        <v>-5061</v>
      </c>
      <c r="C502" s="23">
        <v>0</v>
      </c>
      <c r="D502" s="35">
        <f t="shared" si="7"/>
        <v>0</v>
      </c>
    </row>
    <row r="503" spans="1:4">
      <c r="A503" s="14" t="s">
        <v>1460</v>
      </c>
      <c r="B503" s="4">
        <v>-4156574</v>
      </c>
      <c r="C503" s="4">
        <v>-1098669.680000006</v>
      </c>
      <c r="D503" s="26">
        <f t="shared" si="7"/>
        <v>0.26432097203129451</v>
      </c>
    </row>
    <row r="504" spans="1:4">
      <c r="A504" s="27" t="s">
        <v>1325</v>
      </c>
      <c r="B504" s="4">
        <v>-43014846</v>
      </c>
      <c r="C504" s="4">
        <v>-22456122.57</v>
      </c>
      <c r="D504" s="26">
        <f t="shared" si="7"/>
        <v>0.52205516602337709</v>
      </c>
    </row>
    <row r="505" spans="1:4">
      <c r="A505" s="28" t="s">
        <v>1600</v>
      </c>
      <c r="B505" s="29">
        <v>-1000</v>
      </c>
      <c r="C505" s="29">
        <v>0</v>
      </c>
      <c r="D505" s="30">
        <f t="shared" si="7"/>
        <v>0</v>
      </c>
    </row>
    <row r="506" spans="1:4">
      <c r="A506" s="25" t="s">
        <v>1626</v>
      </c>
      <c r="B506" s="9">
        <v>-1000</v>
      </c>
      <c r="C506" s="23">
        <v>0</v>
      </c>
      <c r="D506" s="35">
        <f t="shared" si="7"/>
        <v>0</v>
      </c>
    </row>
    <row r="507" spans="1:4">
      <c r="A507" s="28" t="s">
        <v>1589</v>
      </c>
      <c r="B507" s="29">
        <v>-21138</v>
      </c>
      <c r="C507" s="29">
        <v>-9854</v>
      </c>
      <c r="D507" s="30">
        <f t="shared" si="7"/>
        <v>0.46617466174661748</v>
      </c>
    </row>
    <row r="508" spans="1:4">
      <c r="A508" s="25" t="s">
        <v>1627</v>
      </c>
      <c r="B508" s="9">
        <v>0</v>
      </c>
      <c r="C508" s="23">
        <v>0</v>
      </c>
      <c r="D508" s="35">
        <v>0</v>
      </c>
    </row>
    <row r="509" spans="1:4">
      <c r="A509" s="25" t="s">
        <v>1628</v>
      </c>
      <c r="B509" s="9">
        <v>-9000</v>
      </c>
      <c r="C509" s="23">
        <v>-7670</v>
      </c>
      <c r="D509" s="35">
        <f t="shared" si="7"/>
        <v>0.85222222222222221</v>
      </c>
    </row>
    <row r="510" spans="1:4">
      <c r="A510" s="25" t="s">
        <v>1629</v>
      </c>
      <c r="B510" s="9">
        <v>-12138</v>
      </c>
      <c r="C510" s="23">
        <v>-2184</v>
      </c>
      <c r="D510" s="35">
        <f t="shared" si="7"/>
        <v>0.17993079584775087</v>
      </c>
    </row>
    <row r="511" spans="1:4">
      <c r="A511" s="28" t="s">
        <v>1596</v>
      </c>
      <c r="B511" s="29">
        <v>-42992708</v>
      </c>
      <c r="C511" s="29">
        <v>-22446268.57</v>
      </c>
      <c r="D511" s="30">
        <f t="shared" si="7"/>
        <v>0.52209478337582271</v>
      </c>
    </row>
    <row r="512" spans="1:4">
      <c r="A512" s="25" t="s">
        <v>1630</v>
      </c>
      <c r="B512" s="9">
        <v>-7500000</v>
      </c>
      <c r="C512" s="23">
        <v>-3892450</v>
      </c>
      <c r="D512" s="35">
        <f t="shared" si="7"/>
        <v>0.51899333333333331</v>
      </c>
    </row>
    <row r="513" spans="1:4">
      <c r="A513" s="25" t="s">
        <v>1631</v>
      </c>
      <c r="B513" s="9">
        <v>-100000</v>
      </c>
      <c r="C513" s="23">
        <v>-23203.45</v>
      </c>
      <c r="D513" s="35">
        <f t="shared" si="7"/>
        <v>0.2320345</v>
      </c>
    </row>
    <row r="514" spans="1:4">
      <c r="A514" s="25" t="s">
        <v>1632</v>
      </c>
      <c r="B514" s="9">
        <v>-4000000</v>
      </c>
      <c r="C514" s="23">
        <v>-2396859.37</v>
      </c>
      <c r="D514" s="35">
        <f t="shared" si="7"/>
        <v>0.59921484250000001</v>
      </c>
    </row>
    <row r="515" spans="1:4">
      <c r="A515" s="25" t="s">
        <v>1633</v>
      </c>
      <c r="B515" s="9">
        <v>-564291</v>
      </c>
      <c r="C515" s="23">
        <v>-307624</v>
      </c>
      <c r="D515" s="35">
        <f t="shared" si="7"/>
        <v>0.54515134921520991</v>
      </c>
    </row>
    <row r="516" spans="1:4">
      <c r="A516" s="25" t="s">
        <v>1634</v>
      </c>
      <c r="B516" s="9">
        <v>0</v>
      </c>
      <c r="C516" s="23">
        <v>0</v>
      </c>
      <c r="D516" s="35">
        <v>0</v>
      </c>
    </row>
    <row r="517" spans="1:4">
      <c r="A517" s="25" t="s">
        <v>1635</v>
      </c>
      <c r="B517" s="9">
        <v>-30828417</v>
      </c>
      <c r="C517" s="23">
        <v>-15826131.75</v>
      </c>
      <c r="D517" s="35">
        <f t="shared" si="7"/>
        <v>0.51336180349448368</v>
      </c>
    </row>
    <row r="518" spans="1:4">
      <c r="A518" s="27" t="s">
        <v>1326</v>
      </c>
      <c r="B518" s="4">
        <v>37248777</v>
      </c>
      <c r="C518" s="4">
        <v>21321321.559999995</v>
      </c>
      <c r="D518" s="26">
        <f t="shared" si="7"/>
        <v>0.57240326467631397</v>
      </c>
    </row>
    <row r="519" spans="1:4">
      <c r="A519" s="55" t="s">
        <v>1346</v>
      </c>
      <c r="B519" s="56">
        <v>11391934</v>
      </c>
      <c r="C519" s="56">
        <v>6210418.2699999996</v>
      </c>
      <c r="D519" s="38">
        <f t="shared" ref="D519:D582" si="8">C519/B519</f>
        <v>0.54515925654063657</v>
      </c>
    </row>
    <row r="520" spans="1:4">
      <c r="A520" s="25" t="s">
        <v>1505</v>
      </c>
      <c r="B520" s="9">
        <v>9104596</v>
      </c>
      <c r="C520" s="23">
        <v>4643152.18</v>
      </c>
      <c r="D520" s="35">
        <f t="shared" si="8"/>
        <v>0.50997893591324639</v>
      </c>
    </row>
    <row r="521" spans="1:4">
      <c r="A521" s="25" t="s">
        <v>1506</v>
      </c>
      <c r="B521" s="9">
        <v>495350</v>
      </c>
      <c r="C521" s="23">
        <v>529531.31000000006</v>
      </c>
      <c r="D521" s="35">
        <f t="shared" si="8"/>
        <v>1.0690043605531443</v>
      </c>
    </row>
    <row r="522" spans="1:4">
      <c r="A522" s="25" t="s">
        <v>1507</v>
      </c>
      <c r="B522" s="9">
        <v>0</v>
      </c>
      <c r="C522" s="23">
        <v>0</v>
      </c>
      <c r="D522" s="35">
        <v>0</v>
      </c>
    </row>
    <row r="523" spans="1:4">
      <c r="A523" s="25" t="s">
        <v>1508</v>
      </c>
      <c r="B523" s="9">
        <v>758215</v>
      </c>
      <c r="C523" s="23">
        <v>395059.79000000004</v>
      </c>
      <c r="D523" s="35">
        <f t="shared" si="8"/>
        <v>0.52103926986408877</v>
      </c>
    </row>
    <row r="524" spans="1:4">
      <c r="A524" s="25" t="s">
        <v>1509</v>
      </c>
      <c r="B524" s="9">
        <v>623014</v>
      </c>
      <c r="C524" s="23">
        <v>444983.89</v>
      </c>
      <c r="D524" s="35">
        <f t="shared" si="8"/>
        <v>0.71424380511513386</v>
      </c>
    </row>
    <row r="525" spans="1:4">
      <c r="A525" s="25" t="s">
        <v>1510</v>
      </c>
      <c r="B525" s="9">
        <v>109885</v>
      </c>
      <c r="C525" s="23">
        <v>52774</v>
      </c>
      <c r="D525" s="35">
        <f t="shared" si="8"/>
        <v>0.48026573235655456</v>
      </c>
    </row>
    <row r="526" spans="1:4">
      <c r="A526" s="25" t="s">
        <v>1511</v>
      </c>
      <c r="B526" s="9">
        <v>300874</v>
      </c>
      <c r="C526" s="23">
        <v>144917.1</v>
      </c>
      <c r="D526" s="35">
        <f t="shared" si="8"/>
        <v>0.48165378198182629</v>
      </c>
    </row>
    <row r="527" spans="1:4">
      <c r="A527" s="25" t="s">
        <v>1512</v>
      </c>
      <c r="B527" s="9">
        <v>0</v>
      </c>
      <c r="C527" s="23">
        <v>0</v>
      </c>
      <c r="D527" s="35">
        <v>0</v>
      </c>
    </row>
    <row r="528" spans="1:4">
      <c r="A528" s="28" t="s">
        <v>1347</v>
      </c>
      <c r="B528" s="29">
        <v>2720603</v>
      </c>
      <c r="C528" s="29">
        <v>1345145.66</v>
      </c>
      <c r="D528" s="30">
        <f t="shared" si="8"/>
        <v>0.49442923498944902</v>
      </c>
    </row>
    <row r="529" spans="1:4">
      <c r="A529" s="25" t="s">
        <v>1513</v>
      </c>
      <c r="B529" s="9">
        <v>604358</v>
      </c>
      <c r="C529" s="23">
        <v>294210.12</v>
      </c>
      <c r="D529" s="35">
        <f t="shared" si="8"/>
        <v>0.48681430542823956</v>
      </c>
    </row>
    <row r="530" spans="1:4">
      <c r="A530" s="25" t="s">
        <v>1514</v>
      </c>
      <c r="B530" s="9">
        <v>1778597</v>
      </c>
      <c r="C530" s="23">
        <v>881486.75999999989</v>
      </c>
      <c r="D530" s="35">
        <f t="shared" si="8"/>
        <v>0.49560792017528416</v>
      </c>
    </row>
    <row r="531" spans="1:4">
      <c r="A531" s="25" t="s">
        <v>1515</v>
      </c>
      <c r="B531" s="9">
        <v>54730</v>
      </c>
      <c r="C531" s="23">
        <v>26247.88</v>
      </c>
      <c r="D531" s="35">
        <f t="shared" si="8"/>
        <v>0.47958852548876302</v>
      </c>
    </row>
    <row r="532" spans="1:4">
      <c r="A532" s="25" t="s">
        <v>1516</v>
      </c>
      <c r="B532" s="9">
        <v>161691</v>
      </c>
      <c r="C532" s="23">
        <v>80611.199999999997</v>
      </c>
      <c r="D532" s="35">
        <f t="shared" si="8"/>
        <v>0.49855093975545944</v>
      </c>
    </row>
    <row r="533" spans="1:4">
      <c r="A533" s="25" t="s">
        <v>1517</v>
      </c>
      <c r="B533" s="9">
        <v>0</v>
      </c>
      <c r="C533" s="23">
        <v>0</v>
      </c>
      <c r="D533" s="35">
        <v>0</v>
      </c>
    </row>
    <row r="534" spans="1:4">
      <c r="A534" s="25" t="s">
        <v>1518</v>
      </c>
      <c r="B534" s="9">
        <v>118699</v>
      </c>
      <c r="C534" s="23">
        <v>61328.62</v>
      </c>
      <c r="D534" s="35">
        <f t="shared" si="8"/>
        <v>0.51667343448554748</v>
      </c>
    </row>
    <row r="535" spans="1:4">
      <c r="A535" s="25" t="s">
        <v>1519</v>
      </c>
      <c r="B535" s="9">
        <v>2528</v>
      </c>
      <c r="C535" s="23">
        <v>1261.0800000000002</v>
      </c>
      <c r="D535" s="35">
        <f t="shared" si="8"/>
        <v>0.49884493670886082</v>
      </c>
    </row>
    <row r="536" spans="1:4">
      <c r="A536" s="28" t="s">
        <v>1348</v>
      </c>
      <c r="B536" s="29">
        <v>59491</v>
      </c>
      <c r="C536" s="29">
        <v>0</v>
      </c>
      <c r="D536" s="30">
        <f t="shared" si="8"/>
        <v>0</v>
      </c>
    </row>
    <row r="537" spans="1:4">
      <c r="A537" s="25" t="s">
        <v>1520</v>
      </c>
      <c r="B537" s="9">
        <v>59491</v>
      </c>
      <c r="C537" s="23">
        <v>0</v>
      </c>
      <c r="D537" s="35">
        <f t="shared" si="8"/>
        <v>0</v>
      </c>
    </row>
    <row r="538" spans="1:4">
      <c r="A538" s="28" t="s">
        <v>1353</v>
      </c>
      <c r="B538" s="29">
        <v>46916</v>
      </c>
      <c r="C538" s="29">
        <v>1686.8400000000001</v>
      </c>
      <c r="D538" s="30">
        <f t="shared" si="8"/>
        <v>3.5954471821979708E-2</v>
      </c>
    </row>
    <row r="539" spans="1:4">
      <c r="A539" s="25" t="s">
        <v>1529</v>
      </c>
      <c r="B539" s="9">
        <v>18750</v>
      </c>
      <c r="C539" s="23">
        <v>1686.8400000000001</v>
      </c>
      <c r="D539" s="35">
        <f t="shared" si="8"/>
        <v>8.9964800000000011E-2</v>
      </c>
    </row>
    <row r="540" spans="1:4">
      <c r="A540" s="25" t="s">
        <v>1536</v>
      </c>
      <c r="B540" s="9">
        <v>11500</v>
      </c>
      <c r="C540" s="23">
        <v>0</v>
      </c>
      <c r="D540" s="35">
        <f t="shared" si="8"/>
        <v>0</v>
      </c>
    </row>
    <row r="541" spans="1:4">
      <c r="A541" s="25" t="s">
        <v>1542</v>
      </c>
      <c r="B541" s="9">
        <v>16666</v>
      </c>
      <c r="C541" s="23">
        <v>0</v>
      </c>
      <c r="D541" s="35">
        <f t="shared" si="8"/>
        <v>0</v>
      </c>
    </row>
    <row r="542" spans="1:4">
      <c r="A542" s="28" t="s">
        <v>1349</v>
      </c>
      <c r="B542" s="29">
        <v>0</v>
      </c>
      <c r="C542" s="29">
        <v>0</v>
      </c>
      <c r="D542" s="30">
        <v>0</v>
      </c>
    </row>
    <row r="543" spans="1:4">
      <c r="A543" s="25" t="s">
        <v>1544</v>
      </c>
      <c r="B543" s="9">
        <v>0</v>
      </c>
      <c r="C543" s="23">
        <v>0</v>
      </c>
      <c r="D543" s="35">
        <v>0</v>
      </c>
    </row>
    <row r="544" spans="1:4">
      <c r="A544" s="28" t="s">
        <v>1350</v>
      </c>
      <c r="B544" s="29">
        <v>23029833</v>
      </c>
      <c r="C544" s="29">
        <v>13764070.789999999</v>
      </c>
      <c r="D544" s="30">
        <f t="shared" si="8"/>
        <v>0.59766264002001224</v>
      </c>
    </row>
    <row r="545" spans="1:4">
      <c r="A545" s="25" t="s">
        <v>1522</v>
      </c>
      <c r="B545" s="9">
        <v>5625</v>
      </c>
      <c r="C545" s="23">
        <v>0</v>
      </c>
      <c r="D545" s="35">
        <f t="shared" si="8"/>
        <v>0</v>
      </c>
    </row>
    <row r="546" spans="1:4">
      <c r="A546" s="25" t="s">
        <v>1533</v>
      </c>
      <c r="B546" s="9">
        <v>10417</v>
      </c>
      <c r="C546" s="23">
        <v>5342.87</v>
      </c>
      <c r="D546" s="35">
        <f t="shared" si="8"/>
        <v>0.51289910722856868</v>
      </c>
    </row>
    <row r="547" spans="1:4">
      <c r="A547" s="25" t="s">
        <v>1523</v>
      </c>
      <c r="B547" s="9">
        <v>4400</v>
      </c>
      <c r="C547" s="23">
        <v>4400</v>
      </c>
      <c r="D547" s="35">
        <f t="shared" si="8"/>
        <v>1</v>
      </c>
    </row>
    <row r="548" spans="1:4">
      <c r="A548" s="25" t="s">
        <v>1535</v>
      </c>
      <c r="B548" s="9">
        <v>128250</v>
      </c>
      <c r="C548" s="23">
        <v>0</v>
      </c>
      <c r="D548" s="35">
        <f t="shared" si="8"/>
        <v>0</v>
      </c>
    </row>
    <row r="549" spans="1:4">
      <c r="A549" s="25" t="s">
        <v>1530</v>
      </c>
      <c r="B549" s="9">
        <v>6800</v>
      </c>
      <c r="C549" s="23">
        <v>1562.54</v>
      </c>
      <c r="D549" s="35">
        <f t="shared" si="8"/>
        <v>0.22978529411764706</v>
      </c>
    </row>
    <row r="550" spans="1:4">
      <c r="A550" s="25" t="s">
        <v>1524</v>
      </c>
      <c r="B550" s="9">
        <v>127121</v>
      </c>
      <c r="C550" s="23">
        <v>0</v>
      </c>
      <c r="D550" s="35">
        <f t="shared" si="8"/>
        <v>0</v>
      </c>
    </row>
    <row r="551" spans="1:4">
      <c r="A551" s="25" t="s">
        <v>1525</v>
      </c>
      <c r="B551" s="9">
        <v>19666</v>
      </c>
      <c r="C551" s="23">
        <v>3129.51</v>
      </c>
      <c r="D551" s="35">
        <f t="shared" si="8"/>
        <v>0.15913302145835453</v>
      </c>
    </row>
    <row r="552" spans="1:4">
      <c r="A552" s="25" t="s">
        <v>1531</v>
      </c>
      <c r="B552" s="9">
        <v>31205</v>
      </c>
      <c r="C552" s="23">
        <v>6758.2400000000007</v>
      </c>
      <c r="D552" s="35">
        <f t="shared" si="8"/>
        <v>0.216575548790258</v>
      </c>
    </row>
    <row r="553" spans="1:4">
      <c r="A553" s="25" t="s">
        <v>1526</v>
      </c>
      <c r="B553" s="9">
        <v>84088</v>
      </c>
      <c r="C553" s="23">
        <v>47974.55</v>
      </c>
      <c r="D553" s="35">
        <f t="shared" si="8"/>
        <v>0.57052789934354486</v>
      </c>
    </row>
    <row r="554" spans="1:4">
      <c r="A554" s="25" t="s">
        <v>1659</v>
      </c>
      <c r="B554" s="9">
        <v>170000</v>
      </c>
      <c r="C554" s="23">
        <v>0</v>
      </c>
      <c r="D554" s="35">
        <f t="shared" si="8"/>
        <v>0</v>
      </c>
    </row>
    <row r="555" spans="1:4">
      <c r="A555" s="25" t="s">
        <v>1534</v>
      </c>
      <c r="B555" s="9">
        <v>9474</v>
      </c>
      <c r="C555" s="23">
        <v>1735.85</v>
      </c>
      <c r="D555" s="35">
        <f t="shared" si="8"/>
        <v>0.1832225036943213</v>
      </c>
    </row>
    <row r="556" spans="1:4">
      <c r="A556" s="25" t="s">
        <v>1660</v>
      </c>
      <c r="B556" s="9">
        <v>21682000</v>
      </c>
      <c r="C556" s="23">
        <v>13662098.43</v>
      </c>
      <c r="D556" s="35">
        <f t="shared" si="8"/>
        <v>0.63011246333364079</v>
      </c>
    </row>
    <row r="557" spans="1:4">
      <c r="A557" s="25" t="s">
        <v>1661</v>
      </c>
      <c r="B557" s="9">
        <v>672800</v>
      </c>
      <c r="C557" s="23">
        <v>0</v>
      </c>
      <c r="D557" s="35">
        <f t="shared" si="8"/>
        <v>0</v>
      </c>
    </row>
    <row r="558" spans="1:4">
      <c r="A558" s="25" t="s">
        <v>1532</v>
      </c>
      <c r="B558" s="9">
        <v>8333</v>
      </c>
      <c r="C558" s="23">
        <v>1128.4000000000001</v>
      </c>
      <c r="D558" s="35">
        <f t="shared" si="8"/>
        <v>0.13541341653666147</v>
      </c>
    </row>
    <row r="559" spans="1:4">
      <c r="A559" s="25" t="s">
        <v>1527</v>
      </c>
      <c r="B559" s="9">
        <v>51666</v>
      </c>
      <c r="C559" s="23">
        <v>17933.36</v>
      </c>
      <c r="D559" s="35">
        <f t="shared" si="8"/>
        <v>0.34710176905508461</v>
      </c>
    </row>
    <row r="560" spans="1:4">
      <c r="A560" s="25" t="s">
        <v>1528</v>
      </c>
      <c r="B560" s="9">
        <v>17988</v>
      </c>
      <c r="C560" s="23">
        <v>12007.039999999999</v>
      </c>
      <c r="D560" s="35">
        <f t="shared" si="8"/>
        <v>0.66750277963086502</v>
      </c>
    </row>
    <row r="561" spans="1:4">
      <c r="A561" s="27" t="s">
        <v>1327</v>
      </c>
      <c r="B561" s="4">
        <v>1632229</v>
      </c>
      <c r="C561" s="4">
        <v>36131.33</v>
      </c>
      <c r="D561" s="26">
        <f t="shared" si="8"/>
        <v>2.2136189223448427E-2</v>
      </c>
    </row>
    <row r="562" spans="1:4">
      <c r="A562" s="28" t="s">
        <v>1689</v>
      </c>
      <c r="B562" s="29">
        <v>1632229</v>
      </c>
      <c r="C562" s="29">
        <v>36131.33</v>
      </c>
      <c r="D562" s="30">
        <f t="shared" si="8"/>
        <v>2.2136189223448427E-2</v>
      </c>
    </row>
    <row r="563" spans="1:4">
      <c r="A563" s="25" t="s">
        <v>1690</v>
      </c>
      <c r="B563" s="9">
        <v>736739</v>
      </c>
      <c r="C563" s="23">
        <v>0</v>
      </c>
      <c r="D563" s="35">
        <f t="shared" si="8"/>
        <v>0</v>
      </c>
    </row>
    <row r="564" spans="1:4">
      <c r="A564" s="25" t="s">
        <v>1691</v>
      </c>
      <c r="B564" s="9">
        <v>538306</v>
      </c>
      <c r="C564" s="23">
        <v>0</v>
      </c>
      <c r="D564" s="35">
        <f t="shared" si="8"/>
        <v>0</v>
      </c>
    </row>
    <row r="565" spans="1:4">
      <c r="A565" s="25" t="s">
        <v>1692</v>
      </c>
      <c r="B565" s="9">
        <v>313884</v>
      </c>
      <c r="C565" s="23">
        <v>0</v>
      </c>
      <c r="D565" s="35">
        <f t="shared" si="8"/>
        <v>0</v>
      </c>
    </row>
    <row r="566" spans="1:4">
      <c r="A566" s="25" t="s">
        <v>1749</v>
      </c>
      <c r="B566" s="9">
        <v>40000</v>
      </c>
      <c r="C566" s="23">
        <v>36131.33</v>
      </c>
      <c r="D566" s="35">
        <f t="shared" si="8"/>
        <v>0.90328325000000009</v>
      </c>
    </row>
    <row r="567" spans="1:4">
      <c r="A567" s="25" t="s">
        <v>1791</v>
      </c>
      <c r="B567" s="9">
        <v>3300</v>
      </c>
      <c r="C567" s="23">
        <v>0</v>
      </c>
      <c r="D567" s="35">
        <f t="shared" si="8"/>
        <v>0</v>
      </c>
    </row>
    <row r="568" spans="1:4">
      <c r="A568" s="27" t="s">
        <v>1328</v>
      </c>
      <c r="B568" s="4">
        <v>0</v>
      </c>
      <c r="C568" s="4">
        <v>0</v>
      </c>
      <c r="D568" s="26">
        <v>0</v>
      </c>
    </row>
    <row r="569" spans="1:4">
      <c r="A569" s="28" t="s">
        <v>1806</v>
      </c>
      <c r="B569" s="29">
        <v>0</v>
      </c>
      <c r="C569" s="29">
        <v>0</v>
      </c>
      <c r="D569" s="30">
        <v>0</v>
      </c>
    </row>
    <row r="570" spans="1:4">
      <c r="A570" s="25" t="s">
        <v>1694</v>
      </c>
      <c r="B570" s="9">
        <v>0</v>
      </c>
      <c r="C570" s="23">
        <v>0</v>
      </c>
      <c r="D570" s="35">
        <v>0</v>
      </c>
    </row>
    <row r="571" spans="1:4">
      <c r="A571" s="28" t="s">
        <v>1698</v>
      </c>
      <c r="B571" s="29">
        <v>0</v>
      </c>
      <c r="C571" s="29">
        <v>0</v>
      </c>
      <c r="D571" s="30">
        <v>0</v>
      </c>
    </row>
    <row r="572" spans="1:4">
      <c r="A572" s="25" t="s">
        <v>1700</v>
      </c>
      <c r="B572" s="9">
        <v>0</v>
      </c>
      <c r="C572" s="23">
        <v>0</v>
      </c>
      <c r="D572" s="35">
        <v>0</v>
      </c>
    </row>
    <row r="573" spans="1:4">
      <c r="A573" s="25" t="s">
        <v>1835</v>
      </c>
      <c r="B573" s="9">
        <v>0</v>
      </c>
      <c r="C573" s="23">
        <v>0</v>
      </c>
      <c r="D573" s="35">
        <v>0</v>
      </c>
    </row>
    <row r="574" spans="1:4">
      <c r="A574" s="27" t="s">
        <v>1329</v>
      </c>
      <c r="B574" s="4">
        <v>-22734</v>
      </c>
      <c r="C574" s="4">
        <v>0</v>
      </c>
      <c r="D574" s="26">
        <f t="shared" si="8"/>
        <v>0</v>
      </c>
    </row>
    <row r="575" spans="1:4">
      <c r="A575" s="28" t="s">
        <v>1704</v>
      </c>
      <c r="B575" s="29">
        <v>-22734</v>
      </c>
      <c r="C575" s="29">
        <v>0</v>
      </c>
      <c r="D575" s="30">
        <f t="shared" si="8"/>
        <v>0</v>
      </c>
    </row>
    <row r="576" spans="1:4">
      <c r="A576" s="25" t="s">
        <v>1705</v>
      </c>
      <c r="B576" s="9">
        <v>-22734</v>
      </c>
      <c r="C576" s="23">
        <v>0</v>
      </c>
      <c r="D576" s="35">
        <f t="shared" si="8"/>
        <v>0</v>
      </c>
    </row>
    <row r="577" spans="1:4">
      <c r="A577" s="14" t="s">
        <v>1461</v>
      </c>
      <c r="B577" s="4">
        <v>21420150</v>
      </c>
      <c r="C577" s="4">
        <v>11924001.699999999</v>
      </c>
      <c r="D577" s="26">
        <f t="shared" si="8"/>
        <v>0.55667218483530689</v>
      </c>
    </row>
    <row r="578" spans="1:4">
      <c r="A578" s="27" t="s">
        <v>1325</v>
      </c>
      <c r="B578" s="4">
        <v>-3001000</v>
      </c>
      <c r="C578" s="4">
        <v>-1798648.1600000001</v>
      </c>
      <c r="D578" s="26">
        <f t="shared" si="8"/>
        <v>0.59934960346551158</v>
      </c>
    </row>
    <row r="579" spans="1:4">
      <c r="A579" s="28" t="s">
        <v>1600</v>
      </c>
      <c r="B579" s="29">
        <v>-1000</v>
      </c>
      <c r="C579" s="29">
        <v>0</v>
      </c>
      <c r="D579" s="30">
        <f t="shared" si="8"/>
        <v>0</v>
      </c>
    </row>
    <row r="580" spans="1:4">
      <c r="A580" s="25" t="s">
        <v>1626</v>
      </c>
      <c r="B580" s="9">
        <v>-1000</v>
      </c>
      <c r="C580" s="23">
        <v>0</v>
      </c>
      <c r="D580" s="35">
        <f t="shared" si="8"/>
        <v>0</v>
      </c>
    </row>
    <row r="581" spans="1:4">
      <c r="A581" s="28" t="s">
        <v>1595</v>
      </c>
      <c r="B581" s="29">
        <v>-3000000</v>
      </c>
      <c r="C581" s="29">
        <v>-1798648.1600000001</v>
      </c>
      <c r="D581" s="30">
        <f t="shared" si="8"/>
        <v>0.59954938666666668</v>
      </c>
    </row>
    <row r="582" spans="1:4">
      <c r="A582" s="25" t="s">
        <v>1636</v>
      </c>
      <c r="B582" s="9">
        <v>-3000000</v>
      </c>
      <c r="C582" s="23">
        <v>-1798648.1600000001</v>
      </c>
      <c r="D582" s="35">
        <f t="shared" si="8"/>
        <v>0.59954938666666668</v>
      </c>
    </row>
    <row r="583" spans="1:4">
      <c r="A583" s="27" t="s">
        <v>1326</v>
      </c>
      <c r="B583" s="4">
        <v>24124940</v>
      </c>
      <c r="C583" s="4">
        <v>13722649.859999996</v>
      </c>
      <c r="D583" s="26">
        <f t="shared" ref="D583:D646" si="9">C583/B583</f>
        <v>0.56881591664062148</v>
      </c>
    </row>
    <row r="584" spans="1:4">
      <c r="A584" s="28" t="s">
        <v>1346</v>
      </c>
      <c r="B584" s="29">
        <v>9874847</v>
      </c>
      <c r="C584" s="29">
        <v>5801668.5099999998</v>
      </c>
      <c r="D584" s="30">
        <f t="shared" si="9"/>
        <v>0.58751983802888286</v>
      </c>
    </row>
    <row r="585" spans="1:4">
      <c r="A585" s="25" t="s">
        <v>1505</v>
      </c>
      <c r="B585" s="9">
        <v>6054452</v>
      </c>
      <c r="C585" s="23">
        <v>3018443.7800000003</v>
      </c>
      <c r="D585" s="35">
        <f t="shared" si="9"/>
        <v>0.49854946079347895</v>
      </c>
    </row>
    <row r="586" spans="1:4">
      <c r="A586" s="25" t="s">
        <v>1506</v>
      </c>
      <c r="B586" s="9">
        <v>713792</v>
      </c>
      <c r="C586" s="23">
        <v>1134522.3500000001</v>
      </c>
      <c r="D586" s="35">
        <f t="shared" si="9"/>
        <v>1.58942990394961</v>
      </c>
    </row>
    <row r="587" spans="1:4">
      <c r="A587" s="25" t="s">
        <v>1507</v>
      </c>
      <c r="B587" s="9">
        <v>0</v>
      </c>
      <c r="C587" s="23">
        <v>0</v>
      </c>
      <c r="D587" s="35">
        <v>0</v>
      </c>
    </row>
    <row r="588" spans="1:4">
      <c r="A588" s="25" t="s">
        <v>1508</v>
      </c>
      <c r="B588" s="9">
        <v>503468</v>
      </c>
      <c r="C588" s="23">
        <v>236739.62000000002</v>
      </c>
      <c r="D588" s="35">
        <f t="shared" si="9"/>
        <v>0.47021780927486956</v>
      </c>
    </row>
    <row r="589" spans="1:4">
      <c r="A589" s="25" t="s">
        <v>1637</v>
      </c>
      <c r="B589" s="9">
        <v>260836</v>
      </c>
      <c r="C589" s="23">
        <v>136978.35</v>
      </c>
      <c r="D589" s="35">
        <f t="shared" si="9"/>
        <v>0.52515124446012051</v>
      </c>
    </row>
    <row r="590" spans="1:4">
      <c r="A590" s="25" t="s">
        <v>1509</v>
      </c>
      <c r="B590" s="9">
        <v>455826</v>
      </c>
      <c r="C590" s="23">
        <v>296368.04000000004</v>
      </c>
      <c r="D590" s="35">
        <f t="shared" si="9"/>
        <v>0.65017800652003188</v>
      </c>
    </row>
    <row r="591" spans="1:4">
      <c r="A591" s="25" t="s">
        <v>1510</v>
      </c>
      <c r="B591" s="9">
        <v>27555</v>
      </c>
      <c r="C591" s="23">
        <v>23186</v>
      </c>
      <c r="D591" s="35">
        <f t="shared" si="9"/>
        <v>0.84144438395935406</v>
      </c>
    </row>
    <row r="592" spans="1:4">
      <c r="A592" s="25" t="s">
        <v>1511</v>
      </c>
      <c r="B592" s="9">
        <v>1858918</v>
      </c>
      <c r="C592" s="23">
        <v>955430.37</v>
      </c>
      <c r="D592" s="35">
        <f t="shared" si="9"/>
        <v>0.5139712295001716</v>
      </c>
    </row>
    <row r="593" spans="1:4">
      <c r="A593" s="25" t="s">
        <v>1512</v>
      </c>
      <c r="B593" s="9">
        <v>0</v>
      </c>
      <c r="C593" s="23">
        <v>0</v>
      </c>
      <c r="D593" s="35">
        <v>0</v>
      </c>
    </row>
    <row r="594" spans="1:4">
      <c r="A594" s="28" t="s">
        <v>1347</v>
      </c>
      <c r="B594" s="29">
        <v>1876279</v>
      </c>
      <c r="C594" s="29">
        <v>926893.83</v>
      </c>
      <c r="D594" s="30">
        <f t="shared" si="9"/>
        <v>0.49400639776920169</v>
      </c>
    </row>
    <row r="595" spans="1:4">
      <c r="A595" s="25" t="s">
        <v>1513</v>
      </c>
      <c r="B595" s="9">
        <v>525361</v>
      </c>
      <c r="C595" s="23">
        <v>252408.78</v>
      </c>
      <c r="D595" s="35">
        <f t="shared" si="9"/>
        <v>0.48044826319426071</v>
      </c>
    </row>
    <row r="596" spans="1:4">
      <c r="A596" s="25" t="s">
        <v>1514</v>
      </c>
      <c r="B596" s="9">
        <v>1106066</v>
      </c>
      <c r="C596" s="23">
        <v>551947.98</v>
      </c>
      <c r="D596" s="35">
        <f t="shared" si="9"/>
        <v>0.49901902779761786</v>
      </c>
    </row>
    <row r="597" spans="1:4">
      <c r="A597" s="25" t="s">
        <v>1515</v>
      </c>
      <c r="B597" s="9">
        <v>36514</v>
      </c>
      <c r="C597" s="23">
        <v>17384.86</v>
      </c>
      <c r="D597" s="35">
        <f t="shared" si="9"/>
        <v>0.47611491482718959</v>
      </c>
    </row>
    <row r="598" spans="1:4">
      <c r="A598" s="25" t="s">
        <v>1516</v>
      </c>
      <c r="B598" s="9">
        <v>96129</v>
      </c>
      <c r="C598" s="23">
        <v>47970.539999999994</v>
      </c>
      <c r="D598" s="35">
        <f t="shared" si="9"/>
        <v>0.49902256343039036</v>
      </c>
    </row>
    <row r="599" spans="1:4">
      <c r="A599" s="25" t="s">
        <v>1517</v>
      </c>
      <c r="B599" s="9">
        <v>0</v>
      </c>
      <c r="C599" s="23">
        <v>0</v>
      </c>
      <c r="D599" s="35">
        <v>0</v>
      </c>
    </row>
    <row r="600" spans="1:4">
      <c r="A600" s="25" t="s">
        <v>1518</v>
      </c>
      <c r="B600" s="9">
        <v>110578</v>
      </c>
      <c r="C600" s="23">
        <v>56368.070000000007</v>
      </c>
      <c r="D600" s="35">
        <f t="shared" si="9"/>
        <v>0.509758451048129</v>
      </c>
    </row>
    <row r="601" spans="1:4">
      <c r="A601" s="25" t="s">
        <v>1519</v>
      </c>
      <c r="B601" s="9">
        <v>1631</v>
      </c>
      <c r="C601" s="23">
        <v>813.6</v>
      </c>
      <c r="D601" s="35">
        <f t="shared" si="9"/>
        <v>0.49883507050889025</v>
      </c>
    </row>
    <row r="602" spans="1:4">
      <c r="A602" s="28" t="s">
        <v>1348</v>
      </c>
      <c r="B602" s="29">
        <v>2945209</v>
      </c>
      <c r="C602" s="29">
        <v>0</v>
      </c>
      <c r="D602" s="30">
        <f t="shared" si="9"/>
        <v>0</v>
      </c>
    </row>
    <row r="603" spans="1:4">
      <c r="A603" s="25" t="s">
        <v>1520</v>
      </c>
      <c r="B603" s="9">
        <v>2945209</v>
      </c>
      <c r="C603" s="23">
        <v>0</v>
      </c>
      <c r="D603" s="35">
        <f t="shared" si="9"/>
        <v>0</v>
      </c>
    </row>
    <row r="604" spans="1:4">
      <c r="A604" s="28" t="s">
        <v>1353</v>
      </c>
      <c r="B604" s="29">
        <v>51388</v>
      </c>
      <c r="C604" s="29">
        <v>11844.289999999999</v>
      </c>
      <c r="D604" s="30">
        <f t="shared" si="9"/>
        <v>0.23048746789133648</v>
      </c>
    </row>
    <row r="605" spans="1:4">
      <c r="A605" s="25" t="s">
        <v>1529</v>
      </c>
      <c r="B605" s="9">
        <v>539</v>
      </c>
      <c r="C605" s="23">
        <v>0</v>
      </c>
      <c r="D605" s="35">
        <f t="shared" si="9"/>
        <v>0</v>
      </c>
    </row>
    <row r="606" spans="1:4">
      <c r="A606" s="25" t="s">
        <v>1536</v>
      </c>
      <c r="B606" s="9">
        <v>30000</v>
      </c>
      <c r="C606" s="23">
        <v>9651.369999999999</v>
      </c>
      <c r="D606" s="35">
        <f t="shared" si="9"/>
        <v>0.32171233333333332</v>
      </c>
    </row>
    <row r="607" spans="1:4">
      <c r="A607" s="25" t="s">
        <v>1662</v>
      </c>
      <c r="B607" s="9">
        <v>849</v>
      </c>
      <c r="C607" s="23">
        <v>0</v>
      </c>
      <c r="D607" s="35">
        <f t="shared" si="9"/>
        <v>0</v>
      </c>
    </row>
    <row r="608" spans="1:4">
      <c r="A608" s="25" t="s">
        <v>1663</v>
      </c>
      <c r="B608" s="9">
        <v>20000</v>
      </c>
      <c r="C608" s="23">
        <v>2192.92</v>
      </c>
      <c r="D608" s="35">
        <f t="shared" si="9"/>
        <v>0.10964600000000001</v>
      </c>
    </row>
    <row r="609" spans="1:4">
      <c r="A609" s="25" t="s">
        <v>1521</v>
      </c>
      <c r="B609" s="9">
        <v>0</v>
      </c>
      <c r="C609" s="23">
        <v>0</v>
      </c>
      <c r="D609" s="35">
        <v>0</v>
      </c>
    </row>
    <row r="610" spans="1:4">
      <c r="A610" s="28" t="s">
        <v>1349</v>
      </c>
      <c r="B610" s="29">
        <v>0</v>
      </c>
      <c r="C610" s="29">
        <v>0</v>
      </c>
      <c r="D610" s="30">
        <v>0</v>
      </c>
    </row>
    <row r="611" spans="1:4">
      <c r="A611" s="25" t="s">
        <v>1664</v>
      </c>
      <c r="B611" s="9">
        <v>0</v>
      </c>
      <c r="C611" s="23">
        <v>0</v>
      </c>
      <c r="D611" s="35">
        <v>0</v>
      </c>
    </row>
    <row r="612" spans="1:4">
      <c r="A612" s="28" t="s">
        <v>1351</v>
      </c>
      <c r="B612" s="29">
        <v>8789796</v>
      </c>
      <c r="C612" s="29">
        <v>6868298.6999999993</v>
      </c>
      <c r="D612" s="30">
        <f t="shared" si="9"/>
        <v>0.78139455113634027</v>
      </c>
    </row>
    <row r="613" spans="1:4">
      <c r="A613" s="25" t="s">
        <v>1665</v>
      </c>
      <c r="B613" s="9">
        <v>8789796</v>
      </c>
      <c r="C613" s="23">
        <v>6868298.6999999993</v>
      </c>
      <c r="D613" s="35">
        <f t="shared" si="9"/>
        <v>0.78139455113634027</v>
      </c>
    </row>
    <row r="614" spans="1:4">
      <c r="A614" s="28" t="s">
        <v>1350</v>
      </c>
      <c r="B614" s="29">
        <v>587421</v>
      </c>
      <c r="C614" s="29">
        <v>113944.52999999998</v>
      </c>
      <c r="D614" s="30">
        <f t="shared" si="9"/>
        <v>0.19397421951207053</v>
      </c>
    </row>
    <row r="615" spans="1:4">
      <c r="A615" s="25" t="s">
        <v>1522</v>
      </c>
      <c r="B615" s="9">
        <v>8611</v>
      </c>
      <c r="C615" s="23">
        <v>4000</v>
      </c>
      <c r="D615" s="35">
        <f t="shared" si="9"/>
        <v>0.46452212286610151</v>
      </c>
    </row>
    <row r="616" spans="1:4">
      <c r="A616" s="25" t="s">
        <v>1533</v>
      </c>
      <c r="B616" s="9">
        <v>8481</v>
      </c>
      <c r="C616" s="23">
        <v>1706.33</v>
      </c>
      <c r="D616" s="35">
        <f t="shared" si="9"/>
        <v>0.20119443461855913</v>
      </c>
    </row>
    <row r="617" spans="1:4">
      <c r="A617" s="25" t="s">
        <v>1666</v>
      </c>
      <c r="B617" s="9">
        <v>500</v>
      </c>
      <c r="C617" s="23">
        <v>0</v>
      </c>
      <c r="D617" s="35">
        <f t="shared" si="9"/>
        <v>0</v>
      </c>
    </row>
    <row r="618" spans="1:4">
      <c r="A618" s="25" t="s">
        <v>1523</v>
      </c>
      <c r="B618" s="9">
        <v>2000</v>
      </c>
      <c r="C618" s="23">
        <v>387.6</v>
      </c>
      <c r="D618" s="35">
        <f t="shared" si="9"/>
        <v>0.1938</v>
      </c>
    </row>
    <row r="619" spans="1:4">
      <c r="A619" s="25" t="s">
        <v>1667</v>
      </c>
      <c r="B619" s="9">
        <v>59167</v>
      </c>
      <c r="C619" s="23">
        <v>27718.62</v>
      </c>
      <c r="D619" s="35">
        <f t="shared" si="9"/>
        <v>0.46848107897983671</v>
      </c>
    </row>
    <row r="620" spans="1:4">
      <c r="A620" s="25" t="s">
        <v>1649</v>
      </c>
      <c r="B620" s="9">
        <v>0</v>
      </c>
      <c r="C620" s="23">
        <v>0</v>
      </c>
      <c r="D620" s="35">
        <v>0</v>
      </c>
    </row>
    <row r="621" spans="1:4">
      <c r="A621" s="25" t="s">
        <v>1535</v>
      </c>
      <c r="B621" s="9">
        <v>41575</v>
      </c>
      <c r="C621" s="23">
        <v>0</v>
      </c>
      <c r="D621" s="35">
        <f t="shared" si="9"/>
        <v>0</v>
      </c>
    </row>
    <row r="622" spans="1:4">
      <c r="A622" s="25" t="s">
        <v>1530</v>
      </c>
      <c r="B622" s="9">
        <v>3195</v>
      </c>
      <c r="C622" s="23">
        <v>2662</v>
      </c>
      <c r="D622" s="35">
        <f t="shared" si="9"/>
        <v>0.83317683881064164</v>
      </c>
    </row>
    <row r="623" spans="1:4">
      <c r="A623" s="25" t="s">
        <v>1524</v>
      </c>
      <c r="B623" s="9">
        <v>106038</v>
      </c>
      <c r="C623" s="23">
        <v>0</v>
      </c>
      <c r="D623" s="35">
        <f t="shared" si="9"/>
        <v>0</v>
      </c>
    </row>
    <row r="624" spans="1:4">
      <c r="A624" s="25" t="s">
        <v>1668</v>
      </c>
      <c r="B624" s="9">
        <v>0</v>
      </c>
      <c r="C624" s="23">
        <v>0</v>
      </c>
      <c r="D624" s="35">
        <v>0</v>
      </c>
    </row>
    <row r="625" spans="1:4">
      <c r="A625" s="25" t="s">
        <v>1525</v>
      </c>
      <c r="B625" s="9">
        <v>49928</v>
      </c>
      <c r="C625" s="23">
        <v>1725.84</v>
      </c>
      <c r="D625" s="35">
        <f t="shared" si="9"/>
        <v>3.4566575869251721E-2</v>
      </c>
    </row>
    <row r="626" spans="1:4">
      <c r="A626" s="25" t="s">
        <v>1531</v>
      </c>
      <c r="B626" s="9">
        <v>2908</v>
      </c>
      <c r="C626" s="23">
        <v>0</v>
      </c>
      <c r="D626" s="35">
        <f t="shared" si="9"/>
        <v>0</v>
      </c>
    </row>
    <row r="627" spans="1:4">
      <c r="A627" s="25" t="s">
        <v>1526</v>
      </c>
      <c r="B627" s="9">
        <v>30782</v>
      </c>
      <c r="C627" s="23">
        <v>3414.49</v>
      </c>
      <c r="D627" s="35">
        <f t="shared" si="9"/>
        <v>0.11092489117016438</v>
      </c>
    </row>
    <row r="628" spans="1:4">
      <c r="A628" s="25" t="s">
        <v>1534</v>
      </c>
      <c r="B628" s="9">
        <v>150000</v>
      </c>
      <c r="C628" s="23">
        <v>2846</v>
      </c>
      <c r="D628" s="35">
        <f t="shared" si="9"/>
        <v>1.8973333333333332E-2</v>
      </c>
    </row>
    <row r="629" spans="1:4">
      <c r="A629" s="25" t="s">
        <v>1652</v>
      </c>
      <c r="B629" s="9">
        <v>3000</v>
      </c>
      <c r="C629" s="23">
        <v>0</v>
      </c>
      <c r="D629" s="35">
        <f t="shared" si="9"/>
        <v>0</v>
      </c>
    </row>
    <row r="630" spans="1:4">
      <c r="A630" s="25" t="s">
        <v>1661</v>
      </c>
      <c r="B630" s="9">
        <v>1583</v>
      </c>
      <c r="C630" s="23">
        <v>0</v>
      </c>
      <c r="D630" s="35">
        <f t="shared" si="9"/>
        <v>0</v>
      </c>
    </row>
    <row r="631" spans="1:4">
      <c r="A631" s="25" t="s">
        <v>1669</v>
      </c>
      <c r="B631" s="9">
        <v>1126</v>
      </c>
      <c r="C631" s="23">
        <v>0</v>
      </c>
      <c r="D631" s="35">
        <f t="shared" si="9"/>
        <v>0</v>
      </c>
    </row>
    <row r="632" spans="1:4">
      <c r="A632" s="25" t="s">
        <v>1670</v>
      </c>
      <c r="B632" s="9">
        <v>1741</v>
      </c>
      <c r="C632" s="23">
        <v>0</v>
      </c>
      <c r="D632" s="35">
        <f t="shared" si="9"/>
        <v>0</v>
      </c>
    </row>
    <row r="633" spans="1:4">
      <c r="A633" s="25" t="s">
        <v>1532</v>
      </c>
      <c r="B633" s="9">
        <v>2464</v>
      </c>
      <c r="C633" s="23">
        <v>1692.6</v>
      </c>
      <c r="D633" s="35">
        <f t="shared" si="9"/>
        <v>0.68693181818181814</v>
      </c>
    </row>
    <row r="634" spans="1:4">
      <c r="A634" s="25" t="s">
        <v>1527</v>
      </c>
      <c r="B634" s="9">
        <v>50000</v>
      </c>
      <c r="C634" s="23">
        <v>39988.85</v>
      </c>
      <c r="D634" s="35">
        <f t="shared" si="9"/>
        <v>0.79977699999999996</v>
      </c>
    </row>
    <row r="635" spans="1:4">
      <c r="A635" s="25" t="s">
        <v>1528</v>
      </c>
      <c r="B635" s="9">
        <v>64322</v>
      </c>
      <c r="C635" s="23">
        <v>27802.199999999997</v>
      </c>
      <c r="D635" s="35">
        <f t="shared" si="9"/>
        <v>0.43223469419483218</v>
      </c>
    </row>
    <row r="636" spans="1:4">
      <c r="A636" s="27" t="s">
        <v>1327</v>
      </c>
      <c r="B636" s="4">
        <v>1371898</v>
      </c>
      <c r="C636" s="4">
        <v>0</v>
      </c>
      <c r="D636" s="26">
        <f t="shared" si="9"/>
        <v>0</v>
      </c>
    </row>
    <row r="637" spans="1:4">
      <c r="A637" s="28" t="s">
        <v>1689</v>
      </c>
      <c r="B637" s="29">
        <v>1371898</v>
      </c>
      <c r="C637" s="29">
        <v>0</v>
      </c>
      <c r="D637" s="30">
        <f t="shared" si="9"/>
        <v>0</v>
      </c>
    </row>
    <row r="638" spans="1:4">
      <c r="A638" s="25" t="s">
        <v>1690</v>
      </c>
      <c r="B638" s="9">
        <v>477164</v>
      </c>
      <c r="C638" s="23">
        <v>0</v>
      </c>
      <c r="D638" s="35">
        <f t="shared" si="9"/>
        <v>0</v>
      </c>
    </row>
    <row r="639" spans="1:4">
      <c r="A639" s="25" t="s">
        <v>1691</v>
      </c>
      <c r="B639" s="9">
        <v>571950</v>
      </c>
      <c r="C639" s="23">
        <v>0</v>
      </c>
      <c r="D639" s="35">
        <f t="shared" si="9"/>
        <v>0</v>
      </c>
    </row>
    <row r="640" spans="1:4">
      <c r="A640" s="25" t="s">
        <v>1692</v>
      </c>
      <c r="B640" s="9">
        <v>313884</v>
      </c>
      <c r="C640" s="23">
        <v>0</v>
      </c>
      <c r="D640" s="35">
        <f t="shared" si="9"/>
        <v>0</v>
      </c>
    </row>
    <row r="641" spans="1:4">
      <c r="A641" s="25" t="s">
        <v>1749</v>
      </c>
      <c r="B641" s="9">
        <v>900</v>
      </c>
      <c r="C641" s="23">
        <v>0</v>
      </c>
      <c r="D641" s="35">
        <f t="shared" si="9"/>
        <v>0</v>
      </c>
    </row>
    <row r="642" spans="1:4">
      <c r="A642" s="25" t="s">
        <v>1832</v>
      </c>
      <c r="B642" s="9">
        <v>6000</v>
      </c>
      <c r="C642" s="23">
        <v>0</v>
      </c>
      <c r="D642" s="35">
        <f t="shared" si="9"/>
        <v>0</v>
      </c>
    </row>
    <row r="643" spans="1:4">
      <c r="A643" s="25" t="s">
        <v>1825</v>
      </c>
      <c r="B643" s="9">
        <v>2000</v>
      </c>
      <c r="C643" s="23">
        <v>0</v>
      </c>
      <c r="D643" s="35">
        <f t="shared" si="9"/>
        <v>0</v>
      </c>
    </row>
    <row r="644" spans="1:4">
      <c r="A644" s="27" t="s">
        <v>1329</v>
      </c>
      <c r="B644" s="4">
        <v>-1075688</v>
      </c>
      <c r="C644" s="4">
        <v>0</v>
      </c>
      <c r="D644" s="26">
        <f t="shared" si="9"/>
        <v>0</v>
      </c>
    </row>
    <row r="645" spans="1:4">
      <c r="A645" s="28" t="s">
        <v>1704</v>
      </c>
      <c r="B645" s="29">
        <v>-1075688</v>
      </c>
      <c r="C645" s="29">
        <v>0</v>
      </c>
      <c r="D645" s="30">
        <f t="shared" si="9"/>
        <v>0</v>
      </c>
    </row>
    <row r="646" spans="1:4">
      <c r="A646" s="25" t="s">
        <v>1705</v>
      </c>
      <c r="B646" s="9">
        <v>-1075688</v>
      </c>
      <c r="C646" s="23">
        <v>0</v>
      </c>
      <c r="D646" s="35">
        <f t="shared" si="9"/>
        <v>0</v>
      </c>
    </row>
    <row r="647" spans="1:4">
      <c r="A647" s="16" t="s">
        <v>1345</v>
      </c>
      <c r="B647" s="4">
        <v>84675094</v>
      </c>
      <c r="C647" s="4">
        <v>39783135.020000003</v>
      </c>
      <c r="D647" s="26">
        <f t="shared" ref="D647" si="10">C647/B647</f>
        <v>0.46983278247084087</v>
      </c>
    </row>
    <row r="648" spans="1:4">
      <c r="B648" s="2"/>
      <c r="C648" s="2"/>
    </row>
    <row r="649" spans="1:4">
      <c r="B649" s="2"/>
      <c r="C649" s="2"/>
    </row>
    <row r="650" spans="1:4">
      <c r="B650" s="2"/>
      <c r="C650" s="2"/>
    </row>
    <row r="651" spans="1:4">
      <c r="B651" s="2"/>
      <c r="C651" s="2"/>
    </row>
    <row r="652" spans="1:4">
      <c r="B652" s="2"/>
      <c r="C652" s="2"/>
    </row>
    <row r="653" spans="1:4">
      <c r="B653" s="2"/>
      <c r="C653" s="2"/>
    </row>
    <row r="654" spans="1:4">
      <c r="B654" s="2"/>
      <c r="C654" s="2"/>
    </row>
    <row r="655" spans="1:4">
      <c r="B655" s="2"/>
      <c r="C655" s="2"/>
    </row>
    <row r="656" spans="1:4">
      <c r="B656" s="2"/>
      <c r="C656" s="2"/>
    </row>
    <row r="657" spans="2:3">
      <c r="B657" s="2"/>
      <c r="C657" s="2"/>
    </row>
    <row r="658" spans="2:3">
      <c r="B658" s="2"/>
      <c r="C658" s="2"/>
    </row>
    <row r="659" spans="2:3">
      <c r="B659" s="2"/>
      <c r="C659" s="2"/>
    </row>
    <row r="660" spans="2:3">
      <c r="B660" s="2"/>
      <c r="C660" s="2"/>
    </row>
    <row r="661" spans="2:3">
      <c r="B661" s="2"/>
      <c r="C661" s="2"/>
    </row>
    <row r="662" spans="2:3">
      <c r="B662" s="2"/>
      <c r="C662" s="2"/>
    </row>
    <row r="663" spans="2:3">
      <c r="B663" s="2"/>
      <c r="C663" s="2"/>
    </row>
    <row r="664" spans="2:3">
      <c r="B664" s="2"/>
      <c r="C664" s="2"/>
    </row>
    <row r="665" spans="2:3">
      <c r="B665" s="2"/>
      <c r="C665" s="2"/>
    </row>
    <row r="666" spans="2:3">
      <c r="B666" s="2"/>
      <c r="C666" s="2"/>
    </row>
    <row r="667" spans="2:3">
      <c r="B667" s="2"/>
      <c r="C667" s="2"/>
    </row>
    <row r="668" spans="2:3">
      <c r="B668" s="2"/>
      <c r="C668" s="2"/>
    </row>
    <row r="669" spans="2:3">
      <c r="B669" s="2"/>
      <c r="C669" s="2"/>
    </row>
    <row r="670" spans="2:3">
      <c r="B670" s="2"/>
      <c r="C670" s="2"/>
    </row>
    <row r="671" spans="2:3">
      <c r="B671" s="2"/>
      <c r="C671" s="2"/>
    </row>
    <row r="672" spans="2:3">
      <c r="B672" s="2"/>
      <c r="C672" s="2"/>
    </row>
    <row r="673" spans="2:3">
      <c r="B673" s="2"/>
      <c r="C673" s="2"/>
    </row>
    <row r="674" spans="2:3">
      <c r="B674" s="2"/>
      <c r="C674" s="2"/>
    </row>
    <row r="675" spans="2:3">
      <c r="B675" s="2"/>
      <c r="C675" s="2"/>
    </row>
    <row r="676" spans="2:3">
      <c r="B676" s="2"/>
      <c r="C676" s="2"/>
    </row>
    <row r="677" spans="2:3">
      <c r="B677" s="2"/>
      <c r="C677" s="2"/>
    </row>
    <row r="678" spans="2:3">
      <c r="B678" s="2"/>
      <c r="C678" s="2"/>
    </row>
    <row r="679" spans="2:3">
      <c r="B679" s="2"/>
      <c r="C679" s="2"/>
    </row>
    <row r="680" spans="2:3">
      <c r="B680" s="2"/>
      <c r="C680" s="2"/>
    </row>
    <row r="681" spans="2:3">
      <c r="B681" s="2"/>
      <c r="C681" s="2"/>
    </row>
    <row r="682" spans="2:3">
      <c r="B682" s="2"/>
      <c r="C682" s="2"/>
    </row>
    <row r="683" spans="2:3">
      <c r="B683" s="2"/>
      <c r="C683" s="2"/>
    </row>
    <row r="684" spans="2:3">
      <c r="B684" s="2"/>
      <c r="C684" s="2"/>
    </row>
    <row r="685" spans="2:3">
      <c r="B685" s="2"/>
      <c r="C685" s="2"/>
    </row>
    <row r="686" spans="2:3">
      <c r="B686" s="2"/>
      <c r="C686" s="2"/>
    </row>
    <row r="687" spans="2:3">
      <c r="B687" s="2"/>
      <c r="C687" s="2"/>
    </row>
    <row r="688" spans="2:3">
      <c r="B688" s="2"/>
      <c r="C688" s="2"/>
    </row>
    <row r="689" spans="2:3">
      <c r="B689" s="2"/>
      <c r="C689" s="2"/>
    </row>
    <row r="690" spans="2:3">
      <c r="B690" s="2"/>
      <c r="C690" s="2"/>
    </row>
    <row r="691" spans="2:3">
      <c r="B691" s="2"/>
      <c r="C691" s="2"/>
    </row>
    <row r="692" spans="2:3">
      <c r="B692" s="2"/>
      <c r="C692" s="2"/>
    </row>
    <row r="693" spans="2:3">
      <c r="B693" s="2"/>
      <c r="C693" s="2"/>
    </row>
    <row r="694" spans="2:3">
      <c r="B694" s="2"/>
      <c r="C694" s="2"/>
    </row>
    <row r="695" spans="2:3">
      <c r="B695" s="2"/>
      <c r="C695" s="2"/>
    </row>
    <row r="696" spans="2:3">
      <c r="B696" s="2"/>
      <c r="C696" s="2"/>
    </row>
    <row r="697" spans="2:3">
      <c r="B697" s="2"/>
      <c r="C697" s="2"/>
    </row>
    <row r="698" spans="2:3">
      <c r="B698" s="2"/>
      <c r="C698" s="2"/>
    </row>
    <row r="699" spans="2:3">
      <c r="B699" s="2"/>
      <c r="C699" s="2"/>
    </row>
    <row r="700" spans="2:3">
      <c r="B700" s="2"/>
      <c r="C700" s="2"/>
    </row>
    <row r="701" spans="2:3">
      <c r="B701" s="2"/>
      <c r="C701" s="2"/>
    </row>
    <row r="702" spans="2:3">
      <c r="B702" s="2"/>
      <c r="C702" s="2"/>
    </row>
    <row r="703" spans="2:3">
      <c r="B703" s="2"/>
      <c r="C703" s="2"/>
    </row>
    <row r="704" spans="2:3">
      <c r="B704" s="2"/>
      <c r="C704" s="2"/>
    </row>
    <row r="705" spans="2:3">
      <c r="B705" s="2"/>
      <c r="C705" s="2"/>
    </row>
    <row r="706" spans="2:3">
      <c r="B706" s="2"/>
      <c r="C706" s="2"/>
    </row>
    <row r="707" spans="2:3">
      <c r="B707" s="2"/>
      <c r="C707" s="2"/>
    </row>
    <row r="708" spans="2:3">
      <c r="B708" s="2"/>
      <c r="C708" s="2"/>
    </row>
    <row r="709" spans="2:3">
      <c r="B709" s="2"/>
      <c r="C709" s="2"/>
    </row>
    <row r="710" spans="2:3">
      <c r="B710" s="2"/>
      <c r="C710" s="2"/>
    </row>
    <row r="711" spans="2:3">
      <c r="B711" s="2"/>
      <c r="C711" s="2"/>
    </row>
    <row r="712" spans="2:3">
      <c r="B712" s="2"/>
      <c r="C712" s="2"/>
    </row>
    <row r="713" spans="2:3">
      <c r="B713" s="2"/>
      <c r="C713" s="2"/>
    </row>
    <row r="714" spans="2:3">
      <c r="B714" s="2"/>
      <c r="C714" s="2"/>
    </row>
    <row r="715" spans="2:3">
      <c r="B715" s="2"/>
      <c r="C715" s="2"/>
    </row>
    <row r="716" spans="2:3">
      <c r="B716" s="2"/>
      <c r="C716" s="2"/>
    </row>
    <row r="717" spans="2:3">
      <c r="B717" s="2"/>
      <c r="C717" s="2"/>
    </row>
    <row r="718" spans="2:3">
      <c r="B718" s="2"/>
      <c r="C718" s="2"/>
    </row>
    <row r="719" spans="2:3">
      <c r="B719" s="2"/>
      <c r="C719" s="2"/>
    </row>
    <row r="720" spans="2:3">
      <c r="B720" s="2"/>
      <c r="C720" s="2"/>
    </row>
    <row r="721" spans="2:3">
      <c r="B721" s="2"/>
      <c r="C721" s="2"/>
    </row>
    <row r="722" spans="2:3">
      <c r="B722" s="2"/>
      <c r="C722" s="2"/>
    </row>
    <row r="723" spans="2:3">
      <c r="B723" s="2"/>
      <c r="C723" s="2"/>
    </row>
    <row r="724" spans="2:3">
      <c r="B724" s="2"/>
      <c r="C724" s="2"/>
    </row>
    <row r="725" spans="2:3">
      <c r="B725" s="2"/>
      <c r="C725" s="2"/>
    </row>
    <row r="726" spans="2:3">
      <c r="B726" s="2"/>
      <c r="C726" s="2"/>
    </row>
    <row r="727" spans="2:3">
      <c r="B727" s="2"/>
      <c r="C727" s="2"/>
    </row>
    <row r="728" spans="2:3">
      <c r="B728" s="2"/>
      <c r="C728" s="2"/>
    </row>
    <row r="729" spans="2:3">
      <c r="B729" s="2"/>
      <c r="C729" s="2"/>
    </row>
    <row r="730" spans="2:3">
      <c r="B730" s="2"/>
      <c r="C730" s="2"/>
    </row>
    <row r="731" spans="2:3">
      <c r="B731" s="2"/>
      <c r="C731" s="2"/>
    </row>
    <row r="732" spans="2:3">
      <c r="B732" s="2"/>
      <c r="C732" s="2"/>
    </row>
    <row r="733" spans="2:3">
      <c r="B733" s="2"/>
      <c r="C733" s="2"/>
    </row>
    <row r="734" spans="2:3">
      <c r="B734" s="2"/>
      <c r="C734" s="2"/>
    </row>
    <row r="735" spans="2:3">
      <c r="B735" s="2"/>
      <c r="C735" s="2"/>
    </row>
    <row r="736" spans="2:3">
      <c r="B736" s="2"/>
      <c r="C736" s="2"/>
    </row>
    <row r="737" spans="2:3">
      <c r="B737" s="2"/>
      <c r="C737" s="2"/>
    </row>
    <row r="738" spans="2:3">
      <c r="B738" s="2"/>
      <c r="C738" s="2"/>
    </row>
    <row r="739" spans="2:3">
      <c r="B739" s="2"/>
      <c r="C739" s="2"/>
    </row>
    <row r="740" spans="2:3">
      <c r="B740" s="2"/>
      <c r="C740" s="2"/>
    </row>
    <row r="741" spans="2:3">
      <c r="B741" s="2"/>
      <c r="C741" s="2"/>
    </row>
    <row r="742" spans="2:3">
      <c r="B742" s="2"/>
      <c r="C742" s="2"/>
    </row>
    <row r="743" spans="2:3">
      <c r="B743" s="2"/>
      <c r="C743" s="2"/>
    </row>
    <row r="744" spans="2:3">
      <c r="B744" s="2"/>
      <c r="C744" s="2"/>
    </row>
    <row r="745" spans="2:3">
      <c r="B745" s="2"/>
      <c r="C745" s="2"/>
    </row>
    <row r="746" spans="2:3">
      <c r="B746" s="2"/>
      <c r="C746" s="2"/>
    </row>
    <row r="747" spans="2:3">
      <c r="B747" s="2"/>
      <c r="C747" s="2"/>
    </row>
    <row r="748" spans="2:3">
      <c r="B748" s="2"/>
      <c r="C748" s="2"/>
    </row>
    <row r="749" spans="2:3">
      <c r="B749" s="2"/>
      <c r="C749" s="2"/>
    </row>
    <row r="750" spans="2:3">
      <c r="B750" s="2"/>
      <c r="C750" s="2"/>
    </row>
    <row r="751" spans="2:3">
      <c r="B751" s="2"/>
      <c r="C751" s="2"/>
    </row>
    <row r="752" spans="2:3">
      <c r="B752" s="2"/>
      <c r="C752" s="2"/>
    </row>
    <row r="753" spans="2:3">
      <c r="B753" s="2"/>
      <c r="C753" s="2"/>
    </row>
    <row r="754" spans="2:3">
      <c r="B754" s="2"/>
      <c r="C754" s="2"/>
    </row>
    <row r="755" spans="2:3">
      <c r="B755" s="2"/>
      <c r="C755" s="2"/>
    </row>
    <row r="756" spans="2:3">
      <c r="B756" s="2"/>
      <c r="C756" s="2"/>
    </row>
    <row r="757" spans="2:3">
      <c r="B757" s="2"/>
      <c r="C757" s="2"/>
    </row>
    <row r="758" spans="2:3">
      <c r="B758" s="2"/>
      <c r="C758" s="2"/>
    </row>
    <row r="759" spans="2:3">
      <c r="B759" s="2"/>
      <c r="C759" s="2"/>
    </row>
    <row r="760" spans="2:3">
      <c r="B760" s="2"/>
      <c r="C760" s="2"/>
    </row>
    <row r="761" spans="2:3">
      <c r="B761" s="2"/>
      <c r="C761" s="2"/>
    </row>
    <row r="762" spans="2:3">
      <c r="B762" s="2"/>
      <c r="C762" s="2"/>
    </row>
    <row r="763" spans="2:3">
      <c r="B763" s="2"/>
      <c r="C763" s="2"/>
    </row>
    <row r="764" spans="2:3">
      <c r="B764" s="2"/>
      <c r="C764" s="2"/>
    </row>
    <row r="765" spans="2:3">
      <c r="B765" s="2"/>
      <c r="C765" s="2"/>
    </row>
    <row r="766" spans="2:3">
      <c r="B766" s="2"/>
      <c r="C766" s="2"/>
    </row>
    <row r="767" spans="2:3">
      <c r="B767" s="2"/>
      <c r="C767" s="2"/>
    </row>
    <row r="768" spans="2:3">
      <c r="B768" s="2"/>
      <c r="C768" s="2"/>
    </row>
    <row r="769" spans="2:3">
      <c r="B769" s="2"/>
      <c r="C769" s="2"/>
    </row>
    <row r="770" spans="2:3">
      <c r="B770" s="2"/>
      <c r="C770" s="2"/>
    </row>
    <row r="771" spans="2:3">
      <c r="B771" s="2"/>
      <c r="C771" s="2"/>
    </row>
    <row r="772" spans="2:3">
      <c r="B772" s="2"/>
      <c r="C772" s="2"/>
    </row>
    <row r="773" spans="2:3">
      <c r="B773" s="2"/>
      <c r="C773" s="2"/>
    </row>
    <row r="774" spans="2:3">
      <c r="B774" s="2"/>
      <c r="C774" s="2"/>
    </row>
    <row r="775" spans="2:3">
      <c r="B775" s="2"/>
      <c r="C775" s="2"/>
    </row>
    <row r="776" spans="2:3">
      <c r="B776" s="2"/>
      <c r="C776" s="2"/>
    </row>
    <row r="777" spans="2:3">
      <c r="B777" s="2"/>
      <c r="C777" s="2"/>
    </row>
    <row r="778" spans="2:3">
      <c r="B778" s="2"/>
      <c r="C778" s="2"/>
    </row>
    <row r="779" spans="2:3">
      <c r="B779" s="2"/>
      <c r="C779" s="2"/>
    </row>
    <row r="780" spans="2:3">
      <c r="B780" s="2"/>
      <c r="C780" s="2"/>
    </row>
    <row r="781" spans="2:3">
      <c r="B781" s="2"/>
      <c r="C781" s="2"/>
    </row>
    <row r="782" spans="2:3">
      <c r="B782" s="2"/>
      <c r="C782" s="2"/>
    </row>
    <row r="783" spans="2:3">
      <c r="B783" s="2"/>
      <c r="C783" s="2"/>
    </row>
    <row r="784" spans="2:3">
      <c r="B784" s="2"/>
      <c r="C784" s="2"/>
    </row>
    <row r="785" spans="2:3">
      <c r="B785" s="2"/>
      <c r="C785" s="2"/>
    </row>
    <row r="786" spans="2:3">
      <c r="B786" s="2"/>
      <c r="C786" s="2"/>
    </row>
    <row r="787" spans="2:3">
      <c r="B787" s="2"/>
      <c r="C787" s="2"/>
    </row>
    <row r="788" spans="2:3">
      <c r="B788" s="2"/>
      <c r="C788" s="2"/>
    </row>
    <row r="789" spans="2:3">
      <c r="B789" s="2"/>
      <c r="C789" s="2"/>
    </row>
    <row r="790" spans="2:3">
      <c r="B790" s="2"/>
      <c r="C790" s="2"/>
    </row>
    <row r="791" spans="2:3">
      <c r="B791" s="2"/>
      <c r="C791" s="2"/>
    </row>
    <row r="792" spans="2:3">
      <c r="B792" s="2"/>
      <c r="C792" s="2"/>
    </row>
    <row r="793" spans="2:3">
      <c r="B793" s="2"/>
      <c r="C793" s="2"/>
    </row>
    <row r="794" spans="2:3">
      <c r="B794" s="2"/>
      <c r="C794" s="2"/>
    </row>
    <row r="795" spans="2:3">
      <c r="B795" s="2"/>
      <c r="C795" s="2"/>
    </row>
    <row r="796" spans="2:3">
      <c r="B796" s="2"/>
      <c r="C796" s="2"/>
    </row>
    <row r="797" spans="2:3">
      <c r="B797" s="2"/>
      <c r="C797" s="2"/>
    </row>
    <row r="798" spans="2:3">
      <c r="B798" s="2"/>
      <c r="C798" s="2"/>
    </row>
    <row r="799" spans="2:3">
      <c r="B799" s="2"/>
      <c r="C799" s="2"/>
    </row>
    <row r="800" spans="2:3">
      <c r="B800" s="2"/>
      <c r="C800" s="2"/>
    </row>
    <row r="801" spans="2:3">
      <c r="B801" s="2"/>
      <c r="C801" s="2"/>
    </row>
    <row r="802" spans="2:3">
      <c r="B802" s="2"/>
      <c r="C802" s="2"/>
    </row>
    <row r="803" spans="2:3">
      <c r="B803" s="2"/>
      <c r="C803" s="2"/>
    </row>
    <row r="804" spans="2:3">
      <c r="B804" s="2"/>
      <c r="C804" s="2"/>
    </row>
    <row r="805" spans="2:3">
      <c r="B805" s="2"/>
      <c r="C805" s="2"/>
    </row>
    <row r="806" spans="2:3">
      <c r="B806" s="2"/>
      <c r="C806" s="2"/>
    </row>
    <row r="807" spans="2:3">
      <c r="B807" s="2"/>
      <c r="C807" s="2"/>
    </row>
    <row r="808" spans="2:3">
      <c r="B808" s="2"/>
      <c r="C808" s="2"/>
    </row>
    <row r="809" spans="2:3">
      <c r="B809" s="2"/>
      <c r="C809" s="2"/>
    </row>
    <row r="810" spans="2:3">
      <c r="B810" s="2"/>
      <c r="C810" s="2"/>
    </row>
    <row r="811" spans="2:3">
      <c r="B811" s="2"/>
      <c r="C811" s="2"/>
    </row>
    <row r="812" spans="2:3">
      <c r="B812" s="2"/>
      <c r="C812" s="2"/>
    </row>
    <row r="813" spans="2:3">
      <c r="B813" s="2"/>
      <c r="C813" s="2"/>
    </row>
    <row r="814" spans="2:3">
      <c r="B814" s="2"/>
      <c r="C814" s="2"/>
    </row>
    <row r="815" spans="2:3">
      <c r="B815" s="2"/>
      <c r="C815" s="2"/>
    </row>
    <row r="816" spans="2:3">
      <c r="B816" s="2"/>
      <c r="C816" s="2"/>
    </row>
    <row r="817" spans="2:3">
      <c r="B817" s="2"/>
      <c r="C817" s="2"/>
    </row>
    <row r="818" spans="2:3">
      <c r="B818" s="2"/>
      <c r="C818" s="2"/>
    </row>
    <row r="819" spans="2:3">
      <c r="B819" s="2"/>
      <c r="C819" s="2"/>
    </row>
    <row r="820" spans="2:3">
      <c r="B820" s="2"/>
      <c r="C820" s="2"/>
    </row>
    <row r="821" spans="2:3">
      <c r="B821" s="2"/>
      <c r="C821" s="2"/>
    </row>
    <row r="822" spans="2:3">
      <c r="B822" s="2"/>
      <c r="C822" s="2"/>
    </row>
    <row r="823" spans="2:3">
      <c r="B823" s="2"/>
      <c r="C823" s="2"/>
    </row>
    <row r="824" spans="2:3">
      <c r="B824" s="2"/>
      <c r="C824" s="2"/>
    </row>
    <row r="825" spans="2:3">
      <c r="B825" s="2"/>
      <c r="C825" s="2"/>
    </row>
    <row r="826" spans="2:3">
      <c r="B826" s="2"/>
      <c r="C826" s="2"/>
    </row>
    <row r="827" spans="2:3">
      <c r="B827" s="2"/>
      <c r="C827" s="2"/>
    </row>
    <row r="828" spans="2:3">
      <c r="B828" s="2"/>
      <c r="C828" s="2"/>
    </row>
    <row r="829" spans="2:3">
      <c r="B829" s="2"/>
      <c r="C829" s="2"/>
    </row>
    <row r="830" spans="2:3">
      <c r="B830" s="2"/>
      <c r="C830" s="2"/>
    </row>
    <row r="831" spans="2:3">
      <c r="B831" s="2"/>
      <c r="C831" s="2"/>
    </row>
    <row r="832" spans="2:3">
      <c r="B832" s="2"/>
      <c r="C832" s="2"/>
    </row>
    <row r="833" spans="2:3">
      <c r="B833" s="2"/>
      <c r="C833" s="2"/>
    </row>
    <row r="834" spans="2:3">
      <c r="B834" s="2"/>
      <c r="C834" s="2"/>
    </row>
    <row r="835" spans="2:3">
      <c r="B835" s="2"/>
      <c r="C835" s="2"/>
    </row>
    <row r="836" spans="2:3">
      <c r="B836" s="2"/>
      <c r="C836" s="2"/>
    </row>
    <row r="837" spans="2:3">
      <c r="B837" s="2"/>
      <c r="C837" s="2"/>
    </row>
    <row r="838" spans="2:3">
      <c r="B838" s="2"/>
      <c r="C838" s="2"/>
    </row>
    <row r="839" spans="2:3">
      <c r="B839" s="2"/>
      <c r="C839" s="2"/>
    </row>
    <row r="840" spans="2:3">
      <c r="B840" s="2"/>
      <c r="C840" s="2"/>
    </row>
    <row r="841" spans="2:3">
      <c r="B841" s="2"/>
      <c r="C841" s="2"/>
    </row>
    <row r="842" spans="2:3">
      <c r="B842" s="2"/>
      <c r="C842" s="2"/>
    </row>
    <row r="843" spans="2:3">
      <c r="B843" s="2"/>
      <c r="C843" s="2"/>
    </row>
    <row r="844" spans="2:3">
      <c r="B844" s="2"/>
      <c r="C844" s="2"/>
    </row>
    <row r="845" spans="2:3">
      <c r="B845" s="2"/>
      <c r="C845" s="2"/>
    </row>
    <row r="846" spans="2:3">
      <c r="B846" s="2"/>
      <c r="C846" s="2"/>
    </row>
    <row r="847" spans="2:3">
      <c r="B847" s="2"/>
      <c r="C847" s="2"/>
    </row>
    <row r="848" spans="2:3">
      <c r="B848" s="2"/>
      <c r="C848" s="2"/>
    </row>
    <row r="849" spans="2:3">
      <c r="B849" s="2"/>
      <c r="C849" s="2"/>
    </row>
    <row r="850" spans="2:3">
      <c r="B850" s="2"/>
      <c r="C850" s="2"/>
    </row>
    <row r="851" spans="2:3">
      <c r="B851" s="2"/>
      <c r="C851" s="2"/>
    </row>
    <row r="852" spans="2:3">
      <c r="B852" s="2"/>
      <c r="C852" s="2"/>
    </row>
    <row r="853" spans="2:3">
      <c r="B853" s="2"/>
      <c r="C853" s="2"/>
    </row>
    <row r="854" spans="2:3">
      <c r="B854" s="2"/>
      <c r="C854" s="2"/>
    </row>
    <row r="855" spans="2:3">
      <c r="B855" s="2"/>
      <c r="C855" s="2"/>
    </row>
    <row r="856" spans="2:3">
      <c r="B856" s="2"/>
      <c r="C856" s="2"/>
    </row>
    <row r="857" spans="2:3">
      <c r="B857" s="2"/>
      <c r="C857" s="2"/>
    </row>
    <row r="858" spans="2:3">
      <c r="B858" s="2"/>
      <c r="C858" s="2"/>
    </row>
    <row r="859" spans="2:3">
      <c r="B859" s="2"/>
      <c r="C859" s="2"/>
    </row>
    <row r="860" spans="2:3">
      <c r="B860" s="2"/>
      <c r="C860" s="2"/>
    </row>
    <row r="861" spans="2:3">
      <c r="B861" s="2"/>
      <c r="C861" s="2"/>
    </row>
    <row r="862" spans="2:3">
      <c r="B862" s="2"/>
      <c r="C862" s="2"/>
    </row>
    <row r="863" spans="2:3">
      <c r="B863" s="2"/>
      <c r="C863" s="2"/>
    </row>
    <row r="864" spans="2:3">
      <c r="B864" s="2"/>
      <c r="C864" s="2"/>
    </row>
    <row r="865" spans="2:3">
      <c r="B865" s="2"/>
      <c r="C865" s="2"/>
    </row>
    <row r="866" spans="2:3">
      <c r="B866" s="2"/>
      <c r="C866" s="2"/>
    </row>
    <row r="867" spans="2:3">
      <c r="B867" s="2"/>
      <c r="C867" s="2"/>
    </row>
    <row r="868" spans="2:3">
      <c r="B868" s="2"/>
      <c r="C868" s="2"/>
    </row>
    <row r="869" spans="2:3">
      <c r="B869" s="2"/>
      <c r="C869" s="2"/>
    </row>
    <row r="870" spans="2:3">
      <c r="B870" s="2"/>
      <c r="C870" s="2"/>
    </row>
    <row r="871" spans="2:3">
      <c r="B871" s="2"/>
      <c r="C871" s="2"/>
    </row>
    <row r="872" spans="2:3">
      <c r="B872" s="2"/>
      <c r="C872" s="2"/>
    </row>
    <row r="873" spans="2:3">
      <c r="B873" s="2"/>
      <c r="C873" s="2"/>
    </row>
    <row r="874" spans="2:3">
      <c r="B874" s="2"/>
      <c r="C874" s="2"/>
    </row>
    <row r="875" spans="2:3">
      <c r="B875" s="2"/>
      <c r="C875" s="2"/>
    </row>
    <row r="876" spans="2:3">
      <c r="B876" s="2"/>
      <c r="C876" s="2"/>
    </row>
    <row r="877" spans="2:3">
      <c r="B877" s="2"/>
      <c r="C877" s="2"/>
    </row>
    <row r="878" spans="2:3">
      <c r="B878" s="2"/>
      <c r="C878" s="2"/>
    </row>
    <row r="879" spans="2:3">
      <c r="B879" s="2"/>
      <c r="C879" s="2"/>
    </row>
    <row r="880" spans="2:3">
      <c r="B880" s="2"/>
      <c r="C880" s="2"/>
    </row>
    <row r="881" spans="2:3">
      <c r="B881" s="2"/>
      <c r="C881" s="2"/>
    </row>
    <row r="882" spans="2:3">
      <c r="B882" s="2"/>
      <c r="C882" s="2"/>
    </row>
    <row r="883" spans="2:3">
      <c r="B883" s="2"/>
      <c r="C883" s="2"/>
    </row>
    <row r="884" spans="2:3">
      <c r="B884" s="2"/>
      <c r="C884" s="2"/>
    </row>
    <row r="885" spans="2:3">
      <c r="B885" s="2"/>
      <c r="C885" s="2"/>
    </row>
    <row r="886" spans="2:3">
      <c r="B886" s="2"/>
      <c r="C886" s="2"/>
    </row>
    <row r="887" spans="2:3">
      <c r="B887" s="2"/>
      <c r="C887" s="2"/>
    </row>
    <row r="888" spans="2:3">
      <c r="B888" s="2"/>
      <c r="C888" s="2"/>
    </row>
    <row r="889" spans="2:3">
      <c r="B889" s="2"/>
      <c r="C889" s="2"/>
    </row>
    <row r="890" spans="2:3">
      <c r="B890" s="2"/>
      <c r="C890" s="2"/>
    </row>
    <row r="891" spans="2:3">
      <c r="B891" s="2"/>
      <c r="C891" s="2"/>
    </row>
    <row r="892" spans="2:3">
      <c r="B892" s="2"/>
      <c r="C892" s="2"/>
    </row>
    <row r="893" spans="2:3">
      <c r="B893" s="2"/>
      <c r="C893" s="2"/>
    </row>
    <row r="894" spans="2:3">
      <c r="B894" s="2"/>
      <c r="C894" s="2"/>
    </row>
    <row r="895" spans="2:3">
      <c r="B895" s="2"/>
      <c r="C895" s="2"/>
    </row>
    <row r="896" spans="2:3">
      <c r="B896" s="2"/>
      <c r="C896" s="2"/>
    </row>
    <row r="897" spans="2:3">
      <c r="B897" s="2"/>
      <c r="C897" s="2"/>
    </row>
    <row r="898" spans="2:3">
      <c r="B898" s="2"/>
      <c r="C898" s="2"/>
    </row>
    <row r="899" spans="2:3">
      <c r="B899" s="2"/>
      <c r="C899" s="2"/>
    </row>
    <row r="900" spans="2:3">
      <c r="B900" s="2"/>
      <c r="C900" s="2"/>
    </row>
    <row r="901" spans="2:3">
      <c r="B901" s="2"/>
      <c r="C901" s="2"/>
    </row>
    <row r="902" spans="2:3">
      <c r="B902" s="2"/>
      <c r="C902" s="2"/>
    </row>
    <row r="903" spans="2:3">
      <c r="B903" s="2"/>
      <c r="C903" s="2"/>
    </row>
    <row r="904" spans="2:3">
      <c r="B904" s="2"/>
      <c r="C904" s="2"/>
    </row>
    <row r="905" spans="2:3">
      <c r="B905" s="2"/>
      <c r="C905" s="2"/>
    </row>
    <row r="906" spans="2:3">
      <c r="B906" s="2"/>
      <c r="C906" s="2"/>
    </row>
    <row r="907" spans="2:3">
      <c r="B907" s="2"/>
      <c r="C907" s="2"/>
    </row>
    <row r="908" spans="2:3">
      <c r="B908" s="2"/>
      <c r="C908" s="2"/>
    </row>
    <row r="909" spans="2:3">
      <c r="B909" s="2"/>
      <c r="C909" s="2"/>
    </row>
    <row r="910" spans="2:3">
      <c r="B910" s="2"/>
      <c r="C910" s="2"/>
    </row>
    <row r="911" spans="2:3">
      <c r="B911" s="2"/>
      <c r="C911" s="2"/>
    </row>
    <row r="912" spans="2:3">
      <c r="B912" s="2"/>
      <c r="C912" s="2"/>
    </row>
    <row r="913" spans="2:3">
      <c r="B913" s="2"/>
      <c r="C913" s="2"/>
    </row>
    <row r="914" spans="2:3">
      <c r="B914" s="2"/>
      <c r="C914" s="2"/>
    </row>
    <row r="915" spans="2:3">
      <c r="B915" s="2"/>
      <c r="C915" s="2"/>
    </row>
    <row r="916" spans="2:3">
      <c r="B916" s="2"/>
      <c r="C916" s="2"/>
    </row>
    <row r="917" spans="2:3">
      <c r="B917" s="2"/>
      <c r="C917" s="2"/>
    </row>
    <row r="918" spans="2:3">
      <c r="B918" s="2"/>
      <c r="C918" s="2"/>
    </row>
    <row r="919" spans="2:3">
      <c r="B919" s="2"/>
      <c r="C919" s="2"/>
    </row>
    <row r="920" spans="2:3">
      <c r="B920" s="2"/>
      <c r="C920" s="2"/>
    </row>
    <row r="921" spans="2:3">
      <c r="B921" s="2"/>
      <c r="C921" s="2"/>
    </row>
    <row r="922" spans="2:3">
      <c r="B922" s="2"/>
      <c r="C922" s="2"/>
    </row>
    <row r="923" spans="2:3">
      <c r="B923" s="2"/>
      <c r="C923" s="2"/>
    </row>
    <row r="924" spans="2:3">
      <c r="B924" s="2"/>
      <c r="C924" s="2"/>
    </row>
    <row r="925" spans="2:3">
      <c r="B925" s="2"/>
      <c r="C925" s="2"/>
    </row>
    <row r="926" spans="2:3">
      <c r="B926" s="2"/>
      <c r="C926" s="2"/>
    </row>
    <row r="927" spans="2:3">
      <c r="B927" s="2"/>
      <c r="C927" s="2"/>
    </row>
    <row r="928" spans="2:3">
      <c r="B928" s="2"/>
      <c r="C928" s="2"/>
    </row>
    <row r="929" spans="2:3">
      <c r="B929" s="2"/>
      <c r="C929" s="2"/>
    </row>
    <row r="930" spans="2:3">
      <c r="B930" s="2"/>
      <c r="C930" s="2"/>
    </row>
    <row r="931" spans="2:3">
      <c r="B931" s="2"/>
      <c r="C931" s="2"/>
    </row>
    <row r="932" spans="2:3">
      <c r="B932" s="2"/>
      <c r="C932" s="2"/>
    </row>
    <row r="933" spans="2:3">
      <c r="B933" s="2"/>
      <c r="C933" s="2"/>
    </row>
    <row r="934" spans="2:3">
      <c r="B934" s="2"/>
      <c r="C934" s="2"/>
    </row>
    <row r="935" spans="2:3">
      <c r="B935" s="2"/>
      <c r="C935" s="2"/>
    </row>
    <row r="936" spans="2:3">
      <c r="B936" s="2"/>
      <c r="C936" s="2"/>
    </row>
    <row r="937" spans="2:3">
      <c r="B937" s="2"/>
      <c r="C937" s="2"/>
    </row>
    <row r="938" spans="2:3">
      <c r="B938" s="2"/>
      <c r="C938" s="2"/>
    </row>
    <row r="939" spans="2:3">
      <c r="B939" s="2"/>
      <c r="C939" s="2"/>
    </row>
    <row r="940" spans="2:3">
      <c r="B940" s="2"/>
      <c r="C940" s="2"/>
    </row>
    <row r="941" spans="2:3">
      <c r="B941" s="2"/>
      <c r="C941" s="2"/>
    </row>
    <row r="942" spans="2:3">
      <c r="B942" s="2"/>
      <c r="C942" s="2"/>
    </row>
    <row r="943" spans="2:3">
      <c r="B943" s="2"/>
      <c r="C943" s="2"/>
    </row>
    <row r="944" spans="2:3">
      <c r="B944" s="2"/>
      <c r="C944" s="2"/>
    </row>
    <row r="945" spans="2:3">
      <c r="B945" s="2"/>
      <c r="C945" s="2"/>
    </row>
    <row r="946" spans="2:3">
      <c r="B946" s="2"/>
      <c r="C946" s="2"/>
    </row>
    <row r="947" spans="2:3">
      <c r="B947" s="2"/>
      <c r="C947" s="2"/>
    </row>
    <row r="948" spans="2:3">
      <c r="B948" s="2"/>
      <c r="C948" s="2"/>
    </row>
    <row r="949" spans="2:3">
      <c r="B949" s="2"/>
      <c r="C949" s="2"/>
    </row>
    <row r="950" spans="2:3">
      <c r="B950" s="2"/>
      <c r="C950" s="2"/>
    </row>
    <row r="951" spans="2:3">
      <c r="B951" s="2"/>
      <c r="C951" s="2"/>
    </row>
    <row r="952" spans="2:3">
      <c r="B952" s="2"/>
      <c r="C952" s="2"/>
    </row>
    <row r="953" spans="2:3">
      <c r="B953" s="2"/>
      <c r="C953" s="2"/>
    </row>
    <row r="954" spans="2:3">
      <c r="B954" s="2"/>
      <c r="C954" s="2"/>
    </row>
    <row r="955" spans="2:3">
      <c r="B955" s="2"/>
      <c r="C955" s="2"/>
    </row>
    <row r="956" spans="2:3">
      <c r="B956" s="2"/>
      <c r="C956" s="2"/>
    </row>
    <row r="957" spans="2:3">
      <c r="B957" s="2"/>
      <c r="C957" s="2"/>
    </row>
    <row r="958" spans="2:3">
      <c r="B958" s="2"/>
      <c r="C958" s="2"/>
    </row>
    <row r="959" spans="2:3">
      <c r="B959" s="2"/>
      <c r="C959" s="2"/>
    </row>
    <row r="960" spans="2:3">
      <c r="B960" s="2"/>
      <c r="C960" s="2"/>
    </row>
    <row r="961" spans="2:3">
      <c r="B961" s="2"/>
      <c r="C961" s="2"/>
    </row>
    <row r="962" spans="2:3">
      <c r="B962" s="2"/>
      <c r="C962" s="2"/>
    </row>
    <row r="963" spans="2:3">
      <c r="B963" s="2"/>
      <c r="C963" s="2"/>
    </row>
    <row r="964" spans="2:3">
      <c r="B964" s="2"/>
      <c r="C964" s="2"/>
    </row>
    <row r="965" spans="2:3">
      <c r="B965" s="2"/>
      <c r="C965" s="2"/>
    </row>
    <row r="966" spans="2:3">
      <c r="B966" s="2"/>
      <c r="C966" s="2"/>
    </row>
    <row r="967" spans="2:3">
      <c r="B967" s="2"/>
      <c r="C967" s="2"/>
    </row>
    <row r="968" spans="2:3">
      <c r="B968" s="2"/>
      <c r="C968" s="2"/>
    </row>
    <row r="969" spans="2:3">
      <c r="B969" s="2"/>
      <c r="C969" s="2"/>
    </row>
    <row r="970" spans="2:3">
      <c r="B970" s="2"/>
      <c r="C970" s="2"/>
    </row>
    <row r="971" spans="2:3">
      <c r="B971" s="2"/>
      <c r="C971" s="2"/>
    </row>
    <row r="972" spans="2:3">
      <c r="B972" s="2"/>
      <c r="C972" s="2"/>
    </row>
    <row r="973" spans="2:3">
      <c r="B973" s="2"/>
      <c r="C973" s="2"/>
    </row>
    <row r="974" spans="2:3">
      <c r="B974" s="2"/>
      <c r="C974" s="2"/>
    </row>
    <row r="975" spans="2:3">
      <c r="B975" s="2"/>
      <c r="C975" s="2"/>
    </row>
    <row r="976" spans="2:3">
      <c r="B976" s="2"/>
      <c r="C976" s="2"/>
    </row>
    <row r="977" spans="2:3">
      <c r="B977" s="2"/>
      <c r="C977" s="2"/>
    </row>
    <row r="978" spans="2:3">
      <c r="B978" s="2"/>
      <c r="C978" s="2"/>
    </row>
    <row r="979" spans="2:3">
      <c r="B979" s="2"/>
      <c r="C979" s="2"/>
    </row>
    <row r="980" spans="2:3">
      <c r="B980" s="2"/>
      <c r="C980" s="2"/>
    </row>
    <row r="981" spans="2:3">
      <c r="B981" s="2"/>
      <c r="C981" s="2"/>
    </row>
    <row r="982" spans="2:3">
      <c r="B982" s="2"/>
      <c r="C982" s="2"/>
    </row>
    <row r="983" spans="2:3">
      <c r="B983" s="2"/>
      <c r="C983" s="2"/>
    </row>
    <row r="984" spans="2:3">
      <c r="B984" s="2"/>
      <c r="C984" s="2"/>
    </row>
    <row r="985" spans="2:3">
      <c r="B985" s="2"/>
      <c r="C985" s="2"/>
    </row>
    <row r="986" spans="2:3">
      <c r="B986" s="2"/>
      <c r="C986" s="2"/>
    </row>
    <row r="987" spans="2:3">
      <c r="B987" s="2"/>
      <c r="C987" s="2"/>
    </row>
    <row r="988" spans="2:3">
      <c r="B988" s="2"/>
      <c r="C988" s="2"/>
    </row>
    <row r="989" spans="2:3">
      <c r="B989" s="2"/>
      <c r="C989" s="2"/>
    </row>
    <row r="990" spans="2:3">
      <c r="B990" s="2"/>
      <c r="C990" s="2"/>
    </row>
    <row r="991" spans="2:3">
      <c r="B991" s="2"/>
      <c r="C991" s="2"/>
    </row>
    <row r="992" spans="2:3">
      <c r="B992" s="2"/>
      <c r="C992" s="2"/>
    </row>
    <row r="993" spans="2:3">
      <c r="B993" s="2"/>
      <c r="C993" s="2"/>
    </row>
    <row r="994" spans="2:3">
      <c r="B994" s="2"/>
      <c r="C994" s="2"/>
    </row>
    <row r="995" spans="2:3">
      <c r="B995" s="2"/>
      <c r="C995" s="2"/>
    </row>
    <row r="996" spans="2:3">
      <c r="B996" s="2"/>
      <c r="C996" s="2"/>
    </row>
    <row r="997" spans="2:3">
      <c r="B997" s="2"/>
      <c r="C997" s="2"/>
    </row>
    <row r="998" spans="2:3">
      <c r="B998" s="2"/>
      <c r="C998" s="2"/>
    </row>
    <row r="999" spans="2:3">
      <c r="B999" s="2"/>
      <c r="C999" s="2"/>
    </row>
    <row r="1000" spans="2:3">
      <c r="B1000" s="2"/>
      <c r="C1000" s="2"/>
    </row>
    <row r="1001" spans="2:3">
      <c r="B1001" s="2"/>
      <c r="C1001" s="2"/>
    </row>
    <row r="1002" spans="2:3">
      <c r="B1002" s="2"/>
      <c r="C1002" s="2"/>
    </row>
    <row r="1003" spans="2:3">
      <c r="B1003" s="2"/>
      <c r="C1003" s="2"/>
    </row>
    <row r="1004" spans="2:3">
      <c r="B1004" s="2"/>
      <c r="C1004" s="2"/>
    </row>
    <row r="1005" spans="2:3">
      <c r="B1005" s="2"/>
      <c r="C1005" s="2"/>
    </row>
    <row r="1006" spans="2:3">
      <c r="B1006" s="2"/>
      <c r="C1006" s="2"/>
    </row>
    <row r="1007" spans="2:3">
      <c r="B1007" s="2"/>
      <c r="C1007" s="2"/>
    </row>
    <row r="1008" spans="2:3">
      <c r="B1008" s="2"/>
      <c r="C1008" s="2"/>
    </row>
    <row r="1009" spans="2:3">
      <c r="B1009" s="2"/>
      <c r="C1009" s="2"/>
    </row>
    <row r="1010" spans="2:3">
      <c r="B1010" s="2"/>
      <c r="C1010" s="2"/>
    </row>
    <row r="1011" spans="2:3">
      <c r="B1011" s="2"/>
      <c r="C1011" s="2"/>
    </row>
    <row r="1012" spans="2:3">
      <c r="B1012" s="2"/>
      <c r="C1012" s="2"/>
    </row>
    <row r="1013" spans="2:3">
      <c r="B1013" s="2"/>
      <c r="C1013" s="2"/>
    </row>
    <row r="1014" spans="2:3">
      <c r="B1014" s="2"/>
      <c r="C1014" s="2"/>
    </row>
    <row r="1015" spans="2:3">
      <c r="B1015" s="2"/>
      <c r="C1015" s="2"/>
    </row>
    <row r="1016" spans="2:3">
      <c r="B1016" s="2"/>
      <c r="C1016" s="2"/>
    </row>
    <row r="1017" spans="2:3">
      <c r="B1017" s="2"/>
      <c r="C1017" s="2"/>
    </row>
    <row r="1018" spans="2:3">
      <c r="B1018" s="2"/>
      <c r="C1018" s="2"/>
    </row>
    <row r="1019" spans="2:3">
      <c r="B1019" s="2"/>
      <c r="C1019" s="2"/>
    </row>
    <row r="1020" spans="2:3">
      <c r="B1020" s="2"/>
      <c r="C1020" s="2"/>
    </row>
    <row r="1021" spans="2:3">
      <c r="B1021" s="2"/>
      <c r="C1021" s="2"/>
    </row>
    <row r="1022" spans="2:3">
      <c r="B1022" s="2"/>
      <c r="C1022" s="2"/>
    </row>
    <row r="1023" spans="2:3">
      <c r="B1023" s="2"/>
      <c r="C1023" s="2"/>
    </row>
    <row r="1024" spans="2:3">
      <c r="B1024" s="2"/>
      <c r="C1024" s="2"/>
    </row>
    <row r="1025" spans="2:3">
      <c r="B1025" s="2"/>
      <c r="C1025" s="2"/>
    </row>
    <row r="1026" spans="2:3">
      <c r="B1026" s="2"/>
      <c r="C1026" s="2"/>
    </row>
    <row r="1027" spans="2:3">
      <c r="B1027" s="2"/>
      <c r="C1027" s="2"/>
    </row>
    <row r="1028" spans="2:3">
      <c r="B1028" s="2"/>
      <c r="C1028" s="2"/>
    </row>
    <row r="1029" spans="2:3">
      <c r="B1029" s="2"/>
      <c r="C1029" s="2"/>
    </row>
    <row r="1030" spans="2:3">
      <c r="B1030" s="2"/>
      <c r="C1030" s="2"/>
    </row>
    <row r="1031" spans="2:3">
      <c r="B1031" s="2"/>
      <c r="C1031" s="2"/>
    </row>
    <row r="1032" spans="2:3">
      <c r="B1032" s="2"/>
      <c r="C1032" s="2"/>
    </row>
    <row r="1033" spans="2:3">
      <c r="B1033" s="2"/>
      <c r="C1033" s="2"/>
    </row>
    <row r="1034" spans="2:3">
      <c r="B1034" s="2"/>
      <c r="C1034" s="2"/>
    </row>
    <row r="1035" spans="2:3">
      <c r="B1035" s="2"/>
      <c r="C1035" s="2"/>
    </row>
    <row r="1036" spans="2:3">
      <c r="B1036" s="2"/>
      <c r="C1036" s="2"/>
    </row>
    <row r="1037" spans="2:3">
      <c r="B1037" s="2"/>
      <c r="C1037" s="2"/>
    </row>
    <row r="1038" spans="2:3">
      <c r="B1038" s="2"/>
      <c r="C1038" s="2"/>
    </row>
    <row r="1039" spans="2:3">
      <c r="B1039" s="2"/>
      <c r="C1039" s="2"/>
    </row>
    <row r="1040" spans="2:3">
      <c r="B1040" s="2"/>
      <c r="C1040" s="2"/>
    </row>
    <row r="1041" spans="2:3">
      <c r="B1041" s="2"/>
      <c r="C1041" s="2"/>
    </row>
    <row r="1042" spans="2:3">
      <c r="B1042" s="2"/>
      <c r="C1042" s="2"/>
    </row>
    <row r="1043" spans="2:3">
      <c r="B1043" s="2"/>
      <c r="C1043" s="2"/>
    </row>
    <row r="1044" spans="2:3">
      <c r="B1044" s="2"/>
      <c r="C1044" s="2"/>
    </row>
    <row r="1045" spans="2:3">
      <c r="B1045" s="2"/>
      <c r="C1045" s="2"/>
    </row>
    <row r="1046" spans="2:3">
      <c r="B1046" s="2"/>
      <c r="C1046" s="2"/>
    </row>
    <row r="1047" spans="2:3">
      <c r="B1047" s="2"/>
      <c r="C1047" s="2"/>
    </row>
    <row r="1048" spans="2:3">
      <c r="B1048" s="2"/>
      <c r="C1048" s="2"/>
    </row>
    <row r="1049" spans="2:3">
      <c r="B1049" s="2"/>
      <c r="C1049" s="2"/>
    </row>
    <row r="1050" spans="2:3">
      <c r="B1050" s="2"/>
      <c r="C1050" s="2"/>
    </row>
    <row r="1051" spans="2:3">
      <c r="B1051" s="2"/>
      <c r="C1051" s="2"/>
    </row>
    <row r="1052" spans="2:3">
      <c r="B1052" s="2"/>
      <c r="C1052" s="2"/>
    </row>
    <row r="1053" spans="2:3">
      <c r="B1053" s="2"/>
      <c r="C1053" s="2"/>
    </row>
    <row r="1054" spans="2:3">
      <c r="B1054" s="2"/>
      <c r="C1054" s="2"/>
    </row>
    <row r="1055" spans="2:3">
      <c r="B1055" s="2"/>
      <c r="C1055" s="2"/>
    </row>
    <row r="1056" spans="2:3">
      <c r="B1056" s="2"/>
      <c r="C1056" s="2"/>
    </row>
    <row r="1057" spans="2:3">
      <c r="B1057" s="2"/>
      <c r="C1057" s="2"/>
    </row>
    <row r="1058" spans="2:3">
      <c r="B1058" s="2"/>
      <c r="C1058" s="2"/>
    </row>
    <row r="1059" spans="2:3">
      <c r="B1059" s="2"/>
      <c r="C1059" s="2"/>
    </row>
    <row r="1060" spans="2:3">
      <c r="B1060" s="2"/>
      <c r="C1060" s="2"/>
    </row>
    <row r="1061" spans="2:3">
      <c r="B1061" s="2"/>
      <c r="C1061" s="2"/>
    </row>
    <row r="1062" spans="2:3">
      <c r="B1062" s="2"/>
      <c r="C1062" s="2"/>
    </row>
    <row r="1063" spans="2:3">
      <c r="B1063" s="2"/>
      <c r="C1063" s="2"/>
    </row>
    <row r="1064" spans="2:3">
      <c r="B1064" s="2"/>
      <c r="C1064" s="2"/>
    </row>
    <row r="1065" spans="2:3">
      <c r="B1065" s="2"/>
      <c r="C1065" s="2"/>
    </row>
    <row r="1066" spans="2:3">
      <c r="B1066" s="2"/>
      <c r="C1066" s="2"/>
    </row>
    <row r="1067" spans="2:3">
      <c r="B1067" s="2"/>
      <c r="C1067" s="2"/>
    </row>
    <row r="1068" spans="2:3">
      <c r="B1068" s="2"/>
      <c r="C1068" s="2"/>
    </row>
    <row r="1069" spans="2:3">
      <c r="B1069" s="2"/>
      <c r="C1069" s="2"/>
    </row>
    <row r="1070" spans="2:3">
      <c r="B1070" s="2"/>
      <c r="C1070" s="2"/>
    </row>
    <row r="1071" spans="2:3">
      <c r="B1071" s="2"/>
      <c r="C1071" s="2"/>
    </row>
    <row r="1072" spans="2:3">
      <c r="B1072" s="2"/>
      <c r="C1072" s="2"/>
    </row>
    <row r="1073" spans="2:3">
      <c r="B1073" s="2"/>
      <c r="C1073" s="2"/>
    </row>
    <row r="1074" spans="2:3">
      <c r="B1074" s="2"/>
      <c r="C1074" s="2"/>
    </row>
    <row r="1075" spans="2:3">
      <c r="B1075" s="2"/>
      <c r="C1075" s="2"/>
    </row>
    <row r="1076" spans="2:3">
      <c r="B1076" s="2"/>
      <c r="C1076" s="2"/>
    </row>
    <row r="1077" spans="2:3">
      <c r="B1077" s="2"/>
      <c r="C1077" s="2"/>
    </row>
    <row r="1078" spans="2:3">
      <c r="B1078" s="2"/>
      <c r="C1078" s="2"/>
    </row>
    <row r="1079" spans="2:3">
      <c r="B1079" s="2"/>
      <c r="C1079" s="2"/>
    </row>
    <row r="1080" spans="2:3">
      <c r="B1080" s="2"/>
      <c r="C1080" s="2"/>
    </row>
    <row r="1081" spans="2:3">
      <c r="B1081" s="2"/>
      <c r="C1081" s="2"/>
    </row>
    <row r="1082" spans="2:3">
      <c r="B1082" s="2"/>
      <c r="C1082" s="2"/>
    </row>
    <row r="1083" spans="2:3">
      <c r="B1083" s="2"/>
      <c r="C1083" s="2"/>
    </row>
    <row r="1084" spans="2:3">
      <c r="B1084" s="2"/>
      <c r="C1084" s="2"/>
    </row>
    <row r="1085" spans="2:3">
      <c r="B1085" s="2"/>
      <c r="C1085" s="2"/>
    </row>
    <row r="1086" spans="2:3">
      <c r="B1086" s="2"/>
      <c r="C1086" s="2"/>
    </row>
    <row r="1087" spans="2:3">
      <c r="B1087" s="2"/>
      <c r="C1087" s="2"/>
    </row>
    <row r="1088" spans="2:3">
      <c r="B1088" s="2"/>
      <c r="C1088" s="2"/>
    </row>
    <row r="1089" spans="2:3">
      <c r="B1089" s="2"/>
      <c r="C1089" s="2"/>
    </row>
    <row r="1090" spans="2:3">
      <c r="B1090" s="2"/>
      <c r="C1090" s="2"/>
    </row>
    <row r="1091" spans="2:3">
      <c r="B1091" s="2"/>
      <c r="C1091" s="2"/>
    </row>
    <row r="1092" spans="2:3">
      <c r="B1092" s="2"/>
      <c r="C1092" s="2"/>
    </row>
    <row r="1093" spans="2:3">
      <c r="B1093" s="2"/>
      <c r="C1093" s="2"/>
    </row>
    <row r="1094" spans="2:3">
      <c r="B1094" s="2"/>
      <c r="C1094" s="2"/>
    </row>
    <row r="1095" spans="2:3">
      <c r="B1095" s="2"/>
      <c r="C1095" s="2"/>
    </row>
    <row r="1096" spans="2:3">
      <c r="B1096" s="2"/>
      <c r="C1096" s="2"/>
    </row>
    <row r="1097" spans="2:3">
      <c r="B1097" s="2"/>
      <c r="C1097" s="2"/>
    </row>
    <row r="1098" spans="2:3">
      <c r="B1098" s="2"/>
      <c r="C1098" s="2"/>
    </row>
    <row r="1099" spans="2:3">
      <c r="B1099" s="2"/>
      <c r="C1099" s="2"/>
    </row>
    <row r="1100" spans="2:3">
      <c r="B1100" s="2"/>
      <c r="C1100" s="2"/>
    </row>
    <row r="1101" spans="2:3">
      <c r="B1101" s="2"/>
      <c r="C1101" s="2"/>
    </row>
    <row r="1102" spans="2:3">
      <c r="B1102" s="2"/>
      <c r="C1102" s="2"/>
    </row>
    <row r="1103" spans="2:3">
      <c r="B1103" s="2"/>
      <c r="C1103" s="2"/>
    </row>
    <row r="1104" spans="2:3">
      <c r="B1104" s="2"/>
      <c r="C1104" s="2"/>
    </row>
    <row r="1105" spans="2:3">
      <c r="B1105" s="2"/>
      <c r="C1105" s="2"/>
    </row>
    <row r="1106" spans="2:3">
      <c r="B1106" s="2"/>
      <c r="C1106" s="2"/>
    </row>
    <row r="1107" spans="2:3">
      <c r="B1107" s="2"/>
      <c r="C1107" s="2"/>
    </row>
    <row r="1108" spans="2:3">
      <c r="B1108" s="2"/>
      <c r="C1108" s="2"/>
    </row>
    <row r="1109" spans="2:3">
      <c r="B1109" s="2"/>
      <c r="C1109" s="2"/>
    </row>
    <row r="1110" spans="2:3">
      <c r="B1110" s="2"/>
      <c r="C1110" s="2"/>
    </row>
    <row r="1111" spans="2:3">
      <c r="B1111" s="2"/>
      <c r="C1111" s="2"/>
    </row>
    <row r="1112" spans="2:3">
      <c r="B1112" s="2"/>
      <c r="C1112" s="2"/>
    </row>
    <row r="1113" spans="2:3">
      <c r="B1113" s="2"/>
      <c r="C1113" s="2"/>
    </row>
    <row r="1114" spans="2:3">
      <c r="B1114" s="2"/>
      <c r="C1114" s="2"/>
    </row>
    <row r="1115" spans="2:3">
      <c r="B1115" s="2"/>
      <c r="C1115" s="2"/>
    </row>
    <row r="1116" spans="2:3">
      <c r="B1116" s="2"/>
      <c r="C1116" s="2"/>
    </row>
    <row r="1117" spans="2:3">
      <c r="B1117" s="2"/>
      <c r="C1117" s="2"/>
    </row>
    <row r="1118" spans="2:3">
      <c r="B1118" s="2"/>
      <c r="C1118" s="2"/>
    </row>
    <row r="1119" spans="2:3">
      <c r="B1119" s="2"/>
      <c r="C1119" s="2"/>
    </row>
    <row r="1120" spans="2:3">
      <c r="B1120" s="2"/>
      <c r="C1120" s="2"/>
    </row>
    <row r="1121" spans="2:3">
      <c r="B1121" s="2"/>
      <c r="C1121" s="2"/>
    </row>
    <row r="1122" spans="2:3">
      <c r="B1122" s="2"/>
      <c r="C1122" s="2"/>
    </row>
    <row r="1123" spans="2:3">
      <c r="B1123" s="2"/>
      <c r="C1123" s="2"/>
    </row>
    <row r="1124" spans="2:3">
      <c r="B1124" s="2"/>
      <c r="C1124" s="2"/>
    </row>
    <row r="1125" spans="2:3">
      <c r="B1125" s="2"/>
      <c r="C1125" s="2"/>
    </row>
    <row r="1126" spans="2:3">
      <c r="B1126" s="2"/>
      <c r="C1126" s="2"/>
    </row>
    <row r="1127" spans="2:3">
      <c r="B1127" s="2"/>
      <c r="C1127" s="2"/>
    </row>
    <row r="1128" spans="2:3">
      <c r="B1128" s="2"/>
      <c r="C1128" s="2"/>
    </row>
    <row r="1129" spans="2:3">
      <c r="B1129" s="2"/>
      <c r="C1129" s="2"/>
    </row>
    <row r="1130" spans="2:3">
      <c r="B1130" s="2"/>
      <c r="C1130" s="2"/>
    </row>
    <row r="1131" spans="2:3">
      <c r="B1131" s="2"/>
      <c r="C1131" s="2"/>
    </row>
    <row r="1132" spans="2:3">
      <c r="B1132" s="2"/>
      <c r="C1132" s="2"/>
    </row>
    <row r="1133" spans="2:3">
      <c r="B1133" s="2"/>
      <c r="C1133" s="2"/>
    </row>
    <row r="1134" spans="2:3">
      <c r="B1134" s="2"/>
      <c r="C1134" s="2"/>
    </row>
    <row r="1135" spans="2:3">
      <c r="B1135" s="2"/>
      <c r="C1135" s="2"/>
    </row>
    <row r="1136" spans="2:3">
      <c r="B1136" s="2"/>
      <c r="C1136" s="2"/>
    </row>
    <row r="1137" spans="2:3">
      <c r="B1137" s="2"/>
      <c r="C1137" s="2"/>
    </row>
    <row r="1138" spans="2:3">
      <c r="B1138" s="2"/>
      <c r="C1138" s="2"/>
    </row>
    <row r="1139" spans="2:3">
      <c r="B1139" s="2"/>
      <c r="C1139" s="2"/>
    </row>
    <row r="1140" spans="2:3">
      <c r="B1140" s="2"/>
      <c r="C1140" s="2"/>
    </row>
    <row r="1141" spans="2:3">
      <c r="B1141" s="2"/>
      <c r="C1141" s="2"/>
    </row>
    <row r="1142" spans="2:3">
      <c r="B1142" s="2"/>
      <c r="C1142" s="2"/>
    </row>
    <row r="1143" spans="2:3">
      <c r="B1143" s="2"/>
      <c r="C1143" s="2"/>
    </row>
    <row r="1144" spans="2:3">
      <c r="B1144" s="2"/>
      <c r="C1144" s="2"/>
    </row>
    <row r="1145" spans="2:3">
      <c r="B1145" s="2"/>
      <c r="C1145" s="2"/>
    </row>
    <row r="1146" spans="2:3">
      <c r="B1146" s="2"/>
      <c r="C1146" s="2"/>
    </row>
    <row r="1147" spans="2:3">
      <c r="B1147" s="2"/>
      <c r="C1147" s="2"/>
    </row>
    <row r="1148" spans="2:3">
      <c r="B1148" s="2"/>
      <c r="C1148" s="2"/>
    </row>
    <row r="1149" spans="2:3">
      <c r="B1149" s="2"/>
      <c r="C1149" s="2"/>
    </row>
    <row r="1150" spans="2:3">
      <c r="B1150" s="2"/>
      <c r="C1150" s="2"/>
    </row>
    <row r="1151" spans="2:3">
      <c r="B1151" s="2"/>
      <c r="C1151" s="2"/>
    </row>
    <row r="1152" spans="2:3">
      <c r="B1152" s="2"/>
      <c r="C1152" s="2"/>
    </row>
    <row r="1153" spans="2:3">
      <c r="B1153" s="2"/>
      <c r="C1153" s="2"/>
    </row>
    <row r="1154" spans="2:3">
      <c r="B1154" s="2"/>
      <c r="C1154" s="2"/>
    </row>
    <row r="1155" spans="2:3">
      <c r="B1155" s="2"/>
      <c r="C1155" s="2"/>
    </row>
    <row r="1156" spans="2:3">
      <c r="B1156" s="2"/>
      <c r="C1156" s="2"/>
    </row>
    <row r="1157" spans="2:3">
      <c r="B1157" s="2"/>
      <c r="C1157" s="2"/>
    </row>
    <row r="1158" spans="2:3">
      <c r="B1158" s="2"/>
      <c r="C1158" s="2"/>
    </row>
    <row r="1159" spans="2:3">
      <c r="B1159" s="2"/>
      <c r="C1159" s="2"/>
    </row>
    <row r="1160" spans="2:3">
      <c r="B1160" s="2"/>
      <c r="C1160" s="2"/>
    </row>
    <row r="1161" spans="2:3">
      <c r="B1161" s="2"/>
      <c r="C1161" s="2"/>
    </row>
    <row r="1162" spans="2:3">
      <c r="B1162" s="2"/>
      <c r="C1162" s="2"/>
    </row>
    <row r="1163" spans="2:3">
      <c r="B1163" s="2"/>
      <c r="C1163" s="2"/>
    </row>
    <row r="1164" spans="2:3">
      <c r="B1164" s="2"/>
      <c r="C1164" s="2"/>
    </row>
    <row r="1165" spans="2:3">
      <c r="B1165" s="2"/>
      <c r="C1165" s="2"/>
    </row>
    <row r="1166" spans="2:3">
      <c r="B1166" s="2"/>
      <c r="C1166" s="2"/>
    </row>
    <row r="1167" spans="2:3">
      <c r="B1167" s="2"/>
      <c r="C1167" s="2"/>
    </row>
    <row r="1168" spans="2:3">
      <c r="B1168" s="2"/>
      <c r="C1168" s="2"/>
    </row>
    <row r="1169" spans="2:3">
      <c r="B1169" s="2"/>
      <c r="C1169" s="2"/>
    </row>
    <row r="1170" spans="2:3">
      <c r="B1170" s="2"/>
      <c r="C1170" s="2"/>
    </row>
    <row r="1171" spans="2:3">
      <c r="B1171" s="2"/>
      <c r="C1171" s="2"/>
    </row>
    <row r="1172" spans="2:3">
      <c r="B1172" s="2"/>
      <c r="C1172" s="2"/>
    </row>
    <row r="1173" spans="2:3">
      <c r="B1173" s="2"/>
      <c r="C1173" s="2"/>
    </row>
    <row r="1174" spans="2:3">
      <c r="B1174" s="2"/>
      <c r="C1174" s="2"/>
    </row>
    <row r="1175" spans="2:3">
      <c r="B1175" s="2"/>
      <c r="C1175" s="2"/>
    </row>
    <row r="1176" spans="2:3">
      <c r="B1176" s="2"/>
      <c r="C1176" s="2"/>
    </row>
    <row r="1177" spans="2:3">
      <c r="B1177" s="2"/>
      <c r="C1177" s="2"/>
    </row>
    <row r="1178" spans="2:3">
      <c r="B1178" s="2"/>
      <c r="C1178" s="2"/>
    </row>
    <row r="1179" spans="2:3">
      <c r="B1179" s="2"/>
      <c r="C1179" s="2"/>
    </row>
    <row r="1180" spans="2:3">
      <c r="B1180" s="2"/>
      <c r="C1180" s="2"/>
    </row>
    <row r="1181" spans="2:3">
      <c r="B1181" s="2"/>
      <c r="C1181" s="2"/>
    </row>
    <row r="1182" spans="2:3">
      <c r="B1182" s="2"/>
      <c r="C1182" s="2"/>
    </row>
    <row r="1183" spans="2:3">
      <c r="B1183" s="2"/>
      <c r="C1183" s="2"/>
    </row>
    <row r="1184" spans="2:3">
      <c r="B1184" s="2"/>
      <c r="C1184" s="2"/>
    </row>
    <row r="1185" spans="2:3">
      <c r="B1185" s="2"/>
      <c r="C1185" s="2"/>
    </row>
    <row r="1186" spans="2:3">
      <c r="B1186" s="2"/>
      <c r="C1186" s="2"/>
    </row>
    <row r="1187" spans="2:3">
      <c r="B1187" s="2"/>
      <c r="C1187" s="2"/>
    </row>
    <row r="1188" spans="2:3">
      <c r="B1188" s="2"/>
      <c r="C1188" s="2"/>
    </row>
    <row r="1189" spans="2:3">
      <c r="B1189" s="2"/>
      <c r="C1189" s="2"/>
    </row>
    <row r="1190" spans="2:3">
      <c r="B1190" s="2"/>
      <c r="C1190" s="2"/>
    </row>
    <row r="1191" spans="2:3">
      <c r="B1191" s="2"/>
      <c r="C1191" s="2"/>
    </row>
    <row r="1192" spans="2:3">
      <c r="B1192" s="2"/>
      <c r="C1192" s="2"/>
    </row>
    <row r="1193" spans="2:3">
      <c r="B1193" s="2"/>
      <c r="C1193" s="2"/>
    </row>
    <row r="1194" spans="2:3">
      <c r="B1194" s="2"/>
      <c r="C1194" s="2"/>
    </row>
  </sheetData>
  <pageMargins left="0.7" right="0.7" top="0.75" bottom="0.75" header="0.3" footer="0.3"/>
  <pageSetup paperSize="9" firstPageNumber="58" orientation="landscape" useFirstPageNumber="1" r:id="rId1"/>
  <headerFooter>
    <oddFooter>&amp;LCommunity Services&amp;C&amp;P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>
  <dimension ref="A3:E1194"/>
  <sheetViews>
    <sheetView workbookViewId="0">
      <selection activeCell="C1" sqref="C1"/>
    </sheetView>
  </sheetViews>
  <sheetFormatPr defaultRowHeight="12.75"/>
  <cols>
    <col min="1" max="1" width="77.28515625" style="2" customWidth="1"/>
    <col min="2" max="2" width="14.5703125" style="3" customWidth="1"/>
    <col min="3" max="3" width="16.42578125" style="3" customWidth="1"/>
    <col min="4" max="4" width="18.7109375" style="17" customWidth="1"/>
    <col min="5" max="16384" width="9.140625" style="2"/>
  </cols>
  <sheetData>
    <row r="3" spans="1:5">
      <c r="A3" s="42"/>
      <c r="B3" s="43" t="s">
        <v>1537</v>
      </c>
      <c r="C3" s="4"/>
      <c r="D3" s="4"/>
    </row>
    <row r="4" spans="1:5" ht="38.25">
      <c r="A4" s="44" t="s">
        <v>1344</v>
      </c>
      <c r="B4" s="42" t="s">
        <v>1611</v>
      </c>
      <c r="C4" s="63" t="s">
        <v>1863</v>
      </c>
      <c r="D4" s="42" t="s">
        <v>1675</v>
      </c>
    </row>
    <row r="5" spans="1:5">
      <c r="A5" s="16" t="s">
        <v>1610</v>
      </c>
      <c r="B5" s="4"/>
      <c r="C5" s="4"/>
      <c r="D5" s="26"/>
    </row>
    <row r="6" spans="1:5">
      <c r="A6" s="14" t="s">
        <v>1463</v>
      </c>
      <c r="B6" s="4">
        <v>14975854</v>
      </c>
      <c r="C6" s="4">
        <v>3062611.94</v>
      </c>
      <c r="D6" s="26">
        <f>C6/B6</f>
        <v>0.20450332515260899</v>
      </c>
    </row>
    <row r="7" spans="1:5">
      <c r="A7" s="27" t="s">
        <v>1326</v>
      </c>
      <c r="B7" s="4">
        <v>36435506</v>
      </c>
      <c r="C7" s="4">
        <v>3032007.14</v>
      </c>
      <c r="D7" s="26">
        <f t="shared" ref="D7:D70" si="0">C7/B7</f>
        <v>8.3215727537858261E-2</v>
      </c>
    </row>
    <row r="8" spans="1:5">
      <c r="A8" s="28" t="s">
        <v>1346</v>
      </c>
      <c r="B8" s="29">
        <v>4410599</v>
      </c>
      <c r="C8" s="29">
        <v>2183273.41</v>
      </c>
      <c r="D8" s="30">
        <f t="shared" si="0"/>
        <v>0.49500610007847012</v>
      </c>
    </row>
    <row r="9" spans="1:5">
      <c r="A9" s="25" t="s">
        <v>1505</v>
      </c>
      <c r="B9" s="9">
        <v>3669411</v>
      </c>
      <c r="C9" s="23">
        <v>1827900.82</v>
      </c>
      <c r="D9" s="35">
        <f t="shared" si="0"/>
        <v>0.49814556614126904</v>
      </c>
    </row>
    <row r="10" spans="1:5">
      <c r="A10" s="25" t="s">
        <v>1506</v>
      </c>
      <c r="B10" s="9">
        <v>52169</v>
      </c>
      <c r="C10" s="23">
        <v>23017.13</v>
      </c>
      <c r="D10" s="35">
        <f t="shared" si="0"/>
        <v>0.44120320496846788</v>
      </c>
    </row>
    <row r="11" spans="1:5">
      <c r="A11" s="25" t="s">
        <v>1507</v>
      </c>
      <c r="B11" s="9">
        <v>0</v>
      </c>
      <c r="C11" s="23">
        <v>0</v>
      </c>
      <c r="D11" s="35">
        <v>0</v>
      </c>
    </row>
    <row r="12" spans="1:5">
      <c r="A12" s="25" t="s">
        <v>1508</v>
      </c>
      <c r="B12" s="9">
        <v>232733</v>
      </c>
      <c r="C12" s="23">
        <v>184767.21000000002</v>
      </c>
      <c r="D12" s="35">
        <f t="shared" si="0"/>
        <v>0.79390206803504459</v>
      </c>
    </row>
    <row r="13" spans="1:5">
      <c r="A13" s="25" t="s">
        <v>1637</v>
      </c>
      <c r="B13" s="9">
        <v>0</v>
      </c>
      <c r="C13" s="23">
        <v>0</v>
      </c>
      <c r="D13" s="35">
        <v>0</v>
      </c>
      <c r="E13" s="17"/>
    </row>
    <row r="14" spans="1:5">
      <c r="A14" s="25" t="s">
        <v>1509</v>
      </c>
      <c r="B14" s="9">
        <v>148100</v>
      </c>
      <c r="C14" s="23">
        <v>0</v>
      </c>
      <c r="D14" s="35">
        <f t="shared" si="0"/>
        <v>0</v>
      </c>
    </row>
    <row r="15" spans="1:5">
      <c r="A15" s="25" t="s">
        <v>1510</v>
      </c>
      <c r="B15" s="9">
        <v>12275</v>
      </c>
      <c r="C15" s="23">
        <v>6692</v>
      </c>
      <c r="D15" s="35">
        <f t="shared" si="0"/>
        <v>0.54517311608961305</v>
      </c>
    </row>
    <row r="16" spans="1:5">
      <c r="A16" s="25" t="s">
        <v>1511</v>
      </c>
      <c r="B16" s="9">
        <v>204268</v>
      </c>
      <c r="C16" s="23">
        <v>140896.25</v>
      </c>
      <c r="D16" s="35">
        <f t="shared" si="0"/>
        <v>0.68976173458397794</v>
      </c>
    </row>
    <row r="17" spans="1:4">
      <c r="A17" s="25" t="s">
        <v>1512</v>
      </c>
      <c r="B17" s="9">
        <v>91643</v>
      </c>
      <c r="C17" s="23">
        <v>0</v>
      </c>
      <c r="D17" s="35">
        <f t="shared" si="0"/>
        <v>0</v>
      </c>
    </row>
    <row r="18" spans="1:4">
      <c r="A18" s="28" t="s">
        <v>1347</v>
      </c>
      <c r="B18" s="29">
        <v>561262</v>
      </c>
      <c r="C18" s="29">
        <v>276474.76</v>
      </c>
      <c r="D18" s="30">
        <f t="shared" si="0"/>
        <v>0.49259483093457246</v>
      </c>
    </row>
    <row r="19" spans="1:4">
      <c r="A19" s="25" t="s">
        <v>1513</v>
      </c>
      <c r="B19" s="9">
        <v>139592</v>
      </c>
      <c r="C19" s="23">
        <v>66679.259999999995</v>
      </c>
      <c r="D19" s="35">
        <f t="shared" si="0"/>
        <v>0.47767250272221901</v>
      </c>
    </row>
    <row r="20" spans="1:4">
      <c r="A20" s="25" t="s">
        <v>1514</v>
      </c>
      <c r="B20" s="9">
        <v>337812</v>
      </c>
      <c r="C20" s="23">
        <v>168574.68</v>
      </c>
      <c r="D20" s="35">
        <f t="shared" si="0"/>
        <v>0.49901921778977654</v>
      </c>
    </row>
    <row r="21" spans="1:4">
      <c r="A21" s="25" t="s">
        <v>1515</v>
      </c>
      <c r="B21" s="9">
        <v>13367</v>
      </c>
      <c r="C21" s="23">
        <v>6246.24</v>
      </c>
      <c r="D21" s="35">
        <f t="shared" si="0"/>
        <v>0.46728809755367695</v>
      </c>
    </row>
    <row r="22" spans="1:4">
      <c r="A22" s="25" t="s">
        <v>1516</v>
      </c>
      <c r="B22" s="9">
        <v>30710</v>
      </c>
      <c r="C22" s="23">
        <v>14315.939999999999</v>
      </c>
      <c r="D22" s="35">
        <f t="shared" si="0"/>
        <v>0.46616541843047865</v>
      </c>
    </row>
    <row r="23" spans="1:4">
      <c r="A23" s="25" t="s">
        <v>1517</v>
      </c>
      <c r="B23" s="9">
        <v>0</v>
      </c>
      <c r="C23" s="23">
        <v>0</v>
      </c>
      <c r="D23" s="35">
        <v>0</v>
      </c>
    </row>
    <row r="24" spans="1:4">
      <c r="A24" s="25" t="s">
        <v>1518</v>
      </c>
      <c r="B24" s="9">
        <v>39210</v>
      </c>
      <c r="C24" s="23">
        <v>20373.88</v>
      </c>
      <c r="D24" s="35">
        <f t="shared" si="0"/>
        <v>0.51960928334608525</v>
      </c>
    </row>
    <row r="25" spans="1:4">
      <c r="A25" s="25" t="s">
        <v>1519</v>
      </c>
      <c r="B25" s="9">
        <v>571</v>
      </c>
      <c r="C25" s="23">
        <v>284.76</v>
      </c>
      <c r="D25" s="35">
        <f t="shared" si="0"/>
        <v>0.49870402802101577</v>
      </c>
    </row>
    <row r="26" spans="1:4">
      <c r="A26" s="28" t="s">
        <v>1560</v>
      </c>
      <c r="B26" s="29">
        <v>-2278822</v>
      </c>
      <c r="C26" s="29">
        <v>0</v>
      </c>
      <c r="D26" s="30">
        <f t="shared" si="0"/>
        <v>0</v>
      </c>
    </row>
    <row r="27" spans="1:4">
      <c r="A27" s="25" t="s">
        <v>1794</v>
      </c>
      <c r="B27" s="9">
        <v>-2278822</v>
      </c>
      <c r="C27" s="23">
        <v>0</v>
      </c>
      <c r="D27" s="35">
        <f t="shared" si="0"/>
        <v>0</v>
      </c>
    </row>
    <row r="28" spans="1:4">
      <c r="A28" s="28" t="s">
        <v>1561</v>
      </c>
      <c r="B28" s="29">
        <v>-5176676</v>
      </c>
      <c r="C28" s="29">
        <v>0</v>
      </c>
      <c r="D28" s="30">
        <f t="shared" si="0"/>
        <v>0</v>
      </c>
    </row>
    <row r="29" spans="1:4">
      <c r="A29" s="25" t="s">
        <v>1638</v>
      </c>
      <c r="B29" s="9">
        <v>-5176676</v>
      </c>
      <c r="C29" s="23">
        <v>0</v>
      </c>
      <c r="D29" s="35">
        <f t="shared" si="0"/>
        <v>0</v>
      </c>
    </row>
    <row r="30" spans="1:4">
      <c r="A30" s="28" t="s">
        <v>1348</v>
      </c>
      <c r="B30" s="29">
        <v>32407931</v>
      </c>
      <c r="C30" s="29">
        <v>0</v>
      </c>
      <c r="D30" s="30">
        <f t="shared" si="0"/>
        <v>0</v>
      </c>
    </row>
    <row r="31" spans="1:4">
      <c r="A31" s="25" t="s">
        <v>1520</v>
      </c>
      <c r="B31" s="9">
        <v>32407931</v>
      </c>
      <c r="C31" s="23">
        <v>0</v>
      </c>
      <c r="D31" s="35">
        <f t="shared" si="0"/>
        <v>0</v>
      </c>
    </row>
    <row r="32" spans="1:4">
      <c r="A32" s="28" t="s">
        <v>1353</v>
      </c>
      <c r="B32" s="29">
        <v>5528998</v>
      </c>
      <c r="C32" s="29">
        <v>356.31</v>
      </c>
      <c r="D32" s="30">
        <f t="shared" si="0"/>
        <v>6.4443864873888536E-5</v>
      </c>
    </row>
    <row r="33" spans="1:4">
      <c r="A33" s="25" t="s">
        <v>1536</v>
      </c>
      <c r="B33" s="9">
        <v>2322</v>
      </c>
      <c r="C33" s="23">
        <v>356.31</v>
      </c>
      <c r="D33" s="35">
        <f t="shared" si="0"/>
        <v>0.15344961240310079</v>
      </c>
    </row>
    <row r="34" spans="1:4">
      <c r="A34" s="25" t="s">
        <v>1639</v>
      </c>
      <c r="B34" s="9">
        <v>12524</v>
      </c>
      <c r="C34" s="23">
        <v>0</v>
      </c>
      <c r="D34" s="35">
        <f t="shared" si="0"/>
        <v>0</v>
      </c>
    </row>
    <row r="35" spans="1:4">
      <c r="A35" s="25" t="s">
        <v>1641</v>
      </c>
      <c r="B35" s="9">
        <v>350000</v>
      </c>
      <c r="C35" s="23">
        <v>0</v>
      </c>
      <c r="D35" s="35">
        <f t="shared" si="0"/>
        <v>0</v>
      </c>
    </row>
    <row r="36" spans="1:4">
      <c r="A36" s="25" t="s">
        <v>1795</v>
      </c>
      <c r="B36" s="9">
        <v>5126580</v>
      </c>
      <c r="C36" s="23">
        <v>0</v>
      </c>
      <c r="D36" s="35">
        <f t="shared" si="0"/>
        <v>0</v>
      </c>
    </row>
    <row r="37" spans="1:4">
      <c r="A37" s="25" t="s">
        <v>1843</v>
      </c>
      <c r="B37" s="9">
        <v>12524</v>
      </c>
      <c r="C37" s="23">
        <v>0</v>
      </c>
      <c r="D37" s="35">
        <f t="shared" si="0"/>
        <v>0</v>
      </c>
    </row>
    <row r="38" spans="1:4">
      <c r="A38" s="25" t="s">
        <v>1844</v>
      </c>
      <c r="B38" s="9">
        <v>12524</v>
      </c>
      <c r="C38" s="23">
        <v>0</v>
      </c>
      <c r="D38" s="35">
        <f t="shared" si="0"/>
        <v>0</v>
      </c>
    </row>
    <row r="39" spans="1:4">
      <c r="A39" s="25" t="s">
        <v>1830</v>
      </c>
      <c r="B39" s="9">
        <v>12524</v>
      </c>
      <c r="C39" s="23">
        <v>0</v>
      </c>
      <c r="D39" s="35">
        <f t="shared" si="0"/>
        <v>0</v>
      </c>
    </row>
    <row r="40" spans="1:4">
      <c r="A40" s="28" t="s">
        <v>1349</v>
      </c>
      <c r="B40" s="29">
        <v>0</v>
      </c>
      <c r="C40" s="29">
        <v>0</v>
      </c>
      <c r="D40" s="30">
        <v>0</v>
      </c>
    </row>
    <row r="41" spans="1:4">
      <c r="A41" s="25" t="s">
        <v>1544</v>
      </c>
      <c r="B41" s="9">
        <v>0</v>
      </c>
      <c r="C41" s="23">
        <v>0</v>
      </c>
      <c r="D41" s="35">
        <v>0</v>
      </c>
    </row>
    <row r="42" spans="1:4">
      <c r="A42" s="28" t="s">
        <v>1350</v>
      </c>
      <c r="B42" s="29">
        <v>982214</v>
      </c>
      <c r="C42" s="29">
        <v>571902.65999999992</v>
      </c>
      <c r="D42" s="30">
        <f t="shared" si="0"/>
        <v>0.58225871347791813</v>
      </c>
    </row>
    <row r="43" spans="1:4">
      <c r="A43" s="25" t="s">
        <v>1522</v>
      </c>
      <c r="B43" s="9">
        <v>3877</v>
      </c>
      <c r="C43" s="23">
        <v>3596.49</v>
      </c>
      <c r="D43" s="35">
        <f t="shared" si="0"/>
        <v>0.92764766572091817</v>
      </c>
    </row>
    <row r="44" spans="1:4">
      <c r="A44" s="25" t="s">
        <v>1550</v>
      </c>
      <c r="B44" s="9">
        <v>800000</v>
      </c>
      <c r="C44" s="23">
        <v>506000</v>
      </c>
      <c r="D44" s="35">
        <f t="shared" si="0"/>
        <v>0.63249999999999995</v>
      </c>
    </row>
    <row r="45" spans="1:4">
      <c r="A45" s="25" t="s">
        <v>1523</v>
      </c>
      <c r="B45" s="9">
        <v>4000</v>
      </c>
      <c r="C45" s="23">
        <v>276.3</v>
      </c>
      <c r="D45" s="35">
        <f t="shared" si="0"/>
        <v>6.9074999999999998E-2</v>
      </c>
    </row>
    <row r="46" spans="1:4">
      <c r="A46" s="25" t="s">
        <v>1530</v>
      </c>
      <c r="B46" s="9">
        <v>543</v>
      </c>
      <c r="C46" s="23">
        <v>0</v>
      </c>
      <c r="D46" s="35">
        <f t="shared" si="0"/>
        <v>0</v>
      </c>
    </row>
    <row r="47" spans="1:4">
      <c r="A47" s="25" t="s">
        <v>1524</v>
      </c>
      <c r="B47" s="9">
        <v>44993</v>
      </c>
      <c r="C47" s="23">
        <v>0</v>
      </c>
      <c r="D47" s="35">
        <f t="shared" si="0"/>
        <v>0</v>
      </c>
    </row>
    <row r="48" spans="1:4">
      <c r="A48" s="25" t="s">
        <v>1531</v>
      </c>
      <c r="B48" s="9">
        <v>1263</v>
      </c>
      <c r="C48" s="23">
        <v>0</v>
      </c>
      <c r="D48" s="35">
        <f t="shared" si="0"/>
        <v>0</v>
      </c>
    </row>
    <row r="49" spans="1:4">
      <c r="A49" s="25" t="s">
        <v>1526</v>
      </c>
      <c r="B49" s="9">
        <v>11265</v>
      </c>
      <c r="C49" s="23">
        <v>5832.88</v>
      </c>
      <c r="D49" s="35">
        <f t="shared" si="0"/>
        <v>0.51778783843763876</v>
      </c>
    </row>
    <row r="50" spans="1:4">
      <c r="A50" s="25" t="s">
        <v>1532</v>
      </c>
      <c r="B50" s="9">
        <v>10000</v>
      </c>
      <c r="C50" s="23">
        <v>8500</v>
      </c>
      <c r="D50" s="35">
        <f t="shared" si="0"/>
        <v>0.85</v>
      </c>
    </row>
    <row r="51" spans="1:4">
      <c r="A51" s="25" t="s">
        <v>1527</v>
      </c>
      <c r="B51" s="9">
        <v>60000</v>
      </c>
      <c r="C51" s="23">
        <v>22893.14</v>
      </c>
      <c r="D51" s="35">
        <f t="shared" si="0"/>
        <v>0.38155233333333333</v>
      </c>
    </row>
    <row r="52" spans="1:4">
      <c r="A52" s="25" t="s">
        <v>1528</v>
      </c>
      <c r="B52" s="9">
        <v>46273</v>
      </c>
      <c r="C52" s="23">
        <v>24803.850000000002</v>
      </c>
      <c r="D52" s="35">
        <f t="shared" si="0"/>
        <v>0.53603289175112923</v>
      </c>
    </row>
    <row r="53" spans="1:4">
      <c r="A53" s="27" t="s">
        <v>1327</v>
      </c>
      <c r="B53" s="4">
        <v>10328712</v>
      </c>
      <c r="C53" s="4">
        <v>0</v>
      </c>
      <c r="D53" s="26">
        <f t="shared" si="0"/>
        <v>0</v>
      </c>
    </row>
    <row r="54" spans="1:4">
      <c r="A54" s="28" t="s">
        <v>1689</v>
      </c>
      <c r="B54" s="29">
        <v>10328712</v>
      </c>
      <c r="C54" s="29">
        <v>0</v>
      </c>
      <c r="D54" s="30">
        <f t="shared" si="0"/>
        <v>0</v>
      </c>
    </row>
    <row r="55" spans="1:4">
      <c r="A55" s="25" t="s">
        <v>1690</v>
      </c>
      <c r="B55" s="9">
        <v>9615610</v>
      </c>
      <c r="C55" s="23">
        <v>0</v>
      </c>
      <c r="D55" s="35">
        <f t="shared" si="0"/>
        <v>0</v>
      </c>
    </row>
    <row r="56" spans="1:4">
      <c r="A56" s="25" t="s">
        <v>1691</v>
      </c>
      <c r="B56" s="9">
        <v>336441</v>
      </c>
      <c r="C56" s="23">
        <v>0</v>
      </c>
      <c r="D56" s="35">
        <f t="shared" si="0"/>
        <v>0</v>
      </c>
    </row>
    <row r="57" spans="1:4">
      <c r="A57" s="25" t="s">
        <v>1692</v>
      </c>
      <c r="B57" s="9">
        <v>376661</v>
      </c>
      <c r="C57" s="23">
        <v>0</v>
      </c>
      <c r="D57" s="35">
        <f t="shared" si="0"/>
        <v>0</v>
      </c>
    </row>
    <row r="58" spans="1:4">
      <c r="A58" s="27" t="s">
        <v>1328</v>
      </c>
      <c r="B58" s="4">
        <v>300000</v>
      </c>
      <c r="C58" s="4">
        <v>30604.799999999996</v>
      </c>
      <c r="D58" s="26">
        <f t="shared" si="0"/>
        <v>0.10201599999999998</v>
      </c>
    </row>
    <row r="59" spans="1:4">
      <c r="A59" s="28" t="s">
        <v>1698</v>
      </c>
      <c r="B59" s="29">
        <v>300000</v>
      </c>
      <c r="C59" s="29">
        <v>30604.799999999996</v>
      </c>
      <c r="D59" s="30">
        <f t="shared" si="0"/>
        <v>0.10201599999999998</v>
      </c>
    </row>
    <row r="60" spans="1:4">
      <c r="A60" s="25" t="s">
        <v>1700</v>
      </c>
      <c r="B60" s="9">
        <v>300000</v>
      </c>
      <c r="C60" s="23">
        <v>30604.799999999996</v>
      </c>
      <c r="D60" s="35">
        <f t="shared" si="0"/>
        <v>0.10201599999999998</v>
      </c>
    </row>
    <row r="61" spans="1:4">
      <c r="A61" s="27" t="s">
        <v>1329</v>
      </c>
      <c r="B61" s="4">
        <v>-32088364</v>
      </c>
      <c r="C61" s="4">
        <v>0</v>
      </c>
      <c r="D61" s="26">
        <f t="shared" si="0"/>
        <v>0</v>
      </c>
    </row>
    <row r="62" spans="1:4">
      <c r="A62" s="28" t="s">
        <v>1741</v>
      </c>
      <c r="B62" s="29">
        <v>0</v>
      </c>
      <c r="C62" s="29">
        <v>0</v>
      </c>
      <c r="D62" s="30">
        <v>0</v>
      </c>
    </row>
    <row r="63" spans="1:4">
      <c r="A63" s="25" t="s">
        <v>1742</v>
      </c>
      <c r="B63" s="9">
        <v>0</v>
      </c>
      <c r="C63" s="23">
        <v>0</v>
      </c>
      <c r="D63" s="35">
        <v>0</v>
      </c>
    </row>
    <row r="64" spans="1:4">
      <c r="A64" s="28" t="s">
        <v>1704</v>
      </c>
      <c r="B64" s="29">
        <v>-32088364</v>
      </c>
      <c r="C64" s="29">
        <v>0</v>
      </c>
      <c r="D64" s="30">
        <f t="shared" si="0"/>
        <v>0</v>
      </c>
    </row>
    <row r="65" spans="1:4">
      <c r="A65" s="25" t="s">
        <v>1705</v>
      </c>
      <c r="B65" s="9">
        <v>-32088364</v>
      </c>
      <c r="C65" s="23">
        <v>0</v>
      </c>
      <c r="D65" s="35">
        <f t="shared" si="0"/>
        <v>0</v>
      </c>
    </row>
    <row r="66" spans="1:4">
      <c r="A66" s="14" t="s">
        <v>1464</v>
      </c>
      <c r="B66" s="4">
        <v>12175646</v>
      </c>
      <c r="C66" s="4">
        <v>100301773.96000001</v>
      </c>
      <c r="D66" s="26">
        <f t="shared" si="0"/>
        <v>8.2379016242752137</v>
      </c>
    </row>
    <row r="67" spans="1:4">
      <c r="A67" s="27" t="s">
        <v>1325</v>
      </c>
      <c r="B67" s="4">
        <v>-304604602</v>
      </c>
      <c r="C67" s="4">
        <v>-15714740.939999999</v>
      </c>
      <c r="D67" s="26">
        <f t="shared" si="0"/>
        <v>5.1590622192897791E-2</v>
      </c>
    </row>
    <row r="68" spans="1:4">
      <c r="A68" s="28" t="s">
        <v>1592</v>
      </c>
      <c r="B68" s="29">
        <v>-298604602</v>
      </c>
      <c r="C68" s="29">
        <v>-12014740.939999999</v>
      </c>
      <c r="D68" s="30">
        <f t="shared" si="0"/>
        <v>4.0236288588747199E-2</v>
      </c>
    </row>
    <row r="69" spans="1:4">
      <c r="A69" s="25" t="s">
        <v>1845</v>
      </c>
      <c r="B69" s="9">
        <v>-288354602</v>
      </c>
      <c r="C69" s="23">
        <v>-10822761.93</v>
      </c>
      <c r="D69" s="35">
        <f t="shared" si="0"/>
        <v>3.7532821931518884E-2</v>
      </c>
    </row>
    <row r="70" spans="1:4">
      <c r="A70" s="25" t="s">
        <v>1846</v>
      </c>
      <c r="B70" s="9">
        <v>-2250000</v>
      </c>
      <c r="C70" s="23">
        <v>-1191979.01</v>
      </c>
      <c r="D70" s="35">
        <f t="shared" si="0"/>
        <v>0.52976844888888885</v>
      </c>
    </row>
    <row r="71" spans="1:4">
      <c r="A71" s="25" t="s">
        <v>1847</v>
      </c>
      <c r="B71" s="9">
        <v>-500000</v>
      </c>
      <c r="C71" s="23">
        <v>0</v>
      </c>
      <c r="D71" s="35">
        <f t="shared" ref="D71:D134" si="1">C71/B71</f>
        <v>0</v>
      </c>
    </row>
    <row r="72" spans="1:4">
      <c r="A72" s="25" t="s">
        <v>1848</v>
      </c>
      <c r="B72" s="9">
        <v>-7500000</v>
      </c>
      <c r="C72" s="23">
        <v>0</v>
      </c>
      <c r="D72" s="35">
        <f t="shared" si="1"/>
        <v>0</v>
      </c>
    </row>
    <row r="73" spans="1:4">
      <c r="A73" s="28" t="s">
        <v>1588</v>
      </c>
      <c r="B73" s="29">
        <v>-6000000</v>
      </c>
      <c r="C73" s="29">
        <v>-3700000</v>
      </c>
      <c r="D73" s="30">
        <f t="shared" si="1"/>
        <v>0.6166666666666667</v>
      </c>
    </row>
    <row r="74" spans="1:4">
      <c r="A74" s="25" t="s">
        <v>1599</v>
      </c>
      <c r="B74" s="9">
        <v>-6000000</v>
      </c>
      <c r="C74" s="23">
        <v>-3700000</v>
      </c>
      <c r="D74" s="35">
        <f t="shared" si="1"/>
        <v>0.6166666666666667</v>
      </c>
    </row>
    <row r="75" spans="1:4">
      <c r="A75" s="28" t="s">
        <v>1587</v>
      </c>
      <c r="B75" s="29">
        <v>0</v>
      </c>
      <c r="C75" s="29">
        <v>0</v>
      </c>
      <c r="D75" s="30">
        <v>0</v>
      </c>
    </row>
    <row r="76" spans="1:4">
      <c r="A76" s="25" t="s">
        <v>1601</v>
      </c>
      <c r="B76" s="9">
        <v>0</v>
      </c>
      <c r="C76" s="23">
        <v>0</v>
      </c>
      <c r="D76" s="35">
        <v>0</v>
      </c>
    </row>
    <row r="77" spans="1:4">
      <c r="A77" s="28" t="s">
        <v>1598</v>
      </c>
      <c r="B77" s="29">
        <v>0</v>
      </c>
      <c r="C77" s="29">
        <v>0</v>
      </c>
      <c r="D77" s="30">
        <v>0</v>
      </c>
    </row>
    <row r="78" spans="1:4">
      <c r="A78" s="25" t="s">
        <v>1602</v>
      </c>
      <c r="B78" s="9">
        <v>0</v>
      </c>
      <c r="C78" s="23">
        <v>0</v>
      </c>
      <c r="D78" s="35">
        <v>0</v>
      </c>
    </row>
    <row r="79" spans="1:4">
      <c r="A79" s="27" t="s">
        <v>1326</v>
      </c>
      <c r="B79" s="4">
        <v>250165593</v>
      </c>
      <c r="C79" s="4">
        <v>116016514.90000001</v>
      </c>
      <c r="D79" s="26">
        <f t="shared" si="1"/>
        <v>0.46375887870399513</v>
      </c>
    </row>
    <row r="80" spans="1:4">
      <c r="A80" s="28" t="s">
        <v>1346</v>
      </c>
      <c r="B80" s="29">
        <v>19116535</v>
      </c>
      <c r="C80" s="29">
        <v>8924015.6099999994</v>
      </c>
      <c r="D80" s="30">
        <f t="shared" si="1"/>
        <v>0.4668218173429442</v>
      </c>
    </row>
    <row r="81" spans="1:4">
      <c r="A81" s="25" t="s">
        <v>1505</v>
      </c>
      <c r="B81" s="9">
        <v>13868076</v>
      </c>
      <c r="C81" s="23">
        <v>6332808.4699999997</v>
      </c>
      <c r="D81" s="35">
        <f t="shared" si="1"/>
        <v>0.45664650741746726</v>
      </c>
    </row>
    <row r="82" spans="1:4">
      <c r="A82" s="25" t="s">
        <v>1506</v>
      </c>
      <c r="B82" s="9">
        <v>2585363</v>
      </c>
      <c r="C82" s="23">
        <v>1295793.5699999998</v>
      </c>
      <c r="D82" s="35">
        <f t="shared" si="1"/>
        <v>0.5012037265173207</v>
      </c>
    </row>
    <row r="83" spans="1:4">
      <c r="A83" s="25" t="s">
        <v>1507</v>
      </c>
      <c r="B83" s="9">
        <v>0</v>
      </c>
      <c r="C83" s="23">
        <v>0</v>
      </c>
      <c r="D83" s="35">
        <v>0</v>
      </c>
    </row>
    <row r="84" spans="1:4">
      <c r="A84" s="25" t="s">
        <v>1508</v>
      </c>
      <c r="B84" s="9">
        <v>1172483</v>
      </c>
      <c r="C84" s="23">
        <v>472139.90999999992</v>
      </c>
      <c r="D84" s="35">
        <f t="shared" si="1"/>
        <v>0.40268380010627014</v>
      </c>
    </row>
    <row r="85" spans="1:4">
      <c r="A85" s="25" t="s">
        <v>1637</v>
      </c>
      <c r="B85" s="9">
        <v>345780</v>
      </c>
      <c r="C85" s="23">
        <v>111132.75000000001</v>
      </c>
      <c r="D85" s="35">
        <f t="shared" si="1"/>
        <v>0.32139727572444909</v>
      </c>
    </row>
    <row r="86" spans="1:4">
      <c r="A86" s="25" t="s">
        <v>1509</v>
      </c>
      <c r="B86" s="9">
        <v>939141</v>
      </c>
      <c r="C86" s="23">
        <v>586910.6</v>
      </c>
      <c r="D86" s="35">
        <f t="shared" si="1"/>
        <v>0.62494407123105045</v>
      </c>
    </row>
    <row r="87" spans="1:4">
      <c r="A87" s="25" t="s">
        <v>1510</v>
      </c>
      <c r="B87" s="9">
        <v>34000</v>
      </c>
      <c r="C87" s="23">
        <v>43408</v>
      </c>
      <c r="D87" s="35">
        <f t="shared" si="1"/>
        <v>1.2767058823529411</v>
      </c>
    </row>
    <row r="88" spans="1:4">
      <c r="A88" s="25" t="s">
        <v>1511</v>
      </c>
      <c r="B88" s="9">
        <v>171692</v>
      </c>
      <c r="C88" s="23">
        <v>81822.31</v>
      </c>
      <c r="D88" s="35">
        <f t="shared" si="1"/>
        <v>0.47656448757076625</v>
      </c>
    </row>
    <row r="89" spans="1:4">
      <c r="A89" s="25" t="s">
        <v>1512</v>
      </c>
      <c r="B89" s="9">
        <v>0</v>
      </c>
      <c r="C89" s="23">
        <v>0</v>
      </c>
      <c r="D89" s="35">
        <v>0</v>
      </c>
    </row>
    <row r="90" spans="1:4">
      <c r="A90" s="28" t="s">
        <v>1347</v>
      </c>
      <c r="B90" s="29">
        <v>4244860</v>
      </c>
      <c r="C90" s="29">
        <v>1891315.91</v>
      </c>
      <c r="D90" s="30">
        <f t="shared" si="1"/>
        <v>0.4455543669284735</v>
      </c>
    </row>
    <row r="91" spans="1:4">
      <c r="A91" s="25" t="s">
        <v>1513</v>
      </c>
      <c r="B91" s="9">
        <v>903906</v>
      </c>
      <c r="C91" s="23">
        <v>396618.72</v>
      </c>
      <c r="D91" s="35">
        <f t="shared" si="1"/>
        <v>0.43878314780519212</v>
      </c>
    </row>
    <row r="92" spans="1:4">
      <c r="A92" s="25" t="s">
        <v>1514</v>
      </c>
      <c r="B92" s="9">
        <v>2784538</v>
      </c>
      <c r="C92" s="23">
        <v>1249331.04</v>
      </c>
      <c r="D92" s="35">
        <f t="shared" si="1"/>
        <v>0.44866726185816103</v>
      </c>
    </row>
    <row r="93" spans="1:4">
      <c r="A93" s="25" t="s">
        <v>1515</v>
      </c>
      <c r="B93" s="9">
        <v>122821</v>
      </c>
      <c r="C93" s="23">
        <v>56316.740000000005</v>
      </c>
      <c r="D93" s="35">
        <f t="shared" si="1"/>
        <v>0.45852696200161214</v>
      </c>
    </row>
    <row r="94" spans="1:4">
      <c r="A94" s="25" t="s">
        <v>1516</v>
      </c>
      <c r="B94" s="9">
        <v>225180</v>
      </c>
      <c r="C94" s="23">
        <v>98251.73</v>
      </c>
      <c r="D94" s="35">
        <f t="shared" si="1"/>
        <v>0.43632529531930009</v>
      </c>
    </row>
    <row r="95" spans="1:4">
      <c r="A95" s="25" t="s">
        <v>1517</v>
      </c>
      <c r="B95" s="9">
        <v>0</v>
      </c>
      <c r="C95" s="23">
        <v>0</v>
      </c>
      <c r="D95" s="35">
        <v>0</v>
      </c>
    </row>
    <row r="96" spans="1:4">
      <c r="A96" s="25" t="s">
        <v>1518</v>
      </c>
      <c r="B96" s="9">
        <v>201811</v>
      </c>
      <c r="C96" s="23">
        <v>87773.8</v>
      </c>
      <c r="D96" s="35">
        <f t="shared" si="1"/>
        <v>0.43493070248896248</v>
      </c>
    </row>
    <row r="97" spans="1:4">
      <c r="A97" s="25" t="s">
        <v>1519</v>
      </c>
      <c r="B97" s="9">
        <v>6604</v>
      </c>
      <c r="C97" s="23">
        <v>3023.88</v>
      </c>
      <c r="D97" s="35">
        <f t="shared" si="1"/>
        <v>0.45788612961841307</v>
      </c>
    </row>
    <row r="98" spans="1:4">
      <c r="A98" s="28" t="s">
        <v>1560</v>
      </c>
      <c r="B98" s="29">
        <v>-1704855</v>
      </c>
      <c r="C98" s="29">
        <v>0</v>
      </c>
      <c r="D98" s="30">
        <f t="shared" si="1"/>
        <v>0</v>
      </c>
    </row>
    <row r="99" spans="1:4">
      <c r="A99" s="25" t="s">
        <v>1794</v>
      </c>
      <c r="B99" s="9">
        <v>-1704855</v>
      </c>
      <c r="C99" s="23">
        <v>0</v>
      </c>
      <c r="D99" s="35">
        <f t="shared" si="1"/>
        <v>0</v>
      </c>
    </row>
    <row r="100" spans="1:4">
      <c r="A100" s="28" t="s">
        <v>1561</v>
      </c>
      <c r="B100" s="29">
        <v>-18691266</v>
      </c>
      <c r="C100" s="29">
        <v>0</v>
      </c>
      <c r="D100" s="30">
        <f t="shared" si="1"/>
        <v>0</v>
      </c>
    </row>
    <row r="101" spans="1:4">
      <c r="A101" s="25" t="s">
        <v>1638</v>
      </c>
      <c r="B101" s="9">
        <v>-18691266</v>
      </c>
      <c r="C101" s="23">
        <v>0</v>
      </c>
      <c r="D101" s="35">
        <f t="shared" si="1"/>
        <v>0</v>
      </c>
    </row>
    <row r="102" spans="1:4">
      <c r="A102" s="28" t="s">
        <v>1540</v>
      </c>
      <c r="B102" s="29">
        <v>3600000</v>
      </c>
      <c r="C102" s="29">
        <v>0</v>
      </c>
      <c r="D102" s="30">
        <f t="shared" si="1"/>
        <v>0</v>
      </c>
    </row>
    <row r="103" spans="1:4">
      <c r="A103" s="25" t="s">
        <v>1541</v>
      </c>
      <c r="B103" s="9">
        <v>3600000</v>
      </c>
      <c r="C103" s="23">
        <v>0</v>
      </c>
      <c r="D103" s="35">
        <f t="shared" si="1"/>
        <v>0</v>
      </c>
    </row>
    <row r="104" spans="1:4">
      <c r="A104" s="28" t="s">
        <v>1348</v>
      </c>
      <c r="B104" s="29">
        <v>3775325</v>
      </c>
      <c r="C104" s="29">
        <v>0</v>
      </c>
      <c r="D104" s="30">
        <f t="shared" si="1"/>
        <v>0</v>
      </c>
    </row>
    <row r="105" spans="1:4">
      <c r="A105" s="25" t="s">
        <v>1520</v>
      </c>
      <c r="B105" s="9">
        <v>3775325</v>
      </c>
      <c r="C105" s="23">
        <v>0</v>
      </c>
      <c r="D105" s="35">
        <f t="shared" si="1"/>
        <v>0</v>
      </c>
    </row>
    <row r="106" spans="1:4">
      <c r="A106" s="28" t="s">
        <v>1353</v>
      </c>
      <c r="B106" s="29">
        <v>25643116</v>
      </c>
      <c r="C106" s="29">
        <v>2786266.12</v>
      </c>
      <c r="D106" s="30">
        <f t="shared" si="1"/>
        <v>0.10865552064733475</v>
      </c>
    </row>
    <row r="107" spans="1:4">
      <c r="A107" s="25" t="s">
        <v>1536</v>
      </c>
      <c r="B107" s="9">
        <v>14280</v>
      </c>
      <c r="C107" s="23">
        <v>431.55</v>
      </c>
      <c r="D107" s="35">
        <f t="shared" si="1"/>
        <v>3.0220588235294117E-2</v>
      </c>
    </row>
    <row r="108" spans="1:4">
      <c r="A108" s="25" t="s">
        <v>1815</v>
      </c>
      <c r="B108" s="9">
        <v>29981</v>
      </c>
      <c r="C108" s="23">
        <v>0</v>
      </c>
      <c r="D108" s="35">
        <f t="shared" si="1"/>
        <v>0</v>
      </c>
    </row>
    <row r="109" spans="1:4">
      <c r="A109" s="25" t="s">
        <v>1641</v>
      </c>
      <c r="B109" s="9">
        <v>1979358</v>
      </c>
      <c r="C109" s="23">
        <v>1408059.19</v>
      </c>
      <c r="D109" s="35">
        <f t="shared" si="1"/>
        <v>0.71137166192270418</v>
      </c>
    </row>
    <row r="110" spans="1:4">
      <c r="A110" s="25" t="s">
        <v>1795</v>
      </c>
      <c r="B110" s="9">
        <v>18691268</v>
      </c>
      <c r="C110" s="23">
        <v>48150</v>
      </c>
      <c r="D110" s="35">
        <f t="shared" si="1"/>
        <v>2.5760692104997906E-3</v>
      </c>
    </row>
    <row r="111" spans="1:4">
      <c r="A111" s="25" t="s">
        <v>1849</v>
      </c>
      <c r="B111" s="9">
        <v>879000</v>
      </c>
      <c r="C111" s="23">
        <v>0</v>
      </c>
      <c r="D111" s="35">
        <f t="shared" si="1"/>
        <v>0</v>
      </c>
    </row>
    <row r="112" spans="1:4">
      <c r="A112" s="25" t="s">
        <v>1557</v>
      </c>
      <c r="B112" s="9">
        <v>3869</v>
      </c>
      <c r="C112" s="23">
        <v>2688.95</v>
      </c>
      <c r="D112" s="35">
        <f t="shared" si="1"/>
        <v>0.69499870767640215</v>
      </c>
    </row>
    <row r="113" spans="1:4">
      <c r="A113" s="25" t="s">
        <v>1521</v>
      </c>
      <c r="B113" s="9">
        <v>4045360</v>
      </c>
      <c r="C113" s="23">
        <v>1326936.4300000002</v>
      </c>
      <c r="D113" s="35">
        <f t="shared" si="1"/>
        <v>0.32801442393260433</v>
      </c>
    </row>
    <row r="114" spans="1:4">
      <c r="A114" s="28" t="s">
        <v>1349</v>
      </c>
      <c r="B114" s="29">
        <v>2240377</v>
      </c>
      <c r="C114" s="29">
        <v>1145185.76</v>
      </c>
      <c r="D114" s="30">
        <f t="shared" si="1"/>
        <v>0.51115761320527753</v>
      </c>
    </row>
    <row r="115" spans="1:4">
      <c r="A115" s="25" t="s">
        <v>1544</v>
      </c>
      <c r="B115" s="9">
        <v>2240377</v>
      </c>
      <c r="C115" s="23">
        <v>1145185.76</v>
      </c>
      <c r="D115" s="35">
        <f t="shared" si="1"/>
        <v>0.51115761320527753</v>
      </c>
    </row>
    <row r="116" spans="1:4">
      <c r="A116" s="28" t="s">
        <v>1565</v>
      </c>
      <c r="B116" s="29">
        <v>201615431</v>
      </c>
      <c r="C116" s="29">
        <v>96631158.980000004</v>
      </c>
      <c r="D116" s="30">
        <f t="shared" si="1"/>
        <v>0.47928453938627347</v>
      </c>
    </row>
    <row r="117" spans="1:4">
      <c r="A117" s="25" t="s">
        <v>1850</v>
      </c>
      <c r="B117" s="9">
        <v>201615431</v>
      </c>
      <c r="C117" s="23">
        <v>96631158.980000004</v>
      </c>
      <c r="D117" s="35">
        <f t="shared" si="1"/>
        <v>0.47928453938627347</v>
      </c>
    </row>
    <row r="118" spans="1:4">
      <c r="A118" s="28" t="s">
        <v>1351</v>
      </c>
      <c r="B118" s="29">
        <v>685618</v>
      </c>
      <c r="C118" s="29">
        <v>24556.46</v>
      </c>
      <c r="D118" s="30">
        <f t="shared" si="1"/>
        <v>3.5816533404898938E-2</v>
      </c>
    </row>
    <row r="119" spans="1:4">
      <c r="A119" s="25" t="s">
        <v>1737</v>
      </c>
      <c r="B119" s="9">
        <v>102500</v>
      </c>
      <c r="C119" s="23">
        <v>0</v>
      </c>
      <c r="D119" s="35">
        <f t="shared" si="1"/>
        <v>0</v>
      </c>
    </row>
    <row r="120" spans="1:4">
      <c r="A120" s="25" t="s">
        <v>1556</v>
      </c>
      <c r="B120" s="9">
        <v>583118</v>
      </c>
      <c r="C120" s="23">
        <v>24556.46</v>
      </c>
      <c r="D120" s="35">
        <f t="shared" si="1"/>
        <v>4.2112334038736585E-2</v>
      </c>
    </row>
    <row r="121" spans="1:4">
      <c r="A121" s="28" t="s">
        <v>1547</v>
      </c>
      <c r="B121" s="29">
        <v>6000000</v>
      </c>
      <c r="C121" s="29">
        <v>4433303.25</v>
      </c>
      <c r="D121" s="30">
        <f t="shared" si="1"/>
        <v>0.73888387499999997</v>
      </c>
    </row>
    <row r="122" spans="1:4">
      <c r="A122" s="25" t="s">
        <v>1548</v>
      </c>
      <c r="B122" s="9">
        <v>6000000</v>
      </c>
      <c r="C122" s="23">
        <v>4433303.25</v>
      </c>
      <c r="D122" s="35">
        <f t="shared" si="1"/>
        <v>0.73888387499999997</v>
      </c>
    </row>
    <row r="123" spans="1:4">
      <c r="A123" s="28" t="s">
        <v>1566</v>
      </c>
      <c r="B123" s="29">
        <v>2221812</v>
      </c>
      <c r="C123" s="29">
        <v>0</v>
      </c>
      <c r="D123" s="30">
        <f t="shared" si="1"/>
        <v>0</v>
      </c>
    </row>
    <row r="124" spans="1:4">
      <c r="A124" s="25" t="s">
        <v>1548</v>
      </c>
      <c r="B124" s="9">
        <v>2221812</v>
      </c>
      <c r="C124" s="23">
        <v>0</v>
      </c>
      <c r="D124" s="35">
        <f t="shared" si="1"/>
        <v>0</v>
      </c>
    </row>
    <row r="125" spans="1:4">
      <c r="A125" s="28" t="s">
        <v>1350</v>
      </c>
      <c r="B125" s="29">
        <v>1418640</v>
      </c>
      <c r="C125" s="29">
        <v>180712.81</v>
      </c>
      <c r="D125" s="30">
        <f t="shared" si="1"/>
        <v>0.12738454435233745</v>
      </c>
    </row>
    <row r="126" spans="1:4">
      <c r="A126" s="25" t="s">
        <v>1549</v>
      </c>
      <c r="B126" s="9">
        <v>6610</v>
      </c>
      <c r="C126" s="23">
        <v>0</v>
      </c>
      <c r="D126" s="35">
        <f t="shared" si="1"/>
        <v>0</v>
      </c>
    </row>
    <row r="127" spans="1:4">
      <c r="A127" s="25" t="s">
        <v>1522</v>
      </c>
      <c r="B127" s="9">
        <v>3609</v>
      </c>
      <c r="C127" s="23">
        <v>3596.49</v>
      </c>
      <c r="D127" s="35">
        <f t="shared" si="1"/>
        <v>0.99653366583541136</v>
      </c>
    </row>
    <row r="128" spans="1:4">
      <c r="A128" s="25" t="s">
        <v>1533</v>
      </c>
      <c r="B128" s="9">
        <v>20006</v>
      </c>
      <c r="C128" s="23">
        <v>17769.59</v>
      </c>
      <c r="D128" s="35">
        <f t="shared" si="1"/>
        <v>0.88821303608917324</v>
      </c>
    </row>
    <row r="129" spans="1:4">
      <c r="A129" s="25" t="s">
        <v>1745</v>
      </c>
      <c r="B129" s="9">
        <v>0</v>
      </c>
      <c r="C129" s="23">
        <v>0</v>
      </c>
      <c r="D129" s="35">
        <v>0</v>
      </c>
    </row>
    <row r="130" spans="1:4">
      <c r="A130" s="25" t="s">
        <v>1523</v>
      </c>
      <c r="B130" s="9">
        <v>2000</v>
      </c>
      <c r="C130" s="23">
        <v>0</v>
      </c>
      <c r="D130" s="35">
        <f t="shared" si="1"/>
        <v>0</v>
      </c>
    </row>
    <row r="131" spans="1:4">
      <c r="A131" s="25" t="s">
        <v>1648</v>
      </c>
      <c r="B131" s="9">
        <v>69154</v>
      </c>
      <c r="C131" s="23">
        <v>69047.48</v>
      </c>
      <c r="D131" s="35">
        <f t="shared" si="1"/>
        <v>0.99845966972264799</v>
      </c>
    </row>
    <row r="132" spans="1:4">
      <c r="A132" s="25" t="s">
        <v>1649</v>
      </c>
      <c r="B132" s="9">
        <v>737</v>
      </c>
      <c r="C132" s="23">
        <v>0</v>
      </c>
      <c r="D132" s="35">
        <f t="shared" si="1"/>
        <v>0</v>
      </c>
    </row>
    <row r="133" spans="1:4">
      <c r="A133" s="25" t="s">
        <v>1535</v>
      </c>
      <c r="B133" s="9">
        <v>899017</v>
      </c>
      <c r="C133" s="23">
        <v>0</v>
      </c>
      <c r="D133" s="35">
        <f t="shared" si="1"/>
        <v>0</v>
      </c>
    </row>
    <row r="134" spans="1:4">
      <c r="A134" s="25" t="s">
        <v>1530</v>
      </c>
      <c r="B134" s="9">
        <v>3200</v>
      </c>
      <c r="C134" s="23">
        <v>2960</v>
      </c>
      <c r="D134" s="35">
        <f t="shared" si="1"/>
        <v>0.92500000000000004</v>
      </c>
    </row>
    <row r="135" spans="1:4">
      <c r="A135" s="25" t="s">
        <v>1524</v>
      </c>
      <c r="B135" s="9">
        <v>210675</v>
      </c>
      <c r="C135" s="23">
        <v>0</v>
      </c>
      <c r="D135" s="35">
        <f t="shared" ref="D135:D198" si="2">C135/B135</f>
        <v>0</v>
      </c>
    </row>
    <row r="136" spans="1:4">
      <c r="A136" s="25" t="s">
        <v>1525</v>
      </c>
      <c r="B136" s="9">
        <v>19731</v>
      </c>
      <c r="C136" s="23">
        <v>3703.5200000000004</v>
      </c>
      <c r="D136" s="35">
        <f t="shared" si="2"/>
        <v>0.1877005727028534</v>
      </c>
    </row>
    <row r="137" spans="1:4">
      <c r="A137" s="25" t="s">
        <v>1526</v>
      </c>
      <c r="B137" s="9">
        <v>7087</v>
      </c>
      <c r="C137" s="23">
        <v>2207.73</v>
      </c>
      <c r="D137" s="35">
        <f t="shared" si="2"/>
        <v>0.31151827289403133</v>
      </c>
    </row>
    <row r="138" spans="1:4">
      <c r="A138" s="25" t="s">
        <v>1534</v>
      </c>
      <c r="B138" s="9">
        <v>52300</v>
      </c>
      <c r="C138" s="23">
        <v>7914.02</v>
      </c>
      <c r="D138" s="35">
        <f t="shared" si="2"/>
        <v>0.15131969407265775</v>
      </c>
    </row>
    <row r="139" spans="1:4">
      <c r="A139" s="25" t="s">
        <v>1670</v>
      </c>
      <c r="B139" s="9">
        <v>10000</v>
      </c>
      <c r="C139" s="23">
        <v>560</v>
      </c>
      <c r="D139" s="35">
        <f t="shared" si="2"/>
        <v>5.6000000000000001E-2</v>
      </c>
    </row>
    <row r="140" spans="1:4">
      <c r="A140" s="25" t="s">
        <v>1527</v>
      </c>
      <c r="B140" s="9">
        <v>39896</v>
      </c>
      <c r="C140" s="23">
        <v>37154.47</v>
      </c>
      <c r="D140" s="35">
        <f t="shared" si="2"/>
        <v>0.9312830860236615</v>
      </c>
    </row>
    <row r="141" spans="1:4">
      <c r="A141" s="25" t="s">
        <v>1528</v>
      </c>
      <c r="B141" s="9">
        <v>74618</v>
      </c>
      <c r="C141" s="23">
        <v>35799.509999999995</v>
      </c>
      <c r="D141" s="35">
        <f t="shared" si="2"/>
        <v>0.47977043072717029</v>
      </c>
    </row>
    <row r="142" spans="1:4">
      <c r="A142" s="27" t="s">
        <v>1327</v>
      </c>
      <c r="B142" s="4">
        <v>66048195</v>
      </c>
      <c r="C142" s="4">
        <v>0</v>
      </c>
      <c r="D142" s="26">
        <f t="shared" si="2"/>
        <v>0</v>
      </c>
    </row>
    <row r="143" spans="1:4">
      <c r="A143" s="28" t="s">
        <v>1689</v>
      </c>
      <c r="B143" s="29">
        <v>66048195</v>
      </c>
      <c r="C143" s="29">
        <v>0</v>
      </c>
      <c r="D143" s="30">
        <f t="shared" si="2"/>
        <v>0</v>
      </c>
    </row>
    <row r="144" spans="1:4">
      <c r="A144" s="25" t="s">
        <v>1690</v>
      </c>
      <c r="B144" s="9">
        <v>65751433</v>
      </c>
      <c r="C144" s="23">
        <v>0</v>
      </c>
      <c r="D144" s="35">
        <f t="shared" si="2"/>
        <v>0</v>
      </c>
    </row>
    <row r="145" spans="1:4">
      <c r="A145" s="25" t="s">
        <v>1691</v>
      </c>
      <c r="B145" s="9">
        <v>100932</v>
      </c>
      <c r="C145" s="23">
        <v>0</v>
      </c>
      <c r="D145" s="35">
        <f t="shared" si="2"/>
        <v>0</v>
      </c>
    </row>
    <row r="146" spans="1:4">
      <c r="A146" s="25" t="s">
        <v>1692</v>
      </c>
      <c r="B146" s="9">
        <v>188330</v>
      </c>
      <c r="C146" s="23">
        <v>0</v>
      </c>
      <c r="D146" s="35">
        <f t="shared" si="2"/>
        <v>0</v>
      </c>
    </row>
    <row r="147" spans="1:4">
      <c r="A147" s="25" t="s">
        <v>1749</v>
      </c>
      <c r="B147" s="9">
        <v>7500</v>
      </c>
      <c r="C147" s="23">
        <v>0</v>
      </c>
      <c r="D147" s="35">
        <f t="shared" si="2"/>
        <v>0</v>
      </c>
    </row>
    <row r="148" spans="1:4">
      <c r="A148" s="27" t="s">
        <v>1328</v>
      </c>
      <c r="B148" s="4">
        <v>566460</v>
      </c>
      <c r="C148" s="4">
        <v>0</v>
      </c>
      <c r="D148" s="26">
        <f t="shared" si="2"/>
        <v>0</v>
      </c>
    </row>
    <row r="149" spans="1:4">
      <c r="A149" s="28" t="s">
        <v>1806</v>
      </c>
      <c r="B149" s="29">
        <v>0</v>
      </c>
      <c r="C149" s="29">
        <v>0</v>
      </c>
      <c r="D149" s="30">
        <v>0</v>
      </c>
    </row>
    <row r="150" spans="1:4">
      <c r="A150" s="25" t="s">
        <v>1851</v>
      </c>
      <c r="B150" s="9">
        <v>0</v>
      </c>
      <c r="C150" s="23">
        <v>0</v>
      </c>
      <c r="D150" s="35">
        <v>0</v>
      </c>
    </row>
    <row r="151" spans="1:4">
      <c r="A151" s="25" t="s">
        <v>1808</v>
      </c>
      <c r="B151" s="9">
        <v>0</v>
      </c>
      <c r="C151" s="23">
        <v>0</v>
      </c>
      <c r="D151" s="35">
        <v>0</v>
      </c>
    </row>
    <row r="152" spans="1:4">
      <c r="A152" s="25" t="s">
        <v>1852</v>
      </c>
      <c r="B152" s="9">
        <v>0</v>
      </c>
      <c r="C152" s="23">
        <v>0</v>
      </c>
      <c r="D152" s="35">
        <v>0</v>
      </c>
    </row>
    <row r="153" spans="1:4">
      <c r="A153" s="25" t="s">
        <v>1853</v>
      </c>
      <c r="B153" s="9">
        <v>0</v>
      </c>
      <c r="C153" s="23">
        <v>0</v>
      </c>
      <c r="D153" s="35">
        <v>0</v>
      </c>
    </row>
    <row r="154" spans="1:4">
      <c r="A154" s="28" t="s">
        <v>1698</v>
      </c>
      <c r="B154" s="29">
        <v>566460</v>
      </c>
      <c r="C154" s="29">
        <v>0</v>
      </c>
      <c r="D154" s="30">
        <f t="shared" si="2"/>
        <v>0</v>
      </c>
    </row>
    <row r="155" spans="1:4">
      <c r="A155" s="25" t="s">
        <v>1851</v>
      </c>
      <c r="B155" s="9">
        <v>0</v>
      </c>
      <c r="C155" s="23">
        <v>0</v>
      </c>
      <c r="D155" s="35">
        <v>0</v>
      </c>
    </row>
    <row r="156" spans="1:4">
      <c r="A156" s="25" t="s">
        <v>1707</v>
      </c>
      <c r="B156" s="9">
        <v>0</v>
      </c>
      <c r="C156" s="23">
        <v>0</v>
      </c>
      <c r="D156" s="35">
        <v>0</v>
      </c>
    </row>
    <row r="157" spans="1:4">
      <c r="A157" s="25" t="s">
        <v>1808</v>
      </c>
      <c r="B157" s="9">
        <v>566460</v>
      </c>
      <c r="C157" s="23">
        <v>0</v>
      </c>
      <c r="D157" s="35">
        <f t="shared" si="2"/>
        <v>0</v>
      </c>
    </row>
    <row r="158" spans="1:4">
      <c r="A158" s="25" t="s">
        <v>1709</v>
      </c>
      <c r="B158" s="9">
        <v>0</v>
      </c>
      <c r="C158" s="23">
        <v>0</v>
      </c>
      <c r="D158" s="35">
        <v>0</v>
      </c>
    </row>
    <row r="159" spans="1:4">
      <c r="A159" s="27" t="s">
        <v>1329</v>
      </c>
      <c r="B159" s="4">
        <v>0</v>
      </c>
      <c r="C159" s="4">
        <v>0</v>
      </c>
      <c r="D159" s="26">
        <v>0</v>
      </c>
    </row>
    <row r="160" spans="1:4">
      <c r="A160" s="28" t="s">
        <v>1704</v>
      </c>
      <c r="B160" s="29">
        <v>0</v>
      </c>
      <c r="C160" s="29">
        <v>0</v>
      </c>
      <c r="D160" s="30">
        <v>0</v>
      </c>
    </row>
    <row r="161" spans="1:4">
      <c r="A161" s="25" t="s">
        <v>1705</v>
      </c>
      <c r="B161" s="9">
        <v>0</v>
      </c>
      <c r="C161" s="23">
        <v>0</v>
      </c>
      <c r="D161" s="35">
        <v>0</v>
      </c>
    </row>
    <row r="162" spans="1:4">
      <c r="A162" s="14" t="s">
        <v>1465</v>
      </c>
      <c r="B162" s="4">
        <v>31437850</v>
      </c>
      <c r="C162" s="4">
        <v>-150438645.80000001</v>
      </c>
      <c r="D162" s="26">
        <f t="shared" si="2"/>
        <v>-4.7852714419084004</v>
      </c>
    </row>
    <row r="163" spans="1:4">
      <c r="A163" s="27" t="s">
        <v>1325</v>
      </c>
      <c r="B163" s="4">
        <v>-111169201</v>
      </c>
      <c r="C163" s="4">
        <v>-196699253.59999999</v>
      </c>
      <c r="D163" s="26">
        <f t="shared" si="2"/>
        <v>1.7693682407594167</v>
      </c>
    </row>
    <row r="164" spans="1:4">
      <c r="A164" s="28" t="s">
        <v>1592</v>
      </c>
      <c r="B164" s="29">
        <v>-107169201</v>
      </c>
      <c r="C164" s="29">
        <v>-196699253.59999999</v>
      </c>
      <c r="D164" s="30">
        <f t="shared" si="2"/>
        <v>1.8354084173866332</v>
      </c>
    </row>
    <row r="165" spans="1:4">
      <c r="A165" s="25" t="s">
        <v>1845</v>
      </c>
      <c r="B165" s="9">
        <v>-96118201</v>
      </c>
      <c r="C165" s="23">
        <v>-195386305.69</v>
      </c>
      <c r="D165" s="35">
        <f t="shared" si="2"/>
        <v>2.0327711469547793</v>
      </c>
    </row>
    <row r="166" spans="1:4">
      <c r="A166" s="25" t="s">
        <v>1846</v>
      </c>
      <c r="B166" s="9">
        <v>-750000</v>
      </c>
      <c r="C166" s="23">
        <v>-378519.91</v>
      </c>
      <c r="D166" s="35">
        <f t="shared" si="2"/>
        <v>0.50469321333333328</v>
      </c>
    </row>
    <row r="167" spans="1:4">
      <c r="A167" s="25" t="s">
        <v>1847</v>
      </c>
      <c r="B167" s="9">
        <v>-500000</v>
      </c>
      <c r="C167" s="23">
        <v>-934428</v>
      </c>
      <c r="D167" s="35">
        <f t="shared" si="2"/>
        <v>1.8688560000000001</v>
      </c>
    </row>
    <row r="168" spans="1:4">
      <c r="A168" s="25" t="s">
        <v>1854</v>
      </c>
      <c r="B168" s="9">
        <v>-2300000</v>
      </c>
      <c r="C168" s="23">
        <v>0</v>
      </c>
      <c r="D168" s="35">
        <f t="shared" si="2"/>
        <v>0</v>
      </c>
    </row>
    <row r="169" spans="1:4">
      <c r="A169" s="25" t="s">
        <v>1855</v>
      </c>
      <c r="B169" s="9">
        <v>-1000</v>
      </c>
      <c r="C169" s="23">
        <v>0</v>
      </c>
      <c r="D169" s="35">
        <f t="shared" si="2"/>
        <v>0</v>
      </c>
    </row>
    <row r="170" spans="1:4">
      <c r="A170" s="25" t="s">
        <v>1848</v>
      </c>
      <c r="B170" s="9">
        <v>-7500000</v>
      </c>
      <c r="C170" s="23">
        <v>0</v>
      </c>
      <c r="D170" s="35">
        <f t="shared" si="2"/>
        <v>0</v>
      </c>
    </row>
    <row r="171" spans="1:4">
      <c r="A171" s="28" t="s">
        <v>1588</v>
      </c>
      <c r="B171" s="29">
        <v>-4000000</v>
      </c>
      <c r="C171" s="29">
        <v>0</v>
      </c>
      <c r="D171" s="30">
        <f t="shared" si="2"/>
        <v>0</v>
      </c>
    </row>
    <row r="172" spans="1:4">
      <c r="A172" s="25" t="s">
        <v>1599</v>
      </c>
      <c r="B172" s="9">
        <v>-4000000</v>
      </c>
      <c r="C172" s="23">
        <v>0</v>
      </c>
      <c r="D172" s="35">
        <f t="shared" si="2"/>
        <v>0</v>
      </c>
    </row>
    <row r="173" spans="1:4">
      <c r="A173" s="28" t="s">
        <v>1587</v>
      </c>
      <c r="B173" s="29">
        <v>0</v>
      </c>
      <c r="C173" s="29">
        <v>0</v>
      </c>
      <c r="D173" s="30">
        <v>0</v>
      </c>
    </row>
    <row r="174" spans="1:4">
      <c r="A174" s="25" t="s">
        <v>1601</v>
      </c>
      <c r="B174" s="9">
        <v>0</v>
      </c>
      <c r="C174" s="23">
        <v>0</v>
      </c>
      <c r="D174" s="35">
        <v>0</v>
      </c>
    </row>
    <row r="175" spans="1:4">
      <c r="A175" s="27" t="s">
        <v>1326</v>
      </c>
      <c r="B175" s="4">
        <v>87992561</v>
      </c>
      <c r="C175" s="4">
        <v>40190832.20000001</v>
      </c>
      <c r="D175" s="26">
        <f t="shared" si="2"/>
        <v>0.45675261343967488</v>
      </c>
    </row>
    <row r="176" spans="1:4">
      <c r="A176" s="28" t="s">
        <v>1346</v>
      </c>
      <c r="B176" s="29">
        <v>8733007</v>
      </c>
      <c r="C176" s="29">
        <v>4014938.64</v>
      </c>
      <c r="D176" s="30">
        <f t="shared" si="2"/>
        <v>0.45974297741888909</v>
      </c>
    </row>
    <row r="177" spans="1:4">
      <c r="A177" s="25" t="s">
        <v>1505</v>
      </c>
      <c r="B177" s="9">
        <v>6755607</v>
      </c>
      <c r="C177" s="23">
        <v>2744020.56</v>
      </c>
      <c r="D177" s="35">
        <f t="shared" si="2"/>
        <v>0.40618416080153863</v>
      </c>
    </row>
    <row r="178" spans="1:4">
      <c r="A178" s="25" t="s">
        <v>1506</v>
      </c>
      <c r="B178" s="9">
        <v>694669</v>
      </c>
      <c r="C178" s="23">
        <v>592932.65</v>
      </c>
      <c r="D178" s="35">
        <f t="shared" si="2"/>
        <v>0.85354701303786407</v>
      </c>
    </row>
    <row r="179" spans="1:4">
      <c r="A179" s="25" t="s">
        <v>1507</v>
      </c>
      <c r="B179" s="9">
        <v>0</v>
      </c>
      <c r="C179" s="23">
        <v>0</v>
      </c>
      <c r="D179" s="35">
        <v>0</v>
      </c>
    </row>
    <row r="180" spans="1:4">
      <c r="A180" s="25" t="s">
        <v>1508</v>
      </c>
      <c r="B180" s="9">
        <v>561428</v>
      </c>
      <c r="C180" s="23">
        <v>322132.2</v>
      </c>
      <c r="D180" s="35">
        <f t="shared" si="2"/>
        <v>0.57377295040503862</v>
      </c>
    </row>
    <row r="181" spans="1:4">
      <c r="A181" s="25" t="s">
        <v>1637</v>
      </c>
      <c r="B181" s="9">
        <v>187047</v>
      </c>
      <c r="C181" s="23">
        <v>70297.45</v>
      </c>
      <c r="D181" s="35">
        <f t="shared" si="2"/>
        <v>0.37582773313659135</v>
      </c>
    </row>
    <row r="182" spans="1:4">
      <c r="A182" s="25" t="s">
        <v>1509</v>
      </c>
      <c r="B182" s="9">
        <v>383108</v>
      </c>
      <c r="C182" s="23">
        <v>156157.01</v>
      </c>
      <c r="D182" s="35">
        <f t="shared" si="2"/>
        <v>0.40760571431554549</v>
      </c>
    </row>
    <row r="183" spans="1:4">
      <c r="A183" s="25" t="s">
        <v>1510</v>
      </c>
      <c r="B183" s="9">
        <v>50949</v>
      </c>
      <c r="C183" s="23">
        <v>38098</v>
      </c>
      <c r="D183" s="35">
        <f t="shared" si="2"/>
        <v>0.74776737521835557</v>
      </c>
    </row>
    <row r="184" spans="1:4">
      <c r="A184" s="25" t="s">
        <v>1511</v>
      </c>
      <c r="B184" s="9">
        <v>100199</v>
      </c>
      <c r="C184" s="23">
        <v>91300.77</v>
      </c>
      <c r="D184" s="35">
        <f t="shared" si="2"/>
        <v>0.911194423098035</v>
      </c>
    </row>
    <row r="185" spans="1:4">
      <c r="A185" s="25" t="s">
        <v>1512</v>
      </c>
      <c r="B185" s="9">
        <v>0</v>
      </c>
      <c r="C185" s="23">
        <v>0</v>
      </c>
      <c r="D185" s="35">
        <v>0</v>
      </c>
    </row>
    <row r="186" spans="1:4">
      <c r="A186" s="28" t="s">
        <v>1347</v>
      </c>
      <c r="B186" s="29">
        <v>1950470</v>
      </c>
      <c r="C186" s="29">
        <v>726299.99</v>
      </c>
      <c r="D186" s="30">
        <f t="shared" si="2"/>
        <v>0.37237178218583211</v>
      </c>
    </row>
    <row r="187" spans="1:4">
      <c r="A187" s="25" t="s">
        <v>1513</v>
      </c>
      <c r="B187" s="9">
        <v>512261</v>
      </c>
      <c r="C187" s="23">
        <v>156495.65999999997</v>
      </c>
      <c r="D187" s="35">
        <f t="shared" si="2"/>
        <v>0.30549985261419466</v>
      </c>
    </row>
    <row r="188" spans="1:4">
      <c r="A188" s="25" t="s">
        <v>1514</v>
      </c>
      <c r="B188" s="9">
        <v>1210814</v>
      </c>
      <c r="C188" s="23">
        <v>477704.83999999997</v>
      </c>
      <c r="D188" s="35">
        <f t="shared" si="2"/>
        <v>0.39453197600952744</v>
      </c>
    </row>
    <row r="189" spans="1:4">
      <c r="A189" s="25" t="s">
        <v>1515</v>
      </c>
      <c r="B189" s="9">
        <v>49591</v>
      </c>
      <c r="C189" s="23">
        <v>20137.900000000001</v>
      </c>
      <c r="D189" s="35">
        <f t="shared" si="2"/>
        <v>0.40607973220947352</v>
      </c>
    </row>
    <row r="190" spans="1:4">
      <c r="A190" s="25" t="s">
        <v>1516</v>
      </c>
      <c r="B190" s="9">
        <v>90046</v>
      </c>
      <c r="C190" s="23">
        <v>31393.1</v>
      </c>
      <c r="D190" s="35">
        <f t="shared" si="2"/>
        <v>0.34863403149501365</v>
      </c>
    </row>
    <row r="191" spans="1:4">
      <c r="A191" s="25" t="s">
        <v>1517</v>
      </c>
      <c r="B191" s="9">
        <v>0</v>
      </c>
      <c r="C191" s="23">
        <v>0</v>
      </c>
      <c r="D191" s="35">
        <v>0</v>
      </c>
    </row>
    <row r="192" spans="1:4">
      <c r="A192" s="25" t="s">
        <v>1518</v>
      </c>
      <c r="B192" s="9">
        <v>85230</v>
      </c>
      <c r="C192" s="23">
        <v>39565.050000000003</v>
      </c>
      <c r="D192" s="35">
        <f t="shared" si="2"/>
        <v>0.46421506511791627</v>
      </c>
    </row>
    <row r="193" spans="1:4">
      <c r="A193" s="25" t="s">
        <v>1519</v>
      </c>
      <c r="B193" s="9">
        <v>2528</v>
      </c>
      <c r="C193" s="23">
        <v>1003.44</v>
      </c>
      <c r="D193" s="35">
        <f t="shared" si="2"/>
        <v>0.39693037974683548</v>
      </c>
    </row>
    <row r="194" spans="1:4">
      <c r="A194" s="28" t="s">
        <v>1560</v>
      </c>
      <c r="B194" s="29">
        <v>-2086456</v>
      </c>
      <c r="C194" s="29">
        <v>0</v>
      </c>
      <c r="D194" s="30">
        <f t="shared" si="2"/>
        <v>0</v>
      </c>
    </row>
    <row r="195" spans="1:4">
      <c r="A195" s="25" t="s">
        <v>1794</v>
      </c>
      <c r="B195" s="9">
        <v>-2086456</v>
      </c>
      <c r="C195" s="23">
        <v>0</v>
      </c>
      <c r="D195" s="35">
        <f t="shared" si="2"/>
        <v>0</v>
      </c>
    </row>
    <row r="196" spans="1:4">
      <c r="A196" s="28" t="s">
        <v>1561</v>
      </c>
      <c r="B196" s="29">
        <v>-8562209</v>
      </c>
      <c r="C196" s="29">
        <v>0</v>
      </c>
      <c r="D196" s="30">
        <f t="shared" si="2"/>
        <v>0</v>
      </c>
    </row>
    <row r="197" spans="1:4">
      <c r="A197" s="25" t="s">
        <v>1638</v>
      </c>
      <c r="B197" s="9">
        <v>-8562209</v>
      </c>
      <c r="C197" s="23">
        <v>0</v>
      </c>
      <c r="D197" s="35">
        <f t="shared" si="2"/>
        <v>0</v>
      </c>
    </row>
    <row r="198" spans="1:4">
      <c r="A198" s="28" t="s">
        <v>1348</v>
      </c>
      <c r="B198" s="29">
        <v>2838939</v>
      </c>
      <c r="C198" s="29">
        <v>0</v>
      </c>
      <c r="D198" s="30">
        <f t="shared" si="2"/>
        <v>0</v>
      </c>
    </row>
    <row r="199" spans="1:4">
      <c r="A199" s="25" t="s">
        <v>1520</v>
      </c>
      <c r="B199" s="9">
        <v>2838939</v>
      </c>
      <c r="C199" s="23">
        <v>0</v>
      </c>
      <c r="D199" s="35">
        <f t="shared" ref="D199:D262" si="3">C199/B199</f>
        <v>0</v>
      </c>
    </row>
    <row r="200" spans="1:4">
      <c r="A200" s="28" t="s">
        <v>1353</v>
      </c>
      <c r="B200" s="29">
        <v>12831707</v>
      </c>
      <c r="C200" s="29">
        <v>960454.08000000007</v>
      </c>
      <c r="D200" s="30">
        <f t="shared" si="3"/>
        <v>7.4850063206711323E-2</v>
      </c>
    </row>
    <row r="201" spans="1:4">
      <c r="A201" s="25" t="s">
        <v>1536</v>
      </c>
      <c r="B201" s="9">
        <v>6737</v>
      </c>
      <c r="C201" s="23">
        <v>684.01</v>
      </c>
      <c r="D201" s="35">
        <f t="shared" si="3"/>
        <v>0.10153035475731037</v>
      </c>
    </row>
    <row r="202" spans="1:4">
      <c r="A202" s="25" t="s">
        <v>1639</v>
      </c>
      <c r="B202" s="9">
        <v>52306</v>
      </c>
      <c r="C202" s="23">
        <v>0</v>
      </c>
      <c r="D202" s="35">
        <f t="shared" si="3"/>
        <v>0</v>
      </c>
    </row>
    <row r="203" spans="1:4">
      <c r="A203" s="25" t="s">
        <v>1641</v>
      </c>
      <c r="B203" s="9">
        <v>2148000</v>
      </c>
      <c r="C203" s="23">
        <v>500035.15</v>
      </c>
      <c r="D203" s="35">
        <f t="shared" si="3"/>
        <v>0.23279103817504657</v>
      </c>
    </row>
    <row r="204" spans="1:4">
      <c r="A204" s="25" t="s">
        <v>1795</v>
      </c>
      <c r="B204" s="9">
        <v>7925227</v>
      </c>
      <c r="C204" s="23">
        <v>0</v>
      </c>
      <c r="D204" s="35">
        <f t="shared" si="3"/>
        <v>0</v>
      </c>
    </row>
    <row r="205" spans="1:4">
      <c r="A205" s="25" t="s">
        <v>1662</v>
      </c>
      <c r="B205" s="9">
        <v>20215</v>
      </c>
      <c r="C205" s="23">
        <v>114.04</v>
      </c>
      <c r="D205" s="35">
        <f t="shared" si="3"/>
        <v>5.6413554291367797E-3</v>
      </c>
    </row>
    <row r="206" spans="1:4">
      <c r="A206" s="25" t="s">
        <v>1843</v>
      </c>
      <c r="B206" s="9">
        <v>207940</v>
      </c>
      <c r="C206" s="23">
        <v>0</v>
      </c>
      <c r="D206" s="35">
        <f t="shared" si="3"/>
        <v>0</v>
      </c>
    </row>
    <row r="207" spans="1:4">
      <c r="A207" s="25" t="s">
        <v>1856</v>
      </c>
      <c r="B207" s="9">
        <v>257123</v>
      </c>
      <c r="C207" s="23">
        <v>46206.19</v>
      </c>
      <c r="D207" s="35">
        <f t="shared" si="3"/>
        <v>0.1797046160786861</v>
      </c>
    </row>
    <row r="208" spans="1:4">
      <c r="A208" s="25" t="s">
        <v>1844</v>
      </c>
      <c r="B208" s="9">
        <v>234901</v>
      </c>
      <c r="C208" s="23">
        <v>0</v>
      </c>
      <c r="D208" s="35">
        <f t="shared" si="3"/>
        <v>0</v>
      </c>
    </row>
    <row r="209" spans="1:4">
      <c r="A209" s="25" t="s">
        <v>1557</v>
      </c>
      <c r="B209" s="9">
        <v>103697</v>
      </c>
      <c r="C209" s="23">
        <v>24876.31</v>
      </c>
      <c r="D209" s="35">
        <f t="shared" si="3"/>
        <v>0.23989421101864086</v>
      </c>
    </row>
    <row r="210" spans="1:4">
      <c r="A210" s="25" t="s">
        <v>1830</v>
      </c>
      <c r="B210" s="9">
        <v>141835</v>
      </c>
      <c r="C210" s="23">
        <v>0</v>
      </c>
      <c r="D210" s="35">
        <f t="shared" si="3"/>
        <v>0</v>
      </c>
    </row>
    <row r="211" spans="1:4">
      <c r="A211" s="25" t="s">
        <v>1521</v>
      </c>
      <c r="B211" s="9">
        <v>1733726</v>
      </c>
      <c r="C211" s="23">
        <v>388538.38</v>
      </c>
      <c r="D211" s="35">
        <f t="shared" si="3"/>
        <v>0.22410598906632306</v>
      </c>
    </row>
    <row r="212" spans="1:4">
      <c r="A212" s="28" t="s">
        <v>1349</v>
      </c>
      <c r="B212" s="29">
        <v>4232103</v>
      </c>
      <c r="C212" s="29">
        <v>2151906.5</v>
      </c>
      <c r="D212" s="30">
        <f t="shared" si="3"/>
        <v>0.50847214729887247</v>
      </c>
    </row>
    <row r="213" spans="1:4">
      <c r="A213" s="25" t="s">
        <v>1544</v>
      </c>
      <c r="B213" s="9">
        <v>4232103</v>
      </c>
      <c r="C213" s="23">
        <v>2151906.5</v>
      </c>
      <c r="D213" s="35">
        <f t="shared" si="3"/>
        <v>0.50847214729887247</v>
      </c>
    </row>
    <row r="214" spans="1:4">
      <c r="A214" s="28" t="s">
        <v>1565</v>
      </c>
      <c r="B214" s="29">
        <v>67205143</v>
      </c>
      <c r="C214" s="29">
        <v>32210386.310000002</v>
      </c>
      <c r="D214" s="30">
        <f t="shared" si="3"/>
        <v>0.47928454389271968</v>
      </c>
    </row>
    <row r="215" spans="1:4">
      <c r="A215" s="25" t="s">
        <v>1850</v>
      </c>
      <c r="B215" s="9">
        <v>67205143</v>
      </c>
      <c r="C215" s="23">
        <v>32210386.310000002</v>
      </c>
      <c r="D215" s="35">
        <f t="shared" si="3"/>
        <v>0.47928454389271968</v>
      </c>
    </row>
    <row r="216" spans="1:4">
      <c r="A216" s="28" t="s">
        <v>1351</v>
      </c>
      <c r="B216" s="29">
        <v>1</v>
      </c>
      <c r="C216" s="29">
        <v>0</v>
      </c>
      <c r="D216" s="30">
        <f t="shared" si="3"/>
        <v>0</v>
      </c>
    </row>
    <row r="217" spans="1:4">
      <c r="A217" s="25" t="s">
        <v>1737</v>
      </c>
      <c r="B217" s="9">
        <v>1</v>
      </c>
      <c r="C217" s="23">
        <v>0</v>
      </c>
      <c r="D217" s="35">
        <f t="shared" si="3"/>
        <v>0</v>
      </c>
    </row>
    <row r="218" spans="1:4">
      <c r="A218" s="28" t="s">
        <v>1350</v>
      </c>
      <c r="B218" s="29">
        <v>849856</v>
      </c>
      <c r="C218" s="29">
        <v>126846.68</v>
      </c>
      <c r="D218" s="30">
        <f t="shared" si="3"/>
        <v>0.14925667407184276</v>
      </c>
    </row>
    <row r="219" spans="1:4">
      <c r="A219" s="25" t="s">
        <v>1549</v>
      </c>
      <c r="B219" s="9">
        <v>4973</v>
      </c>
      <c r="C219" s="23">
        <v>0</v>
      </c>
      <c r="D219" s="35">
        <f t="shared" si="3"/>
        <v>0</v>
      </c>
    </row>
    <row r="220" spans="1:4">
      <c r="A220" s="25" t="s">
        <v>1522</v>
      </c>
      <c r="B220" s="9">
        <v>4152</v>
      </c>
      <c r="C220" s="23">
        <v>6181.25</v>
      </c>
      <c r="D220" s="35">
        <f t="shared" si="3"/>
        <v>1.488740366088632</v>
      </c>
    </row>
    <row r="221" spans="1:4">
      <c r="A221" s="25" t="s">
        <v>1533</v>
      </c>
      <c r="B221" s="9">
        <v>16000</v>
      </c>
      <c r="C221" s="23">
        <v>18521.810000000001</v>
      </c>
      <c r="D221" s="35">
        <f t="shared" si="3"/>
        <v>1.1576131250000001</v>
      </c>
    </row>
    <row r="222" spans="1:4">
      <c r="A222" s="25" t="s">
        <v>1523</v>
      </c>
      <c r="B222" s="9">
        <v>2000</v>
      </c>
      <c r="C222" s="23">
        <v>0</v>
      </c>
      <c r="D222" s="35">
        <f t="shared" si="3"/>
        <v>0</v>
      </c>
    </row>
    <row r="223" spans="1:4">
      <c r="A223" s="25" t="s">
        <v>1649</v>
      </c>
      <c r="B223" s="9">
        <v>712</v>
      </c>
      <c r="C223" s="23">
        <v>0</v>
      </c>
      <c r="D223" s="35">
        <f t="shared" si="3"/>
        <v>0</v>
      </c>
    </row>
    <row r="224" spans="1:4">
      <c r="A224" s="25" t="s">
        <v>1535</v>
      </c>
      <c r="B224" s="9">
        <v>578646</v>
      </c>
      <c r="C224" s="23">
        <v>0</v>
      </c>
      <c r="D224" s="35">
        <f t="shared" si="3"/>
        <v>0</v>
      </c>
    </row>
    <row r="225" spans="1:4">
      <c r="A225" s="25" t="s">
        <v>1530</v>
      </c>
      <c r="B225" s="9">
        <v>2444</v>
      </c>
      <c r="C225" s="23">
        <v>2766</v>
      </c>
      <c r="D225" s="35">
        <f t="shared" si="3"/>
        <v>1.1317512274959083</v>
      </c>
    </row>
    <row r="226" spans="1:4">
      <c r="A226" s="25" t="s">
        <v>1524</v>
      </c>
      <c r="B226" s="9">
        <v>96529</v>
      </c>
      <c r="C226" s="23">
        <v>0</v>
      </c>
      <c r="D226" s="35">
        <f t="shared" si="3"/>
        <v>0</v>
      </c>
    </row>
    <row r="227" spans="1:4">
      <c r="A227" s="25" t="s">
        <v>1525</v>
      </c>
      <c r="B227" s="9">
        <v>15955</v>
      </c>
      <c r="C227" s="23">
        <v>5553.37</v>
      </c>
      <c r="D227" s="35">
        <f t="shared" si="3"/>
        <v>0.34806455656534002</v>
      </c>
    </row>
    <row r="228" spans="1:4">
      <c r="A228" s="25" t="s">
        <v>1526</v>
      </c>
      <c r="B228" s="9">
        <v>3801</v>
      </c>
      <c r="C228" s="23">
        <v>1099.67</v>
      </c>
      <c r="D228" s="35">
        <f t="shared" si="3"/>
        <v>0.28931070770849776</v>
      </c>
    </row>
    <row r="229" spans="1:4">
      <c r="A229" s="25" t="s">
        <v>1534</v>
      </c>
      <c r="B229" s="9">
        <v>30000</v>
      </c>
      <c r="C229" s="23">
        <v>2530.27</v>
      </c>
      <c r="D229" s="35">
        <f t="shared" si="3"/>
        <v>8.4342333333333339E-2</v>
      </c>
    </row>
    <row r="230" spans="1:4">
      <c r="A230" s="25" t="s">
        <v>1670</v>
      </c>
      <c r="B230" s="9">
        <v>2322</v>
      </c>
      <c r="C230" s="23">
        <v>0</v>
      </c>
      <c r="D230" s="35">
        <f t="shared" si="3"/>
        <v>0</v>
      </c>
    </row>
    <row r="231" spans="1:4">
      <c r="A231" s="25" t="s">
        <v>1527</v>
      </c>
      <c r="B231" s="9">
        <v>28000</v>
      </c>
      <c r="C231" s="23">
        <v>25492.52</v>
      </c>
      <c r="D231" s="35">
        <f t="shared" si="3"/>
        <v>0.9104471428571429</v>
      </c>
    </row>
    <row r="232" spans="1:4">
      <c r="A232" s="25" t="s">
        <v>1528</v>
      </c>
      <c r="B232" s="9">
        <v>64322</v>
      </c>
      <c r="C232" s="23">
        <v>64701.79</v>
      </c>
      <c r="D232" s="35">
        <f t="shared" si="3"/>
        <v>1.005904511675632</v>
      </c>
    </row>
    <row r="233" spans="1:4">
      <c r="A233" s="27" t="s">
        <v>1327</v>
      </c>
      <c r="B233" s="4">
        <v>20284490</v>
      </c>
      <c r="C233" s="4">
        <v>-633355.59999999963</v>
      </c>
      <c r="D233" s="26">
        <f t="shared" si="3"/>
        <v>-3.1223639342177183E-2</v>
      </c>
    </row>
    <row r="234" spans="1:4">
      <c r="A234" s="28" t="s">
        <v>1687</v>
      </c>
      <c r="B234" s="29">
        <v>-3700000</v>
      </c>
      <c r="C234" s="29">
        <v>-1552703.0099999998</v>
      </c>
      <c r="D234" s="30">
        <f t="shared" si="3"/>
        <v>0.41964946216216209</v>
      </c>
    </row>
    <row r="235" spans="1:4">
      <c r="A235" s="25" t="s">
        <v>1857</v>
      </c>
      <c r="B235" s="9">
        <v>-2900000</v>
      </c>
      <c r="C235" s="23">
        <v>-1552703.0099999998</v>
      </c>
      <c r="D235" s="35">
        <f t="shared" si="3"/>
        <v>0.53541483103448273</v>
      </c>
    </row>
    <row r="236" spans="1:4">
      <c r="A236" s="25" t="s">
        <v>1858</v>
      </c>
      <c r="B236" s="9">
        <v>-800000</v>
      </c>
      <c r="C236" s="23">
        <v>0</v>
      </c>
      <c r="D236" s="35">
        <f t="shared" si="3"/>
        <v>0</v>
      </c>
    </row>
    <row r="237" spans="1:4">
      <c r="A237" s="28" t="s">
        <v>1689</v>
      </c>
      <c r="B237" s="29">
        <v>23984490</v>
      </c>
      <c r="C237" s="29">
        <v>919347.41</v>
      </c>
      <c r="D237" s="30">
        <f t="shared" si="3"/>
        <v>3.8330913436141444E-2</v>
      </c>
    </row>
    <row r="238" spans="1:4">
      <c r="A238" s="25" t="s">
        <v>1690</v>
      </c>
      <c r="B238" s="9">
        <v>22958004</v>
      </c>
      <c r="C238" s="23">
        <v>0</v>
      </c>
      <c r="D238" s="35">
        <f t="shared" si="3"/>
        <v>0</v>
      </c>
    </row>
    <row r="239" spans="1:4">
      <c r="A239" s="25" t="s">
        <v>1691</v>
      </c>
      <c r="B239" s="9">
        <v>100932</v>
      </c>
      <c r="C239" s="23">
        <v>0</v>
      </c>
      <c r="D239" s="35">
        <f t="shared" si="3"/>
        <v>0</v>
      </c>
    </row>
    <row r="240" spans="1:4">
      <c r="A240" s="25" t="s">
        <v>1692</v>
      </c>
      <c r="B240" s="9">
        <v>125554</v>
      </c>
      <c r="C240" s="23">
        <v>0</v>
      </c>
      <c r="D240" s="35">
        <f t="shared" si="3"/>
        <v>0</v>
      </c>
    </row>
    <row r="241" spans="1:4">
      <c r="A241" s="25" t="s">
        <v>1749</v>
      </c>
      <c r="B241" s="9">
        <v>800000</v>
      </c>
      <c r="C241" s="23">
        <v>49120.869999999995</v>
      </c>
      <c r="D241" s="35">
        <f t="shared" si="3"/>
        <v>6.1401087499999993E-2</v>
      </c>
    </row>
    <row r="242" spans="1:4">
      <c r="A242" s="25" t="s">
        <v>1859</v>
      </c>
      <c r="B242" s="9">
        <v>0</v>
      </c>
      <c r="C242" s="23">
        <v>870226.54</v>
      </c>
      <c r="D242" s="35">
        <v>0</v>
      </c>
    </row>
    <row r="243" spans="1:4">
      <c r="A243" s="27" t="s">
        <v>1328</v>
      </c>
      <c r="B243" s="4">
        <v>34580000</v>
      </c>
      <c r="C243" s="4">
        <v>6703131.2000000002</v>
      </c>
      <c r="D243" s="26">
        <f t="shared" si="3"/>
        <v>0.19384416425679585</v>
      </c>
    </row>
    <row r="244" spans="1:4">
      <c r="A244" s="28" t="s">
        <v>1806</v>
      </c>
      <c r="B244" s="29">
        <v>33330000</v>
      </c>
      <c r="C244" s="29">
        <v>6683771.6299999999</v>
      </c>
      <c r="D244" s="30">
        <f t="shared" si="3"/>
        <v>0.20053320222022203</v>
      </c>
    </row>
    <row r="245" spans="1:4">
      <c r="A245" s="25" t="s">
        <v>1851</v>
      </c>
      <c r="B245" s="9">
        <v>27250000</v>
      </c>
      <c r="C245" s="23">
        <v>797112.72</v>
      </c>
      <c r="D245" s="35">
        <f t="shared" si="3"/>
        <v>2.9251842935779815E-2</v>
      </c>
    </row>
    <row r="246" spans="1:4">
      <c r="A246" s="25" t="s">
        <v>1860</v>
      </c>
      <c r="B246" s="9">
        <v>2080000</v>
      </c>
      <c r="C246" s="23">
        <v>0</v>
      </c>
      <c r="D246" s="35">
        <f t="shared" si="3"/>
        <v>0</v>
      </c>
    </row>
    <row r="247" spans="1:4">
      <c r="A247" s="25" t="s">
        <v>1808</v>
      </c>
      <c r="B247" s="9">
        <v>0</v>
      </c>
      <c r="C247" s="23">
        <v>0</v>
      </c>
      <c r="D247" s="35">
        <v>0</v>
      </c>
    </row>
    <row r="248" spans="1:4">
      <c r="A248" s="25" t="s">
        <v>1852</v>
      </c>
      <c r="B248" s="9">
        <v>0</v>
      </c>
      <c r="C248" s="23">
        <v>0</v>
      </c>
      <c r="D248" s="35">
        <v>0</v>
      </c>
    </row>
    <row r="249" spans="1:4">
      <c r="A249" s="25" t="s">
        <v>1834</v>
      </c>
      <c r="B249" s="9">
        <v>0</v>
      </c>
      <c r="C249" s="23">
        <v>0</v>
      </c>
      <c r="D249" s="35">
        <v>0</v>
      </c>
    </row>
    <row r="250" spans="1:4">
      <c r="A250" s="25" t="s">
        <v>1853</v>
      </c>
      <c r="B250" s="9">
        <v>4000000</v>
      </c>
      <c r="C250" s="23">
        <v>5886658.9100000001</v>
      </c>
      <c r="D250" s="35">
        <f t="shared" si="3"/>
        <v>1.4716647275000001</v>
      </c>
    </row>
    <row r="251" spans="1:4">
      <c r="A251" s="28" t="s">
        <v>1698</v>
      </c>
      <c r="B251" s="29">
        <v>1250000</v>
      </c>
      <c r="C251" s="29">
        <v>19359.57</v>
      </c>
      <c r="D251" s="30">
        <f t="shared" si="3"/>
        <v>1.5487655999999999E-2</v>
      </c>
    </row>
    <row r="252" spans="1:4">
      <c r="A252" s="25" t="s">
        <v>1851</v>
      </c>
      <c r="B252" s="9">
        <v>0</v>
      </c>
      <c r="C252" s="23">
        <v>0</v>
      </c>
      <c r="D252" s="35">
        <v>0</v>
      </c>
    </row>
    <row r="253" spans="1:4">
      <c r="A253" s="25" t="s">
        <v>1860</v>
      </c>
      <c r="B253" s="9">
        <v>150000</v>
      </c>
      <c r="C253" s="23">
        <v>0</v>
      </c>
      <c r="D253" s="35">
        <f t="shared" si="3"/>
        <v>0</v>
      </c>
    </row>
    <row r="254" spans="1:4">
      <c r="A254" s="25" t="s">
        <v>1699</v>
      </c>
      <c r="B254" s="9">
        <v>0</v>
      </c>
      <c r="C254" s="23">
        <v>0</v>
      </c>
      <c r="D254" s="35">
        <v>0</v>
      </c>
    </row>
    <row r="255" spans="1:4">
      <c r="A255" s="25" t="s">
        <v>1757</v>
      </c>
      <c r="B255" s="9">
        <v>150000</v>
      </c>
      <c r="C255" s="23">
        <v>19359.57</v>
      </c>
      <c r="D255" s="35">
        <f t="shared" si="3"/>
        <v>0.12906380000000001</v>
      </c>
    </row>
    <row r="256" spans="1:4">
      <c r="A256" s="25" t="s">
        <v>1707</v>
      </c>
      <c r="B256" s="9">
        <v>950000</v>
      </c>
      <c r="C256" s="23">
        <v>0</v>
      </c>
      <c r="D256" s="35">
        <f t="shared" si="3"/>
        <v>0</v>
      </c>
    </row>
    <row r="257" spans="1:4">
      <c r="A257" s="25" t="s">
        <v>1808</v>
      </c>
      <c r="B257" s="9">
        <v>0</v>
      </c>
      <c r="C257" s="23">
        <v>0</v>
      </c>
      <c r="D257" s="35">
        <v>0</v>
      </c>
    </row>
    <row r="258" spans="1:4">
      <c r="A258" s="25" t="s">
        <v>1709</v>
      </c>
      <c r="B258" s="9">
        <v>0</v>
      </c>
      <c r="C258" s="23">
        <v>0</v>
      </c>
      <c r="D258" s="35">
        <v>0</v>
      </c>
    </row>
    <row r="259" spans="1:4">
      <c r="A259" s="27" t="s">
        <v>1329</v>
      </c>
      <c r="B259" s="4">
        <v>-250000</v>
      </c>
      <c r="C259" s="4">
        <v>0</v>
      </c>
      <c r="D259" s="26">
        <f t="shared" si="3"/>
        <v>0</v>
      </c>
    </row>
    <row r="260" spans="1:4">
      <c r="A260" s="28" t="s">
        <v>1861</v>
      </c>
      <c r="B260" s="29">
        <v>0</v>
      </c>
      <c r="C260" s="29">
        <v>0</v>
      </c>
      <c r="D260" s="30">
        <v>0</v>
      </c>
    </row>
    <row r="261" spans="1:4">
      <c r="A261" s="25" t="s">
        <v>1862</v>
      </c>
      <c r="B261" s="9">
        <v>0</v>
      </c>
      <c r="C261" s="23">
        <v>0</v>
      </c>
      <c r="D261" s="35">
        <v>0</v>
      </c>
    </row>
    <row r="262" spans="1:4">
      <c r="A262" s="28" t="s">
        <v>1704</v>
      </c>
      <c r="B262" s="29">
        <v>-250000</v>
      </c>
      <c r="C262" s="29">
        <v>0</v>
      </c>
      <c r="D262" s="30">
        <f t="shared" si="3"/>
        <v>0</v>
      </c>
    </row>
    <row r="263" spans="1:4">
      <c r="A263" s="25" t="s">
        <v>1705</v>
      </c>
      <c r="B263" s="9">
        <v>-250000</v>
      </c>
      <c r="C263" s="23">
        <v>0</v>
      </c>
      <c r="D263" s="35">
        <f t="shared" ref="D263:D264" si="4">C263/B263</f>
        <v>0</v>
      </c>
    </row>
    <row r="264" spans="1:4">
      <c r="A264" s="16" t="s">
        <v>1345</v>
      </c>
      <c r="B264" s="4">
        <v>58589350</v>
      </c>
      <c r="C264" s="4">
        <v>-47074259.899999954</v>
      </c>
      <c r="D264" s="26">
        <f t="shared" si="4"/>
        <v>-0.80346103686079384</v>
      </c>
    </row>
    <row r="265" spans="1:4">
      <c r="B265" s="2"/>
      <c r="C265" s="2"/>
      <c r="D265" s="2"/>
    </row>
    <row r="266" spans="1:4">
      <c r="B266" s="2"/>
      <c r="C266" s="2"/>
      <c r="D266" s="2"/>
    </row>
    <row r="267" spans="1:4">
      <c r="B267" s="2"/>
      <c r="C267" s="2"/>
      <c r="D267" s="2"/>
    </row>
    <row r="268" spans="1:4">
      <c r="B268" s="2"/>
      <c r="C268" s="2"/>
      <c r="D268" s="2"/>
    </row>
    <row r="269" spans="1:4">
      <c r="B269" s="2"/>
      <c r="C269" s="2"/>
      <c r="D269" s="2"/>
    </row>
    <row r="270" spans="1:4">
      <c r="B270" s="2"/>
      <c r="C270" s="2"/>
      <c r="D270" s="2"/>
    </row>
    <row r="271" spans="1:4">
      <c r="B271" s="2"/>
      <c r="C271" s="2"/>
      <c r="D271" s="2"/>
    </row>
    <row r="272" spans="1:4">
      <c r="B272" s="2"/>
      <c r="C272" s="2"/>
      <c r="D272" s="2"/>
    </row>
    <row r="273" spans="2:4">
      <c r="B273" s="2"/>
      <c r="C273" s="2"/>
      <c r="D273" s="2"/>
    </row>
    <row r="274" spans="2:4">
      <c r="B274" s="2"/>
      <c r="C274" s="2"/>
      <c r="D274" s="2"/>
    </row>
    <row r="275" spans="2:4">
      <c r="B275" s="2"/>
      <c r="C275" s="2"/>
      <c r="D275" s="2"/>
    </row>
    <row r="276" spans="2:4">
      <c r="B276" s="2"/>
      <c r="C276" s="2"/>
      <c r="D276" s="2"/>
    </row>
    <row r="277" spans="2:4">
      <c r="B277" s="2"/>
      <c r="C277" s="2"/>
      <c r="D277" s="2"/>
    </row>
    <row r="278" spans="2:4">
      <c r="B278" s="2"/>
      <c r="C278" s="2"/>
      <c r="D278" s="2"/>
    </row>
    <row r="279" spans="2:4">
      <c r="B279" s="2"/>
      <c r="C279" s="2"/>
      <c r="D279" s="2"/>
    </row>
    <row r="280" spans="2:4">
      <c r="B280" s="2"/>
      <c r="C280" s="2"/>
      <c r="D280" s="2"/>
    </row>
    <row r="281" spans="2:4">
      <c r="B281" s="2"/>
      <c r="C281" s="2"/>
      <c r="D281" s="2"/>
    </row>
    <row r="282" spans="2:4">
      <c r="B282" s="2"/>
      <c r="C282" s="2"/>
      <c r="D282" s="2"/>
    </row>
    <row r="283" spans="2:4">
      <c r="B283" s="2"/>
      <c r="C283" s="2"/>
      <c r="D283" s="2"/>
    </row>
    <row r="284" spans="2:4">
      <c r="B284" s="2"/>
      <c r="C284" s="2"/>
      <c r="D284" s="2"/>
    </row>
    <row r="285" spans="2:4">
      <c r="B285" s="2"/>
      <c r="C285" s="2"/>
      <c r="D285" s="2"/>
    </row>
    <row r="286" spans="2:4">
      <c r="B286" s="2"/>
      <c r="C286" s="2"/>
      <c r="D286" s="2"/>
    </row>
    <row r="287" spans="2:4">
      <c r="B287" s="2"/>
      <c r="C287" s="2"/>
      <c r="D287" s="2"/>
    </row>
    <row r="288" spans="2:4">
      <c r="B288" s="2"/>
      <c r="C288" s="2"/>
      <c r="D288" s="2"/>
    </row>
    <row r="289" spans="2:4">
      <c r="B289" s="2"/>
      <c r="C289" s="2"/>
      <c r="D289" s="2"/>
    </row>
    <row r="290" spans="2:4">
      <c r="B290" s="2"/>
      <c r="C290" s="2"/>
      <c r="D290" s="2"/>
    </row>
    <row r="291" spans="2:4">
      <c r="B291" s="2"/>
      <c r="C291" s="2"/>
      <c r="D291" s="2"/>
    </row>
    <row r="292" spans="2:4">
      <c r="B292" s="2"/>
      <c r="C292" s="2"/>
      <c r="D292" s="2"/>
    </row>
    <row r="293" spans="2:4">
      <c r="B293" s="2"/>
      <c r="C293" s="2"/>
      <c r="D293" s="2"/>
    </row>
    <row r="294" spans="2:4">
      <c r="B294" s="2"/>
      <c r="C294" s="2"/>
      <c r="D294" s="2"/>
    </row>
    <row r="295" spans="2:4">
      <c r="B295" s="2"/>
      <c r="C295" s="2"/>
      <c r="D295" s="2"/>
    </row>
    <row r="296" spans="2:4">
      <c r="B296" s="2"/>
      <c r="C296" s="2"/>
      <c r="D296" s="2"/>
    </row>
    <row r="297" spans="2:4">
      <c r="B297" s="2"/>
      <c r="C297" s="2"/>
      <c r="D297" s="2"/>
    </row>
    <row r="298" spans="2:4">
      <c r="B298" s="2"/>
      <c r="C298" s="2"/>
      <c r="D298" s="2"/>
    </row>
    <row r="299" spans="2:4">
      <c r="B299" s="2"/>
      <c r="C299" s="2"/>
      <c r="D299" s="2"/>
    </row>
    <row r="300" spans="2:4">
      <c r="B300" s="2"/>
      <c r="C300" s="2"/>
      <c r="D300" s="2"/>
    </row>
    <row r="301" spans="2:4">
      <c r="B301" s="2"/>
      <c r="C301" s="2"/>
      <c r="D301" s="2"/>
    </row>
    <row r="302" spans="2:4">
      <c r="B302" s="2"/>
      <c r="C302" s="2"/>
      <c r="D302" s="2"/>
    </row>
    <row r="303" spans="2:4">
      <c r="B303" s="2"/>
      <c r="C303" s="2"/>
      <c r="D303" s="2"/>
    </row>
    <row r="304" spans="2:4">
      <c r="B304" s="2"/>
      <c r="C304" s="2"/>
      <c r="D304" s="2"/>
    </row>
    <row r="305" spans="2:4">
      <c r="B305" s="2"/>
      <c r="C305" s="2"/>
      <c r="D305" s="2"/>
    </row>
    <row r="306" spans="2:4">
      <c r="B306" s="2"/>
      <c r="C306" s="2"/>
      <c r="D306" s="2"/>
    </row>
    <row r="307" spans="2:4">
      <c r="B307" s="2"/>
      <c r="C307" s="2"/>
      <c r="D307" s="2"/>
    </row>
    <row r="308" spans="2:4">
      <c r="B308" s="2"/>
      <c r="C308" s="2"/>
      <c r="D308" s="2"/>
    </row>
    <row r="309" spans="2:4">
      <c r="B309" s="2"/>
      <c r="C309" s="2"/>
      <c r="D309" s="2"/>
    </row>
    <row r="310" spans="2:4">
      <c r="B310" s="2"/>
      <c r="C310" s="2"/>
      <c r="D310" s="2"/>
    </row>
    <row r="311" spans="2:4">
      <c r="B311" s="2"/>
      <c r="C311" s="2"/>
      <c r="D311" s="2"/>
    </row>
    <row r="312" spans="2:4">
      <c r="B312" s="2"/>
      <c r="C312" s="2"/>
      <c r="D312" s="2"/>
    </row>
    <row r="313" spans="2:4">
      <c r="B313" s="2"/>
      <c r="C313" s="2"/>
      <c r="D313" s="2"/>
    </row>
    <row r="314" spans="2:4">
      <c r="B314" s="2"/>
      <c r="C314" s="2"/>
      <c r="D314" s="2"/>
    </row>
    <row r="315" spans="2:4">
      <c r="B315" s="2"/>
      <c r="C315" s="2"/>
      <c r="D315" s="2"/>
    </row>
    <row r="316" spans="2:4">
      <c r="B316" s="2"/>
      <c r="C316" s="2"/>
      <c r="D316" s="2"/>
    </row>
    <row r="317" spans="2:4">
      <c r="B317" s="2"/>
      <c r="C317" s="2"/>
      <c r="D317" s="2"/>
    </row>
    <row r="318" spans="2:4">
      <c r="B318" s="2"/>
      <c r="C318" s="2"/>
      <c r="D318" s="2"/>
    </row>
    <row r="319" spans="2:4">
      <c r="B319" s="2"/>
      <c r="C319" s="2"/>
      <c r="D319" s="2"/>
    </row>
    <row r="320" spans="2:4">
      <c r="B320" s="2"/>
      <c r="C320" s="2"/>
      <c r="D320" s="2"/>
    </row>
    <row r="321" spans="2:4">
      <c r="B321" s="2"/>
      <c r="C321" s="2"/>
      <c r="D321" s="2"/>
    </row>
    <row r="322" spans="2:4">
      <c r="B322" s="2"/>
      <c r="C322" s="2"/>
      <c r="D322" s="2"/>
    </row>
    <row r="323" spans="2:4">
      <c r="B323" s="2"/>
      <c r="C323" s="2"/>
      <c r="D323" s="2"/>
    </row>
    <row r="324" spans="2:4">
      <c r="B324" s="2"/>
      <c r="C324" s="2"/>
      <c r="D324" s="2"/>
    </row>
    <row r="325" spans="2:4">
      <c r="B325" s="2"/>
      <c r="C325" s="2"/>
      <c r="D325" s="2"/>
    </row>
    <row r="326" spans="2:4">
      <c r="B326" s="2"/>
      <c r="C326" s="2"/>
      <c r="D326" s="2"/>
    </row>
    <row r="327" spans="2:4">
      <c r="B327" s="2"/>
      <c r="C327" s="2"/>
      <c r="D327" s="2"/>
    </row>
    <row r="328" spans="2:4">
      <c r="B328" s="2"/>
      <c r="C328" s="2"/>
      <c r="D328" s="2"/>
    </row>
    <row r="329" spans="2:4">
      <c r="B329" s="2"/>
      <c r="C329" s="2"/>
      <c r="D329" s="2"/>
    </row>
    <row r="330" spans="2:4">
      <c r="B330" s="2"/>
      <c r="C330" s="2"/>
      <c r="D330" s="2"/>
    </row>
    <row r="331" spans="2:4">
      <c r="B331" s="2"/>
      <c r="C331" s="2"/>
      <c r="D331" s="2"/>
    </row>
    <row r="332" spans="2:4">
      <c r="B332" s="2"/>
      <c r="C332" s="2"/>
      <c r="D332" s="2"/>
    </row>
    <row r="333" spans="2:4">
      <c r="B333" s="2"/>
      <c r="C333" s="2"/>
      <c r="D333" s="2"/>
    </row>
    <row r="334" spans="2:4">
      <c r="B334" s="2"/>
      <c r="C334" s="2"/>
      <c r="D334" s="2"/>
    </row>
    <row r="335" spans="2:4">
      <c r="B335" s="2"/>
      <c r="C335" s="2"/>
      <c r="D335" s="2"/>
    </row>
    <row r="336" spans="2:4">
      <c r="B336" s="2"/>
      <c r="C336" s="2"/>
      <c r="D336" s="2"/>
    </row>
    <row r="337" spans="2:4">
      <c r="B337" s="2"/>
      <c r="C337" s="2"/>
      <c r="D337" s="2"/>
    </row>
    <row r="338" spans="2:4">
      <c r="B338" s="2"/>
      <c r="C338" s="2"/>
      <c r="D338" s="2"/>
    </row>
    <row r="339" spans="2:4">
      <c r="B339" s="2"/>
      <c r="C339" s="2"/>
      <c r="D339" s="2"/>
    </row>
    <row r="340" spans="2:4">
      <c r="B340" s="2"/>
      <c r="C340" s="2"/>
      <c r="D340" s="2"/>
    </row>
    <row r="341" spans="2:4">
      <c r="B341" s="2"/>
      <c r="C341" s="2"/>
      <c r="D341" s="2"/>
    </row>
    <row r="342" spans="2:4">
      <c r="B342" s="2"/>
      <c r="C342" s="2"/>
      <c r="D342" s="2"/>
    </row>
    <row r="343" spans="2:4">
      <c r="B343" s="2"/>
      <c r="C343" s="2"/>
      <c r="D343" s="2"/>
    </row>
    <row r="344" spans="2:4">
      <c r="B344" s="2"/>
      <c r="C344" s="2"/>
      <c r="D344" s="2"/>
    </row>
    <row r="345" spans="2:4">
      <c r="B345" s="2"/>
      <c r="C345" s="2"/>
      <c r="D345" s="2"/>
    </row>
    <row r="346" spans="2:4">
      <c r="B346" s="2"/>
      <c r="C346" s="2"/>
      <c r="D346" s="2"/>
    </row>
    <row r="347" spans="2:4">
      <c r="B347" s="2"/>
      <c r="C347" s="2"/>
      <c r="D347" s="2"/>
    </row>
    <row r="348" spans="2:4">
      <c r="B348" s="2"/>
      <c r="C348" s="2"/>
      <c r="D348" s="2"/>
    </row>
    <row r="349" spans="2:4">
      <c r="B349" s="2"/>
      <c r="C349" s="2"/>
      <c r="D349" s="2"/>
    </row>
    <row r="350" spans="2:4">
      <c r="B350" s="2"/>
      <c r="C350" s="2"/>
      <c r="D350" s="2"/>
    </row>
    <row r="351" spans="2:4">
      <c r="B351" s="2"/>
      <c r="C351" s="2"/>
      <c r="D351" s="2"/>
    </row>
    <row r="352" spans="2:4">
      <c r="B352" s="2"/>
      <c r="C352" s="2"/>
      <c r="D352" s="2"/>
    </row>
    <row r="353" spans="2:4">
      <c r="B353" s="2"/>
      <c r="C353" s="2"/>
      <c r="D353" s="2"/>
    </row>
    <row r="354" spans="2:4">
      <c r="B354" s="2"/>
      <c r="C354" s="2"/>
      <c r="D354" s="2"/>
    </row>
    <row r="355" spans="2:4">
      <c r="B355" s="2"/>
      <c r="C355" s="2"/>
      <c r="D355" s="2"/>
    </row>
    <row r="356" spans="2:4">
      <c r="B356" s="2"/>
      <c r="C356" s="2"/>
      <c r="D356" s="2"/>
    </row>
    <row r="357" spans="2:4">
      <c r="B357" s="2"/>
      <c r="C357" s="2"/>
      <c r="D357" s="2"/>
    </row>
    <row r="358" spans="2:4">
      <c r="B358" s="2"/>
      <c r="C358" s="2"/>
      <c r="D358" s="2"/>
    </row>
    <row r="359" spans="2:4">
      <c r="B359" s="2"/>
      <c r="C359" s="2"/>
      <c r="D359" s="2"/>
    </row>
    <row r="360" spans="2:4">
      <c r="B360" s="2"/>
      <c r="C360" s="2"/>
      <c r="D360" s="2"/>
    </row>
    <row r="361" spans="2:4">
      <c r="B361" s="2"/>
      <c r="C361" s="2"/>
      <c r="D361" s="2"/>
    </row>
    <row r="362" spans="2:4">
      <c r="B362" s="2"/>
      <c r="C362" s="2"/>
      <c r="D362" s="2"/>
    </row>
    <row r="363" spans="2:4">
      <c r="B363" s="2"/>
      <c r="C363" s="2"/>
      <c r="D363" s="2"/>
    </row>
    <row r="364" spans="2:4">
      <c r="B364" s="2"/>
      <c r="C364" s="2"/>
      <c r="D364" s="2"/>
    </row>
    <row r="365" spans="2:4">
      <c r="B365" s="2"/>
      <c r="C365" s="2"/>
      <c r="D365" s="2"/>
    </row>
    <row r="366" spans="2:4">
      <c r="B366" s="2"/>
      <c r="C366" s="2"/>
      <c r="D366" s="2"/>
    </row>
    <row r="367" spans="2:4">
      <c r="B367" s="2"/>
      <c r="C367" s="2"/>
      <c r="D367" s="2"/>
    </row>
    <row r="368" spans="2:4">
      <c r="B368" s="2"/>
      <c r="C368" s="2"/>
      <c r="D368" s="2"/>
    </row>
    <row r="369" spans="2:4">
      <c r="B369" s="2"/>
      <c r="C369" s="2"/>
      <c r="D369" s="2"/>
    </row>
    <row r="370" spans="2:4">
      <c r="B370" s="2"/>
      <c r="C370" s="2"/>
      <c r="D370" s="2"/>
    </row>
    <row r="371" spans="2:4">
      <c r="B371" s="2"/>
      <c r="C371" s="2"/>
      <c r="D371" s="2"/>
    </row>
    <row r="372" spans="2:4">
      <c r="B372" s="2"/>
      <c r="C372" s="2"/>
      <c r="D372" s="2"/>
    </row>
    <row r="373" spans="2:4">
      <c r="B373" s="2"/>
      <c r="C373" s="2"/>
      <c r="D373" s="2"/>
    </row>
    <row r="374" spans="2:4">
      <c r="B374" s="2"/>
      <c r="C374" s="2"/>
      <c r="D374" s="2"/>
    </row>
    <row r="375" spans="2:4">
      <c r="B375" s="2"/>
      <c r="C375" s="2"/>
      <c r="D375" s="2"/>
    </row>
    <row r="376" spans="2:4">
      <c r="B376" s="2"/>
      <c r="C376" s="2"/>
      <c r="D376" s="2"/>
    </row>
    <row r="377" spans="2:4">
      <c r="B377" s="2"/>
      <c r="C377" s="2"/>
      <c r="D377" s="2"/>
    </row>
    <row r="378" spans="2:4">
      <c r="B378" s="2"/>
      <c r="C378" s="2"/>
      <c r="D378" s="2"/>
    </row>
    <row r="379" spans="2:4">
      <c r="B379" s="2"/>
      <c r="C379" s="2"/>
      <c r="D379" s="2"/>
    </row>
    <row r="380" spans="2:4">
      <c r="B380" s="2"/>
      <c r="C380" s="2"/>
      <c r="D380" s="2"/>
    </row>
    <row r="381" spans="2:4">
      <c r="B381" s="2"/>
      <c r="C381" s="2"/>
      <c r="D381" s="2"/>
    </row>
    <row r="382" spans="2:4">
      <c r="B382" s="2"/>
      <c r="C382" s="2"/>
      <c r="D382" s="2"/>
    </row>
    <row r="383" spans="2:4">
      <c r="B383" s="2"/>
      <c r="C383" s="2"/>
      <c r="D383" s="2"/>
    </row>
    <row r="384" spans="2:4">
      <c r="B384" s="2"/>
      <c r="C384" s="2"/>
      <c r="D384" s="2"/>
    </row>
    <row r="385" spans="2:4">
      <c r="B385" s="2"/>
      <c r="C385" s="2"/>
      <c r="D385" s="2"/>
    </row>
    <row r="386" spans="2:4">
      <c r="B386" s="2"/>
      <c r="C386" s="2"/>
      <c r="D386" s="2"/>
    </row>
    <row r="387" spans="2:4">
      <c r="B387" s="2"/>
      <c r="C387" s="2"/>
      <c r="D387" s="2"/>
    </row>
    <row r="388" spans="2:4">
      <c r="B388" s="2"/>
      <c r="C388" s="2"/>
      <c r="D388" s="2"/>
    </row>
    <row r="389" spans="2:4">
      <c r="B389" s="2"/>
      <c r="C389" s="2"/>
      <c r="D389" s="2"/>
    </row>
    <row r="390" spans="2:4">
      <c r="B390" s="2"/>
      <c r="C390" s="2"/>
      <c r="D390" s="2"/>
    </row>
    <row r="391" spans="2:4">
      <c r="B391" s="2"/>
      <c r="C391" s="2"/>
      <c r="D391" s="2"/>
    </row>
    <row r="392" spans="2:4">
      <c r="B392" s="2"/>
      <c r="C392" s="2"/>
      <c r="D392" s="2"/>
    </row>
    <row r="393" spans="2:4">
      <c r="B393" s="2"/>
      <c r="C393" s="2"/>
      <c r="D393" s="2"/>
    </row>
    <row r="394" spans="2:4">
      <c r="B394" s="2"/>
      <c r="C394" s="2"/>
      <c r="D394" s="2"/>
    </row>
    <row r="395" spans="2:4">
      <c r="B395" s="2"/>
      <c r="C395" s="2"/>
      <c r="D395" s="2"/>
    </row>
    <row r="396" spans="2:4">
      <c r="B396" s="2"/>
      <c r="C396" s="2"/>
      <c r="D396" s="2"/>
    </row>
    <row r="397" spans="2:4">
      <c r="B397" s="2"/>
      <c r="C397" s="2"/>
      <c r="D397" s="2"/>
    </row>
    <row r="398" spans="2:4">
      <c r="B398" s="2"/>
      <c r="C398" s="2"/>
      <c r="D398" s="2"/>
    </row>
    <row r="399" spans="2:4">
      <c r="B399" s="2"/>
      <c r="C399" s="2"/>
      <c r="D399" s="2"/>
    </row>
    <row r="400" spans="2:4">
      <c r="B400" s="2"/>
      <c r="C400" s="2"/>
      <c r="D400" s="2"/>
    </row>
    <row r="401" spans="2:4">
      <c r="B401" s="2"/>
      <c r="C401" s="2"/>
      <c r="D401" s="2"/>
    </row>
    <row r="402" spans="2:4">
      <c r="B402" s="2"/>
      <c r="C402" s="2"/>
      <c r="D402" s="2"/>
    </row>
    <row r="403" spans="2:4">
      <c r="B403" s="2"/>
      <c r="C403" s="2"/>
      <c r="D403" s="2"/>
    </row>
    <row r="404" spans="2:4">
      <c r="B404" s="2"/>
      <c r="C404" s="2"/>
      <c r="D404" s="2"/>
    </row>
    <row r="405" spans="2:4">
      <c r="B405" s="2"/>
      <c r="C405" s="2"/>
      <c r="D405" s="2"/>
    </row>
    <row r="406" spans="2:4">
      <c r="B406" s="2"/>
      <c r="C406" s="2"/>
      <c r="D406" s="2"/>
    </row>
    <row r="407" spans="2:4">
      <c r="B407" s="2"/>
      <c r="C407" s="2"/>
      <c r="D407" s="2"/>
    </row>
    <row r="408" spans="2:4">
      <c r="B408" s="2"/>
      <c r="C408" s="2"/>
      <c r="D408" s="2"/>
    </row>
    <row r="409" spans="2:4">
      <c r="B409" s="2"/>
      <c r="C409" s="2"/>
      <c r="D409" s="2"/>
    </row>
    <row r="410" spans="2:4">
      <c r="B410" s="2"/>
      <c r="C410" s="2"/>
      <c r="D410" s="2"/>
    </row>
    <row r="411" spans="2:4">
      <c r="B411" s="2"/>
      <c r="C411" s="2"/>
      <c r="D411" s="2"/>
    </row>
    <row r="412" spans="2:4">
      <c r="B412" s="2"/>
      <c r="C412" s="2"/>
      <c r="D412" s="2"/>
    </row>
    <row r="413" spans="2:4">
      <c r="B413" s="2"/>
      <c r="C413" s="2"/>
      <c r="D413" s="2"/>
    </row>
    <row r="414" spans="2:4">
      <c r="B414" s="2"/>
      <c r="C414" s="2"/>
      <c r="D414" s="2"/>
    </row>
    <row r="415" spans="2:4">
      <c r="B415" s="2"/>
      <c r="C415" s="2"/>
      <c r="D415" s="2"/>
    </row>
    <row r="416" spans="2:4">
      <c r="B416" s="2"/>
      <c r="C416" s="2"/>
      <c r="D416" s="2"/>
    </row>
    <row r="417" spans="2:4">
      <c r="B417" s="2"/>
      <c r="C417" s="2"/>
      <c r="D417" s="2"/>
    </row>
    <row r="418" spans="2:4">
      <c r="B418" s="2"/>
      <c r="C418" s="2"/>
      <c r="D418" s="2"/>
    </row>
    <row r="419" spans="2:4">
      <c r="B419" s="2"/>
      <c r="C419" s="2"/>
      <c r="D419" s="2"/>
    </row>
    <row r="420" spans="2:4">
      <c r="B420" s="2"/>
      <c r="C420" s="2"/>
      <c r="D420" s="2"/>
    </row>
    <row r="421" spans="2:4">
      <c r="B421" s="2"/>
      <c r="C421" s="2"/>
      <c r="D421" s="2"/>
    </row>
    <row r="422" spans="2:4">
      <c r="B422" s="2"/>
      <c r="C422" s="2"/>
      <c r="D422" s="2"/>
    </row>
    <row r="423" spans="2:4">
      <c r="B423" s="2"/>
      <c r="C423" s="2"/>
      <c r="D423" s="2"/>
    </row>
    <row r="424" spans="2:4">
      <c r="B424" s="2"/>
      <c r="C424" s="2"/>
      <c r="D424" s="2"/>
    </row>
    <row r="425" spans="2:4">
      <c r="B425" s="2"/>
      <c r="C425" s="2"/>
      <c r="D425" s="2"/>
    </row>
    <row r="426" spans="2:4">
      <c r="B426" s="2"/>
      <c r="C426" s="2"/>
      <c r="D426" s="2"/>
    </row>
    <row r="427" spans="2:4">
      <c r="B427" s="2"/>
      <c r="C427" s="2"/>
      <c r="D427" s="2"/>
    </row>
    <row r="428" spans="2:4">
      <c r="B428" s="2"/>
      <c r="C428" s="2"/>
      <c r="D428" s="2"/>
    </row>
    <row r="429" spans="2:4">
      <c r="B429" s="2"/>
      <c r="C429" s="2"/>
      <c r="D429" s="2"/>
    </row>
    <row r="430" spans="2:4">
      <c r="B430" s="2"/>
      <c r="C430" s="2"/>
      <c r="D430" s="2"/>
    </row>
    <row r="431" spans="2:4">
      <c r="B431" s="2"/>
      <c r="C431" s="2"/>
      <c r="D431" s="2"/>
    </row>
    <row r="432" spans="2:4">
      <c r="B432" s="2"/>
      <c r="C432" s="2"/>
      <c r="D432" s="2"/>
    </row>
    <row r="433" spans="2:4">
      <c r="B433" s="2"/>
      <c r="C433" s="2"/>
      <c r="D433" s="2"/>
    </row>
    <row r="434" spans="2:4">
      <c r="B434" s="2"/>
      <c r="C434" s="2"/>
      <c r="D434" s="2"/>
    </row>
    <row r="435" spans="2:4">
      <c r="B435" s="2"/>
      <c r="C435" s="2"/>
      <c r="D435" s="2"/>
    </row>
    <row r="436" spans="2:4">
      <c r="B436" s="2"/>
      <c r="C436" s="2"/>
      <c r="D436" s="2"/>
    </row>
    <row r="437" spans="2:4">
      <c r="B437" s="2"/>
      <c r="C437" s="2"/>
      <c r="D437" s="2"/>
    </row>
    <row r="438" spans="2:4">
      <c r="B438" s="2"/>
      <c r="C438" s="2"/>
      <c r="D438" s="2"/>
    </row>
    <row r="439" spans="2:4">
      <c r="B439" s="2"/>
      <c r="C439" s="2"/>
      <c r="D439" s="2"/>
    </row>
    <row r="440" spans="2:4">
      <c r="B440" s="2"/>
      <c r="C440" s="2"/>
      <c r="D440" s="2"/>
    </row>
    <row r="441" spans="2:4">
      <c r="B441" s="2"/>
      <c r="C441" s="2"/>
      <c r="D441" s="2"/>
    </row>
    <row r="442" spans="2:4">
      <c r="B442" s="2"/>
      <c r="C442" s="2"/>
      <c r="D442" s="2"/>
    </row>
    <row r="443" spans="2:4">
      <c r="B443" s="2"/>
      <c r="C443" s="2"/>
      <c r="D443" s="2"/>
    </row>
    <row r="444" spans="2:4">
      <c r="B444" s="2"/>
      <c r="C444" s="2"/>
      <c r="D444" s="2"/>
    </row>
    <row r="445" spans="2:4">
      <c r="B445" s="2"/>
      <c r="C445" s="2"/>
      <c r="D445" s="2"/>
    </row>
    <row r="446" spans="2:4">
      <c r="B446" s="2"/>
      <c r="C446" s="2"/>
      <c r="D446" s="2"/>
    </row>
    <row r="447" spans="2:4">
      <c r="B447" s="2"/>
      <c r="C447" s="2"/>
      <c r="D447" s="2"/>
    </row>
    <row r="448" spans="2:4">
      <c r="B448" s="2"/>
      <c r="C448" s="2"/>
      <c r="D448" s="2"/>
    </row>
    <row r="449" spans="2:4">
      <c r="B449" s="2"/>
      <c r="C449" s="2"/>
      <c r="D449" s="2"/>
    </row>
    <row r="450" spans="2:4">
      <c r="B450" s="2"/>
      <c r="C450" s="2"/>
      <c r="D450" s="2"/>
    </row>
    <row r="451" spans="2:4">
      <c r="B451" s="2"/>
      <c r="C451" s="2"/>
      <c r="D451" s="2"/>
    </row>
    <row r="452" spans="2:4">
      <c r="B452" s="2"/>
      <c r="C452" s="2"/>
      <c r="D452" s="2"/>
    </row>
    <row r="453" spans="2:4">
      <c r="B453" s="2"/>
      <c r="C453" s="2"/>
      <c r="D453" s="2"/>
    </row>
    <row r="454" spans="2:4">
      <c r="B454" s="2"/>
      <c r="C454" s="2"/>
      <c r="D454" s="2"/>
    </row>
    <row r="455" spans="2:4">
      <c r="B455" s="2"/>
      <c r="C455" s="2"/>
      <c r="D455" s="2"/>
    </row>
    <row r="456" spans="2:4">
      <c r="B456" s="2"/>
      <c r="C456" s="2"/>
      <c r="D456" s="2"/>
    </row>
    <row r="457" spans="2:4">
      <c r="B457" s="2"/>
      <c r="C457" s="2"/>
      <c r="D457" s="2"/>
    </row>
    <row r="458" spans="2:4">
      <c r="B458" s="2"/>
      <c r="C458" s="2"/>
      <c r="D458" s="2"/>
    </row>
    <row r="459" spans="2:4">
      <c r="B459" s="2"/>
      <c r="C459" s="2"/>
      <c r="D459" s="2"/>
    </row>
    <row r="460" spans="2:4">
      <c r="B460" s="2"/>
      <c r="C460" s="2"/>
      <c r="D460" s="2"/>
    </row>
    <row r="461" spans="2:4">
      <c r="B461" s="2"/>
      <c r="C461" s="2"/>
      <c r="D461" s="2"/>
    </row>
    <row r="462" spans="2:4">
      <c r="B462" s="2"/>
      <c r="C462" s="2"/>
      <c r="D462" s="2"/>
    </row>
    <row r="463" spans="2:4">
      <c r="B463" s="2"/>
      <c r="C463" s="2"/>
      <c r="D463" s="2"/>
    </row>
    <row r="464" spans="2:4">
      <c r="B464" s="2"/>
      <c r="C464" s="2"/>
      <c r="D464" s="2"/>
    </row>
    <row r="465" spans="2:4">
      <c r="B465" s="2"/>
      <c r="C465" s="2"/>
      <c r="D465" s="2"/>
    </row>
    <row r="466" spans="2:4">
      <c r="B466" s="2"/>
      <c r="C466" s="2"/>
      <c r="D466" s="2"/>
    </row>
    <row r="467" spans="2:4">
      <c r="B467" s="2"/>
      <c r="C467" s="2"/>
      <c r="D467" s="2"/>
    </row>
    <row r="468" spans="2:4">
      <c r="B468" s="2"/>
      <c r="C468" s="2"/>
      <c r="D468" s="2"/>
    </row>
    <row r="469" spans="2:4">
      <c r="B469" s="2"/>
      <c r="C469" s="2"/>
      <c r="D469" s="2"/>
    </row>
    <row r="470" spans="2:4">
      <c r="B470" s="2"/>
      <c r="C470" s="2"/>
      <c r="D470" s="2"/>
    </row>
    <row r="471" spans="2:4">
      <c r="B471" s="2"/>
      <c r="C471" s="2"/>
      <c r="D471" s="2"/>
    </row>
    <row r="472" spans="2:4">
      <c r="B472" s="2"/>
      <c r="C472" s="2"/>
      <c r="D472" s="2"/>
    </row>
    <row r="473" spans="2:4">
      <c r="B473" s="2"/>
      <c r="C473" s="2"/>
      <c r="D473" s="2"/>
    </row>
    <row r="474" spans="2:4">
      <c r="B474" s="2"/>
      <c r="C474" s="2"/>
      <c r="D474" s="2"/>
    </row>
    <row r="475" spans="2:4">
      <c r="B475" s="2"/>
      <c r="C475" s="2"/>
      <c r="D475" s="2"/>
    </row>
    <row r="476" spans="2:4">
      <c r="B476" s="2"/>
      <c r="C476" s="2"/>
      <c r="D476" s="2"/>
    </row>
    <row r="477" spans="2:4">
      <c r="B477" s="2"/>
      <c r="C477" s="2"/>
      <c r="D477" s="2"/>
    </row>
    <row r="478" spans="2:4">
      <c r="B478" s="2"/>
      <c r="C478" s="2"/>
      <c r="D478" s="2"/>
    </row>
    <row r="479" spans="2:4">
      <c r="B479" s="2"/>
      <c r="C479" s="2"/>
      <c r="D479" s="2"/>
    </row>
    <row r="480" spans="2:4">
      <c r="B480" s="2"/>
      <c r="C480" s="2"/>
      <c r="D480" s="2"/>
    </row>
    <row r="481" spans="2:4">
      <c r="B481" s="2"/>
      <c r="C481" s="2"/>
      <c r="D481" s="2"/>
    </row>
    <row r="482" spans="2:4">
      <c r="B482" s="2"/>
      <c r="C482" s="2"/>
      <c r="D482" s="2"/>
    </row>
    <row r="483" spans="2:4">
      <c r="B483" s="2"/>
      <c r="C483" s="2"/>
      <c r="D483" s="2"/>
    </row>
    <row r="484" spans="2:4">
      <c r="B484" s="2"/>
      <c r="C484" s="2"/>
      <c r="D484" s="2"/>
    </row>
    <row r="485" spans="2:4">
      <c r="B485" s="2"/>
      <c r="C485" s="2"/>
      <c r="D485" s="2"/>
    </row>
    <row r="486" spans="2:4">
      <c r="B486" s="2"/>
      <c r="C486" s="2"/>
      <c r="D486" s="2"/>
    </row>
    <row r="487" spans="2:4">
      <c r="B487" s="2"/>
      <c r="C487" s="2"/>
      <c r="D487" s="2"/>
    </row>
    <row r="488" spans="2:4">
      <c r="B488" s="2"/>
      <c r="C488" s="2"/>
      <c r="D488" s="2"/>
    </row>
    <row r="489" spans="2:4">
      <c r="B489" s="2"/>
      <c r="C489" s="2"/>
      <c r="D489" s="2"/>
    </row>
    <row r="490" spans="2:4">
      <c r="B490" s="2"/>
      <c r="C490" s="2"/>
      <c r="D490" s="2"/>
    </row>
    <row r="491" spans="2:4">
      <c r="B491" s="2"/>
      <c r="C491" s="2"/>
      <c r="D491" s="2"/>
    </row>
    <row r="492" spans="2:4">
      <c r="B492" s="2"/>
      <c r="C492" s="2"/>
      <c r="D492" s="2"/>
    </row>
    <row r="493" spans="2:4">
      <c r="B493" s="2"/>
      <c r="C493" s="2"/>
      <c r="D493" s="2"/>
    </row>
    <row r="494" spans="2:4">
      <c r="B494" s="2"/>
      <c r="C494" s="2"/>
      <c r="D494" s="2"/>
    </row>
    <row r="495" spans="2:4">
      <c r="B495" s="2"/>
      <c r="C495" s="2"/>
      <c r="D495" s="2"/>
    </row>
    <row r="496" spans="2:4">
      <c r="B496" s="2"/>
      <c r="C496" s="2"/>
      <c r="D496" s="2"/>
    </row>
    <row r="497" spans="2:4">
      <c r="B497" s="2"/>
      <c r="C497" s="2"/>
      <c r="D497" s="2"/>
    </row>
    <row r="498" spans="2:4">
      <c r="B498" s="2"/>
      <c r="C498" s="2"/>
      <c r="D498" s="2"/>
    </row>
    <row r="499" spans="2:4">
      <c r="B499" s="2"/>
      <c r="C499" s="2"/>
      <c r="D499" s="2"/>
    </row>
    <row r="500" spans="2:4">
      <c r="B500" s="2"/>
      <c r="C500" s="2"/>
      <c r="D500" s="2"/>
    </row>
    <row r="501" spans="2:4">
      <c r="B501" s="2"/>
      <c r="C501" s="2"/>
      <c r="D501" s="2"/>
    </row>
    <row r="502" spans="2:4">
      <c r="B502" s="2"/>
      <c r="C502" s="2"/>
      <c r="D502" s="2"/>
    </row>
    <row r="503" spans="2:4">
      <c r="B503" s="2"/>
      <c r="C503" s="2"/>
      <c r="D503" s="2"/>
    </row>
    <row r="504" spans="2:4">
      <c r="B504" s="2"/>
      <c r="C504" s="2"/>
      <c r="D504" s="2"/>
    </row>
    <row r="505" spans="2:4">
      <c r="B505" s="2"/>
      <c r="C505" s="2"/>
      <c r="D505" s="2"/>
    </row>
    <row r="506" spans="2:4">
      <c r="B506" s="2"/>
      <c r="C506" s="2"/>
      <c r="D506" s="2"/>
    </row>
    <row r="507" spans="2:4">
      <c r="B507" s="2"/>
      <c r="C507" s="2"/>
      <c r="D507" s="2"/>
    </row>
    <row r="508" spans="2:4">
      <c r="B508" s="2"/>
      <c r="C508" s="2"/>
      <c r="D508" s="2"/>
    </row>
    <row r="509" spans="2:4">
      <c r="B509" s="2"/>
      <c r="C509" s="2"/>
      <c r="D509" s="2"/>
    </row>
    <row r="510" spans="2:4">
      <c r="B510" s="2"/>
      <c r="C510" s="2"/>
      <c r="D510" s="2"/>
    </row>
    <row r="511" spans="2:4">
      <c r="B511" s="2"/>
      <c r="C511" s="2"/>
      <c r="D511" s="2"/>
    </row>
    <row r="512" spans="2:4">
      <c r="B512" s="2"/>
      <c r="C512" s="2"/>
      <c r="D512" s="2"/>
    </row>
    <row r="513" spans="2:4">
      <c r="B513" s="2"/>
      <c r="C513" s="2"/>
      <c r="D513" s="2"/>
    </row>
    <row r="514" spans="2:4">
      <c r="B514" s="2"/>
      <c r="C514" s="2"/>
      <c r="D514" s="2"/>
    </row>
    <row r="515" spans="2:4">
      <c r="B515" s="2"/>
      <c r="C515" s="2"/>
      <c r="D515" s="2"/>
    </row>
    <row r="516" spans="2:4">
      <c r="B516" s="2"/>
      <c r="C516" s="2"/>
      <c r="D516" s="2"/>
    </row>
    <row r="517" spans="2:4">
      <c r="B517" s="2"/>
      <c r="C517" s="2"/>
      <c r="D517" s="2"/>
    </row>
    <row r="518" spans="2:4">
      <c r="B518" s="2"/>
      <c r="C518" s="2"/>
      <c r="D518" s="2"/>
    </row>
    <row r="519" spans="2:4">
      <c r="B519" s="2"/>
      <c r="C519" s="2"/>
      <c r="D519" s="2"/>
    </row>
    <row r="520" spans="2:4">
      <c r="B520" s="2"/>
      <c r="C520" s="2"/>
      <c r="D520" s="2"/>
    </row>
    <row r="521" spans="2:4">
      <c r="B521" s="2"/>
      <c r="C521" s="2"/>
      <c r="D521" s="2"/>
    </row>
    <row r="522" spans="2:4">
      <c r="B522" s="2"/>
      <c r="C522" s="2"/>
      <c r="D522" s="2"/>
    </row>
    <row r="523" spans="2:4">
      <c r="B523" s="2"/>
      <c r="C523" s="2"/>
      <c r="D523" s="2"/>
    </row>
    <row r="524" spans="2:4">
      <c r="B524" s="2"/>
      <c r="C524" s="2"/>
      <c r="D524" s="2"/>
    </row>
    <row r="525" spans="2:4">
      <c r="B525" s="2"/>
      <c r="C525" s="2"/>
      <c r="D525" s="2"/>
    </row>
    <row r="526" spans="2:4">
      <c r="B526" s="2"/>
      <c r="C526" s="2"/>
      <c r="D526" s="2"/>
    </row>
    <row r="527" spans="2:4">
      <c r="B527" s="2"/>
      <c r="C527" s="2"/>
      <c r="D527" s="2"/>
    </row>
    <row r="528" spans="2:4">
      <c r="B528" s="2"/>
      <c r="C528" s="2"/>
      <c r="D528" s="2"/>
    </row>
    <row r="529" spans="2:4">
      <c r="B529" s="2"/>
      <c r="C529" s="2"/>
      <c r="D529" s="2"/>
    </row>
    <row r="530" spans="2:4">
      <c r="B530" s="2"/>
      <c r="C530" s="2"/>
      <c r="D530" s="2"/>
    </row>
    <row r="531" spans="2:4">
      <c r="B531" s="2"/>
      <c r="C531" s="2"/>
      <c r="D531" s="2"/>
    </row>
    <row r="532" spans="2:4">
      <c r="B532" s="2"/>
      <c r="C532" s="2"/>
      <c r="D532" s="2"/>
    </row>
    <row r="533" spans="2:4">
      <c r="B533" s="2"/>
      <c r="C533" s="2"/>
      <c r="D533" s="2"/>
    </row>
    <row r="534" spans="2:4">
      <c r="B534" s="2"/>
      <c r="C534" s="2"/>
      <c r="D534" s="2"/>
    </row>
    <row r="535" spans="2:4">
      <c r="B535" s="2"/>
      <c r="C535" s="2"/>
      <c r="D535" s="2"/>
    </row>
    <row r="536" spans="2:4">
      <c r="B536" s="2"/>
      <c r="C536" s="2"/>
      <c r="D536" s="2"/>
    </row>
    <row r="537" spans="2:4">
      <c r="B537" s="2"/>
      <c r="C537" s="2"/>
      <c r="D537" s="2"/>
    </row>
    <row r="538" spans="2:4">
      <c r="B538" s="2"/>
      <c r="C538" s="2"/>
      <c r="D538" s="2"/>
    </row>
    <row r="539" spans="2:4">
      <c r="B539" s="2"/>
      <c r="C539" s="2"/>
      <c r="D539" s="2"/>
    </row>
    <row r="540" spans="2:4">
      <c r="B540" s="2"/>
      <c r="C540" s="2"/>
      <c r="D540" s="2"/>
    </row>
    <row r="541" spans="2:4">
      <c r="B541" s="2"/>
      <c r="C541" s="2"/>
      <c r="D541" s="2"/>
    </row>
    <row r="542" spans="2:4">
      <c r="B542" s="2"/>
      <c r="C542" s="2"/>
      <c r="D542" s="2"/>
    </row>
    <row r="543" spans="2:4">
      <c r="B543" s="2"/>
      <c r="C543" s="2"/>
      <c r="D543" s="2"/>
    </row>
    <row r="544" spans="2:4">
      <c r="B544" s="2"/>
      <c r="C544" s="2"/>
      <c r="D544" s="2"/>
    </row>
    <row r="545" spans="2:4">
      <c r="B545" s="2"/>
      <c r="C545" s="2"/>
      <c r="D545" s="2"/>
    </row>
    <row r="546" spans="2:4">
      <c r="B546" s="2"/>
      <c r="C546" s="2"/>
      <c r="D546" s="2"/>
    </row>
    <row r="547" spans="2:4">
      <c r="B547" s="2"/>
      <c r="C547" s="2"/>
      <c r="D547" s="2"/>
    </row>
    <row r="548" spans="2:4">
      <c r="B548" s="2"/>
      <c r="C548" s="2"/>
      <c r="D548" s="2"/>
    </row>
    <row r="549" spans="2:4">
      <c r="B549" s="2"/>
      <c r="C549" s="2"/>
      <c r="D549" s="2"/>
    </row>
    <row r="550" spans="2:4">
      <c r="B550" s="2"/>
      <c r="C550" s="2"/>
      <c r="D550" s="2"/>
    </row>
    <row r="551" spans="2:4">
      <c r="B551" s="2"/>
      <c r="C551" s="2"/>
      <c r="D551" s="2"/>
    </row>
    <row r="552" spans="2:4">
      <c r="B552" s="2"/>
      <c r="C552" s="2"/>
      <c r="D552" s="2"/>
    </row>
    <row r="553" spans="2:4">
      <c r="B553" s="2"/>
      <c r="C553" s="2"/>
      <c r="D553" s="2"/>
    </row>
    <row r="554" spans="2:4">
      <c r="B554" s="2"/>
      <c r="C554" s="2"/>
      <c r="D554" s="2"/>
    </row>
    <row r="555" spans="2:4">
      <c r="B555" s="2"/>
      <c r="C555" s="2"/>
      <c r="D555" s="2"/>
    </row>
    <row r="556" spans="2:4">
      <c r="B556" s="2"/>
      <c r="C556" s="2"/>
      <c r="D556" s="2"/>
    </row>
    <row r="557" spans="2:4">
      <c r="B557" s="2"/>
      <c r="C557" s="2"/>
      <c r="D557" s="2"/>
    </row>
    <row r="558" spans="2:4">
      <c r="B558" s="2"/>
      <c r="C558" s="2"/>
      <c r="D558" s="2"/>
    </row>
    <row r="559" spans="2:4">
      <c r="B559" s="2"/>
      <c r="C559" s="2"/>
      <c r="D559" s="2"/>
    </row>
    <row r="560" spans="2:4">
      <c r="B560" s="2"/>
      <c r="C560" s="2"/>
      <c r="D560" s="2"/>
    </row>
    <row r="561" spans="2:4">
      <c r="B561" s="2"/>
      <c r="C561" s="2"/>
      <c r="D561" s="2"/>
    </row>
    <row r="562" spans="2:4">
      <c r="B562" s="2"/>
      <c r="C562" s="2"/>
      <c r="D562" s="2"/>
    </row>
    <row r="563" spans="2:4">
      <c r="B563" s="2"/>
      <c r="C563" s="2"/>
      <c r="D563" s="2"/>
    </row>
    <row r="564" spans="2:4">
      <c r="B564" s="2"/>
      <c r="C564" s="2"/>
      <c r="D564" s="2"/>
    </row>
    <row r="565" spans="2:4">
      <c r="B565" s="2"/>
      <c r="C565" s="2"/>
      <c r="D565" s="2"/>
    </row>
    <row r="566" spans="2:4">
      <c r="B566" s="2"/>
      <c r="C566" s="2"/>
      <c r="D566" s="2"/>
    </row>
    <row r="567" spans="2:4">
      <c r="B567" s="2"/>
      <c r="C567" s="2"/>
      <c r="D567" s="2"/>
    </row>
    <row r="568" spans="2:4">
      <c r="B568" s="2"/>
      <c r="C568" s="2"/>
      <c r="D568" s="2"/>
    </row>
    <row r="569" spans="2:4">
      <c r="B569" s="2"/>
      <c r="C569" s="2"/>
      <c r="D569" s="2"/>
    </row>
    <row r="570" spans="2:4">
      <c r="B570" s="2"/>
      <c r="C570" s="2"/>
      <c r="D570" s="2"/>
    </row>
    <row r="571" spans="2:4">
      <c r="B571" s="2"/>
      <c r="C571" s="2"/>
      <c r="D571" s="2"/>
    </row>
    <row r="572" spans="2:4">
      <c r="B572" s="2"/>
      <c r="C572" s="2"/>
      <c r="D572" s="2"/>
    </row>
    <row r="573" spans="2:4">
      <c r="B573" s="2"/>
      <c r="C573" s="2"/>
      <c r="D573" s="2"/>
    </row>
    <row r="574" spans="2:4">
      <c r="B574" s="2"/>
      <c r="C574" s="2"/>
      <c r="D574" s="2"/>
    </row>
    <row r="575" spans="2:4">
      <c r="B575" s="2"/>
      <c r="C575" s="2"/>
      <c r="D575" s="2"/>
    </row>
    <row r="576" spans="2:4">
      <c r="B576" s="2"/>
      <c r="C576" s="2"/>
      <c r="D576" s="2"/>
    </row>
    <row r="577" spans="2:4">
      <c r="B577" s="2"/>
      <c r="C577" s="2"/>
      <c r="D577" s="2"/>
    </row>
    <row r="578" spans="2:4">
      <c r="B578" s="2"/>
      <c r="C578" s="2"/>
      <c r="D578" s="2"/>
    </row>
    <row r="579" spans="2:4">
      <c r="B579" s="2"/>
      <c r="C579" s="2"/>
      <c r="D579" s="2"/>
    </row>
    <row r="580" spans="2:4">
      <c r="B580" s="2"/>
      <c r="C580" s="2"/>
      <c r="D580" s="2"/>
    </row>
    <row r="581" spans="2:4">
      <c r="B581" s="2"/>
      <c r="C581" s="2"/>
      <c r="D581" s="2"/>
    </row>
    <row r="582" spans="2:4">
      <c r="B582" s="2"/>
      <c r="C582" s="2"/>
      <c r="D582" s="2"/>
    </row>
    <row r="583" spans="2:4">
      <c r="B583" s="2"/>
      <c r="C583" s="2"/>
      <c r="D583" s="2"/>
    </row>
    <row r="584" spans="2:4">
      <c r="B584" s="2"/>
      <c r="C584" s="2"/>
      <c r="D584" s="2"/>
    </row>
    <row r="585" spans="2:4">
      <c r="B585" s="2"/>
      <c r="C585" s="2"/>
      <c r="D585" s="2"/>
    </row>
    <row r="586" spans="2:4">
      <c r="B586" s="2"/>
      <c r="C586" s="2"/>
      <c r="D586" s="2"/>
    </row>
    <row r="587" spans="2:4">
      <c r="B587" s="2"/>
      <c r="C587" s="2"/>
      <c r="D587" s="2"/>
    </row>
    <row r="588" spans="2:4">
      <c r="B588" s="2"/>
      <c r="C588" s="2"/>
      <c r="D588" s="2"/>
    </row>
    <row r="589" spans="2:4">
      <c r="B589" s="2"/>
      <c r="C589" s="2"/>
      <c r="D589" s="2"/>
    </row>
    <row r="590" spans="2:4">
      <c r="B590" s="2"/>
      <c r="C590" s="2"/>
      <c r="D590" s="2"/>
    </row>
    <row r="591" spans="2:4">
      <c r="B591" s="2"/>
      <c r="C591" s="2"/>
      <c r="D591" s="2"/>
    </row>
    <row r="592" spans="2:4">
      <c r="B592" s="2"/>
      <c r="C592" s="2"/>
      <c r="D592" s="2"/>
    </row>
    <row r="593" spans="2:4">
      <c r="B593" s="2"/>
      <c r="C593" s="2"/>
      <c r="D593" s="2"/>
    </row>
    <row r="594" spans="2:4">
      <c r="B594" s="2"/>
      <c r="C594" s="2"/>
      <c r="D594" s="2"/>
    </row>
    <row r="595" spans="2:4">
      <c r="B595" s="2"/>
      <c r="C595" s="2"/>
      <c r="D595" s="2"/>
    </row>
    <row r="596" spans="2:4">
      <c r="B596" s="2"/>
      <c r="C596" s="2"/>
      <c r="D596" s="2"/>
    </row>
    <row r="597" spans="2:4">
      <c r="B597" s="2"/>
      <c r="C597" s="2"/>
      <c r="D597" s="2"/>
    </row>
    <row r="598" spans="2:4">
      <c r="B598" s="2"/>
      <c r="C598" s="2"/>
      <c r="D598" s="2"/>
    </row>
    <row r="599" spans="2:4">
      <c r="B599" s="2"/>
      <c r="C599" s="2"/>
      <c r="D599" s="2"/>
    </row>
    <row r="600" spans="2:4">
      <c r="B600" s="2"/>
      <c r="C600" s="2"/>
      <c r="D600" s="2"/>
    </row>
    <row r="601" spans="2:4">
      <c r="B601" s="2"/>
      <c r="C601" s="2"/>
      <c r="D601" s="2"/>
    </row>
    <row r="602" spans="2:4">
      <c r="B602" s="2"/>
      <c r="C602" s="2"/>
      <c r="D602" s="2"/>
    </row>
    <row r="603" spans="2:4">
      <c r="B603" s="2"/>
      <c r="C603" s="2"/>
      <c r="D603" s="2"/>
    </row>
    <row r="604" spans="2:4">
      <c r="B604" s="2"/>
      <c r="C604" s="2"/>
      <c r="D604" s="2"/>
    </row>
    <row r="605" spans="2:4">
      <c r="B605" s="2"/>
      <c r="C605" s="2"/>
      <c r="D605" s="2"/>
    </row>
    <row r="606" spans="2:4">
      <c r="B606" s="2"/>
      <c r="C606" s="2"/>
      <c r="D606" s="2"/>
    </row>
    <row r="607" spans="2:4">
      <c r="B607" s="2"/>
      <c r="C607" s="2"/>
      <c r="D607" s="2"/>
    </row>
    <row r="608" spans="2:4">
      <c r="B608" s="2"/>
      <c r="C608" s="2"/>
      <c r="D608" s="2"/>
    </row>
    <row r="609" spans="2:4">
      <c r="B609" s="2"/>
      <c r="C609" s="2"/>
      <c r="D609" s="2"/>
    </row>
    <row r="610" spans="2:4">
      <c r="B610" s="2"/>
      <c r="C610" s="2"/>
      <c r="D610" s="2"/>
    </row>
    <row r="611" spans="2:4">
      <c r="B611" s="2"/>
      <c r="C611" s="2"/>
      <c r="D611" s="2"/>
    </row>
    <row r="612" spans="2:4">
      <c r="B612" s="2"/>
      <c r="C612" s="2"/>
      <c r="D612" s="2"/>
    </row>
    <row r="613" spans="2:4">
      <c r="B613" s="2"/>
      <c r="C613" s="2"/>
      <c r="D613" s="2"/>
    </row>
    <row r="614" spans="2:4">
      <c r="B614" s="2"/>
      <c r="C614" s="2"/>
      <c r="D614" s="2"/>
    </row>
    <row r="615" spans="2:4">
      <c r="B615" s="2"/>
      <c r="C615" s="2"/>
      <c r="D615" s="2"/>
    </row>
    <row r="616" spans="2:4">
      <c r="B616" s="2"/>
      <c r="C616" s="2"/>
      <c r="D616" s="2"/>
    </row>
    <row r="617" spans="2:4">
      <c r="B617" s="2"/>
      <c r="C617" s="2"/>
      <c r="D617" s="2"/>
    </row>
    <row r="618" spans="2:4">
      <c r="B618" s="2"/>
      <c r="C618" s="2"/>
      <c r="D618" s="2"/>
    </row>
    <row r="619" spans="2:4">
      <c r="B619" s="2"/>
      <c r="C619" s="2"/>
      <c r="D619" s="2"/>
    </row>
    <row r="620" spans="2:4">
      <c r="B620" s="2"/>
      <c r="C620" s="2"/>
      <c r="D620" s="2"/>
    </row>
    <row r="621" spans="2:4">
      <c r="B621" s="2"/>
      <c r="C621" s="2"/>
      <c r="D621" s="2"/>
    </row>
    <row r="622" spans="2:4">
      <c r="B622" s="2"/>
      <c r="C622" s="2"/>
      <c r="D622" s="2"/>
    </row>
    <row r="623" spans="2:4">
      <c r="B623" s="2"/>
      <c r="C623" s="2"/>
      <c r="D623" s="2"/>
    </row>
    <row r="624" spans="2:4">
      <c r="B624" s="2"/>
      <c r="C624" s="2"/>
      <c r="D624" s="2"/>
    </row>
    <row r="625" spans="2:4">
      <c r="B625" s="2"/>
      <c r="C625" s="2"/>
      <c r="D625" s="2"/>
    </row>
    <row r="626" spans="2:4">
      <c r="B626" s="2"/>
      <c r="C626" s="2"/>
      <c r="D626" s="2"/>
    </row>
    <row r="627" spans="2:4">
      <c r="B627" s="2"/>
      <c r="C627" s="2"/>
      <c r="D627" s="2"/>
    </row>
    <row r="628" spans="2:4">
      <c r="B628" s="2"/>
      <c r="C628" s="2"/>
      <c r="D628" s="2"/>
    </row>
    <row r="629" spans="2:4">
      <c r="B629" s="2"/>
      <c r="C629" s="2"/>
      <c r="D629" s="2"/>
    </row>
    <row r="630" spans="2:4">
      <c r="B630" s="2"/>
      <c r="C630" s="2"/>
      <c r="D630" s="2"/>
    </row>
    <row r="631" spans="2:4">
      <c r="B631" s="2"/>
      <c r="C631" s="2"/>
      <c r="D631" s="2"/>
    </row>
    <row r="632" spans="2:4">
      <c r="B632" s="2"/>
      <c r="C632" s="2"/>
      <c r="D632" s="2"/>
    </row>
    <row r="633" spans="2:4">
      <c r="B633" s="2"/>
      <c r="C633" s="2"/>
      <c r="D633" s="2"/>
    </row>
    <row r="634" spans="2:4">
      <c r="B634" s="2"/>
      <c r="C634" s="2"/>
      <c r="D634" s="2"/>
    </row>
    <row r="635" spans="2:4">
      <c r="B635" s="2"/>
      <c r="C635" s="2"/>
      <c r="D635" s="2"/>
    </row>
    <row r="636" spans="2:4">
      <c r="B636" s="2"/>
      <c r="C636" s="2"/>
      <c r="D636" s="2"/>
    </row>
    <row r="637" spans="2:4">
      <c r="B637" s="2"/>
      <c r="C637" s="2"/>
      <c r="D637" s="2"/>
    </row>
    <row r="638" spans="2:4">
      <c r="B638" s="2"/>
      <c r="C638" s="2"/>
      <c r="D638" s="2"/>
    </row>
    <row r="639" spans="2:4">
      <c r="B639" s="2"/>
      <c r="C639" s="2"/>
      <c r="D639" s="2"/>
    </row>
    <row r="640" spans="2:4">
      <c r="B640" s="2"/>
      <c r="C640" s="2"/>
      <c r="D640" s="2"/>
    </row>
    <row r="641" spans="2:4">
      <c r="B641" s="2"/>
      <c r="C641" s="2"/>
      <c r="D641" s="2"/>
    </row>
    <row r="642" spans="2:4">
      <c r="B642" s="2"/>
      <c r="C642" s="2"/>
      <c r="D642" s="2"/>
    </row>
    <row r="643" spans="2:4">
      <c r="B643" s="2"/>
      <c r="C643" s="2"/>
      <c r="D643" s="2"/>
    </row>
    <row r="644" spans="2:4">
      <c r="B644" s="2"/>
      <c r="C644" s="2"/>
      <c r="D644" s="2"/>
    </row>
    <row r="645" spans="2:4">
      <c r="B645" s="2"/>
      <c r="C645" s="2"/>
      <c r="D645" s="2"/>
    </row>
    <row r="646" spans="2:4">
      <c r="B646" s="2"/>
      <c r="C646" s="2"/>
      <c r="D646" s="2"/>
    </row>
    <row r="647" spans="2:4">
      <c r="B647" s="2"/>
      <c r="C647" s="2"/>
      <c r="D647" s="2"/>
    </row>
    <row r="648" spans="2:4">
      <c r="B648" s="2"/>
      <c r="C648" s="2"/>
    </row>
    <row r="649" spans="2:4">
      <c r="B649" s="2"/>
      <c r="C649" s="2"/>
    </row>
    <row r="650" spans="2:4">
      <c r="B650" s="2"/>
      <c r="C650" s="2"/>
    </row>
    <row r="651" spans="2:4">
      <c r="B651" s="2"/>
      <c r="C651" s="2"/>
    </row>
    <row r="652" spans="2:4">
      <c r="B652" s="2"/>
      <c r="C652" s="2"/>
    </row>
    <row r="653" spans="2:4">
      <c r="B653" s="2"/>
      <c r="C653" s="2"/>
    </row>
    <row r="654" spans="2:4">
      <c r="B654" s="2"/>
      <c r="C654" s="2"/>
    </row>
    <row r="655" spans="2:4">
      <c r="B655" s="2"/>
      <c r="C655" s="2"/>
    </row>
    <row r="656" spans="2:4">
      <c r="B656" s="2"/>
      <c r="C656" s="2"/>
    </row>
    <row r="657" spans="2:3">
      <c r="B657" s="2"/>
      <c r="C657" s="2"/>
    </row>
    <row r="658" spans="2:3">
      <c r="B658" s="2"/>
      <c r="C658" s="2"/>
    </row>
    <row r="659" spans="2:3">
      <c r="B659" s="2"/>
      <c r="C659" s="2"/>
    </row>
    <row r="660" spans="2:3">
      <c r="B660" s="2"/>
      <c r="C660" s="2"/>
    </row>
    <row r="661" spans="2:3">
      <c r="B661" s="2"/>
      <c r="C661" s="2"/>
    </row>
    <row r="662" spans="2:3">
      <c r="B662" s="2"/>
      <c r="C662" s="2"/>
    </row>
    <row r="663" spans="2:3">
      <c r="B663" s="2"/>
      <c r="C663" s="2"/>
    </row>
    <row r="664" spans="2:3">
      <c r="B664" s="2"/>
      <c r="C664" s="2"/>
    </row>
    <row r="665" spans="2:3">
      <c r="B665" s="2"/>
      <c r="C665" s="2"/>
    </row>
    <row r="666" spans="2:3">
      <c r="B666" s="2"/>
      <c r="C666" s="2"/>
    </row>
    <row r="667" spans="2:3">
      <c r="B667" s="2"/>
      <c r="C667" s="2"/>
    </row>
    <row r="668" spans="2:3">
      <c r="B668" s="2"/>
      <c r="C668" s="2"/>
    </row>
    <row r="669" spans="2:3">
      <c r="B669" s="2"/>
      <c r="C669" s="2"/>
    </row>
    <row r="670" spans="2:3">
      <c r="B670" s="2"/>
      <c r="C670" s="2"/>
    </row>
    <row r="671" spans="2:3">
      <c r="B671" s="2"/>
      <c r="C671" s="2"/>
    </row>
    <row r="672" spans="2:3">
      <c r="B672" s="2"/>
      <c r="C672" s="2"/>
    </row>
    <row r="673" spans="2:3">
      <c r="B673" s="2"/>
      <c r="C673" s="2"/>
    </row>
    <row r="674" spans="2:3">
      <c r="B674" s="2"/>
      <c r="C674" s="2"/>
    </row>
    <row r="675" spans="2:3">
      <c r="B675" s="2"/>
      <c r="C675" s="2"/>
    </row>
    <row r="676" spans="2:3">
      <c r="B676" s="2"/>
      <c r="C676" s="2"/>
    </row>
    <row r="677" spans="2:3">
      <c r="B677" s="2"/>
      <c r="C677" s="2"/>
    </row>
    <row r="678" spans="2:3">
      <c r="B678" s="2"/>
      <c r="C678" s="2"/>
    </row>
    <row r="679" spans="2:3">
      <c r="B679" s="2"/>
      <c r="C679" s="2"/>
    </row>
    <row r="680" spans="2:3">
      <c r="B680" s="2"/>
      <c r="C680" s="2"/>
    </row>
    <row r="681" spans="2:3">
      <c r="B681" s="2"/>
      <c r="C681" s="2"/>
    </row>
    <row r="682" spans="2:3">
      <c r="B682" s="2"/>
      <c r="C682" s="2"/>
    </row>
    <row r="683" spans="2:3">
      <c r="B683" s="2"/>
      <c r="C683" s="2"/>
    </row>
    <row r="684" spans="2:3">
      <c r="B684" s="2"/>
      <c r="C684" s="2"/>
    </row>
    <row r="685" spans="2:3">
      <c r="B685" s="2"/>
      <c r="C685" s="2"/>
    </row>
    <row r="686" spans="2:3">
      <c r="B686" s="2"/>
      <c r="C686" s="2"/>
    </row>
    <row r="687" spans="2:3">
      <c r="B687" s="2"/>
      <c r="C687" s="2"/>
    </row>
    <row r="688" spans="2:3">
      <c r="B688" s="2"/>
      <c r="C688" s="2"/>
    </row>
    <row r="689" spans="2:3">
      <c r="B689" s="2"/>
      <c r="C689" s="2"/>
    </row>
    <row r="690" spans="2:3">
      <c r="B690" s="2"/>
      <c r="C690" s="2"/>
    </row>
    <row r="691" spans="2:3">
      <c r="B691" s="2"/>
      <c r="C691" s="2"/>
    </row>
    <row r="692" spans="2:3">
      <c r="B692" s="2"/>
      <c r="C692" s="2"/>
    </row>
    <row r="693" spans="2:3">
      <c r="B693" s="2"/>
      <c r="C693" s="2"/>
    </row>
    <row r="694" spans="2:3">
      <c r="B694" s="2"/>
      <c r="C694" s="2"/>
    </row>
    <row r="695" spans="2:3">
      <c r="B695" s="2"/>
      <c r="C695" s="2"/>
    </row>
    <row r="696" spans="2:3">
      <c r="B696" s="2"/>
      <c r="C696" s="2"/>
    </row>
    <row r="697" spans="2:3">
      <c r="B697" s="2"/>
      <c r="C697" s="2"/>
    </row>
    <row r="698" spans="2:3">
      <c r="B698" s="2"/>
      <c r="C698" s="2"/>
    </row>
    <row r="699" spans="2:3">
      <c r="B699" s="2"/>
      <c r="C699" s="2"/>
    </row>
    <row r="700" spans="2:3">
      <c r="B700" s="2"/>
      <c r="C700" s="2"/>
    </row>
    <row r="701" spans="2:3">
      <c r="B701" s="2"/>
      <c r="C701" s="2"/>
    </row>
    <row r="702" spans="2:3">
      <c r="B702" s="2"/>
      <c r="C702" s="2"/>
    </row>
    <row r="703" spans="2:3">
      <c r="B703" s="2"/>
      <c r="C703" s="2"/>
    </row>
    <row r="704" spans="2:3">
      <c r="B704" s="2"/>
      <c r="C704" s="2"/>
    </row>
    <row r="705" spans="2:3">
      <c r="B705" s="2"/>
      <c r="C705" s="2"/>
    </row>
    <row r="706" spans="2:3">
      <c r="B706" s="2"/>
      <c r="C706" s="2"/>
    </row>
    <row r="707" spans="2:3">
      <c r="B707" s="2"/>
      <c r="C707" s="2"/>
    </row>
    <row r="708" spans="2:3">
      <c r="B708" s="2"/>
      <c r="C708" s="2"/>
    </row>
    <row r="709" spans="2:3">
      <c r="B709" s="2"/>
      <c r="C709" s="2"/>
    </row>
    <row r="710" spans="2:3">
      <c r="B710" s="2"/>
      <c r="C710" s="2"/>
    </row>
    <row r="711" spans="2:3">
      <c r="B711" s="2"/>
      <c r="C711" s="2"/>
    </row>
    <row r="712" spans="2:3">
      <c r="B712" s="2"/>
      <c r="C712" s="2"/>
    </row>
    <row r="713" spans="2:3">
      <c r="B713" s="2"/>
      <c r="C713" s="2"/>
    </row>
    <row r="714" spans="2:3">
      <c r="B714" s="2"/>
      <c r="C714" s="2"/>
    </row>
    <row r="715" spans="2:3">
      <c r="B715" s="2"/>
      <c r="C715" s="2"/>
    </row>
    <row r="716" spans="2:3">
      <c r="B716" s="2"/>
      <c r="C716" s="2"/>
    </row>
    <row r="717" spans="2:3">
      <c r="B717" s="2"/>
      <c r="C717" s="2"/>
    </row>
    <row r="718" spans="2:3">
      <c r="B718" s="2"/>
      <c r="C718" s="2"/>
    </row>
    <row r="719" spans="2:3">
      <c r="B719" s="2"/>
      <c r="C719" s="2"/>
    </row>
    <row r="720" spans="2:3">
      <c r="B720" s="2"/>
      <c r="C720" s="2"/>
    </row>
    <row r="721" spans="2:3">
      <c r="B721" s="2"/>
      <c r="C721" s="2"/>
    </row>
    <row r="722" spans="2:3">
      <c r="B722" s="2"/>
      <c r="C722" s="2"/>
    </row>
    <row r="723" spans="2:3">
      <c r="B723" s="2"/>
      <c r="C723" s="2"/>
    </row>
    <row r="724" spans="2:3">
      <c r="B724" s="2"/>
      <c r="C724" s="2"/>
    </row>
    <row r="725" spans="2:3">
      <c r="B725" s="2"/>
      <c r="C725" s="2"/>
    </row>
    <row r="726" spans="2:3">
      <c r="B726" s="2"/>
      <c r="C726" s="2"/>
    </row>
    <row r="727" spans="2:3">
      <c r="B727" s="2"/>
      <c r="C727" s="2"/>
    </row>
    <row r="728" spans="2:3">
      <c r="B728" s="2"/>
      <c r="C728" s="2"/>
    </row>
    <row r="729" spans="2:3">
      <c r="B729" s="2"/>
      <c r="C729" s="2"/>
    </row>
    <row r="730" spans="2:3">
      <c r="B730" s="2"/>
      <c r="C730" s="2"/>
    </row>
    <row r="731" spans="2:3">
      <c r="B731" s="2"/>
      <c r="C731" s="2"/>
    </row>
    <row r="732" spans="2:3">
      <c r="B732" s="2"/>
      <c r="C732" s="2"/>
    </row>
    <row r="733" spans="2:3">
      <c r="B733" s="2"/>
      <c r="C733" s="2"/>
    </row>
    <row r="734" spans="2:3">
      <c r="B734" s="2"/>
      <c r="C734" s="2"/>
    </row>
    <row r="735" spans="2:3">
      <c r="B735" s="2"/>
      <c r="C735" s="2"/>
    </row>
    <row r="736" spans="2:3">
      <c r="B736" s="2"/>
      <c r="C736" s="2"/>
    </row>
    <row r="737" spans="2:3">
      <c r="B737" s="2"/>
      <c r="C737" s="2"/>
    </row>
    <row r="738" spans="2:3">
      <c r="B738" s="2"/>
      <c r="C738" s="2"/>
    </row>
    <row r="739" spans="2:3">
      <c r="B739" s="2"/>
      <c r="C739" s="2"/>
    </row>
    <row r="740" spans="2:3">
      <c r="B740" s="2"/>
      <c r="C740" s="2"/>
    </row>
    <row r="741" spans="2:3">
      <c r="B741" s="2"/>
      <c r="C741" s="2"/>
    </row>
    <row r="742" spans="2:3">
      <c r="B742" s="2"/>
      <c r="C742" s="2"/>
    </row>
    <row r="743" spans="2:3">
      <c r="B743" s="2"/>
      <c r="C743" s="2"/>
    </row>
    <row r="744" spans="2:3">
      <c r="B744" s="2"/>
      <c r="C744" s="2"/>
    </row>
    <row r="745" spans="2:3">
      <c r="B745" s="2"/>
      <c r="C745" s="2"/>
    </row>
    <row r="746" spans="2:3">
      <c r="B746" s="2"/>
      <c r="C746" s="2"/>
    </row>
    <row r="747" spans="2:3">
      <c r="B747" s="2"/>
      <c r="C747" s="2"/>
    </row>
    <row r="748" spans="2:3">
      <c r="B748" s="2"/>
      <c r="C748" s="2"/>
    </row>
    <row r="749" spans="2:3">
      <c r="B749" s="2"/>
      <c r="C749" s="2"/>
    </row>
    <row r="750" spans="2:3">
      <c r="B750" s="2"/>
      <c r="C750" s="2"/>
    </row>
    <row r="751" spans="2:3">
      <c r="B751" s="2"/>
      <c r="C751" s="2"/>
    </row>
    <row r="752" spans="2:3">
      <c r="B752" s="2"/>
      <c r="C752" s="2"/>
    </row>
    <row r="753" spans="2:3">
      <c r="B753" s="2"/>
      <c r="C753" s="2"/>
    </row>
    <row r="754" spans="2:3">
      <c r="B754" s="2"/>
      <c r="C754" s="2"/>
    </row>
    <row r="755" spans="2:3">
      <c r="B755" s="2"/>
      <c r="C755" s="2"/>
    </row>
    <row r="756" spans="2:3">
      <c r="B756" s="2"/>
      <c r="C756" s="2"/>
    </row>
    <row r="757" spans="2:3">
      <c r="B757" s="2"/>
      <c r="C757" s="2"/>
    </row>
    <row r="758" spans="2:3">
      <c r="B758" s="2"/>
      <c r="C758" s="2"/>
    </row>
    <row r="759" spans="2:3">
      <c r="B759" s="2"/>
      <c r="C759" s="2"/>
    </row>
    <row r="760" spans="2:3">
      <c r="B760" s="2"/>
      <c r="C760" s="2"/>
    </row>
    <row r="761" spans="2:3">
      <c r="B761" s="2"/>
      <c r="C761" s="2"/>
    </row>
    <row r="762" spans="2:3">
      <c r="B762" s="2"/>
      <c r="C762" s="2"/>
    </row>
    <row r="763" spans="2:3">
      <c r="B763" s="2"/>
      <c r="C763" s="2"/>
    </row>
    <row r="764" spans="2:3">
      <c r="B764" s="2"/>
      <c r="C764" s="2"/>
    </row>
    <row r="765" spans="2:3">
      <c r="B765" s="2"/>
      <c r="C765" s="2"/>
    </row>
    <row r="766" spans="2:3">
      <c r="B766" s="2"/>
      <c r="C766" s="2"/>
    </row>
    <row r="767" spans="2:3">
      <c r="B767" s="2"/>
      <c r="C767" s="2"/>
    </row>
    <row r="768" spans="2:3">
      <c r="B768" s="2"/>
      <c r="C768" s="2"/>
    </row>
    <row r="769" spans="2:3">
      <c r="B769" s="2"/>
      <c r="C769" s="2"/>
    </row>
    <row r="770" spans="2:3">
      <c r="B770" s="2"/>
      <c r="C770" s="2"/>
    </row>
    <row r="771" spans="2:3">
      <c r="B771" s="2"/>
      <c r="C771" s="2"/>
    </row>
    <row r="772" spans="2:3">
      <c r="B772" s="2"/>
      <c r="C772" s="2"/>
    </row>
    <row r="773" spans="2:3">
      <c r="B773" s="2"/>
      <c r="C773" s="2"/>
    </row>
    <row r="774" spans="2:3">
      <c r="B774" s="2"/>
      <c r="C774" s="2"/>
    </row>
    <row r="775" spans="2:3">
      <c r="B775" s="2"/>
      <c r="C775" s="2"/>
    </row>
    <row r="776" spans="2:3">
      <c r="B776" s="2"/>
      <c r="C776" s="2"/>
    </row>
    <row r="777" spans="2:3">
      <c r="B777" s="2"/>
      <c r="C777" s="2"/>
    </row>
    <row r="778" spans="2:3">
      <c r="B778" s="2"/>
      <c r="C778" s="2"/>
    </row>
    <row r="779" spans="2:3">
      <c r="B779" s="2"/>
      <c r="C779" s="2"/>
    </row>
    <row r="780" spans="2:3">
      <c r="B780" s="2"/>
      <c r="C780" s="2"/>
    </row>
    <row r="781" spans="2:3">
      <c r="B781" s="2"/>
      <c r="C781" s="2"/>
    </row>
    <row r="782" spans="2:3">
      <c r="B782" s="2"/>
      <c r="C782" s="2"/>
    </row>
    <row r="783" spans="2:3">
      <c r="B783" s="2"/>
      <c r="C783" s="2"/>
    </row>
    <row r="784" spans="2:3">
      <c r="B784" s="2"/>
      <c r="C784" s="2"/>
    </row>
    <row r="785" spans="2:3">
      <c r="B785" s="2"/>
      <c r="C785" s="2"/>
    </row>
    <row r="786" spans="2:3">
      <c r="B786" s="2"/>
      <c r="C786" s="2"/>
    </row>
    <row r="787" spans="2:3">
      <c r="B787" s="2"/>
      <c r="C787" s="2"/>
    </row>
    <row r="788" spans="2:3">
      <c r="B788" s="2"/>
      <c r="C788" s="2"/>
    </row>
    <row r="789" spans="2:3">
      <c r="B789" s="2"/>
      <c r="C789" s="2"/>
    </row>
    <row r="790" spans="2:3">
      <c r="B790" s="2"/>
      <c r="C790" s="2"/>
    </row>
    <row r="791" spans="2:3">
      <c r="B791" s="2"/>
      <c r="C791" s="2"/>
    </row>
    <row r="792" spans="2:3">
      <c r="B792" s="2"/>
      <c r="C792" s="2"/>
    </row>
    <row r="793" spans="2:3">
      <c r="B793" s="2"/>
      <c r="C793" s="2"/>
    </row>
    <row r="794" spans="2:3">
      <c r="B794" s="2"/>
      <c r="C794" s="2"/>
    </row>
    <row r="795" spans="2:3">
      <c r="B795" s="2"/>
      <c r="C795" s="2"/>
    </row>
    <row r="796" spans="2:3">
      <c r="B796" s="2"/>
      <c r="C796" s="2"/>
    </row>
    <row r="797" spans="2:3">
      <c r="B797" s="2"/>
      <c r="C797" s="2"/>
    </row>
    <row r="798" spans="2:3">
      <c r="B798" s="2"/>
      <c r="C798" s="2"/>
    </row>
    <row r="799" spans="2:3">
      <c r="B799" s="2"/>
      <c r="C799" s="2"/>
    </row>
    <row r="800" spans="2:3">
      <c r="B800" s="2"/>
      <c r="C800" s="2"/>
    </row>
    <row r="801" spans="2:3">
      <c r="B801" s="2"/>
      <c r="C801" s="2"/>
    </row>
    <row r="802" spans="2:3">
      <c r="B802" s="2"/>
      <c r="C802" s="2"/>
    </row>
    <row r="803" spans="2:3">
      <c r="B803" s="2"/>
      <c r="C803" s="2"/>
    </row>
    <row r="804" spans="2:3">
      <c r="B804" s="2"/>
      <c r="C804" s="2"/>
    </row>
    <row r="805" spans="2:3">
      <c r="B805" s="2"/>
      <c r="C805" s="2"/>
    </row>
    <row r="806" spans="2:3">
      <c r="B806" s="2"/>
      <c r="C806" s="2"/>
    </row>
    <row r="807" spans="2:3">
      <c r="B807" s="2"/>
      <c r="C807" s="2"/>
    </row>
    <row r="808" spans="2:3">
      <c r="B808" s="2"/>
      <c r="C808" s="2"/>
    </row>
    <row r="809" spans="2:3">
      <c r="B809" s="2"/>
      <c r="C809" s="2"/>
    </row>
    <row r="810" spans="2:3">
      <c r="B810" s="2"/>
      <c r="C810" s="2"/>
    </row>
    <row r="811" spans="2:3">
      <c r="B811" s="2"/>
      <c r="C811" s="2"/>
    </row>
    <row r="812" spans="2:3">
      <c r="B812" s="2"/>
      <c r="C812" s="2"/>
    </row>
    <row r="813" spans="2:3">
      <c r="B813" s="2"/>
      <c r="C813" s="2"/>
    </row>
    <row r="814" spans="2:3">
      <c r="B814" s="2"/>
      <c r="C814" s="2"/>
    </row>
    <row r="815" spans="2:3">
      <c r="B815" s="2"/>
      <c r="C815" s="2"/>
    </row>
    <row r="816" spans="2:3">
      <c r="B816" s="2"/>
      <c r="C816" s="2"/>
    </row>
    <row r="817" spans="2:3">
      <c r="B817" s="2"/>
      <c r="C817" s="2"/>
    </row>
    <row r="818" spans="2:3">
      <c r="B818" s="2"/>
      <c r="C818" s="2"/>
    </row>
    <row r="819" spans="2:3">
      <c r="B819" s="2"/>
      <c r="C819" s="2"/>
    </row>
    <row r="820" spans="2:3">
      <c r="B820" s="2"/>
      <c r="C820" s="2"/>
    </row>
    <row r="821" spans="2:3">
      <c r="B821" s="2"/>
      <c r="C821" s="2"/>
    </row>
    <row r="822" spans="2:3">
      <c r="B822" s="2"/>
      <c r="C822" s="2"/>
    </row>
    <row r="823" spans="2:3">
      <c r="B823" s="2"/>
      <c r="C823" s="2"/>
    </row>
    <row r="824" spans="2:3">
      <c r="B824" s="2"/>
      <c r="C824" s="2"/>
    </row>
    <row r="825" spans="2:3">
      <c r="B825" s="2"/>
      <c r="C825" s="2"/>
    </row>
    <row r="826" spans="2:3">
      <c r="B826" s="2"/>
      <c r="C826" s="2"/>
    </row>
    <row r="827" spans="2:3">
      <c r="B827" s="2"/>
      <c r="C827" s="2"/>
    </row>
    <row r="828" spans="2:3">
      <c r="B828" s="2"/>
      <c r="C828" s="2"/>
    </row>
    <row r="829" spans="2:3">
      <c r="B829" s="2"/>
      <c r="C829" s="2"/>
    </row>
    <row r="830" spans="2:3">
      <c r="B830" s="2"/>
      <c r="C830" s="2"/>
    </row>
    <row r="831" spans="2:3">
      <c r="B831" s="2"/>
      <c r="C831" s="2"/>
    </row>
    <row r="832" spans="2:3">
      <c r="B832" s="2"/>
      <c r="C832" s="2"/>
    </row>
    <row r="833" spans="2:3">
      <c r="B833" s="2"/>
      <c r="C833" s="2"/>
    </row>
    <row r="834" spans="2:3">
      <c r="B834" s="2"/>
      <c r="C834" s="2"/>
    </row>
    <row r="835" spans="2:3">
      <c r="B835" s="2"/>
      <c r="C835" s="2"/>
    </row>
    <row r="836" spans="2:3">
      <c r="B836" s="2"/>
      <c r="C836" s="2"/>
    </row>
    <row r="837" spans="2:3">
      <c r="B837" s="2"/>
      <c r="C837" s="2"/>
    </row>
    <row r="838" spans="2:3">
      <c r="B838" s="2"/>
      <c r="C838" s="2"/>
    </row>
    <row r="839" spans="2:3">
      <c r="B839" s="2"/>
      <c r="C839" s="2"/>
    </row>
    <row r="840" spans="2:3">
      <c r="B840" s="2"/>
      <c r="C840" s="2"/>
    </row>
    <row r="841" spans="2:3">
      <c r="B841" s="2"/>
      <c r="C841" s="2"/>
    </row>
    <row r="842" spans="2:3">
      <c r="B842" s="2"/>
      <c r="C842" s="2"/>
    </row>
    <row r="843" spans="2:3">
      <c r="B843" s="2"/>
      <c r="C843" s="2"/>
    </row>
    <row r="844" spans="2:3">
      <c r="B844" s="2"/>
      <c r="C844" s="2"/>
    </row>
    <row r="845" spans="2:3">
      <c r="B845" s="2"/>
      <c r="C845" s="2"/>
    </row>
    <row r="846" spans="2:3">
      <c r="B846" s="2"/>
      <c r="C846" s="2"/>
    </row>
    <row r="847" spans="2:3">
      <c r="B847" s="2"/>
      <c r="C847" s="2"/>
    </row>
    <row r="848" spans="2:3">
      <c r="B848" s="2"/>
      <c r="C848" s="2"/>
    </row>
    <row r="849" spans="2:3">
      <c r="B849" s="2"/>
      <c r="C849" s="2"/>
    </row>
    <row r="850" spans="2:3">
      <c r="B850" s="2"/>
      <c r="C850" s="2"/>
    </row>
    <row r="851" spans="2:3">
      <c r="B851" s="2"/>
      <c r="C851" s="2"/>
    </row>
    <row r="852" spans="2:3">
      <c r="B852" s="2"/>
      <c r="C852" s="2"/>
    </row>
    <row r="853" spans="2:3">
      <c r="B853" s="2"/>
      <c r="C853" s="2"/>
    </row>
    <row r="854" spans="2:3">
      <c r="B854" s="2"/>
      <c r="C854" s="2"/>
    </row>
    <row r="855" spans="2:3">
      <c r="B855" s="2"/>
      <c r="C855" s="2"/>
    </row>
    <row r="856" spans="2:3">
      <c r="B856" s="2"/>
      <c r="C856" s="2"/>
    </row>
    <row r="857" spans="2:3">
      <c r="B857" s="2"/>
      <c r="C857" s="2"/>
    </row>
    <row r="858" spans="2:3">
      <c r="B858" s="2"/>
      <c r="C858" s="2"/>
    </row>
    <row r="859" spans="2:3">
      <c r="B859" s="2"/>
      <c r="C859" s="2"/>
    </row>
    <row r="860" spans="2:3">
      <c r="B860" s="2"/>
      <c r="C860" s="2"/>
    </row>
    <row r="861" spans="2:3">
      <c r="B861" s="2"/>
      <c r="C861" s="2"/>
    </row>
    <row r="862" spans="2:3">
      <c r="B862" s="2"/>
      <c r="C862" s="2"/>
    </row>
    <row r="863" spans="2:3">
      <c r="B863" s="2"/>
      <c r="C863" s="2"/>
    </row>
    <row r="864" spans="2:3">
      <c r="B864" s="2"/>
      <c r="C864" s="2"/>
    </row>
    <row r="865" spans="2:3">
      <c r="B865" s="2"/>
      <c r="C865" s="2"/>
    </row>
    <row r="866" spans="2:3">
      <c r="B866" s="2"/>
      <c r="C866" s="2"/>
    </row>
    <row r="867" spans="2:3">
      <c r="B867" s="2"/>
      <c r="C867" s="2"/>
    </row>
    <row r="868" spans="2:3">
      <c r="B868" s="2"/>
      <c r="C868" s="2"/>
    </row>
    <row r="869" spans="2:3">
      <c r="B869" s="2"/>
      <c r="C869" s="2"/>
    </row>
    <row r="870" spans="2:3">
      <c r="B870" s="2"/>
      <c r="C870" s="2"/>
    </row>
    <row r="871" spans="2:3">
      <c r="B871" s="2"/>
      <c r="C871" s="2"/>
    </row>
    <row r="872" spans="2:3">
      <c r="B872" s="2"/>
      <c r="C872" s="2"/>
    </row>
    <row r="873" spans="2:3">
      <c r="B873" s="2"/>
      <c r="C873" s="2"/>
    </row>
    <row r="874" spans="2:3">
      <c r="B874" s="2"/>
      <c r="C874" s="2"/>
    </row>
    <row r="875" spans="2:3">
      <c r="B875" s="2"/>
      <c r="C875" s="2"/>
    </row>
    <row r="876" spans="2:3">
      <c r="B876" s="2"/>
      <c r="C876" s="2"/>
    </row>
    <row r="877" spans="2:3">
      <c r="B877" s="2"/>
      <c r="C877" s="2"/>
    </row>
    <row r="878" spans="2:3">
      <c r="B878" s="2"/>
      <c r="C878" s="2"/>
    </row>
    <row r="879" spans="2:3">
      <c r="B879" s="2"/>
      <c r="C879" s="2"/>
    </row>
    <row r="880" spans="2:3">
      <c r="B880" s="2"/>
      <c r="C880" s="2"/>
    </row>
    <row r="881" spans="2:3">
      <c r="B881" s="2"/>
      <c r="C881" s="2"/>
    </row>
    <row r="882" spans="2:3">
      <c r="B882" s="2"/>
      <c r="C882" s="2"/>
    </row>
    <row r="883" spans="2:3">
      <c r="B883" s="2"/>
      <c r="C883" s="2"/>
    </row>
    <row r="884" spans="2:3">
      <c r="B884" s="2"/>
      <c r="C884" s="2"/>
    </row>
    <row r="885" spans="2:3">
      <c r="B885" s="2"/>
      <c r="C885" s="2"/>
    </row>
    <row r="886" spans="2:3">
      <c r="B886" s="2"/>
      <c r="C886" s="2"/>
    </row>
    <row r="887" spans="2:3">
      <c r="B887" s="2"/>
      <c r="C887" s="2"/>
    </row>
    <row r="888" spans="2:3">
      <c r="B888" s="2"/>
      <c r="C888" s="2"/>
    </row>
    <row r="889" spans="2:3">
      <c r="B889" s="2"/>
      <c r="C889" s="2"/>
    </row>
    <row r="890" spans="2:3">
      <c r="B890" s="2"/>
      <c r="C890" s="2"/>
    </row>
    <row r="891" spans="2:3">
      <c r="B891" s="2"/>
      <c r="C891" s="2"/>
    </row>
    <row r="892" spans="2:3">
      <c r="B892" s="2"/>
      <c r="C892" s="2"/>
    </row>
    <row r="893" spans="2:3">
      <c r="B893" s="2"/>
      <c r="C893" s="2"/>
    </row>
    <row r="894" spans="2:3">
      <c r="B894" s="2"/>
      <c r="C894" s="2"/>
    </row>
    <row r="895" spans="2:3">
      <c r="B895" s="2"/>
      <c r="C895" s="2"/>
    </row>
    <row r="896" spans="2:3">
      <c r="B896" s="2"/>
      <c r="C896" s="2"/>
    </row>
    <row r="897" spans="2:3">
      <c r="B897" s="2"/>
      <c r="C897" s="2"/>
    </row>
    <row r="898" spans="2:3">
      <c r="B898" s="2"/>
      <c r="C898" s="2"/>
    </row>
    <row r="899" spans="2:3">
      <c r="B899" s="2"/>
      <c r="C899" s="2"/>
    </row>
    <row r="900" spans="2:3">
      <c r="B900" s="2"/>
      <c r="C900" s="2"/>
    </row>
    <row r="901" spans="2:3">
      <c r="B901" s="2"/>
      <c r="C901" s="2"/>
    </row>
    <row r="902" spans="2:3">
      <c r="B902" s="2"/>
      <c r="C902" s="2"/>
    </row>
    <row r="903" spans="2:3">
      <c r="B903" s="2"/>
      <c r="C903" s="2"/>
    </row>
    <row r="904" spans="2:3">
      <c r="B904" s="2"/>
      <c r="C904" s="2"/>
    </row>
    <row r="905" spans="2:3">
      <c r="B905" s="2"/>
      <c r="C905" s="2"/>
    </row>
    <row r="906" spans="2:3">
      <c r="B906" s="2"/>
      <c r="C906" s="2"/>
    </row>
    <row r="907" spans="2:3">
      <c r="B907" s="2"/>
      <c r="C907" s="2"/>
    </row>
    <row r="908" spans="2:3">
      <c r="B908" s="2"/>
      <c r="C908" s="2"/>
    </row>
    <row r="909" spans="2:3">
      <c r="B909" s="2"/>
      <c r="C909" s="2"/>
    </row>
    <row r="910" spans="2:3">
      <c r="B910" s="2"/>
      <c r="C910" s="2"/>
    </row>
    <row r="911" spans="2:3">
      <c r="B911" s="2"/>
      <c r="C911" s="2"/>
    </row>
    <row r="912" spans="2:3">
      <c r="B912" s="2"/>
      <c r="C912" s="2"/>
    </row>
    <row r="913" spans="2:3">
      <c r="B913" s="2"/>
      <c r="C913" s="2"/>
    </row>
    <row r="914" spans="2:3">
      <c r="B914" s="2"/>
      <c r="C914" s="2"/>
    </row>
    <row r="915" spans="2:3">
      <c r="B915" s="2"/>
      <c r="C915" s="2"/>
    </row>
    <row r="916" spans="2:3">
      <c r="B916" s="2"/>
      <c r="C916" s="2"/>
    </row>
    <row r="917" spans="2:3">
      <c r="B917" s="2"/>
      <c r="C917" s="2"/>
    </row>
    <row r="918" spans="2:3">
      <c r="B918" s="2"/>
      <c r="C918" s="2"/>
    </row>
    <row r="919" spans="2:3">
      <c r="B919" s="2"/>
      <c r="C919" s="2"/>
    </row>
    <row r="920" spans="2:3">
      <c r="B920" s="2"/>
      <c r="C920" s="2"/>
    </row>
    <row r="921" spans="2:3">
      <c r="B921" s="2"/>
      <c r="C921" s="2"/>
    </row>
    <row r="922" spans="2:3">
      <c r="B922" s="2"/>
      <c r="C922" s="2"/>
    </row>
    <row r="923" spans="2:3">
      <c r="B923" s="2"/>
      <c r="C923" s="2"/>
    </row>
    <row r="924" spans="2:3">
      <c r="B924" s="2"/>
      <c r="C924" s="2"/>
    </row>
    <row r="925" spans="2:3">
      <c r="B925" s="2"/>
      <c r="C925" s="2"/>
    </row>
    <row r="926" spans="2:3">
      <c r="B926" s="2"/>
      <c r="C926" s="2"/>
    </row>
    <row r="927" spans="2:3">
      <c r="B927" s="2"/>
      <c r="C927" s="2"/>
    </row>
    <row r="928" spans="2:3">
      <c r="B928" s="2"/>
      <c r="C928" s="2"/>
    </row>
    <row r="929" spans="2:3">
      <c r="B929" s="2"/>
      <c r="C929" s="2"/>
    </row>
    <row r="930" spans="2:3">
      <c r="B930" s="2"/>
      <c r="C930" s="2"/>
    </row>
    <row r="931" spans="2:3">
      <c r="B931" s="2"/>
      <c r="C931" s="2"/>
    </row>
    <row r="932" spans="2:3">
      <c r="B932" s="2"/>
      <c r="C932" s="2"/>
    </row>
    <row r="933" spans="2:3">
      <c r="B933" s="2"/>
      <c r="C933" s="2"/>
    </row>
    <row r="934" spans="2:3">
      <c r="B934" s="2"/>
      <c r="C934" s="2"/>
    </row>
    <row r="935" spans="2:3">
      <c r="B935" s="2"/>
      <c r="C935" s="2"/>
    </row>
    <row r="936" spans="2:3">
      <c r="B936" s="2"/>
      <c r="C936" s="2"/>
    </row>
    <row r="937" spans="2:3">
      <c r="B937" s="2"/>
      <c r="C937" s="2"/>
    </row>
    <row r="938" spans="2:3">
      <c r="B938" s="2"/>
      <c r="C938" s="2"/>
    </row>
    <row r="939" spans="2:3">
      <c r="B939" s="2"/>
      <c r="C939" s="2"/>
    </row>
    <row r="940" spans="2:3">
      <c r="B940" s="2"/>
      <c r="C940" s="2"/>
    </row>
    <row r="941" spans="2:3">
      <c r="B941" s="2"/>
      <c r="C941" s="2"/>
    </row>
    <row r="942" spans="2:3">
      <c r="B942" s="2"/>
      <c r="C942" s="2"/>
    </row>
    <row r="943" spans="2:3">
      <c r="B943" s="2"/>
      <c r="C943" s="2"/>
    </row>
    <row r="944" spans="2:3">
      <c r="B944" s="2"/>
      <c r="C944" s="2"/>
    </row>
    <row r="945" spans="2:3">
      <c r="B945" s="2"/>
      <c r="C945" s="2"/>
    </row>
    <row r="946" spans="2:3">
      <c r="B946" s="2"/>
      <c r="C946" s="2"/>
    </row>
    <row r="947" spans="2:3">
      <c r="B947" s="2"/>
      <c r="C947" s="2"/>
    </row>
    <row r="948" spans="2:3">
      <c r="B948" s="2"/>
      <c r="C948" s="2"/>
    </row>
    <row r="949" spans="2:3">
      <c r="B949" s="2"/>
      <c r="C949" s="2"/>
    </row>
    <row r="950" spans="2:3">
      <c r="B950" s="2"/>
      <c r="C950" s="2"/>
    </row>
    <row r="951" spans="2:3">
      <c r="B951" s="2"/>
      <c r="C951" s="2"/>
    </row>
    <row r="952" spans="2:3">
      <c r="B952" s="2"/>
      <c r="C952" s="2"/>
    </row>
    <row r="953" spans="2:3">
      <c r="B953" s="2"/>
      <c r="C953" s="2"/>
    </row>
    <row r="954" spans="2:3">
      <c r="B954" s="2"/>
      <c r="C954" s="2"/>
    </row>
    <row r="955" spans="2:3">
      <c r="B955" s="2"/>
      <c r="C955" s="2"/>
    </row>
    <row r="956" spans="2:3">
      <c r="B956" s="2"/>
      <c r="C956" s="2"/>
    </row>
    <row r="957" spans="2:3">
      <c r="B957" s="2"/>
      <c r="C957" s="2"/>
    </row>
    <row r="958" spans="2:3">
      <c r="B958" s="2"/>
      <c r="C958" s="2"/>
    </row>
    <row r="959" spans="2:3">
      <c r="B959" s="2"/>
      <c r="C959" s="2"/>
    </row>
    <row r="960" spans="2:3">
      <c r="B960" s="2"/>
      <c r="C960" s="2"/>
    </row>
    <row r="961" spans="2:3">
      <c r="B961" s="2"/>
      <c r="C961" s="2"/>
    </row>
    <row r="962" spans="2:3">
      <c r="B962" s="2"/>
      <c r="C962" s="2"/>
    </row>
    <row r="963" spans="2:3">
      <c r="B963" s="2"/>
      <c r="C963" s="2"/>
    </row>
    <row r="964" spans="2:3">
      <c r="B964" s="2"/>
      <c r="C964" s="2"/>
    </row>
    <row r="965" spans="2:3">
      <c r="B965" s="2"/>
      <c r="C965" s="2"/>
    </row>
    <row r="966" spans="2:3">
      <c r="B966" s="2"/>
      <c r="C966" s="2"/>
    </row>
    <row r="967" spans="2:3">
      <c r="B967" s="2"/>
      <c r="C967" s="2"/>
    </row>
    <row r="968" spans="2:3">
      <c r="B968" s="2"/>
      <c r="C968" s="2"/>
    </row>
    <row r="969" spans="2:3">
      <c r="B969" s="2"/>
      <c r="C969" s="2"/>
    </row>
    <row r="970" spans="2:3">
      <c r="B970" s="2"/>
      <c r="C970" s="2"/>
    </row>
    <row r="971" spans="2:3">
      <c r="B971" s="2"/>
      <c r="C971" s="2"/>
    </row>
    <row r="972" spans="2:3">
      <c r="B972" s="2"/>
      <c r="C972" s="2"/>
    </row>
    <row r="973" spans="2:3">
      <c r="B973" s="2"/>
      <c r="C973" s="2"/>
    </row>
    <row r="974" spans="2:3">
      <c r="B974" s="2"/>
      <c r="C974" s="2"/>
    </row>
    <row r="975" spans="2:3">
      <c r="B975" s="2"/>
      <c r="C975" s="2"/>
    </row>
    <row r="976" spans="2:3">
      <c r="B976" s="2"/>
      <c r="C976" s="2"/>
    </row>
    <row r="977" spans="2:3">
      <c r="B977" s="2"/>
      <c r="C977" s="2"/>
    </row>
    <row r="978" spans="2:3">
      <c r="B978" s="2"/>
      <c r="C978" s="2"/>
    </row>
    <row r="979" spans="2:3">
      <c r="B979" s="2"/>
      <c r="C979" s="2"/>
    </row>
    <row r="980" spans="2:3">
      <c r="B980" s="2"/>
      <c r="C980" s="2"/>
    </row>
    <row r="981" spans="2:3">
      <c r="B981" s="2"/>
      <c r="C981" s="2"/>
    </row>
    <row r="982" spans="2:3">
      <c r="B982" s="2"/>
      <c r="C982" s="2"/>
    </row>
    <row r="983" spans="2:3">
      <c r="B983" s="2"/>
      <c r="C983" s="2"/>
    </row>
    <row r="984" spans="2:3">
      <c r="B984" s="2"/>
      <c r="C984" s="2"/>
    </row>
    <row r="985" spans="2:3">
      <c r="B985" s="2"/>
      <c r="C985" s="2"/>
    </row>
    <row r="986" spans="2:3">
      <c r="B986" s="2"/>
      <c r="C986" s="2"/>
    </row>
    <row r="987" spans="2:3">
      <c r="B987" s="2"/>
      <c r="C987" s="2"/>
    </row>
    <row r="988" spans="2:3">
      <c r="B988" s="2"/>
      <c r="C988" s="2"/>
    </row>
    <row r="989" spans="2:3">
      <c r="B989" s="2"/>
      <c r="C989" s="2"/>
    </row>
    <row r="990" spans="2:3">
      <c r="B990" s="2"/>
      <c r="C990" s="2"/>
    </row>
    <row r="991" spans="2:3">
      <c r="B991" s="2"/>
      <c r="C991" s="2"/>
    </row>
    <row r="992" spans="2:3">
      <c r="B992" s="2"/>
      <c r="C992" s="2"/>
    </row>
    <row r="993" spans="2:3">
      <c r="B993" s="2"/>
      <c r="C993" s="2"/>
    </row>
    <row r="994" spans="2:3">
      <c r="B994" s="2"/>
      <c r="C994" s="2"/>
    </row>
    <row r="995" spans="2:3">
      <c r="B995" s="2"/>
      <c r="C995" s="2"/>
    </row>
    <row r="996" spans="2:3">
      <c r="B996" s="2"/>
      <c r="C996" s="2"/>
    </row>
    <row r="997" spans="2:3">
      <c r="B997" s="2"/>
      <c r="C997" s="2"/>
    </row>
    <row r="998" spans="2:3">
      <c r="B998" s="2"/>
      <c r="C998" s="2"/>
    </row>
    <row r="999" spans="2:3">
      <c r="B999" s="2"/>
      <c r="C999" s="2"/>
    </row>
    <row r="1000" spans="2:3">
      <c r="B1000" s="2"/>
      <c r="C1000" s="2"/>
    </row>
    <row r="1001" spans="2:3">
      <c r="B1001" s="2"/>
      <c r="C1001" s="2"/>
    </row>
    <row r="1002" spans="2:3">
      <c r="B1002" s="2"/>
      <c r="C1002" s="2"/>
    </row>
    <row r="1003" spans="2:3">
      <c r="B1003" s="2"/>
      <c r="C1003" s="2"/>
    </row>
    <row r="1004" spans="2:3">
      <c r="B1004" s="2"/>
      <c r="C1004" s="2"/>
    </row>
    <row r="1005" spans="2:3">
      <c r="B1005" s="2"/>
      <c r="C1005" s="2"/>
    </row>
    <row r="1006" spans="2:3">
      <c r="B1006" s="2"/>
      <c r="C1006" s="2"/>
    </row>
    <row r="1007" spans="2:3">
      <c r="B1007" s="2"/>
      <c r="C1007" s="2"/>
    </row>
    <row r="1008" spans="2:3">
      <c r="B1008" s="2"/>
      <c r="C1008" s="2"/>
    </row>
    <row r="1009" spans="2:3">
      <c r="B1009" s="2"/>
      <c r="C1009" s="2"/>
    </row>
    <row r="1010" spans="2:3">
      <c r="B1010" s="2"/>
      <c r="C1010" s="2"/>
    </row>
    <row r="1011" spans="2:3">
      <c r="B1011" s="2"/>
      <c r="C1011" s="2"/>
    </row>
    <row r="1012" spans="2:3">
      <c r="B1012" s="2"/>
      <c r="C1012" s="2"/>
    </row>
    <row r="1013" spans="2:3">
      <c r="B1013" s="2"/>
      <c r="C1013" s="2"/>
    </row>
    <row r="1014" spans="2:3">
      <c r="B1014" s="2"/>
      <c r="C1014" s="2"/>
    </row>
    <row r="1015" spans="2:3">
      <c r="B1015" s="2"/>
      <c r="C1015" s="2"/>
    </row>
    <row r="1016" spans="2:3">
      <c r="B1016" s="2"/>
      <c r="C1016" s="2"/>
    </row>
    <row r="1017" spans="2:3">
      <c r="B1017" s="2"/>
      <c r="C1017" s="2"/>
    </row>
    <row r="1018" spans="2:3">
      <c r="B1018" s="2"/>
      <c r="C1018" s="2"/>
    </row>
    <row r="1019" spans="2:3">
      <c r="B1019" s="2"/>
      <c r="C1019" s="2"/>
    </row>
    <row r="1020" spans="2:3">
      <c r="B1020" s="2"/>
      <c r="C1020" s="2"/>
    </row>
    <row r="1021" spans="2:3">
      <c r="B1021" s="2"/>
      <c r="C1021" s="2"/>
    </row>
    <row r="1022" spans="2:3">
      <c r="B1022" s="2"/>
      <c r="C1022" s="2"/>
    </row>
    <row r="1023" spans="2:3">
      <c r="B1023" s="2"/>
      <c r="C1023" s="2"/>
    </row>
    <row r="1024" spans="2:3">
      <c r="B1024" s="2"/>
      <c r="C1024" s="2"/>
    </row>
    <row r="1025" spans="2:3">
      <c r="B1025" s="2"/>
      <c r="C1025" s="2"/>
    </row>
    <row r="1026" spans="2:3">
      <c r="B1026" s="2"/>
      <c r="C1026" s="2"/>
    </row>
    <row r="1027" spans="2:3">
      <c r="B1027" s="2"/>
      <c r="C1027" s="2"/>
    </row>
    <row r="1028" spans="2:3">
      <c r="B1028" s="2"/>
      <c r="C1028" s="2"/>
    </row>
    <row r="1029" spans="2:3">
      <c r="B1029" s="2"/>
      <c r="C1029" s="2"/>
    </row>
    <row r="1030" spans="2:3">
      <c r="B1030" s="2"/>
      <c r="C1030" s="2"/>
    </row>
    <row r="1031" spans="2:3">
      <c r="B1031" s="2"/>
      <c r="C1031" s="2"/>
    </row>
    <row r="1032" spans="2:3">
      <c r="B1032" s="2"/>
      <c r="C1032" s="2"/>
    </row>
    <row r="1033" spans="2:3">
      <c r="B1033" s="2"/>
      <c r="C1033" s="2"/>
    </row>
    <row r="1034" spans="2:3">
      <c r="B1034" s="2"/>
      <c r="C1034" s="2"/>
    </row>
    <row r="1035" spans="2:3">
      <c r="B1035" s="2"/>
      <c r="C1035" s="2"/>
    </row>
    <row r="1036" spans="2:3">
      <c r="B1036" s="2"/>
      <c r="C1036" s="2"/>
    </row>
    <row r="1037" spans="2:3">
      <c r="B1037" s="2"/>
      <c r="C1037" s="2"/>
    </row>
    <row r="1038" spans="2:3">
      <c r="B1038" s="2"/>
      <c r="C1038" s="2"/>
    </row>
    <row r="1039" spans="2:3">
      <c r="B1039" s="2"/>
      <c r="C1039" s="2"/>
    </row>
    <row r="1040" spans="2:3">
      <c r="B1040" s="2"/>
      <c r="C1040" s="2"/>
    </row>
    <row r="1041" spans="2:3">
      <c r="B1041" s="2"/>
      <c r="C1041" s="2"/>
    </row>
    <row r="1042" spans="2:3">
      <c r="B1042" s="2"/>
      <c r="C1042" s="2"/>
    </row>
    <row r="1043" spans="2:3">
      <c r="B1043" s="2"/>
      <c r="C1043" s="2"/>
    </row>
    <row r="1044" spans="2:3">
      <c r="B1044" s="2"/>
      <c r="C1044" s="2"/>
    </row>
    <row r="1045" spans="2:3">
      <c r="B1045" s="2"/>
      <c r="C1045" s="2"/>
    </row>
    <row r="1046" spans="2:3">
      <c r="B1046" s="2"/>
      <c r="C1046" s="2"/>
    </row>
    <row r="1047" spans="2:3">
      <c r="B1047" s="2"/>
      <c r="C1047" s="2"/>
    </row>
    <row r="1048" spans="2:3">
      <c r="B1048" s="2"/>
      <c r="C1048" s="2"/>
    </row>
    <row r="1049" spans="2:3">
      <c r="B1049" s="2"/>
      <c r="C1049" s="2"/>
    </row>
    <row r="1050" spans="2:3">
      <c r="B1050" s="2"/>
      <c r="C1050" s="2"/>
    </row>
    <row r="1051" spans="2:3">
      <c r="B1051" s="2"/>
      <c r="C1051" s="2"/>
    </row>
    <row r="1052" spans="2:3">
      <c r="B1052" s="2"/>
      <c r="C1052" s="2"/>
    </row>
    <row r="1053" spans="2:3">
      <c r="B1053" s="2"/>
      <c r="C1053" s="2"/>
    </row>
    <row r="1054" spans="2:3">
      <c r="B1054" s="2"/>
      <c r="C1054" s="2"/>
    </row>
    <row r="1055" spans="2:3">
      <c r="B1055" s="2"/>
      <c r="C1055" s="2"/>
    </row>
    <row r="1056" spans="2:3">
      <c r="B1056" s="2"/>
      <c r="C1056" s="2"/>
    </row>
    <row r="1057" spans="2:3">
      <c r="B1057" s="2"/>
      <c r="C1057" s="2"/>
    </row>
    <row r="1058" spans="2:3">
      <c r="B1058" s="2"/>
      <c r="C1058" s="2"/>
    </row>
    <row r="1059" spans="2:3">
      <c r="B1059" s="2"/>
      <c r="C1059" s="2"/>
    </row>
    <row r="1060" spans="2:3">
      <c r="B1060" s="2"/>
      <c r="C1060" s="2"/>
    </row>
    <row r="1061" spans="2:3">
      <c r="B1061" s="2"/>
      <c r="C1061" s="2"/>
    </row>
    <row r="1062" spans="2:3">
      <c r="B1062" s="2"/>
      <c r="C1062" s="2"/>
    </row>
    <row r="1063" spans="2:3">
      <c r="B1063" s="2"/>
      <c r="C1063" s="2"/>
    </row>
    <row r="1064" spans="2:3">
      <c r="B1064" s="2"/>
      <c r="C1064" s="2"/>
    </row>
    <row r="1065" spans="2:3">
      <c r="B1065" s="2"/>
      <c r="C1065" s="2"/>
    </row>
    <row r="1066" spans="2:3">
      <c r="B1066" s="2"/>
      <c r="C1066" s="2"/>
    </row>
    <row r="1067" spans="2:3">
      <c r="B1067" s="2"/>
      <c r="C1067" s="2"/>
    </row>
    <row r="1068" spans="2:3">
      <c r="B1068" s="2"/>
      <c r="C1068" s="2"/>
    </row>
    <row r="1069" spans="2:3">
      <c r="B1069" s="2"/>
      <c r="C1069" s="2"/>
    </row>
    <row r="1070" spans="2:3">
      <c r="B1070" s="2"/>
      <c r="C1070" s="2"/>
    </row>
    <row r="1071" spans="2:3">
      <c r="B1071" s="2"/>
      <c r="C1071" s="2"/>
    </row>
    <row r="1072" spans="2:3">
      <c r="B1072" s="2"/>
      <c r="C1072" s="2"/>
    </row>
    <row r="1073" spans="2:3">
      <c r="B1073" s="2"/>
      <c r="C1073" s="2"/>
    </row>
    <row r="1074" spans="2:3">
      <c r="B1074" s="2"/>
      <c r="C1074" s="2"/>
    </row>
    <row r="1075" spans="2:3">
      <c r="B1075" s="2"/>
      <c r="C1075" s="2"/>
    </row>
    <row r="1076" spans="2:3">
      <c r="B1076" s="2"/>
      <c r="C1076" s="2"/>
    </row>
    <row r="1077" spans="2:3">
      <c r="B1077" s="2"/>
      <c r="C1077" s="2"/>
    </row>
    <row r="1078" spans="2:3">
      <c r="B1078" s="2"/>
      <c r="C1078" s="2"/>
    </row>
    <row r="1079" spans="2:3">
      <c r="B1079" s="2"/>
      <c r="C1079" s="2"/>
    </row>
    <row r="1080" spans="2:3">
      <c r="B1080" s="2"/>
      <c r="C1080" s="2"/>
    </row>
    <row r="1081" spans="2:3">
      <c r="B1081" s="2"/>
      <c r="C1081" s="2"/>
    </row>
    <row r="1082" spans="2:3">
      <c r="B1082" s="2"/>
      <c r="C1082" s="2"/>
    </row>
    <row r="1083" spans="2:3">
      <c r="B1083" s="2"/>
      <c r="C1083" s="2"/>
    </row>
    <row r="1084" spans="2:3">
      <c r="B1084" s="2"/>
      <c r="C1084" s="2"/>
    </row>
    <row r="1085" spans="2:3">
      <c r="B1085" s="2"/>
      <c r="C1085" s="2"/>
    </row>
    <row r="1086" spans="2:3">
      <c r="B1086" s="2"/>
      <c r="C1086" s="2"/>
    </row>
    <row r="1087" spans="2:3">
      <c r="B1087" s="2"/>
      <c r="C1087" s="2"/>
    </row>
    <row r="1088" spans="2:3">
      <c r="B1088" s="2"/>
      <c r="C1088" s="2"/>
    </row>
    <row r="1089" spans="2:3">
      <c r="B1089" s="2"/>
      <c r="C1089" s="2"/>
    </row>
    <row r="1090" spans="2:3">
      <c r="B1090" s="2"/>
      <c r="C1090" s="2"/>
    </row>
    <row r="1091" spans="2:3">
      <c r="B1091" s="2"/>
      <c r="C1091" s="2"/>
    </row>
    <row r="1092" spans="2:3">
      <c r="B1092" s="2"/>
      <c r="C1092" s="2"/>
    </row>
    <row r="1093" spans="2:3">
      <c r="B1093" s="2"/>
      <c r="C1093" s="2"/>
    </row>
    <row r="1094" spans="2:3">
      <c r="B1094" s="2"/>
      <c r="C1094" s="2"/>
    </row>
    <row r="1095" spans="2:3">
      <c r="B1095" s="2"/>
      <c r="C1095" s="2"/>
    </row>
    <row r="1096" spans="2:3">
      <c r="B1096" s="2"/>
      <c r="C1096" s="2"/>
    </row>
    <row r="1097" spans="2:3">
      <c r="B1097" s="2"/>
      <c r="C1097" s="2"/>
    </row>
    <row r="1098" spans="2:3">
      <c r="B1098" s="2"/>
      <c r="C1098" s="2"/>
    </row>
    <row r="1099" spans="2:3">
      <c r="B1099" s="2"/>
      <c r="C1099" s="2"/>
    </row>
    <row r="1100" spans="2:3">
      <c r="B1100" s="2"/>
      <c r="C1100" s="2"/>
    </row>
    <row r="1101" spans="2:3">
      <c r="B1101" s="2"/>
      <c r="C1101" s="2"/>
    </row>
    <row r="1102" spans="2:3">
      <c r="B1102" s="2"/>
      <c r="C1102" s="2"/>
    </row>
    <row r="1103" spans="2:3">
      <c r="B1103" s="2"/>
      <c r="C1103" s="2"/>
    </row>
    <row r="1104" spans="2:3">
      <c r="B1104" s="2"/>
      <c r="C1104" s="2"/>
    </row>
    <row r="1105" spans="2:3">
      <c r="B1105" s="2"/>
      <c r="C1105" s="2"/>
    </row>
    <row r="1106" spans="2:3">
      <c r="B1106" s="2"/>
      <c r="C1106" s="2"/>
    </row>
    <row r="1107" spans="2:3">
      <c r="B1107" s="2"/>
      <c r="C1107" s="2"/>
    </row>
    <row r="1108" spans="2:3">
      <c r="B1108" s="2"/>
      <c r="C1108" s="2"/>
    </row>
    <row r="1109" spans="2:3">
      <c r="B1109" s="2"/>
      <c r="C1109" s="2"/>
    </row>
    <row r="1110" spans="2:3">
      <c r="B1110" s="2"/>
      <c r="C1110" s="2"/>
    </row>
    <row r="1111" spans="2:3">
      <c r="B1111" s="2"/>
      <c r="C1111" s="2"/>
    </row>
    <row r="1112" spans="2:3">
      <c r="B1112" s="2"/>
      <c r="C1112" s="2"/>
    </row>
    <row r="1113" spans="2:3">
      <c r="B1113" s="2"/>
      <c r="C1113" s="2"/>
    </row>
    <row r="1114" spans="2:3">
      <c r="B1114" s="2"/>
      <c r="C1114" s="2"/>
    </row>
    <row r="1115" spans="2:3">
      <c r="B1115" s="2"/>
      <c r="C1115" s="2"/>
    </row>
    <row r="1116" spans="2:3">
      <c r="B1116" s="2"/>
      <c r="C1116" s="2"/>
    </row>
    <row r="1117" spans="2:3">
      <c r="B1117" s="2"/>
      <c r="C1117" s="2"/>
    </row>
    <row r="1118" spans="2:3">
      <c r="B1118" s="2"/>
      <c r="C1118" s="2"/>
    </row>
    <row r="1119" spans="2:3">
      <c r="B1119" s="2"/>
      <c r="C1119" s="2"/>
    </row>
    <row r="1120" spans="2:3">
      <c r="B1120" s="2"/>
      <c r="C1120" s="2"/>
    </row>
    <row r="1121" spans="2:3">
      <c r="B1121" s="2"/>
      <c r="C1121" s="2"/>
    </row>
    <row r="1122" spans="2:3">
      <c r="B1122" s="2"/>
      <c r="C1122" s="2"/>
    </row>
    <row r="1123" spans="2:3">
      <c r="B1123" s="2"/>
      <c r="C1123" s="2"/>
    </row>
    <row r="1124" spans="2:3">
      <c r="B1124" s="2"/>
      <c r="C1124" s="2"/>
    </row>
    <row r="1125" spans="2:3">
      <c r="B1125" s="2"/>
      <c r="C1125" s="2"/>
    </row>
    <row r="1126" spans="2:3">
      <c r="B1126" s="2"/>
      <c r="C1126" s="2"/>
    </row>
    <row r="1127" spans="2:3">
      <c r="B1127" s="2"/>
      <c r="C1127" s="2"/>
    </row>
    <row r="1128" spans="2:3">
      <c r="B1128" s="2"/>
      <c r="C1128" s="2"/>
    </row>
    <row r="1129" spans="2:3">
      <c r="B1129" s="2"/>
      <c r="C1129" s="2"/>
    </row>
    <row r="1130" spans="2:3">
      <c r="B1130" s="2"/>
      <c r="C1130" s="2"/>
    </row>
    <row r="1131" spans="2:3">
      <c r="B1131" s="2"/>
      <c r="C1131" s="2"/>
    </row>
    <row r="1132" spans="2:3">
      <c r="B1132" s="2"/>
      <c r="C1132" s="2"/>
    </row>
    <row r="1133" spans="2:3">
      <c r="B1133" s="2"/>
      <c r="C1133" s="2"/>
    </row>
    <row r="1134" spans="2:3">
      <c r="B1134" s="2"/>
      <c r="C1134" s="2"/>
    </row>
    <row r="1135" spans="2:3">
      <c r="B1135" s="2"/>
      <c r="C1135" s="2"/>
    </row>
    <row r="1136" spans="2:3">
      <c r="B1136" s="2"/>
      <c r="C1136" s="2"/>
    </row>
    <row r="1137" spans="2:3">
      <c r="B1137" s="2"/>
      <c r="C1137" s="2"/>
    </row>
    <row r="1138" spans="2:3">
      <c r="B1138" s="2"/>
      <c r="C1138" s="2"/>
    </row>
    <row r="1139" spans="2:3">
      <c r="B1139" s="2"/>
      <c r="C1139" s="2"/>
    </row>
    <row r="1140" spans="2:3">
      <c r="B1140" s="2"/>
      <c r="C1140" s="2"/>
    </row>
    <row r="1141" spans="2:3">
      <c r="B1141" s="2"/>
      <c r="C1141" s="2"/>
    </row>
    <row r="1142" spans="2:3">
      <c r="B1142" s="2"/>
      <c r="C1142" s="2"/>
    </row>
    <row r="1143" spans="2:3">
      <c r="B1143" s="2"/>
      <c r="C1143" s="2"/>
    </row>
    <row r="1144" spans="2:3">
      <c r="B1144" s="2"/>
      <c r="C1144" s="2"/>
    </row>
    <row r="1145" spans="2:3">
      <c r="B1145" s="2"/>
      <c r="C1145" s="2"/>
    </row>
    <row r="1146" spans="2:3">
      <c r="B1146" s="2"/>
      <c r="C1146" s="2"/>
    </row>
    <row r="1147" spans="2:3">
      <c r="B1147" s="2"/>
      <c r="C1147" s="2"/>
    </row>
    <row r="1148" spans="2:3">
      <c r="B1148" s="2"/>
      <c r="C1148" s="2"/>
    </row>
    <row r="1149" spans="2:3">
      <c r="B1149" s="2"/>
      <c r="C1149" s="2"/>
    </row>
    <row r="1150" spans="2:3">
      <c r="B1150" s="2"/>
      <c r="C1150" s="2"/>
    </row>
    <row r="1151" spans="2:3">
      <c r="B1151" s="2"/>
      <c r="C1151" s="2"/>
    </row>
    <row r="1152" spans="2:3">
      <c r="B1152" s="2"/>
      <c r="C1152" s="2"/>
    </row>
    <row r="1153" spans="2:3">
      <c r="B1153" s="2"/>
      <c r="C1153" s="2"/>
    </row>
    <row r="1154" spans="2:3">
      <c r="B1154" s="2"/>
      <c r="C1154" s="2"/>
    </row>
    <row r="1155" spans="2:3">
      <c r="B1155" s="2"/>
      <c r="C1155" s="2"/>
    </row>
    <row r="1156" spans="2:3">
      <c r="B1156" s="2"/>
      <c r="C1156" s="2"/>
    </row>
    <row r="1157" spans="2:3">
      <c r="B1157" s="2"/>
      <c r="C1157" s="2"/>
    </row>
    <row r="1158" spans="2:3">
      <c r="B1158" s="2"/>
      <c r="C1158" s="2"/>
    </row>
    <row r="1159" spans="2:3">
      <c r="B1159" s="2"/>
      <c r="C1159" s="2"/>
    </row>
    <row r="1160" spans="2:3">
      <c r="B1160" s="2"/>
      <c r="C1160" s="2"/>
    </row>
    <row r="1161" spans="2:3">
      <c r="B1161" s="2"/>
      <c r="C1161" s="2"/>
    </row>
    <row r="1162" spans="2:3">
      <c r="B1162" s="2"/>
      <c r="C1162" s="2"/>
    </row>
    <row r="1163" spans="2:3">
      <c r="B1163" s="2"/>
      <c r="C1163" s="2"/>
    </row>
    <row r="1164" spans="2:3">
      <c r="B1164" s="2"/>
      <c r="C1164" s="2"/>
    </row>
    <row r="1165" spans="2:3">
      <c r="B1165" s="2"/>
      <c r="C1165" s="2"/>
    </row>
    <row r="1166" spans="2:3">
      <c r="B1166" s="2"/>
      <c r="C1166" s="2"/>
    </row>
    <row r="1167" spans="2:3">
      <c r="B1167" s="2"/>
      <c r="C1167" s="2"/>
    </row>
    <row r="1168" spans="2:3">
      <c r="B1168" s="2"/>
      <c r="C1168" s="2"/>
    </row>
    <row r="1169" spans="2:3">
      <c r="B1169" s="2"/>
      <c r="C1169" s="2"/>
    </row>
    <row r="1170" spans="2:3">
      <c r="B1170" s="2"/>
      <c r="C1170" s="2"/>
    </row>
    <row r="1171" spans="2:3">
      <c r="B1171" s="2"/>
      <c r="C1171" s="2"/>
    </row>
    <row r="1172" spans="2:3">
      <c r="B1172" s="2"/>
      <c r="C1172" s="2"/>
    </row>
    <row r="1173" spans="2:3">
      <c r="B1173" s="2"/>
      <c r="C1173" s="2"/>
    </row>
    <row r="1174" spans="2:3">
      <c r="B1174" s="2"/>
      <c r="C1174" s="2"/>
    </row>
    <row r="1175" spans="2:3">
      <c r="B1175" s="2"/>
      <c r="C1175" s="2"/>
    </row>
    <row r="1176" spans="2:3">
      <c r="B1176" s="2"/>
      <c r="C1176" s="2"/>
    </row>
    <row r="1177" spans="2:3">
      <c r="B1177" s="2"/>
      <c r="C1177" s="2"/>
    </row>
    <row r="1178" spans="2:3">
      <c r="B1178" s="2"/>
      <c r="C1178" s="2"/>
    </row>
    <row r="1179" spans="2:3">
      <c r="B1179" s="2"/>
      <c r="C1179" s="2"/>
    </row>
    <row r="1180" spans="2:3">
      <c r="B1180" s="2"/>
      <c r="C1180" s="2"/>
    </row>
    <row r="1181" spans="2:3">
      <c r="B1181" s="2"/>
      <c r="C1181" s="2"/>
    </row>
    <row r="1182" spans="2:3">
      <c r="B1182" s="2"/>
      <c r="C1182" s="2"/>
    </row>
    <row r="1183" spans="2:3">
      <c r="B1183" s="2"/>
      <c r="C1183" s="2"/>
    </row>
    <row r="1184" spans="2:3">
      <c r="B1184" s="2"/>
      <c r="C1184" s="2"/>
    </row>
    <row r="1185" spans="2:3">
      <c r="B1185" s="2"/>
      <c r="C1185" s="2"/>
    </row>
    <row r="1186" spans="2:3">
      <c r="B1186" s="2"/>
      <c r="C1186" s="2"/>
    </row>
    <row r="1187" spans="2:3">
      <c r="B1187" s="2"/>
      <c r="C1187" s="2"/>
    </row>
    <row r="1188" spans="2:3">
      <c r="B1188" s="2"/>
      <c r="C1188" s="2"/>
    </row>
    <row r="1189" spans="2:3">
      <c r="B1189" s="2"/>
      <c r="C1189" s="2"/>
    </row>
    <row r="1190" spans="2:3">
      <c r="B1190" s="2"/>
      <c r="C1190" s="2"/>
    </row>
    <row r="1191" spans="2:3">
      <c r="B1191" s="2"/>
      <c r="C1191" s="2"/>
    </row>
    <row r="1192" spans="2:3">
      <c r="B1192" s="2"/>
      <c r="C1192" s="2"/>
    </row>
    <row r="1193" spans="2:3">
      <c r="B1193" s="2"/>
      <c r="C1193" s="2"/>
    </row>
    <row r="1194" spans="2:3">
      <c r="B1194" s="2"/>
      <c r="C1194" s="2"/>
    </row>
  </sheetData>
  <pageMargins left="0.7" right="0.7" top="0.75" bottom="0.75" header="0.3" footer="0.3"/>
  <pageSetup paperSize="9" firstPageNumber="76" orientation="landscape" useFirstPageNumber="1" r:id="rId1"/>
  <headerFooter>
    <oddFooter>&amp;LElectrical Engineering&amp;C&amp;P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3:F503"/>
  <sheetViews>
    <sheetView workbookViewId="0">
      <selection activeCell="D18" activeCellId="1" sqref="D15 D18"/>
    </sheetView>
  </sheetViews>
  <sheetFormatPr defaultRowHeight="12.75"/>
  <cols>
    <col min="1" max="1" width="66.7109375" customWidth="1"/>
    <col min="2" max="2" width="24.5703125" style="78" bestFit="1" customWidth="1"/>
    <col min="3" max="3" width="30.140625" style="78" customWidth="1"/>
    <col min="4" max="4" width="24.5703125" style="78" bestFit="1" customWidth="1"/>
    <col min="5" max="5" width="24" style="78" bestFit="1" customWidth="1"/>
    <col min="6" max="6" width="24" bestFit="1" customWidth="1"/>
  </cols>
  <sheetData>
    <row r="3" spans="1:6">
      <c r="B3" s="86" t="s">
        <v>1537</v>
      </c>
      <c r="F3" s="78"/>
    </row>
    <row r="4" spans="1:6">
      <c r="A4" s="81" t="s">
        <v>1344</v>
      </c>
      <c r="B4" s="78" t="s">
        <v>1872</v>
      </c>
      <c r="C4" s="77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1325</v>
      </c>
      <c r="B5" s="78">
        <v>-62647679</v>
      </c>
      <c r="C5" s="78">
        <v>-15167838.560000001</v>
      </c>
      <c r="D5" s="78">
        <v>-71340431</v>
      </c>
      <c r="E5" s="78">
        <v>-75264154.5</v>
      </c>
      <c r="F5" s="78">
        <v>-79253155.326499999</v>
      </c>
    </row>
    <row r="6" spans="1:6">
      <c r="A6" s="83" t="s">
        <v>1592</v>
      </c>
      <c r="B6" s="78">
        <v>-28106100</v>
      </c>
      <c r="C6" s="78">
        <v>-15491332.800000001</v>
      </c>
      <c r="D6" s="78">
        <v>-31894100</v>
      </c>
      <c r="E6" s="78">
        <v>-33648275.5</v>
      </c>
      <c r="F6" s="78">
        <v>-35431634.101500005</v>
      </c>
    </row>
    <row r="7" spans="1:6">
      <c r="A7" s="84" t="s">
        <v>1467</v>
      </c>
      <c r="B7" s="78">
        <v>1144000</v>
      </c>
      <c r="C7" s="78">
        <v>-885814</v>
      </c>
      <c r="D7" s="78">
        <v>-1144000</v>
      </c>
      <c r="E7" s="78">
        <v>-1206920</v>
      </c>
      <c r="F7" s="78">
        <v>-1270886.76</v>
      </c>
    </row>
    <row r="8" spans="1:6">
      <c r="A8" s="84" t="s">
        <v>1468</v>
      </c>
      <c r="B8" s="78">
        <v>-22500000</v>
      </c>
      <c r="C8" s="78">
        <v>-11539757.300000001</v>
      </c>
      <c r="D8" s="78">
        <v>-23850000</v>
      </c>
      <c r="E8" s="78">
        <v>-25161750</v>
      </c>
      <c r="F8" s="78">
        <v>-26495322.75</v>
      </c>
    </row>
    <row r="9" spans="1:6">
      <c r="A9" s="85" t="s">
        <v>1819</v>
      </c>
      <c r="B9" s="78">
        <v>-22500000</v>
      </c>
      <c r="C9" s="78">
        <v>-11539757.300000001</v>
      </c>
      <c r="D9" s="78">
        <v>-23850000</v>
      </c>
      <c r="E9" s="78">
        <v>-25161750</v>
      </c>
      <c r="F9" s="78">
        <v>-26495322.75</v>
      </c>
    </row>
    <row r="10" spans="1:6">
      <c r="A10" s="84" t="s">
        <v>1469</v>
      </c>
      <c r="B10" s="78">
        <v>-6750100</v>
      </c>
      <c r="C10" s="78">
        <v>-3065761.5</v>
      </c>
      <c r="D10" s="78">
        <v>-6900100</v>
      </c>
      <c r="E10" s="78">
        <v>-7279605.5</v>
      </c>
      <c r="F10" s="78">
        <v>-7665424.5915000001</v>
      </c>
    </row>
    <row r="11" spans="1:6">
      <c r="A11" s="85" t="s">
        <v>1822</v>
      </c>
      <c r="B11" s="78">
        <v>-6750000</v>
      </c>
      <c r="C11" s="78">
        <v>-3065761.5</v>
      </c>
      <c r="D11" s="78">
        <v>-6900000</v>
      </c>
      <c r="E11" s="78">
        <v>-7279500</v>
      </c>
      <c r="F11" s="78">
        <v>-7665313.5</v>
      </c>
    </row>
    <row r="12" spans="1:6">
      <c r="A12" s="85" t="s">
        <v>1823</v>
      </c>
      <c r="B12" s="78">
        <v>-100</v>
      </c>
      <c r="C12" s="78">
        <v>0</v>
      </c>
      <c r="D12" s="78">
        <v>-100</v>
      </c>
      <c r="E12" s="78">
        <v>-105.5</v>
      </c>
      <c r="F12" s="78">
        <v>-111.0915</v>
      </c>
    </row>
    <row r="13" spans="1:6">
      <c r="A13" s="83" t="s">
        <v>1594</v>
      </c>
      <c r="B13" s="78">
        <v>-6000000</v>
      </c>
      <c r="C13" s="78">
        <v>0</v>
      </c>
      <c r="D13" s="78">
        <v>-7600000</v>
      </c>
      <c r="E13" s="78">
        <v>-8018000</v>
      </c>
      <c r="F13" s="78">
        <v>-8442954</v>
      </c>
    </row>
    <row r="14" spans="1:6">
      <c r="A14" s="83" t="s">
        <v>1588</v>
      </c>
      <c r="B14" s="78">
        <v>-29431579</v>
      </c>
      <c r="C14" s="78">
        <v>0</v>
      </c>
      <c r="D14" s="78">
        <v>-32531331</v>
      </c>
      <c r="E14" s="78">
        <v>-34320554</v>
      </c>
      <c r="F14" s="78">
        <v>-36139544</v>
      </c>
    </row>
    <row r="15" spans="1:6">
      <c r="A15" s="84" t="s">
        <v>1468</v>
      </c>
      <c r="B15" s="78">
        <v>-28165805</v>
      </c>
      <c r="C15" s="78">
        <v>0</v>
      </c>
      <c r="D15" s="78">
        <v>-29240164</v>
      </c>
      <c r="E15" s="78">
        <v>-30848373</v>
      </c>
      <c r="F15" s="78">
        <v>-32483337</v>
      </c>
    </row>
    <row r="16" spans="1:6">
      <c r="A16" s="85" t="s">
        <v>1820</v>
      </c>
      <c r="B16" s="78">
        <v>-28165805</v>
      </c>
      <c r="C16" s="78">
        <v>0</v>
      </c>
      <c r="D16" s="78">
        <v>-29240164</v>
      </c>
      <c r="E16" s="78">
        <v>-30848373</v>
      </c>
      <c r="F16" s="78">
        <v>-32483337</v>
      </c>
    </row>
    <row r="17" spans="1:6">
      <c r="A17" s="84" t="s">
        <v>1469</v>
      </c>
      <c r="B17" s="78">
        <v>-1265774</v>
      </c>
      <c r="C17" s="78">
        <v>0</v>
      </c>
      <c r="D17" s="78">
        <v>-3291167</v>
      </c>
      <c r="E17" s="78">
        <v>-3472181</v>
      </c>
      <c r="F17" s="78">
        <v>-3656207</v>
      </c>
    </row>
    <row r="18" spans="1:6">
      <c r="A18" s="85" t="s">
        <v>1820</v>
      </c>
      <c r="B18" s="78">
        <v>-1265774</v>
      </c>
      <c r="C18" s="78">
        <v>0</v>
      </c>
      <c r="D18" s="78">
        <v>-3291167</v>
      </c>
      <c r="E18" s="78">
        <v>-3472181</v>
      </c>
      <c r="F18" s="78">
        <v>-3656207</v>
      </c>
    </row>
    <row r="19" spans="1:6">
      <c r="A19" s="83" t="s">
        <v>1598</v>
      </c>
      <c r="B19" s="78">
        <v>890000</v>
      </c>
      <c r="C19" s="78">
        <v>323494.24</v>
      </c>
      <c r="D19" s="78">
        <v>685000</v>
      </c>
      <c r="E19" s="78">
        <v>722675</v>
      </c>
      <c r="F19" s="78">
        <v>760976.77499999991</v>
      </c>
    </row>
    <row r="20" spans="1:6">
      <c r="A20" s="82" t="s">
        <v>1326</v>
      </c>
      <c r="B20" s="78">
        <v>57272992</v>
      </c>
      <c r="C20" s="78">
        <v>31008888.720000003</v>
      </c>
      <c r="D20" s="78">
        <v>64108398</v>
      </c>
      <c r="E20" s="78">
        <v>67634359.890000001</v>
      </c>
      <c r="F20" s="78">
        <v>71218980.964169994</v>
      </c>
    </row>
    <row r="21" spans="1:6">
      <c r="A21" s="83" t="s">
        <v>1346</v>
      </c>
      <c r="B21" s="78">
        <v>21949897</v>
      </c>
      <c r="C21" s="78">
        <v>19502614.309999999</v>
      </c>
      <c r="D21" s="78">
        <v>28013893</v>
      </c>
      <c r="E21" s="78">
        <v>29554657.114999998</v>
      </c>
      <c r="F21" s="78">
        <v>31121053.942095004</v>
      </c>
    </row>
    <row r="22" spans="1:6">
      <c r="A22" s="83" t="s">
        <v>1347</v>
      </c>
      <c r="B22" s="78">
        <v>4734955</v>
      </c>
      <c r="C22" s="78">
        <v>2457738.2599999998</v>
      </c>
      <c r="D22" s="78">
        <v>5465028</v>
      </c>
      <c r="E22" s="78">
        <v>5765604.540000001</v>
      </c>
      <c r="F22" s="78">
        <v>6071181.5806199992</v>
      </c>
    </row>
    <row r="23" spans="1:6">
      <c r="A23" s="83" t="s">
        <v>1561</v>
      </c>
      <c r="B23" s="78">
        <v>-29389502</v>
      </c>
      <c r="C23" s="78">
        <v>0</v>
      </c>
      <c r="D23" s="78">
        <v>-31942787</v>
      </c>
      <c r="E23" s="78">
        <v>-33699640.284999996</v>
      </c>
      <c r="F23" s="78">
        <v>-35485721.220105</v>
      </c>
    </row>
    <row r="24" spans="1:6">
      <c r="A24" s="83" t="s">
        <v>1540</v>
      </c>
      <c r="B24" s="78">
        <v>7640000</v>
      </c>
      <c r="C24" s="78">
        <v>0</v>
      </c>
      <c r="D24" s="78">
        <v>7800000</v>
      </c>
      <c r="E24" s="78">
        <v>8229000</v>
      </c>
      <c r="F24" s="78">
        <v>8665137</v>
      </c>
    </row>
    <row r="25" spans="1:6">
      <c r="A25" s="83" t="s">
        <v>1353</v>
      </c>
      <c r="B25" s="78">
        <v>40261424</v>
      </c>
      <c r="C25" s="78">
        <v>2821765.19</v>
      </c>
      <c r="D25" s="78">
        <v>42746405</v>
      </c>
      <c r="E25" s="78">
        <v>45097457.275000006</v>
      </c>
      <c r="F25" s="78">
        <v>47487622.510574996</v>
      </c>
    </row>
    <row r="26" spans="1:6">
      <c r="A26" s="83" t="s">
        <v>1349</v>
      </c>
      <c r="B26" s="78">
        <v>524321</v>
      </c>
      <c r="C26" s="78">
        <v>282671.76</v>
      </c>
      <c r="D26" s="78">
        <v>366707</v>
      </c>
      <c r="E26" s="78">
        <v>386875.88500000001</v>
      </c>
      <c r="F26" s="78">
        <v>407380.306905</v>
      </c>
    </row>
    <row r="27" spans="1:6">
      <c r="A27" s="83" t="s">
        <v>1565</v>
      </c>
      <c r="B27" s="78">
        <v>2675378</v>
      </c>
      <c r="C27" s="78">
        <v>1356333.3199999998</v>
      </c>
      <c r="D27" s="78">
        <v>2675378</v>
      </c>
      <c r="E27" s="78">
        <v>2822523.79</v>
      </c>
      <c r="F27" s="78">
        <v>2972117.5508699999</v>
      </c>
    </row>
    <row r="28" spans="1:6">
      <c r="A28" s="83" t="s">
        <v>1351</v>
      </c>
      <c r="B28" s="78">
        <v>6876660</v>
      </c>
      <c r="C28" s="78">
        <v>4331698</v>
      </c>
      <c r="D28" s="78">
        <v>6876660</v>
      </c>
      <c r="E28" s="78">
        <v>7254876.2999999998</v>
      </c>
      <c r="F28" s="78">
        <v>7639384.7439000001</v>
      </c>
    </row>
    <row r="29" spans="1:6">
      <c r="A29" s="83" t="s">
        <v>1350</v>
      </c>
      <c r="B29" s="78">
        <v>1999859</v>
      </c>
      <c r="C29" s="78">
        <v>256067.88</v>
      </c>
      <c r="D29" s="78">
        <v>2107114</v>
      </c>
      <c r="E29" s="78">
        <v>2223005.27</v>
      </c>
      <c r="F29" s="78">
        <v>2340824.5493100001</v>
      </c>
    </row>
    <row r="30" spans="1:6">
      <c r="A30" s="82" t="s">
        <v>1327</v>
      </c>
      <c r="B30" s="78">
        <v>5374686</v>
      </c>
      <c r="C30" s="78">
        <v>628375.14999999991</v>
      </c>
      <c r="D30" s="78">
        <v>7232033</v>
      </c>
      <c r="E30" s="78">
        <v>7629794.8149999995</v>
      </c>
      <c r="F30" s="78">
        <v>8034173.9401950007</v>
      </c>
    </row>
    <row r="31" spans="1:6">
      <c r="A31" s="83" t="s">
        <v>1687</v>
      </c>
      <c r="B31" s="78">
        <v>-921000</v>
      </c>
      <c r="C31" s="78">
        <v>-403134.09</v>
      </c>
      <c r="D31" s="78">
        <v>-855000</v>
      </c>
      <c r="E31" s="78">
        <v>-902025</v>
      </c>
      <c r="F31" s="78">
        <v>-949832.32500000007</v>
      </c>
    </row>
    <row r="32" spans="1:6">
      <c r="A32" s="83" t="s">
        <v>1689</v>
      </c>
      <c r="B32" s="78">
        <v>6295686</v>
      </c>
      <c r="C32" s="78">
        <v>1031509.24</v>
      </c>
      <c r="D32" s="78">
        <v>8087033</v>
      </c>
      <c r="E32" s="78">
        <v>8531819.8149999995</v>
      </c>
      <c r="F32" s="78">
        <v>8984006.2651950009</v>
      </c>
    </row>
    <row r="33" spans="1:6">
      <c r="A33" s="82" t="s">
        <v>1345</v>
      </c>
      <c r="B33" s="78">
        <v>-1</v>
      </c>
      <c r="C33" s="78">
        <v>16469425.309999999</v>
      </c>
      <c r="D33" s="78">
        <v>0</v>
      </c>
      <c r="E33" s="78">
        <v>0.2050000112503767</v>
      </c>
      <c r="F33" s="78">
        <v>-0.42213498614728451</v>
      </c>
    </row>
    <row r="34" spans="1:6">
      <c r="B34"/>
      <c r="C34"/>
      <c r="D34"/>
      <c r="E34"/>
    </row>
    <row r="35" spans="1:6">
      <c r="B35"/>
      <c r="C35"/>
      <c r="D35"/>
      <c r="E35"/>
    </row>
    <row r="36" spans="1:6">
      <c r="B36"/>
      <c r="C36"/>
      <c r="D36"/>
      <c r="E36"/>
    </row>
    <row r="37" spans="1:6">
      <c r="B37"/>
      <c r="C37"/>
      <c r="D37"/>
      <c r="E37"/>
    </row>
    <row r="38" spans="1:6">
      <c r="B38"/>
      <c r="C38"/>
      <c r="D38"/>
      <c r="E38"/>
    </row>
    <row r="39" spans="1:6">
      <c r="B39"/>
      <c r="C39"/>
      <c r="D39"/>
      <c r="E39"/>
    </row>
    <row r="40" spans="1:6">
      <c r="B40"/>
      <c r="C40"/>
      <c r="D40"/>
      <c r="E40"/>
    </row>
    <row r="41" spans="1:6">
      <c r="B41"/>
      <c r="C41"/>
      <c r="D41"/>
      <c r="E41"/>
    </row>
    <row r="42" spans="1:6">
      <c r="B42"/>
      <c r="C42"/>
      <c r="D42"/>
      <c r="E42"/>
    </row>
    <row r="43" spans="1:6">
      <c r="B43"/>
      <c r="C43"/>
      <c r="D43"/>
      <c r="E43"/>
    </row>
    <row r="44" spans="1:6">
      <c r="B44"/>
      <c r="C44"/>
      <c r="D44"/>
      <c r="E44"/>
    </row>
    <row r="45" spans="1:6">
      <c r="B45"/>
      <c r="C45"/>
      <c r="D45"/>
      <c r="E45"/>
    </row>
    <row r="46" spans="1:6">
      <c r="B46"/>
      <c r="C46"/>
      <c r="D46"/>
      <c r="E46"/>
    </row>
    <row r="47" spans="1:6">
      <c r="B47"/>
      <c r="C47"/>
      <c r="D47"/>
      <c r="E47"/>
    </row>
    <row r="48" spans="1:6">
      <c r="B48"/>
      <c r="C48"/>
      <c r="D48"/>
      <c r="E48"/>
    </row>
    <row r="49" spans="2:5">
      <c r="B49"/>
      <c r="C49"/>
      <c r="D49"/>
      <c r="E49"/>
    </row>
    <row r="50" spans="2:5">
      <c r="B50"/>
      <c r="C50"/>
      <c r="D50"/>
      <c r="E50"/>
    </row>
    <row r="51" spans="2:5">
      <c r="B51"/>
      <c r="C51"/>
      <c r="D51"/>
      <c r="E51"/>
    </row>
    <row r="52" spans="2:5">
      <c r="B52"/>
      <c r="C52"/>
      <c r="D52"/>
      <c r="E52"/>
    </row>
    <row r="53" spans="2:5">
      <c r="B53"/>
      <c r="C53"/>
      <c r="D53"/>
      <c r="E53"/>
    </row>
    <row r="54" spans="2:5">
      <c r="B54"/>
      <c r="C54"/>
      <c r="D54"/>
      <c r="E54"/>
    </row>
    <row r="55" spans="2:5">
      <c r="B55"/>
      <c r="C55"/>
      <c r="D55"/>
      <c r="E55"/>
    </row>
    <row r="56" spans="2:5">
      <c r="B56"/>
      <c r="C56"/>
      <c r="D56"/>
      <c r="E56"/>
    </row>
    <row r="57" spans="2:5">
      <c r="B57"/>
      <c r="C57"/>
      <c r="D57"/>
      <c r="E57"/>
    </row>
    <row r="58" spans="2:5">
      <c r="B58"/>
      <c r="C58"/>
      <c r="D58"/>
      <c r="E58"/>
    </row>
    <row r="59" spans="2:5">
      <c r="B59"/>
      <c r="C59"/>
      <c r="D59"/>
      <c r="E59"/>
    </row>
    <row r="60" spans="2:5">
      <c r="B60"/>
      <c r="C60"/>
      <c r="D60"/>
      <c r="E60"/>
    </row>
    <row r="61" spans="2:5">
      <c r="B61"/>
      <c r="C61"/>
      <c r="D61"/>
      <c r="E61"/>
    </row>
    <row r="62" spans="2:5">
      <c r="B62"/>
      <c r="C62"/>
      <c r="D62"/>
      <c r="E62"/>
    </row>
    <row r="63" spans="2:5">
      <c r="B63"/>
      <c r="C63"/>
      <c r="D63"/>
      <c r="E63"/>
    </row>
    <row r="64" spans="2:5">
      <c r="B64"/>
      <c r="C64"/>
      <c r="D64"/>
      <c r="E64"/>
    </row>
    <row r="65" spans="2:5">
      <c r="B65"/>
      <c r="C65"/>
      <c r="D65"/>
      <c r="E65"/>
    </row>
    <row r="66" spans="2:5">
      <c r="B66"/>
      <c r="C66"/>
      <c r="D66"/>
      <c r="E66"/>
    </row>
    <row r="67" spans="2:5">
      <c r="B67"/>
      <c r="C67"/>
      <c r="D67"/>
      <c r="E67"/>
    </row>
    <row r="68" spans="2:5">
      <c r="B68"/>
      <c r="C68"/>
      <c r="D68"/>
      <c r="E68"/>
    </row>
    <row r="69" spans="2:5">
      <c r="B69"/>
      <c r="C69"/>
      <c r="D69"/>
      <c r="E69"/>
    </row>
    <row r="70" spans="2:5">
      <c r="B70"/>
      <c r="C70"/>
      <c r="D70"/>
      <c r="E70"/>
    </row>
    <row r="71" spans="2:5">
      <c r="B71"/>
      <c r="C71"/>
      <c r="D71"/>
      <c r="E71"/>
    </row>
    <row r="72" spans="2:5">
      <c r="B72"/>
      <c r="C72"/>
      <c r="D72"/>
      <c r="E72"/>
    </row>
    <row r="73" spans="2:5">
      <c r="B73"/>
      <c r="C73"/>
      <c r="D73"/>
      <c r="E73"/>
    </row>
    <row r="74" spans="2:5">
      <c r="B74"/>
      <c r="C74"/>
      <c r="D74"/>
      <c r="E74"/>
    </row>
    <row r="75" spans="2:5">
      <c r="B75"/>
      <c r="C75"/>
      <c r="D75"/>
      <c r="E75"/>
    </row>
    <row r="76" spans="2:5">
      <c r="B76"/>
      <c r="C76"/>
      <c r="D76"/>
      <c r="E76"/>
    </row>
    <row r="77" spans="2:5">
      <c r="B77"/>
      <c r="C77"/>
      <c r="D77"/>
      <c r="E77"/>
    </row>
    <row r="78" spans="2:5">
      <c r="B78"/>
      <c r="C78"/>
      <c r="D78"/>
      <c r="E78"/>
    </row>
    <row r="79" spans="2:5">
      <c r="B79"/>
      <c r="C79"/>
      <c r="D79"/>
      <c r="E79"/>
    </row>
    <row r="80" spans="2:5">
      <c r="B80"/>
      <c r="C80"/>
      <c r="D80"/>
      <c r="E80"/>
    </row>
    <row r="81" spans="2:5">
      <c r="B81"/>
      <c r="C81"/>
      <c r="D81"/>
      <c r="E81"/>
    </row>
    <row r="82" spans="2:5">
      <c r="B82"/>
      <c r="C82"/>
      <c r="D82"/>
      <c r="E82"/>
    </row>
    <row r="83" spans="2:5">
      <c r="B83"/>
      <c r="C83"/>
      <c r="D83"/>
      <c r="E83"/>
    </row>
    <row r="84" spans="2:5">
      <c r="B84"/>
      <c r="C84"/>
      <c r="D84"/>
      <c r="E84"/>
    </row>
    <row r="85" spans="2:5">
      <c r="B85"/>
      <c r="C85"/>
      <c r="D85"/>
      <c r="E85"/>
    </row>
    <row r="86" spans="2:5">
      <c r="B86"/>
      <c r="C86"/>
      <c r="D86"/>
      <c r="E86"/>
    </row>
    <row r="87" spans="2:5">
      <c r="B87"/>
      <c r="C87"/>
      <c r="D87"/>
      <c r="E87"/>
    </row>
    <row r="88" spans="2:5">
      <c r="B88"/>
      <c r="C88"/>
      <c r="D88"/>
      <c r="E88"/>
    </row>
    <row r="89" spans="2:5">
      <c r="B89"/>
      <c r="C89"/>
      <c r="D89"/>
      <c r="E89"/>
    </row>
    <row r="90" spans="2:5">
      <c r="B90"/>
      <c r="C90"/>
      <c r="D90"/>
      <c r="E90"/>
    </row>
    <row r="91" spans="2:5">
      <c r="B91"/>
      <c r="C91"/>
      <c r="D91"/>
      <c r="E91"/>
    </row>
    <row r="92" spans="2:5">
      <c r="B92"/>
      <c r="C92"/>
      <c r="D92"/>
      <c r="E92"/>
    </row>
    <row r="93" spans="2:5">
      <c r="B93"/>
      <c r="C93"/>
      <c r="D93"/>
      <c r="E93"/>
    </row>
    <row r="94" spans="2:5">
      <c r="B94"/>
      <c r="C94"/>
      <c r="D94"/>
      <c r="E94"/>
    </row>
    <row r="95" spans="2:5">
      <c r="B95"/>
      <c r="C95"/>
      <c r="D95"/>
      <c r="E95"/>
    </row>
    <row r="96" spans="2:5">
      <c r="B96"/>
      <c r="C96"/>
      <c r="D96"/>
      <c r="E96"/>
    </row>
    <row r="97" spans="2:5">
      <c r="B97"/>
      <c r="C97"/>
      <c r="D97"/>
      <c r="E97"/>
    </row>
    <row r="98" spans="2:5">
      <c r="B98"/>
      <c r="C98"/>
      <c r="D98"/>
      <c r="E98"/>
    </row>
    <row r="99" spans="2:5">
      <c r="B99"/>
      <c r="C99"/>
      <c r="D99"/>
      <c r="E99"/>
    </row>
    <row r="100" spans="2:5">
      <c r="B100"/>
      <c r="C100"/>
      <c r="D100"/>
      <c r="E100"/>
    </row>
    <row r="101" spans="2:5">
      <c r="B101"/>
      <c r="C101"/>
      <c r="D101"/>
      <c r="E101"/>
    </row>
    <row r="102" spans="2:5">
      <c r="B102"/>
      <c r="C102"/>
      <c r="D102"/>
      <c r="E102"/>
    </row>
    <row r="103" spans="2:5">
      <c r="B103"/>
      <c r="C103"/>
      <c r="D103"/>
      <c r="E103"/>
    </row>
    <row r="104" spans="2:5">
      <c r="B104"/>
      <c r="C104"/>
      <c r="D104"/>
      <c r="E104"/>
    </row>
    <row r="105" spans="2:5">
      <c r="B105"/>
      <c r="C105"/>
      <c r="D105"/>
      <c r="E105"/>
    </row>
    <row r="106" spans="2:5">
      <c r="B106"/>
      <c r="C106"/>
      <c r="D106"/>
      <c r="E106"/>
    </row>
    <row r="107" spans="2:5">
      <c r="B107"/>
      <c r="C107"/>
      <c r="D107"/>
      <c r="E107"/>
    </row>
    <row r="108" spans="2:5">
      <c r="B108"/>
      <c r="C108"/>
      <c r="D108"/>
      <c r="E108"/>
    </row>
    <row r="109" spans="2:5">
      <c r="B109"/>
      <c r="C109"/>
      <c r="D109"/>
      <c r="E109"/>
    </row>
    <row r="110" spans="2:5">
      <c r="B110"/>
      <c r="C110"/>
      <c r="D110"/>
      <c r="E110"/>
    </row>
    <row r="111" spans="2:5">
      <c r="B111"/>
      <c r="C111"/>
      <c r="D111"/>
      <c r="E111"/>
    </row>
    <row r="112" spans="2:5">
      <c r="B112"/>
      <c r="C112"/>
      <c r="D112"/>
      <c r="E112"/>
    </row>
    <row r="113" spans="2:5">
      <c r="B113"/>
      <c r="C113"/>
      <c r="D113"/>
      <c r="E113"/>
    </row>
    <row r="114" spans="2:5">
      <c r="B114"/>
      <c r="C114"/>
      <c r="D114"/>
      <c r="E114"/>
    </row>
    <row r="115" spans="2:5">
      <c r="B115"/>
      <c r="C115"/>
      <c r="D115"/>
      <c r="E115"/>
    </row>
    <row r="116" spans="2:5">
      <c r="B116"/>
      <c r="C116"/>
      <c r="D116"/>
      <c r="E116"/>
    </row>
    <row r="117" spans="2:5">
      <c r="B117"/>
      <c r="C117"/>
      <c r="D117"/>
      <c r="E117"/>
    </row>
    <row r="118" spans="2:5">
      <c r="B118"/>
      <c r="C118"/>
      <c r="D118"/>
      <c r="E118"/>
    </row>
    <row r="119" spans="2:5">
      <c r="B119"/>
      <c r="C119"/>
      <c r="D119"/>
      <c r="E119"/>
    </row>
    <row r="120" spans="2:5">
      <c r="B120"/>
      <c r="C120"/>
      <c r="D120"/>
      <c r="E120"/>
    </row>
    <row r="121" spans="2:5">
      <c r="B121"/>
      <c r="C121"/>
      <c r="D121"/>
      <c r="E121"/>
    </row>
    <row r="122" spans="2:5">
      <c r="B122"/>
      <c r="C122"/>
      <c r="D122"/>
      <c r="E122"/>
    </row>
    <row r="123" spans="2:5">
      <c r="B123"/>
      <c r="C123"/>
      <c r="D123"/>
      <c r="E123"/>
    </row>
    <row r="124" spans="2:5">
      <c r="B124"/>
      <c r="C124"/>
      <c r="D124"/>
      <c r="E124"/>
    </row>
    <row r="125" spans="2:5">
      <c r="B125"/>
      <c r="C125"/>
      <c r="D125"/>
      <c r="E125"/>
    </row>
    <row r="126" spans="2:5">
      <c r="B126"/>
      <c r="C126"/>
      <c r="D126"/>
      <c r="E126"/>
    </row>
    <row r="127" spans="2:5">
      <c r="B127"/>
      <c r="C127"/>
      <c r="D127"/>
      <c r="E127"/>
    </row>
    <row r="128" spans="2:5">
      <c r="B128"/>
      <c r="C128"/>
      <c r="D128"/>
      <c r="E128"/>
    </row>
    <row r="129" spans="2:5">
      <c r="B129"/>
      <c r="C129"/>
      <c r="D129"/>
      <c r="E129"/>
    </row>
    <row r="130" spans="2:5">
      <c r="B130"/>
      <c r="C130"/>
      <c r="D130"/>
      <c r="E130"/>
    </row>
    <row r="131" spans="2:5">
      <c r="B131"/>
      <c r="C131"/>
      <c r="D131"/>
      <c r="E131"/>
    </row>
    <row r="132" spans="2:5">
      <c r="B132"/>
      <c r="C132"/>
      <c r="D132"/>
      <c r="E132"/>
    </row>
    <row r="133" spans="2:5">
      <c r="B133"/>
      <c r="C133"/>
      <c r="D133"/>
      <c r="E133"/>
    </row>
    <row r="134" spans="2:5">
      <c r="B134"/>
      <c r="C134"/>
      <c r="D134"/>
      <c r="E134"/>
    </row>
    <row r="135" spans="2:5">
      <c r="B135"/>
      <c r="C135"/>
      <c r="D135"/>
      <c r="E135"/>
    </row>
    <row r="136" spans="2:5">
      <c r="B136"/>
      <c r="C136"/>
      <c r="D136"/>
      <c r="E136"/>
    </row>
    <row r="137" spans="2:5">
      <c r="B137"/>
      <c r="C137"/>
      <c r="D137"/>
      <c r="E137"/>
    </row>
    <row r="138" spans="2:5">
      <c r="B138"/>
      <c r="C138"/>
      <c r="D138"/>
      <c r="E138"/>
    </row>
    <row r="139" spans="2:5">
      <c r="B139"/>
      <c r="C139"/>
      <c r="D139"/>
      <c r="E139"/>
    </row>
    <row r="140" spans="2:5">
      <c r="B140"/>
      <c r="C140"/>
      <c r="D140"/>
      <c r="E140"/>
    </row>
    <row r="141" spans="2:5">
      <c r="B141"/>
      <c r="C141"/>
      <c r="D141"/>
      <c r="E141"/>
    </row>
    <row r="142" spans="2:5">
      <c r="B142"/>
      <c r="C142"/>
      <c r="D142"/>
      <c r="E142"/>
    </row>
    <row r="143" spans="2:5">
      <c r="B143"/>
      <c r="C143"/>
      <c r="D143"/>
      <c r="E143"/>
    </row>
    <row r="144" spans="2:5">
      <c r="B144"/>
      <c r="C144"/>
      <c r="D144"/>
      <c r="E144"/>
    </row>
    <row r="145" spans="2:5">
      <c r="B145"/>
      <c r="C145"/>
      <c r="D145"/>
      <c r="E145"/>
    </row>
    <row r="146" spans="2:5">
      <c r="B146"/>
      <c r="C146"/>
      <c r="D146"/>
      <c r="E146"/>
    </row>
    <row r="147" spans="2:5">
      <c r="B147"/>
      <c r="C147"/>
      <c r="D147"/>
      <c r="E147"/>
    </row>
    <row r="148" spans="2:5">
      <c r="B148"/>
      <c r="C148"/>
      <c r="D148"/>
      <c r="E148"/>
    </row>
    <row r="149" spans="2:5">
      <c r="B149"/>
      <c r="C149"/>
      <c r="D149"/>
      <c r="E149"/>
    </row>
    <row r="150" spans="2:5">
      <c r="B150"/>
      <c r="C150"/>
      <c r="D150"/>
      <c r="E150"/>
    </row>
    <row r="151" spans="2:5">
      <c r="B151"/>
      <c r="C151"/>
      <c r="D151"/>
      <c r="E151"/>
    </row>
    <row r="152" spans="2:5">
      <c r="B152"/>
      <c r="C152"/>
      <c r="D152"/>
      <c r="E152"/>
    </row>
    <row r="153" spans="2:5">
      <c r="B153"/>
      <c r="C153"/>
      <c r="D153"/>
      <c r="E153"/>
    </row>
    <row r="154" spans="2:5">
      <c r="B154"/>
      <c r="C154"/>
      <c r="D154"/>
      <c r="E154"/>
    </row>
    <row r="155" spans="2:5">
      <c r="B155"/>
      <c r="C155"/>
      <c r="D155"/>
      <c r="E155"/>
    </row>
    <row r="156" spans="2:5">
      <c r="B156"/>
      <c r="C156"/>
      <c r="D156"/>
      <c r="E156"/>
    </row>
    <row r="157" spans="2:5">
      <c r="B157"/>
      <c r="C157"/>
      <c r="D157"/>
      <c r="E157"/>
    </row>
    <row r="158" spans="2:5">
      <c r="B158"/>
      <c r="C158"/>
      <c r="D158"/>
      <c r="E158"/>
    </row>
    <row r="159" spans="2:5">
      <c r="B159"/>
      <c r="C159"/>
      <c r="D159"/>
      <c r="E159"/>
    </row>
    <row r="160" spans="2:5">
      <c r="B160"/>
      <c r="C160"/>
      <c r="D160"/>
      <c r="E160"/>
    </row>
    <row r="161" spans="2:5">
      <c r="B161"/>
      <c r="C161"/>
      <c r="D161"/>
      <c r="E161"/>
    </row>
    <row r="162" spans="2:5">
      <c r="B162"/>
      <c r="C162"/>
      <c r="D162"/>
      <c r="E162"/>
    </row>
    <row r="163" spans="2:5">
      <c r="B163"/>
      <c r="C163"/>
      <c r="D163"/>
      <c r="E163"/>
    </row>
    <row r="164" spans="2:5">
      <c r="B164"/>
      <c r="C164"/>
      <c r="D164"/>
      <c r="E164"/>
    </row>
    <row r="165" spans="2:5">
      <c r="B165"/>
      <c r="C165"/>
      <c r="D165"/>
      <c r="E165"/>
    </row>
    <row r="166" spans="2:5">
      <c r="B166"/>
      <c r="C166"/>
      <c r="D166"/>
      <c r="E166"/>
    </row>
    <row r="167" spans="2:5">
      <c r="B167"/>
      <c r="C167"/>
      <c r="D167"/>
      <c r="E167"/>
    </row>
    <row r="168" spans="2:5">
      <c r="B168"/>
      <c r="C168"/>
      <c r="D168"/>
      <c r="E168"/>
    </row>
    <row r="169" spans="2:5">
      <c r="B169"/>
      <c r="C169"/>
      <c r="D169"/>
      <c r="E169"/>
    </row>
    <row r="170" spans="2:5">
      <c r="B170"/>
      <c r="C170"/>
      <c r="D170"/>
      <c r="E170"/>
    </row>
    <row r="171" spans="2:5">
      <c r="B171"/>
      <c r="C171"/>
      <c r="D171"/>
      <c r="E171"/>
    </row>
    <row r="172" spans="2:5">
      <c r="B172"/>
      <c r="C172"/>
      <c r="D172"/>
      <c r="E172"/>
    </row>
    <row r="173" spans="2:5">
      <c r="B173"/>
      <c r="C173"/>
      <c r="D173"/>
      <c r="E173"/>
    </row>
    <row r="174" spans="2:5">
      <c r="B174"/>
      <c r="C174"/>
      <c r="D174"/>
      <c r="E174"/>
    </row>
    <row r="175" spans="2:5">
      <c r="B175"/>
      <c r="C175"/>
      <c r="D175"/>
      <c r="E175"/>
    </row>
    <row r="176" spans="2:5">
      <c r="B176"/>
      <c r="C176"/>
      <c r="D176"/>
      <c r="E176"/>
    </row>
    <row r="177" spans="2:5">
      <c r="B177"/>
      <c r="C177"/>
      <c r="D177"/>
      <c r="E177"/>
    </row>
    <row r="178" spans="2:5">
      <c r="B178"/>
      <c r="C178"/>
      <c r="D178"/>
      <c r="E178"/>
    </row>
    <row r="179" spans="2:5">
      <c r="B179"/>
      <c r="C179"/>
      <c r="D179"/>
      <c r="E179"/>
    </row>
    <row r="180" spans="2:5">
      <c r="B180"/>
      <c r="C180"/>
      <c r="D180"/>
      <c r="E180"/>
    </row>
    <row r="181" spans="2:5">
      <c r="B181"/>
      <c r="C181"/>
      <c r="D181"/>
      <c r="E181"/>
    </row>
    <row r="182" spans="2:5">
      <c r="B182"/>
      <c r="C182"/>
      <c r="D182"/>
      <c r="E182"/>
    </row>
    <row r="183" spans="2:5">
      <c r="B183"/>
      <c r="C183"/>
      <c r="D183"/>
      <c r="E183"/>
    </row>
    <row r="184" spans="2:5">
      <c r="B184"/>
      <c r="C184"/>
      <c r="D184"/>
      <c r="E184"/>
    </row>
    <row r="185" spans="2:5">
      <c r="B185"/>
      <c r="C185"/>
      <c r="D185"/>
      <c r="E185"/>
    </row>
    <row r="186" spans="2:5">
      <c r="B186"/>
      <c r="C186"/>
      <c r="D186"/>
      <c r="E186"/>
    </row>
    <row r="187" spans="2:5">
      <c r="B187"/>
      <c r="C187"/>
      <c r="D187"/>
      <c r="E187"/>
    </row>
    <row r="188" spans="2:5">
      <c r="B188"/>
      <c r="C188"/>
      <c r="D188"/>
      <c r="E188"/>
    </row>
    <row r="189" spans="2:5">
      <c r="B189"/>
      <c r="C189"/>
      <c r="D189"/>
      <c r="E189"/>
    </row>
    <row r="190" spans="2:5">
      <c r="B190"/>
      <c r="C190"/>
      <c r="D190"/>
      <c r="E190"/>
    </row>
    <row r="191" spans="2:5">
      <c r="B191"/>
      <c r="C191"/>
      <c r="D191"/>
      <c r="E191"/>
    </row>
    <row r="192" spans="2:5">
      <c r="B192"/>
      <c r="C192"/>
      <c r="D192"/>
      <c r="E192"/>
    </row>
    <row r="193" spans="1:5">
      <c r="B193"/>
      <c r="C193"/>
      <c r="D193"/>
      <c r="E193"/>
    </row>
    <row r="194" spans="1:5">
      <c r="B194"/>
      <c r="C194"/>
      <c r="D194"/>
      <c r="E194"/>
    </row>
    <row r="195" spans="1:5">
      <c r="B195"/>
      <c r="C195"/>
      <c r="D195"/>
      <c r="E195"/>
    </row>
    <row r="196" spans="1:5">
      <c r="B196"/>
      <c r="C196"/>
      <c r="D196"/>
      <c r="E196"/>
    </row>
    <row r="197" spans="1:5">
      <c r="B197"/>
      <c r="C197"/>
      <c r="D197"/>
      <c r="E197"/>
    </row>
    <row r="198" spans="1:5">
      <c r="B198"/>
      <c r="C198"/>
      <c r="D198"/>
      <c r="E198"/>
    </row>
    <row r="199" spans="1:5">
      <c r="A199" s="85"/>
    </row>
    <row r="200" spans="1:5">
      <c r="A200" s="84"/>
    </row>
    <row r="201" spans="1:5">
      <c r="A201" s="85"/>
    </row>
    <row r="202" spans="1:5">
      <c r="A202" s="84"/>
    </row>
    <row r="203" spans="1:5">
      <c r="A203" s="85"/>
    </row>
    <row r="204" spans="1:5">
      <c r="A204" s="84"/>
    </row>
    <row r="205" spans="1:5">
      <c r="A205" s="85"/>
    </row>
    <row r="206" spans="1:5">
      <c r="A206" s="84"/>
    </row>
    <row r="207" spans="1:5">
      <c r="A207" s="85"/>
    </row>
    <row r="208" spans="1:5">
      <c r="A208" s="84"/>
    </row>
    <row r="209" spans="1:1">
      <c r="A209" s="85"/>
    </row>
    <row r="210" spans="1:1">
      <c r="A210" s="84"/>
    </row>
    <row r="211" spans="1:1">
      <c r="A211" s="85"/>
    </row>
    <row r="212" spans="1:1">
      <c r="A212" s="84"/>
    </row>
    <row r="213" spans="1:1">
      <c r="A213" s="85"/>
    </row>
    <row r="214" spans="1:1">
      <c r="A214" s="84"/>
    </row>
    <row r="215" spans="1:1">
      <c r="A215" s="85"/>
    </row>
    <row r="216" spans="1:1">
      <c r="A216" s="84"/>
    </row>
    <row r="217" spans="1:1">
      <c r="A217" s="85"/>
    </row>
    <row r="218" spans="1:1">
      <c r="A218" s="84"/>
    </row>
    <row r="219" spans="1:1">
      <c r="A219" s="85"/>
    </row>
    <row r="220" spans="1:1">
      <c r="A220" s="84"/>
    </row>
    <row r="221" spans="1:1">
      <c r="A221" s="85"/>
    </row>
    <row r="222" spans="1:1">
      <c r="A222" s="84"/>
    </row>
    <row r="223" spans="1:1">
      <c r="A223" s="85"/>
    </row>
    <row r="224" spans="1:1">
      <c r="A224" s="82"/>
    </row>
    <row r="225" spans="1:5">
      <c r="A225" s="83"/>
    </row>
    <row r="226" spans="1:5">
      <c r="A226" s="84"/>
    </row>
    <row r="227" spans="1:5">
      <c r="A227" s="85"/>
    </row>
    <row r="228" spans="1:5">
      <c r="A228" s="82"/>
    </row>
    <row r="229" spans="1:5">
      <c r="B229"/>
      <c r="C229"/>
      <c r="D229"/>
      <c r="E229"/>
    </row>
    <row r="230" spans="1:5">
      <c r="B230"/>
      <c r="C230"/>
      <c r="D230"/>
      <c r="E230"/>
    </row>
    <row r="231" spans="1:5">
      <c r="B231"/>
      <c r="C231"/>
      <c r="D231"/>
      <c r="E231"/>
    </row>
    <row r="232" spans="1:5">
      <c r="B232"/>
      <c r="C232"/>
      <c r="D232"/>
      <c r="E232"/>
    </row>
    <row r="233" spans="1:5">
      <c r="B233"/>
      <c r="C233"/>
      <c r="D233"/>
      <c r="E233"/>
    </row>
    <row r="234" spans="1:5">
      <c r="B234"/>
      <c r="C234"/>
      <c r="D234"/>
      <c r="E234"/>
    </row>
    <row r="235" spans="1:5">
      <c r="B235"/>
      <c r="C235"/>
      <c r="D235"/>
      <c r="E235"/>
    </row>
    <row r="236" spans="1:5">
      <c r="B236"/>
      <c r="C236"/>
      <c r="D236"/>
      <c r="E236"/>
    </row>
    <row r="237" spans="1:5">
      <c r="B237"/>
      <c r="C237"/>
      <c r="D237"/>
      <c r="E237"/>
    </row>
    <row r="238" spans="1:5">
      <c r="B238"/>
      <c r="C238"/>
      <c r="D238"/>
      <c r="E238"/>
    </row>
    <row r="239" spans="1:5">
      <c r="B239"/>
      <c r="C239"/>
      <c r="D239"/>
      <c r="E239"/>
    </row>
    <row r="240" spans="1:5">
      <c r="B240"/>
      <c r="C240"/>
      <c r="D240"/>
      <c r="E240"/>
    </row>
    <row r="241" spans="2:5">
      <c r="B241"/>
      <c r="C241"/>
      <c r="D241"/>
      <c r="E241"/>
    </row>
    <row r="242" spans="2:5">
      <c r="B242"/>
      <c r="C242"/>
      <c r="D242"/>
      <c r="E242"/>
    </row>
    <row r="243" spans="2:5">
      <c r="B243"/>
      <c r="C243"/>
      <c r="D243"/>
      <c r="E243"/>
    </row>
    <row r="244" spans="2:5">
      <c r="B244"/>
      <c r="C244"/>
      <c r="D244"/>
      <c r="E244"/>
    </row>
    <row r="245" spans="2:5">
      <c r="B245"/>
      <c r="C245"/>
      <c r="D245"/>
      <c r="E245"/>
    </row>
    <row r="246" spans="2:5">
      <c r="B246"/>
      <c r="C246"/>
      <c r="D246"/>
      <c r="E246"/>
    </row>
    <row r="247" spans="2:5">
      <c r="B247"/>
      <c r="C247"/>
      <c r="D247"/>
      <c r="E247"/>
    </row>
    <row r="248" spans="2:5">
      <c r="B248"/>
      <c r="C248"/>
      <c r="D248"/>
      <c r="E248"/>
    </row>
    <row r="249" spans="2:5">
      <c r="B249"/>
      <c r="C249"/>
      <c r="D249"/>
      <c r="E249"/>
    </row>
    <row r="250" spans="2:5">
      <c r="B250"/>
      <c r="C250"/>
      <c r="D250"/>
      <c r="E250"/>
    </row>
    <row r="251" spans="2:5">
      <c r="B251"/>
      <c r="C251"/>
      <c r="D251"/>
      <c r="E251"/>
    </row>
    <row r="252" spans="2:5">
      <c r="B252"/>
      <c r="C252"/>
      <c r="D252"/>
      <c r="E252"/>
    </row>
    <row r="253" spans="2:5">
      <c r="B253"/>
      <c r="C253"/>
      <c r="D253"/>
      <c r="E253"/>
    </row>
    <row r="254" spans="2:5">
      <c r="B254"/>
      <c r="C254"/>
      <c r="D254"/>
      <c r="E254"/>
    </row>
    <row r="255" spans="2:5">
      <c r="B255"/>
      <c r="C255"/>
      <c r="D255"/>
      <c r="E255"/>
    </row>
    <row r="256" spans="2:5">
      <c r="B256"/>
      <c r="C256"/>
      <c r="D256"/>
      <c r="E256"/>
    </row>
    <row r="257" spans="2:5">
      <c r="B257"/>
      <c r="C257"/>
      <c r="D257"/>
      <c r="E257"/>
    </row>
    <row r="258" spans="2:5">
      <c r="B258"/>
      <c r="C258"/>
      <c r="D258"/>
      <c r="E258"/>
    </row>
    <row r="259" spans="2:5">
      <c r="B259"/>
      <c r="C259"/>
      <c r="D259"/>
      <c r="E259"/>
    </row>
    <row r="260" spans="2:5">
      <c r="B260"/>
      <c r="C260"/>
      <c r="D260"/>
      <c r="E260"/>
    </row>
    <row r="261" spans="2:5">
      <c r="B261"/>
      <c r="C261"/>
      <c r="D261"/>
      <c r="E261"/>
    </row>
    <row r="262" spans="2:5">
      <c r="B262"/>
      <c r="C262"/>
      <c r="D262"/>
      <c r="E262"/>
    </row>
    <row r="263" spans="2:5">
      <c r="B263"/>
      <c r="C263"/>
      <c r="D263"/>
      <c r="E263"/>
    </row>
    <row r="264" spans="2:5">
      <c r="B264"/>
      <c r="C264"/>
      <c r="D264"/>
      <c r="E264"/>
    </row>
    <row r="265" spans="2:5">
      <c r="B265"/>
      <c r="C265"/>
      <c r="D265"/>
      <c r="E265"/>
    </row>
    <row r="266" spans="2:5">
      <c r="B266"/>
      <c r="C266"/>
      <c r="D266"/>
      <c r="E266"/>
    </row>
    <row r="267" spans="2:5">
      <c r="B267"/>
      <c r="C267"/>
      <c r="D267"/>
      <c r="E267"/>
    </row>
    <row r="268" spans="2:5">
      <c r="B268"/>
      <c r="C268"/>
      <c r="D268"/>
      <c r="E268"/>
    </row>
    <row r="269" spans="2:5">
      <c r="B269"/>
      <c r="C269"/>
      <c r="D269"/>
      <c r="E269"/>
    </row>
    <row r="270" spans="2:5">
      <c r="B270"/>
      <c r="C270"/>
      <c r="D270"/>
      <c r="E270"/>
    </row>
    <row r="271" spans="2:5">
      <c r="B271"/>
      <c r="C271"/>
      <c r="D271"/>
      <c r="E271"/>
    </row>
    <row r="272" spans="2:5">
      <c r="B272"/>
      <c r="C272"/>
      <c r="D272"/>
      <c r="E272"/>
    </row>
    <row r="273" spans="2:5">
      <c r="B273"/>
      <c r="C273"/>
      <c r="D273"/>
      <c r="E273"/>
    </row>
    <row r="274" spans="2:5">
      <c r="B274"/>
      <c r="C274"/>
      <c r="D274"/>
      <c r="E274"/>
    </row>
    <row r="275" spans="2:5">
      <c r="B275"/>
      <c r="C275"/>
      <c r="D275"/>
      <c r="E275"/>
    </row>
    <row r="276" spans="2:5">
      <c r="B276"/>
      <c r="C276"/>
      <c r="D276"/>
      <c r="E276"/>
    </row>
    <row r="277" spans="2:5">
      <c r="B277"/>
      <c r="C277"/>
      <c r="D277"/>
      <c r="E277"/>
    </row>
    <row r="278" spans="2:5">
      <c r="B278"/>
      <c r="C278"/>
      <c r="D278"/>
      <c r="E278"/>
    </row>
    <row r="279" spans="2:5">
      <c r="B279"/>
      <c r="C279"/>
      <c r="D279"/>
      <c r="E279"/>
    </row>
    <row r="280" spans="2:5">
      <c r="B280"/>
      <c r="C280"/>
      <c r="D280"/>
      <c r="E280"/>
    </row>
    <row r="281" spans="2:5">
      <c r="B281"/>
      <c r="C281"/>
      <c r="D281"/>
      <c r="E281"/>
    </row>
    <row r="282" spans="2:5">
      <c r="B282"/>
      <c r="C282"/>
      <c r="D282"/>
      <c r="E282"/>
    </row>
    <row r="283" spans="2:5">
      <c r="B283"/>
      <c r="C283"/>
      <c r="D283"/>
      <c r="E283"/>
    </row>
    <row r="284" spans="2:5">
      <c r="B284"/>
      <c r="C284"/>
      <c r="D284"/>
      <c r="E284"/>
    </row>
    <row r="285" spans="2:5">
      <c r="B285"/>
      <c r="C285"/>
      <c r="D285"/>
      <c r="E285"/>
    </row>
    <row r="286" spans="2:5">
      <c r="B286"/>
      <c r="C286"/>
      <c r="D286"/>
      <c r="E286"/>
    </row>
    <row r="287" spans="2:5">
      <c r="B287"/>
      <c r="C287"/>
      <c r="D287"/>
      <c r="E287"/>
    </row>
    <row r="288" spans="2:5">
      <c r="B288"/>
      <c r="C288"/>
      <c r="D288"/>
      <c r="E288"/>
    </row>
    <row r="289" spans="2:5">
      <c r="B289"/>
      <c r="C289"/>
      <c r="D289"/>
      <c r="E289"/>
    </row>
    <row r="290" spans="2:5">
      <c r="B290"/>
      <c r="C290"/>
      <c r="D290"/>
      <c r="E290"/>
    </row>
    <row r="291" spans="2:5">
      <c r="B291"/>
      <c r="C291"/>
      <c r="D291"/>
      <c r="E291"/>
    </row>
    <row r="292" spans="2:5">
      <c r="B292"/>
      <c r="C292"/>
      <c r="D292"/>
      <c r="E292"/>
    </row>
    <row r="293" spans="2:5">
      <c r="B293"/>
      <c r="C293"/>
      <c r="D293"/>
      <c r="E293"/>
    </row>
    <row r="294" spans="2:5">
      <c r="B294"/>
      <c r="C294"/>
      <c r="D294"/>
      <c r="E294"/>
    </row>
    <row r="295" spans="2:5">
      <c r="B295"/>
      <c r="C295"/>
      <c r="D295"/>
      <c r="E295"/>
    </row>
    <row r="296" spans="2:5">
      <c r="B296"/>
      <c r="C296"/>
      <c r="D296"/>
      <c r="E296"/>
    </row>
    <row r="297" spans="2:5">
      <c r="B297"/>
      <c r="C297"/>
      <c r="D297"/>
      <c r="E297"/>
    </row>
    <row r="298" spans="2:5">
      <c r="B298"/>
      <c r="C298"/>
      <c r="D298"/>
      <c r="E298"/>
    </row>
    <row r="299" spans="2:5">
      <c r="B299"/>
      <c r="C299"/>
      <c r="D299"/>
      <c r="E299"/>
    </row>
    <row r="300" spans="2:5">
      <c r="B300"/>
      <c r="C300"/>
      <c r="D300"/>
      <c r="E300"/>
    </row>
    <row r="301" spans="2:5">
      <c r="B301"/>
      <c r="C301"/>
      <c r="D301"/>
      <c r="E301"/>
    </row>
    <row r="302" spans="2:5">
      <c r="B302"/>
      <c r="C302"/>
      <c r="D302"/>
      <c r="E302"/>
    </row>
    <row r="303" spans="2:5">
      <c r="B303"/>
      <c r="C303"/>
      <c r="D303"/>
      <c r="E303"/>
    </row>
    <row r="304" spans="2:5">
      <c r="B304"/>
      <c r="C304"/>
      <c r="D304"/>
      <c r="E304"/>
    </row>
    <row r="305" spans="2:5">
      <c r="B305"/>
      <c r="C305"/>
      <c r="D305"/>
      <c r="E305"/>
    </row>
    <row r="306" spans="2:5">
      <c r="B306"/>
      <c r="C306"/>
      <c r="D306"/>
      <c r="E306"/>
    </row>
    <row r="307" spans="2:5">
      <c r="B307"/>
      <c r="C307"/>
      <c r="D307"/>
      <c r="E307"/>
    </row>
    <row r="308" spans="2:5">
      <c r="B308"/>
      <c r="C308"/>
      <c r="D308"/>
      <c r="E308"/>
    </row>
    <row r="309" spans="2:5">
      <c r="B309"/>
      <c r="C309"/>
      <c r="D309"/>
      <c r="E309"/>
    </row>
    <row r="310" spans="2:5">
      <c r="B310"/>
      <c r="C310"/>
      <c r="D310"/>
      <c r="E310"/>
    </row>
    <row r="311" spans="2:5">
      <c r="B311"/>
      <c r="C311"/>
      <c r="D311"/>
      <c r="E311"/>
    </row>
    <row r="312" spans="2:5">
      <c r="B312"/>
      <c r="C312"/>
      <c r="D312"/>
      <c r="E312"/>
    </row>
    <row r="313" spans="2:5">
      <c r="B313"/>
      <c r="C313"/>
      <c r="D313"/>
      <c r="E313"/>
    </row>
    <row r="314" spans="2:5">
      <c r="B314"/>
      <c r="C314"/>
      <c r="D314"/>
      <c r="E314"/>
    </row>
    <row r="315" spans="2:5">
      <c r="B315"/>
      <c r="C315"/>
      <c r="D315"/>
      <c r="E315"/>
    </row>
    <row r="316" spans="2:5">
      <c r="B316"/>
      <c r="C316"/>
      <c r="D316"/>
      <c r="E316"/>
    </row>
    <row r="317" spans="2:5">
      <c r="B317"/>
      <c r="C317"/>
      <c r="D317"/>
      <c r="E317"/>
    </row>
    <row r="318" spans="2:5">
      <c r="B318"/>
      <c r="C318"/>
      <c r="D318"/>
      <c r="E318"/>
    </row>
    <row r="319" spans="2:5">
      <c r="B319"/>
      <c r="C319"/>
      <c r="D319"/>
      <c r="E319"/>
    </row>
    <row r="320" spans="2:5">
      <c r="B320"/>
      <c r="C320"/>
      <c r="D320"/>
      <c r="E320"/>
    </row>
    <row r="321" spans="2:5">
      <c r="B321"/>
      <c r="C321"/>
      <c r="D321"/>
      <c r="E321"/>
    </row>
    <row r="322" spans="2:5">
      <c r="B322"/>
      <c r="C322"/>
      <c r="D322"/>
      <c r="E322"/>
    </row>
    <row r="323" spans="2:5">
      <c r="B323"/>
      <c r="C323"/>
      <c r="D323"/>
      <c r="E323"/>
    </row>
    <row r="324" spans="2:5">
      <c r="B324"/>
      <c r="C324"/>
      <c r="D324"/>
      <c r="E324"/>
    </row>
    <row r="325" spans="2:5">
      <c r="B325"/>
      <c r="C325"/>
      <c r="D325"/>
      <c r="E325"/>
    </row>
    <row r="326" spans="2:5">
      <c r="B326"/>
      <c r="C326"/>
      <c r="D326"/>
      <c r="E326"/>
    </row>
    <row r="327" spans="2:5">
      <c r="B327"/>
      <c r="C327"/>
      <c r="D327"/>
      <c r="E327"/>
    </row>
    <row r="328" spans="2:5">
      <c r="B328"/>
      <c r="C328"/>
      <c r="D328"/>
      <c r="E328"/>
    </row>
    <row r="329" spans="2:5">
      <c r="B329"/>
      <c r="C329"/>
      <c r="D329"/>
      <c r="E329"/>
    </row>
    <row r="330" spans="2:5">
      <c r="B330"/>
      <c r="C330"/>
      <c r="D330"/>
      <c r="E330"/>
    </row>
    <row r="331" spans="2:5">
      <c r="B331"/>
      <c r="C331"/>
      <c r="D331"/>
      <c r="E331"/>
    </row>
    <row r="332" spans="2:5">
      <c r="B332"/>
      <c r="C332"/>
      <c r="D332"/>
      <c r="E332"/>
    </row>
    <row r="333" spans="2:5">
      <c r="B333"/>
      <c r="C333"/>
      <c r="D333"/>
      <c r="E333"/>
    </row>
    <row r="334" spans="2:5">
      <c r="B334"/>
      <c r="C334"/>
      <c r="D334"/>
      <c r="E334"/>
    </row>
    <row r="335" spans="2:5">
      <c r="B335"/>
      <c r="C335"/>
      <c r="D335"/>
      <c r="E335"/>
    </row>
    <row r="336" spans="2:5">
      <c r="B336"/>
      <c r="C336"/>
      <c r="D336"/>
      <c r="E336"/>
    </row>
    <row r="337" spans="2:5">
      <c r="B337"/>
      <c r="C337"/>
      <c r="D337"/>
      <c r="E337"/>
    </row>
    <row r="338" spans="2:5">
      <c r="B338"/>
      <c r="C338"/>
      <c r="D338"/>
      <c r="E338"/>
    </row>
    <row r="339" spans="2:5">
      <c r="B339"/>
      <c r="C339"/>
      <c r="D339"/>
      <c r="E339"/>
    </row>
    <row r="340" spans="2:5">
      <c r="B340"/>
      <c r="C340"/>
      <c r="D340"/>
      <c r="E340"/>
    </row>
    <row r="341" spans="2:5">
      <c r="B341"/>
      <c r="C341"/>
      <c r="D341"/>
      <c r="E341"/>
    </row>
    <row r="342" spans="2:5">
      <c r="B342"/>
      <c r="C342"/>
      <c r="D342"/>
      <c r="E342"/>
    </row>
    <row r="343" spans="2:5">
      <c r="B343"/>
      <c r="C343"/>
      <c r="D343"/>
      <c r="E343"/>
    </row>
    <row r="344" spans="2:5">
      <c r="B344"/>
      <c r="C344"/>
      <c r="D344"/>
      <c r="E344"/>
    </row>
    <row r="345" spans="2:5">
      <c r="B345"/>
      <c r="C345"/>
      <c r="D345"/>
      <c r="E345"/>
    </row>
    <row r="346" spans="2:5">
      <c r="B346"/>
      <c r="C346"/>
      <c r="D346"/>
      <c r="E346"/>
    </row>
    <row r="347" spans="2:5">
      <c r="B347"/>
      <c r="C347"/>
      <c r="D347"/>
      <c r="E347"/>
    </row>
    <row r="348" spans="2:5">
      <c r="B348"/>
      <c r="C348"/>
      <c r="D348"/>
      <c r="E348"/>
    </row>
    <row r="349" spans="2:5">
      <c r="B349"/>
      <c r="C349"/>
      <c r="D349"/>
      <c r="E349"/>
    </row>
    <row r="350" spans="2:5">
      <c r="B350"/>
      <c r="C350"/>
      <c r="D350"/>
      <c r="E350"/>
    </row>
    <row r="351" spans="2:5">
      <c r="B351"/>
      <c r="C351"/>
      <c r="D351"/>
      <c r="E351"/>
    </row>
    <row r="352" spans="2:5">
      <c r="B352"/>
      <c r="C352"/>
      <c r="D352"/>
      <c r="E352"/>
    </row>
    <row r="353" spans="2:5">
      <c r="B353"/>
      <c r="C353"/>
      <c r="D353"/>
      <c r="E353"/>
    </row>
    <row r="354" spans="2:5">
      <c r="B354"/>
      <c r="C354"/>
      <c r="D354"/>
      <c r="E354"/>
    </row>
    <row r="355" spans="2:5">
      <c r="B355"/>
      <c r="C355"/>
      <c r="D355"/>
      <c r="E355"/>
    </row>
    <row r="356" spans="2:5">
      <c r="B356"/>
      <c r="C356"/>
      <c r="D356"/>
      <c r="E356"/>
    </row>
    <row r="357" spans="2:5">
      <c r="B357"/>
      <c r="C357"/>
      <c r="D357"/>
      <c r="E357"/>
    </row>
    <row r="358" spans="2:5">
      <c r="B358"/>
      <c r="C358"/>
      <c r="D358"/>
      <c r="E358"/>
    </row>
    <row r="359" spans="2:5">
      <c r="B359"/>
      <c r="C359"/>
      <c r="D359"/>
      <c r="E359"/>
    </row>
    <row r="360" spans="2:5">
      <c r="B360"/>
      <c r="C360"/>
      <c r="D360"/>
      <c r="E360"/>
    </row>
    <row r="361" spans="2:5">
      <c r="B361"/>
      <c r="C361"/>
      <c r="D361"/>
      <c r="E361"/>
    </row>
    <row r="362" spans="2:5">
      <c r="B362"/>
      <c r="C362"/>
      <c r="D362"/>
      <c r="E362"/>
    </row>
    <row r="363" spans="2:5">
      <c r="B363"/>
      <c r="C363"/>
      <c r="D363"/>
      <c r="E363"/>
    </row>
    <row r="364" spans="2:5">
      <c r="B364"/>
      <c r="C364"/>
      <c r="D364"/>
      <c r="E364"/>
    </row>
    <row r="365" spans="2:5">
      <c r="B365"/>
      <c r="C365"/>
      <c r="D365"/>
      <c r="E365"/>
    </row>
    <row r="366" spans="2:5">
      <c r="B366"/>
      <c r="C366"/>
      <c r="D366"/>
      <c r="E366"/>
    </row>
    <row r="367" spans="2:5">
      <c r="B367"/>
      <c r="C367"/>
      <c r="D367"/>
      <c r="E367"/>
    </row>
    <row r="368" spans="2:5">
      <c r="B368"/>
      <c r="C368"/>
      <c r="D368"/>
      <c r="E368"/>
    </row>
    <row r="369" spans="2:5">
      <c r="B369"/>
      <c r="C369"/>
      <c r="D369"/>
      <c r="E369"/>
    </row>
    <row r="370" spans="2:5">
      <c r="B370"/>
      <c r="C370"/>
      <c r="D370"/>
      <c r="E370"/>
    </row>
    <row r="371" spans="2:5">
      <c r="B371"/>
      <c r="C371"/>
      <c r="D371"/>
      <c r="E371"/>
    </row>
    <row r="372" spans="2:5">
      <c r="B372"/>
      <c r="C372"/>
      <c r="D372"/>
      <c r="E372"/>
    </row>
    <row r="373" spans="2:5">
      <c r="B373"/>
      <c r="C373"/>
      <c r="D373"/>
      <c r="E373"/>
    </row>
    <row r="374" spans="2:5">
      <c r="B374"/>
      <c r="C374"/>
      <c r="D374"/>
      <c r="E374"/>
    </row>
    <row r="375" spans="2:5">
      <c r="B375"/>
      <c r="C375"/>
      <c r="D375"/>
      <c r="E375"/>
    </row>
    <row r="376" spans="2:5">
      <c r="B376"/>
      <c r="C376"/>
      <c r="D376"/>
      <c r="E376"/>
    </row>
    <row r="377" spans="2:5">
      <c r="B377"/>
      <c r="C377"/>
      <c r="D377"/>
      <c r="E377"/>
    </row>
    <row r="378" spans="2:5">
      <c r="B378"/>
      <c r="C378"/>
      <c r="D378"/>
      <c r="E378"/>
    </row>
    <row r="379" spans="2:5">
      <c r="B379"/>
      <c r="C379"/>
      <c r="D379"/>
      <c r="E379"/>
    </row>
    <row r="380" spans="2:5">
      <c r="B380"/>
      <c r="C380"/>
      <c r="D380"/>
      <c r="E380"/>
    </row>
    <row r="381" spans="2:5">
      <c r="B381"/>
      <c r="C381"/>
      <c r="D381"/>
      <c r="E381"/>
    </row>
    <row r="382" spans="2:5">
      <c r="B382"/>
      <c r="C382"/>
      <c r="D382"/>
      <c r="E382"/>
    </row>
    <row r="383" spans="2:5">
      <c r="B383"/>
      <c r="C383"/>
      <c r="D383"/>
      <c r="E383"/>
    </row>
    <row r="384" spans="2:5">
      <c r="B384"/>
      <c r="C384"/>
      <c r="D384"/>
      <c r="E384"/>
    </row>
    <row r="385" spans="2:5">
      <c r="B385"/>
      <c r="C385"/>
      <c r="D385"/>
      <c r="E385"/>
    </row>
    <row r="386" spans="2:5">
      <c r="B386"/>
      <c r="C386"/>
      <c r="D386"/>
      <c r="E386"/>
    </row>
    <row r="387" spans="2:5">
      <c r="B387"/>
      <c r="C387"/>
      <c r="D387"/>
      <c r="E387"/>
    </row>
    <row r="388" spans="2:5">
      <c r="B388"/>
      <c r="C388"/>
      <c r="D388"/>
      <c r="E388"/>
    </row>
    <row r="389" spans="2:5">
      <c r="B389"/>
      <c r="C389"/>
      <c r="D389"/>
      <c r="E389"/>
    </row>
    <row r="390" spans="2:5">
      <c r="B390"/>
      <c r="C390"/>
      <c r="D390"/>
      <c r="E390"/>
    </row>
    <row r="391" spans="2:5">
      <c r="B391"/>
      <c r="C391"/>
      <c r="D391"/>
      <c r="E391"/>
    </row>
    <row r="392" spans="2:5">
      <c r="B392"/>
      <c r="C392"/>
      <c r="D392"/>
      <c r="E392"/>
    </row>
    <row r="393" spans="2:5">
      <c r="B393"/>
      <c r="C393"/>
      <c r="D393"/>
      <c r="E393"/>
    </row>
    <row r="394" spans="2:5">
      <c r="B394"/>
      <c r="C394"/>
      <c r="D394"/>
      <c r="E394"/>
    </row>
    <row r="395" spans="2:5">
      <c r="B395"/>
      <c r="C395"/>
      <c r="D395"/>
      <c r="E395"/>
    </row>
    <row r="396" spans="2:5">
      <c r="B396"/>
      <c r="C396"/>
      <c r="D396"/>
      <c r="E396"/>
    </row>
    <row r="397" spans="2:5">
      <c r="B397"/>
      <c r="C397"/>
      <c r="D397"/>
      <c r="E397"/>
    </row>
    <row r="398" spans="2:5">
      <c r="B398"/>
      <c r="C398"/>
      <c r="D398"/>
      <c r="E398"/>
    </row>
    <row r="399" spans="2:5">
      <c r="B399"/>
      <c r="C399"/>
      <c r="D399"/>
      <c r="E399"/>
    </row>
    <row r="400" spans="2:5">
      <c r="B400"/>
      <c r="C400"/>
      <c r="D400"/>
      <c r="E400"/>
    </row>
    <row r="401" spans="2:5">
      <c r="B401"/>
      <c r="C401"/>
      <c r="D401"/>
      <c r="E401"/>
    </row>
    <row r="402" spans="2:5">
      <c r="B402"/>
      <c r="C402"/>
      <c r="D402"/>
      <c r="E402"/>
    </row>
    <row r="403" spans="2:5">
      <c r="B403"/>
      <c r="C403"/>
      <c r="D403"/>
      <c r="E403"/>
    </row>
    <row r="404" spans="2:5">
      <c r="B404"/>
      <c r="C404"/>
      <c r="D404"/>
      <c r="E404"/>
    </row>
    <row r="405" spans="2:5">
      <c r="B405"/>
      <c r="C405"/>
      <c r="D405"/>
      <c r="E405"/>
    </row>
    <row r="406" spans="2:5">
      <c r="B406"/>
      <c r="C406"/>
      <c r="D406"/>
      <c r="E406"/>
    </row>
    <row r="407" spans="2:5">
      <c r="B407"/>
      <c r="C407"/>
      <c r="D407"/>
      <c r="E407"/>
    </row>
    <row r="408" spans="2:5">
      <c r="B408"/>
      <c r="C408"/>
      <c r="D408"/>
      <c r="E408"/>
    </row>
    <row r="409" spans="2:5">
      <c r="B409"/>
      <c r="C409"/>
      <c r="D409"/>
      <c r="E409"/>
    </row>
    <row r="410" spans="2:5">
      <c r="B410"/>
      <c r="C410"/>
      <c r="D410"/>
      <c r="E410"/>
    </row>
    <row r="411" spans="2:5">
      <c r="B411"/>
      <c r="C411"/>
      <c r="D411"/>
      <c r="E411"/>
    </row>
    <row r="412" spans="2:5">
      <c r="B412"/>
      <c r="C412"/>
      <c r="D412"/>
      <c r="E412"/>
    </row>
    <row r="413" spans="2:5">
      <c r="B413"/>
      <c r="C413"/>
      <c r="D413"/>
      <c r="E413"/>
    </row>
    <row r="414" spans="2:5">
      <c r="B414"/>
      <c r="C414"/>
      <c r="D414"/>
      <c r="E414"/>
    </row>
    <row r="415" spans="2:5">
      <c r="B415"/>
      <c r="C415"/>
      <c r="D415"/>
      <c r="E415"/>
    </row>
    <row r="416" spans="2:5">
      <c r="B416"/>
      <c r="C416"/>
      <c r="D416"/>
      <c r="E416"/>
    </row>
    <row r="417" spans="2:5">
      <c r="B417"/>
      <c r="C417"/>
      <c r="D417"/>
      <c r="E417"/>
    </row>
    <row r="418" spans="2:5">
      <c r="B418"/>
      <c r="C418"/>
      <c r="D418"/>
      <c r="E418"/>
    </row>
    <row r="419" spans="2:5">
      <c r="B419"/>
      <c r="C419"/>
      <c r="D419"/>
      <c r="E419"/>
    </row>
    <row r="420" spans="2:5">
      <c r="B420"/>
      <c r="C420"/>
      <c r="D420"/>
      <c r="E420"/>
    </row>
    <row r="421" spans="2:5">
      <c r="B421"/>
      <c r="C421"/>
      <c r="D421"/>
      <c r="E421"/>
    </row>
    <row r="422" spans="2:5">
      <c r="B422"/>
      <c r="C422"/>
      <c r="D422"/>
      <c r="E422"/>
    </row>
    <row r="423" spans="2:5">
      <c r="B423"/>
      <c r="C423"/>
      <c r="D423"/>
      <c r="E423"/>
    </row>
    <row r="424" spans="2:5">
      <c r="B424"/>
      <c r="C424"/>
      <c r="D424"/>
      <c r="E424"/>
    </row>
    <row r="425" spans="2:5">
      <c r="B425"/>
      <c r="C425"/>
      <c r="D425"/>
      <c r="E425"/>
    </row>
    <row r="426" spans="2:5">
      <c r="B426"/>
      <c r="C426"/>
      <c r="D426"/>
      <c r="E426"/>
    </row>
    <row r="427" spans="2:5">
      <c r="B427"/>
      <c r="C427"/>
      <c r="D427"/>
      <c r="E427"/>
    </row>
    <row r="428" spans="2:5">
      <c r="B428"/>
      <c r="C428"/>
      <c r="D428"/>
      <c r="E428"/>
    </row>
    <row r="429" spans="2:5">
      <c r="B429"/>
      <c r="C429"/>
      <c r="D429"/>
      <c r="E429"/>
    </row>
    <row r="430" spans="2:5">
      <c r="B430"/>
      <c r="C430"/>
      <c r="D430"/>
      <c r="E430"/>
    </row>
    <row r="431" spans="2:5">
      <c r="B431"/>
      <c r="C431"/>
      <c r="D431"/>
      <c r="E431"/>
    </row>
    <row r="432" spans="2:5">
      <c r="B432"/>
      <c r="C432"/>
      <c r="D432"/>
      <c r="E432"/>
    </row>
    <row r="433" spans="2:5">
      <c r="B433"/>
      <c r="C433"/>
      <c r="D433"/>
      <c r="E433"/>
    </row>
    <row r="434" spans="2:5">
      <c r="B434"/>
      <c r="C434"/>
      <c r="D434"/>
      <c r="E434"/>
    </row>
    <row r="435" spans="2:5">
      <c r="B435"/>
      <c r="C435"/>
      <c r="D435"/>
      <c r="E435"/>
    </row>
    <row r="436" spans="2:5">
      <c r="B436"/>
      <c r="C436"/>
      <c r="D436"/>
      <c r="E436"/>
    </row>
    <row r="437" spans="2:5">
      <c r="B437"/>
      <c r="C437"/>
      <c r="D437"/>
      <c r="E437"/>
    </row>
    <row r="438" spans="2:5">
      <c r="B438"/>
      <c r="C438"/>
      <c r="D438"/>
      <c r="E438"/>
    </row>
    <row r="439" spans="2:5">
      <c r="B439"/>
      <c r="C439"/>
      <c r="D439"/>
      <c r="E439"/>
    </row>
    <row r="440" spans="2:5">
      <c r="B440"/>
      <c r="C440"/>
      <c r="D440"/>
      <c r="E440"/>
    </row>
    <row r="441" spans="2:5">
      <c r="B441"/>
      <c r="C441"/>
      <c r="D441"/>
      <c r="E441"/>
    </row>
    <row r="442" spans="2:5">
      <c r="B442"/>
      <c r="C442"/>
      <c r="D442"/>
      <c r="E442"/>
    </row>
    <row r="443" spans="2:5">
      <c r="B443"/>
      <c r="C443"/>
      <c r="D443"/>
      <c r="E443"/>
    </row>
    <row r="444" spans="2:5">
      <c r="B444"/>
      <c r="C444"/>
      <c r="D444"/>
      <c r="E444"/>
    </row>
    <row r="445" spans="2:5">
      <c r="B445"/>
      <c r="C445"/>
      <c r="D445"/>
      <c r="E445"/>
    </row>
    <row r="446" spans="2:5">
      <c r="B446"/>
      <c r="C446"/>
      <c r="D446"/>
      <c r="E446"/>
    </row>
    <row r="447" spans="2:5">
      <c r="B447"/>
      <c r="C447"/>
      <c r="D447"/>
      <c r="E447"/>
    </row>
    <row r="448" spans="2:5">
      <c r="B448"/>
      <c r="C448"/>
      <c r="D448"/>
      <c r="E448"/>
    </row>
    <row r="449" spans="2:5">
      <c r="B449"/>
      <c r="C449"/>
      <c r="D449"/>
      <c r="E449"/>
    </row>
    <row r="450" spans="2:5">
      <c r="B450"/>
      <c r="C450"/>
      <c r="D450"/>
      <c r="E450"/>
    </row>
    <row r="451" spans="2:5">
      <c r="B451"/>
      <c r="C451"/>
      <c r="D451"/>
      <c r="E451"/>
    </row>
    <row r="452" spans="2:5">
      <c r="B452"/>
      <c r="C452"/>
      <c r="D452"/>
      <c r="E452"/>
    </row>
    <row r="453" spans="2:5">
      <c r="B453"/>
      <c r="C453"/>
      <c r="D453"/>
      <c r="E453"/>
    </row>
    <row r="454" spans="2:5">
      <c r="B454"/>
      <c r="C454"/>
      <c r="D454"/>
      <c r="E454"/>
    </row>
    <row r="455" spans="2:5">
      <c r="B455"/>
      <c r="C455"/>
      <c r="D455"/>
      <c r="E455"/>
    </row>
    <row r="456" spans="2:5">
      <c r="B456"/>
      <c r="C456"/>
      <c r="D456"/>
      <c r="E456"/>
    </row>
    <row r="457" spans="2:5">
      <c r="B457"/>
      <c r="C457"/>
      <c r="D457"/>
      <c r="E457"/>
    </row>
    <row r="458" spans="2:5">
      <c r="B458"/>
      <c r="C458"/>
      <c r="D458"/>
      <c r="E458"/>
    </row>
    <row r="459" spans="2:5">
      <c r="B459"/>
      <c r="C459"/>
      <c r="D459"/>
      <c r="E459"/>
    </row>
    <row r="460" spans="2:5">
      <c r="B460"/>
      <c r="C460"/>
      <c r="D460"/>
      <c r="E460"/>
    </row>
    <row r="461" spans="2:5">
      <c r="B461"/>
      <c r="C461"/>
      <c r="D461"/>
      <c r="E461"/>
    </row>
    <row r="462" spans="2:5">
      <c r="B462"/>
      <c r="C462"/>
      <c r="D462"/>
      <c r="E462"/>
    </row>
    <row r="463" spans="2:5">
      <c r="B463"/>
      <c r="C463"/>
      <c r="D463"/>
      <c r="E463"/>
    </row>
    <row r="464" spans="2:5">
      <c r="B464"/>
      <c r="C464"/>
      <c r="D464"/>
      <c r="E464"/>
    </row>
    <row r="465" spans="2:5">
      <c r="B465"/>
      <c r="C465"/>
      <c r="D465"/>
      <c r="E465"/>
    </row>
    <row r="466" spans="2:5">
      <c r="B466"/>
      <c r="C466"/>
      <c r="D466"/>
      <c r="E466"/>
    </row>
    <row r="467" spans="2:5">
      <c r="B467"/>
      <c r="C467"/>
      <c r="D467"/>
      <c r="E467"/>
    </row>
    <row r="468" spans="2:5">
      <c r="B468"/>
      <c r="C468"/>
      <c r="D468"/>
      <c r="E468"/>
    </row>
    <row r="469" spans="2:5">
      <c r="B469"/>
      <c r="C469"/>
      <c r="D469"/>
      <c r="E469"/>
    </row>
    <row r="470" spans="2:5">
      <c r="B470"/>
      <c r="C470"/>
      <c r="D470"/>
      <c r="E470"/>
    </row>
    <row r="471" spans="2:5">
      <c r="B471"/>
      <c r="C471"/>
      <c r="D471"/>
      <c r="E471"/>
    </row>
    <row r="472" spans="2:5">
      <c r="B472"/>
      <c r="C472"/>
      <c r="D472"/>
      <c r="E472"/>
    </row>
    <row r="473" spans="2:5">
      <c r="B473"/>
      <c r="C473"/>
      <c r="D473"/>
      <c r="E473"/>
    </row>
    <row r="474" spans="2:5">
      <c r="B474"/>
      <c r="C474"/>
      <c r="D474"/>
      <c r="E474"/>
    </row>
    <row r="475" spans="2:5">
      <c r="B475"/>
      <c r="C475"/>
      <c r="D475"/>
      <c r="E475"/>
    </row>
    <row r="476" spans="2:5">
      <c r="B476"/>
      <c r="C476"/>
      <c r="D476"/>
      <c r="E476"/>
    </row>
    <row r="477" spans="2:5">
      <c r="B477"/>
      <c r="C477"/>
      <c r="D477"/>
      <c r="E477"/>
    </row>
    <row r="478" spans="2:5">
      <c r="B478"/>
      <c r="C478"/>
      <c r="D478"/>
      <c r="E478"/>
    </row>
    <row r="479" spans="2:5">
      <c r="B479"/>
      <c r="C479"/>
      <c r="D479"/>
      <c r="E479"/>
    </row>
    <row r="480" spans="2:5">
      <c r="B480"/>
      <c r="C480"/>
      <c r="D480"/>
      <c r="E480"/>
    </row>
    <row r="481" spans="2:5">
      <c r="B481"/>
      <c r="C481"/>
      <c r="D481"/>
      <c r="E481"/>
    </row>
    <row r="482" spans="2:5">
      <c r="B482"/>
      <c r="C482"/>
      <c r="D482"/>
      <c r="E482"/>
    </row>
    <row r="483" spans="2:5">
      <c r="B483"/>
      <c r="C483"/>
      <c r="D483"/>
      <c r="E483"/>
    </row>
    <row r="484" spans="2:5">
      <c r="B484"/>
      <c r="C484"/>
      <c r="D484"/>
      <c r="E484"/>
    </row>
    <row r="485" spans="2:5">
      <c r="B485"/>
      <c r="C485"/>
      <c r="D485"/>
      <c r="E485"/>
    </row>
    <row r="486" spans="2:5">
      <c r="B486"/>
      <c r="C486"/>
      <c r="D486"/>
      <c r="E486"/>
    </row>
    <row r="487" spans="2:5">
      <c r="B487"/>
      <c r="C487"/>
      <c r="D487"/>
      <c r="E487"/>
    </row>
    <row r="488" spans="2:5">
      <c r="B488"/>
      <c r="C488"/>
      <c r="D488"/>
      <c r="E488"/>
    </row>
    <row r="489" spans="2:5">
      <c r="B489"/>
      <c r="C489"/>
      <c r="D489"/>
      <c r="E489"/>
    </row>
    <row r="490" spans="2:5">
      <c r="B490"/>
      <c r="C490"/>
      <c r="D490"/>
      <c r="E490"/>
    </row>
    <row r="491" spans="2:5">
      <c r="B491"/>
      <c r="C491"/>
      <c r="D491"/>
      <c r="E491"/>
    </row>
    <row r="492" spans="2:5">
      <c r="B492"/>
      <c r="C492"/>
      <c r="D492"/>
      <c r="E492"/>
    </row>
    <row r="493" spans="2:5">
      <c r="B493"/>
      <c r="C493"/>
      <c r="D493"/>
      <c r="E493"/>
    </row>
    <row r="494" spans="2:5">
      <c r="B494"/>
      <c r="C494"/>
      <c r="D494"/>
      <c r="E494"/>
    </row>
    <row r="495" spans="2:5">
      <c r="B495"/>
      <c r="C495"/>
      <c r="D495"/>
      <c r="E495"/>
    </row>
    <row r="496" spans="2:5">
      <c r="B496"/>
      <c r="C496"/>
      <c r="D496"/>
      <c r="E496"/>
    </row>
    <row r="497" spans="2:5">
      <c r="B497"/>
      <c r="C497"/>
      <c r="D497"/>
      <c r="E497"/>
    </row>
    <row r="498" spans="2:5">
      <c r="B498"/>
      <c r="C498"/>
      <c r="D498"/>
      <c r="E498"/>
    </row>
    <row r="499" spans="2:5">
      <c r="B499"/>
      <c r="C499"/>
      <c r="D499"/>
      <c r="E499"/>
    </row>
    <row r="500" spans="2:5">
      <c r="B500"/>
      <c r="C500"/>
      <c r="D500"/>
      <c r="E500"/>
    </row>
    <row r="501" spans="2:5">
      <c r="B501"/>
      <c r="C501"/>
      <c r="D501"/>
      <c r="E501"/>
    </row>
    <row r="502" spans="2:5">
      <c r="B502"/>
      <c r="C502"/>
      <c r="D502"/>
      <c r="E502"/>
    </row>
    <row r="503" spans="2:5">
      <c r="B503"/>
      <c r="C503"/>
      <c r="D503"/>
      <c r="E503"/>
    </row>
  </sheetData>
  <pageMargins left="0.70866141732283472" right="0.70866141732283472" top="0.74803149606299213" bottom="0.74803149606299213" header="0.31496062992125984" footer="0.31496062992125984"/>
  <pageSetup scale="64"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3:F198"/>
  <sheetViews>
    <sheetView topLeftCell="A28" workbookViewId="0">
      <selection activeCell="D56" sqref="D56"/>
    </sheetView>
  </sheetViews>
  <sheetFormatPr defaultRowHeight="12.75"/>
  <cols>
    <col min="1" max="1" width="61.7109375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1325</v>
      </c>
      <c r="B5" s="78">
        <v>-87083000</v>
      </c>
      <c r="C5" s="78">
        <v>-54812000</v>
      </c>
      <c r="D5" s="78">
        <v>-91191000</v>
      </c>
      <c r="E5" s="78">
        <v>-94911000</v>
      </c>
      <c r="F5" s="78">
        <v>-100486000</v>
      </c>
    </row>
    <row r="6" spans="1:6">
      <c r="A6" s="83" t="s">
        <v>1588</v>
      </c>
      <c r="B6" s="78">
        <v>-87083000</v>
      </c>
      <c r="C6" s="78">
        <v>-54812000</v>
      </c>
      <c r="D6" s="78">
        <v>-91191000</v>
      </c>
      <c r="E6" s="78">
        <v>-94911000</v>
      </c>
      <c r="F6" s="78">
        <v>-100486000</v>
      </c>
    </row>
    <row r="7" spans="1:6">
      <c r="A7" s="84" t="s">
        <v>1466</v>
      </c>
      <c r="B7" s="78">
        <v>-87083000</v>
      </c>
      <c r="C7" s="78">
        <v>-54812000</v>
      </c>
      <c r="D7" s="78">
        <v>-91191000</v>
      </c>
      <c r="E7" s="78">
        <v>-94911000</v>
      </c>
      <c r="F7" s="78">
        <v>-100486000</v>
      </c>
    </row>
    <row r="8" spans="1:6">
      <c r="A8" s="85" t="s">
        <v>1711</v>
      </c>
      <c r="B8" s="78">
        <v>-87083000</v>
      </c>
      <c r="C8" s="78">
        <v>-54812000</v>
      </c>
      <c r="D8" s="78">
        <v>-91191000</v>
      </c>
      <c r="E8" s="78">
        <v>-94911000</v>
      </c>
      <c r="F8" s="78">
        <v>-100486000</v>
      </c>
    </row>
    <row r="9" spans="1:6">
      <c r="A9" s="85" t="s">
        <v>1599</v>
      </c>
      <c r="B9" s="78">
        <v>0</v>
      </c>
      <c r="C9" s="78">
        <v>0</v>
      </c>
      <c r="D9" s="78">
        <v>0</v>
      </c>
      <c r="E9" s="78">
        <v>0</v>
      </c>
      <c r="F9" s="78">
        <v>0</v>
      </c>
    </row>
    <row r="10" spans="1:6">
      <c r="A10" s="82" t="s">
        <v>1326</v>
      </c>
      <c r="B10" s="78">
        <v>4221372</v>
      </c>
      <c r="C10" s="78">
        <v>1308551.2800000003</v>
      </c>
      <c r="D10" s="78">
        <v>4453207</v>
      </c>
      <c r="E10" s="78">
        <v>4698133.3849999998</v>
      </c>
      <c r="F10" s="78">
        <v>4947134.4544049986</v>
      </c>
    </row>
    <row r="11" spans="1:6">
      <c r="A11" s="83" t="s">
        <v>1346</v>
      </c>
      <c r="B11" s="78">
        <v>3177716</v>
      </c>
      <c r="C11" s="78">
        <v>1111520.06</v>
      </c>
      <c r="D11" s="78">
        <v>2433890</v>
      </c>
      <c r="E11" s="78">
        <v>2567753.9499999997</v>
      </c>
      <c r="F11" s="78">
        <v>2703844.9093499994</v>
      </c>
    </row>
    <row r="12" spans="1:6">
      <c r="A12" s="84" t="s">
        <v>1466</v>
      </c>
      <c r="B12" s="78">
        <v>3177716</v>
      </c>
      <c r="C12" s="78">
        <v>1111520.06</v>
      </c>
      <c r="D12" s="78">
        <v>2433890</v>
      </c>
      <c r="E12" s="78">
        <v>2567753.9499999997</v>
      </c>
      <c r="F12" s="78">
        <v>2703844.9093499994</v>
      </c>
    </row>
    <row r="13" spans="1:6">
      <c r="A13" s="85" t="s">
        <v>1505</v>
      </c>
      <c r="B13" s="78">
        <v>2772719</v>
      </c>
      <c r="C13" s="78">
        <v>907012.92000000016</v>
      </c>
      <c r="D13" s="78">
        <v>1941008</v>
      </c>
      <c r="E13" s="78">
        <v>2047763.44</v>
      </c>
      <c r="F13" s="78">
        <v>2156294.9023199999</v>
      </c>
    </row>
    <row r="14" spans="1:6">
      <c r="A14" s="85" t="s">
        <v>1506</v>
      </c>
      <c r="B14" s="78">
        <v>0</v>
      </c>
      <c r="C14" s="78">
        <v>2592.83</v>
      </c>
      <c r="D14" s="78">
        <v>0</v>
      </c>
      <c r="E14" s="78">
        <v>0</v>
      </c>
      <c r="F14" s="78">
        <v>0</v>
      </c>
    </row>
    <row r="15" spans="1:6">
      <c r="A15" s="85" t="s">
        <v>1507</v>
      </c>
      <c r="B15" s="78">
        <v>0</v>
      </c>
      <c r="C15" s="78">
        <v>0</v>
      </c>
      <c r="D15" s="78">
        <v>0</v>
      </c>
      <c r="E15" s="78">
        <v>0</v>
      </c>
      <c r="F15" s="78">
        <v>0</v>
      </c>
    </row>
    <row r="16" spans="1:6">
      <c r="A16" s="85" t="s">
        <v>1508</v>
      </c>
      <c r="B16" s="78">
        <v>189891</v>
      </c>
      <c r="C16" s="78">
        <v>93745.87</v>
      </c>
      <c r="D16" s="78">
        <v>161751</v>
      </c>
      <c r="E16" s="78">
        <v>170647.30499999999</v>
      </c>
      <c r="F16" s="78">
        <v>179691.612165</v>
      </c>
    </row>
    <row r="17" spans="1:6">
      <c r="A17" s="85" t="s">
        <v>1509</v>
      </c>
      <c r="B17" s="78">
        <v>77377</v>
      </c>
      <c r="C17" s="78">
        <v>42588.800000000003</v>
      </c>
      <c r="D17" s="78">
        <v>78941</v>
      </c>
      <c r="E17" s="78">
        <v>83282.755000000005</v>
      </c>
      <c r="F17" s="78">
        <v>87696.741015000007</v>
      </c>
    </row>
    <row r="18" spans="1:6">
      <c r="A18" s="85" t="s">
        <v>1510</v>
      </c>
      <c r="B18" s="78">
        <v>6138</v>
      </c>
      <c r="C18" s="78">
        <v>2868</v>
      </c>
      <c r="D18" s="78">
        <v>6138</v>
      </c>
      <c r="E18" s="78">
        <v>6475.59</v>
      </c>
      <c r="F18" s="78">
        <v>6818.7962699999998</v>
      </c>
    </row>
    <row r="19" spans="1:6">
      <c r="A19" s="85" t="s">
        <v>1511</v>
      </c>
      <c r="B19" s="78">
        <v>131591</v>
      </c>
      <c r="C19" s="78">
        <v>62711.64</v>
      </c>
      <c r="D19" s="78">
        <v>133336</v>
      </c>
      <c r="E19" s="78">
        <v>140669.48000000001</v>
      </c>
      <c r="F19" s="78">
        <v>148124.96244</v>
      </c>
    </row>
    <row r="20" spans="1:6">
      <c r="A20" s="85" t="s">
        <v>1512</v>
      </c>
      <c r="B20" s="78">
        <v>0</v>
      </c>
      <c r="C20" s="78">
        <v>0</v>
      </c>
      <c r="D20" s="78">
        <v>112716</v>
      </c>
      <c r="E20" s="78">
        <v>118915.38</v>
      </c>
      <c r="F20" s="78">
        <v>125217.89514000001</v>
      </c>
    </row>
    <row r="21" spans="1:6">
      <c r="A21" s="83" t="s">
        <v>1347</v>
      </c>
      <c r="B21" s="78">
        <v>386592</v>
      </c>
      <c r="C21" s="78">
        <v>123473.74</v>
      </c>
      <c r="D21" s="78">
        <v>294353</v>
      </c>
      <c r="E21" s="78">
        <v>310542.41499999998</v>
      </c>
      <c r="F21" s="78">
        <v>327001.16299500002</v>
      </c>
    </row>
    <row r="22" spans="1:6">
      <c r="A22" s="84" t="s">
        <v>1466</v>
      </c>
      <c r="B22" s="78">
        <v>386592</v>
      </c>
      <c r="C22" s="78">
        <v>123473.74</v>
      </c>
      <c r="D22" s="78">
        <v>294353</v>
      </c>
      <c r="E22" s="78">
        <v>310542.41499999998</v>
      </c>
      <c r="F22" s="78">
        <v>327001.16299500002</v>
      </c>
    </row>
    <row r="23" spans="1:6">
      <c r="A23" s="85" t="s">
        <v>1513</v>
      </c>
      <c r="B23" s="78">
        <v>95841</v>
      </c>
      <c r="C23" s="78">
        <v>25312.799999999999</v>
      </c>
      <c r="D23" s="78">
        <v>62279</v>
      </c>
      <c r="E23" s="78">
        <v>65704.345000000001</v>
      </c>
      <c r="F23" s="78">
        <v>69186.675285000005</v>
      </c>
    </row>
    <row r="24" spans="1:6">
      <c r="A24" s="85" t="s">
        <v>1514</v>
      </c>
      <c r="B24" s="78">
        <v>238243</v>
      </c>
      <c r="C24" s="78">
        <v>75888.36</v>
      </c>
      <c r="D24" s="78">
        <v>162401</v>
      </c>
      <c r="E24" s="78">
        <v>171333.05499999999</v>
      </c>
      <c r="F24" s="78">
        <v>180413.70691499999</v>
      </c>
    </row>
    <row r="25" spans="1:6">
      <c r="A25" s="85" t="s">
        <v>1515</v>
      </c>
      <c r="B25" s="78">
        <v>7638</v>
      </c>
      <c r="C25" s="78">
        <v>2676.96</v>
      </c>
      <c r="D25" s="78">
        <v>5729</v>
      </c>
      <c r="E25" s="78">
        <v>6044.0950000000003</v>
      </c>
      <c r="F25" s="78">
        <v>6364.4320349999998</v>
      </c>
    </row>
    <row r="26" spans="1:6">
      <c r="A26" s="85" t="s">
        <v>1516</v>
      </c>
      <c r="B26" s="78">
        <v>23030</v>
      </c>
      <c r="C26" s="78">
        <v>7606.02</v>
      </c>
      <c r="D26" s="78">
        <v>16277</v>
      </c>
      <c r="E26" s="78">
        <v>17172.235000000001</v>
      </c>
      <c r="F26" s="78">
        <v>18082.363454999999</v>
      </c>
    </row>
    <row r="27" spans="1:6">
      <c r="A27" s="85" t="s">
        <v>1517</v>
      </c>
      <c r="B27" s="78">
        <v>0</v>
      </c>
      <c r="C27" s="78">
        <v>0</v>
      </c>
      <c r="D27" s="78">
        <v>25305</v>
      </c>
      <c r="E27" s="78">
        <v>26696.775000000001</v>
      </c>
      <c r="F27" s="78">
        <v>28111.704075000001</v>
      </c>
    </row>
    <row r="28" spans="1:6">
      <c r="A28" s="85" t="s">
        <v>1518</v>
      </c>
      <c r="B28" s="78">
        <v>21514</v>
      </c>
      <c r="C28" s="78">
        <v>11802.560000000001</v>
      </c>
      <c r="D28" s="78">
        <v>22101</v>
      </c>
      <c r="E28" s="78">
        <v>23316.555</v>
      </c>
      <c r="F28" s="78">
        <v>24552.332415000001</v>
      </c>
    </row>
    <row r="29" spans="1:6">
      <c r="A29" s="85" t="s">
        <v>1519</v>
      </c>
      <c r="B29" s="78">
        <v>326</v>
      </c>
      <c r="C29" s="78">
        <v>187.04000000000002</v>
      </c>
      <c r="D29" s="78">
        <v>261</v>
      </c>
      <c r="E29" s="78">
        <v>275.35500000000002</v>
      </c>
      <c r="F29" s="78">
        <v>289.94881500000002</v>
      </c>
    </row>
    <row r="30" spans="1:6">
      <c r="A30" s="83" t="s">
        <v>1348</v>
      </c>
      <c r="B30" s="78">
        <v>0</v>
      </c>
      <c r="C30" s="78">
        <v>0</v>
      </c>
      <c r="D30" s="78">
        <v>0</v>
      </c>
      <c r="E30" s="78">
        <v>0</v>
      </c>
      <c r="F30" s="78">
        <v>0</v>
      </c>
    </row>
    <row r="31" spans="1:6">
      <c r="A31" s="84" t="s">
        <v>1466</v>
      </c>
      <c r="B31" s="78">
        <v>0</v>
      </c>
      <c r="C31" s="78">
        <v>0</v>
      </c>
      <c r="D31" s="78">
        <v>0</v>
      </c>
      <c r="E31" s="78">
        <v>0</v>
      </c>
      <c r="F31" s="78">
        <v>0</v>
      </c>
    </row>
    <row r="32" spans="1:6">
      <c r="A32" s="85" t="s">
        <v>1520</v>
      </c>
      <c r="B32" s="78">
        <v>0</v>
      </c>
      <c r="C32" s="78">
        <v>0</v>
      </c>
      <c r="D32" s="78">
        <v>0</v>
      </c>
      <c r="E32" s="78">
        <v>0</v>
      </c>
      <c r="F32" s="78">
        <v>0</v>
      </c>
    </row>
    <row r="33" spans="1:6">
      <c r="A33" s="83" t="s">
        <v>1351</v>
      </c>
      <c r="B33" s="78">
        <v>0</v>
      </c>
      <c r="C33" s="78">
        <v>0</v>
      </c>
      <c r="D33" s="78">
        <v>0</v>
      </c>
      <c r="E33" s="78">
        <v>0</v>
      </c>
      <c r="F33" s="78">
        <v>0</v>
      </c>
    </row>
    <row r="34" spans="1:6">
      <c r="A34" s="84" t="s">
        <v>1466</v>
      </c>
      <c r="B34" s="78">
        <v>0</v>
      </c>
      <c r="C34" s="78">
        <v>0</v>
      </c>
      <c r="D34" s="78">
        <v>0</v>
      </c>
      <c r="E34" s="78">
        <v>0</v>
      </c>
      <c r="F34" s="78">
        <v>0</v>
      </c>
    </row>
    <row r="35" spans="1:6">
      <c r="A35" s="85" t="s">
        <v>1546</v>
      </c>
      <c r="B35" s="78">
        <v>0</v>
      </c>
      <c r="C35" s="78">
        <v>0</v>
      </c>
      <c r="D35" s="78">
        <v>0</v>
      </c>
      <c r="E35" s="78">
        <v>0</v>
      </c>
      <c r="F35" s="78">
        <v>0</v>
      </c>
    </row>
    <row r="36" spans="1:6">
      <c r="A36" s="83" t="s">
        <v>1547</v>
      </c>
      <c r="B36" s="78">
        <v>0</v>
      </c>
      <c r="C36" s="78">
        <v>0</v>
      </c>
      <c r="D36" s="78">
        <v>0</v>
      </c>
      <c r="E36" s="78">
        <v>0</v>
      </c>
      <c r="F36" s="78">
        <v>0</v>
      </c>
    </row>
    <row r="37" spans="1:6">
      <c r="A37" s="84" t="s">
        <v>1466</v>
      </c>
      <c r="B37" s="78">
        <v>0</v>
      </c>
      <c r="C37" s="78">
        <v>0</v>
      </c>
      <c r="D37" s="78">
        <v>0</v>
      </c>
      <c r="E37" s="78">
        <v>0</v>
      </c>
      <c r="F37" s="78">
        <v>0</v>
      </c>
    </row>
    <row r="38" spans="1:6">
      <c r="A38" s="85" t="s">
        <v>1548</v>
      </c>
      <c r="B38" s="78">
        <v>0</v>
      </c>
      <c r="C38" s="78">
        <v>0</v>
      </c>
      <c r="D38" s="78">
        <v>0</v>
      </c>
      <c r="E38" s="78">
        <v>0</v>
      </c>
      <c r="F38" s="78">
        <v>0</v>
      </c>
    </row>
    <row r="39" spans="1:6">
      <c r="A39" s="83" t="s">
        <v>1350</v>
      </c>
      <c r="B39" s="78">
        <v>657064</v>
      </c>
      <c r="C39" s="78">
        <v>73557.48</v>
      </c>
      <c r="D39" s="78">
        <v>1724964</v>
      </c>
      <c r="E39" s="78">
        <v>1819837.02</v>
      </c>
      <c r="F39" s="78">
        <v>1916288.3820599997</v>
      </c>
    </row>
    <row r="40" spans="1:6">
      <c r="A40" s="84" t="s">
        <v>1466</v>
      </c>
      <c r="B40" s="78">
        <v>657064</v>
      </c>
      <c r="C40" s="78">
        <v>73557.48</v>
      </c>
      <c r="D40" s="78">
        <v>1724964</v>
      </c>
      <c r="E40" s="78">
        <v>1819837.02</v>
      </c>
      <c r="F40" s="78">
        <v>1916288.3820599997</v>
      </c>
    </row>
    <row r="41" spans="1:6">
      <c r="A41" s="85" t="s">
        <v>1667</v>
      </c>
      <c r="B41" s="78">
        <v>20000</v>
      </c>
      <c r="C41" s="78">
        <v>5370.5</v>
      </c>
      <c r="D41" s="78">
        <v>20000</v>
      </c>
      <c r="E41" s="78">
        <v>21100</v>
      </c>
      <c r="F41" s="78">
        <v>22218.3</v>
      </c>
    </row>
    <row r="42" spans="1:6">
      <c r="A42" s="85" t="s">
        <v>1524</v>
      </c>
      <c r="B42" s="78">
        <v>27794</v>
      </c>
      <c r="C42" s="78">
        <v>0</v>
      </c>
      <c r="D42" s="78">
        <v>24488</v>
      </c>
      <c r="E42" s="78">
        <v>25834.84</v>
      </c>
      <c r="F42" s="78">
        <v>27204.086520000001</v>
      </c>
    </row>
    <row r="43" spans="1:6">
      <c r="A43" s="85" t="s">
        <v>1525</v>
      </c>
      <c r="B43" s="78">
        <v>3500</v>
      </c>
      <c r="C43" s="78">
        <v>0</v>
      </c>
      <c r="D43" s="78">
        <v>3500</v>
      </c>
      <c r="E43" s="78">
        <v>3692.5</v>
      </c>
      <c r="F43" s="78">
        <v>3888.2024999999999</v>
      </c>
    </row>
    <row r="44" spans="1:6">
      <c r="A44" s="85" t="s">
        <v>1531</v>
      </c>
      <c r="B44" s="78">
        <v>5600</v>
      </c>
      <c r="C44" s="78">
        <v>0</v>
      </c>
      <c r="D44" s="78">
        <v>5600</v>
      </c>
      <c r="E44" s="78">
        <v>5908</v>
      </c>
      <c r="F44" s="78">
        <v>6221.1239999999998</v>
      </c>
    </row>
    <row r="45" spans="1:6">
      <c r="A45" s="85" t="s">
        <v>1526</v>
      </c>
      <c r="B45" s="78">
        <v>4873</v>
      </c>
      <c r="C45" s="78">
        <v>623.73</v>
      </c>
      <c r="D45" s="78">
        <v>4873</v>
      </c>
      <c r="E45" s="78">
        <v>5141.0150000000003</v>
      </c>
      <c r="F45" s="78">
        <v>5413.4887950000002</v>
      </c>
    </row>
    <row r="46" spans="1:6">
      <c r="A46" s="85" t="s">
        <v>1527</v>
      </c>
      <c r="B46" s="78">
        <v>432387</v>
      </c>
      <c r="C46" s="78">
        <v>57225.779999999992</v>
      </c>
      <c r="D46" s="78">
        <v>985605</v>
      </c>
      <c r="E46" s="78">
        <v>1039813.275</v>
      </c>
      <c r="F46" s="78">
        <v>1094923.378575</v>
      </c>
    </row>
    <row r="47" spans="1:6">
      <c r="A47" s="85" t="s">
        <v>1528</v>
      </c>
      <c r="B47" s="78">
        <v>46172</v>
      </c>
      <c r="C47" s="78">
        <v>10337.470000000001</v>
      </c>
      <c r="D47" s="78">
        <v>64160</v>
      </c>
      <c r="E47" s="78">
        <v>67688.800000000003</v>
      </c>
      <c r="F47" s="78">
        <v>71276.306400000001</v>
      </c>
    </row>
    <row r="48" spans="1:6">
      <c r="A48" s="85" t="s">
        <v>1656</v>
      </c>
      <c r="B48" s="78">
        <v>116738</v>
      </c>
      <c r="C48" s="78">
        <v>0</v>
      </c>
      <c r="D48" s="78">
        <v>616738</v>
      </c>
      <c r="E48" s="78">
        <v>650658.59</v>
      </c>
      <c r="F48" s="78">
        <v>685143.49526999996</v>
      </c>
    </row>
    <row r="49" spans="1:6">
      <c r="A49" s="82" t="s">
        <v>1327</v>
      </c>
      <c r="B49" s="78">
        <v>106343</v>
      </c>
      <c r="C49" s="78">
        <v>0</v>
      </c>
      <c r="D49" s="78">
        <v>105742</v>
      </c>
      <c r="E49" s="78">
        <v>111557.81</v>
      </c>
      <c r="F49" s="78">
        <v>117470.37393</v>
      </c>
    </row>
    <row r="50" spans="1:6">
      <c r="A50" s="83" t="s">
        <v>1689</v>
      </c>
      <c r="B50" s="78">
        <v>106343</v>
      </c>
      <c r="C50" s="78">
        <v>0</v>
      </c>
      <c r="D50" s="78">
        <v>105742</v>
      </c>
      <c r="E50" s="78">
        <v>111557.81</v>
      </c>
      <c r="F50" s="78">
        <v>117470.37393</v>
      </c>
    </row>
    <row r="51" spans="1:6">
      <c r="A51" s="84" t="s">
        <v>1466</v>
      </c>
      <c r="B51" s="78">
        <v>106343</v>
      </c>
      <c r="C51" s="78">
        <v>0</v>
      </c>
      <c r="D51" s="78">
        <v>105742</v>
      </c>
      <c r="E51" s="78">
        <v>111557.81</v>
      </c>
      <c r="F51" s="78">
        <v>117470.37393</v>
      </c>
    </row>
    <row r="52" spans="1:6">
      <c r="A52" s="85" t="s">
        <v>1690</v>
      </c>
      <c r="B52" s="78">
        <v>106343</v>
      </c>
      <c r="C52" s="78">
        <v>0</v>
      </c>
      <c r="D52" s="78">
        <v>105742</v>
      </c>
      <c r="E52" s="78">
        <v>111557.81</v>
      </c>
      <c r="F52" s="78">
        <v>117470.37393</v>
      </c>
    </row>
    <row r="53" spans="1:6">
      <c r="A53" s="82" t="s">
        <v>1328</v>
      </c>
      <c r="B53" s="78">
        <v>101296510</v>
      </c>
      <c r="C53" s="78">
        <v>41125598.119999997</v>
      </c>
      <c r="D53" s="78">
        <v>96738765</v>
      </c>
      <c r="E53" s="78">
        <v>106999680</v>
      </c>
      <c r="F53" s="78">
        <v>112725152</v>
      </c>
    </row>
    <row r="54" spans="1:6">
      <c r="A54" s="83" t="s">
        <v>1806</v>
      </c>
      <c r="B54" s="78">
        <v>80266420</v>
      </c>
      <c r="C54" s="78">
        <v>41125598.119999997</v>
      </c>
      <c r="D54" s="78">
        <v>96738765</v>
      </c>
      <c r="E54" s="78">
        <v>106999680</v>
      </c>
      <c r="F54" s="78">
        <v>107443404</v>
      </c>
    </row>
    <row r="55" spans="1:6">
      <c r="A55" s="84" t="s">
        <v>1466</v>
      </c>
      <c r="B55" s="78">
        <v>80266420</v>
      </c>
      <c r="C55" s="78">
        <v>41125598.119999997</v>
      </c>
      <c r="D55" s="78">
        <v>96738765</v>
      </c>
      <c r="E55" s="78">
        <v>106999680</v>
      </c>
      <c r="F55" s="78">
        <v>107443404</v>
      </c>
    </row>
    <row r="56" spans="1:6">
      <c r="A56" s="85" t="s">
        <v>1807</v>
      </c>
      <c r="B56" s="78">
        <v>16385000</v>
      </c>
      <c r="C56" s="78">
        <v>15795162.32</v>
      </c>
      <c r="D56" s="78">
        <v>10107314</v>
      </c>
      <c r="E56" s="78">
        <v>16834230</v>
      </c>
      <c r="F56" s="78">
        <v>17263452</v>
      </c>
    </row>
    <row r="57" spans="1:6">
      <c r="A57" s="85" t="s">
        <v>1810</v>
      </c>
      <c r="B57" s="78">
        <v>63881420</v>
      </c>
      <c r="C57" s="78">
        <v>25330435.799999997</v>
      </c>
      <c r="D57" s="78">
        <v>86631451</v>
      </c>
      <c r="E57" s="78">
        <v>90165450</v>
      </c>
      <c r="F57" s="78">
        <v>90179952</v>
      </c>
    </row>
    <row r="58" spans="1:6">
      <c r="A58" s="83" t="s">
        <v>1693</v>
      </c>
      <c r="B58" s="78">
        <v>21030090</v>
      </c>
      <c r="C58" s="78">
        <v>0</v>
      </c>
      <c r="F58" s="78">
        <v>5281748</v>
      </c>
    </row>
    <row r="59" spans="1:6">
      <c r="A59" s="84" t="s">
        <v>1466</v>
      </c>
      <c r="B59" s="78">
        <v>21030090</v>
      </c>
      <c r="C59" s="78">
        <v>0</v>
      </c>
      <c r="F59" s="78">
        <v>5281748</v>
      </c>
    </row>
    <row r="60" spans="1:6">
      <c r="A60" s="85" t="s">
        <v>1837</v>
      </c>
      <c r="B60" s="78">
        <v>2118060</v>
      </c>
      <c r="C60" s="78">
        <v>0</v>
      </c>
    </row>
    <row r="61" spans="1:6">
      <c r="A61" s="85" t="s">
        <v>1838</v>
      </c>
      <c r="B61" s="78">
        <v>10675030</v>
      </c>
      <c r="C61" s="78">
        <v>0</v>
      </c>
      <c r="F61" s="78">
        <v>5281748</v>
      </c>
    </row>
    <row r="62" spans="1:6">
      <c r="A62" s="85" t="s">
        <v>1839</v>
      </c>
      <c r="B62" s="78">
        <v>8237000</v>
      </c>
      <c r="C62" s="78">
        <v>0</v>
      </c>
    </row>
    <row r="63" spans="1:6">
      <c r="A63" s="82" t="s">
        <v>1329</v>
      </c>
      <c r="B63" s="78">
        <v>0</v>
      </c>
      <c r="C63" s="78">
        <v>0</v>
      </c>
      <c r="D63" s="78">
        <v>-803026</v>
      </c>
      <c r="E63" s="78">
        <v>-803026</v>
      </c>
      <c r="F63" s="78">
        <v>-803026</v>
      </c>
    </row>
    <row r="64" spans="1:6">
      <c r="A64" s="83" t="s">
        <v>1704</v>
      </c>
      <c r="B64" s="78">
        <v>0</v>
      </c>
      <c r="C64" s="78">
        <v>0</v>
      </c>
      <c r="D64" s="78">
        <v>-803026</v>
      </c>
      <c r="E64" s="78">
        <v>-803026</v>
      </c>
      <c r="F64" s="78">
        <v>-803026</v>
      </c>
    </row>
    <row r="65" spans="1:6">
      <c r="A65" s="82" t="s">
        <v>1345</v>
      </c>
      <c r="B65" s="78">
        <v>18541225</v>
      </c>
      <c r="C65" s="78">
        <v>-12377850.600000009</v>
      </c>
      <c r="D65" s="78">
        <v>9303688</v>
      </c>
      <c r="E65" s="78">
        <v>16095345.195000038</v>
      </c>
      <c r="F65" s="78">
        <v>16500730.828335002</v>
      </c>
    </row>
    <row r="66" spans="1:6">
      <c r="B66"/>
      <c r="C66"/>
      <c r="D66"/>
      <c r="E66"/>
      <c r="F66"/>
    </row>
    <row r="67" spans="1:6">
      <c r="B67"/>
      <c r="C67"/>
      <c r="D67"/>
      <c r="E67"/>
      <c r="F67"/>
    </row>
    <row r="68" spans="1:6">
      <c r="B68"/>
      <c r="C68"/>
      <c r="D68"/>
      <c r="E68"/>
      <c r="F68"/>
    </row>
    <row r="69" spans="1:6">
      <c r="B69"/>
      <c r="C69"/>
      <c r="D69"/>
      <c r="E69"/>
      <c r="F69"/>
    </row>
    <row r="70" spans="1:6">
      <c r="B70"/>
      <c r="C70"/>
      <c r="D70"/>
      <c r="E70"/>
      <c r="F70"/>
    </row>
    <row r="71" spans="1:6">
      <c r="B71"/>
      <c r="C71"/>
      <c r="D71"/>
      <c r="E71"/>
      <c r="F71"/>
    </row>
    <row r="72" spans="1:6">
      <c r="B72"/>
      <c r="C72"/>
      <c r="D72"/>
      <c r="E72"/>
      <c r="F72"/>
    </row>
    <row r="73" spans="1:6">
      <c r="B73"/>
      <c r="C73"/>
      <c r="D73"/>
      <c r="E73"/>
      <c r="F73"/>
    </row>
    <row r="74" spans="1:6">
      <c r="B74"/>
      <c r="C74"/>
      <c r="D74"/>
      <c r="E74"/>
      <c r="F74"/>
    </row>
    <row r="75" spans="1:6">
      <c r="B75"/>
      <c r="C75"/>
      <c r="D75"/>
      <c r="E75"/>
      <c r="F75"/>
    </row>
    <row r="76" spans="1:6">
      <c r="B76"/>
      <c r="C76"/>
      <c r="D76"/>
      <c r="E76"/>
      <c r="F76"/>
    </row>
    <row r="77" spans="1:6">
      <c r="B77"/>
      <c r="C77"/>
      <c r="D77"/>
      <c r="E77"/>
      <c r="F77"/>
    </row>
    <row r="78" spans="1:6">
      <c r="B78"/>
      <c r="C78"/>
      <c r="D78"/>
      <c r="E78"/>
      <c r="F78"/>
    </row>
    <row r="79" spans="1:6">
      <c r="B79"/>
      <c r="C79"/>
      <c r="D79"/>
      <c r="E79"/>
      <c r="F79"/>
    </row>
    <row r="80" spans="1:6">
      <c r="B80"/>
      <c r="C80"/>
      <c r="D80"/>
      <c r="E80"/>
      <c r="F80"/>
    </row>
    <row r="81" spans="2:6">
      <c r="B81"/>
      <c r="C81"/>
      <c r="D81"/>
      <c r="E81"/>
      <c r="F81"/>
    </row>
    <row r="82" spans="2:6">
      <c r="B82"/>
      <c r="C82"/>
      <c r="D82"/>
      <c r="E82"/>
      <c r="F82"/>
    </row>
    <row r="83" spans="2:6">
      <c r="B83"/>
      <c r="C83"/>
      <c r="D83"/>
      <c r="E83"/>
      <c r="F83"/>
    </row>
    <row r="84" spans="2:6">
      <c r="B84"/>
      <c r="C84"/>
      <c r="D84"/>
      <c r="E84"/>
      <c r="F84"/>
    </row>
    <row r="85" spans="2:6">
      <c r="B85"/>
      <c r="C85"/>
      <c r="D85"/>
      <c r="E85"/>
      <c r="F85"/>
    </row>
    <row r="86" spans="2:6">
      <c r="B86"/>
      <c r="C86"/>
      <c r="D86"/>
      <c r="E86"/>
      <c r="F86"/>
    </row>
    <row r="87" spans="2:6">
      <c r="B87"/>
      <c r="C87"/>
      <c r="D87"/>
      <c r="E87"/>
      <c r="F87"/>
    </row>
    <row r="88" spans="2:6">
      <c r="B88"/>
      <c r="C88"/>
      <c r="D88"/>
      <c r="E88"/>
      <c r="F88"/>
    </row>
    <row r="89" spans="2:6">
      <c r="B89"/>
      <c r="C89"/>
      <c r="D89"/>
      <c r="E89"/>
      <c r="F89"/>
    </row>
    <row r="90" spans="2:6">
      <c r="B90"/>
      <c r="C90"/>
      <c r="D90"/>
      <c r="E90"/>
      <c r="F90"/>
    </row>
    <row r="91" spans="2:6">
      <c r="B91"/>
      <c r="C91"/>
      <c r="D91"/>
      <c r="E91"/>
      <c r="F91"/>
    </row>
    <row r="92" spans="2:6">
      <c r="B92"/>
      <c r="C92"/>
      <c r="D92"/>
      <c r="E92"/>
      <c r="F92"/>
    </row>
    <row r="93" spans="2:6">
      <c r="B93"/>
      <c r="C93"/>
      <c r="D93"/>
      <c r="E93"/>
      <c r="F93"/>
    </row>
    <row r="94" spans="2:6">
      <c r="B94"/>
      <c r="C94"/>
      <c r="D94"/>
      <c r="E94"/>
      <c r="F94"/>
    </row>
    <row r="95" spans="2:6">
      <c r="B95"/>
      <c r="C95"/>
      <c r="D95"/>
      <c r="E95"/>
      <c r="F95"/>
    </row>
    <row r="96" spans="2:6">
      <c r="B96"/>
      <c r="C96"/>
      <c r="D96"/>
      <c r="E96"/>
      <c r="F96"/>
    </row>
    <row r="97" spans="2:6">
      <c r="B97"/>
      <c r="C97"/>
      <c r="D97"/>
      <c r="E97"/>
      <c r="F97"/>
    </row>
    <row r="98" spans="2:6">
      <c r="B98"/>
      <c r="C98"/>
      <c r="D98"/>
      <c r="E98"/>
      <c r="F98"/>
    </row>
    <row r="99" spans="2:6">
      <c r="B99"/>
      <c r="C99"/>
      <c r="D99"/>
      <c r="E99"/>
      <c r="F99"/>
    </row>
    <row r="100" spans="2:6">
      <c r="B100"/>
      <c r="C100"/>
      <c r="D100"/>
      <c r="E100"/>
      <c r="F100"/>
    </row>
    <row r="101" spans="2:6">
      <c r="B101"/>
      <c r="C101"/>
      <c r="D101"/>
      <c r="E101"/>
      <c r="F101"/>
    </row>
    <row r="102" spans="2:6">
      <c r="B102"/>
      <c r="C102"/>
      <c r="D102"/>
      <c r="E102"/>
      <c r="F102"/>
    </row>
    <row r="103" spans="2:6">
      <c r="B103"/>
      <c r="C103"/>
      <c r="D103"/>
      <c r="E103"/>
      <c r="F103"/>
    </row>
    <row r="104" spans="2:6">
      <c r="B104"/>
      <c r="C104"/>
      <c r="D104"/>
      <c r="E104"/>
      <c r="F104"/>
    </row>
    <row r="105" spans="2:6">
      <c r="B105"/>
      <c r="C105"/>
      <c r="D105"/>
      <c r="E105"/>
      <c r="F105"/>
    </row>
    <row r="106" spans="2:6">
      <c r="B106"/>
      <c r="C106"/>
      <c r="D106"/>
      <c r="E106"/>
      <c r="F106"/>
    </row>
    <row r="107" spans="2:6">
      <c r="B107"/>
      <c r="C107"/>
      <c r="D107"/>
      <c r="E107"/>
      <c r="F107"/>
    </row>
    <row r="108" spans="2:6">
      <c r="B108"/>
      <c r="C108"/>
      <c r="D108"/>
      <c r="E108"/>
      <c r="F108"/>
    </row>
    <row r="109" spans="2:6">
      <c r="B109"/>
      <c r="C109"/>
      <c r="D109"/>
      <c r="E109"/>
      <c r="F109"/>
    </row>
    <row r="110" spans="2:6">
      <c r="B110"/>
      <c r="C110"/>
      <c r="D110"/>
      <c r="E110"/>
      <c r="F110"/>
    </row>
    <row r="111" spans="2:6">
      <c r="B111"/>
      <c r="C111"/>
      <c r="D111"/>
      <c r="E111"/>
      <c r="F111"/>
    </row>
    <row r="112" spans="2:6">
      <c r="B112"/>
      <c r="C112"/>
      <c r="D112"/>
      <c r="E112"/>
      <c r="F112"/>
    </row>
    <row r="113" spans="2:6">
      <c r="B113"/>
      <c r="C113"/>
      <c r="D113"/>
      <c r="E113"/>
      <c r="F113"/>
    </row>
    <row r="114" spans="2:6">
      <c r="B114"/>
      <c r="C114"/>
      <c r="D114"/>
      <c r="E114"/>
      <c r="F114"/>
    </row>
    <row r="115" spans="2:6">
      <c r="B115"/>
      <c r="C115"/>
      <c r="D115"/>
      <c r="E115"/>
      <c r="F115"/>
    </row>
    <row r="116" spans="2:6">
      <c r="B116"/>
      <c r="C116"/>
      <c r="D116"/>
      <c r="E116"/>
      <c r="F116"/>
    </row>
    <row r="117" spans="2:6">
      <c r="B117"/>
      <c r="C117"/>
      <c r="D117"/>
      <c r="E117"/>
      <c r="F117"/>
    </row>
    <row r="118" spans="2:6">
      <c r="B118"/>
      <c r="C118"/>
      <c r="D118"/>
      <c r="E118"/>
      <c r="F118"/>
    </row>
    <row r="119" spans="2:6">
      <c r="B119"/>
      <c r="C119"/>
      <c r="D119"/>
      <c r="E119"/>
      <c r="F119"/>
    </row>
    <row r="120" spans="2:6">
      <c r="B120"/>
      <c r="C120"/>
      <c r="D120"/>
      <c r="E120"/>
      <c r="F120"/>
    </row>
    <row r="121" spans="2:6">
      <c r="B121"/>
      <c r="C121"/>
      <c r="D121"/>
      <c r="E121"/>
      <c r="F121"/>
    </row>
    <row r="122" spans="2:6">
      <c r="B122"/>
      <c r="C122"/>
      <c r="D122"/>
      <c r="E122"/>
      <c r="F122"/>
    </row>
    <row r="123" spans="2:6">
      <c r="B123"/>
      <c r="C123"/>
      <c r="D123"/>
      <c r="E123"/>
      <c r="F123"/>
    </row>
    <row r="124" spans="2:6">
      <c r="B124"/>
      <c r="C124"/>
      <c r="D124"/>
      <c r="E124"/>
      <c r="F124"/>
    </row>
    <row r="125" spans="2:6">
      <c r="B125"/>
      <c r="C125"/>
      <c r="D125"/>
      <c r="E125"/>
      <c r="F125"/>
    </row>
    <row r="126" spans="2:6">
      <c r="B126"/>
      <c r="C126"/>
      <c r="D126"/>
      <c r="E126"/>
      <c r="F126"/>
    </row>
    <row r="127" spans="2:6">
      <c r="B127"/>
      <c r="C127"/>
      <c r="D127"/>
      <c r="E127"/>
      <c r="F127"/>
    </row>
    <row r="128" spans="2:6">
      <c r="B128"/>
      <c r="C128"/>
      <c r="D128"/>
      <c r="E128"/>
      <c r="F128"/>
    </row>
    <row r="129" spans="2:6">
      <c r="B129"/>
      <c r="C129"/>
      <c r="D129"/>
      <c r="E129"/>
      <c r="F129"/>
    </row>
    <row r="130" spans="2:6">
      <c r="B130"/>
      <c r="C130"/>
      <c r="D130"/>
      <c r="E130"/>
      <c r="F130"/>
    </row>
    <row r="131" spans="2:6">
      <c r="B131"/>
      <c r="C131"/>
      <c r="D131"/>
      <c r="E131"/>
      <c r="F131"/>
    </row>
    <row r="132" spans="2:6">
      <c r="B132"/>
      <c r="C132"/>
      <c r="D132"/>
      <c r="E132"/>
      <c r="F132"/>
    </row>
    <row r="133" spans="2:6">
      <c r="B133"/>
      <c r="C133"/>
      <c r="D133"/>
      <c r="E133"/>
      <c r="F133"/>
    </row>
    <row r="134" spans="2:6">
      <c r="B134"/>
      <c r="C134"/>
      <c r="D134"/>
      <c r="E134"/>
      <c r="F134"/>
    </row>
    <row r="135" spans="2:6">
      <c r="B135"/>
      <c r="C135"/>
      <c r="D135"/>
      <c r="E135"/>
      <c r="F135"/>
    </row>
    <row r="136" spans="2:6">
      <c r="B136"/>
      <c r="C136"/>
      <c r="D136"/>
      <c r="E136"/>
      <c r="F136"/>
    </row>
    <row r="137" spans="2:6">
      <c r="B137"/>
      <c r="C137"/>
      <c r="D137"/>
      <c r="E137"/>
      <c r="F137"/>
    </row>
    <row r="138" spans="2:6">
      <c r="B138"/>
      <c r="C138"/>
      <c r="D138"/>
      <c r="E138"/>
      <c r="F138"/>
    </row>
    <row r="139" spans="2:6">
      <c r="B139"/>
      <c r="C139"/>
      <c r="D139"/>
      <c r="E139"/>
      <c r="F139"/>
    </row>
    <row r="140" spans="2:6">
      <c r="B140"/>
      <c r="C140"/>
      <c r="D140"/>
      <c r="E140"/>
      <c r="F140"/>
    </row>
    <row r="141" spans="2:6">
      <c r="B141"/>
      <c r="C141"/>
      <c r="D141"/>
      <c r="E141"/>
      <c r="F141"/>
    </row>
    <row r="142" spans="2:6">
      <c r="B142"/>
      <c r="C142"/>
      <c r="D142"/>
      <c r="E142"/>
      <c r="F142"/>
    </row>
    <row r="143" spans="2:6">
      <c r="B143"/>
      <c r="C143"/>
      <c r="D143"/>
      <c r="E143"/>
      <c r="F143"/>
    </row>
    <row r="144" spans="2:6">
      <c r="B144"/>
      <c r="C144"/>
      <c r="D144"/>
      <c r="E144"/>
      <c r="F144"/>
    </row>
    <row r="145" spans="2:6">
      <c r="B145"/>
      <c r="C145"/>
      <c r="D145"/>
      <c r="E145"/>
      <c r="F145"/>
    </row>
    <row r="146" spans="2:6">
      <c r="B146"/>
      <c r="C146"/>
      <c r="D146"/>
      <c r="E146"/>
      <c r="F146"/>
    </row>
    <row r="147" spans="2:6">
      <c r="B147"/>
      <c r="C147"/>
      <c r="D147"/>
      <c r="E147"/>
      <c r="F147"/>
    </row>
    <row r="148" spans="2:6">
      <c r="B148"/>
      <c r="C148"/>
      <c r="D148"/>
      <c r="E148"/>
      <c r="F148"/>
    </row>
    <row r="149" spans="2:6">
      <c r="B149"/>
      <c r="C149"/>
      <c r="D149"/>
      <c r="E149"/>
      <c r="F149"/>
    </row>
    <row r="150" spans="2:6">
      <c r="B150"/>
      <c r="C150"/>
      <c r="D150"/>
      <c r="E150"/>
      <c r="F150"/>
    </row>
    <row r="151" spans="2:6">
      <c r="B151"/>
      <c r="C151"/>
      <c r="D151"/>
      <c r="E151"/>
      <c r="F151"/>
    </row>
    <row r="152" spans="2:6">
      <c r="B152"/>
      <c r="C152"/>
      <c r="D152"/>
      <c r="E152"/>
      <c r="F152"/>
    </row>
    <row r="153" spans="2:6">
      <c r="B153"/>
      <c r="C153"/>
      <c r="D153"/>
      <c r="E153"/>
      <c r="F153"/>
    </row>
    <row r="154" spans="2:6">
      <c r="B154"/>
      <c r="C154"/>
      <c r="D154"/>
      <c r="E154"/>
      <c r="F154"/>
    </row>
    <row r="155" spans="2:6">
      <c r="B155"/>
      <c r="C155"/>
      <c r="D155"/>
      <c r="E155"/>
      <c r="F155"/>
    </row>
    <row r="156" spans="2:6">
      <c r="B156"/>
      <c r="C156"/>
      <c r="D156"/>
      <c r="E156"/>
      <c r="F156"/>
    </row>
    <row r="157" spans="2:6">
      <c r="B157"/>
      <c r="C157"/>
      <c r="D157"/>
      <c r="E157"/>
      <c r="F157"/>
    </row>
    <row r="158" spans="2:6">
      <c r="B158"/>
      <c r="C158"/>
      <c r="D158"/>
      <c r="E158"/>
      <c r="F158"/>
    </row>
    <row r="159" spans="2:6">
      <c r="B159"/>
      <c r="C159"/>
      <c r="D159"/>
      <c r="E159"/>
      <c r="F159"/>
    </row>
    <row r="160" spans="2:6">
      <c r="B160"/>
      <c r="C160"/>
      <c r="D160"/>
      <c r="E160"/>
      <c r="F160"/>
    </row>
    <row r="161" spans="2:6">
      <c r="B161"/>
      <c r="C161"/>
      <c r="D161"/>
      <c r="E161"/>
      <c r="F161"/>
    </row>
    <row r="162" spans="2:6">
      <c r="B162"/>
      <c r="C162"/>
      <c r="D162"/>
      <c r="E162"/>
      <c r="F162"/>
    </row>
    <row r="163" spans="2:6">
      <c r="B163"/>
      <c r="C163"/>
      <c r="D163"/>
      <c r="E163"/>
      <c r="F163"/>
    </row>
    <row r="164" spans="2:6">
      <c r="B164"/>
      <c r="C164"/>
      <c r="D164"/>
      <c r="E164"/>
      <c r="F164"/>
    </row>
    <row r="165" spans="2:6">
      <c r="B165"/>
      <c r="C165"/>
      <c r="D165"/>
      <c r="E165"/>
      <c r="F165"/>
    </row>
    <row r="166" spans="2:6">
      <c r="B166"/>
      <c r="C166"/>
      <c r="D166"/>
      <c r="E166"/>
      <c r="F166"/>
    </row>
    <row r="167" spans="2:6">
      <c r="B167"/>
      <c r="C167"/>
      <c r="D167"/>
      <c r="E167"/>
      <c r="F167"/>
    </row>
    <row r="168" spans="2:6">
      <c r="B168"/>
      <c r="C168"/>
      <c r="D168"/>
      <c r="E168"/>
      <c r="F168"/>
    </row>
    <row r="169" spans="2:6">
      <c r="B169"/>
      <c r="C169"/>
      <c r="D169"/>
      <c r="E169"/>
      <c r="F169"/>
    </row>
    <row r="170" spans="2:6">
      <c r="B170"/>
      <c r="C170"/>
      <c r="D170"/>
      <c r="E170"/>
      <c r="F170"/>
    </row>
    <row r="171" spans="2:6">
      <c r="B171"/>
      <c r="C171"/>
      <c r="D171"/>
      <c r="E171"/>
      <c r="F171"/>
    </row>
    <row r="172" spans="2:6">
      <c r="B172"/>
      <c r="C172"/>
      <c r="D172"/>
      <c r="E172"/>
      <c r="F172"/>
    </row>
    <row r="173" spans="2:6">
      <c r="B173"/>
      <c r="C173"/>
      <c r="D173"/>
      <c r="E173"/>
      <c r="F173"/>
    </row>
    <row r="174" spans="2:6">
      <c r="B174"/>
      <c r="C174"/>
      <c r="D174"/>
      <c r="E174"/>
      <c r="F174"/>
    </row>
    <row r="175" spans="2:6">
      <c r="B175"/>
      <c r="C175"/>
      <c r="D175"/>
      <c r="E175"/>
      <c r="F175"/>
    </row>
    <row r="176" spans="2:6">
      <c r="B176"/>
      <c r="C176"/>
      <c r="D176"/>
      <c r="E176"/>
      <c r="F176"/>
    </row>
    <row r="177" spans="2:6">
      <c r="B177"/>
      <c r="C177"/>
      <c r="D177"/>
      <c r="E177"/>
      <c r="F177"/>
    </row>
    <row r="178" spans="2:6">
      <c r="B178"/>
      <c r="C178"/>
      <c r="D178"/>
      <c r="E178"/>
      <c r="F178"/>
    </row>
    <row r="179" spans="2:6">
      <c r="B179"/>
      <c r="C179"/>
      <c r="D179"/>
      <c r="E179"/>
      <c r="F179"/>
    </row>
    <row r="180" spans="2:6">
      <c r="B180"/>
      <c r="C180"/>
      <c r="D180"/>
      <c r="E180"/>
      <c r="F180"/>
    </row>
    <row r="181" spans="2:6">
      <c r="B181"/>
      <c r="C181"/>
      <c r="D181"/>
      <c r="E181"/>
      <c r="F181"/>
    </row>
    <row r="182" spans="2:6">
      <c r="B182"/>
      <c r="C182"/>
      <c r="D182"/>
      <c r="E182"/>
      <c r="F182"/>
    </row>
    <row r="183" spans="2:6">
      <c r="B183"/>
      <c r="C183"/>
      <c r="D183"/>
      <c r="E183"/>
      <c r="F183"/>
    </row>
    <row r="184" spans="2:6">
      <c r="B184"/>
      <c r="C184"/>
      <c r="D184"/>
      <c r="E184"/>
      <c r="F184"/>
    </row>
    <row r="185" spans="2:6">
      <c r="B185"/>
      <c r="C185"/>
      <c r="D185"/>
      <c r="E185"/>
      <c r="F185"/>
    </row>
    <row r="186" spans="2:6">
      <c r="B186"/>
      <c r="C186"/>
      <c r="D186"/>
      <c r="E186"/>
      <c r="F186"/>
    </row>
    <row r="187" spans="2:6">
      <c r="B187"/>
      <c r="C187"/>
      <c r="D187"/>
      <c r="E187"/>
      <c r="F187"/>
    </row>
    <row r="188" spans="2:6">
      <c r="B188"/>
      <c r="C188"/>
      <c r="D188"/>
      <c r="E188"/>
      <c r="F188"/>
    </row>
    <row r="189" spans="2:6">
      <c r="B189"/>
      <c r="C189"/>
      <c r="D189"/>
      <c r="E189"/>
      <c r="F189"/>
    </row>
    <row r="190" spans="2:6">
      <c r="B190"/>
      <c r="C190"/>
      <c r="D190"/>
      <c r="E190"/>
      <c r="F190"/>
    </row>
    <row r="191" spans="2:6">
      <c r="B191"/>
      <c r="C191"/>
      <c r="D191"/>
      <c r="E191"/>
      <c r="F191"/>
    </row>
    <row r="192" spans="2:6">
      <c r="B192"/>
      <c r="C192"/>
      <c r="D192"/>
      <c r="E192"/>
      <c r="F192"/>
    </row>
    <row r="193" spans="2:6">
      <c r="B193"/>
      <c r="C193"/>
      <c r="D193"/>
      <c r="E193"/>
      <c r="F193"/>
    </row>
    <row r="194" spans="2:6">
      <c r="B194"/>
      <c r="C194"/>
      <c r="D194"/>
      <c r="E194"/>
      <c r="F194"/>
    </row>
    <row r="195" spans="2:6">
      <c r="B195"/>
      <c r="C195"/>
      <c r="D195"/>
      <c r="E195"/>
      <c r="F195"/>
    </row>
    <row r="196" spans="2:6">
      <c r="B196"/>
      <c r="C196"/>
      <c r="D196"/>
      <c r="E196"/>
      <c r="F196"/>
    </row>
    <row r="197" spans="2:6">
      <c r="B197"/>
      <c r="C197"/>
      <c r="D197"/>
      <c r="E197"/>
      <c r="F197"/>
    </row>
    <row r="198" spans="2:6">
      <c r="B198"/>
      <c r="C198"/>
      <c r="D198"/>
      <c r="E198"/>
      <c r="F198"/>
    </row>
  </sheetData>
  <pageMargins left="0.7" right="0.7" top="0.75" bottom="0.75" header="0.3" footer="0.3"/>
  <pageSetup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3:G938"/>
  <sheetViews>
    <sheetView topLeftCell="A94" workbookViewId="0">
      <selection activeCell="A8" sqref="A8"/>
    </sheetView>
  </sheetViews>
  <sheetFormatPr defaultRowHeight="12.75"/>
  <cols>
    <col min="1" max="1" width="69.42578125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5" width="24" style="78" bestFit="1" customWidth="1"/>
    <col min="6" max="6" width="24" style="78" customWidth="1"/>
  </cols>
  <sheetData>
    <row r="3" spans="1:7">
      <c r="B3" s="86" t="s">
        <v>1537</v>
      </c>
    </row>
    <row r="4" spans="1:7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7">
      <c r="A5" s="82" t="s">
        <v>1328</v>
      </c>
      <c r="B5" s="78">
        <v>62184519.990000002</v>
      </c>
      <c r="C5" s="78">
        <v>21797450.390000001</v>
      </c>
      <c r="D5" s="78">
        <v>53053028</v>
      </c>
      <c r="E5" s="78">
        <v>44673460</v>
      </c>
      <c r="F5" s="78">
        <v>46531904</v>
      </c>
    </row>
    <row r="6" spans="1:7">
      <c r="A6" s="83" t="s">
        <v>1425</v>
      </c>
      <c r="B6" s="78">
        <v>300000</v>
      </c>
      <c r="C6" s="78">
        <v>0</v>
      </c>
    </row>
    <row r="7" spans="1:7">
      <c r="A7" s="84" t="s">
        <v>1698</v>
      </c>
      <c r="B7" s="78">
        <v>300000</v>
      </c>
      <c r="C7" s="78">
        <v>0</v>
      </c>
    </row>
    <row r="8" spans="1:7">
      <c r="A8" s="85" t="s">
        <v>1700</v>
      </c>
      <c r="B8" s="78">
        <v>300000</v>
      </c>
      <c r="C8" s="78">
        <v>0</v>
      </c>
      <c r="D8" s="68"/>
      <c r="E8" s="68"/>
      <c r="F8" s="68"/>
      <c r="G8" s="97"/>
    </row>
    <row r="9" spans="1:7">
      <c r="A9" s="89" t="s">
        <v>1604</v>
      </c>
      <c r="B9" s="78">
        <v>300000</v>
      </c>
      <c r="C9" s="78">
        <v>0</v>
      </c>
      <c r="G9" s="97"/>
    </row>
    <row r="10" spans="1:7">
      <c r="A10" s="83" t="s">
        <v>1426</v>
      </c>
      <c r="B10" s="78">
        <v>0</v>
      </c>
      <c r="C10" s="78">
        <v>0</v>
      </c>
      <c r="G10" s="97"/>
    </row>
    <row r="11" spans="1:7">
      <c r="A11" s="83" t="s">
        <v>1427</v>
      </c>
      <c r="B11" s="78">
        <v>0</v>
      </c>
      <c r="C11" s="78">
        <v>0</v>
      </c>
      <c r="D11" s="96"/>
      <c r="E11" s="96"/>
      <c r="F11" s="96"/>
      <c r="G11" s="97"/>
    </row>
    <row r="12" spans="1:7">
      <c r="A12" s="83" t="s">
        <v>1428</v>
      </c>
      <c r="B12" s="78">
        <v>0</v>
      </c>
      <c r="C12" s="78">
        <v>0</v>
      </c>
      <c r="D12" s="96"/>
      <c r="E12" s="96"/>
      <c r="F12" s="96"/>
      <c r="G12" s="97"/>
    </row>
    <row r="13" spans="1:7">
      <c r="A13" s="83" t="s">
        <v>1431</v>
      </c>
      <c r="B13" s="78">
        <v>300000</v>
      </c>
      <c r="C13" s="78">
        <v>0</v>
      </c>
      <c r="D13" s="96"/>
      <c r="E13" s="96"/>
      <c r="F13" s="96"/>
      <c r="G13" s="97"/>
    </row>
    <row r="14" spans="1:7">
      <c r="A14" s="84" t="s">
        <v>1693</v>
      </c>
      <c r="B14" s="78">
        <v>0</v>
      </c>
      <c r="C14" s="78">
        <v>0</v>
      </c>
      <c r="D14" s="96"/>
      <c r="E14" s="96"/>
      <c r="F14" s="96"/>
      <c r="G14" s="97"/>
    </row>
    <row r="15" spans="1:7">
      <c r="A15" s="85" t="s">
        <v>1694</v>
      </c>
      <c r="B15" s="78">
        <v>0</v>
      </c>
      <c r="C15" s="78">
        <v>0</v>
      </c>
      <c r="D15" s="96"/>
      <c r="E15" s="96"/>
      <c r="F15" s="96"/>
      <c r="G15" s="97"/>
    </row>
    <row r="16" spans="1:7">
      <c r="A16" s="89" t="s">
        <v>1605</v>
      </c>
      <c r="B16" s="78">
        <v>0</v>
      </c>
      <c r="C16" s="78">
        <v>0</v>
      </c>
      <c r="D16" s="96"/>
      <c r="E16" s="96"/>
      <c r="F16" s="96"/>
      <c r="G16" s="97"/>
    </row>
    <row r="17" spans="1:7">
      <c r="A17" s="84" t="s">
        <v>1696</v>
      </c>
      <c r="B17" s="78">
        <v>0</v>
      </c>
      <c r="C17" s="78">
        <v>0</v>
      </c>
      <c r="D17" s="96"/>
      <c r="E17" s="96"/>
      <c r="F17" s="96"/>
      <c r="G17" s="97"/>
    </row>
    <row r="18" spans="1:7">
      <c r="A18" s="85" t="s">
        <v>1697</v>
      </c>
      <c r="B18" s="78">
        <v>0</v>
      </c>
      <c r="C18" s="78">
        <v>0</v>
      </c>
      <c r="D18" s="96"/>
      <c r="E18" s="96"/>
      <c r="F18" s="96"/>
      <c r="G18" s="97"/>
    </row>
    <row r="19" spans="1:7">
      <c r="A19" s="84" t="s">
        <v>1698</v>
      </c>
      <c r="B19" s="78">
        <v>300000</v>
      </c>
      <c r="C19" s="78">
        <v>0</v>
      </c>
      <c r="D19" s="96"/>
      <c r="E19" s="96"/>
      <c r="F19" s="96"/>
      <c r="G19" s="97"/>
    </row>
    <row r="20" spans="1:7">
      <c r="A20" s="85" t="s">
        <v>1699</v>
      </c>
      <c r="B20" s="78">
        <v>0</v>
      </c>
      <c r="C20" s="78">
        <v>0</v>
      </c>
      <c r="D20" s="96"/>
      <c r="E20" s="96"/>
      <c r="F20" s="96"/>
      <c r="G20" s="97"/>
    </row>
    <row r="21" spans="1:7">
      <c r="A21" s="85" t="s">
        <v>1700</v>
      </c>
      <c r="B21" s="78">
        <v>300000</v>
      </c>
      <c r="C21" s="78">
        <v>0</v>
      </c>
      <c r="D21" s="96"/>
      <c r="E21" s="96"/>
      <c r="F21" s="96"/>
      <c r="G21" s="97"/>
    </row>
    <row r="22" spans="1:7">
      <c r="A22" s="89" t="s">
        <v>1605</v>
      </c>
      <c r="B22" s="78">
        <v>300000</v>
      </c>
      <c r="C22" s="78">
        <v>0</v>
      </c>
      <c r="G22" s="97"/>
    </row>
    <row r="23" spans="1:7">
      <c r="A23" s="83" t="s">
        <v>1879</v>
      </c>
      <c r="B23" s="78">
        <v>24999.990000000202</v>
      </c>
      <c r="D23" s="78">
        <v>2000</v>
      </c>
      <c r="E23" s="78">
        <v>5000</v>
      </c>
      <c r="F23" s="78">
        <v>5000</v>
      </c>
      <c r="G23" s="97"/>
    </row>
    <row r="24" spans="1:7">
      <c r="A24" s="83" t="s">
        <v>1432</v>
      </c>
      <c r="B24" s="78">
        <v>0</v>
      </c>
      <c r="C24" s="78">
        <v>0</v>
      </c>
      <c r="D24" s="96"/>
      <c r="E24" s="96"/>
      <c r="F24" s="96"/>
      <c r="G24" s="97"/>
    </row>
    <row r="25" spans="1:7">
      <c r="A25" s="83" t="s">
        <v>1433</v>
      </c>
      <c r="B25" s="78">
        <v>0</v>
      </c>
      <c r="C25" s="78">
        <v>0</v>
      </c>
      <c r="D25" s="96"/>
      <c r="E25" s="96"/>
      <c r="F25" s="96"/>
      <c r="G25" s="97"/>
    </row>
    <row r="26" spans="1:7">
      <c r="A26" s="83" t="s">
        <v>1434</v>
      </c>
      <c r="B26" s="78">
        <v>4500000</v>
      </c>
      <c r="C26" s="78">
        <v>3348000</v>
      </c>
      <c r="D26" s="96">
        <v>1150000</v>
      </c>
      <c r="E26" s="96"/>
      <c r="F26" s="96"/>
      <c r="G26" s="97"/>
    </row>
    <row r="27" spans="1:7">
      <c r="A27" s="84" t="s">
        <v>1693</v>
      </c>
      <c r="B27" s="78">
        <v>4500000</v>
      </c>
      <c r="C27" s="78">
        <v>3348000</v>
      </c>
      <c r="D27" s="96">
        <v>1150000</v>
      </c>
      <c r="E27" s="96"/>
      <c r="F27" s="96"/>
      <c r="G27" s="97"/>
    </row>
    <row r="28" spans="1:7">
      <c r="A28" s="85" t="s">
        <v>1694</v>
      </c>
      <c r="B28" s="78">
        <v>3348000</v>
      </c>
      <c r="C28" s="78">
        <v>3348000</v>
      </c>
      <c r="D28" s="96">
        <v>1150000</v>
      </c>
      <c r="E28" s="96"/>
      <c r="F28" s="96"/>
      <c r="G28" s="97"/>
    </row>
    <row r="29" spans="1:7">
      <c r="A29" s="89" t="s">
        <v>1605</v>
      </c>
      <c r="B29" s="78">
        <v>3348000</v>
      </c>
      <c r="C29" s="78">
        <v>3348000</v>
      </c>
      <c r="D29" s="96">
        <v>1150000</v>
      </c>
      <c r="E29" s="96"/>
      <c r="F29" s="96"/>
      <c r="G29" s="97"/>
    </row>
    <row r="30" spans="1:7">
      <c r="A30" s="85" t="s">
        <v>1699</v>
      </c>
      <c r="B30" s="78">
        <v>350000</v>
      </c>
      <c r="C30" s="78">
        <v>0</v>
      </c>
      <c r="D30" s="96"/>
      <c r="E30" s="96"/>
      <c r="F30" s="96"/>
      <c r="G30" s="97"/>
    </row>
    <row r="31" spans="1:7">
      <c r="A31" s="85" t="s">
        <v>1703</v>
      </c>
      <c r="B31" s="78">
        <v>802000</v>
      </c>
      <c r="C31" s="78">
        <v>0</v>
      </c>
      <c r="D31" s="96"/>
      <c r="E31" s="96"/>
      <c r="F31" s="96"/>
      <c r="G31" s="97"/>
    </row>
    <row r="32" spans="1:7">
      <c r="A32" s="83" t="s">
        <v>1436</v>
      </c>
      <c r="B32" s="78">
        <v>300000</v>
      </c>
      <c r="C32" s="78">
        <v>2678.57</v>
      </c>
      <c r="D32" s="96"/>
      <c r="E32" s="96"/>
      <c r="F32" s="96"/>
      <c r="G32" s="97"/>
    </row>
    <row r="33" spans="1:7">
      <c r="A33" s="83" t="s">
        <v>1438</v>
      </c>
      <c r="B33" s="78">
        <v>0</v>
      </c>
      <c r="C33" s="78">
        <v>0</v>
      </c>
      <c r="D33" s="96"/>
      <c r="E33" s="96"/>
      <c r="F33" s="96"/>
      <c r="G33" s="97"/>
    </row>
    <row r="34" spans="1:7">
      <c r="A34" s="83" t="s">
        <v>1441</v>
      </c>
      <c r="B34" s="78">
        <v>0</v>
      </c>
      <c r="C34" s="78">
        <v>0</v>
      </c>
      <c r="D34" s="96"/>
      <c r="E34" s="96"/>
      <c r="F34" s="96"/>
      <c r="G34" s="97"/>
    </row>
    <row r="35" spans="1:7">
      <c r="A35" s="83" t="s">
        <v>1442</v>
      </c>
      <c r="B35" s="78">
        <v>0</v>
      </c>
      <c r="C35" s="78">
        <v>0</v>
      </c>
      <c r="D35" s="96"/>
      <c r="E35" s="96"/>
      <c r="F35" s="96"/>
      <c r="G35" s="97"/>
    </row>
    <row r="36" spans="1:7">
      <c r="A36" s="83" t="s">
        <v>1444</v>
      </c>
      <c r="B36" s="78">
        <v>450000</v>
      </c>
      <c r="C36" s="78">
        <v>38170.06</v>
      </c>
      <c r="D36" s="96"/>
      <c r="E36" s="96"/>
      <c r="F36" s="96"/>
      <c r="G36" s="97"/>
    </row>
    <row r="37" spans="1:7">
      <c r="A37" s="83" t="s">
        <v>1445</v>
      </c>
      <c r="B37" s="78">
        <v>0</v>
      </c>
      <c r="C37" s="78">
        <v>0</v>
      </c>
      <c r="D37" s="96"/>
      <c r="E37" s="96"/>
      <c r="F37" s="96"/>
      <c r="G37" s="97"/>
    </row>
    <row r="38" spans="1:7">
      <c r="A38" s="83" t="s">
        <v>1447</v>
      </c>
      <c r="B38" s="78">
        <v>500000</v>
      </c>
      <c r="C38" s="78">
        <v>0</v>
      </c>
      <c r="D38" s="96"/>
      <c r="E38" s="96"/>
      <c r="F38" s="96"/>
      <c r="G38" s="97"/>
    </row>
    <row r="39" spans="1:7">
      <c r="A39" s="83" t="s">
        <v>1448</v>
      </c>
      <c r="B39" s="78">
        <v>0</v>
      </c>
      <c r="C39" s="78">
        <v>0</v>
      </c>
      <c r="D39" s="96"/>
      <c r="E39" s="96"/>
      <c r="F39" s="96"/>
      <c r="G39" s="97"/>
    </row>
    <row r="40" spans="1:7">
      <c r="A40" s="83" t="s">
        <v>1450</v>
      </c>
      <c r="B40" s="78">
        <v>300000</v>
      </c>
      <c r="C40" s="78">
        <v>0</v>
      </c>
      <c r="D40" s="96"/>
      <c r="E40" s="96"/>
      <c r="F40" s="96"/>
      <c r="G40" s="97"/>
    </row>
    <row r="41" spans="1:7">
      <c r="A41" s="83" t="s">
        <v>1451</v>
      </c>
      <c r="B41" s="78">
        <v>2735000</v>
      </c>
      <c r="C41" s="78">
        <v>1621772.1900000002</v>
      </c>
      <c r="D41" s="96">
        <v>9700000</v>
      </c>
      <c r="E41" s="96">
        <v>5500000</v>
      </c>
      <c r="F41" s="96">
        <v>5300000</v>
      </c>
      <c r="G41" s="97"/>
    </row>
    <row r="42" spans="1:7">
      <c r="A42" s="84" t="s">
        <v>1806</v>
      </c>
      <c r="B42" s="78">
        <v>2500000</v>
      </c>
      <c r="C42" s="78">
        <v>1621772.1900000002</v>
      </c>
      <c r="D42" s="96">
        <v>7700000</v>
      </c>
      <c r="E42" s="96">
        <v>5500000</v>
      </c>
      <c r="F42" s="96">
        <v>4000000</v>
      </c>
      <c r="G42" s="97"/>
    </row>
    <row r="43" spans="1:7">
      <c r="A43" s="85" t="s">
        <v>1807</v>
      </c>
      <c r="B43" s="78">
        <v>2500000</v>
      </c>
      <c r="C43" s="78">
        <v>1621772.1900000002</v>
      </c>
      <c r="D43" s="96">
        <v>7100000</v>
      </c>
      <c r="E43" s="96">
        <v>4900000</v>
      </c>
      <c r="F43" s="96">
        <v>3200000</v>
      </c>
      <c r="G43" s="97"/>
    </row>
    <row r="44" spans="1:7">
      <c r="A44" s="85" t="s">
        <v>1699</v>
      </c>
      <c r="B44" s="78">
        <v>0</v>
      </c>
      <c r="C44" s="78">
        <v>0</v>
      </c>
      <c r="D44" s="96"/>
      <c r="E44" s="96"/>
      <c r="F44" s="96"/>
      <c r="G44" s="97"/>
    </row>
    <row r="45" spans="1:7">
      <c r="A45" s="85" t="s">
        <v>1808</v>
      </c>
      <c r="B45" s="78">
        <v>0</v>
      </c>
      <c r="C45" s="78">
        <v>0</v>
      </c>
      <c r="D45" s="96">
        <v>600000</v>
      </c>
      <c r="E45" s="96">
        <v>600000</v>
      </c>
      <c r="F45" s="96">
        <v>800000</v>
      </c>
      <c r="G45" s="97"/>
    </row>
    <row r="46" spans="1:7">
      <c r="A46" s="85" t="s">
        <v>1809</v>
      </c>
      <c r="B46" s="78">
        <v>0</v>
      </c>
      <c r="C46" s="78">
        <v>0</v>
      </c>
      <c r="D46" s="96"/>
      <c r="E46" s="96"/>
      <c r="F46" s="96"/>
      <c r="G46" s="97"/>
    </row>
    <row r="47" spans="1:7">
      <c r="A47" s="84" t="s">
        <v>1693</v>
      </c>
      <c r="B47" s="78">
        <v>0</v>
      </c>
      <c r="D47" s="96">
        <v>2000000</v>
      </c>
      <c r="E47" s="96">
        <v>0</v>
      </c>
      <c r="F47" s="96"/>
      <c r="G47" s="97"/>
    </row>
    <row r="48" spans="1:7">
      <c r="A48" s="85" t="s">
        <v>1694</v>
      </c>
      <c r="B48" s="78">
        <v>0</v>
      </c>
      <c r="D48" s="96">
        <v>2000000</v>
      </c>
      <c r="E48" s="96">
        <v>0</v>
      </c>
      <c r="F48" s="96"/>
      <c r="G48" s="97"/>
    </row>
    <row r="49" spans="1:7">
      <c r="A49" s="89" t="s">
        <v>1608</v>
      </c>
      <c r="B49" s="78">
        <v>0</v>
      </c>
      <c r="D49" s="96">
        <v>2000000</v>
      </c>
      <c r="E49" s="96">
        <v>0</v>
      </c>
      <c r="F49" s="96"/>
      <c r="G49" s="97"/>
    </row>
    <row r="50" spans="1:7">
      <c r="A50" s="84" t="s">
        <v>1698</v>
      </c>
      <c r="B50" s="78">
        <v>235000</v>
      </c>
      <c r="C50" s="78">
        <v>0</v>
      </c>
      <c r="D50" s="96"/>
      <c r="E50" s="96"/>
      <c r="F50" s="96">
        <v>1300000</v>
      </c>
      <c r="G50" s="97"/>
    </row>
    <row r="51" spans="1:7">
      <c r="A51" s="85" t="s">
        <v>1707</v>
      </c>
      <c r="B51" s="78">
        <v>235000</v>
      </c>
      <c r="C51" s="78">
        <v>0</v>
      </c>
      <c r="D51" s="96"/>
      <c r="E51" s="96"/>
      <c r="F51" s="96">
        <v>1300000</v>
      </c>
      <c r="G51" s="97"/>
    </row>
    <row r="52" spans="1:7">
      <c r="A52" s="85" t="s">
        <v>1811</v>
      </c>
      <c r="B52" s="78">
        <v>0</v>
      </c>
      <c r="C52" s="78">
        <v>0</v>
      </c>
      <c r="D52" s="96"/>
      <c r="E52" s="96"/>
      <c r="F52" s="96"/>
      <c r="G52" s="97"/>
    </row>
    <row r="53" spans="1:7">
      <c r="A53" s="85" t="s">
        <v>1758</v>
      </c>
      <c r="B53" s="78">
        <v>0</v>
      </c>
      <c r="C53" s="78">
        <v>0</v>
      </c>
      <c r="D53" s="96"/>
      <c r="E53" s="96"/>
      <c r="F53" s="96"/>
      <c r="G53" s="97"/>
    </row>
    <row r="54" spans="1:7">
      <c r="A54" s="85" t="s">
        <v>1709</v>
      </c>
      <c r="B54" s="78">
        <v>0</v>
      </c>
      <c r="C54" s="78">
        <v>0</v>
      </c>
      <c r="D54" s="96"/>
      <c r="E54" s="96"/>
      <c r="F54" s="96"/>
      <c r="G54" s="97"/>
    </row>
    <row r="55" spans="1:7">
      <c r="A55" s="84" t="s">
        <v>1792</v>
      </c>
      <c r="B55" s="78">
        <v>0</v>
      </c>
      <c r="C55" s="78">
        <v>0</v>
      </c>
      <c r="D55" s="96"/>
      <c r="E55" s="96"/>
      <c r="F55" s="96"/>
      <c r="G55" s="97"/>
    </row>
    <row r="56" spans="1:7">
      <c r="A56" s="85" t="s">
        <v>1781</v>
      </c>
      <c r="B56" s="78">
        <v>0</v>
      </c>
      <c r="C56" s="78">
        <v>0</v>
      </c>
      <c r="D56" s="96"/>
      <c r="E56" s="96"/>
      <c r="F56" s="96"/>
      <c r="G56" s="97"/>
    </row>
    <row r="57" spans="1:7">
      <c r="A57" s="85" t="s">
        <v>1758</v>
      </c>
      <c r="B57" s="78">
        <v>0</v>
      </c>
      <c r="C57" s="78">
        <v>0</v>
      </c>
      <c r="D57" s="96"/>
      <c r="E57" s="96"/>
      <c r="F57" s="96"/>
      <c r="G57" s="97"/>
    </row>
    <row r="58" spans="1:7">
      <c r="A58" s="83" t="s">
        <v>1452</v>
      </c>
      <c r="B58" s="78">
        <v>500000</v>
      </c>
      <c r="C58" s="78">
        <v>143146.75</v>
      </c>
      <c r="D58" s="96">
        <v>1300000</v>
      </c>
      <c r="E58" s="96"/>
      <c r="F58" s="96">
        <v>700000</v>
      </c>
      <c r="G58" s="97"/>
    </row>
    <row r="59" spans="1:7">
      <c r="A59" s="84" t="s">
        <v>1806</v>
      </c>
      <c r="B59" s="78">
        <v>0</v>
      </c>
      <c r="C59" s="78">
        <v>0</v>
      </c>
      <c r="D59" s="96">
        <v>420000</v>
      </c>
      <c r="E59" s="96"/>
      <c r="F59" s="96"/>
      <c r="G59" s="97"/>
    </row>
    <row r="60" spans="1:7">
      <c r="A60" s="85" t="s">
        <v>1694</v>
      </c>
      <c r="B60" s="78">
        <v>0</v>
      </c>
      <c r="C60" s="78">
        <v>0</v>
      </c>
      <c r="D60" s="96">
        <v>120000</v>
      </c>
      <c r="E60" s="96"/>
      <c r="F60" s="96"/>
      <c r="G60" s="97"/>
    </row>
    <row r="61" spans="1:7">
      <c r="A61" s="89" t="s">
        <v>1608</v>
      </c>
      <c r="B61" s="78">
        <v>0</v>
      </c>
      <c r="C61" s="78">
        <v>0</v>
      </c>
      <c r="D61" s="96">
        <v>120000</v>
      </c>
      <c r="E61" s="96"/>
      <c r="F61" s="96"/>
      <c r="G61" s="97"/>
    </row>
    <row r="62" spans="1:7">
      <c r="A62" s="85" t="s">
        <v>1699</v>
      </c>
      <c r="B62" s="78">
        <v>0</v>
      </c>
      <c r="C62" s="78">
        <v>0</v>
      </c>
      <c r="D62" s="96">
        <v>300000</v>
      </c>
      <c r="E62" s="96"/>
      <c r="F62" s="96"/>
      <c r="G62" s="97"/>
    </row>
    <row r="63" spans="1:7">
      <c r="A63" s="85" t="s">
        <v>1833</v>
      </c>
      <c r="B63" s="78">
        <v>0</v>
      </c>
      <c r="C63" s="78">
        <v>0</v>
      </c>
      <c r="D63" s="96"/>
      <c r="E63" s="96"/>
      <c r="F63" s="96"/>
      <c r="G63" s="97"/>
    </row>
    <row r="64" spans="1:7">
      <c r="A64" s="85" t="s">
        <v>1834</v>
      </c>
      <c r="B64" s="78">
        <v>0</v>
      </c>
      <c r="C64" s="78">
        <v>0</v>
      </c>
      <c r="D64" s="96"/>
      <c r="E64" s="96"/>
      <c r="F64" s="96"/>
      <c r="G64" s="97"/>
    </row>
    <row r="65" spans="1:7">
      <c r="A65" s="84" t="s">
        <v>1698</v>
      </c>
      <c r="B65" s="78">
        <v>500000</v>
      </c>
      <c r="C65" s="78">
        <v>143146.75</v>
      </c>
      <c r="D65" s="96">
        <v>880000</v>
      </c>
      <c r="E65" s="96"/>
      <c r="F65" s="96">
        <v>700000</v>
      </c>
      <c r="G65" s="97"/>
    </row>
    <row r="66" spans="1:7">
      <c r="A66" s="85" t="s">
        <v>1699</v>
      </c>
      <c r="B66" s="78">
        <v>336800</v>
      </c>
      <c r="C66" s="78">
        <v>0</v>
      </c>
      <c r="D66" s="96"/>
      <c r="E66" s="96"/>
      <c r="F66" s="96"/>
      <c r="G66" s="97"/>
    </row>
    <row r="67" spans="1:7">
      <c r="A67" s="85" t="s">
        <v>1781</v>
      </c>
      <c r="B67" s="78">
        <v>163200</v>
      </c>
      <c r="C67" s="78">
        <v>143146.75</v>
      </c>
      <c r="D67" s="96"/>
      <c r="E67" s="96"/>
      <c r="F67" s="96"/>
      <c r="G67" s="97"/>
    </row>
    <row r="68" spans="1:7">
      <c r="A68" s="85" t="s">
        <v>1835</v>
      </c>
      <c r="B68" s="78">
        <v>0</v>
      </c>
      <c r="C68" s="78">
        <v>0</v>
      </c>
      <c r="D68" s="96">
        <v>800000</v>
      </c>
      <c r="E68" s="96"/>
      <c r="F68" s="96">
        <v>300000</v>
      </c>
      <c r="G68" s="97"/>
    </row>
    <row r="69" spans="1:7">
      <c r="A69" s="85" t="s">
        <v>1808</v>
      </c>
      <c r="B69" s="78">
        <v>0</v>
      </c>
      <c r="D69" s="96">
        <v>80000</v>
      </c>
      <c r="E69" s="96"/>
      <c r="F69" s="96">
        <v>400000</v>
      </c>
      <c r="G69" s="97"/>
    </row>
    <row r="70" spans="1:7">
      <c r="A70" s="85" t="s">
        <v>1836</v>
      </c>
      <c r="B70" s="78">
        <v>0</v>
      </c>
      <c r="C70" s="78">
        <v>0</v>
      </c>
      <c r="D70" s="96"/>
      <c r="E70" s="96"/>
      <c r="F70" s="96"/>
      <c r="G70" s="97"/>
    </row>
    <row r="71" spans="1:7">
      <c r="A71" s="83" t="s">
        <v>1453</v>
      </c>
      <c r="B71" s="78">
        <v>0</v>
      </c>
      <c r="C71" s="78">
        <v>0</v>
      </c>
      <c r="D71" s="96"/>
      <c r="E71" s="96"/>
      <c r="F71" s="96"/>
      <c r="G71" s="97"/>
    </row>
    <row r="72" spans="1:7">
      <c r="A72" s="83" t="s">
        <v>1454</v>
      </c>
      <c r="B72" s="78">
        <v>300000</v>
      </c>
      <c r="C72" s="78">
        <v>1443.41</v>
      </c>
      <c r="D72" s="96"/>
      <c r="E72" s="96"/>
      <c r="F72" s="96"/>
      <c r="G72" s="97"/>
    </row>
    <row r="73" spans="1:7">
      <c r="A73" s="83" t="s">
        <v>1455</v>
      </c>
      <c r="B73" s="78">
        <v>0</v>
      </c>
      <c r="C73" s="78">
        <v>0</v>
      </c>
      <c r="D73" s="96"/>
      <c r="E73" s="96"/>
      <c r="F73" s="96"/>
      <c r="G73" s="97"/>
    </row>
    <row r="74" spans="1:7">
      <c r="A74" s="83" t="s">
        <v>1456</v>
      </c>
      <c r="B74" s="78">
        <v>1625000</v>
      </c>
      <c r="C74" s="78">
        <v>0</v>
      </c>
      <c r="D74" s="96"/>
      <c r="E74" s="96"/>
      <c r="F74" s="96"/>
      <c r="G74" s="97"/>
    </row>
    <row r="75" spans="1:7">
      <c r="A75" s="83" t="s">
        <v>1458</v>
      </c>
      <c r="B75" s="78">
        <v>400000</v>
      </c>
      <c r="C75" s="78">
        <v>0</v>
      </c>
      <c r="D75" s="96"/>
      <c r="E75" s="96"/>
      <c r="F75" s="96"/>
      <c r="G75" s="97"/>
    </row>
    <row r="76" spans="1:7">
      <c r="A76" s="84" t="s">
        <v>1806</v>
      </c>
      <c r="B76" s="78">
        <v>0</v>
      </c>
      <c r="C76" s="78">
        <v>0</v>
      </c>
      <c r="D76" s="96"/>
      <c r="E76" s="96"/>
      <c r="F76" s="96"/>
      <c r="G76" s="97"/>
    </row>
    <row r="77" spans="1:7">
      <c r="A77" s="85" t="s">
        <v>1694</v>
      </c>
      <c r="B77" s="78">
        <v>0</v>
      </c>
      <c r="C77" s="78">
        <v>0</v>
      </c>
      <c r="D77" s="96"/>
      <c r="E77" s="96"/>
      <c r="F77" s="96"/>
      <c r="G77" s="97"/>
    </row>
    <row r="78" spans="1:7">
      <c r="A78" s="89" t="s">
        <v>1609</v>
      </c>
      <c r="B78" s="78">
        <v>0</v>
      </c>
      <c r="C78" s="78">
        <v>0</v>
      </c>
      <c r="D78" s="96"/>
      <c r="E78" s="96"/>
      <c r="F78" s="96"/>
      <c r="G78" s="97"/>
    </row>
    <row r="79" spans="1:7">
      <c r="A79" s="84" t="s">
        <v>1693</v>
      </c>
      <c r="B79" s="78">
        <v>400000</v>
      </c>
      <c r="C79" s="78">
        <v>0</v>
      </c>
      <c r="D79" s="96"/>
      <c r="E79" s="96"/>
      <c r="F79" s="96"/>
      <c r="G79" s="97"/>
    </row>
    <row r="80" spans="1:7">
      <c r="A80" s="85" t="s">
        <v>1694</v>
      </c>
      <c r="B80" s="78">
        <v>400000</v>
      </c>
      <c r="C80" s="78">
        <v>0</v>
      </c>
      <c r="D80" s="96"/>
      <c r="E80" s="96"/>
      <c r="F80" s="96"/>
      <c r="G80" s="97"/>
    </row>
    <row r="81" spans="1:7">
      <c r="A81" s="89" t="s">
        <v>1609</v>
      </c>
      <c r="B81" s="78">
        <v>400000</v>
      </c>
      <c r="C81" s="78">
        <v>0</v>
      </c>
      <c r="D81" s="96"/>
      <c r="E81" s="96"/>
      <c r="F81" s="96"/>
      <c r="G81" s="97"/>
    </row>
    <row r="82" spans="1:7">
      <c r="A82" s="83" t="s">
        <v>1459</v>
      </c>
      <c r="B82" s="78">
        <v>0</v>
      </c>
      <c r="C82" s="78">
        <v>0</v>
      </c>
      <c r="D82" s="96"/>
      <c r="E82" s="96"/>
      <c r="F82" s="96"/>
      <c r="G82" s="97"/>
    </row>
    <row r="83" spans="1:7">
      <c r="A83" s="83" t="s">
        <v>1460</v>
      </c>
      <c r="B83" s="78">
        <v>0</v>
      </c>
      <c r="C83" s="78">
        <v>0</v>
      </c>
      <c r="D83" s="96"/>
      <c r="E83" s="96"/>
      <c r="F83" s="96"/>
      <c r="G83" s="97"/>
    </row>
    <row r="84" spans="1:7">
      <c r="A84" s="84" t="s">
        <v>1806</v>
      </c>
      <c r="B84" s="78">
        <v>0</v>
      </c>
      <c r="C84" s="78">
        <v>0</v>
      </c>
      <c r="D84" s="96"/>
      <c r="E84" s="96"/>
      <c r="F84" s="96"/>
      <c r="G84" s="97"/>
    </row>
    <row r="85" spans="1:7">
      <c r="A85" s="85" t="s">
        <v>1694</v>
      </c>
      <c r="B85" s="78">
        <v>0</v>
      </c>
      <c r="C85" s="78">
        <v>0</v>
      </c>
      <c r="D85" s="96"/>
      <c r="E85" s="96"/>
      <c r="F85" s="96"/>
      <c r="G85" s="97"/>
    </row>
    <row r="86" spans="1:7">
      <c r="A86" s="89" t="s">
        <v>1609</v>
      </c>
      <c r="B86" s="78">
        <v>0</v>
      </c>
      <c r="C86" s="78">
        <v>0</v>
      </c>
      <c r="D86" s="96"/>
      <c r="E86" s="96"/>
      <c r="F86" s="96"/>
      <c r="G86" s="97"/>
    </row>
    <row r="87" spans="1:7">
      <c r="A87" s="84" t="s">
        <v>1698</v>
      </c>
      <c r="B87" s="78">
        <v>0</v>
      </c>
      <c r="C87" s="78">
        <v>0</v>
      </c>
      <c r="D87" s="96"/>
      <c r="E87" s="96"/>
      <c r="F87" s="96"/>
      <c r="G87" s="97"/>
    </row>
    <row r="88" spans="1:7">
      <c r="A88" s="85" t="s">
        <v>1700</v>
      </c>
      <c r="B88" s="78">
        <v>0</v>
      </c>
      <c r="C88" s="78">
        <v>0</v>
      </c>
      <c r="D88" s="96"/>
      <c r="E88" s="96"/>
      <c r="F88" s="96"/>
      <c r="G88" s="97"/>
    </row>
    <row r="89" spans="1:7">
      <c r="A89" s="89" t="s">
        <v>1609</v>
      </c>
      <c r="B89" s="78">
        <v>0</v>
      </c>
      <c r="C89" s="78">
        <v>0</v>
      </c>
      <c r="G89" s="97"/>
    </row>
    <row r="90" spans="1:7">
      <c r="A90" s="85" t="s">
        <v>1835</v>
      </c>
      <c r="B90" s="78">
        <v>0</v>
      </c>
      <c r="C90" s="78">
        <v>0</v>
      </c>
      <c r="D90" s="96"/>
      <c r="E90" s="96"/>
      <c r="F90" s="96"/>
      <c r="G90" s="97"/>
    </row>
    <row r="91" spans="1:7">
      <c r="A91" s="83" t="s">
        <v>1463</v>
      </c>
      <c r="B91" s="78">
        <v>300000</v>
      </c>
      <c r="C91" s="78">
        <v>30604.799999999996</v>
      </c>
      <c r="D91" s="96">
        <v>150000</v>
      </c>
      <c r="E91" s="96">
        <v>250000</v>
      </c>
      <c r="F91" s="96">
        <v>300000</v>
      </c>
      <c r="G91" s="97"/>
    </row>
    <row r="92" spans="1:7">
      <c r="A92" s="83" t="s">
        <v>1464</v>
      </c>
      <c r="B92" s="78">
        <v>566460</v>
      </c>
      <c r="C92" s="78">
        <v>0</v>
      </c>
      <c r="D92" s="96">
        <v>11910000</v>
      </c>
      <c r="E92" s="96">
        <v>2050000</v>
      </c>
      <c r="F92" s="96">
        <v>2050000</v>
      </c>
      <c r="G92" s="97"/>
    </row>
    <row r="93" spans="1:7">
      <c r="A93" s="84" t="s">
        <v>1806</v>
      </c>
      <c r="B93" s="78">
        <v>0</v>
      </c>
      <c r="C93" s="78">
        <v>0</v>
      </c>
      <c r="D93" s="96">
        <v>11860000</v>
      </c>
      <c r="E93" s="96">
        <v>2000000</v>
      </c>
      <c r="F93" s="96">
        <v>2000000</v>
      </c>
      <c r="G93" s="97"/>
    </row>
    <row r="94" spans="1:7">
      <c r="A94" s="85" t="s">
        <v>1851</v>
      </c>
      <c r="B94" s="78">
        <v>0</v>
      </c>
      <c r="C94" s="78">
        <v>0</v>
      </c>
      <c r="D94" s="96">
        <v>11860000</v>
      </c>
      <c r="E94" s="96">
        <v>2000000</v>
      </c>
      <c r="F94" s="96">
        <v>2000000</v>
      </c>
      <c r="G94" s="97"/>
    </row>
    <row r="95" spans="1:7">
      <c r="A95" s="85" t="s">
        <v>1808</v>
      </c>
      <c r="B95" s="78">
        <v>0</v>
      </c>
      <c r="C95" s="78">
        <v>0</v>
      </c>
      <c r="D95" s="96"/>
      <c r="E95" s="96"/>
      <c r="F95" s="96"/>
      <c r="G95" s="97"/>
    </row>
    <row r="96" spans="1:7">
      <c r="A96" s="85" t="s">
        <v>1852</v>
      </c>
      <c r="B96" s="78">
        <v>0</v>
      </c>
      <c r="C96" s="78">
        <v>0</v>
      </c>
      <c r="D96" s="96"/>
      <c r="E96" s="96"/>
      <c r="F96" s="96"/>
      <c r="G96" s="97"/>
    </row>
    <row r="97" spans="1:7">
      <c r="A97" s="84" t="s">
        <v>1698</v>
      </c>
      <c r="B97" s="78">
        <v>566460</v>
      </c>
      <c r="C97" s="78">
        <v>0</v>
      </c>
      <c r="D97" s="96">
        <v>50000</v>
      </c>
      <c r="E97" s="96">
        <v>50000</v>
      </c>
      <c r="F97" s="96">
        <v>50000</v>
      </c>
      <c r="G97" s="97"/>
    </row>
    <row r="98" spans="1:7">
      <c r="A98" s="85" t="s">
        <v>1851</v>
      </c>
      <c r="B98" s="78">
        <v>0</v>
      </c>
      <c r="C98" s="78">
        <v>0</v>
      </c>
      <c r="D98" s="96"/>
      <c r="E98" s="96"/>
      <c r="F98" s="96"/>
      <c r="G98" s="97"/>
    </row>
    <row r="99" spans="1:7">
      <c r="A99" s="85" t="s">
        <v>1707</v>
      </c>
      <c r="B99" s="78">
        <v>0</v>
      </c>
      <c r="C99" s="78">
        <v>0</v>
      </c>
      <c r="D99" s="96">
        <v>50000</v>
      </c>
      <c r="E99" s="96">
        <v>50000</v>
      </c>
      <c r="F99" s="96">
        <v>50000</v>
      </c>
      <c r="G99" s="97"/>
    </row>
    <row r="100" spans="1:7">
      <c r="A100" s="85" t="s">
        <v>1808</v>
      </c>
      <c r="B100" s="78">
        <v>566460</v>
      </c>
      <c r="C100" s="78">
        <v>0</v>
      </c>
      <c r="D100" s="96"/>
      <c r="E100" s="96"/>
      <c r="F100" s="96"/>
      <c r="G100" s="97"/>
    </row>
    <row r="101" spans="1:7">
      <c r="A101" s="85" t="s">
        <v>1709</v>
      </c>
      <c r="B101" s="78">
        <v>0</v>
      </c>
      <c r="C101" s="78">
        <v>0</v>
      </c>
      <c r="D101" s="96"/>
      <c r="E101" s="96"/>
      <c r="F101" s="96"/>
      <c r="G101" s="97"/>
    </row>
    <row r="102" spans="1:7">
      <c r="A102" s="83" t="s">
        <v>1465</v>
      </c>
      <c r="B102" s="78">
        <v>30580000</v>
      </c>
      <c r="C102" s="78">
        <v>816472.28999999992</v>
      </c>
      <c r="D102" s="96">
        <v>18733714</v>
      </c>
      <c r="E102" s="96">
        <v>20034230</v>
      </c>
      <c r="F102" s="96">
        <v>20913452</v>
      </c>
      <c r="G102" s="97"/>
    </row>
    <row r="103" spans="1:7">
      <c r="A103" s="84" t="s">
        <v>1806</v>
      </c>
      <c r="B103" s="78">
        <v>29330000</v>
      </c>
      <c r="C103" s="78">
        <v>797112.72</v>
      </c>
      <c r="D103" s="96">
        <v>11257314</v>
      </c>
      <c r="E103" s="96">
        <v>18434230</v>
      </c>
      <c r="F103" s="96">
        <v>19263452</v>
      </c>
      <c r="G103" s="97"/>
    </row>
    <row r="104" spans="1:7">
      <c r="A104" s="85" t="s">
        <v>1694</v>
      </c>
      <c r="B104" s="78">
        <v>0</v>
      </c>
      <c r="D104" s="96">
        <v>150000</v>
      </c>
      <c r="E104" s="96">
        <v>0</v>
      </c>
      <c r="F104" s="96">
        <v>0</v>
      </c>
      <c r="G104" s="97"/>
    </row>
    <row r="105" spans="1:7">
      <c r="A105" s="89" t="s">
        <v>1610</v>
      </c>
      <c r="B105" s="78">
        <v>0</v>
      </c>
      <c r="D105" s="96">
        <v>150000</v>
      </c>
      <c r="E105" s="96">
        <v>0</v>
      </c>
      <c r="F105" s="96">
        <v>0</v>
      </c>
      <c r="G105" s="97"/>
    </row>
    <row r="106" spans="1:7">
      <c r="A106" s="85" t="s">
        <v>1851</v>
      </c>
      <c r="B106" s="78">
        <v>27250000</v>
      </c>
      <c r="C106" s="78">
        <v>797112.72</v>
      </c>
      <c r="D106" s="96">
        <v>11107314</v>
      </c>
      <c r="E106" s="96">
        <v>18434230</v>
      </c>
      <c r="F106" s="96">
        <v>19263452</v>
      </c>
      <c r="G106" s="97"/>
    </row>
    <row r="107" spans="1:7">
      <c r="A107" s="85" t="s">
        <v>1860</v>
      </c>
      <c r="B107" s="78">
        <v>2080000</v>
      </c>
      <c r="C107" s="78">
        <v>0</v>
      </c>
      <c r="D107" s="96"/>
      <c r="E107" s="96"/>
      <c r="F107" s="96"/>
      <c r="G107" s="97"/>
    </row>
    <row r="108" spans="1:7">
      <c r="A108" s="85" t="s">
        <v>1808</v>
      </c>
      <c r="B108" s="78">
        <v>0</v>
      </c>
      <c r="C108" s="78">
        <v>0</v>
      </c>
      <c r="D108" s="96"/>
      <c r="E108" s="96"/>
      <c r="F108" s="96"/>
      <c r="G108" s="97"/>
    </row>
    <row r="109" spans="1:7">
      <c r="A109" s="85" t="s">
        <v>1852</v>
      </c>
      <c r="B109" s="78">
        <v>0</v>
      </c>
      <c r="C109" s="78">
        <v>0</v>
      </c>
      <c r="D109" s="96"/>
      <c r="E109" s="96"/>
      <c r="F109" s="96"/>
      <c r="G109" s="97"/>
    </row>
    <row r="110" spans="1:7">
      <c r="A110" s="85" t="s">
        <v>1834</v>
      </c>
      <c r="B110" s="78">
        <v>0</v>
      </c>
      <c r="C110" s="78">
        <v>0</v>
      </c>
      <c r="D110" s="96"/>
      <c r="E110" s="96"/>
      <c r="F110" s="96"/>
      <c r="G110" s="97"/>
    </row>
    <row r="111" spans="1:7">
      <c r="A111" s="84" t="s">
        <v>1693</v>
      </c>
      <c r="B111" s="78">
        <v>0</v>
      </c>
      <c r="D111" s="96">
        <v>600000</v>
      </c>
      <c r="E111" s="96">
        <v>200000</v>
      </c>
      <c r="F111" s="96">
        <v>0</v>
      </c>
      <c r="G111" s="97"/>
    </row>
    <row r="112" spans="1:7">
      <c r="A112" s="85" t="s">
        <v>1835</v>
      </c>
      <c r="B112" s="78">
        <v>0</v>
      </c>
      <c r="D112" s="96">
        <v>600000</v>
      </c>
      <c r="E112" s="96">
        <v>200000</v>
      </c>
      <c r="F112" s="96">
        <v>0</v>
      </c>
      <c r="G112" s="97"/>
    </row>
    <row r="113" spans="1:7">
      <c r="A113" s="84" t="s">
        <v>1698</v>
      </c>
      <c r="B113" s="78">
        <v>1250000</v>
      </c>
      <c r="C113" s="78">
        <v>19359.57</v>
      </c>
      <c r="D113" s="96">
        <v>6876400</v>
      </c>
      <c r="E113" s="96">
        <v>1400000</v>
      </c>
      <c r="F113" s="96">
        <v>1650000</v>
      </c>
      <c r="G113" s="97"/>
    </row>
    <row r="114" spans="1:7">
      <c r="A114" s="85" t="s">
        <v>1851</v>
      </c>
      <c r="B114" s="78">
        <v>0</v>
      </c>
      <c r="C114" s="78">
        <v>0</v>
      </c>
      <c r="D114" s="96">
        <v>1150000</v>
      </c>
      <c r="E114" s="96">
        <v>150000</v>
      </c>
      <c r="F114" s="96">
        <v>400000</v>
      </c>
      <c r="G114" s="97"/>
    </row>
    <row r="115" spans="1:7">
      <c r="A115" s="85" t="s">
        <v>1860</v>
      </c>
      <c r="B115" s="78">
        <v>150000</v>
      </c>
      <c r="C115" s="78">
        <v>0</v>
      </c>
      <c r="D115" s="96">
        <v>4720000</v>
      </c>
      <c r="E115" s="96">
        <v>1000000</v>
      </c>
      <c r="F115" s="96">
        <v>1000000</v>
      </c>
      <c r="G115" s="97"/>
    </row>
    <row r="116" spans="1:7">
      <c r="A116" s="85" t="s">
        <v>1699</v>
      </c>
      <c r="B116" s="78">
        <v>0</v>
      </c>
      <c r="C116" s="78">
        <v>0</v>
      </c>
      <c r="D116" s="96"/>
      <c r="E116" s="96"/>
      <c r="F116" s="96"/>
      <c r="G116" s="97"/>
    </row>
    <row r="117" spans="1:7">
      <c r="A117" s="85" t="s">
        <v>1757</v>
      </c>
      <c r="B117" s="78">
        <v>150000</v>
      </c>
      <c r="C117" s="78">
        <v>19359.57</v>
      </c>
      <c r="D117" s="96"/>
      <c r="E117" s="96"/>
      <c r="F117" s="96"/>
      <c r="G117" s="97"/>
    </row>
    <row r="118" spans="1:7">
      <c r="A118" s="85" t="s">
        <v>1835</v>
      </c>
      <c r="B118" s="78">
        <v>0</v>
      </c>
      <c r="D118" s="96">
        <v>100000</v>
      </c>
      <c r="E118" s="96">
        <v>100000</v>
      </c>
      <c r="F118" s="96">
        <v>100000</v>
      </c>
      <c r="G118" s="97"/>
    </row>
    <row r="119" spans="1:7">
      <c r="A119" s="85" t="s">
        <v>1707</v>
      </c>
      <c r="B119" s="78">
        <v>950000</v>
      </c>
      <c r="C119" s="78">
        <v>0</v>
      </c>
      <c r="D119" s="96">
        <v>906400</v>
      </c>
      <c r="E119" s="96">
        <v>150000</v>
      </c>
      <c r="F119" s="96">
        <v>150000</v>
      </c>
      <c r="G119" s="97"/>
    </row>
    <row r="120" spans="1:7">
      <c r="A120" s="85" t="s">
        <v>1808</v>
      </c>
      <c r="B120" s="78">
        <v>0</v>
      </c>
      <c r="C120" s="78">
        <v>0</v>
      </c>
      <c r="D120" s="96"/>
      <c r="E120" s="96"/>
      <c r="F120" s="96"/>
      <c r="G120" s="97"/>
    </row>
    <row r="121" spans="1:7">
      <c r="A121" s="85" t="s">
        <v>1709</v>
      </c>
      <c r="B121" s="78">
        <v>0</v>
      </c>
      <c r="C121" s="78">
        <v>0</v>
      </c>
      <c r="D121" s="96"/>
      <c r="E121" s="96"/>
      <c r="F121" s="96"/>
      <c r="G121" s="97"/>
    </row>
    <row r="122" spans="1:7">
      <c r="A122" s="83" t="s">
        <v>1466</v>
      </c>
      <c r="B122" s="78">
        <v>18503060</v>
      </c>
      <c r="C122" s="78">
        <v>15795162.32</v>
      </c>
      <c r="D122" s="96">
        <v>10107314</v>
      </c>
      <c r="E122" s="96">
        <v>16834230</v>
      </c>
      <c r="F122" s="96">
        <v>17263452</v>
      </c>
      <c r="G122" s="97"/>
    </row>
    <row r="123" spans="1:7">
      <c r="A123" s="84" t="s">
        <v>1806</v>
      </c>
      <c r="B123" s="78">
        <v>16385000</v>
      </c>
      <c r="C123" s="78">
        <v>15795162.32</v>
      </c>
      <c r="D123" s="96">
        <v>10107314</v>
      </c>
      <c r="E123" s="96">
        <v>16834230</v>
      </c>
      <c r="F123" s="96">
        <v>17263452</v>
      </c>
      <c r="G123" s="97"/>
    </row>
    <row r="124" spans="1:7">
      <c r="A124" s="85" t="s">
        <v>1807</v>
      </c>
      <c r="B124" s="78">
        <v>16385000</v>
      </c>
      <c r="C124" s="78">
        <v>15795162.32</v>
      </c>
      <c r="D124" s="96">
        <v>10107314</v>
      </c>
      <c r="E124" s="96">
        <v>16834230</v>
      </c>
      <c r="F124" s="96">
        <v>17263452</v>
      </c>
      <c r="G124" s="97"/>
    </row>
    <row r="125" spans="1:7">
      <c r="A125" s="84" t="s">
        <v>1693</v>
      </c>
      <c r="B125" s="78">
        <v>2118060</v>
      </c>
      <c r="C125" s="78">
        <v>0</v>
      </c>
      <c r="D125" s="96"/>
      <c r="E125" s="96"/>
      <c r="F125" s="96"/>
      <c r="G125" s="97"/>
    </row>
    <row r="126" spans="1:7">
      <c r="A126" s="85" t="s">
        <v>1837</v>
      </c>
      <c r="B126" s="78">
        <v>2118060</v>
      </c>
      <c r="C126" s="78">
        <v>0</v>
      </c>
      <c r="D126" s="96"/>
      <c r="E126" s="96"/>
      <c r="F126" s="96"/>
      <c r="G126" s="97"/>
    </row>
    <row r="127" spans="1:7">
      <c r="A127" s="82" t="s">
        <v>1345</v>
      </c>
      <c r="B127" s="78">
        <v>62184519.990000002</v>
      </c>
      <c r="C127" s="78">
        <v>21797450.390000001</v>
      </c>
      <c r="D127" s="96">
        <v>53053028</v>
      </c>
      <c r="E127" s="96">
        <v>44673460</v>
      </c>
      <c r="F127" s="96">
        <v>46531904</v>
      </c>
      <c r="G127" s="97"/>
    </row>
    <row r="128" spans="1:7">
      <c r="B128"/>
      <c r="C128"/>
      <c r="D128"/>
      <c r="E128"/>
      <c r="F128"/>
      <c r="G128" s="97"/>
    </row>
    <row r="129" spans="2:7">
      <c r="B129"/>
      <c r="C129"/>
      <c r="D129"/>
      <c r="E129"/>
      <c r="F129"/>
      <c r="G129" s="97"/>
    </row>
    <row r="130" spans="2:7">
      <c r="B130"/>
      <c r="C130"/>
      <c r="D130"/>
      <c r="E130"/>
      <c r="F130"/>
      <c r="G130" s="97"/>
    </row>
    <row r="131" spans="2:7">
      <c r="B131"/>
      <c r="C131"/>
      <c r="D131"/>
      <c r="E131"/>
      <c r="F131"/>
      <c r="G131" s="97"/>
    </row>
    <row r="132" spans="2:7">
      <c r="B132"/>
      <c r="C132"/>
      <c r="D132"/>
      <c r="E132"/>
      <c r="F132"/>
      <c r="G132" s="97"/>
    </row>
    <row r="133" spans="2:7">
      <c r="B133"/>
      <c r="C133"/>
      <c r="D133"/>
      <c r="E133"/>
      <c r="F133"/>
      <c r="G133" s="97"/>
    </row>
    <row r="134" spans="2:7">
      <c r="B134"/>
      <c r="C134"/>
      <c r="D134"/>
      <c r="E134"/>
      <c r="F134"/>
      <c r="G134" s="97"/>
    </row>
    <row r="135" spans="2:7">
      <c r="B135"/>
      <c r="C135"/>
      <c r="D135" s="97"/>
      <c r="E135" s="97"/>
      <c r="F135" s="97"/>
      <c r="G135" s="97"/>
    </row>
    <row r="136" spans="2:7">
      <c r="B136"/>
      <c r="C136"/>
      <c r="D136" s="97"/>
      <c r="E136" s="97"/>
      <c r="F136" s="97"/>
      <c r="G136" s="97"/>
    </row>
    <row r="137" spans="2:7">
      <c r="B137"/>
      <c r="C137"/>
      <c r="D137" s="97"/>
      <c r="E137" s="97"/>
      <c r="F137" s="97"/>
      <c r="G137" s="97"/>
    </row>
    <row r="138" spans="2:7">
      <c r="B138"/>
      <c r="C138"/>
      <c r="D138" s="97"/>
      <c r="E138" s="97"/>
      <c r="F138" s="97"/>
      <c r="G138" s="97"/>
    </row>
    <row r="139" spans="2:7">
      <c r="B139"/>
      <c r="C139"/>
      <c r="D139" s="97"/>
      <c r="E139" s="97"/>
      <c r="F139" s="97"/>
      <c r="G139" s="97"/>
    </row>
    <row r="140" spans="2:7">
      <c r="B140"/>
      <c r="C140"/>
      <c r="D140" s="97"/>
      <c r="E140" s="97"/>
      <c r="F140" s="97"/>
      <c r="G140" s="97"/>
    </row>
    <row r="141" spans="2:7">
      <c r="B141"/>
      <c r="C141"/>
      <c r="D141" s="97"/>
      <c r="E141" s="97"/>
      <c r="F141" s="97"/>
      <c r="G141" s="97"/>
    </row>
    <row r="142" spans="2:7">
      <c r="B142"/>
      <c r="C142"/>
      <c r="D142" s="97"/>
      <c r="E142" s="97"/>
      <c r="F142" s="97"/>
      <c r="G142" s="97"/>
    </row>
    <row r="143" spans="2:7">
      <c r="B143"/>
      <c r="C143"/>
      <c r="D143" s="97"/>
      <c r="E143" s="97"/>
      <c r="F143" s="97"/>
      <c r="G143" s="97"/>
    </row>
    <row r="144" spans="2:7">
      <c r="B144"/>
      <c r="C144"/>
      <c r="D144" s="97"/>
      <c r="E144" s="97"/>
      <c r="F144" s="97"/>
      <c r="G144" s="97"/>
    </row>
    <row r="145" spans="2:7">
      <c r="B145"/>
      <c r="C145"/>
      <c r="D145" s="97"/>
      <c r="E145" s="97"/>
      <c r="F145" s="97"/>
      <c r="G145" s="97"/>
    </row>
    <row r="146" spans="2:7">
      <c r="B146"/>
      <c r="C146"/>
      <c r="D146" s="97"/>
      <c r="E146" s="97"/>
      <c r="F146" s="97"/>
      <c r="G146" s="97"/>
    </row>
    <row r="147" spans="2:7">
      <c r="B147"/>
      <c r="C147"/>
      <c r="D147" s="97"/>
      <c r="E147" s="97"/>
      <c r="F147" s="97"/>
      <c r="G147" s="97"/>
    </row>
    <row r="148" spans="2:7">
      <c r="B148"/>
      <c r="C148"/>
      <c r="D148" s="97"/>
      <c r="E148" s="97"/>
      <c r="F148" s="97"/>
      <c r="G148" s="97"/>
    </row>
    <row r="149" spans="2:7">
      <c r="B149"/>
      <c r="C149"/>
      <c r="D149" s="97"/>
      <c r="E149" s="97"/>
      <c r="F149" s="97"/>
      <c r="G149" s="97"/>
    </row>
    <row r="150" spans="2:7">
      <c r="B150"/>
      <c r="C150"/>
      <c r="D150" s="97"/>
      <c r="E150" s="97"/>
      <c r="F150" s="97"/>
      <c r="G150" s="97"/>
    </row>
    <row r="151" spans="2:7">
      <c r="B151"/>
      <c r="C151"/>
      <c r="D151" s="97"/>
      <c r="E151" s="97"/>
      <c r="F151" s="97"/>
      <c r="G151" s="97"/>
    </row>
    <row r="152" spans="2:7">
      <c r="B152"/>
      <c r="C152"/>
      <c r="D152" s="97"/>
      <c r="E152" s="97"/>
      <c r="F152" s="97"/>
      <c r="G152" s="97"/>
    </row>
    <row r="153" spans="2:7">
      <c r="B153"/>
      <c r="C153"/>
      <c r="D153" s="97"/>
      <c r="E153" s="97"/>
      <c r="F153" s="97"/>
      <c r="G153" s="97"/>
    </row>
    <row r="154" spans="2:7">
      <c r="B154"/>
      <c r="C154"/>
      <c r="D154" s="97"/>
      <c r="E154" s="97"/>
      <c r="F154" s="97"/>
      <c r="G154" s="97"/>
    </row>
    <row r="155" spans="2:7">
      <c r="B155"/>
      <c r="C155"/>
      <c r="D155" s="97"/>
      <c r="E155" s="97"/>
      <c r="F155" s="97"/>
      <c r="G155" s="97"/>
    </row>
    <row r="156" spans="2:7">
      <c r="B156"/>
      <c r="C156"/>
      <c r="D156" s="97"/>
      <c r="E156" s="97"/>
      <c r="F156" s="97"/>
      <c r="G156" s="97"/>
    </row>
    <row r="157" spans="2:7">
      <c r="B157"/>
      <c r="C157"/>
      <c r="D157" s="97"/>
      <c r="E157" s="97"/>
      <c r="F157" s="97"/>
      <c r="G157" s="97"/>
    </row>
    <row r="158" spans="2:7">
      <c r="B158"/>
      <c r="C158"/>
      <c r="D158" s="97"/>
      <c r="E158" s="97"/>
      <c r="F158" s="97"/>
      <c r="G158" s="97"/>
    </row>
    <row r="159" spans="2:7">
      <c r="B159"/>
      <c r="C159"/>
      <c r="D159" s="97"/>
      <c r="E159" s="97"/>
      <c r="F159" s="97"/>
      <c r="G159" s="97"/>
    </row>
    <row r="160" spans="2:7">
      <c r="B160"/>
      <c r="C160"/>
      <c r="D160" s="97"/>
      <c r="E160" s="97"/>
      <c r="F160" s="97"/>
      <c r="G160" s="97"/>
    </row>
    <row r="161" spans="2:7">
      <c r="B161"/>
      <c r="C161"/>
      <c r="D161" s="97"/>
      <c r="E161" s="97"/>
      <c r="F161" s="97"/>
      <c r="G161" s="97"/>
    </row>
    <row r="162" spans="2:7">
      <c r="B162"/>
      <c r="C162"/>
      <c r="D162" s="97"/>
      <c r="E162" s="97"/>
      <c r="F162" s="97"/>
      <c r="G162" s="97"/>
    </row>
    <row r="163" spans="2:7">
      <c r="B163"/>
      <c r="C163"/>
      <c r="D163" s="97"/>
      <c r="E163" s="97"/>
      <c r="F163" s="97"/>
      <c r="G163" s="97"/>
    </row>
    <row r="164" spans="2:7">
      <c r="B164"/>
      <c r="C164"/>
      <c r="D164" s="97"/>
      <c r="E164" s="97"/>
      <c r="F164" s="97"/>
      <c r="G164" s="97"/>
    </row>
    <row r="165" spans="2:7">
      <c r="B165"/>
      <c r="C165"/>
      <c r="D165" s="97"/>
      <c r="E165" s="97"/>
      <c r="F165" s="97"/>
      <c r="G165" s="97"/>
    </row>
    <row r="166" spans="2:7">
      <c r="B166"/>
      <c r="C166"/>
      <c r="D166" s="97"/>
      <c r="E166" s="97"/>
      <c r="F166" s="97"/>
      <c r="G166" s="97"/>
    </row>
    <row r="167" spans="2:7">
      <c r="B167"/>
      <c r="C167"/>
      <c r="D167" s="97"/>
      <c r="E167" s="97"/>
      <c r="F167" s="97"/>
      <c r="G167" s="97"/>
    </row>
    <row r="168" spans="2:7">
      <c r="B168"/>
      <c r="C168"/>
      <c r="D168" s="97"/>
      <c r="E168" s="97"/>
      <c r="F168" s="97"/>
      <c r="G168" s="97"/>
    </row>
    <row r="169" spans="2:7">
      <c r="B169"/>
      <c r="C169"/>
      <c r="D169" s="97"/>
      <c r="E169" s="97"/>
      <c r="F169" s="97"/>
      <c r="G169" s="97"/>
    </row>
    <row r="170" spans="2:7">
      <c r="B170"/>
      <c r="C170"/>
      <c r="D170" s="97"/>
      <c r="E170" s="97"/>
      <c r="F170" s="97"/>
      <c r="G170" s="97"/>
    </row>
    <row r="171" spans="2:7">
      <c r="B171"/>
      <c r="C171"/>
      <c r="D171" s="97"/>
      <c r="E171" s="97"/>
      <c r="F171" s="97"/>
      <c r="G171" s="97"/>
    </row>
    <row r="172" spans="2:7">
      <c r="B172"/>
      <c r="C172"/>
      <c r="D172" s="97"/>
      <c r="E172" s="97"/>
      <c r="F172" s="97"/>
      <c r="G172" s="97"/>
    </row>
    <row r="173" spans="2:7">
      <c r="B173"/>
      <c r="C173"/>
      <c r="D173" s="97"/>
      <c r="E173" s="97"/>
      <c r="F173" s="97"/>
      <c r="G173" s="97"/>
    </row>
    <row r="174" spans="2:7">
      <c r="B174"/>
      <c r="C174"/>
      <c r="D174" s="97"/>
      <c r="E174" s="97"/>
      <c r="F174" s="97"/>
      <c r="G174" s="97"/>
    </row>
    <row r="175" spans="2:7">
      <c r="B175"/>
      <c r="C175"/>
      <c r="D175" s="97"/>
      <c r="E175" s="97"/>
      <c r="F175" s="97"/>
      <c r="G175" s="97"/>
    </row>
    <row r="176" spans="2:7">
      <c r="B176"/>
      <c r="C176"/>
      <c r="D176" s="97"/>
      <c r="E176" s="97"/>
      <c r="F176" s="97"/>
      <c r="G176" s="97"/>
    </row>
    <row r="177" spans="2:7">
      <c r="B177"/>
      <c r="C177"/>
      <c r="D177" s="97"/>
      <c r="E177" s="97"/>
      <c r="F177" s="97"/>
      <c r="G177" s="97"/>
    </row>
    <row r="178" spans="2:7">
      <c r="B178"/>
      <c r="C178"/>
      <c r="D178" s="97"/>
      <c r="E178" s="97"/>
      <c r="F178" s="97"/>
      <c r="G178" s="97"/>
    </row>
    <row r="179" spans="2:7">
      <c r="B179"/>
      <c r="C179"/>
      <c r="D179" s="97"/>
      <c r="E179" s="97"/>
      <c r="F179" s="97"/>
      <c r="G179" s="97"/>
    </row>
    <row r="180" spans="2:7">
      <c r="B180"/>
      <c r="C180"/>
      <c r="D180" s="97"/>
      <c r="E180" s="97"/>
      <c r="F180" s="97"/>
      <c r="G180" s="97"/>
    </row>
    <row r="181" spans="2:7">
      <c r="B181"/>
      <c r="C181"/>
      <c r="D181" s="97"/>
      <c r="E181" s="97"/>
      <c r="F181" s="97"/>
      <c r="G181" s="97"/>
    </row>
    <row r="182" spans="2:7">
      <c r="B182"/>
      <c r="C182"/>
      <c r="D182" s="97"/>
      <c r="E182" s="97"/>
      <c r="F182" s="97"/>
      <c r="G182" s="97"/>
    </row>
    <row r="183" spans="2:7">
      <c r="B183"/>
      <c r="C183"/>
      <c r="D183" s="97"/>
      <c r="E183" s="97"/>
      <c r="F183" s="97"/>
      <c r="G183" s="97"/>
    </row>
    <row r="184" spans="2:7">
      <c r="B184"/>
      <c r="C184"/>
      <c r="D184" s="97"/>
      <c r="E184" s="97"/>
      <c r="F184" s="97"/>
      <c r="G184" s="97"/>
    </row>
    <row r="185" spans="2:7">
      <c r="B185"/>
      <c r="C185"/>
      <c r="D185" s="97"/>
      <c r="E185" s="97"/>
      <c r="F185" s="97"/>
      <c r="G185" s="97"/>
    </row>
    <row r="186" spans="2:7">
      <c r="B186"/>
      <c r="C186"/>
      <c r="D186" s="97"/>
      <c r="E186" s="97"/>
      <c r="F186" s="97"/>
      <c r="G186" s="97"/>
    </row>
    <row r="187" spans="2:7">
      <c r="B187"/>
      <c r="C187"/>
      <c r="D187" s="97"/>
      <c r="E187" s="97"/>
      <c r="F187" s="97"/>
      <c r="G187" s="97"/>
    </row>
    <row r="188" spans="2:7">
      <c r="B188"/>
      <c r="C188"/>
      <c r="D188" s="97"/>
      <c r="E188" s="97"/>
      <c r="F188" s="97"/>
      <c r="G188" s="97"/>
    </row>
    <row r="189" spans="2:7">
      <c r="B189"/>
      <c r="C189"/>
      <c r="D189" s="97"/>
      <c r="E189" s="97"/>
      <c r="F189" s="97"/>
      <c r="G189" s="97"/>
    </row>
    <row r="190" spans="2:7">
      <c r="B190"/>
      <c r="C190"/>
      <c r="D190" s="97"/>
      <c r="E190" s="97"/>
      <c r="F190" s="97"/>
      <c r="G190" s="97"/>
    </row>
    <row r="191" spans="2:7">
      <c r="B191"/>
      <c r="C191"/>
      <c r="D191" s="97"/>
      <c r="E191" s="97"/>
      <c r="F191" s="97"/>
      <c r="G191" s="97"/>
    </row>
    <row r="192" spans="2:7">
      <c r="B192"/>
      <c r="C192"/>
      <c r="D192" s="97"/>
      <c r="E192" s="97"/>
      <c r="F192" s="97"/>
      <c r="G192" s="97"/>
    </row>
    <row r="193" spans="2:7">
      <c r="B193"/>
      <c r="C193"/>
      <c r="D193" s="97"/>
      <c r="E193" s="97"/>
      <c r="F193" s="97"/>
      <c r="G193" s="97"/>
    </row>
    <row r="194" spans="2:7">
      <c r="B194"/>
      <c r="C194"/>
      <c r="D194" s="97"/>
      <c r="E194" s="97"/>
      <c r="F194" s="97"/>
      <c r="G194" s="97"/>
    </row>
    <row r="195" spans="2:7">
      <c r="B195"/>
      <c r="C195"/>
      <c r="D195" s="97"/>
      <c r="E195" s="97"/>
      <c r="F195" s="97"/>
      <c r="G195" s="97"/>
    </row>
    <row r="196" spans="2:7">
      <c r="B196"/>
      <c r="C196"/>
      <c r="D196" s="97"/>
      <c r="E196" s="97"/>
      <c r="F196" s="97"/>
      <c r="G196" s="97"/>
    </row>
    <row r="197" spans="2:7">
      <c r="B197"/>
      <c r="C197"/>
      <c r="D197" s="97"/>
      <c r="E197" s="97"/>
      <c r="F197" s="97"/>
      <c r="G197" s="97"/>
    </row>
    <row r="198" spans="2:7">
      <c r="B198"/>
      <c r="C198"/>
      <c r="D198" s="97"/>
      <c r="E198" s="97"/>
      <c r="F198" s="97"/>
      <c r="G198" s="97"/>
    </row>
    <row r="199" spans="2:7">
      <c r="B199"/>
      <c r="C199"/>
      <c r="D199" s="97"/>
      <c r="E199" s="97"/>
      <c r="F199" s="97"/>
      <c r="G199" s="97"/>
    </row>
    <row r="200" spans="2:7">
      <c r="B200"/>
      <c r="C200"/>
      <c r="D200" s="97"/>
      <c r="E200" s="97"/>
      <c r="F200" s="97"/>
      <c r="G200" s="97"/>
    </row>
    <row r="201" spans="2:7">
      <c r="B201"/>
      <c r="C201"/>
      <c r="D201" s="97"/>
      <c r="E201" s="97"/>
      <c r="F201" s="97"/>
      <c r="G201" s="97"/>
    </row>
    <row r="202" spans="2:7">
      <c r="B202"/>
      <c r="C202"/>
      <c r="D202" s="97"/>
      <c r="E202" s="97"/>
      <c r="F202" s="97"/>
      <c r="G202" s="97"/>
    </row>
    <row r="203" spans="2:7">
      <c r="B203"/>
      <c r="C203"/>
      <c r="D203" s="97"/>
      <c r="E203" s="97"/>
      <c r="F203" s="97"/>
      <c r="G203" s="97"/>
    </row>
    <row r="204" spans="2:7">
      <c r="B204"/>
      <c r="C204"/>
      <c r="D204" s="97"/>
      <c r="E204" s="97"/>
      <c r="F204" s="97"/>
      <c r="G204" s="97"/>
    </row>
    <row r="205" spans="2:7">
      <c r="B205"/>
      <c r="C205"/>
      <c r="D205"/>
      <c r="E205"/>
      <c r="F205"/>
    </row>
    <row r="206" spans="2:7">
      <c r="B206"/>
      <c r="C206"/>
      <c r="D206"/>
      <c r="E206"/>
      <c r="F206"/>
    </row>
    <row r="207" spans="2:7">
      <c r="B207"/>
      <c r="C207"/>
      <c r="D207"/>
      <c r="E207"/>
      <c r="F207"/>
    </row>
    <row r="208" spans="2:7">
      <c r="B208"/>
      <c r="C208"/>
      <c r="D208"/>
      <c r="E208"/>
      <c r="F208"/>
    </row>
    <row r="209" spans="2:6">
      <c r="B209"/>
      <c r="C209"/>
      <c r="D209"/>
      <c r="E209"/>
      <c r="F209"/>
    </row>
    <row r="210" spans="2:6">
      <c r="B210"/>
      <c r="C210"/>
      <c r="D210"/>
      <c r="E210"/>
      <c r="F210"/>
    </row>
    <row r="211" spans="2:6">
      <c r="B211"/>
      <c r="C211"/>
      <c r="D211"/>
      <c r="E211"/>
      <c r="F211"/>
    </row>
    <row r="212" spans="2:6">
      <c r="B212"/>
      <c r="C212"/>
      <c r="D212"/>
      <c r="E212"/>
      <c r="F212"/>
    </row>
    <row r="213" spans="2:6">
      <c r="B213"/>
      <c r="C213"/>
      <c r="D213"/>
      <c r="E213"/>
      <c r="F213"/>
    </row>
    <row r="214" spans="2:6">
      <c r="B214"/>
      <c r="C214"/>
      <c r="D214"/>
      <c r="E214"/>
      <c r="F214"/>
    </row>
    <row r="215" spans="2:6">
      <c r="B215"/>
      <c r="C215"/>
      <c r="D215"/>
      <c r="E215"/>
      <c r="F215"/>
    </row>
    <row r="216" spans="2:6">
      <c r="B216"/>
      <c r="C216"/>
      <c r="D216"/>
      <c r="E216"/>
      <c r="F216"/>
    </row>
    <row r="217" spans="2:6">
      <c r="B217"/>
      <c r="C217"/>
      <c r="D217"/>
      <c r="E217"/>
      <c r="F217"/>
    </row>
    <row r="218" spans="2:6">
      <c r="B218"/>
      <c r="C218"/>
      <c r="D218"/>
      <c r="E218"/>
      <c r="F218"/>
    </row>
    <row r="219" spans="2:6">
      <c r="B219"/>
      <c r="C219"/>
      <c r="D219"/>
      <c r="E219"/>
      <c r="F219"/>
    </row>
    <row r="220" spans="2:6">
      <c r="B220"/>
      <c r="C220"/>
      <c r="D220"/>
      <c r="E220"/>
      <c r="F220"/>
    </row>
    <row r="221" spans="2:6">
      <c r="B221"/>
      <c r="C221"/>
      <c r="D221"/>
      <c r="E221"/>
      <c r="F221"/>
    </row>
    <row r="222" spans="2:6">
      <c r="B222"/>
      <c r="C222"/>
      <c r="D222"/>
      <c r="E222"/>
      <c r="F222"/>
    </row>
    <row r="223" spans="2:6">
      <c r="B223"/>
      <c r="C223"/>
      <c r="D223"/>
      <c r="E223"/>
      <c r="F223"/>
    </row>
    <row r="224" spans="2:6">
      <c r="B224"/>
      <c r="C224"/>
      <c r="D224"/>
      <c r="E224"/>
      <c r="F224"/>
    </row>
    <row r="225" spans="2:6">
      <c r="B225"/>
      <c r="C225"/>
      <c r="D225"/>
      <c r="E225"/>
      <c r="F225"/>
    </row>
    <row r="226" spans="2:6">
      <c r="B226"/>
      <c r="C226"/>
      <c r="D226"/>
      <c r="E226"/>
      <c r="F226"/>
    </row>
    <row r="227" spans="2:6">
      <c r="B227"/>
      <c r="C227"/>
      <c r="D227"/>
      <c r="E227"/>
      <c r="F227"/>
    </row>
    <row r="228" spans="2:6">
      <c r="B228"/>
      <c r="C228"/>
      <c r="D228"/>
      <c r="E228"/>
      <c r="F228"/>
    </row>
    <row r="229" spans="2:6">
      <c r="B229"/>
      <c r="C229"/>
      <c r="D229"/>
      <c r="E229"/>
      <c r="F229"/>
    </row>
    <row r="230" spans="2:6">
      <c r="B230"/>
      <c r="C230"/>
      <c r="D230"/>
      <c r="E230"/>
      <c r="F230"/>
    </row>
    <row r="231" spans="2:6">
      <c r="B231"/>
      <c r="C231"/>
      <c r="D231"/>
      <c r="E231"/>
      <c r="F231"/>
    </row>
    <row r="232" spans="2:6">
      <c r="B232"/>
      <c r="C232"/>
      <c r="D232"/>
      <c r="E232"/>
      <c r="F232"/>
    </row>
    <row r="233" spans="2:6">
      <c r="B233"/>
      <c r="C233"/>
      <c r="D233"/>
      <c r="E233"/>
      <c r="F233"/>
    </row>
    <row r="234" spans="2:6">
      <c r="B234"/>
      <c r="C234"/>
      <c r="D234"/>
      <c r="E234"/>
      <c r="F234"/>
    </row>
    <row r="235" spans="2:6">
      <c r="B235"/>
      <c r="C235"/>
      <c r="D235"/>
      <c r="E235"/>
      <c r="F235"/>
    </row>
    <row r="236" spans="2:6">
      <c r="B236"/>
      <c r="C236"/>
      <c r="D236"/>
      <c r="E236"/>
      <c r="F236"/>
    </row>
    <row r="237" spans="2:6">
      <c r="B237"/>
      <c r="C237"/>
      <c r="D237"/>
      <c r="E237"/>
      <c r="F237"/>
    </row>
    <row r="238" spans="2:6">
      <c r="B238"/>
      <c r="C238"/>
      <c r="D238"/>
      <c r="E238"/>
      <c r="F238"/>
    </row>
    <row r="239" spans="2:6">
      <c r="B239"/>
      <c r="C239"/>
      <c r="D239"/>
      <c r="E239"/>
      <c r="F239"/>
    </row>
    <row r="240" spans="2:6">
      <c r="B240"/>
      <c r="C240"/>
      <c r="D240"/>
      <c r="E240"/>
      <c r="F240"/>
    </row>
    <row r="241" spans="2:6">
      <c r="B241"/>
      <c r="C241"/>
      <c r="D241"/>
      <c r="E241"/>
      <c r="F241"/>
    </row>
    <row r="242" spans="2:6">
      <c r="B242"/>
      <c r="C242"/>
      <c r="D242"/>
      <c r="E242"/>
      <c r="F242"/>
    </row>
    <row r="243" spans="2:6">
      <c r="B243"/>
      <c r="C243"/>
      <c r="D243"/>
      <c r="E243"/>
      <c r="F243"/>
    </row>
    <row r="244" spans="2:6">
      <c r="B244"/>
      <c r="C244"/>
      <c r="D244"/>
      <c r="E244"/>
      <c r="F244"/>
    </row>
    <row r="245" spans="2:6">
      <c r="B245"/>
      <c r="C245"/>
      <c r="D245"/>
      <c r="E245"/>
      <c r="F245"/>
    </row>
    <row r="246" spans="2:6">
      <c r="B246"/>
      <c r="C246"/>
      <c r="D246"/>
      <c r="E246"/>
      <c r="F246"/>
    </row>
    <row r="247" spans="2:6">
      <c r="B247"/>
      <c r="C247"/>
      <c r="D247"/>
      <c r="E247"/>
      <c r="F247"/>
    </row>
    <row r="248" spans="2:6">
      <c r="B248"/>
      <c r="C248"/>
      <c r="D248"/>
      <c r="E248"/>
      <c r="F248"/>
    </row>
    <row r="249" spans="2:6">
      <c r="B249"/>
      <c r="C249"/>
      <c r="D249"/>
      <c r="E249"/>
      <c r="F249"/>
    </row>
    <row r="250" spans="2:6">
      <c r="B250"/>
      <c r="C250"/>
      <c r="D250"/>
      <c r="E250"/>
      <c r="F250"/>
    </row>
    <row r="251" spans="2:6">
      <c r="B251"/>
      <c r="C251"/>
      <c r="D251"/>
      <c r="E251"/>
      <c r="F251"/>
    </row>
    <row r="252" spans="2:6">
      <c r="B252"/>
      <c r="C252"/>
      <c r="D252"/>
      <c r="E252"/>
      <c r="F252"/>
    </row>
    <row r="253" spans="2:6">
      <c r="B253"/>
      <c r="C253"/>
      <c r="D253"/>
      <c r="E253"/>
      <c r="F253"/>
    </row>
    <row r="254" spans="2:6">
      <c r="B254"/>
      <c r="C254"/>
      <c r="D254"/>
      <c r="E254"/>
      <c r="F254"/>
    </row>
    <row r="255" spans="2:6">
      <c r="B255"/>
      <c r="C255"/>
      <c r="D255"/>
      <c r="E255"/>
      <c r="F255"/>
    </row>
    <row r="256" spans="2:6">
      <c r="B256"/>
      <c r="C256"/>
      <c r="D256"/>
      <c r="E256"/>
      <c r="F256"/>
    </row>
    <row r="257" spans="2:6">
      <c r="B257"/>
      <c r="C257"/>
      <c r="D257"/>
      <c r="E257"/>
      <c r="F257"/>
    </row>
    <row r="258" spans="2:6">
      <c r="B258"/>
      <c r="C258"/>
      <c r="D258"/>
      <c r="E258"/>
      <c r="F258"/>
    </row>
    <row r="259" spans="2:6">
      <c r="B259"/>
      <c r="C259"/>
      <c r="D259"/>
      <c r="E259"/>
      <c r="F259"/>
    </row>
    <row r="260" spans="2:6">
      <c r="B260"/>
      <c r="C260"/>
      <c r="D260"/>
      <c r="E260"/>
      <c r="F260"/>
    </row>
    <row r="261" spans="2:6">
      <c r="B261"/>
      <c r="C261"/>
      <c r="D261"/>
      <c r="E261"/>
      <c r="F261"/>
    </row>
    <row r="262" spans="2:6">
      <c r="B262"/>
      <c r="C262"/>
      <c r="D262"/>
      <c r="E262"/>
      <c r="F262"/>
    </row>
    <row r="263" spans="2:6">
      <c r="B263"/>
      <c r="C263"/>
      <c r="D263"/>
      <c r="E263"/>
      <c r="F263"/>
    </row>
    <row r="264" spans="2:6">
      <c r="B264"/>
      <c r="C264"/>
      <c r="D264"/>
      <c r="E264"/>
      <c r="F264"/>
    </row>
    <row r="265" spans="2:6">
      <c r="B265"/>
      <c r="C265"/>
      <c r="D265"/>
      <c r="E265"/>
      <c r="F265"/>
    </row>
    <row r="266" spans="2:6">
      <c r="B266"/>
      <c r="C266"/>
      <c r="D266"/>
      <c r="E266"/>
      <c r="F266"/>
    </row>
    <row r="267" spans="2:6">
      <c r="B267"/>
      <c r="C267"/>
      <c r="D267"/>
      <c r="E267"/>
      <c r="F267"/>
    </row>
    <row r="268" spans="2:6">
      <c r="B268"/>
      <c r="C268"/>
      <c r="D268"/>
      <c r="E268"/>
      <c r="F268"/>
    </row>
    <row r="269" spans="2:6">
      <c r="B269"/>
      <c r="C269"/>
      <c r="D269"/>
      <c r="E269"/>
      <c r="F269"/>
    </row>
    <row r="270" spans="2:6">
      <c r="B270"/>
      <c r="C270"/>
      <c r="D270"/>
      <c r="E270"/>
      <c r="F270"/>
    </row>
    <row r="271" spans="2:6">
      <c r="B271"/>
      <c r="C271"/>
      <c r="D271"/>
      <c r="E271"/>
      <c r="F271"/>
    </row>
    <row r="272" spans="2:6">
      <c r="B272"/>
      <c r="C272"/>
      <c r="D272"/>
      <c r="E272"/>
      <c r="F272"/>
    </row>
    <row r="273" spans="2:6">
      <c r="B273"/>
      <c r="C273"/>
      <c r="D273"/>
      <c r="E273"/>
      <c r="F273"/>
    </row>
    <row r="274" spans="2:6">
      <c r="B274"/>
      <c r="C274"/>
      <c r="D274"/>
      <c r="E274"/>
      <c r="F274"/>
    </row>
    <row r="275" spans="2:6">
      <c r="B275"/>
      <c r="C275"/>
      <c r="D275"/>
      <c r="E275"/>
      <c r="F275"/>
    </row>
    <row r="276" spans="2:6">
      <c r="B276"/>
      <c r="C276"/>
      <c r="D276"/>
      <c r="E276"/>
      <c r="F276"/>
    </row>
    <row r="277" spans="2:6">
      <c r="B277"/>
      <c r="C277"/>
      <c r="D277"/>
      <c r="E277"/>
      <c r="F277"/>
    </row>
    <row r="278" spans="2:6">
      <c r="B278"/>
      <c r="C278"/>
      <c r="D278"/>
      <c r="E278"/>
      <c r="F278"/>
    </row>
    <row r="279" spans="2:6">
      <c r="B279"/>
      <c r="C279"/>
      <c r="D279"/>
      <c r="E279"/>
      <c r="F279"/>
    </row>
    <row r="280" spans="2:6">
      <c r="B280"/>
      <c r="C280"/>
      <c r="D280"/>
      <c r="E280"/>
      <c r="F280"/>
    </row>
    <row r="281" spans="2:6">
      <c r="B281"/>
      <c r="C281"/>
      <c r="D281"/>
      <c r="E281"/>
      <c r="F281"/>
    </row>
    <row r="282" spans="2:6">
      <c r="B282"/>
      <c r="C282"/>
      <c r="D282"/>
      <c r="E282"/>
      <c r="F282"/>
    </row>
    <row r="283" spans="2:6">
      <c r="B283"/>
      <c r="C283"/>
      <c r="D283"/>
      <c r="E283"/>
      <c r="F283"/>
    </row>
    <row r="284" spans="2:6">
      <c r="B284"/>
      <c r="C284"/>
      <c r="D284"/>
      <c r="E284"/>
      <c r="F284"/>
    </row>
    <row r="285" spans="2:6">
      <c r="B285"/>
      <c r="C285"/>
      <c r="D285"/>
      <c r="E285"/>
      <c r="F285"/>
    </row>
    <row r="286" spans="2:6">
      <c r="B286"/>
      <c r="C286"/>
      <c r="D286"/>
      <c r="E286"/>
      <c r="F286"/>
    </row>
    <row r="287" spans="2:6">
      <c r="B287"/>
      <c r="C287"/>
      <c r="D287"/>
      <c r="E287"/>
      <c r="F287"/>
    </row>
    <row r="288" spans="2:6">
      <c r="B288"/>
      <c r="C288"/>
      <c r="D288"/>
      <c r="E288"/>
      <c r="F288"/>
    </row>
    <row r="289" spans="2:6">
      <c r="B289"/>
      <c r="C289"/>
      <c r="D289"/>
      <c r="E289"/>
      <c r="F289"/>
    </row>
    <row r="290" spans="2:6">
      <c r="B290"/>
      <c r="C290"/>
      <c r="D290"/>
      <c r="E290"/>
      <c r="F290"/>
    </row>
    <row r="291" spans="2:6">
      <c r="B291"/>
      <c r="C291"/>
      <c r="D291"/>
      <c r="E291"/>
      <c r="F291"/>
    </row>
    <row r="292" spans="2:6">
      <c r="B292"/>
      <c r="C292"/>
      <c r="D292"/>
      <c r="E292"/>
      <c r="F292"/>
    </row>
    <row r="293" spans="2:6">
      <c r="B293"/>
      <c r="C293"/>
      <c r="D293"/>
      <c r="E293"/>
      <c r="F293"/>
    </row>
    <row r="294" spans="2:6">
      <c r="B294"/>
      <c r="C294"/>
      <c r="D294"/>
      <c r="E294"/>
      <c r="F294"/>
    </row>
    <row r="295" spans="2:6">
      <c r="B295"/>
      <c r="C295"/>
      <c r="D295"/>
      <c r="E295"/>
      <c r="F295"/>
    </row>
    <row r="296" spans="2:6">
      <c r="B296"/>
      <c r="C296"/>
      <c r="D296"/>
      <c r="E296"/>
      <c r="F296"/>
    </row>
    <row r="297" spans="2:6">
      <c r="B297"/>
      <c r="C297"/>
      <c r="D297"/>
      <c r="E297"/>
      <c r="F297"/>
    </row>
    <row r="298" spans="2:6">
      <c r="B298"/>
      <c r="C298"/>
      <c r="D298"/>
      <c r="E298"/>
      <c r="F298"/>
    </row>
    <row r="299" spans="2:6">
      <c r="B299"/>
      <c r="C299"/>
      <c r="D299"/>
      <c r="E299"/>
      <c r="F299"/>
    </row>
    <row r="300" spans="2:6">
      <c r="B300"/>
      <c r="C300"/>
      <c r="D300"/>
      <c r="E300"/>
      <c r="F300"/>
    </row>
    <row r="301" spans="2:6">
      <c r="B301"/>
      <c r="C301"/>
      <c r="D301"/>
      <c r="E301"/>
      <c r="F301"/>
    </row>
    <row r="302" spans="2:6">
      <c r="B302"/>
      <c r="C302"/>
      <c r="D302"/>
      <c r="E302"/>
      <c r="F302"/>
    </row>
    <row r="303" spans="2:6">
      <c r="B303"/>
      <c r="C303"/>
      <c r="D303"/>
      <c r="E303"/>
      <c r="F303"/>
    </row>
    <row r="304" spans="2:6">
      <c r="B304"/>
      <c r="C304"/>
      <c r="D304"/>
      <c r="E304"/>
      <c r="F304"/>
    </row>
    <row r="305" spans="2:6">
      <c r="B305"/>
      <c r="C305"/>
      <c r="D305"/>
      <c r="E305"/>
      <c r="F305"/>
    </row>
    <row r="306" spans="2:6">
      <c r="B306"/>
      <c r="C306"/>
      <c r="D306"/>
      <c r="E306"/>
      <c r="F306"/>
    </row>
    <row r="307" spans="2:6">
      <c r="B307"/>
      <c r="C307"/>
      <c r="D307"/>
      <c r="E307"/>
      <c r="F307"/>
    </row>
    <row r="308" spans="2:6">
      <c r="B308"/>
      <c r="C308"/>
      <c r="D308"/>
      <c r="E308"/>
      <c r="F308"/>
    </row>
    <row r="309" spans="2:6">
      <c r="B309"/>
      <c r="C309"/>
      <c r="D309"/>
      <c r="E309"/>
      <c r="F309"/>
    </row>
    <row r="310" spans="2:6">
      <c r="B310"/>
      <c r="C310"/>
      <c r="D310"/>
      <c r="E310"/>
      <c r="F310"/>
    </row>
    <row r="311" spans="2:6">
      <c r="B311"/>
      <c r="C311"/>
      <c r="D311"/>
      <c r="E311"/>
      <c r="F311"/>
    </row>
    <row r="312" spans="2:6">
      <c r="B312"/>
      <c r="C312"/>
      <c r="D312"/>
      <c r="E312"/>
      <c r="F312"/>
    </row>
    <row r="313" spans="2:6">
      <c r="B313"/>
      <c r="C313"/>
      <c r="D313"/>
      <c r="E313"/>
      <c r="F313"/>
    </row>
    <row r="314" spans="2:6">
      <c r="B314"/>
      <c r="C314"/>
      <c r="D314"/>
      <c r="E314"/>
      <c r="F314"/>
    </row>
    <row r="315" spans="2:6">
      <c r="B315"/>
      <c r="C315"/>
      <c r="D315"/>
      <c r="E315"/>
      <c r="F315"/>
    </row>
    <row r="316" spans="2:6">
      <c r="B316"/>
      <c r="C316"/>
      <c r="D316"/>
      <c r="E316"/>
      <c r="F316"/>
    </row>
    <row r="317" spans="2:6">
      <c r="B317"/>
      <c r="C317"/>
      <c r="D317"/>
      <c r="E317"/>
      <c r="F317"/>
    </row>
    <row r="318" spans="2:6">
      <c r="B318"/>
      <c r="C318"/>
      <c r="D318"/>
      <c r="E318"/>
      <c r="F318"/>
    </row>
    <row r="319" spans="2:6">
      <c r="B319"/>
      <c r="C319"/>
      <c r="D319"/>
      <c r="E319"/>
      <c r="F319"/>
    </row>
    <row r="320" spans="2:6">
      <c r="B320"/>
      <c r="C320"/>
      <c r="D320"/>
      <c r="E320"/>
      <c r="F320"/>
    </row>
    <row r="321" spans="2:6">
      <c r="B321"/>
      <c r="C321"/>
      <c r="D321"/>
      <c r="E321"/>
      <c r="F321"/>
    </row>
    <row r="322" spans="2:6">
      <c r="B322"/>
      <c r="C322"/>
      <c r="D322"/>
      <c r="E322"/>
      <c r="F322"/>
    </row>
    <row r="323" spans="2:6">
      <c r="B323"/>
      <c r="C323"/>
      <c r="D323"/>
      <c r="E323"/>
      <c r="F323"/>
    </row>
    <row r="324" spans="2:6">
      <c r="B324"/>
      <c r="C324"/>
      <c r="D324"/>
      <c r="E324"/>
      <c r="F324"/>
    </row>
    <row r="325" spans="2:6">
      <c r="B325"/>
      <c r="C325"/>
      <c r="D325"/>
      <c r="E325"/>
      <c r="F325"/>
    </row>
    <row r="326" spans="2:6">
      <c r="B326"/>
      <c r="C326"/>
      <c r="D326"/>
      <c r="E326"/>
      <c r="F326"/>
    </row>
    <row r="327" spans="2:6">
      <c r="B327"/>
      <c r="C327"/>
      <c r="D327"/>
      <c r="E327"/>
      <c r="F327"/>
    </row>
    <row r="328" spans="2:6">
      <c r="B328"/>
      <c r="C328"/>
      <c r="D328"/>
      <c r="E328"/>
      <c r="F328"/>
    </row>
    <row r="329" spans="2:6">
      <c r="B329"/>
      <c r="C329"/>
      <c r="D329"/>
      <c r="E329"/>
      <c r="F329"/>
    </row>
    <row r="330" spans="2:6">
      <c r="B330"/>
      <c r="C330"/>
      <c r="D330"/>
      <c r="E330"/>
      <c r="F330"/>
    </row>
    <row r="331" spans="2:6">
      <c r="B331"/>
      <c r="C331"/>
      <c r="D331"/>
      <c r="E331"/>
      <c r="F331"/>
    </row>
    <row r="332" spans="2:6">
      <c r="B332"/>
      <c r="C332"/>
      <c r="D332"/>
      <c r="E332"/>
      <c r="F332"/>
    </row>
    <row r="333" spans="2:6">
      <c r="B333"/>
      <c r="C333"/>
      <c r="D333"/>
      <c r="E333"/>
      <c r="F333"/>
    </row>
    <row r="334" spans="2:6">
      <c r="B334"/>
      <c r="C334"/>
      <c r="D334"/>
      <c r="E334"/>
      <c r="F334"/>
    </row>
    <row r="335" spans="2:6">
      <c r="B335"/>
      <c r="C335"/>
      <c r="D335"/>
      <c r="E335"/>
      <c r="F335"/>
    </row>
    <row r="336" spans="2:6">
      <c r="B336"/>
      <c r="C336"/>
      <c r="D336"/>
      <c r="E336"/>
      <c r="F336"/>
    </row>
    <row r="337" spans="2:6">
      <c r="B337"/>
      <c r="C337"/>
      <c r="D337"/>
      <c r="E337"/>
      <c r="F337"/>
    </row>
    <row r="338" spans="2:6">
      <c r="B338"/>
      <c r="C338"/>
      <c r="D338"/>
      <c r="E338"/>
      <c r="F338"/>
    </row>
    <row r="339" spans="2:6">
      <c r="B339"/>
      <c r="C339"/>
      <c r="D339"/>
      <c r="E339"/>
      <c r="F339"/>
    </row>
    <row r="340" spans="2:6">
      <c r="B340"/>
      <c r="C340"/>
      <c r="D340"/>
      <c r="E340"/>
      <c r="F340"/>
    </row>
    <row r="341" spans="2:6">
      <c r="B341"/>
      <c r="C341"/>
      <c r="D341"/>
      <c r="E341"/>
      <c r="F341"/>
    </row>
    <row r="342" spans="2:6">
      <c r="B342"/>
      <c r="C342"/>
      <c r="D342"/>
      <c r="E342"/>
      <c r="F342"/>
    </row>
    <row r="343" spans="2:6">
      <c r="B343"/>
      <c r="C343"/>
      <c r="D343"/>
      <c r="E343"/>
      <c r="F343"/>
    </row>
    <row r="344" spans="2:6">
      <c r="B344"/>
      <c r="C344"/>
      <c r="D344"/>
      <c r="E344"/>
      <c r="F344"/>
    </row>
    <row r="345" spans="2:6">
      <c r="B345"/>
      <c r="C345"/>
      <c r="D345"/>
      <c r="E345"/>
      <c r="F345"/>
    </row>
    <row r="346" spans="2:6">
      <c r="B346"/>
      <c r="C346"/>
      <c r="D346"/>
      <c r="E346"/>
      <c r="F346"/>
    </row>
    <row r="347" spans="2:6">
      <c r="B347"/>
      <c r="C347"/>
      <c r="D347"/>
      <c r="E347"/>
      <c r="F347"/>
    </row>
    <row r="348" spans="2:6">
      <c r="B348"/>
      <c r="C348"/>
      <c r="D348"/>
      <c r="E348"/>
      <c r="F348"/>
    </row>
    <row r="349" spans="2:6">
      <c r="B349"/>
      <c r="C349"/>
      <c r="D349"/>
      <c r="E349"/>
      <c r="F349"/>
    </row>
    <row r="350" spans="2:6">
      <c r="B350"/>
      <c r="C350"/>
      <c r="D350"/>
      <c r="E350"/>
      <c r="F350"/>
    </row>
    <row r="351" spans="2:6">
      <c r="B351"/>
      <c r="C351"/>
      <c r="D351"/>
      <c r="E351"/>
      <c r="F351"/>
    </row>
    <row r="352" spans="2:6">
      <c r="B352"/>
      <c r="C352"/>
      <c r="D352"/>
      <c r="E352"/>
      <c r="F352"/>
    </row>
    <row r="353" spans="2:6">
      <c r="B353"/>
      <c r="C353"/>
      <c r="D353"/>
      <c r="E353"/>
      <c r="F353"/>
    </row>
    <row r="354" spans="2:6">
      <c r="B354"/>
      <c r="C354"/>
      <c r="D354"/>
      <c r="E354"/>
      <c r="F354"/>
    </row>
    <row r="355" spans="2:6">
      <c r="B355"/>
      <c r="C355"/>
      <c r="D355"/>
      <c r="E355"/>
      <c r="F355"/>
    </row>
    <row r="356" spans="2:6">
      <c r="B356"/>
      <c r="C356"/>
      <c r="D356"/>
      <c r="E356"/>
      <c r="F356"/>
    </row>
    <row r="357" spans="2:6">
      <c r="B357"/>
      <c r="C357"/>
      <c r="D357"/>
      <c r="E357"/>
      <c r="F357"/>
    </row>
    <row r="358" spans="2:6">
      <c r="B358"/>
      <c r="C358"/>
      <c r="D358"/>
      <c r="E358"/>
      <c r="F358"/>
    </row>
    <row r="359" spans="2:6">
      <c r="B359"/>
      <c r="C359"/>
      <c r="D359"/>
      <c r="E359"/>
      <c r="F359"/>
    </row>
    <row r="360" spans="2:6">
      <c r="B360"/>
      <c r="C360"/>
      <c r="D360"/>
      <c r="E360"/>
      <c r="F360"/>
    </row>
    <row r="361" spans="2:6">
      <c r="B361"/>
      <c r="C361"/>
      <c r="D361"/>
      <c r="E361"/>
      <c r="F361"/>
    </row>
    <row r="362" spans="2:6">
      <c r="B362"/>
      <c r="C362"/>
      <c r="D362"/>
      <c r="E362"/>
      <c r="F362"/>
    </row>
    <row r="363" spans="2:6">
      <c r="B363"/>
      <c r="C363"/>
      <c r="D363"/>
      <c r="E363"/>
      <c r="F363"/>
    </row>
    <row r="364" spans="2:6">
      <c r="B364"/>
      <c r="C364"/>
      <c r="D364"/>
      <c r="E364"/>
      <c r="F364"/>
    </row>
    <row r="365" spans="2:6">
      <c r="B365"/>
      <c r="C365"/>
      <c r="D365"/>
      <c r="E365"/>
      <c r="F365"/>
    </row>
    <row r="366" spans="2:6">
      <c r="B366"/>
      <c r="C366"/>
      <c r="D366"/>
      <c r="E366"/>
      <c r="F366"/>
    </row>
    <row r="367" spans="2:6">
      <c r="B367"/>
      <c r="C367"/>
      <c r="D367"/>
      <c r="E367"/>
      <c r="F367"/>
    </row>
    <row r="368" spans="2:6">
      <c r="B368"/>
      <c r="C368"/>
      <c r="D368"/>
      <c r="E368"/>
      <c r="F368"/>
    </row>
    <row r="369" spans="2:6">
      <c r="B369"/>
      <c r="C369"/>
      <c r="D369"/>
      <c r="E369"/>
      <c r="F369"/>
    </row>
    <row r="370" spans="2:6">
      <c r="B370"/>
      <c r="C370"/>
      <c r="D370"/>
      <c r="E370"/>
      <c r="F370"/>
    </row>
    <row r="371" spans="2:6">
      <c r="B371"/>
      <c r="C371"/>
      <c r="D371"/>
      <c r="E371"/>
      <c r="F371"/>
    </row>
    <row r="372" spans="2:6">
      <c r="B372"/>
      <c r="C372"/>
      <c r="D372"/>
      <c r="E372"/>
      <c r="F372"/>
    </row>
    <row r="373" spans="2:6">
      <c r="B373"/>
      <c r="C373"/>
      <c r="D373"/>
      <c r="E373"/>
      <c r="F373"/>
    </row>
    <row r="374" spans="2:6">
      <c r="B374"/>
      <c r="C374"/>
      <c r="D374"/>
      <c r="E374"/>
      <c r="F374"/>
    </row>
    <row r="375" spans="2:6">
      <c r="B375"/>
      <c r="C375"/>
      <c r="D375"/>
      <c r="E375"/>
      <c r="F375"/>
    </row>
    <row r="376" spans="2:6">
      <c r="B376"/>
      <c r="C376"/>
      <c r="D376"/>
      <c r="E376"/>
      <c r="F376"/>
    </row>
    <row r="377" spans="2:6">
      <c r="B377"/>
      <c r="C377"/>
      <c r="D377"/>
      <c r="E377"/>
      <c r="F377"/>
    </row>
    <row r="378" spans="2:6">
      <c r="B378"/>
      <c r="C378"/>
      <c r="D378"/>
      <c r="E378"/>
      <c r="F378"/>
    </row>
    <row r="379" spans="2:6">
      <c r="B379"/>
      <c r="C379"/>
      <c r="D379"/>
      <c r="E379"/>
      <c r="F379"/>
    </row>
    <row r="380" spans="2:6">
      <c r="B380"/>
      <c r="C380"/>
      <c r="D380"/>
      <c r="E380"/>
      <c r="F380"/>
    </row>
    <row r="381" spans="2:6">
      <c r="B381"/>
      <c r="C381"/>
      <c r="D381"/>
      <c r="E381"/>
      <c r="F381"/>
    </row>
    <row r="382" spans="2:6">
      <c r="B382"/>
      <c r="C382"/>
      <c r="D382"/>
      <c r="E382"/>
      <c r="F382"/>
    </row>
    <row r="383" spans="2:6">
      <c r="B383"/>
      <c r="C383"/>
      <c r="D383"/>
      <c r="E383"/>
      <c r="F383"/>
    </row>
    <row r="384" spans="2:6">
      <c r="B384"/>
      <c r="C384"/>
      <c r="D384"/>
      <c r="E384"/>
      <c r="F384"/>
    </row>
    <row r="385" spans="2:6">
      <c r="B385"/>
      <c r="C385"/>
      <c r="D385"/>
      <c r="E385"/>
      <c r="F385"/>
    </row>
    <row r="386" spans="2:6">
      <c r="B386"/>
      <c r="C386"/>
      <c r="D386"/>
      <c r="E386"/>
      <c r="F386"/>
    </row>
    <row r="387" spans="2:6">
      <c r="B387"/>
      <c r="C387"/>
      <c r="D387"/>
      <c r="E387"/>
      <c r="F387"/>
    </row>
    <row r="388" spans="2:6">
      <c r="B388"/>
      <c r="C388"/>
      <c r="D388"/>
      <c r="E388"/>
      <c r="F388"/>
    </row>
    <row r="389" spans="2:6">
      <c r="B389"/>
      <c r="C389"/>
      <c r="D389"/>
      <c r="E389"/>
      <c r="F389"/>
    </row>
    <row r="390" spans="2:6">
      <c r="B390"/>
      <c r="C390"/>
      <c r="D390"/>
      <c r="E390"/>
      <c r="F390"/>
    </row>
    <row r="391" spans="2:6">
      <c r="B391"/>
      <c r="C391"/>
      <c r="D391"/>
      <c r="E391"/>
      <c r="F391"/>
    </row>
    <row r="392" spans="2:6">
      <c r="B392"/>
      <c r="C392"/>
      <c r="D392"/>
      <c r="E392"/>
      <c r="F392"/>
    </row>
    <row r="393" spans="2:6">
      <c r="B393"/>
      <c r="C393"/>
      <c r="D393"/>
      <c r="E393"/>
      <c r="F393"/>
    </row>
    <row r="394" spans="2:6">
      <c r="B394"/>
      <c r="C394"/>
      <c r="D394"/>
      <c r="E394"/>
      <c r="F394"/>
    </row>
    <row r="395" spans="2:6">
      <c r="B395"/>
      <c r="C395"/>
      <c r="D395"/>
      <c r="E395"/>
      <c r="F395"/>
    </row>
    <row r="396" spans="2:6">
      <c r="B396"/>
      <c r="C396"/>
      <c r="D396"/>
      <c r="E396"/>
      <c r="F396"/>
    </row>
    <row r="397" spans="2:6">
      <c r="B397"/>
      <c r="C397"/>
      <c r="D397"/>
      <c r="E397"/>
      <c r="F397"/>
    </row>
    <row r="398" spans="2:6">
      <c r="B398"/>
      <c r="C398"/>
      <c r="D398"/>
      <c r="E398"/>
      <c r="F398"/>
    </row>
    <row r="399" spans="2:6">
      <c r="B399"/>
      <c r="C399"/>
      <c r="D399"/>
      <c r="E399"/>
      <c r="F399"/>
    </row>
    <row r="400" spans="2:6">
      <c r="B400"/>
      <c r="C400"/>
      <c r="D400"/>
      <c r="E400"/>
      <c r="F400"/>
    </row>
    <row r="401" spans="2:6">
      <c r="B401"/>
      <c r="C401"/>
      <c r="D401"/>
      <c r="E401"/>
      <c r="F401"/>
    </row>
    <row r="402" spans="2:6">
      <c r="B402"/>
      <c r="C402"/>
      <c r="D402"/>
      <c r="E402"/>
      <c r="F402"/>
    </row>
    <row r="403" spans="2:6">
      <c r="B403"/>
      <c r="C403"/>
      <c r="D403"/>
      <c r="E403"/>
      <c r="F403"/>
    </row>
    <row r="404" spans="2:6">
      <c r="B404"/>
      <c r="C404"/>
      <c r="D404"/>
      <c r="E404"/>
      <c r="F404"/>
    </row>
    <row r="405" spans="2:6">
      <c r="B405"/>
      <c r="C405"/>
      <c r="D405"/>
      <c r="E405"/>
      <c r="F405"/>
    </row>
    <row r="406" spans="2:6">
      <c r="B406"/>
      <c r="C406"/>
      <c r="D406"/>
      <c r="E406"/>
      <c r="F406"/>
    </row>
    <row r="407" spans="2:6">
      <c r="B407"/>
      <c r="C407"/>
      <c r="D407"/>
      <c r="E407"/>
      <c r="F407"/>
    </row>
    <row r="408" spans="2:6">
      <c r="B408"/>
      <c r="C408"/>
      <c r="D408"/>
      <c r="E408"/>
      <c r="F408"/>
    </row>
    <row r="409" spans="2:6">
      <c r="B409"/>
      <c r="C409"/>
      <c r="D409"/>
      <c r="E409"/>
      <c r="F409"/>
    </row>
    <row r="410" spans="2:6">
      <c r="B410"/>
      <c r="C410"/>
      <c r="D410"/>
      <c r="E410"/>
      <c r="F410"/>
    </row>
    <row r="411" spans="2:6">
      <c r="B411"/>
      <c r="C411"/>
      <c r="D411"/>
      <c r="E411"/>
      <c r="F411"/>
    </row>
    <row r="412" spans="2:6">
      <c r="B412"/>
      <c r="C412"/>
      <c r="D412"/>
      <c r="E412"/>
      <c r="F412"/>
    </row>
    <row r="413" spans="2:6">
      <c r="B413"/>
      <c r="C413"/>
      <c r="D413"/>
      <c r="E413"/>
      <c r="F413"/>
    </row>
    <row r="414" spans="2:6">
      <c r="B414"/>
      <c r="C414"/>
      <c r="D414"/>
      <c r="E414"/>
      <c r="F414"/>
    </row>
    <row r="415" spans="2:6">
      <c r="B415"/>
      <c r="C415"/>
      <c r="D415"/>
      <c r="E415"/>
      <c r="F415"/>
    </row>
    <row r="416" spans="2:6">
      <c r="B416"/>
      <c r="C416"/>
      <c r="D416"/>
      <c r="E416"/>
      <c r="F416"/>
    </row>
    <row r="417" spans="2:6">
      <c r="B417"/>
      <c r="C417"/>
      <c r="D417"/>
      <c r="E417"/>
      <c r="F417"/>
    </row>
    <row r="418" spans="2:6">
      <c r="B418"/>
      <c r="C418"/>
      <c r="D418"/>
      <c r="E418"/>
      <c r="F418"/>
    </row>
    <row r="419" spans="2:6">
      <c r="B419"/>
      <c r="C419"/>
      <c r="D419"/>
      <c r="E419"/>
      <c r="F419"/>
    </row>
    <row r="420" spans="2:6">
      <c r="B420"/>
      <c r="C420"/>
      <c r="D420"/>
      <c r="E420"/>
      <c r="F420"/>
    </row>
    <row r="421" spans="2:6">
      <c r="B421"/>
      <c r="C421"/>
      <c r="D421"/>
      <c r="E421"/>
      <c r="F421"/>
    </row>
    <row r="422" spans="2:6">
      <c r="B422"/>
      <c r="C422"/>
      <c r="D422"/>
      <c r="E422"/>
      <c r="F422"/>
    </row>
    <row r="423" spans="2:6">
      <c r="B423"/>
      <c r="C423"/>
      <c r="D423"/>
      <c r="E423"/>
      <c r="F423"/>
    </row>
    <row r="424" spans="2:6">
      <c r="B424"/>
      <c r="C424"/>
      <c r="D424"/>
      <c r="E424"/>
      <c r="F424"/>
    </row>
    <row r="425" spans="2:6">
      <c r="B425"/>
      <c r="C425"/>
      <c r="D425"/>
      <c r="E425"/>
      <c r="F425"/>
    </row>
    <row r="426" spans="2:6">
      <c r="B426"/>
      <c r="C426"/>
      <c r="D426"/>
      <c r="E426"/>
      <c r="F426"/>
    </row>
    <row r="427" spans="2:6">
      <c r="B427"/>
      <c r="C427"/>
      <c r="D427"/>
      <c r="E427"/>
      <c r="F427"/>
    </row>
    <row r="428" spans="2:6">
      <c r="B428"/>
      <c r="C428"/>
      <c r="D428"/>
      <c r="E428"/>
      <c r="F428"/>
    </row>
    <row r="429" spans="2:6">
      <c r="B429"/>
      <c r="C429"/>
      <c r="D429"/>
      <c r="E429"/>
      <c r="F429"/>
    </row>
    <row r="430" spans="2:6">
      <c r="B430"/>
      <c r="C430"/>
      <c r="D430"/>
      <c r="E430"/>
      <c r="F430"/>
    </row>
    <row r="431" spans="2:6">
      <c r="B431"/>
      <c r="C431"/>
      <c r="D431"/>
      <c r="E431"/>
      <c r="F431"/>
    </row>
    <row r="432" spans="2:6">
      <c r="B432"/>
      <c r="C432"/>
      <c r="D432"/>
      <c r="E432"/>
      <c r="F432"/>
    </row>
    <row r="433" spans="2:6">
      <c r="B433"/>
      <c r="C433"/>
      <c r="D433"/>
      <c r="E433"/>
      <c r="F433"/>
    </row>
    <row r="434" spans="2:6">
      <c r="B434"/>
      <c r="C434"/>
      <c r="D434"/>
      <c r="E434"/>
      <c r="F434"/>
    </row>
    <row r="435" spans="2:6">
      <c r="B435"/>
      <c r="C435"/>
      <c r="D435"/>
      <c r="E435"/>
      <c r="F435"/>
    </row>
    <row r="436" spans="2:6">
      <c r="B436"/>
      <c r="C436"/>
      <c r="D436"/>
      <c r="E436"/>
      <c r="F436"/>
    </row>
    <row r="437" spans="2:6">
      <c r="B437"/>
      <c r="C437"/>
      <c r="D437"/>
      <c r="E437"/>
      <c r="F437"/>
    </row>
    <row r="438" spans="2:6">
      <c r="B438"/>
      <c r="C438"/>
      <c r="D438"/>
      <c r="E438"/>
      <c r="F438"/>
    </row>
    <row r="439" spans="2:6">
      <c r="B439"/>
      <c r="C439"/>
      <c r="D439"/>
      <c r="E439"/>
      <c r="F439"/>
    </row>
    <row r="440" spans="2:6">
      <c r="B440"/>
      <c r="C440"/>
      <c r="D440"/>
      <c r="E440"/>
      <c r="F440"/>
    </row>
    <row r="441" spans="2:6">
      <c r="B441"/>
      <c r="C441"/>
      <c r="D441"/>
      <c r="E441"/>
      <c r="F441"/>
    </row>
    <row r="442" spans="2:6">
      <c r="B442"/>
      <c r="C442"/>
      <c r="D442"/>
      <c r="E442"/>
      <c r="F442"/>
    </row>
    <row r="443" spans="2:6">
      <c r="B443"/>
      <c r="C443"/>
      <c r="D443"/>
      <c r="E443"/>
      <c r="F443"/>
    </row>
    <row r="444" spans="2:6">
      <c r="B444"/>
      <c r="C444"/>
      <c r="D444"/>
      <c r="E444"/>
      <c r="F444"/>
    </row>
    <row r="445" spans="2:6">
      <c r="B445"/>
      <c r="C445"/>
      <c r="D445"/>
      <c r="E445"/>
      <c r="F445"/>
    </row>
    <row r="446" spans="2:6">
      <c r="B446"/>
      <c r="C446"/>
      <c r="D446"/>
      <c r="E446"/>
      <c r="F446"/>
    </row>
    <row r="447" spans="2:6">
      <c r="B447"/>
      <c r="C447"/>
      <c r="D447"/>
      <c r="E447"/>
      <c r="F447"/>
    </row>
    <row r="448" spans="2:6">
      <c r="B448"/>
      <c r="C448"/>
      <c r="D448"/>
      <c r="E448"/>
      <c r="F448"/>
    </row>
    <row r="449" spans="2:6">
      <c r="B449"/>
      <c r="C449"/>
      <c r="D449"/>
      <c r="E449"/>
      <c r="F449"/>
    </row>
    <row r="450" spans="2:6">
      <c r="B450"/>
      <c r="C450"/>
      <c r="D450"/>
      <c r="E450"/>
      <c r="F450"/>
    </row>
    <row r="451" spans="2:6">
      <c r="B451"/>
      <c r="C451"/>
      <c r="D451"/>
      <c r="E451"/>
      <c r="F451"/>
    </row>
    <row r="452" spans="2:6">
      <c r="B452"/>
      <c r="C452"/>
      <c r="D452"/>
      <c r="E452"/>
      <c r="F452"/>
    </row>
    <row r="453" spans="2:6">
      <c r="B453"/>
      <c r="C453"/>
      <c r="D453"/>
      <c r="E453"/>
      <c r="F453"/>
    </row>
    <row r="454" spans="2:6">
      <c r="B454"/>
      <c r="C454"/>
      <c r="D454"/>
      <c r="E454"/>
      <c r="F454"/>
    </row>
    <row r="455" spans="2:6">
      <c r="B455"/>
      <c r="C455"/>
      <c r="D455"/>
      <c r="E455"/>
      <c r="F455"/>
    </row>
    <row r="456" spans="2:6">
      <c r="B456"/>
      <c r="C456"/>
      <c r="D456"/>
      <c r="E456"/>
      <c r="F456"/>
    </row>
    <row r="457" spans="2:6">
      <c r="B457"/>
      <c r="C457"/>
      <c r="D457"/>
      <c r="E457"/>
      <c r="F457"/>
    </row>
    <row r="458" spans="2:6">
      <c r="B458"/>
      <c r="C458"/>
      <c r="D458"/>
      <c r="E458"/>
      <c r="F458"/>
    </row>
    <row r="459" spans="2:6">
      <c r="B459"/>
      <c r="C459"/>
      <c r="D459"/>
      <c r="E459"/>
      <c r="F459"/>
    </row>
    <row r="460" spans="2:6">
      <c r="B460"/>
      <c r="C460"/>
      <c r="D460"/>
      <c r="E460"/>
      <c r="F460"/>
    </row>
    <row r="461" spans="2:6">
      <c r="B461"/>
      <c r="C461"/>
      <c r="D461"/>
      <c r="E461"/>
      <c r="F461"/>
    </row>
    <row r="462" spans="2:6">
      <c r="B462"/>
      <c r="C462"/>
      <c r="D462"/>
      <c r="E462"/>
      <c r="F462"/>
    </row>
    <row r="463" spans="2:6">
      <c r="B463"/>
      <c r="C463"/>
      <c r="D463"/>
      <c r="E463"/>
      <c r="F463"/>
    </row>
    <row r="464" spans="2:6">
      <c r="B464"/>
      <c r="C464"/>
      <c r="D464"/>
      <c r="E464"/>
      <c r="F464"/>
    </row>
    <row r="465" spans="2:6">
      <c r="B465"/>
      <c r="C465"/>
      <c r="D465"/>
      <c r="E465"/>
      <c r="F465"/>
    </row>
    <row r="466" spans="2:6">
      <c r="B466"/>
      <c r="C466"/>
      <c r="D466"/>
      <c r="E466"/>
      <c r="F466"/>
    </row>
    <row r="467" spans="2:6">
      <c r="B467"/>
      <c r="C467"/>
      <c r="D467"/>
      <c r="E467"/>
      <c r="F467"/>
    </row>
    <row r="468" spans="2:6">
      <c r="B468"/>
      <c r="C468"/>
      <c r="D468"/>
      <c r="E468"/>
      <c r="F468"/>
    </row>
    <row r="469" spans="2:6">
      <c r="B469"/>
      <c r="C469"/>
      <c r="D469"/>
      <c r="E469"/>
      <c r="F469"/>
    </row>
    <row r="470" spans="2:6">
      <c r="B470"/>
      <c r="C470"/>
      <c r="D470"/>
      <c r="E470"/>
      <c r="F470"/>
    </row>
    <row r="471" spans="2:6">
      <c r="B471"/>
      <c r="C471"/>
      <c r="D471"/>
      <c r="E471"/>
      <c r="F471"/>
    </row>
    <row r="472" spans="2:6">
      <c r="B472"/>
      <c r="C472"/>
      <c r="D472"/>
      <c r="E472"/>
      <c r="F472"/>
    </row>
    <row r="473" spans="2:6">
      <c r="B473"/>
      <c r="C473"/>
      <c r="D473"/>
      <c r="E473"/>
      <c r="F473"/>
    </row>
    <row r="474" spans="2:6">
      <c r="B474"/>
      <c r="C474"/>
      <c r="D474"/>
      <c r="E474"/>
      <c r="F474"/>
    </row>
    <row r="475" spans="2:6">
      <c r="B475"/>
      <c r="C475"/>
      <c r="D475"/>
      <c r="E475"/>
      <c r="F475"/>
    </row>
    <row r="476" spans="2:6">
      <c r="B476"/>
      <c r="C476"/>
      <c r="D476"/>
      <c r="E476"/>
      <c r="F476"/>
    </row>
    <row r="477" spans="2:6">
      <c r="B477"/>
      <c r="C477"/>
      <c r="D477"/>
      <c r="E477"/>
      <c r="F477"/>
    </row>
    <row r="478" spans="2:6">
      <c r="B478"/>
      <c r="C478"/>
      <c r="D478"/>
      <c r="E478"/>
      <c r="F478"/>
    </row>
    <row r="479" spans="2:6">
      <c r="B479"/>
      <c r="C479"/>
      <c r="D479"/>
      <c r="E479"/>
      <c r="F479"/>
    </row>
    <row r="480" spans="2:6">
      <c r="B480"/>
      <c r="C480"/>
      <c r="D480"/>
      <c r="E480"/>
      <c r="F480"/>
    </row>
    <row r="481" spans="2:6">
      <c r="B481"/>
      <c r="C481"/>
      <c r="D481"/>
      <c r="E481"/>
      <c r="F481"/>
    </row>
    <row r="482" spans="2:6">
      <c r="B482"/>
      <c r="C482"/>
      <c r="D482"/>
      <c r="E482"/>
      <c r="F482"/>
    </row>
    <row r="483" spans="2:6">
      <c r="B483"/>
      <c r="C483"/>
      <c r="D483"/>
      <c r="E483"/>
      <c r="F483"/>
    </row>
    <row r="484" spans="2:6">
      <c r="B484"/>
      <c r="C484"/>
      <c r="D484"/>
      <c r="E484"/>
      <c r="F484"/>
    </row>
    <row r="485" spans="2:6">
      <c r="B485"/>
      <c r="C485"/>
      <c r="D485"/>
      <c r="E485"/>
      <c r="F485"/>
    </row>
    <row r="486" spans="2:6">
      <c r="B486"/>
      <c r="C486"/>
      <c r="D486"/>
      <c r="E486"/>
      <c r="F486"/>
    </row>
    <row r="487" spans="2:6">
      <c r="B487"/>
      <c r="C487"/>
      <c r="D487"/>
      <c r="E487"/>
      <c r="F487"/>
    </row>
    <row r="488" spans="2:6">
      <c r="B488"/>
      <c r="C488"/>
      <c r="D488"/>
      <c r="E488"/>
      <c r="F488"/>
    </row>
    <row r="489" spans="2:6">
      <c r="B489"/>
      <c r="C489"/>
      <c r="D489"/>
      <c r="E489"/>
      <c r="F489"/>
    </row>
    <row r="490" spans="2:6">
      <c r="B490"/>
      <c r="C490"/>
      <c r="D490"/>
      <c r="E490"/>
      <c r="F490"/>
    </row>
    <row r="491" spans="2:6">
      <c r="B491"/>
      <c r="C491"/>
      <c r="D491"/>
      <c r="E491"/>
      <c r="F491"/>
    </row>
    <row r="492" spans="2:6">
      <c r="B492"/>
      <c r="C492"/>
      <c r="D492"/>
      <c r="E492"/>
      <c r="F492"/>
    </row>
    <row r="493" spans="2:6">
      <c r="B493"/>
      <c r="C493"/>
      <c r="D493"/>
      <c r="E493"/>
      <c r="F493"/>
    </row>
    <row r="494" spans="2:6">
      <c r="B494"/>
      <c r="C494"/>
      <c r="D494"/>
      <c r="E494"/>
      <c r="F494"/>
    </row>
    <row r="495" spans="2:6">
      <c r="B495"/>
      <c r="C495"/>
      <c r="D495"/>
      <c r="E495"/>
      <c r="F495"/>
    </row>
    <row r="496" spans="2:6">
      <c r="B496"/>
      <c r="C496"/>
      <c r="D496"/>
      <c r="E496"/>
      <c r="F496"/>
    </row>
    <row r="497" spans="2:6">
      <c r="B497"/>
      <c r="C497"/>
      <c r="D497"/>
      <c r="E497"/>
      <c r="F497"/>
    </row>
    <row r="498" spans="2:6">
      <c r="B498"/>
      <c r="C498"/>
      <c r="D498"/>
      <c r="E498"/>
      <c r="F498"/>
    </row>
    <row r="499" spans="2:6">
      <c r="B499"/>
      <c r="C499"/>
      <c r="D499"/>
      <c r="E499"/>
      <c r="F499"/>
    </row>
    <row r="500" spans="2:6">
      <c r="B500"/>
      <c r="C500"/>
      <c r="D500"/>
      <c r="E500"/>
      <c r="F500"/>
    </row>
    <row r="501" spans="2:6">
      <c r="B501"/>
      <c r="C501"/>
      <c r="D501"/>
      <c r="E501"/>
      <c r="F501"/>
    </row>
    <row r="502" spans="2:6">
      <c r="B502"/>
      <c r="C502"/>
      <c r="D502"/>
      <c r="E502"/>
      <c r="F502"/>
    </row>
    <row r="503" spans="2:6">
      <c r="B503"/>
      <c r="C503"/>
      <c r="D503"/>
      <c r="E503"/>
      <c r="F503"/>
    </row>
    <row r="504" spans="2:6">
      <c r="B504"/>
      <c r="C504"/>
      <c r="D504"/>
      <c r="E504"/>
      <c r="F504"/>
    </row>
    <row r="505" spans="2:6">
      <c r="B505"/>
      <c r="C505"/>
      <c r="D505"/>
      <c r="E505"/>
      <c r="F505"/>
    </row>
    <row r="506" spans="2:6">
      <c r="B506"/>
      <c r="C506"/>
      <c r="D506"/>
      <c r="E506"/>
      <c r="F506"/>
    </row>
    <row r="507" spans="2:6">
      <c r="B507"/>
      <c r="C507"/>
      <c r="D507"/>
      <c r="E507"/>
      <c r="F507"/>
    </row>
    <row r="508" spans="2:6">
      <c r="B508"/>
      <c r="C508"/>
      <c r="D508"/>
      <c r="E508"/>
      <c r="F508"/>
    </row>
    <row r="509" spans="2:6">
      <c r="B509"/>
      <c r="C509"/>
      <c r="D509"/>
      <c r="E509"/>
      <c r="F509"/>
    </row>
    <row r="510" spans="2:6">
      <c r="B510"/>
      <c r="C510"/>
      <c r="D510"/>
      <c r="E510"/>
      <c r="F510"/>
    </row>
    <row r="511" spans="2:6">
      <c r="B511"/>
      <c r="C511"/>
      <c r="D511"/>
      <c r="E511"/>
      <c r="F511"/>
    </row>
    <row r="512" spans="2:6">
      <c r="B512"/>
      <c r="C512"/>
      <c r="D512"/>
      <c r="E512"/>
      <c r="F512"/>
    </row>
    <row r="513" spans="2:6">
      <c r="B513"/>
      <c r="C513"/>
      <c r="D513"/>
      <c r="E513"/>
      <c r="F513"/>
    </row>
    <row r="514" spans="2:6">
      <c r="B514"/>
      <c r="C514"/>
      <c r="D514"/>
      <c r="E514"/>
      <c r="F514"/>
    </row>
    <row r="515" spans="2:6">
      <c r="B515"/>
      <c r="C515"/>
      <c r="D515"/>
      <c r="E515"/>
      <c r="F515"/>
    </row>
    <row r="516" spans="2:6">
      <c r="B516"/>
      <c r="C516"/>
      <c r="D516"/>
      <c r="E516"/>
      <c r="F516"/>
    </row>
    <row r="517" spans="2:6">
      <c r="B517"/>
      <c r="C517"/>
      <c r="D517"/>
      <c r="E517"/>
      <c r="F517"/>
    </row>
    <row r="518" spans="2:6">
      <c r="B518"/>
      <c r="C518"/>
      <c r="D518"/>
      <c r="E518"/>
      <c r="F518"/>
    </row>
    <row r="519" spans="2:6">
      <c r="B519"/>
      <c r="C519"/>
      <c r="D519"/>
      <c r="E519"/>
      <c r="F519"/>
    </row>
    <row r="520" spans="2:6">
      <c r="B520"/>
      <c r="C520"/>
      <c r="D520"/>
      <c r="E520"/>
      <c r="F520"/>
    </row>
    <row r="521" spans="2:6">
      <c r="B521"/>
      <c r="C521"/>
      <c r="D521"/>
      <c r="E521"/>
      <c r="F521"/>
    </row>
    <row r="522" spans="2:6">
      <c r="B522"/>
      <c r="C522"/>
      <c r="D522"/>
      <c r="E522"/>
      <c r="F522"/>
    </row>
    <row r="523" spans="2:6">
      <c r="B523"/>
      <c r="C523"/>
      <c r="D523"/>
      <c r="E523"/>
      <c r="F523"/>
    </row>
    <row r="524" spans="2:6">
      <c r="B524"/>
      <c r="C524"/>
      <c r="D524"/>
      <c r="E524"/>
      <c r="F524"/>
    </row>
    <row r="525" spans="2:6">
      <c r="B525"/>
      <c r="C525"/>
      <c r="D525"/>
      <c r="E525"/>
      <c r="F525"/>
    </row>
    <row r="526" spans="2:6">
      <c r="B526"/>
      <c r="C526"/>
      <c r="D526"/>
      <c r="E526"/>
      <c r="F526"/>
    </row>
    <row r="527" spans="2:6">
      <c r="B527"/>
      <c r="C527"/>
      <c r="D527"/>
      <c r="E527"/>
      <c r="F527"/>
    </row>
    <row r="528" spans="2:6">
      <c r="B528"/>
      <c r="C528"/>
      <c r="D528"/>
      <c r="E528"/>
      <c r="F528"/>
    </row>
    <row r="529" spans="2:6">
      <c r="B529"/>
      <c r="C529"/>
      <c r="D529"/>
      <c r="E529"/>
      <c r="F529"/>
    </row>
    <row r="530" spans="2:6">
      <c r="B530"/>
      <c r="C530"/>
      <c r="D530"/>
      <c r="E530"/>
      <c r="F530"/>
    </row>
    <row r="531" spans="2:6">
      <c r="B531"/>
      <c r="C531"/>
      <c r="D531"/>
      <c r="E531"/>
      <c r="F531"/>
    </row>
    <row r="532" spans="2:6">
      <c r="B532"/>
      <c r="C532"/>
      <c r="D532"/>
      <c r="E532"/>
      <c r="F532"/>
    </row>
    <row r="533" spans="2:6">
      <c r="B533"/>
      <c r="C533"/>
      <c r="D533"/>
      <c r="E533"/>
      <c r="F533"/>
    </row>
    <row r="534" spans="2:6">
      <c r="B534"/>
      <c r="C534"/>
      <c r="D534"/>
      <c r="E534"/>
      <c r="F534"/>
    </row>
    <row r="535" spans="2:6">
      <c r="B535"/>
      <c r="C535"/>
      <c r="D535"/>
      <c r="E535"/>
      <c r="F535"/>
    </row>
    <row r="536" spans="2:6">
      <c r="B536"/>
      <c r="C536"/>
      <c r="D536"/>
      <c r="E536"/>
      <c r="F536"/>
    </row>
    <row r="537" spans="2:6">
      <c r="B537"/>
      <c r="C537"/>
      <c r="D537"/>
      <c r="E537"/>
      <c r="F537"/>
    </row>
    <row r="538" spans="2:6">
      <c r="B538"/>
      <c r="C538"/>
      <c r="D538"/>
      <c r="E538"/>
      <c r="F538"/>
    </row>
    <row r="539" spans="2:6">
      <c r="B539"/>
      <c r="C539"/>
      <c r="D539"/>
      <c r="E539"/>
      <c r="F539"/>
    </row>
    <row r="540" spans="2:6">
      <c r="B540"/>
      <c r="C540"/>
      <c r="D540"/>
      <c r="E540"/>
      <c r="F540"/>
    </row>
    <row r="541" spans="2:6">
      <c r="B541"/>
      <c r="C541"/>
      <c r="D541"/>
      <c r="E541"/>
      <c r="F541"/>
    </row>
    <row r="542" spans="2:6">
      <c r="B542"/>
      <c r="C542"/>
      <c r="D542"/>
      <c r="E542"/>
      <c r="F542"/>
    </row>
    <row r="543" spans="2:6">
      <c r="B543"/>
      <c r="C543"/>
      <c r="D543"/>
      <c r="E543"/>
      <c r="F543"/>
    </row>
    <row r="544" spans="2:6">
      <c r="B544"/>
      <c r="C544"/>
      <c r="D544"/>
      <c r="E544"/>
      <c r="F544"/>
    </row>
    <row r="545" spans="2:6">
      <c r="B545"/>
      <c r="C545"/>
      <c r="D545"/>
      <c r="E545"/>
      <c r="F545"/>
    </row>
    <row r="546" spans="2:6">
      <c r="B546"/>
      <c r="C546"/>
      <c r="D546"/>
      <c r="E546"/>
      <c r="F546"/>
    </row>
    <row r="547" spans="2:6">
      <c r="B547"/>
      <c r="C547"/>
      <c r="D547"/>
      <c r="E547"/>
      <c r="F547"/>
    </row>
    <row r="548" spans="2:6">
      <c r="B548"/>
      <c r="C548"/>
      <c r="D548"/>
      <c r="E548"/>
      <c r="F548"/>
    </row>
    <row r="549" spans="2:6">
      <c r="B549"/>
      <c r="C549"/>
      <c r="D549"/>
      <c r="E549"/>
      <c r="F549"/>
    </row>
    <row r="550" spans="2:6">
      <c r="B550"/>
      <c r="C550"/>
      <c r="D550"/>
      <c r="E550"/>
      <c r="F550"/>
    </row>
    <row r="551" spans="2:6">
      <c r="B551"/>
      <c r="C551"/>
      <c r="D551"/>
      <c r="E551"/>
      <c r="F551"/>
    </row>
    <row r="552" spans="2:6">
      <c r="B552"/>
      <c r="C552"/>
      <c r="D552"/>
      <c r="E552"/>
      <c r="F552"/>
    </row>
    <row r="553" spans="2:6">
      <c r="B553"/>
      <c r="C553"/>
      <c r="D553"/>
      <c r="E553"/>
      <c r="F553"/>
    </row>
    <row r="554" spans="2:6">
      <c r="B554"/>
      <c r="C554"/>
      <c r="D554"/>
      <c r="E554"/>
      <c r="F554"/>
    </row>
    <row r="555" spans="2:6">
      <c r="B555"/>
      <c r="C555"/>
      <c r="D555"/>
      <c r="E555"/>
      <c r="F555"/>
    </row>
    <row r="556" spans="2:6">
      <c r="B556"/>
      <c r="C556"/>
      <c r="D556"/>
      <c r="E556"/>
      <c r="F556"/>
    </row>
    <row r="557" spans="2:6">
      <c r="B557"/>
      <c r="C557"/>
      <c r="D557"/>
      <c r="E557"/>
      <c r="F557"/>
    </row>
    <row r="558" spans="2:6">
      <c r="B558"/>
      <c r="C558"/>
      <c r="D558"/>
      <c r="E558"/>
      <c r="F558"/>
    </row>
    <row r="559" spans="2:6">
      <c r="B559"/>
      <c r="C559"/>
      <c r="D559"/>
      <c r="E559"/>
      <c r="F559"/>
    </row>
    <row r="560" spans="2:6">
      <c r="B560"/>
      <c r="C560"/>
      <c r="D560"/>
      <c r="E560"/>
      <c r="F560"/>
    </row>
    <row r="561" spans="2:6">
      <c r="B561"/>
      <c r="C561"/>
      <c r="D561"/>
      <c r="E561"/>
      <c r="F561"/>
    </row>
    <row r="562" spans="2:6">
      <c r="B562"/>
      <c r="C562"/>
      <c r="D562"/>
      <c r="E562"/>
      <c r="F562"/>
    </row>
    <row r="563" spans="2:6">
      <c r="B563"/>
      <c r="C563"/>
      <c r="D563"/>
      <c r="E563"/>
      <c r="F563"/>
    </row>
    <row r="564" spans="2:6">
      <c r="B564"/>
      <c r="C564"/>
      <c r="D564"/>
      <c r="E564"/>
      <c r="F564"/>
    </row>
    <row r="565" spans="2:6">
      <c r="B565"/>
      <c r="C565"/>
      <c r="D565"/>
      <c r="E565"/>
      <c r="F565"/>
    </row>
    <row r="566" spans="2:6">
      <c r="B566"/>
      <c r="C566"/>
      <c r="D566"/>
      <c r="E566"/>
      <c r="F566"/>
    </row>
    <row r="567" spans="2:6">
      <c r="B567"/>
      <c r="C567"/>
      <c r="D567"/>
      <c r="E567"/>
      <c r="F567"/>
    </row>
    <row r="568" spans="2:6">
      <c r="B568"/>
      <c r="C568"/>
      <c r="D568"/>
      <c r="E568"/>
      <c r="F568"/>
    </row>
    <row r="569" spans="2:6">
      <c r="B569"/>
      <c r="C569"/>
      <c r="D569"/>
      <c r="E569"/>
      <c r="F569"/>
    </row>
    <row r="570" spans="2:6">
      <c r="B570"/>
      <c r="C570"/>
      <c r="D570"/>
      <c r="E570"/>
      <c r="F570"/>
    </row>
    <row r="571" spans="2:6">
      <c r="B571"/>
      <c r="C571"/>
      <c r="D571"/>
      <c r="E571"/>
      <c r="F571"/>
    </row>
    <row r="572" spans="2:6">
      <c r="B572"/>
      <c r="C572"/>
      <c r="D572"/>
      <c r="E572"/>
      <c r="F572"/>
    </row>
    <row r="573" spans="2:6">
      <c r="B573"/>
      <c r="C573"/>
      <c r="D573"/>
      <c r="E573"/>
      <c r="F573"/>
    </row>
    <row r="574" spans="2:6">
      <c r="B574"/>
      <c r="C574"/>
      <c r="D574"/>
      <c r="E574"/>
      <c r="F574"/>
    </row>
    <row r="575" spans="2:6">
      <c r="B575"/>
      <c r="C575"/>
      <c r="D575"/>
      <c r="E575"/>
      <c r="F575"/>
    </row>
    <row r="576" spans="2:6">
      <c r="B576"/>
      <c r="C576"/>
      <c r="D576"/>
      <c r="E576"/>
      <c r="F576"/>
    </row>
    <row r="577" spans="2:6">
      <c r="B577"/>
      <c r="C577"/>
      <c r="D577"/>
      <c r="E577"/>
      <c r="F577"/>
    </row>
    <row r="578" spans="2:6">
      <c r="B578"/>
      <c r="C578"/>
      <c r="D578"/>
      <c r="E578"/>
      <c r="F578"/>
    </row>
    <row r="579" spans="2:6">
      <c r="B579"/>
      <c r="C579"/>
      <c r="D579"/>
      <c r="E579"/>
      <c r="F579"/>
    </row>
    <row r="580" spans="2:6">
      <c r="B580"/>
      <c r="C580"/>
      <c r="D580"/>
      <c r="E580"/>
      <c r="F580"/>
    </row>
    <row r="581" spans="2:6">
      <c r="B581"/>
      <c r="C581"/>
      <c r="D581"/>
      <c r="E581"/>
      <c r="F581"/>
    </row>
    <row r="582" spans="2:6">
      <c r="B582"/>
      <c r="C582"/>
      <c r="D582"/>
      <c r="E582"/>
      <c r="F582"/>
    </row>
    <row r="583" spans="2:6">
      <c r="B583"/>
      <c r="C583"/>
      <c r="D583"/>
      <c r="E583"/>
      <c r="F583"/>
    </row>
    <row r="584" spans="2:6">
      <c r="B584"/>
      <c r="C584"/>
      <c r="D584"/>
      <c r="E584"/>
      <c r="F584"/>
    </row>
    <row r="585" spans="2:6">
      <c r="B585"/>
      <c r="C585"/>
      <c r="D585"/>
      <c r="E585"/>
      <c r="F585"/>
    </row>
    <row r="586" spans="2:6">
      <c r="B586"/>
      <c r="C586"/>
      <c r="D586"/>
      <c r="E586"/>
      <c r="F586"/>
    </row>
    <row r="587" spans="2:6">
      <c r="B587"/>
      <c r="C587"/>
      <c r="D587"/>
      <c r="E587"/>
      <c r="F587"/>
    </row>
    <row r="588" spans="2:6">
      <c r="B588"/>
      <c r="C588"/>
      <c r="D588"/>
      <c r="E588"/>
      <c r="F588"/>
    </row>
    <row r="589" spans="2:6">
      <c r="B589"/>
      <c r="C589"/>
      <c r="D589"/>
      <c r="E589"/>
      <c r="F589"/>
    </row>
    <row r="590" spans="2:6">
      <c r="B590"/>
      <c r="C590"/>
      <c r="D590"/>
      <c r="E590"/>
      <c r="F590"/>
    </row>
    <row r="591" spans="2:6">
      <c r="B591"/>
      <c r="C591"/>
      <c r="D591"/>
      <c r="E591"/>
      <c r="F591"/>
    </row>
    <row r="592" spans="2:6">
      <c r="B592"/>
      <c r="C592"/>
      <c r="D592"/>
      <c r="E592"/>
      <c r="F592"/>
    </row>
    <row r="593" spans="2:6">
      <c r="B593"/>
      <c r="C593"/>
      <c r="D593"/>
      <c r="E593"/>
      <c r="F593"/>
    </row>
    <row r="594" spans="2:6">
      <c r="B594"/>
      <c r="C594"/>
      <c r="D594"/>
      <c r="E594"/>
      <c r="F594"/>
    </row>
    <row r="595" spans="2:6">
      <c r="B595"/>
      <c r="C595"/>
      <c r="D595"/>
      <c r="E595"/>
      <c r="F595"/>
    </row>
    <row r="596" spans="2:6">
      <c r="B596"/>
      <c r="C596"/>
      <c r="D596"/>
      <c r="E596"/>
      <c r="F596"/>
    </row>
    <row r="597" spans="2:6">
      <c r="B597"/>
      <c r="C597"/>
      <c r="D597"/>
      <c r="E597"/>
      <c r="F597"/>
    </row>
    <row r="598" spans="2:6">
      <c r="B598"/>
      <c r="C598"/>
      <c r="D598"/>
      <c r="E598"/>
      <c r="F598"/>
    </row>
    <row r="599" spans="2:6">
      <c r="B599"/>
      <c r="C599"/>
      <c r="D599"/>
      <c r="E599"/>
      <c r="F599"/>
    </row>
    <row r="600" spans="2:6">
      <c r="B600"/>
      <c r="C600"/>
      <c r="D600"/>
      <c r="E600"/>
      <c r="F600"/>
    </row>
    <row r="601" spans="2:6">
      <c r="B601"/>
      <c r="C601"/>
      <c r="D601"/>
      <c r="E601"/>
      <c r="F601"/>
    </row>
    <row r="602" spans="2:6">
      <c r="B602"/>
      <c r="C602"/>
      <c r="D602"/>
      <c r="E602"/>
      <c r="F602"/>
    </row>
    <row r="603" spans="2:6">
      <c r="B603"/>
      <c r="C603"/>
      <c r="D603"/>
      <c r="E603"/>
      <c r="F603"/>
    </row>
    <row r="604" spans="2:6">
      <c r="B604"/>
      <c r="C604"/>
      <c r="D604"/>
      <c r="E604"/>
      <c r="F604"/>
    </row>
    <row r="605" spans="2:6">
      <c r="B605"/>
      <c r="C605"/>
      <c r="D605"/>
      <c r="E605"/>
      <c r="F605"/>
    </row>
    <row r="606" spans="2:6">
      <c r="B606"/>
      <c r="C606"/>
      <c r="D606"/>
      <c r="E606"/>
      <c r="F606"/>
    </row>
    <row r="607" spans="2:6">
      <c r="B607"/>
      <c r="C607"/>
      <c r="D607"/>
      <c r="E607"/>
      <c r="F607"/>
    </row>
    <row r="608" spans="2:6">
      <c r="B608"/>
      <c r="C608"/>
      <c r="D608"/>
      <c r="E608"/>
      <c r="F608"/>
    </row>
    <row r="609" spans="2:6">
      <c r="B609"/>
      <c r="C609"/>
      <c r="D609"/>
      <c r="E609"/>
      <c r="F609"/>
    </row>
    <row r="610" spans="2:6">
      <c r="B610"/>
      <c r="C610"/>
      <c r="D610"/>
      <c r="E610"/>
      <c r="F610"/>
    </row>
    <row r="611" spans="2:6">
      <c r="B611"/>
      <c r="C611"/>
      <c r="D611"/>
      <c r="E611"/>
      <c r="F611"/>
    </row>
    <row r="612" spans="2:6">
      <c r="B612"/>
      <c r="C612"/>
      <c r="D612"/>
      <c r="E612"/>
      <c r="F612"/>
    </row>
    <row r="613" spans="2:6">
      <c r="B613"/>
      <c r="C613"/>
      <c r="D613"/>
      <c r="E613"/>
      <c r="F613"/>
    </row>
    <row r="614" spans="2:6">
      <c r="B614"/>
      <c r="C614"/>
      <c r="D614"/>
      <c r="E614"/>
      <c r="F614"/>
    </row>
    <row r="615" spans="2:6">
      <c r="B615"/>
      <c r="C615"/>
      <c r="D615"/>
      <c r="E615"/>
      <c r="F615"/>
    </row>
    <row r="616" spans="2:6">
      <c r="B616"/>
      <c r="C616"/>
      <c r="D616"/>
      <c r="E616"/>
      <c r="F616"/>
    </row>
    <row r="617" spans="2:6">
      <c r="B617"/>
      <c r="C617"/>
      <c r="D617"/>
      <c r="E617"/>
      <c r="F617"/>
    </row>
    <row r="618" spans="2:6">
      <c r="B618"/>
      <c r="C618"/>
      <c r="D618"/>
      <c r="E618"/>
      <c r="F618"/>
    </row>
    <row r="619" spans="2:6">
      <c r="B619"/>
      <c r="C619"/>
      <c r="D619"/>
      <c r="E619"/>
      <c r="F619"/>
    </row>
    <row r="620" spans="2:6">
      <c r="B620"/>
      <c r="C620"/>
      <c r="D620"/>
      <c r="E620"/>
      <c r="F620"/>
    </row>
    <row r="621" spans="2:6">
      <c r="B621"/>
      <c r="C621"/>
      <c r="D621"/>
      <c r="E621"/>
      <c r="F621"/>
    </row>
    <row r="622" spans="2:6">
      <c r="B622"/>
      <c r="C622"/>
      <c r="D622"/>
      <c r="E622"/>
      <c r="F622"/>
    </row>
    <row r="623" spans="2:6">
      <c r="B623"/>
      <c r="C623"/>
      <c r="D623"/>
      <c r="E623"/>
      <c r="F623"/>
    </row>
    <row r="624" spans="2:6">
      <c r="B624"/>
      <c r="C624"/>
      <c r="D624"/>
      <c r="E624"/>
      <c r="F624"/>
    </row>
    <row r="625" spans="2:6">
      <c r="B625"/>
      <c r="C625"/>
      <c r="D625"/>
      <c r="E625"/>
      <c r="F625"/>
    </row>
    <row r="626" spans="2:6">
      <c r="B626"/>
      <c r="C626"/>
      <c r="D626"/>
      <c r="E626"/>
      <c r="F626"/>
    </row>
    <row r="627" spans="2:6">
      <c r="B627"/>
      <c r="C627"/>
      <c r="D627"/>
      <c r="E627"/>
      <c r="F627"/>
    </row>
    <row r="628" spans="2:6">
      <c r="B628"/>
      <c r="C628"/>
      <c r="D628"/>
      <c r="E628"/>
      <c r="F628"/>
    </row>
    <row r="629" spans="2:6">
      <c r="B629"/>
      <c r="C629"/>
      <c r="D629"/>
      <c r="E629"/>
      <c r="F629"/>
    </row>
    <row r="630" spans="2:6">
      <c r="B630"/>
      <c r="C630"/>
      <c r="D630"/>
      <c r="E630"/>
      <c r="F630"/>
    </row>
    <row r="631" spans="2:6">
      <c r="B631"/>
      <c r="C631"/>
      <c r="D631"/>
      <c r="E631"/>
      <c r="F631"/>
    </row>
    <row r="632" spans="2:6">
      <c r="B632"/>
      <c r="C632"/>
      <c r="D632"/>
      <c r="E632"/>
      <c r="F632"/>
    </row>
    <row r="633" spans="2:6">
      <c r="B633"/>
      <c r="C633"/>
      <c r="D633"/>
      <c r="E633"/>
      <c r="F633"/>
    </row>
    <row r="634" spans="2:6">
      <c r="B634"/>
      <c r="C634"/>
      <c r="D634"/>
      <c r="E634"/>
      <c r="F634"/>
    </row>
    <row r="635" spans="2:6">
      <c r="B635"/>
      <c r="C635"/>
      <c r="D635"/>
      <c r="E635"/>
      <c r="F635"/>
    </row>
    <row r="636" spans="2:6">
      <c r="B636"/>
      <c r="C636"/>
      <c r="D636"/>
      <c r="E636"/>
      <c r="F636"/>
    </row>
    <row r="637" spans="2:6">
      <c r="B637"/>
      <c r="C637"/>
      <c r="D637"/>
      <c r="E637"/>
      <c r="F637"/>
    </row>
    <row r="638" spans="2:6">
      <c r="B638"/>
      <c r="C638"/>
      <c r="D638"/>
      <c r="E638"/>
      <c r="F638"/>
    </row>
    <row r="639" spans="2:6">
      <c r="B639"/>
      <c r="C639"/>
      <c r="D639"/>
      <c r="E639"/>
      <c r="F639"/>
    </row>
    <row r="640" spans="2:6">
      <c r="B640"/>
      <c r="C640"/>
      <c r="D640"/>
      <c r="E640"/>
      <c r="F640"/>
    </row>
    <row r="641" spans="2:6">
      <c r="B641"/>
      <c r="C641"/>
      <c r="D641"/>
      <c r="E641"/>
      <c r="F641"/>
    </row>
    <row r="642" spans="2:6">
      <c r="B642"/>
      <c r="C642"/>
      <c r="D642"/>
      <c r="E642"/>
      <c r="F642"/>
    </row>
    <row r="643" spans="2:6">
      <c r="B643"/>
      <c r="C643"/>
      <c r="D643"/>
      <c r="E643"/>
      <c r="F643"/>
    </row>
    <row r="644" spans="2:6">
      <c r="B644"/>
      <c r="C644"/>
      <c r="D644"/>
      <c r="E644"/>
      <c r="F644"/>
    </row>
    <row r="645" spans="2:6">
      <c r="B645"/>
      <c r="C645"/>
      <c r="D645"/>
      <c r="E645"/>
      <c r="F645"/>
    </row>
    <row r="646" spans="2:6">
      <c r="B646"/>
      <c r="C646"/>
      <c r="D646"/>
      <c r="E646"/>
      <c r="F646"/>
    </row>
    <row r="647" spans="2:6">
      <c r="B647"/>
      <c r="C647"/>
      <c r="D647"/>
      <c r="E647"/>
      <c r="F647"/>
    </row>
    <row r="648" spans="2:6">
      <c r="B648"/>
      <c r="C648"/>
      <c r="D648"/>
      <c r="E648"/>
      <c r="F648"/>
    </row>
    <row r="649" spans="2:6">
      <c r="B649"/>
      <c r="C649"/>
      <c r="D649"/>
      <c r="E649"/>
      <c r="F649"/>
    </row>
    <row r="650" spans="2:6">
      <c r="B650"/>
      <c r="C650"/>
      <c r="D650"/>
      <c r="E650"/>
      <c r="F650"/>
    </row>
    <row r="651" spans="2:6">
      <c r="B651"/>
      <c r="C651"/>
      <c r="D651"/>
      <c r="E651"/>
      <c r="F651"/>
    </row>
    <row r="652" spans="2:6">
      <c r="B652"/>
      <c r="C652"/>
      <c r="D652"/>
      <c r="E652"/>
      <c r="F652"/>
    </row>
    <row r="653" spans="2:6">
      <c r="B653"/>
      <c r="C653"/>
      <c r="D653"/>
      <c r="E653"/>
      <c r="F653"/>
    </row>
    <row r="654" spans="2:6">
      <c r="B654"/>
      <c r="C654"/>
      <c r="D654"/>
      <c r="E654"/>
      <c r="F654"/>
    </row>
    <row r="655" spans="2:6">
      <c r="B655"/>
      <c r="C655"/>
      <c r="D655"/>
      <c r="E655"/>
      <c r="F655"/>
    </row>
    <row r="656" spans="2:6">
      <c r="B656"/>
      <c r="C656"/>
      <c r="D656"/>
      <c r="E656"/>
      <c r="F656"/>
    </row>
    <row r="657" spans="2:6">
      <c r="B657"/>
      <c r="C657"/>
      <c r="D657"/>
      <c r="E657"/>
      <c r="F657"/>
    </row>
    <row r="658" spans="2:6">
      <c r="B658"/>
      <c r="C658"/>
      <c r="D658"/>
      <c r="E658"/>
      <c r="F658"/>
    </row>
    <row r="659" spans="2:6">
      <c r="B659"/>
      <c r="C659"/>
      <c r="D659"/>
      <c r="E659"/>
      <c r="F659"/>
    </row>
    <row r="660" spans="2:6">
      <c r="B660"/>
      <c r="C660"/>
      <c r="D660"/>
      <c r="E660"/>
      <c r="F660"/>
    </row>
    <row r="661" spans="2:6">
      <c r="B661"/>
      <c r="C661"/>
      <c r="D661"/>
      <c r="E661"/>
      <c r="F661"/>
    </row>
    <row r="662" spans="2:6">
      <c r="B662"/>
      <c r="C662"/>
      <c r="D662"/>
      <c r="E662"/>
      <c r="F662"/>
    </row>
    <row r="663" spans="2:6">
      <c r="B663"/>
      <c r="C663"/>
      <c r="D663"/>
      <c r="E663"/>
      <c r="F663"/>
    </row>
    <row r="664" spans="2:6">
      <c r="B664"/>
      <c r="C664"/>
      <c r="D664"/>
      <c r="E664"/>
      <c r="F664"/>
    </row>
    <row r="665" spans="2:6">
      <c r="B665"/>
      <c r="C665"/>
      <c r="D665"/>
      <c r="E665"/>
      <c r="F665"/>
    </row>
    <row r="666" spans="2:6">
      <c r="B666"/>
      <c r="C666"/>
      <c r="D666"/>
      <c r="E666"/>
      <c r="F666"/>
    </row>
    <row r="667" spans="2:6">
      <c r="B667"/>
      <c r="C667"/>
      <c r="D667"/>
      <c r="E667"/>
      <c r="F667"/>
    </row>
    <row r="668" spans="2:6">
      <c r="B668"/>
      <c r="C668"/>
      <c r="D668"/>
      <c r="E668"/>
      <c r="F668"/>
    </row>
    <row r="669" spans="2:6">
      <c r="B669"/>
      <c r="C669"/>
      <c r="D669"/>
      <c r="E669"/>
      <c r="F669"/>
    </row>
    <row r="670" spans="2:6">
      <c r="B670"/>
      <c r="C670"/>
      <c r="D670"/>
      <c r="E670"/>
      <c r="F670"/>
    </row>
    <row r="671" spans="2:6">
      <c r="B671"/>
      <c r="C671"/>
      <c r="D671"/>
      <c r="E671"/>
      <c r="F671"/>
    </row>
    <row r="672" spans="2:6">
      <c r="B672"/>
      <c r="C672"/>
      <c r="D672"/>
      <c r="E672"/>
      <c r="F672"/>
    </row>
    <row r="673" spans="2:6">
      <c r="B673"/>
      <c r="C673"/>
      <c r="D673"/>
      <c r="E673"/>
      <c r="F673"/>
    </row>
    <row r="674" spans="2:6">
      <c r="B674"/>
      <c r="C674"/>
      <c r="D674"/>
      <c r="E674"/>
      <c r="F674"/>
    </row>
    <row r="675" spans="2:6">
      <c r="B675"/>
      <c r="C675"/>
      <c r="D675"/>
      <c r="E675"/>
      <c r="F675"/>
    </row>
    <row r="676" spans="2:6">
      <c r="B676"/>
      <c r="C676"/>
      <c r="D676"/>
      <c r="E676"/>
      <c r="F676"/>
    </row>
    <row r="677" spans="2:6">
      <c r="B677"/>
      <c r="C677"/>
      <c r="D677"/>
      <c r="E677"/>
      <c r="F677"/>
    </row>
    <row r="678" spans="2:6">
      <c r="B678"/>
      <c r="C678"/>
      <c r="D678"/>
      <c r="E678"/>
      <c r="F678"/>
    </row>
    <row r="679" spans="2:6">
      <c r="B679"/>
      <c r="C679"/>
      <c r="D679"/>
      <c r="E679"/>
      <c r="F679"/>
    </row>
    <row r="680" spans="2:6">
      <c r="B680"/>
      <c r="C680"/>
      <c r="D680"/>
      <c r="E680"/>
      <c r="F680"/>
    </row>
    <row r="681" spans="2:6">
      <c r="B681"/>
      <c r="C681"/>
      <c r="D681"/>
      <c r="E681"/>
      <c r="F681"/>
    </row>
    <row r="682" spans="2:6">
      <c r="B682"/>
      <c r="C682"/>
      <c r="D682"/>
      <c r="E682"/>
      <c r="F682"/>
    </row>
    <row r="683" spans="2:6">
      <c r="B683"/>
      <c r="C683"/>
      <c r="D683"/>
      <c r="E683"/>
      <c r="F683"/>
    </row>
    <row r="684" spans="2:6">
      <c r="B684"/>
      <c r="C684"/>
      <c r="D684"/>
      <c r="E684"/>
      <c r="F684"/>
    </row>
    <row r="685" spans="2:6">
      <c r="B685"/>
      <c r="C685"/>
      <c r="D685"/>
      <c r="E685"/>
      <c r="F685"/>
    </row>
    <row r="686" spans="2:6">
      <c r="B686"/>
      <c r="C686"/>
      <c r="D686"/>
      <c r="E686"/>
      <c r="F686"/>
    </row>
    <row r="687" spans="2:6">
      <c r="B687"/>
      <c r="C687"/>
      <c r="D687"/>
      <c r="E687"/>
      <c r="F687"/>
    </row>
    <row r="688" spans="2:6">
      <c r="B688"/>
      <c r="C688"/>
      <c r="D688"/>
      <c r="E688"/>
      <c r="F688"/>
    </row>
    <row r="689" spans="2:6">
      <c r="B689"/>
      <c r="C689"/>
      <c r="D689"/>
      <c r="E689"/>
      <c r="F689"/>
    </row>
    <row r="690" spans="2:6">
      <c r="B690"/>
      <c r="C690"/>
      <c r="D690"/>
      <c r="E690"/>
      <c r="F690"/>
    </row>
    <row r="691" spans="2:6">
      <c r="B691"/>
      <c r="C691"/>
      <c r="D691"/>
      <c r="E691"/>
      <c r="F691"/>
    </row>
    <row r="692" spans="2:6">
      <c r="B692"/>
      <c r="C692"/>
      <c r="D692"/>
      <c r="E692"/>
      <c r="F692"/>
    </row>
    <row r="693" spans="2:6">
      <c r="B693"/>
      <c r="C693"/>
      <c r="D693"/>
      <c r="E693"/>
      <c r="F693"/>
    </row>
    <row r="694" spans="2:6">
      <c r="B694"/>
      <c r="C694"/>
      <c r="D694"/>
      <c r="E694"/>
      <c r="F694"/>
    </row>
    <row r="695" spans="2:6">
      <c r="B695"/>
      <c r="C695"/>
      <c r="D695"/>
      <c r="E695"/>
      <c r="F695"/>
    </row>
    <row r="696" spans="2:6">
      <c r="B696"/>
      <c r="C696"/>
      <c r="D696"/>
      <c r="E696"/>
      <c r="F696"/>
    </row>
    <row r="697" spans="2:6">
      <c r="B697"/>
      <c r="C697"/>
      <c r="D697"/>
      <c r="E697"/>
      <c r="F697"/>
    </row>
    <row r="698" spans="2:6">
      <c r="B698"/>
      <c r="C698"/>
      <c r="D698"/>
      <c r="E698"/>
      <c r="F698"/>
    </row>
    <row r="699" spans="2:6">
      <c r="B699"/>
      <c r="C699"/>
      <c r="D699"/>
      <c r="E699"/>
      <c r="F699"/>
    </row>
    <row r="700" spans="2:6">
      <c r="B700"/>
      <c r="C700"/>
      <c r="D700"/>
      <c r="E700"/>
      <c r="F700"/>
    </row>
    <row r="701" spans="2:6">
      <c r="B701"/>
      <c r="C701"/>
      <c r="D701"/>
      <c r="E701"/>
      <c r="F701"/>
    </row>
    <row r="702" spans="2:6">
      <c r="B702"/>
      <c r="C702"/>
      <c r="D702"/>
      <c r="E702"/>
      <c r="F702"/>
    </row>
    <row r="703" spans="2:6">
      <c r="B703"/>
      <c r="C703"/>
      <c r="D703"/>
      <c r="E703"/>
      <c r="F703"/>
    </row>
    <row r="704" spans="2:6">
      <c r="B704"/>
      <c r="C704"/>
      <c r="D704"/>
      <c r="E704"/>
      <c r="F704"/>
    </row>
    <row r="705" spans="2:6">
      <c r="B705"/>
      <c r="C705"/>
      <c r="D705"/>
      <c r="E705"/>
      <c r="F705"/>
    </row>
    <row r="706" spans="2:6">
      <c r="B706"/>
      <c r="C706"/>
      <c r="D706"/>
      <c r="E706"/>
      <c r="F706"/>
    </row>
    <row r="707" spans="2:6">
      <c r="B707"/>
      <c r="C707"/>
      <c r="D707"/>
      <c r="E707"/>
      <c r="F707"/>
    </row>
    <row r="708" spans="2:6">
      <c r="B708"/>
      <c r="C708"/>
      <c r="D708"/>
      <c r="E708"/>
      <c r="F708"/>
    </row>
    <row r="709" spans="2:6">
      <c r="B709"/>
      <c r="C709"/>
      <c r="D709"/>
      <c r="E709"/>
      <c r="F709"/>
    </row>
    <row r="710" spans="2:6">
      <c r="B710"/>
      <c r="C710"/>
      <c r="D710"/>
      <c r="E710"/>
      <c r="F710"/>
    </row>
    <row r="711" spans="2:6">
      <c r="B711"/>
      <c r="C711"/>
      <c r="D711"/>
      <c r="E711"/>
      <c r="F711"/>
    </row>
    <row r="712" spans="2:6">
      <c r="B712"/>
      <c r="C712"/>
      <c r="D712"/>
      <c r="E712"/>
      <c r="F712"/>
    </row>
    <row r="713" spans="2:6">
      <c r="B713"/>
      <c r="C713"/>
      <c r="D713"/>
      <c r="E713"/>
      <c r="F713"/>
    </row>
    <row r="714" spans="2:6">
      <c r="B714"/>
      <c r="C714"/>
      <c r="D714"/>
      <c r="E714"/>
      <c r="F714"/>
    </row>
    <row r="715" spans="2:6">
      <c r="B715"/>
      <c r="C715"/>
      <c r="D715"/>
      <c r="E715"/>
      <c r="F715"/>
    </row>
    <row r="716" spans="2:6">
      <c r="B716"/>
      <c r="C716"/>
      <c r="D716"/>
      <c r="E716"/>
      <c r="F716"/>
    </row>
    <row r="717" spans="2:6">
      <c r="B717"/>
      <c r="C717"/>
      <c r="D717"/>
      <c r="E717"/>
      <c r="F717"/>
    </row>
    <row r="718" spans="2:6">
      <c r="B718"/>
      <c r="C718"/>
      <c r="D718"/>
      <c r="E718"/>
      <c r="F718"/>
    </row>
    <row r="719" spans="2:6">
      <c r="B719"/>
      <c r="C719"/>
      <c r="D719"/>
      <c r="E719"/>
      <c r="F719"/>
    </row>
    <row r="720" spans="2:6">
      <c r="B720"/>
      <c r="C720"/>
      <c r="D720"/>
      <c r="E720"/>
      <c r="F720"/>
    </row>
    <row r="721" spans="2:6">
      <c r="B721"/>
      <c r="C721"/>
      <c r="D721"/>
      <c r="E721"/>
      <c r="F721"/>
    </row>
    <row r="722" spans="2:6">
      <c r="B722"/>
      <c r="C722"/>
      <c r="D722"/>
      <c r="E722"/>
      <c r="F722"/>
    </row>
    <row r="723" spans="2:6">
      <c r="B723"/>
      <c r="C723"/>
      <c r="D723"/>
      <c r="E723"/>
      <c r="F723"/>
    </row>
    <row r="724" spans="2:6">
      <c r="B724"/>
      <c r="C724"/>
      <c r="D724"/>
      <c r="E724"/>
      <c r="F724"/>
    </row>
    <row r="725" spans="2:6">
      <c r="B725"/>
      <c r="C725"/>
      <c r="D725"/>
      <c r="E725"/>
      <c r="F725"/>
    </row>
    <row r="726" spans="2:6">
      <c r="B726"/>
      <c r="C726"/>
      <c r="D726"/>
      <c r="E726"/>
      <c r="F726"/>
    </row>
    <row r="727" spans="2:6">
      <c r="B727"/>
      <c r="C727"/>
      <c r="D727"/>
      <c r="E727"/>
      <c r="F727"/>
    </row>
    <row r="728" spans="2:6">
      <c r="B728"/>
      <c r="C728"/>
      <c r="D728"/>
      <c r="E728"/>
      <c r="F728"/>
    </row>
    <row r="729" spans="2:6">
      <c r="B729"/>
      <c r="C729"/>
      <c r="D729"/>
      <c r="E729"/>
      <c r="F729"/>
    </row>
    <row r="730" spans="2:6">
      <c r="B730"/>
      <c r="C730"/>
      <c r="D730"/>
      <c r="E730"/>
      <c r="F730"/>
    </row>
    <row r="731" spans="2:6">
      <c r="B731"/>
      <c r="C731"/>
      <c r="D731"/>
      <c r="E731"/>
      <c r="F731"/>
    </row>
    <row r="732" spans="2:6">
      <c r="B732"/>
      <c r="C732"/>
      <c r="D732"/>
      <c r="E732"/>
      <c r="F732"/>
    </row>
    <row r="733" spans="2:6">
      <c r="B733"/>
      <c r="C733"/>
      <c r="D733"/>
      <c r="E733"/>
      <c r="F733"/>
    </row>
    <row r="734" spans="2:6">
      <c r="B734"/>
      <c r="C734"/>
      <c r="D734"/>
      <c r="E734"/>
      <c r="F734"/>
    </row>
    <row r="735" spans="2:6">
      <c r="B735"/>
      <c r="C735"/>
      <c r="D735"/>
      <c r="E735"/>
      <c r="F735"/>
    </row>
    <row r="736" spans="2:6">
      <c r="B736"/>
      <c r="C736"/>
      <c r="D736"/>
      <c r="E736"/>
      <c r="F736"/>
    </row>
    <row r="737" spans="2:6">
      <c r="B737"/>
      <c r="C737"/>
      <c r="D737"/>
      <c r="E737"/>
      <c r="F737"/>
    </row>
    <row r="738" spans="2:6">
      <c r="B738"/>
      <c r="C738"/>
      <c r="D738"/>
      <c r="E738"/>
      <c r="F738"/>
    </row>
    <row r="739" spans="2:6">
      <c r="B739"/>
      <c r="C739"/>
      <c r="D739"/>
      <c r="E739"/>
      <c r="F739"/>
    </row>
    <row r="740" spans="2:6">
      <c r="B740"/>
      <c r="C740"/>
      <c r="D740"/>
      <c r="E740"/>
      <c r="F740"/>
    </row>
    <row r="741" spans="2:6">
      <c r="B741"/>
      <c r="C741"/>
      <c r="D741"/>
      <c r="E741"/>
      <c r="F741"/>
    </row>
    <row r="742" spans="2:6">
      <c r="B742"/>
      <c r="C742"/>
      <c r="D742"/>
      <c r="E742"/>
      <c r="F742"/>
    </row>
    <row r="743" spans="2:6">
      <c r="B743"/>
      <c r="C743"/>
      <c r="D743"/>
      <c r="E743"/>
      <c r="F743"/>
    </row>
    <row r="744" spans="2:6">
      <c r="B744"/>
      <c r="C744"/>
      <c r="D744"/>
      <c r="E744"/>
      <c r="F744"/>
    </row>
    <row r="745" spans="2:6">
      <c r="B745"/>
      <c r="C745"/>
      <c r="D745"/>
      <c r="E745"/>
      <c r="F745"/>
    </row>
    <row r="746" spans="2:6">
      <c r="B746"/>
      <c r="C746"/>
      <c r="D746"/>
      <c r="E746"/>
      <c r="F746"/>
    </row>
    <row r="747" spans="2:6">
      <c r="B747"/>
      <c r="C747"/>
      <c r="D747"/>
      <c r="E747"/>
      <c r="F747"/>
    </row>
    <row r="748" spans="2:6">
      <c r="B748"/>
      <c r="C748"/>
      <c r="D748"/>
      <c r="E748"/>
      <c r="F748"/>
    </row>
    <row r="749" spans="2:6">
      <c r="B749"/>
      <c r="C749"/>
      <c r="D749"/>
      <c r="E749"/>
      <c r="F749"/>
    </row>
    <row r="750" spans="2:6">
      <c r="B750"/>
      <c r="C750"/>
      <c r="D750"/>
      <c r="E750"/>
      <c r="F750"/>
    </row>
    <row r="751" spans="2:6">
      <c r="B751"/>
      <c r="C751"/>
      <c r="D751"/>
      <c r="E751"/>
      <c r="F751"/>
    </row>
    <row r="752" spans="2:6">
      <c r="B752"/>
      <c r="C752"/>
      <c r="D752"/>
      <c r="E752"/>
      <c r="F752"/>
    </row>
    <row r="753" spans="2:6">
      <c r="B753"/>
      <c r="C753"/>
      <c r="D753"/>
      <c r="E753"/>
      <c r="F753"/>
    </row>
    <row r="754" spans="2:6">
      <c r="B754"/>
      <c r="C754"/>
      <c r="D754"/>
      <c r="E754"/>
      <c r="F754"/>
    </row>
    <row r="755" spans="2:6">
      <c r="B755"/>
      <c r="C755"/>
      <c r="D755"/>
      <c r="E755"/>
      <c r="F755"/>
    </row>
    <row r="756" spans="2:6">
      <c r="B756"/>
      <c r="C756"/>
      <c r="D756"/>
      <c r="E756"/>
      <c r="F756"/>
    </row>
    <row r="757" spans="2:6">
      <c r="B757"/>
      <c r="C757"/>
      <c r="D757"/>
      <c r="E757"/>
      <c r="F757"/>
    </row>
    <row r="758" spans="2:6">
      <c r="B758"/>
      <c r="C758"/>
      <c r="D758"/>
      <c r="E758"/>
      <c r="F758"/>
    </row>
    <row r="759" spans="2:6">
      <c r="B759"/>
      <c r="C759"/>
      <c r="D759"/>
      <c r="E759"/>
      <c r="F759"/>
    </row>
    <row r="760" spans="2:6">
      <c r="B760"/>
      <c r="C760"/>
      <c r="D760"/>
      <c r="E760"/>
      <c r="F760"/>
    </row>
    <row r="761" spans="2:6">
      <c r="B761"/>
      <c r="C761"/>
      <c r="D761"/>
      <c r="E761"/>
      <c r="F761"/>
    </row>
    <row r="762" spans="2:6">
      <c r="B762"/>
      <c r="C762"/>
      <c r="D762"/>
      <c r="E762"/>
      <c r="F762"/>
    </row>
    <row r="763" spans="2:6">
      <c r="B763"/>
      <c r="C763"/>
      <c r="D763"/>
      <c r="E763"/>
      <c r="F763"/>
    </row>
    <row r="764" spans="2:6">
      <c r="B764"/>
      <c r="C764"/>
      <c r="D764"/>
      <c r="E764"/>
      <c r="F764"/>
    </row>
    <row r="765" spans="2:6">
      <c r="B765"/>
      <c r="C765"/>
      <c r="D765"/>
      <c r="E765"/>
      <c r="F765"/>
    </row>
    <row r="766" spans="2:6">
      <c r="B766"/>
      <c r="C766"/>
      <c r="D766"/>
      <c r="E766"/>
      <c r="F766"/>
    </row>
    <row r="767" spans="2:6">
      <c r="B767"/>
      <c r="C767"/>
      <c r="D767"/>
      <c r="E767"/>
      <c r="F767"/>
    </row>
    <row r="768" spans="2:6">
      <c r="B768"/>
      <c r="C768"/>
      <c r="D768"/>
      <c r="E768"/>
      <c r="F768"/>
    </row>
    <row r="769" spans="2:6">
      <c r="B769"/>
      <c r="C769"/>
      <c r="D769"/>
      <c r="E769"/>
      <c r="F769"/>
    </row>
    <row r="770" spans="2:6">
      <c r="B770"/>
      <c r="C770"/>
      <c r="D770"/>
      <c r="E770"/>
      <c r="F770"/>
    </row>
    <row r="771" spans="2:6">
      <c r="B771"/>
      <c r="C771"/>
      <c r="D771"/>
      <c r="E771"/>
      <c r="F771"/>
    </row>
    <row r="772" spans="2:6">
      <c r="B772"/>
      <c r="C772"/>
      <c r="D772"/>
      <c r="E772"/>
      <c r="F772"/>
    </row>
    <row r="773" spans="2:6">
      <c r="B773"/>
      <c r="C773"/>
      <c r="D773"/>
      <c r="E773"/>
      <c r="F773"/>
    </row>
    <row r="774" spans="2:6">
      <c r="B774"/>
      <c r="C774"/>
      <c r="D774"/>
      <c r="E774"/>
      <c r="F774"/>
    </row>
    <row r="775" spans="2:6">
      <c r="B775"/>
      <c r="C775"/>
      <c r="D775"/>
      <c r="E775"/>
      <c r="F775"/>
    </row>
    <row r="776" spans="2:6">
      <c r="B776"/>
      <c r="C776"/>
      <c r="D776"/>
      <c r="E776"/>
      <c r="F776"/>
    </row>
    <row r="777" spans="2:6">
      <c r="B777"/>
      <c r="C777"/>
      <c r="D777"/>
      <c r="E777"/>
      <c r="F777"/>
    </row>
    <row r="778" spans="2:6">
      <c r="B778"/>
      <c r="C778"/>
      <c r="D778"/>
      <c r="E778"/>
      <c r="F778"/>
    </row>
    <row r="779" spans="2:6">
      <c r="B779"/>
      <c r="C779"/>
      <c r="D779"/>
      <c r="E779"/>
      <c r="F779"/>
    </row>
    <row r="780" spans="2:6">
      <c r="B780"/>
      <c r="C780"/>
      <c r="D780"/>
      <c r="E780"/>
      <c r="F780"/>
    </row>
    <row r="781" spans="2:6">
      <c r="B781"/>
      <c r="C781"/>
      <c r="D781"/>
      <c r="E781"/>
      <c r="F781"/>
    </row>
    <row r="782" spans="2:6">
      <c r="B782"/>
      <c r="C782"/>
      <c r="D782"/>
      <c r="E782"/>
      <c r="F782"/>
    </row>
    <row r="783" spans="2:6">
      <c r="B783"/>
      <c r="C783"/>
      <c r="D783"/>
      <c r="E783"/>
      <c r="F783"/>
    </row>
    <row r="784" spans="2:6">
      <c r="B784"/>
      <c r="C784"/>
      <c r="D784"/>
      <c r="E784"/>
      <c r="F784"/>
    </row>
    <row r="785" spans="2:6">
      <c r="B785"/>
      <c r="C785"/>
      <c r="D785"/>
      <c r="E785"/>
      <c r="F785"/>
    </row>
    <row r="786" spans="2:6">
      <c r="B786"/>
      <c r="C786"/>
      <c r="D786"/>
      <c r="E786"/>
      <c r="F786"/>
    </row>
    <row r="787" spans="2:6">
      <c r="B787"/>
      <c r="C787"/>
      <c r="D787"/>
      <c r="E787"/>
      <c r="F787"/>
    </row>
    <row r="788" spans="2:6">
      <c r="B788"/>
      <c r="C788"/>
      <c r="D788"/>
      <c r="E788"/>
      <c r="F788"/>
    </row>
    <row r="789" spans="2:6">
      <c r="B789"/>
      <c r="C789"/>
      <c r="D789"/>
      <c r="E789"/>
      <c r="F789"/>
    </row>
    <row r="790" spans="2:6">
      <c r="B790"/>
      <c r="C790"/>
      <c r="D790"/>
      <c r="E790"/>
      <c r="F790"/>
    </row>
    <row r="791" spans="2:6">
      <c r="B791"/>
      <c r="C791"/>
      <c r="D791"/>
      <c r="E791"/>
      <c r="F791"/>
    </row>
    <row r="792" spans="2:6">
      <c r="B792"/>
      <c r="C792"/>
      <c r="D792"/>
      <c r="E792"/>
      <c r="F792"/>
    </row>
    <row r="793" spans="2:6">
      <c r="B793"/>
      <c r="C793"/>
      <c r="D793"/>
      <c r="E793"/>
      <c r="F793"/>
    </row>
    <row r="794" spans="2:6">
      <c r="B794"/>
      <c r="C794"/>
      <c r="D794"/>
      <c r="E794"/>
      <c r="F794"/>
    </row>
    <row r="795" spans="2:6">
      <c r="B795"/>
      <c r="C795"/>
      <c r="D795"/>
      <c r="E795"/>
      <c r="F795"/>
    </row>
    <row r="796" spans="2:6">
      <c r="B796"/>
      <c r="C796"/>
      <c r="D796"/>
      <c r="E796"/>
      <c r="F796"/>
    </row>
    <row r="797" spans="2:6">
      <c r="B797"/>
      <c r="C797"/>
      <c r="D797"/>
      <c r="E797"/>
      <c r="F797"/>
    </row>
    <row r="798" spans="2:6">
      <c r="B798"/>
      <c r="C798"/>
      <c r="D798"/>
      <c r="E798"/>
      <c r="F798"/>
    </row>
    <row r="799" spans="2:6">
      <c r="B799"/>
      <c r="C799"/>
      <c r="D799"/>
      <c r="E799"/>
      <c r="F799"/>
    </row>
    <row r="800" spans="2:6">
      <c r="B800"/>
      <c r="C800"/>
      <c r="D800"/>
      <c r="E800"/>
      <c r="F800"/>
    </row>
    <row r="801" spans="2:6">
      <c r="B801"/>
      <c r="C801"/>
      <c r="D801"/>
      <c r="E801"/>
      <c r="F801"/>
    </row>
    <row r="802" spans="2:6">
      <c r="B802"/>
      <c r="C802"/>
      <c r="D802"/>
      <c r="E802"/>
      <c r="F802"/>
    </row>
    <row r="803" spans="2:6">
      <c r="B803"/>
      <c r="C803"/>
      <c r="D803"/>
      <c r="E803"/>
      <c r="F803"/>
    </row>
    <row r="804" spans="2:6">
      <c r="B804"/>
      <c r="C804"/>
      <c r="D804"/>
      <c r="E804"/>
      <c r="F804"/>
    </row>
    <row r="805" spans="2:6">
      <c r="B805"/>
      <c r="C805"/>
      <c r="D805"/>
      <c r="E805"/>
      <c r="F805"/>
    </row>
    <row r="806" spans="2:6">
      <c r="B806"/>
      <c r="C806"/>
      <c r="D806"/>
      <c r="E806"/>
      <c r="F806"/>
    </row>
    <row r="807" spans="2:6">
      <c r="B807"/>
      <c r="C807"/>
      <c r="D807"/>
      <c r="E807"/>
      <c r="F807"/>
    </row>
    <row r="808" spans="2:6">
      <c r="B808"/>
      <c r="C808"/>
      <c r="D808"/>
      <c r="E808"/>
      <c r="F808"/>
    </row>
    <row r="809" spans="2:6">
      <c r="B809"/>
      <c r="C809"/>
      <c r="D809"/>
      <c r="E809"/>
      <c r="F809"/>
    </row>
    <row r="810" spans="2:6">
      <c r="B810"/>
      <c r="C810"/>
      <c r="D810"/>
      <c r="E810"/>
      <c r="F810"/>
    </row>
    <row r="811" spans="2:6">
      <c r="B811"/>
      <c r="C811"/>
      <c r="D811"/>
      <c r="E811"/>
      <c r="F811"/>
    </row>
    <row r="812" spans="2:6">
      <c r="B812"/>
      <c r="C812"/>
      <c r="D812"/>
      <c r="E812"/>
      <c r="F812"/>
    </row>
    <row r="813" spans="2:6">
      <c r="B813"/>
      <c r="C813"/>
      <c r="D813"/>
      <c r="E813"/>
      <c r="F813"/>
    </row>
    <row r="814" spans="2:6">
      <c r="B814"/>
      <c r="C814"/>
      <c r="D814"/>
      <c r="E814"/>
      <c r="F814"/>
    </row>
    <row r="815" spans="2:6">
      <c r="B815"/>
      <c r="C815"/>
      <c r="D815"/>
      <c r="E815"/>
      <c r="F815"/>
    </row>
    <row r="816" spans="2:6">
      <c r="B816"/>
      <c r="C816"/>
      <c r="D816"/>
      <c r="E816"/>
      <c r="F816"/>
    </row>
    <row r="817" spans="2:6">
      <c r="B817"/>
      <c r="C817"/>
      <c r="D817"/>
      <c r="E817"/>
      <c r="F817"/>
    </row>
    <row r="818" spans="2:6">
      <c r="B818"/>
      <c r="C818"/>
      <c r="D818"/>
      <c r="E818"/>
      <c r="F818"/>
    </row>
    <row r="819" spans="2:6">
      <c r="B819"/>
      <c r="C819"/>
      <c r="D819"/>
      <c r="E819"/>
      <c r="F819"/>
    </row>
    <row r="820" spans="2:6">
      <c r="B820"/>
      <c r="C820"/>
      <c r="D820"/>
      <c r="E820"/>
      <c r="F820"/>
    </row>
    <row r="821" spans="2:6">
      <c r="B821"/>
      <c r="C821"/>
      <c r="D821"/>
      <c r="E821"/>
      <c r="F821"/>
    </row>
    <row r="822" spans="2:6">
      <c r="B822"/>
      <c r="C822"/>
      <c r="D822"/>
      <c r="E822"/>
      <c r="F822"/>
    </row>
    <row r="823" spans="2:6">
      <c r="B823"/>
      <c r="C823"/>
      <c r="D823"/>
      <c r="E823"/>
      <c r="F823"/>
    </row>
    <row r="824" spans="2:6">
      <c r="B824"/>
      <c r="C824"/>
      <c r="D824"/>
      <c r="E824"/>
      <c r="F824"/>
    </row>
    <row r="825" spans="2:6">
      <c r="B825"/>
      <c r="C825"/>
      <c r="D825"/>
      <c r="E825"/>
      <c r="F825"/>
    </row>
    <row r="826" spans="2:6">
      <c r="B826"/>
      <c r="C826"/>
      <c r="D826"/>
      <c r="E826"/>
      <c r="F826"/>
    </row>
    <row r="827" spans="2:6">
      <c r="B827"/>
      <c r="C827"/>
      <c r="D827"/>
      <c r="E827"/>
      <c r="F827"/>
    </row>
    <row r="828" spans="2:6">
      <c r="B828"/>
      <c r="C828"/>
      <c r="D828"/>
      <c r="E828"/>
      <c r="F828"/>
    </row>
    <row r="829" spans="2:6">
      <c r="B829"/>
      <c r="C829"/>
      <c r="D829"/>
      <c r="E829"/>
      <c r="F829"/>
    </row>
    <row r="830" spans="2:6">
      <c r="B830"/>
      <c r="C830"/>
      <c r="D830"/>
      <c r="E830"/>
      <c r="F830"/>
    </row>
    <row r="831" spans="2:6">
      <c r="B831"/>
      <c r="C831"/>
      <c r="D831"/>
      <c r="E831"/>
      <c r="F831"/>
    </row>
    <row r="832" spans="2:6">
      <c r="B832"/>
      <c r="C832"/>
      <c r="D832"/>
      <c r="E832"/>
      <c r="F832"/>
    </row>
    <row r="833" spans="2:6">
      <c r="B833"/>
      <c r="C833"/>
      <c r="D833"/>
      <c r="E833"/>
      <c r="F833"/>
    </row>
    <row r="834" spans="2:6">
      <c r="B834"/>
      <c r="C834"/>
      <c r="D834"/>
      <c r="E834"/>
      <c r="F834"/>
    </row>
    <row r="835" spans="2:6">
      <c r="B835"/>
      <c r="C835"/>
      <c r="D835"/>
      <c r="E835"/>
      <c r="F835"/>
    </row>
    <row r="836" spans="2:6">
      <c r="B836"/>
      <c r="C836"/>
      <c r="D836"/>
      <c r="E836"/>
      <c r="F836"/>
    </row>
    <row r="837" spans="2:6">
      <c r="B837"/>
      <c r="C837"/>
      <c r="D837"/>
      <c r="E837"/>
      <c r="F837"/>
    </row>
    <row r="838" spans="2:6">
      <c r="B838"/>
      <c r="C838"/>
      <c r="D838"/>
      <c r="E838"/>
      <c r="F838"/>
    </row>
    <row r="839" spans="2:6">
      <c r="B839"/>
      <c r="C839"/>
      <c r="D839"/>
      <c r="E839"/>
      <c r="F839"/>
    </row>
    <row r="840" spans="2:6">
      <c r="B840"/>
      <c r="C840"/>
      <c r="D840"/>
      <c r="E840"/>
      <c r="F840"/>
    </row>
    <row r="841" spans="2:6">
      <c r="B841"/>
      <c r="C841"/>
      <c r="D841"/>
      <c r="E841"/>
      <c r="F841"/>
    </row>
    <row r="842" spans="2:6">
      <c r="B842"/>
      <c r="C842"/>
      <c r="D842"/>
      <c r="E842"/>
      <c r="F842"/>
    </row>
    <row r="843" spans="2:6">
      <c r="B843"/>
      <c r="C843"/>
      <c r="D843"/>
      <c r="E843"/>
      <c r="F843"/>
    </row>
    <row r="844" spans="2:6">
      <c r="B844"/>
      <c r="C844"/>
      <c r="D844"/>
      <c r="E844"/>
      <c r="F844"/>
    </row>
    <row r="845" spans="2:6">
      <c r="B845"/>
      <c r="C845"/>
      <c r="D845"/>
      <c r="E845"/>
      <c r="F845"/>
    </row>
    <row r="846" spans="2:6">
      <c r="B846"/>
      <c r="C846"/>
      <c r="D846"/>
      <c r="E846"/>
      <c r="F846"/>
    </row>
    <row r="847" spans="2:6">
      <c r="B847"/>
      <c r="C847"/>
      <c r="D847"/>
      <c r="E847"/>
      <c r="F847"/>
    </row>
    <row r="848" spans="2:6">
      <c r="B848"/>
      <c r="C848"/>
      <c r="D848"/>
      <c r="E848"/>
      <c r="F848"/>
    </row>
    <row r="849" spans="2:6">
      <c r="B849"/>
      <c r="C849"/>
      <c r="D849"/>
      <c r="E849"/>
      <c r="F849"/>
    </row>
    <row r="850" spans="2:6">
      <c r="B850"/>
      <c r="C850"/>
      <c r="D850"/>
      <c r="E850"/>
      <c r="F850"/>
    </row>
    <row r="851" spans="2:6">
      <c r="B851"/>
      <c r="C851"/>
      <c r="D851"/>
      <c r="E851"/>
      <c r="F851"/>
    </row>
    <row r="852" spans="2:6">
      <c r="B852"/>
      <c r="C852"/>
      <c r="D852"/>
      <c r="E852"/>
      <c r="F852"/>
    </row>
    <row r="853" spans="2:6">
      <c r="B853"/>
      <c r="C853"/>
      <c r="D853"/>
      <c r="E853"/>
      <c r="F853"/>
    </row>
    <row r="854" spans="2:6">
      <c r="B854"/>
      <c r="C854"/>
      <c r="D854"/>
      <c r="E854"/>
      <c r="F854"/>
    </row>
    <row r="855" spans="2:6">
      <c r="B855"/>
      <c r="C855"/>
      <c r="D855"/>
      <c r="E855"/>
      <c r="F855"/>
    </row>
    <row r="856" spans="2:6">
      <c r="B856"/>
      <c r="C856"/>
      <c r="D856"/>
      <c r="E856"/>
      <c r="F856"/>
    </row>
    <row r="857" spans="2:6">
      <c r="B857"/>
      <c r="C857"/>
      <c r="D857"/>
      <c r="E857"/>
      <c r="F857"/>
    </row>
    <row r="858" spans="2:6">
      <c r="B858"/>
      <c r="C858"/>
      <c r="D858"/>
      <c r="E858"/>
      <c r="F858"/>
    </row>
    <row r="859" spans="2:6">
      <c r="B859"/>
      <c r="C859"/>
      <c r="D859"/>
      <c r="E859"/>
      <c r="F859"/>
    </row>
    <row r="860" spans="2:6">
      <c r="B860"/>
      <c r="C860"/>
      <c r="D860"/>
      <c r="E860"/>
      <c r="F860"/>
    </row>
    <row r="861" spans="2:6">
      <c r="B861"/>
      <c r="C861"/>
      <c r="D861"/>
      <c r="E861"/>
      <c r="F861"/>
    </row>
    <row r="862" spans="2:6">
      <c r="B862"/>
      <c r="C862"/>
      <c r="D862"/>
      <c r="E862"/>
      <c r="F862"/>
    </row>
    <row r="863" spans="2:6">
      <c r="B863"/>
      <c r="C863"/>
      <c r="D863"/>
      <c r="E863"/>
      <c r="F863"/>
    </row>
    <row r="864" spans="2:6">
      <c r="B864"/>
      <c r="C864"/>
      <c r="D864"/>
      <c r="E864"/>
      <c r="F864"/>
    </row>
    <row r="865" spans="2:6">
      <c r="B865"/>
      <c r="C865"/>
      <c r="D865"/>
      <c r="E865"/>
      <c r="F865"/>
    </row>
    <row r="866" spans="2:6">
      <c r="B866"/>
      <c r="C866"/>
      <c r="D866"/>
      <c r="E866"/>
      <c r="F866"/>
    </row>
    <row r="867" spans="2:6">
      <c r="B867"/>
      <c r="C867"/>
      <c r="D867"/>
      <c r="E867"/>
      <c r="F867"/>
    </row>
    <row r="868" spans="2:6">
      <c r="B868"/>
      <c r="C868"/>
      <c r="D868"/>
      <c r="E868"/>
      <c r="F868"/>
    </row>
    <row r="869" spans="2:6">
      <c r="B869"/>
      <c r="C869"/>
      <c r="D869"/>
      <c r="E869"/>
      <c r="F869"/>
    </row>
    <row r="870" spans="2:6">
      <c r="B870"/>
      <c r="C870"/>
      <c r="D870"/>
      <c r="E870"/>
      <c r="F870"/>
    </row>
    <row r="871" spans="2:6">
      <c r="B871"/>
      <c r="C871"/>
      <c r="D871"/>
      <c r="E871"/>
      <c r="F871"/>
    </row>
    <row r="872" spans="2:6">
      <c r="B872"/>
      <c r="C872"/>
      <c r="D872"/>
      <c r="E872"/>
      <c r="F872"/>
    </row>
    <row r="873" spans="2:6">
      <c r="B873"/>
      <c r="C873"/>
      <c r="D873"/>
      <c r="E873"/>
      <c r="F873"/>
    </row>
    <row r="874" spans="2:6">
      <c r="B874"/>
      <c r="C874"/>
      <c r="D874"/>
      <c r="E874"/>
      <c r="F874"/>
    </row>
    <row r="875" spans="2:6">
      <c r="B875"/>
      <c r="C875"/>
      <c r="D875"/>
      <c r="E875"/>
      <c r="F875"/>
    </row>
    <row r="876" spans="2:6">
      <c r="B876"/>
      <c r="C876"/>
      <c r="D876"/>
      <c r="E876"/>
      <c r="F876"/>
    </row>
    <row r="877" spans="2:6">
      <c r="B877"/>
      <c r="C877"/>
      <c r="D877"/>
      <c r="E877"/>
      <c r="F877"/>
    </row>
    <row r="878" spans="2:6">
      <c r="B878"/>
      <c r="C878"/>
      <c r="D878"/>
      <c r="E878"/>
      <c r="F878"/>
    </row>
    <row r="879" spans="2:6">
      <c r="B879"/>
      <c r="C879"/>
      <c r="D879"/>
      <c r="E879"/>
      <c r="F879"/>
    </row>
    <row r="880" spans="2:6">
      <c r="B880"/>
      <c r="C880"/>
      <c r="D880"/>
      <c r="E880"/>
      <c r="F880"/>
    </row>
    <row r="881" spans="2:6">
      <c r="B881"/>
      <c r="C881"/>
      <c r="D881"/>
      <c r="E881"/>
      <c r="F881"/>
    </row>
    <row r="882" spans="2:6">
      <c r="B882"/>
      <c r="C882"/>
      <c r="D882"/>
      <c r="E882"/>
      <c r="F882"/>
    </row>
    <row r="883" spans="2:6">
      <c r="B883"/>
      <c r="C883"/>
      <c r="D883"/>
      <c r="E883"/>
      <c r="F883"/>
    </row>
    <row r="884" spans="2:6">
      <c r="B884"/>
      <c r="C884"/>
      <c r="D884"/>
      <c r="E884"/>
      <c r="F884"/>
    </row>
    <row r="885" spans="2:6">
      <c r="B885"/>
      <c r="C885"/>
      <c r="D885"/>
      <c r="E885"/>
      <c r="F885"/>
    </row>
    <row r="886" spans="2:6">
      <c r="B886"/>
      <c r="C886"/>
      <c r="D886"/>
      <c r="E886"/>
      <c r="F886"/>
    </row>
    <row r="887" spans="2:6">
      <c r="B887"/>
      <c r="C887"/>
      <c r="D887"/>
      <c r="E887"/>
      <c r="F887"/>
    </row>
    <row r="888" spans="2:6">
      <c r="B888"/>
      <c r="C888"/>
      <c r="D888"/>
      <c r="E888"/>
      <c r="F888"/>
    </row>
    <row r="889" spans="2:6">
      <c r="B889"/>
      <c r="C889"/>
      <c r="D889"/>
      <c r="E889"/>
      <c r="F889"/>
    </row>
    <row r="890" spans="2:6">
      <c r="B890"/>
      <c r="C890"/>
      <c r="D890"/>
      <c r="E890"/>
      <c r="F890"/>
    </row>
    <row r="891" spans="2:6">
      <c r="B891"/>
      <c r="C891"/>
      <c r="D891"/>
      <c r="E891"/>
      <c r="F891"/>
    </row>
    <row r="892" spans="2:6">
      <c r="B892"/>
      <c r="C892"/>
      <c r="D892"/>
      <c r="E892"/>
      <c r="F892"/>
    </row>
    <row r="893" spans="2:6">
      <c r="B893"/>
      <c r="C893"/>
      <c r="D893"/>
      <c r="E893"/>
      <c r="F893"/>
    </row>
    <row r="894" spans="2:6">
      <c r="B894"/>
      <c r="C894"/>
      <c r="D894"/>
      <c r="E894"/>
      <c r="F894"/>
    </row>
    <row r="895" spans="2:6">
      <c r="B895"/>
      <c r="C895"/>
      <c r="D895"/>
      <c r="E895"/>
      <c r="F895"/>
    </row>
    <row r="896" spans="2:6">
      <c r="B896"/>
      <c r="C896"/>
      <c r="D896"/>
      <c r="E896"/>
      <c r="F896"/>
    </row>
    <row r="897" spans="2:6">
      <c r="B897"/>
      <c r="C897"/>
      <c r="D897"/>
      <c r="E897"/>
      <c r="F897"/>
    </row>
    <row r="898" spans="2:6">
      <c r="B898"/>
      <c r="C898"/>
      <c r="D898"/>
      <c r="E898"/>
      <c r="F898"/>
    </row>
    <row r="899" spans="2:6">
      <c r="B899"/>
      <c r="C899"/>
      <c r="D899"/>
      <c r="E899"/>
      <c r="F899"/>
    </row>
    <row r="900" spans="2:6">
      <c r="B900"/>
      <c r="C900"/>
      <c r="D900"/>
      <c r="E900"/>
      <c r="F900"/>
    </row>
    <row r="901" spans="2:6">
      <c r="B901"/>
      <c r="C901"/>
      <c r="D901"/>
      <c r="E901"/>
      <c r="F901"/>
    </row>
    <row r="902" spans="2:6">
      <c r="B902"/>
      <c r="C902"/>
      <c r="D902"/>
      <c r="E902"/>
      <c r="F902"/>
    </row>
    <row r="903" spans="2:6">
      <c r="B903"/>
      <c r="C903"/>
      <c r="D903"/>
      <c r="E903"/>
      <c r="F903"/>
    </row>
    <row r="904" spans="2:6">
      <c r="B904"/>
      <c r="C904"/>
      <c r="D904"/>
      <c r="E904"/>
      <c r="F904"/>
    </row>
    <row r="905" spans="2:6">
      <c r="B905"/>
      <c r="C905"/>
      <c r="D905"/>
      <c r="E905"/>
      <c r="F905"/>
    </row>
    <row r="906" spans="2:6">
      <c r="B906"/>
      <c r="C906"/>
      <c r="D906"/>
      <c r="E906"/>
      <c r="F906"/>
    </row>
    <row r="907" spans="2:6">
      <c r="B907"/>
      <c r="C907"/>
      <c r="D907"/>
      <c r="E907"/>
      <c r="F907"/>
    </row>
    <row r="908" spans="2:6">
      <c r="B908"/>
      <c r="C908"/>
      <c r="D908"/>
      <c r="E908"/>
      <c r="F908"/>
    </row>
    <row r="909" spans="2:6">
      <c r="B909"/>
      <c r="C909"/>
      <c r="D909"/>
      <c r="E909"/>
      <c r="F909"/>
    </row>
    <row r="910" spans="2:6">
      <c r="B910"/>
      <c r="C910"/>
      <c r="D910"/>
      <c r="E910"/>
      <c r="F910"/>
    </row>
    <row r="911" spans="2:6">
      <c r="B911"/>
      <c r="C911"/>
      <c r="D911"/>
      <c r="E911"/>
      <c r="F911"/>
    </row>
    <row r="912" spans="2:6">
      <c r="B912"/>
      <c r="C912"/>
      <c r="D912"/>
      <c r="E912"/>
      <c r="F912"/>
    </row>
    <row r="913" spans="2:6">
      <c r="B913"/>
      <c r="C913"/>
      <c r="D913"/>
      <c r="E913"/>
      <c r="F913"/>
    </row>
    <row r="914" spans="2:6">
      <c r="B914"/>
      <c r="C914"/>
      <c r="D914"/>
      <c r="E914"/>
      <c r="F914"/>
    </row>
    <row r="915" spans="2:6">
      <c r="B915"/>
      <c r="C915"/>
      <c r="D915"/>
      <c r="E915"/>
      <c r="F915"/>
    </row>
    <row r="916" spans="2:6">
      <c r="B916"/>
      <c r="C916"/>
      <c r="D916"/>
      <c r="E916"/>
      <c r="F916"/>
    </row>
    <row r="917" spans="2:6">
      <c r="B917"/>
      <c r="C917"/>
      <c r="D917"/>
      <c r="E917"/>
      <c r="F917"/>
    </row>
    <row r="918" spans="2:6">
      <c r="B918"/>
      <c r="C918"/>
      <c r="D918"/>
      <c r="E918"/>
      <c r="F918"/>
    </row>
    <row r="919" spans="2:6">
      <c r="B919"/>
      <c r="C919"/>
      <c r="D919"/>
      <c r="E919"/>
      <c r="F919"/>
    </row>
    <row r="920" spans="2:6">
      <c r="B920"/>
      <c r="C920"/>
      <c r="D920"/>
      <c r="E920"/>
      <c r="F920"/>
    </row>
    <row r="921" spans="2:6">
      <c r="B921"/>
      <c r="C921"/>
      <c r="D921"/>
      <c r="E921"/>
      <c r="F921"/>
    </row>
    <row r="922" spans="2:6">
      <c r="B922"/>
      <c r="C922"/>
      <c r="D922"/>
      <c r="E922"/>
      <c r="F922"/>
    </row>
    <row r="923" spans="2:6">
      <c r="B923"/>
      <c r="C923"/>
      <c r="D923"/>
      <c r="E923"/>
      <c r="F923"/>
    </row>
    <row r="924" spans="2:6">
      <c r="B924"/>
      <c r="C924"/>
      <c r="D924"/>
      <c r="E924"/>
      <c r="F924"/>
    </row>
    <row r="925" spans="2:6">
      <c r="B925"/>
      <c r="C925"/>
      <c r="D925"/>
      <c r="E925"/>
      <c r="F925"/>
    </row>
    <row r="926" spans="2:6">
      <c r="B926"/>
      <c r="C926"/>
      <c r="D926"/>
      <c r="E926"/>
      <c r="F926"/>
    </row>
    <row r="927" spans="2:6">
      <c r="B927"/>
      <c r="C927"/>
      <c r="D927"/>
      <c r="E927"/>
      <c r="F927"/>
    </row>
    <row r="928" spans="2:6">
      <c r="B928"/>
      <c r="C928"/>
      <c r="D928"/>
      <c r="E928"/>
      <c r="F928"/>
    </row>
    <row r="929" spans="2:6">
      <c r="B929"/>
      <c r="C929"/>
      <c r="D929"/>
      <c r="E929"/>
      <c r="F929"/>
    </row>
    <row r="930" spans="2:6">
      <c r="B930"/>
      <c r="C930"/>
      <c r="D930"/>
      <c r="E930"/>
      <c r="F930"/>
    </row>
    <row r="931" spans="2:6">
      <c r="B931"/>
      <c r="C931"/>
      <c r="D931"/>
      <c r="E931"/>
      <c r="F931"/>
    </row>
    <row r="932" spans="2:6">
      <c r="B932"/>
      <c r="C932"/>
      <c r="D932"/>
      <c r="E932"/>
      <c r="F932"/>
    </row>
    <row r="933" spans="2:6">
      <c r="B933"/>
      <c r="C933"/>
      <c r="D933"/>
      <c r="E933"/>
      <c r="F933"/>
    </row>
    <row r="934" spans="2:6">
      <c r="B934"/>
      <c r="C934"/>
      <c r="D934"/>
      <c r="E934"/>
      <c r="F934"/>
    </row>
    <row r="935" spans="2:6">
      <c r="B935"/>
      <c r="C935"/>
      <c r="D935"/>
      <c r="E935"/>
      <c r="F935"/>
    </row>
    <row r="936" spans="2:6">
      <c r="B936"/>
      <c r="C936"/>
      <c r="D936"/>
      <c r="E936"/>
      <c r="F936"/>
    </row>
    <row r="937" spans="2:6">
      <c r="B937"/>
      <c r="C937"/>
      <c r="D937"/>
      <c r="E937"/>
      <c r="F937"/>
    </row>
    <row r="938" spans="2:6">
      <c r="B938"/>
      <c r="C938"/>
      <c r="D938"/>
      <c r="E938"/>
      <c r="F938"/>
    </row>
  </sheetData>
  <pageMargins left="0.70866141732283472" right="0.70866141732283472" top="0.74803149606299213" bottom="0.74803149606299213" header="0.31496062992125984" footer="0.31496062992125984"/>
  <pageSetup paperSize="8" scale="47"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61</vt:i4>
      </vt:variant>
      <vt:variant>
        <vt:lpstr>Named Ranges</vt:lpstr>
      </vt:variant>
      <vt:variant>
        <vt:i4>7</vt:i4>
      </vt:variant>
    </vt:vector>
  </HeadingPairs>
  <TitlesOfParts>
    <vt:vector size="68" baseType="lpstr">
      <vt:lpstr>Line Item GTM</vt:lpstr>
      <vt:lpstr>Item GTM</vt:lpstr>
      <vt:lpstr>Item GTEDA</vt:lpstr>
      <vt:lpstr>Line Item GTEDA</vt:lpstr>
      <vt:lpstr>Item WATER</vt:lpstr>
      <vt:lpstr>Item SEWER</vt:lpstr>
      <vt:lpstr>Item WATER &amp; SEWER</vt:lpstr>
      <vt:lpstr>Line Item PMU</vt:lpstr>
      <vt:lpstr>CAPT.</vt:lpstr>
      <vt:lpstr>001 Prop Rates</vt:lpstr>
      <vt:lpstr>005 Serv. Chrarges</vt:lpstr>
      <vt:lpstr>016 Fines</vt:lpstr>
      <vt:lpstr>018 Lic Perm.</vt:lpstr>
      <vt:lpstr>020 Agen Fees</vt:lpstr>
      <vt:lpstr>022 Grants</vt:lpstr>
      <vt:lpstr>024 Other Inc</vt:lpstr>
      <vt:lpstr>051 053 Sal</vt:lpstr>
      <vt:lpstr>058 Council Rem</vt:lpstr>
      <vt:lpstr>060 Bad Debt</vt:lpstr>
      <vt:lpstr>062 Collect. Cost</vt:lpstr>
      <vt:lpstr>063 Stores Losses</vt:lpstr>
      <vt:lpstr>1091 Depr.</vt:lpstr>
      <vt:lpstr>2054 FDR</vt:lpstr>
      <vt:lpstr>066 R&amp;M</vt:lpstr>
      <vt:lpstr>072 Bulk Serv.</vt:lpstr>
      <vt:lpstr>074 Cont. Serv.</vt:lpstr>
      <vt:lpstr>076 Grants</vt:lpstr>
      <vt:lpstr>078 Gen Exp</vt:lpstr>
      <vt:lpstr>043 087 Int Charges</vt:lpstr>
      <vt:lpstr>1321 Entert.</vt:lpstr>
      <vt:lpstr>1322 Pub Entert.</vt:lpstr>
      <vt:lpstr>1310 Con &amp; Prof Fees</vt:lpstr>
      <vt:lpstr>1231 1232 Int. Paid</vt:lpstr>
      <vt:lpstr>133 Solid Waste</vt:lpstr>
      <vt:lpstr>115 Enviromental</vt:lpstr>
      <vt:lpstr>MM 1</vt:lpstr>
      <vt:lpstr>PED 1</vt:lpstr>
      <vt:lpstr>FINANCE 1</vt:lpstr>
      <vt:lpstr>CORP 1</vt:lpstr>
      <vt:lpstr>CED 1</vt:lpstr>
      <vt:lpstr>COMM 1</vt:lpstr>
      <vt:lpstr>EED 1</vt:lpstr>
      <vt:lpstr>GTEDA 1</vt:lpstr>
      <vt:lpstr>Sheet1</vt:lpstr>
      <vt:lpstr>Sheet3</vt:lpstr>
      <vt:lpstr>Sheet4</vt:lpstr>
      <vt:lpstr>Sheet5</vt:lpstr>
      <vt:lpstr>Sheet6</vt:lpstr>
      <vt:lpstr>BUDGET 1</vt:lpstr>
      <vt:lpstr>BUDGET 2</vt:lpstr>
      <vt:lpstr>Sheet9</vt:lpstr>
      <vt:lpstr>Sheet10</vt:lpstr>
      <vt:lpstr>johan fin stat</vt:lpstr>
      <vt:lpstr>Sheet2</vt:lpstr>
      <vt:lpstr>MM</vt:lpstr>
      <vt:lpstr>PED</vt:lpstr>
      <vt:lpstr>financ</vt:lpstr>
      <vt:lpstr>corp</vt:lpstr>
      <vt:lpstr>engineering</vt:lpstr>
      <vt:lpstr>community</vt:lpstr>
      <vt:lpstr>elec</vt:lpstr>
      <vt:lpstr>community!Print_Titles</vt:lpstr>
      <vt:lpstr>corp!Print_Titles</vt:lpstr>
      <vt:lpstr>elec!Print_Titles</vt:lpstr>
      <vt:lpstr>engineering!Print_Titles</vt:lpstr>
      <vt:lpstr>financ!Print_Titles</vt:lpstr>
      <vt:lpstr>MM!Print_Titles</vt:lpstr>
      <vt:lpstr>PED!Print_Titles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Oupa Mbungela</dc:creator>
  <cp:lastModifiedBy>JohanB</cp:lastModifiedBy>
  <cp:lastPrinted>2015-05-20T07:04:32Z</cp:lastPrinted>
  <dcterms:created xsi:type="dcterms:W3CDTF">2015-01-08T09:52:22Z</dcterms:created>
  <dcterms:modified xsi:type="dcterms:W3CDTF">2015-05-27T12:56:46Z</dcterms:modified>
</cp:coreProperties>
</file>